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Y:\FONDS\1_FONDS SOUS GESTION\00 - FCT\RED &amp; BLACK HOME LOANS FRANCE 3\04 - MR\01 - Diffusion\Management Report Diffusé\2026\2026 09 28\"/>
    </mc:Choice>
  </mc:AlternateContent>
  <xr:revisionPtr revIDLastSave="0" documentId="13_ncr:1_{1D502BC5-11B5-42E8-BD0B-59E644F67479}" xr6:coauthVersionLast="47" xr6:coauthVersionMax="47" xr10:uidLastSave="{00000000-0000-0000-0000-000000000000}"/>
  <bookViews>
    <workbookView xWindow="-28920" yWindow="-120" windowWidth="29040" windowHeight="15720" tabRatio="814" firstSheet="1" activeTab="1" xr2:uid="{12274D95-C06D-46F0-9B5C-96CBB00B45F1}"/>
  </bookViews>
  <sheets>
    <sheet name="OD compta" sheetId="66" state="hidden" r:id="rId1"/>
    <sheet name="00 - Cover" sheetId="2" r:id="rId2"/>
    <sheet name="01 - Eligibility Criteria" sheetId="67" r:id="rId3"/>
    <sheet name="02 - Monthly Asset Follow up" sheetId="4" r:id="rId4"/>
    <sheet name="03 - Monthly Collection" sheetId="5" r:id="rId5"/>
    <sheet name="04 - Repurchased Receivables" sheetId="42" r:id="rId6"/>
    <sheet name="05 - Prepayment Rate" sheetId="6" r:id="rId7"/>
    <sheet name="06 - Asset Amortisation Profile" sheetId="7" r:id="rId8"/>
    <sheet name="07 - Delinquent Home Loans Stat" sheetId="8" r:id="rId9"/>
    <sheet name="08 - Default &amp; Recovery Stat" sheetId="9" r:id="rId10"/>
    <sheet name="09 -Principal Deficiency Amount" sheetId="10" r:id="rId11"/>
    <sheet name="10 - Reserve calculation" sheetId="49" r:id="rId12"/>
    <sheet name="11 - Notes Follow-up" sheetId="11" r:id="rId13"/>
    <sheet name="11bis - Notes Calculation" sheetId="45" r:id="rId14"/>
    <sheet name="12 - Notes Interest" sheetId="12" r:id="rId15"/>
    <sheet name="13 - Issuer Account" sheetId="13" r:id="rId16"/>
    <sheet name="14 - Fees" sheetId="14" r:id="rId17"/>
    <sheet name="Sheet2" sheetId="65" state="hidden" r:id="rId18"/>
    <sheet name="15 - Priority of Payments" sheetId="15" r:id="rId19"/>
    <sheet name="16 - Simplified Balance Sheet" sheetId="16" r:id="rId20"/>
    <sheet name="17 - Events" sheetId="51" r:id="rId21"/>
    <sheet name="Instructions" sheetId="63" state="hidden" r:id="rId22"/>
    <sheet name="Cover Page" sheetId="17" r:id="rId23"/>
    <sheet name="Contact Information" sheetId="18" r:id="rId24"/>
    <sheet name="Key Figures" sheetId="19" r:id="rId25"/>
    <sheet name="Triggers" sheetId="20" r:id="rId26"/>
    <sheet name="Ratings" sheetId="21" r:id="rId27"/>
    <sheet name="Notes Information I" sheetId="22" r:id="rId28"/>
    <sheet name="Notes Information II" sheetId="23" r:id="rId29"/>
    <sheet name="Notes Follow up" sheetId="24" r:id="rId30"/>
    <sheet name="Asset Follow up" sheetId="25" r:id="rId31"/>
    <sheet name="Collections" sheetId="26" r:id="rId32"/>
    <sheet name="Reserves" sheetId="28" r:id="rId33"/>
    <sheet name="Issuer Expenses" sheetId="27" r:id="rId34"/>
    <sheet name="Priority of Payments" sheetId="29" r:id="rId35"/>
    <sheet name="Cashflow Synthesis" sheetId="30" r:id="rId36"/>
    <sheet name="Balance Sheet" sheetId="31" r:id="rId37"/>
    <sheet name="Stratification Tables" sheetId="32" r:id="rId38"/>
    <sheet name="Delinquencies Analysis" sheetId="33" r:id="rId39"/>
    <sheet name="Default &amp; Recovery Analysis" sheetId="34" r:id="rId40"/>
    <sheet name="Prepayment Analysis" sheetId="35" r:id="rId41"/>
    <sheet name="AMORT. PROFILE 0% CPR" sheetId="36" r:id="rId42"/>
    <sheet name="AMORT. PROFILE 8% CPR (SG)" sheetId="44" r:id="rId43"/>
    <sheet name="Business Day Paris" sheetId="43" state="hidden" r:id="rId44"/>
    <sheet name="Output" sheetId="50" state="hidden" r:id="rId45"/>
    <sheet name="INPUT_DATA" sheetId="39" r:id="rId46"/>
    <sheet name="Calendar" sheetId="40" r:id="rId47"/>
    <sheet name="Annex 12" sheetId="54" r:id="rId48"/>
    <sheet name="Sheet1" sheetId="62" state="hidden" r:id="rId49"/>
    <sheet name="Annex 14" sheetId="53" r:id="rId50"/>
    <sheet name="Historical DATA" sheetId="64" state="hidden" r:id="rId51"/>
    <sheet name="2_Securitisation" sheetId="55" state="hidden" r:id="rId52"/>
    <sheet name="2_Cashflow" sheetId="56" state="hidden" r:id="rId53"/>
    <sheet name="12_Counterparty" sheetId="57" state="hidden" r:id="rId54"/>
    <sheet name="12_Securitisation" sheetId="58" state="hidden" r:id="rId55"/>
    <sheet name="12_Account" sheetId="59" state="hidden" r:id="rId56"/>
    <sheet name="12_Bond" sheetId="60" state="hidden" r:id="rId57"/>
    <sheet name="2_TestsEventsTriggers" sheetId="61" state="hidden" r:id="rId58"/>
  </sheets>
  <definedNames>
    <definedName name="____a2" localSheetId="2" hidden="1">{#N/A,#N/A,FALSE,"Sheet1"}</definedName>
    <definedName name="____a2" localSheetId="20" hidden="1">{#N/A,#N/A,FALSE,"Sheet1"}</definedName>
    <definedName name="____a2" hidden="1">{#N/A,#N/A,FALSE,"Sheet1"}</definedName>
    <definedName name="____a3" localSheetId="2" hidden="1">{#N/A,#N/A,FALSE,"Sheet1"}</definedName>
    <definedName name="____a3" localSheetId="20" hidden="1">{#N/A,#N/A,FALSE,"Sheet1"}</definedName>
    <definedName name="____a3" hidden="1">{#N/A,#N/A,FALSE,"Sheet1"}</definedName>
    <definedName name="____e2" localSheetId="2" hidden="1">{#N/A,#N/A,FALSE,"FY97";#N/A,#N/A,FALSE,"FY98";#N/A,#N/A,FALSE,"FY99";#N/A,#N/A,FALSE,"FY00";#N/A,#N/A,FALSE,"FY01"}</definedName>
    <definedName name="____e2" localSheetId="20" hidden="1">{#N/A,#N/A,FALSE,"FY97";#N/A,#N/A,FALSE,"FY98";#N/A,#N/A,FALSE,"FY99";#N/A,#N/A,FALSE,"FY00";#N/A,#N/A,FALSE,"FY01"}</definedName>
    <definedName name="____e2" hidden="1">{#N/A,#N/A,FALSE,"FY97";#N/A,#N/A,FALSE,"FY98";#N/A,#N/A,FALSE,"FY99";#N/A,#N/A,FALSE,"FY00";#N/A,#N/A,FALSE,"FY01"}</definedName>
    <definedName name="____e4" localSheetId="2" hidden="1">{#N/A,#N/A,FALSE,"Cover";#N/A,#N/A,FALSE,"Projections";#N/A,#N/A,FALSE,"10 Year Summary";#N/A,#N/A,FALSE,"Balance Sheet Summary";#N/A,#N/A,FALSE,"Adjustments";#N/A,#N/A,FALSE,"Discount Rate";#N/A,#N/A,FALSE,"Comps";#N/A,#N/A,FALSE,"Executive Comp"}</definedName>
    <definedName name="____e4" localSheetId="20" hidden="1">{#N/A,#N/A,FALSE,"Cover";#N/A,#N/A,FALSE,"Projections";#N/A,#N/A,FALSE,"10 Year Summary";#N/A,#N/A,FALSE,"Balance Sheet Summary";#N/A,#N/A,FALSE,"Adjustments";#N/A,#N/A,FALSE,"Discount Rate";#N/A,#N/A,FALSE,"Comps";#N/A,#N/A,FALSE,"Executive Comp"}</definedName>
    <definedName name="____e4" hidden="1">{#N/A,#N/A,FALSE,"Cover";#N/A,#N/A,FALSE,"Projections";#N/A,#N/A,FALSE,"10 Year Summary";#N/A,#N/A,FALSE,"Balance Sheet Summary";#N/A,#N/A,FALSE,"Adjustments";#N/A,#N/A,FALSE,"Discount Rate";#N/A,#N/A,FALSE,"Comps";#N/A,#N/A,FALSE,"Executive Comp"}</definedName>
    <definedName name="____t34" localSheetId="2" hidden="1">{#N/A,#N/A,FALSE,"FY97";#N/A,#N/A,FALSE,"FY98";#N/A,#N/A,FALSE,"FY99";#N/A,#N/A,FALSE,"FY00";#N/A,#N/A,FALSE,"FY01"}</definedName>
    <definedName name="____t34" localSheetId="20" hidden="1">{#N/A,#N/A,FALSE,"FY97";#N/A,#N/A,FALSE,"FY98";#N/A,#N/A,FALSE,"FY99";#N/A,#N/A,FALSE,"FY00";#N/A,#N/A,FALSE,"FY01"}</definedName>
    <definedName name="____t34" hidden="1">{#N/A,#N/A,FALSE,"FY97";#N/A,#N/A,FALSE,"FY98";#N/A,#N/A,FALSE,"FY99";#N/A,#N/A,FALSE,"FY00";#N/A,#N/A,FALSE,"FY01"}</definedName>
    <definedName name="___a2" localSheetId="2" hidden="1">{#N/A,#N/A,FALSE,"Sheet1"}</definedName>
    <definedName name="___a2" localSheetId="20" hidden="1">{#N/A,#N/A,FALSE,"Sheet1"}</definedName>
    <definedName name="___a2" hidden="1">{#N/A,#N/A,FALSE,"Sheet1"}</definedName>
    <definedName name="___a3" localSheetId="2" hidden="1">{#N/A,#N/A,FALSE,"Sheet1"}</definedName>
    <definedName name="___a3" localSheetId="20" hidden="1">{#N/A,#N/A,FALSE,"Sheet1"}</definedName>
    <definedName name="___a3" hidden="1">{#N/A,#N/A,FALSE,"Sheet1"}</definedName>
    <definedName name="___CF2" localSheetId="2" hidden="1">{#N/A,#N/A,FALSE,"Aging Summary";#N/A,#N/A,FALSE,"Ratio Analysis";#N/A,#N/A,FALSE,"Test 120 Day Accts";#N/A,#N/A,FALSE,"Tickmarks"}</definedName>
    <definedName name="___CF2" localSheetId="20" hidden="1">{#N/A,#N/A,FALSE,"Aging Summary";#N/A,#N/A,FALSE,"Ratio Analysis";#N/A,#N/A,FALSE,"Test 120 Day Accts";#N/A,#N/A,FALSE,"Tickmarks"}</definedName>
    <definedName name="___CF2" hidden="1">{#N/A,#N/A,FALSE,"Aging Summary";#N/A,#N/A,FALSE,"Ratio Analysis";#N/A,#N/A,FALSE,"Test 120 Day Accts";#N/A,#N/A,FALSE,"Tickmarks"}</definedName>
    <definedName name="___e2" localSheetId="2" hidden="1">{#N/A,#N/A,FALSE,"FY97";#N/A,#N/A,FALSE,"FY98";#N/A,#N/A,FALSE,"FY99";#N/A,#N/A,FALSE,"FY00";#N/A,#N/A,FALSE,"FY01"}</definedName>
    <definedName name="___e2" localSheetId="20" hidden="1">{#N/A,#N/A,FALSE,"FY97";#N/A,#N/A,FALSE,"FY98";#N/A,#N/A,FALSE,"FY99";#N/A,#N/A,FALSE,"FY00";#N/A,#N/A,FALSE,"FY01"}</definedName>
    <definedName name="___e2" hidden="1">{#N/A,#N/A,FALSE,"FY97";#N/A,#N/A,FALSE,"FY98";#N/A,#N/A,FALSE,"FY99";#N/A,#N/A,FALSE,"FY00";#N/A,#N/A,FALSE,"FY01"}</definedName>
    <definedName name="___e4" localSheetId="2" hidden="1">{#N/A,#N/A,FALSE,"Cover";#N/A,#N/A,FALSE,"Projections";#N/A,#N/A,FALSE,"10 Year Summary";#N/A,#N/A,FALSE,"Balance Sheet Summary";#N/A,#N/A,FALSE,"Adjustments";#N/A,#N/A,FALSE,"Discount Rate";#N/A,#N/A,FALSE,"Comps";#N/A,#N/A,FALSE,"Executive Comp"}</definedName>
    <definedName name="___e4" localSheetId="20" hidden="1">{#N/A,#N/A,FALSE,"Cover";#N/A,#N/A,FALSE,"Projections";#N/A,#N/A,FALSE,"10 Year Summary";#N/A,#N/A,FALSE,"Balance Sheet Summary";#N/A,#N/A,FALSE,"Adjustments";#N/A,#N/A,FALSE,"Discount Rate";#N/A,#N/A,FALSE,"Comps";#N/A,#N/A,FALSE,"Executive Comp"}</definedName>
    <definedName name="___e4" hidden="1">{#N/A,#N/A,FALSE,"Cover";#N/A,#N/A,FALSE,"Projections";#N/A,#N/A,FALSE,"10 Year Summary";#N/A,#N/A,FALSE,"Balance Sheet Summary";#N/A,#N/A,FALSE,"Adjustments";#N/A,#N/A,FALSE,"Discount Rate";#N/A,#N/A,FALSE,"Comps";#N/A,#N/A,FALSE,"Executive Comp"}</definedName>
    <definedName name="___o1" localSheetId="2" hidden="1">{"det (May)",#N/A,FALSE,"June";"sum (MAY YTD)",#N/A,FALSE,"June YTD"}</definedName>
    <definedName name="___o1" localSheetId="20" hidden="1">{"det (May)",#N/A,FALSE,"June";"sum (MAY YTD)",#N/A,FALSE,"June YTD"}</definedName>
    <definedName name="___o1" hidden="1">{"det (May)",#N/A,FALSE,"June";"sum (MAY YTD)",#N/A,FALSE,"June YTD"}</definedName>
    <definedName name="___t34" localSheetId="2" hidden="1">{#N/A,#N/A,FALSE,"FY97";#N/A,#N/A,FALSE,"FY98";#N/A,#N/A,FALSE,"FY99";#N/A,#N/A,FALSE,"FY00";#N/A,#N/A,FALSE,"FY01"}</definedName>
    <definedName name="___t34" localSheetId="20" hidden="1">{#N/A,#N/A,FALSE,"FY97";#N/A,#N/A,FALSE,"FY98";#N/A,#N/A,FALSE,"FY99";#N/A,#N/A,FALSE,"FY00";#N/A,#N/A,FALSE,"FY01"}</definedName>
    <definedName name="___t34" hidden="1">{#N/A,#N/A,FALSE,"FY97";#N/A,#N/A,FALSE,"FY98";#N/A,#N/A,FALSE,"FY99";#N/A,#N/A,FALSE,"FY00";#N/A,#N/A,FALSE,"FY01"}</definedName>
    <definedName name="___thinkcell5mjZJtZSu0ult42fyQc1lA" hidden="1">#REF!</definedName>
    <definedName name="___thinkcell6OHD5X2wekSBfZ_2WPDFlQ" hidden="1">#REF!</definedName>
    <definedName name="___thinkcell8plL4caEI0OCyRDhTlbnnA" hidden="1">#REF!</definedName>
    <definedName name="___thinkcellaHJDO4qPCUWOrXhDYLipDA" hidden="1">#REF!</definedName>
    <definedName name="___thinkcelldi8jyq780ky6hCLvJ33mIA" hidden="1">#REF!</definedName>
    <definedName name="___thinkcellFncf3DEYn0SzaRaGtB0AxQ" hidden="1">#REF!</definedName>
    <definedName name="___thinkcellg4uj.DANe0CdbOhVtSyjQw" hidden="1">#REF!</definedName>
    <definedName name="___thinkcellG6KksuaX9kWikdraJKHB2Q" hidden="1">#REF!</definedName>
    <definedName name="___thinkcellL2zENZDg.k2V3nwoCyURsQ" hidden="1">#REF!</definedName>
    <definedName name="___thinkcellmE_7XqlXLkycTufvxOXwbQ" hidden="1">#REF!</definedName>
    <definedName name="___thinkcellp6VjpD653kKKjQHsQlKN6A" hidden="1">#REF!</definedName>
    <definedName name="___thinkcellTOhMxRkATEK8IjkIG3di0Q" hidden="1">#REF!</definedName>
    <definedName name="___thinkcellxMEEtN5fU0q_gaSwC53OYA" hidden="1">#REF!</definedName>
    <definedName name="___thinkcellXSSI97X4VEOQOBkkcMn5FQ" hidden="1">#REF!</definedName>
    <definedName name="__123Graph_A" hidden="1">#REF!</definedName>
    <definedName name="__123Graph_ARISK" hidden="1">#REF!</definedName>
    <definedName name="__123Graph_B" hidden="1">#REF!</definedName>
    <definedName name="__123Graph_BRISK" hidden="1">#REF!</definedName>
    <definedName name="__123Graph_C" hidden="1">#REF!</definedName>
    <definedName name="__123Graph_D" hidden="1">#REF!</definedName>
    <definedName name="__123Graph_E" hidden="1">#REF!</definedName>
    <definedName name="__123Graph_F" hidden="1">#REF!</definedName>
    <definedName name="__123Graph_X" hidden="1">#REF!</definedName>
    <definedName name="__123Graph_XROCE" hidden="1">#REF!</definedName>
    <definedName name="__a2" localSheetId="2" hidden="1">{#N/A,#N/A,FALSE,"Sheet1"}</definedName>
    <definedName name="__a2" localSheetId="20" hidden="1">{#N/A,#N/A,FALSE,"Sheet1"}</definedName>
    <definedName name="__a2" hidden="1">{#N/A,#N/A,FALSE,"Sheet1"}</definedName>
    <definedName name="__a3" localSheetId="2" hidden="1">{#N/A,#N/A,FALSE,"Sheet1"}</definedName>
    <definedName name="__a3" localSheetId="20" hidden="1">{#N/A,#N/A,FALSE,"Sheet1"}</definedName>
    <definedName name="__a3" hidden="1">{#N/A,#N/A,FALSE,"Sheet1"}</definedName>
    <definedName name="__APW_RESTORE_DATA104__" localSheetId="20" hidden="1">#REF!,#REF!,#REF!,#REF!,#REF!,#REF!,#REF!,#REF!,#REF!,#REF!</definedName>
    <definedName name="__APW_RESTORE_DATA104__" hidden="1">#REF!,#REF!,#REF!,#REF!,#REF!,#REF!,#REF!,#REF!,#REF!,#REF!</definedName>
    <definedName name="__APW_RESTORE_DATA105__" localSheetId="20" hidden="1">#REF!,#REF!,#REF!,#REF!,#REF!,#REF!,#REF!,#REF!,#REF!,#REF!</definedName>
    <definedName name="__APW_RESTORE_DATA105__" hidden="1">#REF!,#REF!,#REF!,#REF!,#REF!,#REF!,#REF!,#REF!,#REF!,#REF!</definedName>
    <definedName name="__APW_RESTORE_DATA106__" localSheetId="20" hidden="1">#REF!,#REF!,#REF!,#REF!,#REF!,#REF!,#REF!,#REF!,#REF!,#REF!</definedName>
    <definedName name="__APW_RESTORE_DATA106__" hidden="1">#REF!,#REF!,#REF!,#REF!,#REF!,#REF!,#REF!,#REF!,#REF!,#REF!</definedName>
    <definedName name="__APW_RESTORE_DATA107__" hidden="1">#REF!,#REF!,#REF!,#REF!,#REF!,#REF!,#REF!,#REF!,#REF!,#REF!</definedName>
    <definedName name="__APW_RESTORE_DATA3__" hidden="1">#REF!</definedName>
    <definedName name="__APW_RESTORE_DATA4__" hidden="1">#REF!</definedName>
    <definedName name="__APW_RESTORE_DATA5__" hidden="1">#REF!</definedName>
    <definedName name="__CF2" localSheetId="2" hidden="1">{#N/A,#N/A,FALSE,"Aging Summary";#N/A,#N/A,FALSE,"Ratio Analysis";#N/A,#N/A,FALSE,"Test 120 Day Accts";#N/A,#N/A,FALSE,"Tickmarks"}</definedName>
    <definedName name="__CF2" localSheetId="20" hidden="1">{#N/A,#N/A,FALSE,"Aging Summary";#N/A,#N/A,FALSE,"Ratio Analysis";#N/A,#N/A,FALSE,"Test 120 Day Accts";#N/A,#N/A,FALSE,"Tickmarks"}</definedName>
    <definedName name="__CF2" hidden="1">{#N/A,#N/A,FALSE,"Aging Summary";#N/A,#N/A,FALSE,"Ratio Analysis";#N/A,#N/A,FALSE,"Test 120 Day Accts";#N/A,#N/A,FALSE,"Tickmarks"}</definedName>
    <definedName name="__e2" localSheetId="2" hidden="1">{#N/A,#N/A,FALSE,"FY97";#N/A,#N/A,FALSE,"FY98";#N/A,#N/A,FALSE,"FY99";#N/A,#N/A,FALSE,"FY00";#N/A,#N/A,FALSE,"FY01"}</definedName>
    <definedName name="__e2" localSheetId="20" hidden="1">{#N/A,#N/A,FALSE,"FY97";#N/A,#N/A,FALSE,"FY98";#N/A,#N/A,FALSE,"FY99";#N/A,#N/A,FALSE,"FY00";#N/A,#N/A,FALSE,"FY01"}</definedName>
    <definedName name="__e2" hidden="1">{#N/A,#N/A,FALSE,"FY97";#N/A,#N/A,FALSE,"FY98";#N/A,#N/A,FALSE,"FY99";#N/A,#N/A,FALSE,"FY00";#N/A,#N/A,FALSE,"FY01"}</definedName>
    <definedName name="__e4" localSheetId="2" hidden="1">{#N/A,#N/A,FALSE,"Cover";#N/A,#N/A,FALSE,"Projections";#N/A,#N/A,FALSE,"10 Year Summary";#N/A,#N/A,FALSE,"Balance Sheet Summary";#N/A,#N/A,FALSE,"Adjustments";#N/A,#N/A,FALSE,"Discount Rate";#N/A,#N/A,FALSE,"Comps";#N/A,#N/A,FALSE,"Executive Comp"}</definedName>
    <definedName name="__e4" localSheetId="20" hidden="1">{#N/A,#N/A,FALSE,"Cover";#N/A,#N/A,FALSE,"Projections";#N/A,#N/A,FALSE,"10 Year Summary";#N/A,#N/A,FALSE,"Balance Sheet Summary";#N/A,#N/A,FALSE,"Adjustments";#N/A,#N/A,FALSE,"Discount Rate";#N/A,#N/A,FALSE,"Comps";#N/A,#N/A,FALSE,"Executive Comp"}</definedName>
    <definedName name="__e4" hidden="1">{#N/A,#N/A,FALSE,"Cover";#N/A,#N/A,FALSE,"Projections";#N/A,#N/A,FALSE,"10 Year Summary";#N/A,#N/A,FALSE,"Balance Sheet Summary";#N/A,#N/A,FALSE,"Adjustments";#N/A,#N/A,FALSE,"Discount Rate";#N/A,#N/A,FALSE,"Comps";#N/A,#N/A,FALSE,"Executive Comp"}</definedName>
    <definedName name="__FDS_HYPERLINK_TOGGLE_STATE__" hidden="1">"ON"</definedName>
    <definedName name="__FDS_UNIQUE_RANGE_ID_GENERATOR_COUNTER" hidden="1">1</definedName>
    <definedName name="__IntlFixup" hidden="1">TRUE</definedName>
    <definedName name="__o1" localSheetId="2" hidden="1">{"det (May)",#N/A,FALSE,"June";"sum (MAY YTD)",#N/A,FALSE,"June YTD"}</definedName>
    <definedName name="__o1" localSheetId="20" hidden="1">{"det (May)",#N/A,FALSE,"June";"sum (MAY YTD)",#N/A,FALSE,"June YTD"}</definedName>
    <definedName name="__o1" hidden="1">{"det (May)",#N/A,FALSE,"June";"sum (MAY YTD)",#N/A,FALSE,"June YTD"}</definedName>
    <definedName name="__t34" localSheetId="2" hidden="1">{#N/A,#N/A,FALSE,"FY97";#N/A,#N/A,FALSE,"FY98";#N/A,#N/A,FALSE,"FY99";#N/A,#N/A,FALSE,"FY00";#N/A,#N/A,FALSE,"FY01"}</definedName>
    <definedName name="__t34" localSheetId="20" hidden="1">{#N/A,#N/A,FALSE,"FY97";#N/A,#N/A,FALSE,"FY98";#N/A,#N/A,FALSE,"FY99";#N/A,#N/A,FALSE,"FY00";#N/A,#N/A,FALSE,"FY01"}</definedName>
    <definedName name="__t34" hidden="1">{#N/A,#N/A,FALSE,"FY97";#N/A,#N/A,FALSE,"FY98";#N/A,#N/A,FALSE,"FY99";#N/A,#N/A,FALSE,"FY00";#N/A,#N/A,FALSE,"FY01"}</definedName>
    <definedName name="_1__FDSAUDITLINK__" localSheetId="2" hidden="1">{"fdsup://IBCentral/FAT Viewer?action=UPDATE&amp;creator=factset&amp;DOC_NAME=fat:reuters_annual_source_window.fat&amp;display_string=Audit&amp;DYN_ARGS=TRUE&amp;VAR:ID1=608232&amp;VAR:RCODE=CMNEQ&amp;VAR:SDATE=20101299&amp;VAR:FREQ=Y&amp;VAR:RELITEM=RP&amp;VAR:CURRENCY=LOCAL&amp;VAR:CURRSOURCE=EXSHA","RE&amp;VAR:NATFREQ=ANNUAL&amp;VAR:RFIELD=FINALIZED&amp;VAR:DB_TYPE=NR&amp;VAR:UNITS=M&amp;window=popup&amp;width=450&amp;height=300&amp;START_MAXIMIZED=FALSE"}</definedName>
    <definedName name="_1__FDSAUDITLINK__" localSheetId="20" hidden="1">{"fdsup://IBCentral/FAT Viewer?action=UPDATE&amp;creator=factset&amp;DOC_NAME=fat:reuters_annual_source_window.fat&amp;display_string=Audit&amp;DYN_ARGS=TRUE&amp;VAR:ID1=608232&amp;VAR:RCODE=CMNEQ&amp;VAR:SDATE=20101299&amp;VAR:FREQ=Y&amp;VAR:RELITEM=RP&amp;VAR:CURRENCY=LOCAL&amp;VAR:CURRSOURCE=EXSHA","RE&amp;VAR:NATFREQ=ANNUAL&amp;VAR:RFIELD=FINALIZED&amp;VAR:DB_TYPE=NR&amp;VAR:UNITS=M&amp;window=popup&amp;width=450&amp;height=300&amp;START_MAXIMIZED=FALSE"}</definedName>
    <definedName name="_1__FDSAUDITLINK__" hidden="1">{"fdsup://IBCentral/FAT Viewer?action=UPDATE&amp;creator=factset&amp;DOC_NAME=fat:reuters_annual_source_window.fat&amp;display_string=Audit&amp;DYN_ARGS=TRUE&amp;VAR:ID1=608232&amp;VAR:RCODE=CMNEQ&amp;VAR:SDATE=20101299&amp;VAR:FREQ=Y&amp;VAR:RELITEM=RP&amp;VAR:CURRENCY=LOCAL&amp;VAR:CURRSOURCE=EXSHA","RE&amp;VAR:NATFREQ=ANNUAL&amp;VAR:RFIELD=FINALIZED&amp;VAR:DB_TYPE=NR&amp;VAR:UNITS=M&amp;window=popup&amp;width=450&amp;height=300&amp;START_MAXIMIZED=FALSE"}</definedName>
    <definedName name="_10__FDSAUDITLINK__" localSheetId="2" hidden="1">{"fdsup://IBCentral/FAT Viewer?action=UPDATE&amp;creator=factset&amp;DOC_NAME=fat:reuters_annual_source_window.fat&amp;display_string=Audit&amp;DYN_ARGS=TRUE&amp;VAR:ID1=485283&amp;VAR:RCODE=CMNEQ&amp;VAR:SDATE=20111299&amp;VAR:FREQ=Y&amp;VAR:RELITEM=RP&amp;VAR:CURRENCY=LOCAL&amp;VAR:CURRSOURCE=EXSHA","RE&amp;VAR:NATFREQ=ANNUAL&amp;VAR:RFIELD=FINALIZED&amp;VAR:DB_TYPE=NR&amp;VAR:UNITS=M&amp;window=popup&amp;width=450&amp;height=300&amp;START_MAXIMIZED=FALSE"}</definedName>
    <definedName name="_10__FDSAUDITLINK__" localSheetId="20" hidden="1">{"fdsup://IBCentral/FAT Viewer?action=UPDATE&amp;creator=factset&amp;DOC_NAME=fat:reuters_annual_source_window.fat&amp;display_string=Audit&amp;DYN_ARGS=TRUE&amp;VAR:ID1=485283&amp;VAR:RCODE=CMNEQ&amp;VAR:SDATE=20111299&amp;VAR:FREQ=Y&amp;VAR:RELITEM=RP&amp;VAR:CURRENCY=LOCAL&amp;VAR:CURRSOURCE=EXSHA","RE&amp;VAR:NATFREQ=ANNUAL&amp;VAR:RFIELD=FINALIZED&amp;VAR:DB_TYPE=NR&amp;VAR:UNITS=M&amp;window=popup&amp;width=450&amp;height=300&amp;START_MAXIMIZED=FALSE"}</definedName>
    <definedName name="_10__FDSAUDITLINK__" hidden="1">{"fdsup://IBCentral/FAT Viewer?action=UPDATE&amp;creator=factset&amp;DOC_NAME=fat:reuters_annual_source_window.fat&amp;display_string=Audit&amp;DYN_ARGS=TRUE&amp;VAR:ID1=485283&amp;VAR:RCODE=CMNEQ&amp;VAR:SDATE=20111299&amp;VAR:FREQ=Y&amp;VAR:RELITEM=RP&amp;VAR:CURRENCY=LOCAL&amp;VAR:CURRSOURCE=EXSHA","RE&amp;VAR:NATFREQ=ANNUAL&amp;VAR:RFIELD=FINALIZED&amp;VAR:DB_TYPE=NR&amp;VAR:UNITS=M&amp;window=popup&amp;width=450&amp;height=300&amp;START_MAXIMIZED=FALSE"}</definedName>
    <definedName name="_100__FDSAUDITLINK__" localSheetId="2" hidden="1">{"fdsup://IBCentral/FAT Viewer?action=UPDATE&amp;creator=factset&amp;DOC_NAME=fat:reuters_annual_source_window.fat&amp;display_string=Audit&amp;DYN_ARGS=TRUE&amp;VAR:ID1=B63DG2&amp;VAR:RCODE=CMNEQ&amp;VAR:SDATE=20111299&amp;VAR:FREQ=Y&amp;VAR:RELITEM=RP&amp;VAR:CURRENCY=LOCAL&amp;VAR:CURRSOURCE=EXSHA","RE&amp;VAR:NATFREQ=ANNUAL&amp;VAR:RFIELD=FINALIZED&amp;VAR:DB_TYPE=NR&amp;VAR:UNITS=M&amp;window=popup&amp;width=450&amp;height=300&amp;START_MAXIMIZED=FALSE"}</definedName>
    <definedName name="_100__FDSAUDITLINK__" localSheetId="20" hidden="1">{"fdsup://IBCentral/FAT Viewer?action=UPDATE&amp;creator=factset&amp;DOC_NAME=fat:reuters_annual_source_window.fat&amp;display_string=Audit&amp;DYN_ARGS=TRUE&amp;VAR:ID1=B63DG2&amp;VAR:RCODE=CMNEQ&amp;VAR:SDATE=20111299&amp;VAR:FREQ=Y&amp;VAR:RELITEM=RP&amp;VAR:CURRENCY=LOCAL&amp;VAR:CURRSOURCE=EXSHA","RE&amp;VAR:NATFREQ=ANNUAL&amp;VAR:RFIELD=FINALIZED&amp;VAR:DB_TYPE=NR&amp;VAR:UNITS=M&amp;window=popup&amp;width=450&amp;height=300&amp;START_MAXIMIZED=FALSE"}</definedName>
    <definedName name="_100__FDSAUDITLINK__" hidden="1">{"fdsup://IBCentral/FAT Viewer?action=UPDATE&amp;creator=factset&amp;DOC_NAME=fat:reuters_annual_source_window.fat&amp;display_string=Audit&amp;DYN_ARGS=TRUE&amp;VAR:ID1=B63DG2&amp;VAR:RCODE=CMNEQ&amp;VAR:SDATE=20111299&amp;VAR:FREQ=Y&amp;VAR:RELITEM=RP&amp;VAR:CURRENCY=LOCAL&amp;VAR:CURRSOURCE=EXSHA","RE&amp;VAR:NATFREQ=ANNUAL&amp;VAR:RFIELD=FINALIZED&amp;VAR:DB_TYPE=NR&amp;VAR:UNITS=M&amp;window=popup&amp;width=450&amp;height=300&amp;START_MAXIMIZED=FALSE"}</definedName>
    <definedName name="_101__FDSAUDITLINK__" localSheetId="2" hidden="1">{"fdsup://IBCentral/FAT Viewer?action=UPDATE&amp;creator=factset&amp;DOC_NAME=fat:reuters_annual_source_window.fat&amp;display_string=Audit&amp;DYN_ARGS=TRUE&amp;VAR:ID1=608232&amp;VAR:RCODE=CMNEQ&amp;VAR:SDATE=20111299&amp;VAR:FREQ=Y&amp;VAR:RELITEM=RP&amp;VAR:CURRENCY=LOCAL&amp;VAR:CURRSOURCE=EXSHA","RE&amp;VAR:NATFREQ=ANNUAL&amp;VAR:RFIELD=FINALIZED&amp;VAR:DB_TYPE=NR&amp;VAR:UNITS=M&amp;window=popup&amp;width=450&amp;height=300&amp;START_MAXIMIZED=FALSE"}</definedName>
    <definedName name="_101__FDSAUDITLINK__" localSheetId="20" hidden="1">{"fdsup://IBCentral/FAT Viewer?action=UPDATE&amp;creator=factset&amp;DOC_NAME=fat:reuters_annual_source_window.fat&amp;display_string=Audit&amp;DYN_ARGS=TRUE&amp;VAR:ID1=608232&amp;VAR:RCODE=CMNEQ&amp;VAR:SDATE=20111299&amp;VAR:FREQ=Y&amp;VAR:RELITEM=RP&amp;VAR:CURRENCY=LOCAL&amp;VAR:CURRSOURCE=EXSHA","RE&amp;VAR:NATFREQ=ANNUAL&amp;VAR:RFIELD=FINALIZED&amp;VAR:DB_TYPE=NR&amp;VAR:UNITS=M&amp;window=popup&amp;width=450&amp;height=300&amp;START_MAXIMIZED=FALSE"}</definedName>
    <definedName name="_101__FDSAUDITLINK__" hidden="1">{"fdsup://IBCentral/FAT Viewer?action=UPDATE&amp;creator=factset&amp;DOC_NAME=fat:reuters_annual_source_window.fat&amp;display_string=Audit&amp;DYN_ARGS=TRUE&amp;VAR:ID1=608232&amp;VAR:RCODE=CMNEQ&amp;VAR:SDATE=20111299&amp;VAR:FREQ=Y&amp;VAR:RELITEM=RP&amp;VAR:CURRENCY=LOCAL&amp;VAR:CURRSOURCE=EXSHA","RE&amp;VAR:NATFREQ=ANNUAL&amp;VAR:RFIELD=FINALIZED&amp;VAR:DB_TYPE=NR&amp;VAR:UNITS=M&amp;window=popup&amp;width=450&amp;height=300&amp;START_MAXIMIZED=FALSE"}</definedName>
    <definedName name="_102__FDSAUDITLINK__" localSheetId="2" hidden="1">{"fdsup://IBCentral/FAT Viewer?action=UPDATE&amp;creator=factset&amp;DOC_NAME=fat:reuters_annual_source_window.fat&amp;display_string=Audit&amp;DYN_ARGS=TRUE&amp;VAR:ID1=667142&amp;VAR:RCODE=CMNEQ&amp;VAR:SDATE=20111299&amp;VAR:FREQ=Y&amp;VAR:RELITEM=RP&amp;VAR:CURRENCY=LOCAL&amp;VAR:CURRSOURCE=EXSHA","RE&amp;VAR:NATFREQ=ANNUAL&amp;VAR:RFIELD=FINALIZED&amp;VAR:DB_TYPE=NR&amp;VAR:UNITS=M&amp;window=popup&amp;width=450&amp;height=300&amp;START_MAXIMIZED=FALSE"}</definedName>
    <definedName name="_102__FDSAUDITLINK__" localSheetId="20" hidden="1">{"fdsup://IBCentral/FAT Viewer?action=UPDATE&amp;creator=factset&amp;DOC_NAME=fat:reuters_annual_source_window.fat&amp;display_string=Audit&amp;DYN_ARGS=TRUE&amp;VAR:ID1=667142&amp;VAR:RCODE=CMNEQ&amp;VAR:SDATE=20111299&amp;VAR:FREQ=Y&amp;VAR:RELITEM=RP&amp;VAR:CURRENCY=LOCAL&amp;VAR:CURRSOURCE=EXSHA","RE&amp;VAR:NATFREQ=ANNUAL&amp;VAR:RFIELD=FINALIZED&amp;VAR:DB_TYPE=NR&amp;VAR:UNITS=M&amp;window=popup&amp;width=450&amp;height=300&amp;START_MAXIMIZED=FALSE"}</definedName>
    <definedName name="_102__FDSAUDITLINK__" hidden="1">{"fdsup://IBCentral/FAT Viewer?action=UPDATE&amp;creator=factset&amp;DOC_NAME=fat:reuters_annual_source_window.fat&amp;display_string=Audit&amp;DYN_ARGS=TRUE&amp;VAR:ID1=667142&amp;VAR:RCODE=CMNEQ&amp;VAR:SDATE=20111299&amp;VAR:FREQ=Y&amp;VAR:RELITEM=RP&amp;VAR:CURRENCY=LOCAL&amp;VAR:CURRSOURCE=EXSHA","RE&amp;VAR:NATFREQ=ANNUAL&amp;VAR:RFIELD=FINALIZED&amp;VAR:DB_TYPE=NR&amp;VAR:UNITS=M&amp;window=popup&amp;width=450&amp;height=300&amp;START_MAXIMIZED=FALSE"}</definedName>
    <definedName name="_103__FDSAUDITLINK__" localSheetId="2" hidden="1">{"fdsup://IBCentral/FAT Viewer?action=UPDATE&amp;creator=factset&amp;DOC_NAME=fat:reuters_annual_source_window.fat&amp;display_string=Audit&amp;DYN_ARGS=TRUE&amp;VAR:ID1=655246&amp;VAR:RCODE=CMNEQ&amp;VAR:SDATE=20111299&amp;VAR:FREQ=Y&amp;VAR:RELITEM=RP&amp;VAR:CURRENCY=LOCAL&amp;VAR:CURRSOURCE=EXSHA","RE&amp;VAR:NATFREQ=ANNUAL&amp;VAR:RFIELD=FINALIZED&amp;VAR:DB_TYPE=NR&amp;VAR:UNITS=M&amp;window=popup&amp;width=450&amp;height=300&amp;START_MAXIMIZED=FALSE"}</definedName>
    <definedName name="_103__FDSAUDITLINK__" localSheetId="20" hidden="1">{"fdsup://IBCentral/FAT Viewer?action=UPDATE&amp;creator=factset&amp;DOC_NAME=fat:reuters_annual_source_window.fat&amp;display_string=Audit&amp;DYN_ARGS=TRUE&amp;VAR:ID1=655246&amp;VAR:RCODE=CMNEQ&amp;VAR:SDATE=20111299&amp;VAR:FREQ=Y&amp;VAR:RELITEM=RP&amp;VAR:CURRENCY=LOCAL&amp;VAR:CURRSOURCE=EXSHA","RE&amp;VAR:NATFREQ=ANNUAL&amp;VAR:RFIELD=FINALIZED&amp;VAR:DB_TYPE=NR&amp;VAR:UNITS=M&amp;window=popup&amp;width=450&amp;height=300&amp;START_MAXIMIZED=FALSE"}</definedName>
    <definedName name="_103__FDSAUDITLINK__" hidden="1">{"fdsup://IBCentral/FAT Viewer?action=UPDATE&amp;creator=factset&amp;DOC_NAME=fat:reuters_annual_source_window.fat&amp;display_string=Audit&amp;DYN_ARGS=TRUE&amp;VAR:ID1=655246&amp;VAR:RCODE=CMNEQ&amp;VAR:SDATE=20111299&amp;VAR:FREQ=Y&amp;VAR:RELITEM=RP&amp;VAR:CURRENCY=LOCAL&amp;VAR:CURRSOURCE=EXSHA","RE&amp;VAR:NATFREQ=ANNUAL&amp;VAR:RFIELD=FINALIZED&amp;VAR:DB_TYPE=NR&amp;VAR:UNITS=M&amp;window=popup&amp;width=450&amp;height=300&amp;START_MAXIMIZED=FALSE"}</definedName>
    <definedName name="_104__FDSAUDITLINK__" localSheetId="2" hidden="1">{"fdsup://IBCentral/FAT Viewer?action=UPDATE&amp;creator=factset&amp;DOC_NAME=fat:reuters_annual_source_window.fat&amp;display_string=Audit&amp;DYN_ARGS=TRUE&amp;VAR:ID1=613731&amp;VAR:RCODE=CMNEQ&amp;VAR:SDATE=20111299&amp;VAR:FREQ=Y&amp;VAR:RELITEM=RP&amp;VAR:CURRENCY=LOCAL&amp;VAR:CURRSOURCE=EXSHA","RE&amp;VAR:NATFREQ=ANNUAL&amp;VAR:RFIELD=FINALIZED&amp;VAR:DB_TYPE=NR&amp;VAR:UNITS=M&amp;window=popup&amp;width=450&amp;height=300&amp;START_MAXIMIZED=FALSE"}</definedName>
    <definedName name="_104__FDSAUDITLINK__" localSheetId="20" hidden="1">{"fdsup://IBCentral/FAT Viewer?action=UPDATE&amp;creator=factset&amp;DOC_NAME=fat:reuters_annual_source_window.fat&amp;display_string=Audit&amp;DYN_ARGS=TRUE&amp;VAR:ID1=613731&amp;VAR:RCODE=CMNEQ&amp;VAR:SDATE=20111299&amp;VAR:FREQ=Y&amp;VAR:RELITEM=RP&amp;VAR:CURRENCY=LOCAL&amp;VAR:CURRSOURCE=EXSHA","RE&amp;VAR:NATFREQ=ANNUAL&amp;VAR:RFIELD=FINALIZED&amp;VAR:DB_TYPE=NR&amp;VAR:UNITS=M&amp;window=popup&amp;width=450&amp;height=300&amp;START_MAXIMIZED=FALSE"}</definedName>
    <definedName name="_104__FDSAUDITLINK__" hidden="1">{"fdsup://IBCentral/FAT Viewer?action=UPDATE&amp;creator=factset&amp;DOC_NAME=fat:reuters_annual_source_window.fat&amp;display_string=Audit&amp;DYN_ARGS=TRUE&amp;VAR:ID1=613731&amp;VAR:RCODE=CMNEQ&amp;VAR:SDATE=20111299&amp;VAR:FREQ=Y&amp;VAR:RELITEM=RP&amp;VAR:CURRENCY=LOCAL&amp;VAR:CURRSOURCE=EXSHA","RE&amp;VAR:NATFREQ=ANNUAL&amp;VAR:RFIELD=FINALIZED&amp;VAR:DB_TYPE=NR&amp;VAR:UNITS=M&amp;window=popup&amp;width=450&amp;height=300&amp;START_MAXIMIZED=FALSE"}</definedName>
    <definedName name="_105__FDSAUDITLINK__" localSheetId="2" hidden="1">{"fdsup://IBCentral/FAT Viewer?action=UPDATE&amp;creator=factset&amp;DOC_NAME=fat:reuters_annual_source_window.fat&amp;display_string=Audit&amp;DYN_ARGS=TRUE&amp;VAR:ID1=614804&amp;VAR:RCODE=CMNEQ&amp;VAR:SDATE=20111299&amp;VAR:FREQ=Y&amp;VAR:RELITEM=RP&amp;VAR:CURRENCY=LOCAL&amp;VAR:CURRSOURCE=EXSHA","RE&amp;VAR:NATFREQ=ANNUAL&amp;VAR:RFIELD=FINALIZED&amp;VAR:DB_TYPE=NR&amp;VAR:UNITS=M&amp;window=popup&amp;width=450&amp;height=300&amp;START_MAXIMIZED=FALSE"}</definedName>
    <definedName name="_105__FDSAUDITLINK__" localSheetId="20" hidden="1">{"fdsup://IBCentral/FAT Viewer?action=UPDATE&amp;creator=factset&amp;DOC_NAME=fat:reuters_annual_source_window.fat&amp;display_string=Audit&amp;DYN_ARGS=TRUE&amp;VAR:ID1=614804&amp;VAR:RCODE=CMNEQ&amp;VAR:SDATE=20111299&amp;VAR:FREQ=Y&amp;VAR:RELITEM=RP&amp;VAR:CURRENCY=LOCAL&amp;VAR:CURRSOURCE=EXSHA","RE&amp;VAR:NATFREQ=ANNUAL&amp;VAR:RFIELD=FINALIZED&amp;VAR:DB_TYPE=NR&amp;VAR:UNITS=M&amp;window=popup&amp;width=450&amp;height=300&amp;START_MAXIMIZED=FALSE"}</definedName>
    <definedName name="_105__FDSAUDITLINK__" hidden="1">{"fdsup://IBCentral/FAT Viewer?action=UPDATE&amp;creator=factset&amp;DOC_NAME=fat:reuters_annual_source_window.fat&amp;display_string=Audit&amp;DYN_ARGS=TRUE&amp;VAR:ID1=614804&amp;VAR:RCODE=CMNEQ&amp;VAR:SDATE=20111299&amp;VAR:FREQ=Y&amp;VAR:RELITEM=RP&amp;VAR:CURRENCY=LOCAL&amp;VAR:CURRSOURCE=EXSHA","RE&amp;VAR:NATFREQ=ANNUAL&amp;VAR:RFIELD=FINALIZED&amp;VAR:DB_TYPE=NR&amp;VAR:UNITS=M&amp;window=popup&amp;width=450&amp;height=300&amp;START_MAXIMIZED=FALSE"}</definedName>
    <definedName name="_106__FDSAUDITLINK__" localSheetId="2" hidden="1">{"fdsup://IBCentral/FAT Viewer?action=UPDATE&amp;creator=factset&amp;DOC_NAME=fat:reuters_annual_source_window.fat&amp;display_string=Audit&amp;DYN_ARGS=TRUE&amp;VAR:ID1=B128FN&amp;VAR:RCODE=CMNEQ&amp;VAR:SDATE=20111299&amp;VAR:FREQ=Y&amp;VAR:RELITEM=RP&amp;VAR:CURRENCY=LOCAL&amp;VAR:CURRSOURCE=EXSHA","RE&amp;VAR:NATFREQ=ANNUAL&amp;VAR:RFIELD=FINALIZED&amp;VAR:DB_TYPE=NR&amp;VAR:UNITS=M&amp;window=popup&amp;width=450&amp;height=300&amp;START_MAXIMIZED=FALSE"}</definedName>
    <definedName name="_106__FDSAUDITLINK__" localSheetId="20" hidden="1">{"fdsup://IBCentral/FAT Viewer?action=UPDATE&amp;creator=factset&amp;DOC_NAME=fat:reuters_annual_source_window.fat&amp;display_string=Audit&amp;DYN_ARGS=TRUE&amp;VAR:ID1=B128FN&amp;VAR:RCODE=CMNEQ&amp;VAR:SDATE=20111299&amp;VAR:FREQ=Y&amp;VAR:RELITEM=RP&amp;VAR:CURRENCY=LOCAL&amp;VAR:CURRSOURCE=EXSHA","RE&amp;VAR:NATFREQ=ANNUAL&amp;VAR:RFIELD=FINALIZED&amp;VAR:DB_TYPE=NR&amp;VAR:UNITS=M&amp;window=popup&amp;width=450&amp;height=300&amp;START_MAXIMIZED=FALSE"}</definedName>
    <definedName name="_106__FDSAUDITLINK__" hidden="1">{"fdsup://IBCentral/FAT Viewer?action=UPDATE&amp;creator=factset&amp;DOC_NAME=fat:reuters_annual_source_window.fat&amp;display_string=Audit&amp;DYN_ARGS=TRUE&amp;VAR:ID1=B128FN&amp;VAR:RCODE=CMNEQ&amp;VAR:SDATE=20111299&amp;VAR:FREQ=Y&amp;VAR:RELITEM=RP&amp;VAR:CURRENCY=LOCAL&amp;VAR:CURRSOURCE=EXSHA","RE&amp;VAR:NATFREQ=ANNUAL&amp;VAR:RFIELD=FINALIZED&amp;VAR:DB_TYPE=NR&amp;VAR:UNITS=M&amp;window=popup&amp;width=450&amp;height=300&amp;START_MAXIMIZED=FALSE"}</definedName>
    <definedName name="_107__FDSAUDITLINK__" localSheetId="2" hidden="1">{"fdsup://IBCentral/FAT Viewer?action=UPDATE&amp;creator=factset&amp;DOC_NAME=fat:reuters_annual_source_window.fat&amp;display_string=Audit&amp;DYN_ARGS=TRUE&amp;VAR:ID1=B02PYF&amp;VAR:RCODE=CMNEQ&amp;VAR:SDATE=20111299&amp;VAR:FREQ=Y&amp;VAR:RELITEM=RP&amp;VAR:CURRENCY=LOCAL&amp;VAR:CURRSOURCE=EXSHA","RE&amp;VAR:NATFREQ=ANNUAL&amp;VAR:RFIELD=FINALIZED&amp;VAR:DB_TYPE=NR&amp;VAR:UNITS=M&amp;window=popup&amp;width=450&amp;height=300&amp;START_MAXIMIZED=FALSE"}</definedName>
    <definedName name="_107__FDSAUDITLINK__" localSheetId="20" hidden="1">{"fdsup://IBCentral/FAT Viewer?action=UPDATE&amp;creator=factset&amp;DOC_NAME=fat:reuters_annual_source_window.fat&amp;display_string=Audit&amp;DYN_ARGS=TRUE&amp;VAR:ID1=B02PYF&amp;VAR:RCODE=CMNEQ&amp;VAR:SDATE=20111299&amp;VAR:FREQ=Y&amp;VAR:RELITEM=RP&amp;VAR:CURRENCY=LOCAL&amp;VAR:CURRSOURCE=EXSHA","RE&amp;VAR:NATFREQ=ANNUAL&amp;VAR:RFIELD=FINALIZED&amp;VAR:DB_TYPE=NR&amp;VAR:UNITS=M&amp;window=popup&amp;width=450&amp;height=300&amp;START_MAXIMIZED=FALSE"}</definedName>
    <definedName name="_107__FDSAUDITLINK__" hidden="1">{"fdsup://IBCentral/FAT Viewer?action=UPDATE&amp;creator=factset&amp;DOC_NAME=fat:reuters_annual_source_window.fat&amp;display_string=Audit&amp;DYN_ARGS=TRUE&amp;VAR:ID1=B02PYF&amp;VAR:RCODE=CMNEQ&amp;VAR:SDATE=20111299&amp;VAR:FREQ=Y&amp;VAR:RELITEM=RP&amp;VAR:CURRENCY=LOCAL&amp;VAR:CURRSOURCE=EXSHA","RE&amp;VAR:NATFREQ=ANNUAL&amp;VAR:RFIELD=FINALIZED&amp;VAR:DB_TYPE=NR&amp;VAR:UNITS=M&amp;window=popup&amp;width=450&amp;height=300&amp;START_MAXIMIZED=FALSE"}</definedName>
    <definedName name="_108__FDSAUDITLINK__" localSheetId="2" hidden="1">{"fdsup://IBCentral/FAT Viewer?action=UPDATE&amp;creator=factset&amp;DOC_NAME=fat:reuters_annual_source_window.fat&amp;display_string=Audit&amp;DYN_ARGS=TRUE&amp;VAR:ID1=442233&amp;VAR:RCODE=QTLE&amp;VAR:SDATE=20101299&amp;VAR:FREQ=Y&amp;VAR:RELITEM=RP&amp;VAR:CURRENCY=LOCAL&amp;VAR:CURRSOURCE=EXSHAR","E&amp;VAR:NATFREQ=ANNUAL&amp;VAR:RFIELD=FINALIZED&amp;VAR:DB_TYPE=NR&amp;VAR:UNITS=M&amp;window=popup&amp;width=450&amp;height=300&amp;START_MAXIMIZED=FALSE"}</definedName>
    <definedName name="_108__FDSAUDITLINK__" localSheetId="20" hidden="1">{"fdsup://IBCentral/FAT Viewer?action=UPDATE&amp;creator=factset&amp;DOC_NAME=fat:reuters_annual_source_window.fat&amp;display_string=Audit&amp;DYN_ARGS=TRUE&amp;VAR:ID1=442233&amp;VAR:RCODE=QTLE&amp;VAR:SDATE=20101299&amp;VAR:FREQ=Y&amp;VAR:RELITEM=RP&amp;VAR:CURRENCY=LOCAL&amp;VAR:CURRSOURCE=EXSHAR","E&amp;VAR:NATFREQ=ANNUAL&amp;VAR:RFIELD=FINALIZED&amp;VAR:DB_TYPE=NR&amp;VAR:UNITS=M&amp;window=popup&amp;width=450&amp;height=300&amp;START_MAXIMIZED=FALSE"}</definedName>
    <definedName name="_108__FDSAUDITLINK__" hidden="1">{"fdsup://IBCentral/FAT Viewer?action=UPDATE&amp;creator=factset&amp;DOC_NAME=fat:reuters_annual_source_window.fat&amp;display_string=Audit&amp;DYN_ARGS=TRUE&amp;VAR:ID1=442233&amp;VAR:RCODE=QTLE&amp;VAR:SDATE=20101299&amp;VAR:FREQ=Y&amp;VAR:RELITEM=RP&amp;VAR:CURRENCY=LOCAL&amp;VAR:CURRSOURCE=EXSHAR","E&amp;VAR:NATFREQ=ANNUAL&amp;VAR:RFIELD=FINALIZED&amp;VAR:DB_TYPE=NR&amp;VAR:UNITS=M&amp;window=popup&amp;width=450&amp;height=300&amp;START_MAXIMIZED=FALSE"}</definedName>
    <definedName name="_109__FDSAUDITLINK__" localSheetId="2"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09__FDSAUDITLINK__" localSheetId="20"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09__FDSAUDITLINK__"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0ALA642C761" hidden="1">#N/A</definedName>
    <definedName name="_11__FDSAUDITLINK__" localSheetId="2" hidden="1">{"fdsup://IBCentral/FAT Viewer?action=UPDATE&amp;creator=factset&amp;DOC_NAME=fat:reuters_annual_source_window.fat&amp;display_string=Audit&amp;DYN_ARGS=TRUE&amp;VAR:ID1=056039&amp;VAR:RCODE=CMNEQ&amp;VAR:SDATE=20111299&amp;VAR:FREQ=Y&amp;VAR:RELITEM=RP&amp;VAR:CURRENCY=LOCAL&amp;VAR:CURRSOURCE=EXSHA","RE&amp;VAR:NATFREQ=ANNUAL&amp;VAR:RFIELD=FINALIZED&amp;VAR:DB_TYPE=NR&amp;VAR:UNITS=M&amp;window=popup&amp;width=450&amp;height=300&amp;START_MAXIMIZED=FALSE"}</definedName>
    <definedName name="_11__FDSAUDITLINK__" localSheetId="20" hidden="1">{"fdsup://IBCentral/FAT Viewer?action=UPDATE&amp;creator=factset&amp;DOC_NAME=fat:reuters_annual_source_window.fat&amp;display_string=Audit&amp;DYN_ARGS=TRUE&amp;VAR:ID1=056039&amp;VAR:RCODE=CMNEQ&amp;VAR:SDATE=20111299&amp;VAR:FREQ=Y&amp;VAR:RELITEM=RP&amp;VAR:CURRENCY=LOCAL&amp;VAR:CURRSOURCE=EXSHA","RE&amp;VAR:NATFREQ=ANNUAL&amp;VAR:RFIELD=FINALIZED&amp;VAR:DB_TYPE=NR&amp;VAR:UNITS=M&amp;window=popup&amp;width=450&amp;height=300&amp;START_MAXIMIZED=FALSE"}</definedName>
    <definedName name="_11__FDSAUDITLINK__" hidden="1">{"fdsup://IBCentral/FAT Viewer?action=UPDATE&amp;creator=factset&amp;DOC_NAME=fat:reuters_annual_source_window.fat&amp;display_string=Audit&amp;DYN_ARGS=TRUE&amp;VAR:ID1=056039&amp;VAR:RCODE=CMNEQ&amp;VAR:SDATE=20111299&amp;VAR:FREQ=Y&amp;VAR:RELITEM=RP&amp;VAR:CURRENCY=LOCAL&amp;VAR:CURRSOURCE=EXSHA","RE&amp;VAR:NATFREQ=ANNUAL&amp;VAR:RFIELD=FINALIZED&amp;VAR:DB_TYPE=NR&amp;VAR:UNITS=M&amp;window=popup&amp;width=450&amp;height=300&amp;START_MAXIMIZED=FALSE"}</definedName>
    <definedName name="_110__FDSAUDITLINK__" localSheetId="2" hidden="1">{"fdsup://IBCentral/FAT Viewer?action=UPDATE&amp;creator=factset&amp;DOC_NAME=fat:reuters_annual_source_window.fat&amp;display_string=Audit&amp;DYN_ARGS=TRUE&amp;VAR:ID1=B39J2Q&amp;VAR:RCODE=CMNEQ&amp;VAR:SDATE=20111299&amp;VAR:FREQ=Y&amp;VAR:RELITEM=RP&amp;VAR:CURRENCY=LOCAL&amp;VAR:CURRSOURCE=EXSHA","RE&amp;VAR:NATFREQ=ANNUAL&amp;VAR:RFIELD=FINALIZED&amp;VAR:DB_TYPE=NR&amp;VAR:UNITS=M&amp;window=popup&amp;width=450&amp;height=300&amp;START_MAXIMIZED=FALSE"}</definedName>
    <definedName name="_110__FDSAUDITLINK__" localSheetId="20" hidden="1">{"fdsup://IBCentral/FAT Viewer?action=UPDATE&amp;creator=factset&amp;DOC_NAME=fat:reuters_annual_source_window.fat&amp;display_string=Audit&amp;DYN_ARGS=TRUE&amp;VAR:ID1=B39J2Q&amp;VAR:RCODE=CMNEQ&amp;VAR:SDATE=20111299&amp;VAR:FREQ=Y&amp;VAR:RELITEM=RP&amp;VAR:CURRENCY=LOCAL&amp;VAR:CURRSOURCE=EXSHA","RE&amp;VAR:NATFREQ=ANNUAL&amp;VAR:RFIELD=FINALIZED&amp;VAR:DB_TYPE=NR&amp;VAR:UNITS=M&amp;window=popup&amp;width=450&amp;height=300&amp;START_MAXIMIZED=FALSE"}</definedName>
    <definedName name="_110__FDSAUDITLINK__" hidden="1">{"fdsup://IBCentral/FAT Viewer?action=UPDATE&amp;creator=factset&amp;DOC_NAME=fat:reuters_annual_source_window.fat&amp;display_string=Audit&amp;DYN_ARGS=TRUE&amp;VAR:ID1=B39J2Q&amp;VAR:RCODE=CMNEQ&amp;VAR:SDATE=20111299&amp;VAR:FREQ=Y&amp;VAR:RELITEM=RP&amp;VAR:CURRENCY=LOCAL&amp;VAR:CURRSOURCE=EXSHA","RE&amp;VAR:NATFREQ=ANNUAL&amp;VAR:RFIELD=FINALIZED&amp;VAR:DB_TYPE=NR&amp;VAR:UNITS=M&amp;window=popup&amp;width=450&amp;height=300&amp;START_MAXIMIZED=FALSE"}</definedName>
    <definedName name="_111__FDSAUDITLINK__" localSheetId="2" hidden="1">{"fdsup://IBCentral/FAT Viewer?action=UPDATE&amp;creator=factset&amp;DOC_NAME=fat:reuters_annual_source_window.fat&amp;display_string=Audit&amp;DYN_ARGS=TRUE&amp;VAR:ID1=B3KK67&amp;VAR:RCODE=CMNEQ&amp;VAR:SDATE=20111299&amp;VAR:FREQ=Y&amp;VAR:RELITEM=RP&amp;VAR:CURRENCY=LOCAL&amp;VAR:CURRSOURCE=EXSHA","RE&amp;VAR:NATFREQ=ANNUAL&amp;VAR:RFIELD=FINALIZED&amp;VAR:DB_TYPE=NR&amp;VAR:UNITS=M&amp;window=popup&amp;width=450&amp;height=300&amp;START_MAXIMIZED=FALSE"}</definedName>
    <definedName name="_111__FDSAUDITLINK__" localSheetId="20" hidden="1">{"fdsup://IBCentral/FAT Viewer?action=UPDATE&amp;creator=factset&amp;DOC_NAME=fat:reuters_annual_source_window.fat&amp;display_string=Audit&amp;DYN_ARGS=TRUE&amp;VAR:ID1=B3KK67&amp;VAR:RCODE=CMNEQ&amp;VAR:SDATE=20111299&amp;VAR:FREQ=Y&amp;VAR:RELITEM=RP&amp;VAR:CURRENCY=LOCAL&amp;VAR:CURRSOURCE=EXSHA","RE&amp;VAR:NATFREQ=ANNUAL&amp;VAR:RFIELD=FINALIZED&amp;VAR:DB_TYPE=NR&amp;VAR:UNITS=M&amp;window=popup&amp;width=450&amp;height=300&amp;START_MAXIMIZED=FALSE"}</definedName>
    <definedName name="_111__FDSAUDITLINK__" hidden="1">{"fdsup://IBCentral/FAT Viewer?action=UPDATE&amp;creator=factset&amp;DOC_NAME=fat:reuters_annual_source_window.fat&amp;display_string=Audit&amp;DYN_ARGS=TRUE&amp;VAR:ID1=B3KK67&amp;VAR:RCODE=CMNEQ&amp;VAR:SDATE=20111299&amp;VAR:FREQ=Y&amp;VAR:RELITEM=RP&amp;VAR:CURRENCY=LOCAL&amp;VAR:CURRSOURCE=EXSHA","RE&amp;VAR:NATFREQ=ANNUAL&amp;VAR:RFIELD=FINALIZED&amp;VAR:DB_TYPE=NR&amp;VAR:UNITS=M&amp;window=popup&amp;width=450&amp;height=300&amp;START_MAXIMIZED=FALSE"}</definedName>
    <definedName name="_112__FDSAUDITLINK__" localSheetId="2" hidden="1">{"fdsup://IBCentral/FAT Viewer?action=UPDATE&amp;creator=factset&amp;DOC_NAME=fat:reuters_annual_source_window.fat&amp;display_string=Audit&amp;DYN_ARGS=TRUE&amp;VAR:ID1=650316&amp;VAR:RCODE=CMNEQ&amp;VAR:SDATE=20111299&amp;VAR:FREQ=Y&amp;VAR:RELITEM=RP&amp;VAR:CURRENCY=LOCAL&amp;VAR:CURRSOURCE=EXSHA","RE&amp;VAR:NATFREQ=ANNUAL&amp;VAR:RFIELD=FINALIZED&amp;VAR:DB_TYPE=NR&amp;VAR:UNITS=M&amp;window=popup&amp;width=450&amp;height=300&amp;START_MAXIMIZED=FALSE"}</definedName>
    <definedName name="_112__FDSAUDITLINK__" localSheetId="20" hidden="1">{"fdsup://IBCentral/FAT Viewer?action=UPDATE&amp;creator=factset&amp;DOC_NAME=fat:reuters_annual_source_window.fat&amp;display_string=Audit&amp;DYN_ARGS=TRUE&amp;VAR:ID1=650316&amp;VAR:RCODE=CMNEQ&amp;VAR:SDATE=20111299&amp;VAR:FREQ=Y&amp;VAR:RELITEM=RP&amp;VAR:CURRENCY=LOCAL&amp;VAR:CURRSOURCE=EXSHA","RE&amp;VAR:NATFREQ=ANNUAL&amp;VAR:RFIELD=FINALIZED&amp;VAR:DB_TYPE=NR&amp;VAR:UNITS=M&amp;window=popup&amp;width=450&amp;height=300&amp;START_MAXIMIZED=FALSE"}</definedName>
    <definedName name="_112__FDSAUDITLINK__" hidden="1">{"fdsup://IBCentral/FAT Viewer?action=UPDATE&amp;creator=factset&amp;DOC_NAME=fat:reuters_annual_source_window.fat&amp;display_string=Audit&amp;DYN_ARGS=TRUE&amp;VAR:ID1=650316&amp;VAR:RCODE=CMNEQ&amp;VAR:SDATE=20111299&amp;VAR:FREQ=Y&amp;VAR:RELITEM=RP&amp;VAR:CURRENCY=LOCAL&amp;VAR:CURRSOURCE=EXSHA","RE&amp;VAR:NATFREQ=ANNUAL&amp;VAR:RFIELD=FINALIZED&amp;VAR:DB_TYPE=NR&amp;VAR:UNITS=M&amp;window=popup&amp;width=450&amp;height=300&amp;START_MAXIMIZED=FALSE"}</definedName>
    <definedName name="_113__FDSAUDITLINK__" localSheetId="2" hidden="1">{"fdsup://IBCentral/FAT Viewer?action=UPDATE&amp;creator=factset&amp;DOC_NAME=fat:reuters_annual_source_window.fat&amp;display_string=Audit&amp;DYN_ARGS=TRUE&amp;VAR:ID1=B2PPF6&amp;VAR:RCODE=CMNEQ&amp;VAR:SDATE=20111299&amp;VAR:FREQ=Y&amp;VAR:RELITEM=RP&amp;VAR:CURRENCY=LOCAL&amp;VAR:CURRSOURCE=EXSHA","RE&amp;VAR:NATFREQ=ANNUAL&amp;VAR:RFIELD=FINALIZED&amp;VAR:DB_TYPE=NR&amp;VAR:UNITS=M&amp;window=popup&amp;width=450&amp;height=300&amp;START_MAXIMIZED=FALSE"}</definedName>
    <definedName name="_113__FDSAUDITLINK__" localSheetId="20" hidden="1">{"fdsup://IBCentral/FAT Viewer?action=UPDATE&amp;creator=factset&amp;DOC_NAME=fat:reuters_annual_source_window.fat&amp;display_string=Audit&amp;DYN_ARGS=TRUE&amp;VAR:ID1=B2PPF6&amp;VAR:RCODE=CMNEQ&amp;VAR:SDATE=20111299&amp;VAR:FREQ=Y&amp;VAR:RELITEM=RP&amp;VAR:CURRENCY=LOCAL&amp;VAR:CURRSOURCE=EXSHA","RE&amp;VAR:NATFREQ=ANNUAL&amp;VAR:RFIELD=FINALIZED&amp;VAR:DB_TYPE=NR&amp;VAR:UNITS=M&amp;window=popup&amp;width=450&amp;height=300&amp;START_MAXIMIZED=FALSE"}</definedName>
    <definedName name="_113__FDSAUDITLINK__" hidden="1">{"fdsup://IBCentral/FAT Viewer?action=UPDATE&amp;creator=factset&amp;DOC_NAME=fat:reuters_annual_source_window.fat&amp;display_string=Audit&amp;DYN_ARGS=TRUE&amp;VAR:ID1=B2PPF6&amp;VAR:RCODE=CMNEQ&amp;VAR:SDATE=20111299&amp;VAR:FREQ=Y&amp;VAR:RELITEM=RP&amp;VAR:CURRENCY=LOCAL&amp;VAR:CURRSOURCE=EXSHA","RE&amp;VAR:NATFREQ=ANNUAL&amp;VAR:RFIELD=FINALIZED&amp;VAR:DB_TYPE=NR&amp;VAR:UNITS=M&amp;window=popup&amp;width=450&amp;height=300&amp;START_MAXIMIZED=FALSE"}</definedName>
    <definedName name="_114__FDSAUDITLINK__" localSheetId="2" hidden="1">{"fdsup://IBCentral/FAT Viewer?action=UPDATE&amp;creator=factset&amp;DOC_NAME=fat:reuters_annual_source_window.fat&amp;display_string=Audit&amp;DYN_ARGS=TRUE&amp;VAR:ID1=B28C57&amp;VAR:RCODE=CMNEQ&amp;VAR:SDATE=20111299&amp;VAR:FREQ=Y&amp;VAR:RELITEM=RP&amp;VAR:CURRENCY=LOCAL&amp;VAR:CURRSOURCE=EXSHA","RE&amp;VAR:NATFREQ=ANNUAL&amp;VAR:RFIELD=FINALIZED&amp;VAR:DB_TYPE=NR&amp;VAR:UNITS=M&amp;window=popup&amp;width=450&amp;height=300&amp;START_MAXIMIZED=FALSE"}</definedName>
    <definedName name="_114__FDSAUDITLINK__" localSheetId="20" hidden="1">{"fdsup://IBCentral/FAT Viewer?action=UPDATE&amp;creator=factset&amp;DOC_NAME=fat:reuters_annual_source_window.fat&amp;display_string=Audit&amp;DYN_ARGS=TRUE&amp;VAR:ID1=B28C57&amp;VAR:RCODE=CMNEQ&amp;VAR:SDATE=20111299&amp;VAR:FREQ=Y&amp;VAR:RELITEM=RP&amp;VAR:CURRENCY=LOCAL&amp;VAR:CURRSOURCE=EXSHA","RE&amp;VAR:NATFREQ=ANNUAL&amp;VAR:RFIELD=FINALIZED&amp;VAR:DB_TYPE=NR&amp;VAR:UNITS=M&amp;window=popup&amp;width=450&amp;height=300&amp;START_MAXIMIZED=FALSE"}</definedName>
    <definedName name="_114__FDSAUDITLINK__" hidden="1">{"fdsup://IBCentral/FAT Viewer?action=UPDATE&amp;creator=factset&amp;DOC_NAME=fat:reuters_annual_source_window.fat&amp;display_string=Audit&amp;DYN_ARGS=TRUE&amp;VAR:ID1=B28C57&amp;VAR:RCODE=CMNEQ&amp;VAR:SDATE=20111299&amp;VAR:FREQ=Y&amp;VAR:RELITEM=RP&amp;VAR:CURRENCY=LOCAL&amp;VAR:CURRSOURCE=EXSHA","RE&amp;VAR:NATFREQ=ANNUAL&amp;VAR:RFIELD=FINALIZED&amp;VAR:DB_TYPE=NR&amp;VAR:UNITS=M&amp;window=popup&amp;width=450&amp;height=300&amp;START_MAXIMIZED=FALSE"}</definedName>
    <definedName name="_115__FDSAUDITLINK__" localSheetId="2" hidden="1">{"fdsup://IBCentral/FAT Viewer?action=UPDATE&amp;creator=factset&amp;DOC_NAME=fat:reuters_annual_source_window.fat&amp;display_string=Audit&amp;DYN_ARGS=TRUE&amp;VAR:ID1=529412&amp;VAR:RCODE=CMNEQ&amp;VAR:SDATE=20111299&amp;VAR:FREQ=Y&amp;VAR:RELITEM=RP&amp;VAR:CURRENCY=LOCAL&amp;VAR:CURRSOURCE=EXSHA","RE&amp;VAR:NATFREQ=ANNUAL&amp;VAR:RFIELD=FINALIZED&amp;VAR:DB_TYPE=NR&amp;VAR:UNITS=M&amp;window=popup&amp;width=450&amp;height=300&amp;START_MAXIMIZED=FALSE"}</definedName>
    <definedName name="_115__FDSAUDITLINK__" localSheetId="20" hidden="1">{"fdsup://IBCentral/FAT Viewer?action=UPDATE&amp;creator=factset&amp;DOC_NAME=fat:reuters_annual_source_window.fat&amp;display_string=Audit&amp;DYN_ARGS=TRUE&amp;VAR:ID1=529412&amp;VAR:RCODE=CMNEQ&amp;VAR:SDATE=20111299&amp;VAR:FREQ=Y&amp;VAR:RELITEM=RP&amp;VAR:CURRENCY=LOCAL&amp;VAR:CURRSOURCE=EXSHA","RE&amp;VAR:NATFREQ=ANNUAL&amp;VAR:RFIELD=FINALIZED&amp;VAR:DB_TYPE=NR&amp;VAR:UNITS=M&amp;window=popup&amp;width=450&amp;height=300&amp;START_MAXIMIZED=FALSE"}</definedName>
    <definedName name="_115__FDSAUDITLINK__" hidden="1">{"fdsup://IBCentral/FAT Viewer?action=UPDATE&amp;creator=factset&amp;DOC_NAME=fat:reuters_annual_source_window.fat&amp;display_string=Audit&amp;DYN_ARGS=TRUE&amp;VAR:ID1=529412&amp;VAR:RCODE=CMNEQ&amp;VAR:SDATE=20111299&amp;VAR:FREQ=Y&amp;VAR:RELITEM=RP&amp;VAR:CURRENCY=LOCAL&amp;VAR:CURRSOURCE=EXSHA","RE&amp;VAR:NATFREQ=ANNUAL&amp;VAR:RFIELD=FINALIZED&amp;VAR:DB_TYPE=NR&amp;VAR:UNITS=M&amp;window=popup&amp;width=450&amp;height=300&amp;START_MAXIMIZED=FALSE"}</definedName>
    <definedName name="_116__FDSAUDITLINK__" localSheetId="2" hidden="1">{"fdsup://IBCentral/FAT Viewer?action=UPDATE&amp;creator=factset&amp;DOC_NAME=fat:reuters_annual_source_window.fat&amp;display_string=Audit&amp;DYN_ARGS=TRUE&amp;VAR:ID1=405671&amp;VAR:RCODE=CMNEQ&amp;VAR:SDATE=20111299&amp;VAR:FREQ=Y&amp;VAR:RELITEM=RP&amp;VAR:CURRENCY=LOCAL&amp;VAR:CURRSOURCE=EXSHA","RE&amp;VAR:NATFREQ=ANNUAL&amp;VAR:RFIELD=FINALIZED&amp;VAR:DB_TYPE=NR&amp;VAR:UNITS=M&amp;window=popup&amp;width=450&amp;height=300&amp;START_MAXIMIZED=FALSE"}</definedName>
    <definedName name="_116__FDSAUDITLINK__" localSheetId="20" hidden="1">{"fdsup://IBCentral/FAT Viewer?action=UPDATE&amp;creator=factset&amp;DOC_NAME=fat:reuters_annual_source_window.fat&amp;display_string=Audit&amp;DYN_ARGS=TRUE&amp;VAR:ID1=405671&amp;VAR:RCODE=CMNEQ&amp;VAR:SDATE=20111299&amp;VAR:FREQ=Y&amp;VAR:RELITEM=RP&amp;VAR:CURRENCY=LOCAL&amp;VAR:CURRSOURCE=EXSHA","RE&amp;VAR:NATFREQ=ANNUAL&amp;VAR:RFIELD=FINALIZED&amp;VAR:DB_TYPE=NR&amp;VAR:UNITS=M&amp;window=popup&amp;width=450&amp;height=300&amp;START_MAXIMIZED=FALSE"}</definedName>
    <definedName name="_116__FDSAUDITLINK__" hidden="1">{"fdsup://IBCentral/FAT Viewer?action=UPDATE&amp;creator=factset&amp;DOC_NAME=fat:reuters_annual_source_window.fat&amp;display_string=Audit&amp;DYN_ARGS=TRUE&amp;VAR:ID1=405671&amp;VAR:RCODE=CMNEQ&amp;VAR:SDATE=20111299&amp;VAR:FREQ=Y&amp;VAR:RELITEM=RP&amp;VAR:CURRENCY=LOCAL&amp;VAR:CURRSOURCE=EXSHA","RE&amp;VAR:NATFREQ=ANNUAL&amp;VAR:RFIELD=FINALIZED&amp;VAR:DB_TYPE=NR&amp;VAR:UNITS=M&amp;window=popup&amp;width=450&amp;height=300&amp;START_MAXIMIZED=FALSE"}</definedName>
    <definedName name="_117__FDSAUDITLINK__" localSheetId="2" hidden="1">{"fdsup://IBCentral/FAT Viewer?action=UPDATE&amp;creator=factset&amp;DOC_NAME=fat:reuters_annual_source_window.fat&amp;display_string=Audit&amp;DYN_ARGS=TRUE&amp;VAR:ID1=B1G40S&amp;VAR:RCODE=CMNEQ&amp;VAR:SDATE=20111299&amp;VAR:FREQ=Y&amp;VAR:RELITEM=RP&amp;VAR:CURRENCY=LOCAL&amp;VAR:CURRSOURCE=EXSHA","RE&amp;VAR:NATFREQ=ANNUAL&amp;VAR:RFIELD=FINALIZED&amp;VAR:DB_TYPE=NR&amp;VAR:UNITS=M&amp;window=popup&amp;width=450&amp;height=300&amp;START_MAXIMIZED=FALSE"}</definedName>
    <definedName name="_117__FDSAUDITLINK__" localSheetId="20" hidden="1">{"fdsup://IBCentral/FAT Viewer?action=UPDATE&amp;creator=factset&amp;DOC_NAME=fat:reuters_annual_source_window.fat&amp;display_string=Audit&amp;DYN_ARGS=TRUE&amp;VAR:ID1=B1G40S&amp;VAR:RCODE=CMNEQ&amp;VAR:SDATE=20111299&amp;VAR:FREQ=Y&amp;VAR:RELITEM=RP&amp;VAR:CURRENCY=LOCAL&amp;VAR:CURRSOURCE=EXSHA","RE&amp;VAR:NATFREQ=ANNUAL&amp;VAR:RFIELD=FINALIZED&amp;VAR:DB_TYPE=NR&amp;VAR:UNITS=M&amp;window=popup&amp;width=450&amp;height=300&amp;START_MAXIMIZED=FALSE"}</definedName>
    <definedName name="_117__FDSAUDITLINK__" hidden="1">{"fdsup://IBCentral/FAT Viewer?action=UPDATE&amp;creator=factset&amp;DOC_NAME=fat:reuters_annual_source_window.fat&amp;display_string=Audit&amp;DYN_ARGS=TRUE&amp;VAR:ID1=B1G40S&amp;VAR:RCODE=CMNEQ&amp;VAR:SDATE=20111299&amp;VAR:FREQ=Y&amp;VAR:RELITEM=RP&amp;VAR:CURRENCY=LOCAL&amp;VAR:CURRSOURCE=EXSHA","RE&amp;VAR:NATFREQ=ANNUAL&amp;VAR:RFIELD=FINALIZED&amp;VAR:DB_TYPE=NR&amp;VAR:UNITS=M&amp;window=popup&amp;width=450&amp;height=300&amp;START_MAXIMIZED=FALSE"}</definedName>
    <definedName name="_118__FDSAUDITLINK__" localSheetId="2" hidden="1">{"fdsup://IBCentral/FAT Viewer?action=UPDATE&amp;creator=factset&amp;DOC_NAME=fat:reuters_annual_source_window.fat&amp;display_string=Audit&amp;DYN_ARGS=TRUE&amp;VAR:ID1=451180&amp;VAR:RCODE=CMNEQ&amp;VAR:SDATE=20111299&amp;VAR:FREQ=Y&amp;VAR:RELITEM=RP&amp;VAR:CURRENCY=LOCAL&amp;VAR:CURRSOURCE=EXSHA","RE&amp;VAR:NATFREQ=ANNUAL&amp;VAR:RFIELD=FINALIZED&amp;VAR:DB_TYPE=NR&amp;VAR:UNITS=M&amp;window=popup&amp;width=450&amp;height=300&amp;START_MAXIMIZED=FALSE"}</definedName>
    <definedName name="_118__FDSAUDITLINK__" localSheetId="20" hidden="1">{"fdsup://IBCentral/FAT Viewer?action=UPDATE&amp;creator=factset&amp;DOC_NAME=fat:reuters_annual_source_window.fat&amp;display_string=Audit&amp;DYN_ARGS=TRUE&amp;VAR:ID1=451180&amp;VAR:RCODE=CMNEQ&amp;VAR:SDATE=20111299&amp;VAR:FREQ=Y&amp;VAR:RELITEM=RP&amp;VAR:CURRENCY=LOCAL&amp;VAR:CURRSOURCE=EXSHA","RE&amp;VAR:NATFREQ=ANNUAL&amp;VAR:RFIELD=FINALIZED&amp;VAR:DB_TYPE=NR&amp;VAR:UNITS=M&amp;window=popup&amp;width=450&amp;height=300&amp;START_MAXIMIZED=FALSE"}</definedName>
    <definedName name="_118__FDSAUDITLINK__" hidden="1">{"fdsup://IBCentral/FAT Viewer?action=UPDATE&amp;creator=factset&amp;DOC_NAME=fat:reuters_annual_source_window.fat&amp;display_string=Audit&amp;DYN_ARGS=TRUE&amp;VAR:ID1=451180&amp;VAR:RCODE=CMNEQ&amp;VAR:SDATE=20111299&amp;VAR:FREQ=Y&amp;VAR:RELITEM=RP&amp;VAR:CURRENCY=LOCAL&amp;VAR:CURRSOURCE=EXSHA","RE&amp;VAR:NATFREQ=ANNUAL&amp;VAR:RFIELD=FINALIZED&amp;VAR:DB_TYPE=NR&amp;VAR:UNITS=M&amp;window=popup&amp;width=450&amp;height=300&amp;START_MAXIMIZED=FALSE"}</definedName>
    <definedName name="_119__FDSAUDITLINK__" localSheetId="2" hidden="1">{"fdsup://IBCentral/FAT Viewer?action=UPDATE&amp;creator=factset&amp;DOC_NAME=fat:reuters_annual_source_window.fat&amp;display_string=Audit&amp;DYN_ARGS=TRUE&amp;VAR:ID1=B0BKSS&amp;VAR:RCODE=CMNEQ&amp;VAR:SDATE=20111299&amp;VAR:FREQ=Y&amp;VAR:RELITEM=RP&amp;VAR:CURRENCY=LOCAL&amp;VAR:CURRSOURCE=EXSHA","RE&amp;VAR:NATFREQ=ANNUAL&amp;VAR:RFIELD=FINALIZED&amp;VAR:DB_TYPE=NR&amp;VAR:UNITS=M&amp;window=popup&amp;width=450&amp;height=300&amp;START_MAXIMIZED=FALSE"}</definedName>
    <definedName name="_119__FDSAUDITLINK__" localSheetId="20" hidden="1">{"fdsup://IBCentral/FAT Viewer?action=UPDATE&amp;creator=factset&amp;DOC_NAME=fat:reuters_annual_source_window.fat&amp;display_string=Audit&amp;DYN_ARGS=TRUE&amp;VAR:ID1=B0BKSS&amp;VAR:RCODE=CMNEQ&amp;VAR:SDATE=20111299&amp;VAR:FREQ=Y&amp;VAR:RELITEM=RP&amp;VAR:CURRENCY=LOCAL&amp;VAR:CURRSOURCE=EXSHA","RE&amp;VAR:NATFREQ=ANNUAL&amp;VAR:RFIELD=FINALIZED&amp;VAR:DB_TYPE=NR&amp;VAR:UNITS=M&amp;window=popup&amp;width=450&amp;height=300&amp;START_MAXIMIZED=FALSE"}</definedName>
    <definedName name="_119__FDSAUDITLINK__" hidden="1">{"fdsup://IBCentral/FAT Viewer?action=UPDATE&amp;creator=factset&amp;DOC_NAME=fat:reuters_annual_source_window.fat&amp;display_string=Audit&amp;DYN_ARGS=TRUE&amp;VAR:ID1=B0BKSS&amp;VAR:RCODE=CMNEQ&amp;VAR:SDATE=20111299&amp;VAR:FREQ=Y&amp;VAR:RELITEM=RP&amp;VAR:CURRENCY=LOCAL&amp;VAR:CURRSOURCE=EXSHA","RE&amp;VAR:NATFREQ=ANNUAL&amp;VAR:RFIELD=FINALIZED&amp;VAR:DB_TYPE=NR&amp;VAR:UNITS=M&amp;window=popup&amp;width=450&amp;height=300&amp;START_MAXIMIZED=FALSE"}</definedName>
    <definedName name="_11ALA642C761" hidden="1">#N/A</definedName>
    <definedName name="_12__FDSAUDITLINK__" localSheetId="2" hidden="1">{"fdsup://IBCentral/FAT Viewer?action=UPDATE&amp;creator=factset&amp;DOC_NAME=fat:reuters_annual_source_window.fat&amp;display_string=Audit&amp;DYN_ARGS=TRUE&amp;VAR:ID1=608232&amp;VAR:RCODE=CMNEQ&amp;VAR:SDATE=20101299&amp;VAR:FREQ=Y&amp;VAR:RELITEM=RP&amp;VAR:CURRENCY=LOCAL&amp;VAR:CURRSOURCE=EXSHA","RE&amp;VAR:NATFREQ=ANNUAL&amp;VAR:RFIELD=FINALIZED&amp;VAR:DB_TYPE=NR&amp;VAR:UNITS=M&amp;window=popup&amp;width=450&amp;height=300&amp;START_MAXIMIZED=FALSE"}</definedName>
    <definedName name="_12__FDSAUDITLINK__" localSheetId="20" hidden="1">{"fdsup://IBCentral/FAT Viewer?action=UPDATE&amp;creator=factset&amp;DOC_NAME=fat:reuters_annual_source_window.fat&amp;display_string=Audit&amp;DYN_ARGS=TRUE&amp;VAR:ID1=608232&amp;VAR:RCODE=CMNEQ&amp;VAR:SDATE=20101299&amp;VAR:FREQ=Y&amp;VAR:RELITEM=RP&amp;VAR:CURRENCY=LOCAL&amp;VAR:CURRSOURCE=EXSHA","RE&amp;VAR:NATFREQ=ANNUAL&amp;VAR:RFIELD=FINALIZED&amp;VAR:DB_TYPE=NR&amp;VAR:UNITS=M&amp;window=popup&amp;width=450&amp;height=300&amp;START_MAXIMIZED=FALSE"}</definedName>
    <definedName name="_12__FDSAUDITLINK__" hidden="1">{"fdsup://IBCentral/FAT Viewer?action=UPDATE&amp;creator=factset&amp;DOC_NAME=fat:reuters_annual_source_window.fat&amp;display_string=Audit&amp;DYN_ARGS=TRUE&amp;VAR:ID1=608232&amp;VAR:RCODE=CMNEQ&amp;VAR:SDATE=20101299&amp;VAR:FREQ=Y&amp;VAR:RELITEM=RP&amp;VAR:CURRENCY=LOCAL&amp;VAR:CURRSOURCE=EXSHA","RE&amp;VAR:NATFREQ=ANNUAL&amp;VAR:RFIELD=FINALIZED&amp;VAR:DB_TYPE=NR&amp;VAR:UNITS=M&amp;window=popup&amp;width=450&amp;height=300&amp;START_MAXIMIZED=FALSE"}</definedName>
    <definedName name="_12_0__123Grap" hidden="1">#REF!</definedName>
    <definedName name="_120__FDSAUDITLINK__" localSheetId="2" hidden="1">{"fdsup://IBCentral/FAT Viewer?action=UPDATE&amp;creator=factset&amp;DOC_NAME=fat:reuters_annual_source_window.fat&amp;display_string=Audit&amp;DYN_ARGS=TRUE&amp;VAR:ID1=712459&amp;VAR:RCODE=CMNEQ&amp;VAR:SDATE=20111299&amp;VAR:FREQ=Y&amp;VAR:RELITEM=RP&amp;VAR:CURRENCY=LOCAL&amp;VAR:CURRSOURCE=EXSHA","RE&amp;VAR:NATFREQ=ANNUAL&amp;VAR:RFIELD=FINALIZED&amp;VAR:DB_TYPE=NR&amp;VAR:UNITS=M&amp;window=popup&amp;width=450&amp;height=300&amp;START_MAXIMIZED=FALSE"}</definedName>
    <definedName name="_120__FDSAUDITLINK__" localSheetId="20" hidden="1">{"fdsup://IBCentral/FAT Viewer?action=UPDATE&amp;creator=factset&amp;DOC_NAME=fat:reuters_annual_source_window.fat&amp;display_string=Audit&amp;DYN_ARGS=TRUE&amp;VAR:ID1=712459&amp;VAR:RCODE=CMNEQ&amp;VAR:SDATE=20111299&amp;VAR:FREQ=Y&amp;VAR:RELITEM=RP&amp;VAR:CURRENCY=LOCAL&amp;VAR:CURRSOURCE=EXSHA","RE&amp;VAR:NATFREQ=ANNUAL&amp;VAR:RFIELD=FINALIZED&amp;VAR:DB_TYPE=NR&amp;VAR:UNITS=M&amp;window=popup&amp;width=450&amp;height=300&amp;START_MAXIMIZED=FALSE"}</definedName>
    <definedName name="_120__FDSAUDITLINK__" hidden="1">{"fdsup://IBCentral/FAT Viewer?action=UPDATE&amp;creator=factset&amp;DOC_NAME=fat:reuters_annual_source_window.fat&amp;display_string=Audit&amp;DYN_ARGS=TRUE&amp;VAR:ID1=712459&amp;VAR:RCODE=CMNEQ&amp;VAR:SDATE=20111299&amp;VAR:FREQ=Y&amp;VAR:RELITEM=RP&amp;VAR:CURRENCY=LOCAL&amp;VAR:CURRSOURCE=EXSHA","RE&amp;VAR:NATFREQ=ANNUAL&amp;VAR:RFIELD=FINALIZED&amp;VAR:DB_TYPE=NR&amp;VAR:UNITS=M&amp;window=popup&amp;width=450&amp;height=300&amp;START_MAXIMIZED=FALSE"}</definedName>
    <definedName name="_121__FDSAUDITLINK__" localSheetId="2" hidden="1">{"fdsup://IBCentral/FAT Viewer?action=UPDATE&amp;creator=factset&amp;DOC_NAME=fat:reuters_annual_source_window.fat&amp;display_string=Audit&amp;DYN_ARGS=TRUE&amp;VAR:ID1=743780&amp;VAR:RCODE=CMNEQ&amp;VAR:SDATE=20111299&amp;VAR:FREQ=Y&amp;VAR:RELITEM=RP&amp;VAR:CURRENCY=LOCAL&amp;VAR:CURRSOURCE=EXSHA","RE&amp;VAR:NATFREQ=ANNUAL&amp;VAR:RFIELD=FINALIZED&amp;VAR:DB_TYPE=NR&amp;VAR:UNITS=M&amp;window=popup&amp;width=450&amp;height=300&amp;START_MAXIMIZED=FALSE"}</definedName>
    <definedName name="_121__FDSAUDITLINK__" localSheetId="20" hidden="1">{"fdsup://IBCentral/FAT Viewer?action=UPDATE&amp;creator=factset&amp;DOC_NAME=fat:reuters_annual_source_window.fat&amp;display_string=Audit&amp;DYN_ARGS=TRUE&amp;VAR:ID1=743780&amp;VAR:RCODE=CMNEQ&amp;VAR:SDATE=20111299&amp;VAR:FREQ=Y&amp;VAR:RELITEM=RP&amp;VAR:CURRENCY=LOCAL&amp;VAR:CURRSOURCE=EXSHA","RE&amp;VAR:NATFREQ=ANNUAL&amp;VAR:RFIELD=FINALIZED&amp;VAR:DB_TYPE=NR&amp;VAR:UNITS=M&amp;window=popup&amp;width=450&amp;height=300&amp;START_MAXIMIZED=FALSE"}</definedName>
    <definedName name="_121__FDSAUDITLINK__" hidden="1">{"fdsup://IBCentral/FAT Viewer?action=UPDATE&amp;creator=factset&amp;DOC_NAME=fat:reuters_annual_source_window.fat&amp;display_string=Audit&amp;DYN_ARGS=TRUE&amp;VAR:ID1=743780&amp;VAR:RCODE=CMNEQ&amp;VAR:SDATE=20111299&amp;VAR:FREQ=Y&amp;VAR:RELITEM=RP&amp;VAR:CURRENCY=LOCAL&amp;VAR:CURRSOURCE=EXSHA","RE&amp;VAR:NATFREQ=ANNUAL&amp;VAR:RFIELD=FINALIZED&amp;VAR:DB_TYPE=NR&amp;VAR:UNITS=M&amp;window=popup&amp;width=450&amp;height=300&amp;START_MAXIMIZED=FALSE"}</definedName>
    <definedName name="_122__FDSAUDITLINK__" localSheetId="2" hidden="1">{"fdsup://IBCentral/FAT Viewer?action=UPDATE&amp;creator=factset&amp;DOC_NAME=fat:reuters_annual_source_window.fat&amp;display_string=Audit&amp;DYN_ARGS=TRUE&amp;VAR:ID1=B00LBS&amp;VAR:RCODE=CMNEQ&amp;VAR:SDATE=20111299&amp;VAR:FREQ=Y&amp;VAR:RELITEM=RP&amp;VAR:CURRENCY=LOCAL&amp;VAR:CURRSOURCE=EXSHA","RE&amp;VAR:NATFREQ=ANNUAL&amp;VAR:RFIELD=FINALIZED&amp;VAR:DB_TYPE=NR&amp;VAR:UNITS=M&amp;window=popup&amp;width=450&amp;height=300&amp;START_MAXIMIZED=FALSE"}</definedName>
    <definedName name="_122__FDSAUDITLINK__" localSheetId="20" hidden="1">{"fdsup://IBCentral/FAT Viewer?action=UPDATE&amp;creator=factset&amp;DOC_NAME=fat:reuters_annual_source_window.fat&amp;display_string=Audit&amp;DYN_ARGS=TRUE&amp;VAR:ID1=B00LBS&amp;VAR:RCODE=CMNEQ&amp;VAR:SDATE=20111299&amp;VAR:FREQ=Y&amp;VAR:RELITEM=RP&amp;VAR:CURRENCY=LOCAL&amp;VAR:CURRSOURCE=EXSHA","RE&amp;VAR:NATFREQ=ANNUAL&amp;VAR:RFIELD=FINALIZED&amp;VAR:DB_TYPE=NR&amp;VAR:UNITS=M&amp;window=popup&amp;width=450&amp;height=300&amp;START_MAXIMIZED=FALSE"}</definedName>
    <definedName name="_122__FDSAUDITLINK__" hidden="1">{"fdsup://IBCentral/FAT Viewer?action=UPDATE&amp;creator=factset&amp;DOC_NAME=fat:reuters_annual_source_window.fat&amp;display_string=Audit&amp;DYN_ARGS=TRUE&amp;VAR:ID1=B00LBS&amp;VAR:RCODE=CMNEQ&amp;VAR:SDATE=20111299&amp;VAR:FREQ=Y&amp;VAR:RELITEM=RP&amp;VAR:CURRENCY=LOCAL&amp;VAR:CURRSOURCE=EXSHA","RE&amp;VAR:NATFREQ=ANNUAL&amp;VAR:RFIELD=FINALIZED&amp;VAR:DB_TYPE=NR&amp;VAR:UNITS=M&amp;window=popup&amp;width=450&amp;height=300&amp;START_MAXIMIZED=FALSE"}</definedName>
    <definedName name="_123__FDSAUDITLINK__" localSheetId="2" hidden="1">{"fdsup://IBCentral/FAT Viewer?action=UPDATE&amp;creator=factset&amp;DOC_NAME=fat:reuters_annual_source_window.fat&amp;display_string=Audit&amp;DYN_ARGS=TRUE&amp;VAR:ID1=718929&amp;VAR:RCODE=QTLE&amp;VAR:SDATE=20101299&amp;VAR:FREQ=Y&amp;VAR:RELITEM=RP&amp;VAR:CURRENCY=LOCAL&amp;VAR:CURRSOURCE=EXSHAR","E&amp;VAR:NATFREQ=ANNUAL&amp;VAR:RFIELD=FINALIZED&amp;VAR:DB_TYPE=NR&amp;VAR:UNITS=M&amp;window=popup&amp;width=450&amp;height=300&amp;START_MAXIMIZED=FALSE"}</definedName>
    <definedName name="_123__FDSAUDITLINK__" localSheetId="20" hidden="1">{"fdsup://IBCentral/FAT Viewer?action=UPDATE&amp;creator=factset&amp;DOC_NAME=fat:reuters_annual_source_window.fat&amp;display_string=Audit&amp;DYN_ARGS=TRUE&amp;VAR:ID1=718929&amp;VAR:RCODE=QTLE&amp;VAR:SDATE=20101299&amp;VAR:FREQ=Y&amp;VAR:RELITEM=RP&amp;VAR:CURRENCY=LOCAL&amp;VAR:CURRSOURCE=EXSHAR","E&amp;VAR:NATFREQ=ANNUAL&amp;VAR:RFIELD=FINALIZED&amp;VAR:DB_TYPE=NR&amp;VAR:UNITS=M&amp;window=popup&amp;width=450&amp;height=300&amp;START_MAXIMIZED=FALSE"}</definedName>
    <definedName name="_123__FDSAUDITLINK__" hidden="1">{"fdsup://IBCentral/FAT Viewer?action=UPDATE&amp;creator=factset&amp;DOC_NAME=fat:reuters_annual_source_window.fat&amp;display_string=Audit&amp;DYN_ARGS=TRUE&amp;VAR:ID1=718929&amp;VAR:RCODE=QTLE&amp;VAR:SDATE=20101299&amp;VAR:FREQ=Y&amp;VAR:RELITEM=RP&amp;VAR:CURRENCY=LOCAL&amp;VAR:CURRSOURCE=EXSHAR","E&amp;VAR:NATFREQ=ANNUAL&amp;VAR:RFIELD=FINALIZED&amp;VAR:DB_TYPE=NR&amp;VAR:UNITS=M&amp;window=popup&amp;width=450&amp;height=300&amp;START_MAXIMIZED=FALSE"}</definedName>
    <definedName name="_124__FDSAUDITLINK__" localSheetId="2"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24__FDSAUDITLINK__" localSheetId="20"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24__FDSAUDITLINK__"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25__FDSAUDITLINK__" localSheetId="2"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25__FDSAUDITLINK__" localSheetId="20"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25__FDSAUDITLINK__"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26__FDSAUDITLINK__" localSheetId="2" hidden="1">{"fdsup://IBCentral/FAT Viewer?action=UPDATE&amp;creator=factset&amp;DOC_NAME=fat:reuters_annual_source_window.fat&amp;display_string=Audit&amp;DYN_ARGS=TRUE&amp;VAR:ID1=529412&amp;VAR:RCODE=QTLE&amp;VAR:SDATE=20101299&amp;VAR:FREQ=Y&amp;VAR:RELITEM=RP&amp;VAR:CURRENCY=LOCAL&amp;VAR:CURRSOURCE=EXSHAR","E&amp;VAR:NATFREQ=ANNUAL&amp;VAR:RFIELD=FINALIZED&amp;VAR:DB_TYPE=NR&amp;VAR:UNITS=M&amp;window=popup&amp;width=450&amp;height=300&amp;START_MAXIMIZED=FALSE"}</definedName>
    <definedName name="_126__FDSAUDITLINK__" localSheetId="20" hidden="1">{"fdsup://IBCentral/FAT Viewer?action=UPDATE&amp;creator=factset&amp;DOC_NAME=fat:reuters_annual_source_window.fat&amp;display_string=Audit&amp;DYN_ARGS=TRUE&amp;VAR:ID1=529412&amp;VAR:RCODE=QTLE&amp;VAR:SDATE=20101299&amp;VAR:FREQ=Y&amp;VAR:RELITEM=RP&amp;VAR:CURRENCY=LOCAL&amp;VAR:CURRSOURCE=EXSHAR","E&amp;VAR:NATFREQ=ANNUAL&amp;VAR:RFIELD=FINALIZED&amp;VAR:DB_TYPE=NR&amp;VAR:UNITS=M&amp;window=popup&amp;width=450&amp;height=300&amp;START_MAXIMIZED=FALSE"}</definedName>
    <definedName name="_126__FDSAUDITLINK__" hidden="1">{"fdsup://IBCentral/FAT Viewer?action=UPDATE&amp;creator=factset&amp;DOC_NAME=fat:reuters_annual_source_window.fat&amp;display_string=Audit&amp;DYN_ARGS=TRUE&amp;VAR:ID1=529412&amp;VAR:RCODE=QTLE&amp;VAR:SDATE=20101299&amp;VAR:FREQ=Y&amp;VAR:RELITEM=RP&amp;VAR:CURRENCY=LOCAL&amp;VAR:CURRSOURCE=EXSHAR","E&amp;VAR:NATFREQ=ANNUAL&amp;VAR:RFIELD=FINALIZED&amp;VAR:DB_TYPE=NR&amp;VAR:UNITS=M&amp;window=popup&amp;width=450&amp;height=300&amp;START_MAXIMIZED=FALSE"}</definedName>
    <definedName name="_127__FDSAUDITLINK__" localSheetId="2" hidden="1">{"fdsup://IBCentral/FAT Viewer?action=UPDATE&amp;creator=factset&amp;DOC_NAME=fat:reuters_annual_source_window.fat&amp;display_string=Audit&amp;DYN_ARGS=TRUE&amp;VAR:ID1=529412&amp;VAR:RCODE=QTLE&amp;VAR:SDATE=20101299&amp;VAR:FREQ=Y&amp;VAR:RELITEM=RP&amp;VAR:CURRENCY=LOCAL&amp;VAR:CURRSOURCE=EXSHAR","E&amp;VAR:NATFREQ=ANNUAL&amp;VAR:RFIELD=FINALIZED&amp;VAR:DB_TYPE=NR&amp;VAR:UNITS=M&amp;window=popup&amp;width=450&amp;height=300&amp;START_MAXIMIZED=FALSE"}</definedName>
    <definedName name="_127__FDSAUDITLINK__" localSheetId="20" hidden="1">{"fdsup://IBCentral/FAT Viewer?action=UPDATE&amp;creator=factset&amp;DOC_NAME=fat:reuters_annual_source_window.fat&amp;display_string=Audit&amp;DYN_ARGS=TRUE&amp;VAR:ID1=529412&amp;VAR:RCODE=QTLE&amp;VAR:SDATE=20101299&amp;VAR:FREQ=Y&amp;VAR:RELITEM=RP&amp;VAR:CURRENCY=LOCAL&amp;VAR:CURRSOURCE=EXSHAR","E&amp;VAR:NATFREQ=ANNUAL&amp;VAR:RFIELD=FINALIZED&amp;VAR:DB_TYPE=NR&amp;VAR:UNITS=M&amp;window=popup&amp;width=450&amp;height=300&amp;START_MAXIMIZED=FALSE"}</definedName>
    <definedName name="_127__FDSAUDITLINK__" hidden="1">{"fdsup://IBCentral/FAT Viewer?action=UPDATE&amp;creator=factset&amp;DOC_NAME=fat:reuters_annual_source_window.fat&amp;display_string=Audit&amp;DYN_ARGS=TRUE&amp;VAR:ID1=529412&amp;VAR:RCODE=QTLE&amp;VAR:SDATE=20101299&amp;VAR:FREQ=Y&amp;VAR:RELITEM=RP&amp;VAR:CURRENCY=LOCAL&amp;VAR:CURRSOURCE=EXSHAR","E&amp;VAR:NATFREQ=ANNUAL&amp;VAR:RFIELD=FINALIZED&amp;VAR:DB_TYPE=NR&amp;VAR:UNITS=M&amp;window=popup&amp;width=450&amp;height=300&amp;START_MAXIMIZED=FALSE"}</definedName>
    <definedName name="_128__FDSAUDITLINK__" localSheetId="2"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28__FDSAUDITLINK__" localSheetId="20"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28__FDSAUDITLINK__"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29__FDSAUDITLINK__" localSheetId="2" hidden="1">{"fdsup://IBCentral/FAT Viewer?action=UPDATE&amp;creator=factset&amp;DOC_NAME=fat:reuters_annual_source_window.fat&amp;display_string=Audit&amp;DYN_ARGS=TRUE&amp;VAR:ID1=451180&amp;VAR:RCODE=QTLE&amp;VAR:SDATE=20101299&amp;VAR:FREQ=Y&amp;VAR:RELITEM=RP&amp;VAR:CURRENCY=LOCAL&amp;VAR:CURRSOURCE=EXSHAR","E&amp;VAR:NATFREQ=ANNUAL&amp;VAR:RFIELD=FINALIZED&amp;VAR:DB_TYPE=NR&amp;VAR:UNITS=M&amp;window=popup&amp;width=450&amp;height=300&amp;START_MAXIMIZED=FALSE"}</definedName>
    <definedName name="_129__FDSAUDITLINK__" localSheetId="20" hidden="1">{"fdsup://IBCentral/FAT Viewer?action=UPDATE&amp;creator=factset&amp;DOC_NAME=fat:reuters_annual_source_window.fat&amp;display_string=Audit&amp;DYN_ARGS=TRUE&amp;VAR:ID1=451180&amp;VAR:RCODE=QTLE&amp;VAR:SDATE=20101299&amp;VAR:FREQ=Y&amp;VAR:RELITEM=RP&amp;VAR:CURRENCY=LOCAL&amp;VAR:CURRSOURCE=EXSHAR","E&amp;VAR:NATFREQ=ANNUAL&amp;VAR:RFIELD=FINALIZED&amp;VAR:DB_TYPE=NR&amp;VAR:UNITS=M&amp;window=popup&amp;width=450&amp;height=300&amp;START_MAXIMIZED=FALSE"}</definedName>
    <definedName name="_129__FDSAUDITLINK__" hidden="1">{"fdsup://IBCentral/FAT Viewer?action=UPDATE&amp;creator=factset&amp;DOC_NAME=fat:reuters_annual_source_window.fat&amp;display_string=Audit&amp;DYN_ARGS=TRUE&amp;VAR:ID1=451180&amp;VAR:RCODE=QTLE&amp;VAR:SDATE=20101299&amp;VAR:FREQ=Y&amp;VAR:RELITEM=RP&amp;VAR:CURRENCY=LOCAL&amp;VAR:CURRSOURCE=EXSHAR","E&amp;VAR:NATFREQ=ANNUAL&amp;VAR:RFIELD=FINALIZED&amp;VAR:DB_TYPE=NR&amp;VAR:UNITS=M&amp;window=popup&amp;width=450&amp;height=300&amp;START_MAXIMIZED=FALSE"}</definedName>
    <definedName name="_12ALA642C761" hidden="1">#N/A</definedName>
    <definedName name="_13__FDSAUDITLINK__" localSheetId="2" hidden="1">{"fdsup://IBCentral/FAT Viewer?action=UPDATE&amp;creator=factset&amp;DOC_NAME=fat:reuters_annual_source_window.fat&amp;display_string=Audit&amp;DYN_ARGS=TRUE&amp;VAR:ID1=667142&amp;VAR:RCODE=CMNEQ&amp;VAR:SDATE=20111299&amp;VAR:FREQ=Y&amp;VAR:RELITEM=RP&amp;VAR:CURRENCY=LOCAL&amp;VAR:CURRSOURCE=EXSHA","RE&amp;VAR:NATFREQ=ANNUAL&amp;VAR:RFIELD=FINALIZED&amp;VAR:DB_TYPE=NR&amp;VAR:UNITS=M&amp;window=popup&amp;width=450&amp;height=300&amp;START_MAXIMIZED=FALSE"}</definedName>
    <definedName name="_13__FDSAUDITLINK__" localSheetId="20" hidden="1">{"fdsup://IBCentral/FAT Viewer?action=UPDATE&amp;creator=factset&amp;DOC_NAME=fat:reuters_annual_source_window.fat&amp;display_string=Audit&amp;DYN_ARGS=TRUE&amp;VAR:ID1=667142&amp;VAR:RCODE=CMNEQ&amp;VAR:SDATE=20111299&amp;VAR:FREQ=Y&amp;VAR:RELITEM=RP&amp;VAR:CURRENCY=LOCAL&amp;VAR:CURRSOURCE=EXSHA","RE&amp;VAR:NATFREQ=ANNUAL&amp;VAR:RFIELD=FINALIZED&amp;VAR:DB_TYPE=NR&amp;VAR:UNITS=M&amp;window=popup&amp;width=450&amp;height=300&amp;START_MAXIMIZED=FALSE"}</definedName>
    <definedName name="_13__FDSAUDITLINK__" hidden="1">{"fdsup://IBCentral/FAT Viewer?action=UPDATE&amp;creator=factset&amp;DOC_NAME=fat:reuters_annual_source_window.fat&amp;display_string=Audit&amp;DYN_ARGS=TRUE&amp;VAR:ID1=667142&amp;VAR:RCODE=CMNEQ&amp;VAR:SDATE=20111299&amp;VAR:FREQ=Y&amp;VAR:RELITEM=RP&amp;VAR:CURRENCY=LOCAL&amp;VAR:CURRSOURCE=EXSHA","RE&amp;VAR:NATFREQ=ANNUAL&amp;VAR:RFIELD=FINALIZED&amp;VAR:DB_TYPE=NR&amp;VAR:UNITS=M&amp;window=popup&amp;width=450&amp;height=300&amp;START_MAXIMIZED=FALSE"}</definedName>
    <definedName name="_13_0__123Grap" hidden="1">#REF!</definedName>
    <definedName name="_130__FDSAUDITLINK__" localSheetId="2" hidden="1">{"fdsup://IBCentral/FAT Viewer?action=UPDATE&amp;creator=factset&amp;DOC_NAME=fat:reuters_annual_source_window.fat&amp;display_string=Audit&amp;DYN_ARGS=TRUE&amp;VAR:ID1=451180&amp;VAR:RCODE=QTLE&amp;VAR:SDATE=20101299&amp;VAR:FREQ=Y&amp;VAR:RELITEM=RP&amp;VAR:CURRENCY=LOCAL&amp;VAR:CURRSOURCE=EXSHAR","E&amp;VAR:NATFREQ=ANNUAL&amp;VAR:RFIELD=FINALIZED&amp;VAR:DB_TYPE=NR&amp;VAR:UNITS=M&amp;window=popup&amp;width=450&amp;height=300&amp;START_MAXIMIZED=FALSE"}</definedName>
    <definedName name="_130__FDSAUDITLINK__" localSheetId="20" hidden="1">{"fdsup://IBCentral/FAT Viewer?action=UPDATE&amp;creator=factset&amp;DOC_NAME=fat:reuters_annual_source_window.fat&amp;display_string=Audit&amp;DYN_ARGS=TRUE&amp;VAR:ID1=451180&amp;VAR:RCODE=QTLE&amp;VAR:SDATE=20101299&amp;VAR:FREQ=Y&amp;VAR:RELITEM=RP&amp;VAR:CURRENCY=LOCAL&amp;VAR:CURRSOURCE=EXSHAR","E&amp;VAR:NATFREQ=ANNUAL&amp;VAR:RFIELD=FINALIZED&amp;VAR:DB_TYPE=NR&amp;VAR:UNITS=M&amp;window=popup&amp;width=450&amp;height=300&amp;START_MAXIMIZED=FALSE"}</definedName>
    <definedName name="_130__FDSAUDITLINK__" hidden="1">{"fdsup://IBCentral/FAT Viewer?action=UPDATE&amp;creator=factset&amp;DOC_NAME=fat:reuters_annual_source_window.fat&amp;display_string=Audit&amp;DYN_ARGS=TRUE&amp;VAR:ID1=451180&amp;VAR:RCODE=QTLE&amp;VAR:SDATE=20101299&amp;VAR:FREQ=Y&amp;VAR:RELITEM=RP&amp;VAR:CURRENCY=LOCAL&amp;VAR:CURRSOURCE=EXSHAR","E&amp;VAR:NATFREQ=ANNUAL&amp;VAR:RFIELD=FINALIZED&amp;VAR:DB_TYPE=NR&amp;VAR:UNITS=M&amp;window=popup&amp;width=450&amp;height=300&amp;START_MAXIMIZED=FALSE"}</definedName>
    <definedName name="_131__FDSAUDITLINK__" localSheetId="2"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31__FDSAUDITLINK__" localSheetId="20"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31__FDSAUDITLINK__"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32__FDSAUDITLINK__" localSheetId="2" hidden="1">{"fdsup://IBCentral/FAT Viewer?action=UPDATE&amp;creator=factset&amp;DOC_NAME=fat:reuters_annual_source_window.fat&amp;display_string=Audit&amp;DYN_ARGS=TRUE&amp;VAR:ID1=523148&amp;VAR:RCODE=QTLE&amp;VAR:SDATE=20101299&amp;VAR:FREQ=Y&amp;VAR:RELITEM=RP&amp;VAR:CURRENCY=LOCAL&amp;VAR:CURRSOURCE=EXSHAR","E&amp;VAR:NATFREQ=ANNUAL&amp;VAR:RFIELD=FINALIZED&amp;VAR:DB_TYPE=NR&amp;VAR:UNITS=M&amp;window=popup&amp;width=450&amp;height=300&amp;START_MAXIMIZED=FALSE"}</definedName>
    <definedName name="_132__FDSAUDITLINK__" localSheetId="20" hidden="1">{"fdsup://IBCentral/FAT Viewer?action=UPDATE&amp;creator=factset&amp;DOC_NAME=fat:reuters_annual_source_window.fat&amp;display_string=Audit&amp;DYN_ARGS=TRUE&amp;VAR:ID1=523148&amp;VAR:RCODE=QTLE&amp;VAR:SDATE=20101299&amp;VAR:FREQ=Y&amp;VAR:RELITEM=RP&amp;VAR:CURRENCY=LOCAL&amp;VAR:CURRSOURCE=EXSHAR","E&amp;VAR:NATFREQ=ANNUAL&amp;VAR:RFIELD=FINALIZED&amp;VAR:DB_TYPE=NR&amp;VAR:UNITS=M&amp;window=popup&amp;width=450&amp;height=300&amp;START_MAXIMIZED=FALSE"}</definedName>
    <definedName name="_132__FDSAUDITLINK__" hidden="1">{"fdsup://IBCentral/FAT Viewer?action=UPDATE&amp;creator=factset&amp;DOC_NAME=fat:reuters_annual_source_window.fat&amp;display_string=Audit&amp;DYN_ARGS=TRUE&amp;VAR:ID1=523148&amp;VAR:RCODE=QTLE&amp;VAR:SDATE=20101299&amp;VAR:FREQ=Y&amp;VAR:RELITEM=RP&amp;VAR:CURRENCY=LOCAL&amp;VAR:CURRSOURCE=EXSHAR","E&amp;VAR:NATFREQ=ANNUAL&amp;VAR:RFIELD=FINALIZED&amp;VAR:DB_TYPE=NR&amp;VAR:UNITS=M&amp;window=popup&amp;width=450&amp;height=300&amp;START_MAXIMIZED=FALSE"}</definedName>
    <definedName name="_133__FDSAUDITLINK__" localSheetId="2" hidden="1">{"fdsup://IBCentral/FAT Viewer?action=UPDATE&amp;creator=factset&amp;DOC_NAME=fat:reuters_annual_source_window.fat&amp;display_string=Audit&amp;DYN_ARGS=TRUE&amp;VAR:ID1=523148&amp;VAR:RCODE=QTLE&amp;VAR:SDATE=20101299&amp;VAR:FREQ=Y&amp;VAR:RELITEM=RP&amp;VAR:CURRENCY=LOCAL&amp;VAR:CURRSOURCE=EXSHAR","E&amp;VAR:NATFREQ=ANNUAL&amp;VAR:RFIELD=FINALIZED&amp;VAR:DB_TYPE=NR&amp;VAR:UNITS=M&amp;window=popup&amp;width=450&amp;height=300&amp;START_MAXIMIZED=FALSE"}</definedName>
    <definedName name="_133__FDSAUDITLINK__" localSheetId="20" hidden="1">{"fdsup://IBCentral/FAT Viewer?action=UPDATE&amp;creator=factset&amp;DOC_NAME=fat:reuters_annual_source_window.fat&amp;display_string=Audit&amp;DYN_ARGS=TRUE&amp;VAR:ID1=523148&amp;VAR:RCODE=QTLE&amp;VAR:SDATE=20101299&amp;VAR:FREQ=Y&amp;VAR:RELITEM=RP&amp;VAR:CURRENCY=LOCAL&amp;VAR:CURRSOURCE=EXSHAR","E&amp;VAR:NATFREQ=ANNUAL&amp;VAR:RFIELD=FINALIZED&amp;VAR:DB_TYPE=NR&amp;VAR:UNITS=M&amp;window=popup&amp;width=450&amp;height=300&amp;START_MAXIMIZED=FALSE"}</definedName>
    <definedName name="_133__FDSAUDITLINK__" hidden="1">{"fdsup://IBCentral/FAT Viewer?action=UPDATE&amp;creator=factset&amp;DOC_NAME=fat:reuters_annual_source_window.fat&amp;display_string=Audit&amp;DYN_ARGS=TRUE&amp;VAR:ID1=523148&amp;VAR:RCODE=QTLE&amp;VAR:SDATE=20101299&amp;VAR:FREQ=Y&amp;VAR:RELITEM=RP&amp;VAR:CURRENCY=LOCAL&amp;VAR:CURRSOURCE=EXSHAR","E&amp;VAR:NATFREQ=ANNUAL&amp;VAR:RFIELD=FINALIZED&amp;VAR:DB_TYPE=NR&amp;VAR:UNITS=M&amp;window=popup&amp;width=450&amp;height=300&amp;START_MAXIMIZED=FALSE"}</definedName>
    <definedName name="_134__FDSAUDITLINK__" localSheetId="2" hidden="1">{"fdsup://IBCentral/FAT Viewer?action=UPDATE&amp;creator=factset&amp;DOC_NAME=fat:reuters_annual_source_window.fat&amp;display_string=Audit&amp;DYN_ARGS=TRUE&amp;VAR:ID1=523148&amp;VAR:RCODE=CMNEQ&amp;VAR:SDATE=20101299&amp;VAR:FREQ=Y&amp;VAR:RELITEM=RP&amp;VAR:CURRENCY=LOCAL&amp;VAR:CURRSOURCE=EXSHA","RE&amp;VAR:NATFREQ=ANNUAL&amp;VAR:RFIELD=FINALIZED&amp;VAR:DB_TYPE=NR&amp;VAR:UNITS=M&amp;window=popup&amp;width=450&amp;height=300&amp;START_MAXIMIZED=FALSE"}</definedName>
    <definedName name="_134__FDSAUDITLINK__" localSheetId="20" hidden="1">{"fdsup://IBCentral/FAT Viewer?action=UPDATE&amp;creator=factset&amp;DOC_NAME=fat:reuters_annual_source_window.fat&amp;display_string=Audit&amp;DYN_ARGS=TRUE&amp;VAR:ID1=523148&amp;VAR:RCODE=CMNEQ&amp;VAR:SDATE=20101299&amp;VAR:FREQ=Y&amp;VAR:RELITEM=RP&amp;VAR:CURRENCY=LOCAL&amp;VAR:CURRSOURCE=EXSHA","RE&amp;VAR:NATFREQ=ANNUAL&amp;VAR:RFIELD=FINALIZED&amp;VAR:DB_TYPE=NR&amp;VAR:UNITS=M&amp;window=popup&amp;width=450&amp;height=300&amp;START_MAXIMIZED=FALSE"}</definedName>
    <definedName name="_134__FDSAUDITLINK__" hidden="1">{"fdsup://IBCentral/FAT Viewer?action=UPDATE&amp;creator=factset&amp;DOC_NAME=fat:reuters_annual_source_window.fat&amp;display_string=Audit&amp;DYN_ARGS=TRUE&amp;VAR:ID1=523148&amp;VAR:RCODE=CMNEQ&amp;VAR:SDATE=20101299&amp;VAR:FREQ=Y&amp;VAR:RELITEM=RP&amp;VAR:CURRENCY=LOCAL&amp;VAR:CURRSOURCE=EXSHA","RE&amp;VAR:NATFREQ=ANNUAL&amp;VAR:RFIELD=FINALIZED&amp;VAR:DB_TYPE=NR&amp;VAR:UNITS=M&amp;window=popup&amp;width=450&amp;height=300&amp;START_MAXIMIZED=FALSE"}</definedName>
    <definedName name="_135__FDSAUDITLINK__" localSheetId="2"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35__FDSAUDITLINK__" localSheetId="20"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35__FDSAUDITLINK__"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36__FDSAUDITLINK__" localSheetId="2"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36__FDSAUDITLINK__" localSheetId="20"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36__FDSAUDITLINK__"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37__FDSAUDITLINK__" localSheetId="2" hidden="1">{"fdsup://IBCentral/FAT Viewer?action=UPDATE&amp;creator=factset&amp;DOC_NAME=fat:reuters_annual_source_window.fat&amp;display_string=Audit&amp;DYN_ARGS=TRUE&amp;VAR:ID1=B1G40S&amp;VAR:RCODE=CMNEQ&amp;VAR:SDATE=20101299&amp;VAR:FREQ=Y&amp;VAR:RELITEM=RP&amp;VAR:CURRENCY=LOCAL&amp;VAR:CURRSOURCE=EXSHA","RE&amp;VAR:NATFREQ=ANNUAL&amp;VAR:RFIELD=FINALIZED&amp;VAR:DB_TYPE=NR&amp;VAR:UNITS=M&amp;window=popup&amp;width=450&amp;height=300&amp;START_MAXIMIZED=FALSE"}</definedName>
    <definedName name="_137__FDSAUDITLINK__" localSheetId="20" hidden="1">{"fdsup://IBCentral/FAT Viewer?action=UPDATE&amp;creator=factset&amp;DOC_NAME=fat:reuters_annual_source_window.fat&amp;display_string=Audit&amp;DYN_ARGS=TRUE&amp;VAR:ID1=B1G40S&amp;VAR:RCODE=CMNEQ&amp;VAR:SDATE=20101299&amp;VAR:FREQ=Y&amp;VAR:RELITEM=RP&amp;VAR:CURRENCY=LOCAL&amp;VAR:CURRSOURCE=EXSHA","RE&amp;VAR:NATFREQ=ANNUAL&amp;VAR:RFIELD=FINALIZED&amp;VAR:DB_TYPE=NR&amp;VAR:UNITS=M&amp;window=popup&amp;width=450&amp;height=300&amp;START_MAXIMIZED=FALSE"}</definedName>
    <definedName name="_137__FDSAUDITLINK__" hidden="1">{"fdsup://IBCentral/FAT Viewer?action=UPDATE&amp;creator=factset&amp;DOC_NAME=fat:reuters_annual_source_window.fat&amp;display_string=Audit&amp;DYN_ARGS=TRUE&amp;VAR:ID1=B1G40S&amp;VAR:RCODE=CMNEQ&amp;VAR:SDATE=20101299&amp;VAR:FREQ=Y&amp;VAR:RELITEM=RP&amp;VAR:CURRENCY=LOCAL&amp;VAR:CURRSOURCE=EXSHA","RE&amp;VAR:NATFREQ=ANNUAL&amp;VAR:RFIELD=FINALIZED&amp;VAR:DB_TYPE=NR&amp;VAR:UNITS=M&amp;window=popup&amp;width=450&amp;height=300&amp;START_MAXIMIZED=FALSE"}</definedName>
    <definedName name="_138__FDSAUDITLINK__" localSheetId="2" hidden="1">{"fdsup://IBCentral/FAT Viewer?action=UPDATE&amp;creator=factset&amp;DOC_NAME=fat:reuters_annual_source_window.fat&amp;display_string=Audit&amp;DYN_ARGS=TRUE&amp;VAR:ID1=473102&amp;VAR:RCODE=QTLE&amp;VAR:SDATE=20101299&amp;VAR:FREQ=Y&amp;VAR:RELITEM=RP&amp;VAR:CURRENCY=LOCAL&amp;VAR:CURRSOURCE=EXSHAR","E&amp;VAR:NATFREQ=ANNUAL&amp;VAR:RFIELD=FINALIZED&amp;VAR:DB_TYPE=NR&amp;VAR:UNITS=M&amp;window=popup&amp;width=450&amp;height=300&amp;START_MAXIMIZED=FALSE"}</definedName>
    <definedName name="_138__FDSAUDITLINK__" localSheetId="20" hidden="1">{"fdsup://IBCentral/FAT Viewer?action=UPDATE&amp;creator=factset&amp;DOC_NAME=fat:reuters_annual_source_window.fat&amp;display_string=Audit&amp;DYN_ARGS=TRUE&amp;VAR:ID1=473102&amp;VAR:RCODE=QTLE&amp;VAR:SDATE=20101299&amp;VAR:FREQ=Y&amp;VAR:RELITEM=RP&amp;VAR:CURRENCY=LOCAL&amp;VAR:CURRSOURCE=EXSHAR","E&amp;VAR:NATFREQ=ANNUAL&amp;VAR:RFIELD=FINALIZED&amp;VAR:DB_TYPE=NR&amp;VAR:UNITS=M&amp;window=popup&amp;width=450&amp;height=300&amp;START_MAXIMIZED=FALSE"}</definedName>
    <definedName name="_138__FDSAUDITLINK__" hidden="1">{"fdsup://IBCentral/FAT Viewer?action=UPDATE&amp;creator=factset&amp;DOC_NAME=fat:reuters_annual_source_window.fat&amp;display_string=Audit&amp;DYN_ARGS=TRUE&amp;VAR:ID1=473102&amp;VAR:RCODE=QTLE&amp;VAR:SDATE=20101299&amp;VAR:FREQ=Y&amp;VAR:RELITEM=RP&amp;VAR:CURRENCY=LOCAL&amp;VAR:CURRSOURCE=EXSHAR","E&amp;VAR:NATFREQ=ANNUAL&amp;VAR:RFIELD=FINALIZED&amp;VAR:DB_TYPE=NR&amp;VAR:UNITS=M&amp;window=popup&amp;width=450&amp;height=300&amp;START_MAXIMIZED=FALSE"}</definedName>
    <definedName name="_139__FDSAUDITLINK__" localSheetId="2" hidden="1">{"fdsup://IBCentral/FAT Viewer?action=UPDATE&amp;creator=factset&amp;DOC_NAME=fat:reuters_annual_source_window.fat&amp;display_string=Audit&amp;DYN_ARGS=TRUE&amp;VAR:ID1=473102&amp;VAR:RCODE=QTLE&amp;VAR:SDATE=20101299&amp;VAR:FREQ=Y&amp;VAR:RELITEM=RP&amp;VAR:CURRENCY=LOCAL&amp;VAR:CURRSOURCE=EXSHAR","E&amp;VAR:NATFREQ=ANNUAL&amp;VAR:RFIELD=FINALIZED&amp;VAR:DB_TYPE=NR&amp;VAR:UNITS=M&amp;window=popup&amp;width=450&amp;height=300&amp;START_MAXIMIZED=FALSE"}</definedName>
    <definedName name="_139__FDSAUDITLINK__" localSheetId="20" hidden="1">{"fdsup://IBCentral/FAT Viewer?action=UPDATE&amp;creator=factset&amp;DOC_NAME=fat:reuters_annual_source_window.fat&amp;display_string=Audit&amp;DYN_ARGS=TRUE&amp;VAR:ID1=473102&amp;VAR:RCODE=QTLE&amp;VAR:SDATE=20101299&amp;VAR:FREQ=Y&amp;VAR:RELITEM=RP&amp;VAR:CURRENCY=LOCAL&amp;VAR:CURRSOURCE=EXSHAR","E&amp;VAR:NATFREQ=ANNUAL&amp;VAR:RFIELD=FINALIZED&amp;VAR:DB_TYPE=NR&amp;VAR:UNITS=M&amp;window=popup&amp;width=450&amp;height=300&amp;START_MAXIMIZED=FALSE"}</definedName>
    <definedName name="_139__FDSAUDITLINK__" hidden="1">{"fdsup://IBCentral/FAT Viewer?action=UPDATE&amp;creator=factset&amp;DOC_NAME=fat:reuters_annual_source_window.fat&amp;display_string=Audit&amp;DYN_ARGS=TRUE&amp;VAR:ID1=473102&amp;VAR:RCODE=QTLE&amp;VAR:SDATE=20101299&amp;VAR:FREQ=Y&amp;VAR:RELITEM=RP&amp;VAR:CURRENCY=LOCAL&amp;VAR:CURRSOURCE=EXSHAR","E&amp;VAR:NATFREQ=ANNUAL&amp;VAR:RFIELD=FINALIZED&amp;VAR:DB_TYPE=NR&amp;VAR:UNITS=M&amp;window=popup&amp;width=450&amp;height=300&amp;START_MAXIMIZED=FALSE"}</definedName>
    <definedName name="_13ALA642C761" hidden="1">#N/A</definedName>
    <definedName name="_14__FDSAUDITLINK__" localSheetId="2" hidden="1">{"fdsup://IBCentral/FAT Viewer?action=UPDATE&amp;creator=factset&amp;DOC_NAME=fat:reuters_annual_source_window.fat&amp;display_string=Audit&amp;DYN_ARGS=TRUE&amp;VAR:ID1=597598&amp;VAR:RCODE=CMNEQ&amp;VAR:SDATE=20111299&amp;VAR:FREQ=Y&amp;VAR:RELITEM=RP&amp;VAR:CURRENCY=LOCAL&amp;VAR:CURRSOURCE=EXSHA","RE&amp;VAR:NATFREQ=ANNUAL&amp;VAR:RFIELD=FINALIZED&amp;VAR:DB_TYPE=NR&amp;VAR:UNITS=M&amp;window=popup&amp;width=450&amp;height=300&amp;START_MAXIMIZED=FALSE"}</definedName>
    <definedName name="_14__FDSAUDITLINK__" localSheetId="20" hidden="1">{"fdsup://IBCentral/FAT Viewer?action=UPDATE&amp;creator=factset&amp;DOC_NAME=fat:reuters_annual_source_window.fat&amp;display_string=Audit&amp;DYN_ARGS=TRUE&amp;VAR:ID1=597598&amp;VAR:RCODE=CMNEQ&amp;VAR:SDATE=20111299&amp;VAR:FREQ=Y&amp;VAR:RELITEM=RP&amp;VAR:CURRENCY=LOCAL&amp;VAR:CURRSOURCE=EXSHA","RE&amp;VAR:NATFREQ=ANNUAL&amp;VAR:RFIELD=FINALIZED&amp;VAR:DB_TYPE=NR&amp;VAR:UNITS=M&amp;window=popup&amp;width=450&amp;height=300&amp;START_MAXIMIZED=FALSE"}</definedName>
    <definedName name="_14__FDSAUDITLINK__" hidden="1">{"fdsup://IBCentral/FAT Viewer?action=UPDATE&amp;creator=factset&amp;DOC_NAME=fat:reuters_annual_source_window.fat&amp;display_string=Audit&amp;DYN_ARGS=TRUE&amp;VAR:ID1=597598&amp;VAR:RCODE=CMNEQ&amp;VAR:SDATE=20111299&amp;VAR:FREQ=Y&amp;VAR:RELITEM=RP&amp;VAR:CURRENCY=LOCAL&amp;VAR:CURRSOURCE=EXSHA","RE&amp;VAR:NATFREQ=ANNUAL&amp;VAR:RFIELD=FINALIZED&amp;VAR:DB_TYPE=NR&amp;VAR:UNITS=M&amp;window=popup&amp;width=450&amp;height=300&amp;START_MAXIMIZED=FALSE"}</definedName>
    <definedName name="_14_0__123Grap" hidden="1">#REF!</definedName>
    <definedName name="_140__FDSAUDITLINK__" localSheetId="2"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40__FDSAUDITLINK__" localSheetId="20"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40__FDSAUDITLINK__"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41__FDSAUDITLINK__" localSheetId="2" hidden="1">{"fdsup://IBCentral/FAT Viewer?action=UPDATE&amp;creator=factset&amp;DOC_NAME=fat:reuters_annual_pshs_src_window.fat&amp;display_string=Audit&amp;DYN_ARGS=TRUE&amp;VAR:ID1=B4PH0C&amp;VAR:RCODE=FDSEPSDIL&amp;VAR:SDATE=20111299&amp;VAR:FREQ=Y&amp;VAR:RELITEM=RP&amp;VAR:CURRENCY=LOCAL&amp;VAR:CURRSOURCE","=EXSHARE&amp;VAR:NATFREQ=ANNUAL&amp;VAR:RFIELD=FINALIZED&amp;VAR:DB_TYPE=NR&amp;VAR:UNITS=M&amp;window=popup&amp;width=450&amp;height=300&amp;START_MAXIMIZED=FALSE"}</definedName>
    <definedName name="_141__FDSAUDITLINK__" localSheetId="20" hidden="1">{"fdsup://IBCentral/FAT Viewer?action=UPDATE&amp;creator=factset&amp;DOC_NAME=fat:reuters_annual_pshs_src_window.fat&amp;display_string=Audit&amp;DYN_ARGS=TRUE&amp;VAR:ID1=B4PH0C&amp;VAR:RCODE=FDSEPSDIL&amp;VAR:SDATE=20111299&amp;VAR:FREQ=Y&amp;VAR:RELITEM=RP&amp;VAR:CURRENCY=LOCAL&amp;VAR:CURRSOURCE","=EXSHARE&amp;VAR:NATFREQ=ANNUAL&amp;VAR:RFIELD=FINALIZED&amp;VAR:DB_TYPE=NR&amp;VAR:UNITS=M&amp;window=popup&amp;width=450&amp;height=300&amp;START_MAXIMIZED=FALSE"}</definedName>
    <definedName name="_141__FDSAUDITLINK__" hidden="1">{"fdsup://IBCentral/FAT Viewer?action=UPDATE&amp;creator=factset&amp;DOC_NAME=fat:reuters_annual_pshs_src_window.fat&amp;display_string=Audit&amp;DYN_ARGS=TRUE&amp;VAR:ID1=B4PH0C&amp;VAR:RCODE=FDSEPSDIL&amp;VAR:SDATE=20111299&amp;VAR:FREQ=Y&amp;VAR:RELITEM=RP&amp;VAR:CURRENCY=LOCAL&amp;VAR:CURRSOURCE","=EXSHARE&amp;VAR:NATFREQ=ANNUAL&amp;VAR:RFIELD=FINALIZED&amp;VAR:DB_TYPE=NR&amp;VAR:UNITS=M&amp;window=popup&amp;width=450&amp;height=300&amp;START_MAXIMIZED=FALSE"}</definedName>
    <definedName name="_142__FDSAUDITLINK__" localSheetId="2" hidden="1">{"fdsup://IBCentral/FAT Viewer?action=UPDATE&amp;creator=factset&amp;DOC_NAME=fat:reuters_annual_source_window.fat&amp;display_string=Audit&amp;DYN_ARGS=TRUE&amp;VAR:ID1=493005&amp;VAR:RCODE=QTLE&amp;VAR:SDATE=20101299&amp;VAR:FREQ=Y&amp;VAR:RELITEM=RP&amp;VAR:CURRENCY=LOCAL&amp;VAR:CURRSOURCE=EXSHAR","E&amp;VAR:NATFREQ=ANNUAL&amp;VAR:RFIELD=FINALIZED&amp;VAR:DB_TYPE=NR&amp;VAR:UNITS=M&amp;window=popup&amp;width=450&amp;height=300&amp;START_MAXIMIZED=FALSE"}</definedName>
    <definedName name="_142__FDSAUDITLINK__" localSheetId="20" hidden="1">{"fdsup://IBCentral/FAT Viewer?action=UPDATE&amp;creator=factset&amp;DOC_NAME=fat:reuters_annual_source_window.fat&amp;display_string=Audit&amp;DYN_ARGS=TRUE&amp;VAR:ID1=493005&amp;VAR:RCODE=QTLE&amp;VAR:SDATE=20101299&amp;VAR:FREQ=Y&amp;VAR:RELITEM=RP&amp;VAR:CURRENCY=LOCAL&amp;VAR:CURRSOURCE=EXSHAR","E&amp;VAR:NATFREQ=ANNUAL&amp;VAR:RFIELD=FINALIZED&amp;VAR:DB_TYPE=NR&amp;VAR:UNITS=M&amp;window=popup&amp;width=450&amp;height=300&amp;START_MAXIMIZED=FALSE"}</definedName>
    <definedName name="_142__FDSAUDITLINK__" hidden="1">{"fdsup://IBCentral/FAT Viewer?action=UPDATE&amp;creator=factset&amp;DOC_NAME=fat:reuters_annual_source_window.fat&amp;display_string=Audit&amp;DYN_ARGS=TRUE&amp;VAR:ID1=493005&amp;VAR:RCODE=QTLE&amp;VAR:SDATE=20101299&amp;VAR:FREQ=Y&amp;VAR:RELITEM=RP&amp;VAR:CURRENCY=LOCAL&amp;VAR:CURRSOURCE=EXSHAR","E&amp;VAR:NATFREQ=ANNUAL&amp;VAR:RFIELD=FINALIZED&amp;VAR:DB_TYPE=NR&amp;VAR:UNITS=M&amp;window=popup&amp;width=450&amp;height=300&amp;START_MAXIMIZED=FALSE"}</definedName>
    <definedName name="_143__FDSAUDITLINK__" localSheetId="2"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43__FDSAUDITLINK__" localSheetId="20"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43__FDSAUDITLINK__"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44__FDSAUDITLINK__" localSheetId="2" hidden="1">{"fdsup://IBCentral/FAT Viewer?action=UPDATE&amp;creator=factset&amp;DOC_NAME=fat:reuters_annual_source_window.fat&amp;display_string=Audit&amp;DYN_ARGS=TRUE&amp;VAR:ID1=510783&amp;VAR:RCODE=QTLE&amp;VAR:SDATE=20101299&amp;VAR:FREQ=Y&amp;VAR:RELITEM=RP&amp;VAR:CURRENCY=LOCAL&amp;VAR:CURRSOURCE=EXSHAR","E&amp;VAR:NATFREQ=ANNUAL&amp;VAR:RFIELD=FINALIZED&amp;VAR:DB_TYPE=NR&amp;VAR:UNITS=M&amp;window=popup&amp;width=450&amp;height=300&amp;START_MAXIMIZED=FALSE"}</definedName>
    <definedName name="_144__FDSAUDITLINK__" localSheetId="20" hidden="1">{"fdsup://IBCentral/FAT Viewer?action=UPDATE&amp;creator=factset&amp;DOC_NAME=fat:reuters_annual_source_window.fat&amp;display_string=Audit&amp;DYN_ARGS=TRUE&amp;VAR:ID1=510783&amp;VAR:RCODE=QTLE&amp;VAR:SDATE=20101299&amp;VAR:FREQ=Y&amp;VAR:RELITEM=RP&amp;VAR:CURRENCY=LOCAL&amp;VAR:CURRSOURCE=EXSHAR","E&amp;VAR:NATFREQ=ANNUAL&amp;VAR:RFIELD=FINALIZED&amp;VAR:DB_TYPE=NR&amp;VAR:UNITS=M&amp;window=popup&amp;width=450&amp;height=300&amp;START_MAXIMIZED=FALSE"}</definedName>
    <definedName name="_144__FDSAUDITLINK__" hidden="1">{"fdsup://IBCentral/FAT Viewer?action=UPDATE&amp;creator=factset&amp;DOC_NAME=fat:reuters_annual_source_window.fat&amp;display_string=Audit&amp;DYN_ARGS=TRUE&amp;VAR:ID1=510783&amp;VAR:RCODE=QTLE&amp;VAR:SDATE=20101299&amp;VAR:FREQ=Y&amp;VAR:RELITEM=RP&amp;VAR:CURRENCY=LOCAL&amp;VAR:CURRSOURCE=EXSHAR","E&amp;VAR:NATFREQ=ANNUAL&amp;VAR:RFIELD=FINALIZED&amp;VAR:DB_TYPE=NR&amp;VAR:UNITS=M&amp;window=popup&amp;width=450&amp;height=300&amp;START_MAXIMIZED=FALSE"}</definedName>
    <definedName name="_145__FDSAUDITLINK__" localSheetId="2" hidden="1">{"fdsup://IBCentral/FAT Viewer?action=UPDATE&amp;creator=factset&amp;DOC_NAME=fat:reuters_annual_source_window.fat&amp;display_string=Audit&amp;DYN_ARGS=TRUE&amp;VAR:ID1=510783&amp;VAR:RCODE=QTLE&amp;VAR:SDATE=20101299&amp;VAR:FREQ=Y&amp;VAR:RELITEM=RP&amp;VAR:CURRENCY=LOCAL&amp;VAR:CURRSOURCE=EXSHAR","E&amp;VAR:NATFREQ=ANNUAL&amp;VAR:RFIELD=FINALIZED&amp;VAR:DB_TYPE=NR&amp;VAR:UNITS=M&amp;window=popup&amp;width=450&amp;height=300&amp;START_MAXIMIZED=FALSE"}</definedName>
    <definedName name="_145__FDSAUDITLINK__" localSheetId="20" hidden="1">{"fdsup://IBCentral/FAT Viewer?action=UPDATE&amp;creator=factset&amp;DOC_NAME=fat:reuters_annual_source_window.fat&amp;display_string=Audit&amp;DYN_ARGS=TRUE&amp;VAR:ID1=510783&amp;VAR:RCODE=QTLE&amp;VAR:SDATE=20101299&amp;VAR:FREQ=Y&amp;VAR:RELITEM=RP&amp;VAR:CURRENCY=LOCAL&amp;VAR:CURRSOURCE=EXSHAR","E&amp;VAR:NATFREQ=ANNUAL&amp;VAR:RFIELD=FINALIZED&amp;VAR:DB_TYPE=NR&amp;VAR:UNITS=M&amp;window=popup&amp;width=450&amp;height=300&amp;START_MAXIMIZED=FALSE"}</definedName>
    <definedName name="_145__FDSAUDITLINK__" hidden="1">{"fdsup://IBCentral/FAT Viewer?action=UPDATE&amp;creator=factset&amp;DOC_NAME=fat:reuters_annual_source_window.fat&amp;display_string=Audit&amp;DYN_ARGS=TRUE&amp;VAR:ID1=510783&amp;VAR:RCODE=QTLE&amp;VAR:SDATE=20101299&amp;VAR:FREQ=Y&amp;VAR:RELITEM=RP&amp;VAR:CURRENCY=LOCAL&amp;VAR:CURRSOURCE=EXSHAR","E&amp;VAR:NATFREQ=ANNUAL&amp;VAR:RFIELD=FINALIZED&amp;VAR:DB_TYPE=NR&amp;VAR:UNITS=M&amp;window=popup&amp;width=450&amp;height=300&amp;START_MAXIMIZED=FALSE"}</definedName>
    <definedName name="_146__FDSAUDITLINK__" localSheetId="2"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46__FDSAUDITLINK__" localSheetId="20"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46__FDSAUDITLINK__"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47__FDSAUDITLINK__" localSheetId="2" hidden="1">{"fdsup://IBCentral/FAT Viewer?action=UPDATE&amp;creator=factset&amp;DOC_NAME=fat:reuters_annual_source_window.fat&amp;display_string=Audit&amp;DYN_ARGS=TRUE&amp;VAR:ID1=405671&amp;VAR:RCODE=QTLE&amp;VAR:SDATE=20101299&amp;VAR:FREQ=Y&amp;VAR:RELITEM=RP&amp;VAR:CURRENCY=LOCAL&amp;VAR:CURRSOURCE=EXSHAR","E&amp;VAR:NATFREQ=ANNUAL&amp;VAR:RFIELD=FINALIZED&amp;VAR:DB_TYPE=NR&amp;VAR:UNITS=M&amp;window=popup&amp;width=450&amp;height=300&amp;START_MAXIMIZED=FALSE"}</definedName>
    <definedName name="_147__FDSAUDITLINK__" localSheetId="20" hidden="1">{"fdsup://IBCentral/FAT Viewer?action=UPDATE&amp;creator=factset&amp;DOC_NAME=fat:reuters_annual_source_window.fat&amp;display_string=Audit&amp;DYN_ARGS=TRUE&amp;VAR:ID1=405671&amp;VAR:RCODE=QTLE&amp;VAR:SDATE=20101299&amp;VAR:FREQ=Y&amp;VAR:RELITEM=RP&amp;VAR:CURRENCY=LOCAL&amp;VAR:CURRSOURCE=EXSHAR","E&amp;VAR:NATFREQ=ANNUAL&amp;VAR:RFIELD=FINALIZED&amp;VAR:DB_TYPE=NR&amp;VAR:UNITS=M&amp;window=popup&amp;width=450&amp;height=300&amp;START_MAXIMIZED=FALSE"}</definedName>
    <definedName name="_147__FDSAUDITLINK__" hidden="1">{"fdsup://IBCentral/FAT Viewer?action=UPDATE&amp;creator=factset&amp;DOC_NAME=fat:reuters_annual_source_window.fat&amp;display_string=Audit&amp;DYN_ARGS=TRUE&amp;VAR:ID1=405671&amp;VAR:RCODE=QTLE&amp;VAR:SDATE=20101299&amp;VAR:FREQ=Y&amp;VAR:RELITEM=RP&amp;VAR:CURRENCY=LOCAL&amp;VAR:CURRSOURCE=EXSHAR","E&amp;VAR:NATFREQ=ANNUAL&amp;VAR:RFIELD=FINALIZED&amp;VAR:DB_TYPE=NR&amp;VAR:UNITS=M&amp;window=popup&amp;width=450&amp;height=300&amp;START_MAXIMIZED=FALSE"}</definedName>
    <definedName name="_148__FDSAUDITLINK__" localSheetId="2" hidden="1">{"fdsup://IBCentral/FAT Viewer?action=UPDATE&amp;creator=factset&amp;DOC_NAME=fat:reuters_annual_source_window.fat&amp;display_string=Audit&amp;DYN_ARGS=TRUE&amp;VAR:ID1=405671&amp;VAR:RCODE=QTLE&amp;VAR:SDATE=20101299&amp;VAR:FREQ=Y&amp;VAR:RELITEM=RP&amp;VAR:CURRENCY=LOCAL&amp;VAR:CURRSOURCE=EXSHAR","E&amp;VAR:NATFREQ=ANNUAL&amp;VAR:RFIELD=FINALIZED&amp;VAR:DB_TYPE=NR&amp;VAR:UNITS=M&amp;window=popup&amp;width=450&amp;height=300&amp;START_MAXIMIZED=FALSE"}</definedName>
    <definedName name="_148__FDSAUDITLINK__" localSheetId="20" hidden="1">{"fdsup://IBCentral/FAT Viewer?action=UPDATE&amp;creator=factset&amp;DOC_NAME=fat:reuters_annual_source_window.fat&amp;display_string=Audit&amp;DYN_ARGS=TRUE&amp;VAR:ID1=405671&amp;VAR:RCODE=QTLE&amp;VAR:SDATE=20101299&amp;VAR:FREQ=Y&amp;VAR:RELITEM=RP&amp;VAR:CURRENCY=LOCAL&amp;VAR:CURRSOURCE=EXSHAR","E&amp;VAR:NATFREQ=ANNUAL&amp;VAR:RFIELD=FINALIZED&amp;VAR:DB_TYPE=NR&amp;VAR:UNITS=M&amp;window=popup&amp;width=450&amp;height=300&amp;START_MAXIMIZED=FALSE"}</definedName>
    <definedName name="_148__FDSAUDITLINK__" hidden="1">{"fdsup://IBCentral/FAT Viewer?action=UPDATE&amp;creator=factset&amp;DOC_NAME=fat:reuters_annual_source_window.fat&amp;display_string=Audit&amp;DYN_ARGS=TRUE&amp;VAR:ID1=405671&amp;VAR:RCODE=QTLE&amp;VAR:SDATE=20101299&amp;VAR:FREQ=Y&amp;VAR:RELITEM=RP&amp;VAR:CURRENCY=LOCAL&amp;VAR:CURRSOURCE=EXSHAR","E&amp;VAR:NATFREQ=ANNUAL&amp;VAR:RFIELD=FINALIZED&amp;VAR:DB_TYPE=NR&amp;VAR:UNITS=M&amp;window=popup&amp;width=450&amp;height=300&amp;START_MAXIMIZED=FALSE"}</definedName>
    <definedName name="_149__FDSAUDITLINK__" localSheetId="2"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49__FDSAUDITLINK__" localSheetId="20"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49__FDSAUDITLINK__"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4ALA642C761" hidden="1">#N/A</definedName>
    <definedName name="_15__FDSAUDITLINK__" localSheetId="2" hidden="1">{"fdsup://IBCentral/FAT Viewer?action=UPDATE&amp;creator=factset&amp;DOC_NAME=fat:reuters_annual_source_window.fat&amp;display_string=Audit&amp;DYN_ARGS=TRUE&amp;VAR:ID1=655246&amp;VAR:RCODE=CMNEQ&amp;VAR:SDATE=20111299&amp;VAR:FREQ=Y&amp;VAR:RELITEM=RP&amp;VAR:CURRENCY=LOCAL&amp;VAR:CURRSOURCE=EXSHA","RE&amp;VAR:NATFREQ=ANNUAL&amp;VAR:RFIELD=FINALIZED&amp;VAR:DB_TYPE=NR&amp;VAR:UNITS=M&amp;window=popup&amp;width=450&amp;height=300&amp;START_MAXIMIZED=FALSE"}</definedName>
    <definedName name="_15__FDSAUDITLINK__" localSheetId="20" hidden="1">{"fdsup://IBCentral/FAT Viewer?action=UPDATE&amp;creator=factset&amp;DOC_NAME=fat:reuters_annual_source_window.fat&amp;display_string=Audit&amp;DYN_ARGS=TRUE&amp;VAR:ID1=655246&amp;VAR:RCODE=CMNEQ&amp;VAR:SDATE=20111299&amp;VAR:FREQ=Y&amp;VAR:RELITEM=RP&amp;VAR:CURRENCY=LOCAL&amp;VAR:CURRSOURCE=EXSHA","RE&amp;VAR:NATFREQ=ANNUAL&amp;VAR:RFIELD=FINALIZED&amp;VAR:DB_TYPE=NR&amp;VAR:UNITS=M&amp;window=popup&amp;width=450&amp;height=300&amp;START_MAXIMIZED=FALSE"}</definedName>
    <definedName name="_15__FDSAUDITLINK__" hidden="1">{"fdsup://IBCentral/FAT Viewer?action=UPDATE&amp;creator=factset&amp;DOC_NAME=fat:reuters_annual_source_window.fat&amp;display_string=Audit&amp;DYN_ARGS=TRUE&amp;VAR:ID1=655246&amp;VAR:RCODE=CMNEQ&amp;VAR:SDATE=20111299&amp;VAR:FREQ=Y&amp;VAR:RELITEM=RP&amp;VAR:CURRENCY=LOCAL&amp;VAR:CURRSOURCE=EXSHA","RE&amp;VAR:NATFREQ=ANNUAL&amp;VAR:RFIELD=FINALIZED&amp;VAR:DB_TYPE=NR&amp;VAR:UNITS=M&amp;window=popup&amp;width=450&amp;height=300&amp;START_MAXIMIZED=FALSE"}</definedName>
    <definedName name="_15_0__123Grap" hidden="1">#REF!</definedName>
    <definedName name="_150__FDSAUDITLINK__" localSheetId="2" hidden="1">{"fdsup://IBCentral/FAT Viewer?action=UPDATE&amp;creator=factset&amp;DOC_NAME=fat:reuters_annual_source_window.fat&amp;display_string=Audit&amp;DYN_ARGS=TRUE&amp;VAR:ID1=597598&amp;VAR:RCODE=QTLE&amp;VAR:SDATE=20101299&amp;VAR:FREQ=Y&amp;VAR:RELITEM=RP&amp;VAR:CURRENCY=LOCAL&amp;VAR:CURRSOURCE=EXSHAR","E&amp;VAR:NATFREQ=ANNUAL&amp;VAR:RFIELD=FINALIZED&amp;VAR:DB_TYPE=NR&amp;VAR:UNITS=M&amp;window=popup&amp;width=450&amp;height=300&amp;START_MAXIMIZED=FALSE"}</definedName>
    <definedName name="_150__FDSAUDITLINK__" localSheetId="20" hidden="1">{"fdsup://IBCentral/FAT Viewer?action=UPDATE&amp;creator=factset&amp;DOC_NAME=fat:reuters_annual_source_window.fat&amp;display_string=Audit&amp;DYN_ARGS=TRUE&amp;VAR:ID1=597598&amp;VAR:RCODE=QTLE&amp;VAR:SDATE=20101299&amp;VAR:FREQ=Y&amp;VAR:RELITEM=RP&amp;VAR:CURRENCY=LOCAL&amp;VAR:CURRSOURCE=EXSHAR","E&amp;VAR:NATFREQ=ANNUAL&amp;VAR:RFIELD=FINALIZED&amp;VAR:DB_TYPE=NR&amp;VAR:UNITS=M&amp;window=popup&amp;width=450&amp;height=300&amp;START_MAXIMIZED=FALSE"}</definedName>
    <definedName name="_150__FDSAUDITLINK__" hidden="1">{"fdsup://IBCentral/FAT Viewer?action=UPDATE&amp;creator=factset&amp;DOC_NAME=fat:reuters_annual_source_window.fat&amp;display_string=Audit&amp;DYN_ARGS=TRUE&amp;VAR:ID1=597598&amp;VAR:RCODE=QTLE&amp;VAR:SDATE=20101299&amp;VAR:FREQ=Y&amp;VAR:RELITEM=RP&amp;VAR:CURRENCY=LOCAL&amp;VAR:CURRSOURCE=EXSHAR","E&amp;VAR:NATFREQ=ANNUAL&amp;VAR:RFIELD=FINALIZED&amp;VAR:DB_TYPE=NR&amp;VAR:UNITS=M&amp;window=popup&amp;width=450&amp;height=300&amp;START_MAXIMIZED=FALSE"}</definedName>
    <definedName name="_151__FDSAUDITLINK__" localSheetId="2" hidden="1">{"fdsup://IBCentral/FAT Viewer?action=UPDATE&amp;creator=factset&amp;DOC_NAME=fat:reuters_annual_source_window.fat&amp;display_string=Audit&amp;DYN_ARGS=TRUE&amp;VAR:ID1=597598&amp;VAR:RCODE=QTLE&amp;VAR:SDATE=20101299&amp;VAR:FREQ=Y&amp;VAR:RELITEM=RP&amp;VAR:CURRENCY=LOCAL&amp;VAR:CURRSOURCE=EXSHAR","E&amp;VAR:NATFREQ=ANNUAL&amp;VAR:RFIELD=FINALIZED&amp;VAR:DB_TYPE=NR&amp;VAR:UNITS=M&amp;window=popup&amp;width=450&amp;height=300&amp;START_MAXIMIZED=FALSE"}</definedName>
    <definedName name="_151__FDSAUDITLINK__" localSheetId="20" hidden="1">{"fdsup://IBCentral/FAT Viewer?action=UPDATE&amp;creator=factset&amp;DOC_NAME=fat:reuters_annual_source_window.fat&amp;display_string=Audit&amp;DYN_ARGS=TRUE&amp;VAR:ID1=597598&amp;VAR:RCODE=QTLE&amp;VAR:SDATE=20101299&amp;VAR:FREQ=Y&amp;VAR:RELITEM=RP&amp;VAR:CURRENCY=LOCAL&amp;VAR:CURRSOURCE=EXSHAR","E&amp;VAR:NATFREQ=ANNUAL&amp;VAR:RFIELD=FINALIZED&amp;VAR:DB_TYPE=NR&amp;VAR:UNITS=M&amp;window=popup&amp;width=450&amp;height=300&amp;START_MAXIMIZED=FALSE"}</definedName>
    <definedName name="_151__FDSAUDITLINK__" hidden="1">{"fdsup://IBCentral/FAT Viewer?action=UPDATE&amp;creator=factset&amp;DOC_NAME=fat:reuters_annual_source_window.fat&amp;display_string=Audit&amp;DYN_ARGS=TRUE&amp;VAR:ID1=597598&amp;VAR:RCODE=QTLE&amp;VAR:SDATE=20101299&amp;VAR:FREQ=Y&amp;VAR:RELITEM=RP&amp;VAR:CURRENCY=LOCAL&amp;VAR:CURRSOURCE=EXSHAR","E&amp;VAR:NATFREQ=ANNUAL&amp;VAR:RFIELD=FINALIZED&amp;VAR:DB_TYPE=NR&amp;VAR:UNITS=M&amp;window=popup&amp;width=450&amp;height=300&amp;START_MAXIMIZED=FALSE"}</definedName>
    <definedName name="_152__FDSAUDITLINK__" localSheetId="2"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52__FDSAUDITLINK__" localSheetId="20"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52__FDSAUDITLINK__"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53__FDSAUDITLINK__" localSheetId="2" hidden="1">{"fdsup://IBCentral/FAT Viewer?action=UPDATE&amp;creator=factset&amp;DOC_NAME=fat:reuters_annual_source_window.fat&amp;display_string=Audit&amp;DYN_ARGS=TRUE&amp;VAR:ID1=B1G40S&amp;VAR:RCODE=CMNEQ&amp;VAR:SDATE=20101299&amp;VAR:FREQ=Y&amp;VAR:RELITEM=RP&amp;VAR:CURRENCY=LOCAL&amp;VAR:CURRSOURCE=EXSHA","RE&amp;VAR:NATFREQ=ANNUAL&amp;VAR:RFIELD=FINALIZED&amp;VAR:DB_TYPE=NR&amp;VAR:UNITS=M&amp;window=popup&amp;width=450&amp;height=300&amp;START_MAXIMIZED=FALSE"}</definedName>
    <definedName name="_153__FDSAUDITLINK__" localSheetId="20" hidden="1">{"fdsup://IBCentral/FAT Viewer?action=UPDATE&amp;creator=factset&amp;DOC_NAME=fat:reuters_annual_source_window.fat&amp;display_string=Audit&amp;DYN_ARGS=TRUE&amp;VAR:ID1=B1G40S&amp;VAR:RCODE=CMNEQ&amp;VAR:SDATE=20101299&amp;VAR:FREQ=Y&amp;VAR:RELITEM=RP&amp;VAR:CURRENCY=LOCAL&amp;VAR:CURRSOURCE=EXSHA","RE&amp;VAR:NATFREQ=ANNUAL&amp;VAR:RFIELD=FINALIZED&amp;VAR:DB_TYPE=NR&amp;VAR:UNITS=M&amp;window=popup&amp;width=450&amp;height=300&amp;START_MAXIMIZED=FALSE"}</definedName>
    <definedName name="_153__FDSAUDITLINK__" hidden="1">{"fdsup://IBCentral/FAT Viewer?action=UPDATE&amp;creator=factset&amp;DOC_NAME=fat:reuters_annual_source_window.fat&amp;display_string=Audit&amp;DYN_ARGS=TRUE&amp;VAR:ID1=B1G40S&amp;VAR:RCODE=CMNEQ&amp;VAR:SDATE=20101299&amp;VAR:FREQ=Y&amp;VAR:RELITEM=RP&amp;VAR:CURRENCY=LOCAL&amp;VAR:CURRSOURCE=EXSHA","RE&amp;VAR:NATFREQ=ANNUAL&amp;VAR:RFIELD=FINALIZED&amp;VAR:DB_TYPE=NR&amp;VAR:UNITS=M&amp;window=popup&amp;width=450&amp;height=300&amp;START_MAXIMIZED=FALSE"}</definedName>
    <definedName name="_154__FDSAUDITLINK__" localSheetId="2"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54__FDSAUDITLINK__" localSheetId="20"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54__FDSAUDITLINK__"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55__FDSAUDITLINK__" localSheetId="2"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55__FDSAUDITLINK__" localSheetId="20"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55__FDSAUDITLINK__"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56__FDSAUDITLINK__" localSheetId="2"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56__FDSAUDITLINK__" localSheetId="20"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56__FDSAUDITLINK__"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57__FDSAUDITLINK__" localSheetId="2"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57__FDSAUDITLINK__" localSheetId="20"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57__FDSAUDITLINK__"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58__FDSAUDITLINK__" localSheetId="2"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58__FDSAUDITLINK__" localSheetId="20"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58__FDSAUDITLINK__"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59__FDSAUDITLINK__" localSheetId="2"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59__FDSAUDITLINK__" localSheetId="20"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59__FDSAUDITLINK__"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5ALA642C761" hidden="1">#N/A</definedName>
    <definedName name="_16__FDSAUDITLINK__" localSheetId="2"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16__FDSAUDITLINK__" localSheetId="20"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16__FDSAUDITLINK__"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16_0__123Graph_AFI" hidden="1">#REF!</definedName>
    <definedName name="_160__FDSAUDITLINK__" localSheetId="2"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60__FDSAUDITLINK__" localSheetId="20"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60__FDSAUDITLINK__"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61__FDSAUDITLINK__" localSheetId="2"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61__FDSAUDITLINK__" localSheetId="20"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61__FDSAUDITLINK__"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62__FDSAUDITLINK__" localSheetId="2"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62__FDSAUDITLINK__" localSheetId="20"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62__FDSAUDITLINK__"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63__FDSAUDITLINK__" localSheetId="2"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63__FDSAUDITLINK__" localSheetId="20"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63__FDSAUDITLINK__"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64__FDSAUDITLINK__" localSheetId="2" hidden="1">{"fdsup://IBCentral/FAT Viewer?action=UPDATE&amp;creator=factset&amp;DOC_NAME=fat:reuters_annual_source_window.fat&amp;display_string=Audit&amp;DYN_ARGS=TRUE&amp;VAR:ID1=B0BKSS&amp;VAR:RCODE=CMNEQ&amp;VAR:SDATE=20101299&amp;VAR:FREQ=Y&amp;VAR:RELITEM=RP&amp;VAR:CURRENCY=LOCAL&amp;VAR:CURRSOURCE=EXSHA","RE&amp;VAR:NATFREQ=ANNUAL&amp;VAR:RFIELD=FINALIZED&amp;VAR:DB_TYPE=NR&amp;VAR:UNITS=M&amp;window=popup&amp;width=450&amp;height=300&amp;START_MAXIMIZED=FALSE"}</definedName>
    <definedName name="_164__FDSAUDITLINK__" localSheetId="20" hidden="1">{"fdsup://IBCentral/FAT Viewer?action=UPDATE&amp;creator=factset&amp;DOC_NAME=fat:reuters_annual_source_window.fat&amp;display_string=Audit&amp;DYN_ARGS=TRUE&amp;VAR:ID1=B0BKSS&amp;VAR:RCODE=CMNEQ&amp;VAR:SDATE=20101299&amp;VAR:FREQ=Y&amp;VAR:RELITEM=RP&amp;VAR:CURRENCY=LOCAL&amp;VAR:CURRSOURCE=EXSHA","RE&amp;VAR:NATFREQ=ANNUAL&amp;VAR:RFIELD=FINALIZED&amp;VAR:DB_TYPE=NR&amp;VAR:UNITS=M&amp;window=popup&amp;width=450&amp;height=300&amp;START_MAXIMIZED=FALSE"}</definedName>
    <definedName name="_164__FDSAUDITLINK__" hidden="1">{"fdsup://IBCentral/FAT Viewer?action=UPDATE&amp;creator=factset&amp;DOC_NAME=fat:reuters_annual_source_window.fat&amp;display_string=Audit&amp;DYN_ARGS=TRUE&amp;VAR:ID1=B0BKSS&amp;VAR:RCODE=CMNEQ&amp;VAR:SDATE=20101299&amp;VAR:FREQ=Y&amp;VAR:RELITEM=RP&amp;VAR:CURRENCY=LOCAL&amp;VAR:CURRSOURCE=EXSHA","RE&amp;VAR:NATFREQ=ANNUAL&amp;VAR:RFIELD=FINALIZED&amp;VAR:DB_TYPE=NR&amp;VAR:UNITS=M&amp;window=popup&amp;width=450&amp;height=300&amp;START_MAXIMIZED=FALSE"}</definedName>
    <definedName name="_165__FDSAUDITLINK__" localSheetId="2" hidden="1">{"fdsup://IBCentral/FAT Viewer?action=UPDATE&amp;creator=factset&amp;DOC_NAME=fat:reuters_annual_source_window.fat&amp;display_string=Audit&amp;DYN_ARGS=TRUE&amp;VAR:ID1=B0BKSS&amp;VAR:RCODE=CMNEQ&amp;VAR:SDATE=20101299&amp;VAR:FREQ=Y&amp;VAR:RELITEM=RP&amp;VAR:CURRENCY=LOCAL&amp;VAR:CURRSOURCE=EXSHA","RE&amp;VAR:NATFREQ=ANNUAL&amp;VAR:RFIELD=FINALIZED&amp;VAR:DB_TYPE=NR&amp;VAR:UNITS=M&amp;window=popup&amp;width=450&amp;height=300&amp;START_MAXIMIZED=FALSE"}</definedName>
    <definedName name="_165__FDSAUDITLINK__" localSheetId="20" hidden="1">{"fdsup://IBCentral/FAT Viewer?action=UPDATE&amp;creator=factset&amp;DOC_NAME=fat:reuters_annual_source_window.fat&amp;display_string=Audit&amp;DYN_ARGS=TRUE&amp;VAR:ID1=B0BKSS&amp;VAR:RCODE=CMNEQ&amp;VAR:SDATE=20101299&amp;VAR:FREQ=Y&amp;VAR:RELITEM=RP&amp;VAR:CURRENCY=LOCAL&amp;VAR:CURRSOURCE=EXSHA","RE&amp;VAR:NATFREQ=ANNUAL&amp;VAR:RFIELD=FINALIZED&amp;VAR:DB_TYPE=NR&amp;VAR:UNITS=M&amp;window=popup&amp;width=450&amp;height=300&amp;START_MAXIMIZED=FALSE"}</definedName>
    <definedName name="_165__FDSAUDITLINK__" hidden="1">{"fdsup://IBCentral/FAT Viewer?action=UPDATE&amp;creator=factset&amp;DOC_NAME=fat:reuters_annual_source_window.fat&amp;display_string=Audit&amp;DYN_ARGS=TRUE&amp;VAR:ID1=B0BKSS&amp;VAR:RCODE=CMNEQ&amp;VAR:SDATE=20101299&amp;VAR:FREQ=Y&amp;VAR:RELITEM=RP&amp;VAR:CURRENCY=LOCAL&amp;VAR:CURRSOURCE=EXSHA","RE&amp;VAR:NATFREQ=ANNUAL&amp;VAR:RFIELD=FINALIZED&amp;VAR:DB_TYPE=NR&amp;VAR:UNITS=M&amp;window=popup&amp;width=450&amp;height=300&amp;START_MAXIMIZED=FALSE"}</definedName>
    <definedName name="_166__FDSAUDITLINK__" localSheetId="2"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66__FDSAUDITLINK__" localSheetId="20"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66__FDSAUDITLINK__"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67__FDSAUDITLINK__" localSheetId="2" hidden="1">{"fdsup://IBCentral/FAT Viewer?action=UPDATE&amp;creator=factset&amp;DOC_NAME=fat:reuters_annual_source_window.fat&amp;display_string=Audit&amp;DYN_ARGS=TRUE&amp;VAR:ID1=598381&amp;VAR:RCODE=CMNEQ&amp;VAR:SDATE=20101299&amp;VAR:FREQ=Y&amp;VAR:RELITEM=RP&amp;VAR:CURRENCY=LOCAL&amp;VAR:CURRSOURCE=EXSHA","RE&amp;VAR:NATFREQ=ANNUAL&amp;VAR:RFIELD=FINALIZED&amp;VAR:DB_TYPE=NR&amp;VAR:UNITS=M&amp;window=popup&amp;width=450&amp;height=300&amp;START_MAXIMIZED=FALSE"}</definedName>
    <definedName name="_167__FDSAUDITLINK__" localSheetId="20" hidden="1">{"fdsup://IBCentral/FAT Viewer?action=UPDATE&amp;creator=factset&amp;DOC_NAME=fat:reuters_annual_source_window.fat&amp;display_string=Audit&amp;DYN_ARGS=TRUE&amp;VAR:ID1=598381&amp;VAR:RCODE=CMNEQ&amp;VAR:SDATE=20101299&amp;VAR:FREQ=Y&amp;VAR:RELITEM=RP&amp;VAR:CURRENCY=LOCAL&amp;VAR:CURRSOURCE=EXSHA","RE&amp;VAR:NATFREQ=ANNUAL&amp;VAR:RFIELD=FINALIZED&amp;VAR:DB_TYPE=NR&amp;VAR:UNITS=M&amp;window=popup&amp;width=450&amp;height=300&amp;START_MAXIMIZED=FALSE"}</definedName>
    <definedName name="_167__FDSAUDITLINK__" hidden="1">{"fdsup://IBCentral/FAT Viewer?action=UPDATE&amp;creator=factset&amp;DOC_NAME=fat:reuters_annual_source_window.fat&amp;display_string=Audit&amp;DYN_ARGS=TRUE&amp;VAR:ID1=598381&amp;VAR:RCODE=CMNEQ&amp;VAR:SDATE=20101299&amp;VAR:FREQ=Y&amp;VAR:RELITEM=RP&amp;VAR:CURRENCY=LOCAL&amp;VAR:CURRSOURCE=EXSHA","RE&amp;VAR:NATFREQ=ANNUAL&amp;VAR:RFIELD=FINALIZED&amp;VAR:DB_TYPE=NR&amp;VAR:UNITS=M&amp;window=popup&amp;width=450&amp;height=300&amp;START_MAXIMIZED=FALSE"}</definedName>
    <definedName name="_168__FDSAUDITLINK__" localSheetId="2" hidden="1">{"fdsup://IBCentral/FAT Viewer?action=UPDATE&amp;creator=factset&amp;DOC_NAME=fat:reuters_annual_source_window.fat&amp;display_string=Audit&amp;DYN_ARGS=TRUE&amp;VAR:ID1=598381&amp;VAR:RCODE=CMNEQ&amp;VAR:SDATE=20101299&amp;VAR:FREQ=Y&amp;VAR:RELITEM=RP&amp;VAR:CURRENCY=LOCAL&amp;VAR:CURRSOURCE=EXSHA","RE&amp;VAR:NATFREQ=ANNUAL&amp;VAR:RFIELD=FINALIZED&amp;VAR:DB_TYPE=NR&amp;VAR:UNITS=M&amp;window=popup&amp;width=450&amp;height=300&amp;START_MAXIMIZED=FALSE"}</definedName>
    <definedName name="_168__FDSAUDITLINK__" localSheetId="20" hidden="1">{"fdsup://IBCentral/FAT Viewer?action=UPDATE&amp;creator=factset&amp;DOC_NAME=fat:reuters_annual_source_window.fat&amp;display_string=Audit&amp;DYN_ARGS=TRUE&amp;VAR:ID1=598381&amp;VAR:RCODE=CMNEQ&amp;VAR:SDATE=20101299&amp;VAR:FREQ=Y&amp;VAR:RELITEM=RP&amp;VAR:CURRENCY=LOCAL&amp;VAR:CURRSOURCE=EXSHA","RE&amp;VAR:NATFREQ=ANNUAL&amp;VAR:RFIELD=FINALIZED&amp;VAR:DB_TYPE=NR&amp;VAR:UNITS=M&amp;window=popup&amp;width=450&amp;height=300&amp;START_MAXIMIZED=FALSE"}</definedName>
    <definedName name="_168__FDSAUDITLINK__" hidden="1">{"fdsup://IBCentral/FAT Viewer?action=UPDATE&amp;creator=factset&amp;DOC_NAME=fat:reuters_annual_source_window.fat&amp;display_string=Audit&amp;DYN_ARGS=TRUE&amp;VAR:ID1=598381&amp;VAR:RCODE=CMNEQ&amp;VAR:SDATE=20101299&amp;VAR:FREQ=Y&amp;VAR:RELITEM=RP&amp;VAR:CURRENCY=LOCAL&amp;VAR:CURRSOURCE=EXSHA","RE&amp;VAR:NATFREQ=ANNUAL&amp;VAR:RFIELD=FINALIZED&amp;VAR:DB_TYPE=NR&amp;VAR:UNITS=M&amp;window=popup&amp;width=450&amp;height=300&amp;START_MAXIMIZED=FALSE"}</definedName>
    <definedName name="_169__FDSAUDITLINK__" localSheetId="2" hidden="1">{"fdsup://IBCentral/FAT Viewer?action=UPDATE&amp;creator=factset&amp;DOC_NAME=fat:reuters_annual_source_window.fat&amp;display_string=Audit&amp;DYN_ARGS=TRUE&amp;VAR:ID1=718981&amp;VAR:RCODE=CMNEQ&amp;VAR:SDATE=20101299&amp;VAR:FREQ=Y&amp;VAR:RELITEM=RP&amp;VAR:CURRENCY=LOCAL&amp;VAR:CURRSOURCE=EXSHA","RE&amp;VAR:NATFREQ=ANNUAL&amp;VAR:RFIELD=FINALIZED&amp;VAR:DB_TYPE=NR&amp;VAR:UNITS=M&amp;window=popup&amp;width=450&amp;height=300&amp;START_MAXIMIZED=FALSE"}</definedName>
    <definedName name="_169__FDSAUDITLINK__" localSheetId="20" hidden="1">{"fdsup://IBCentral/FAT Viewer?action=UPDATE&amp;creator=factset&amp;DOC_NAME=fat:reuters_annual_source_window.fat&amp;display_string=Audit&amp;DYN_ARGS=TRUE&amp;VAR:ID1=718981&amp;VAR:RCODE=CMNEQ&amp;VAR:SDATE=20101299&amp;VAR:FREQ=Y&amp;VAR:RELITEM=RP&amp;VAR:CURRENCY=LOCAL&amp;VAR:CURRSOURCE=EXSHA","RE&amp;VAR:NATFREQ=ANNUAL&amp;VAR:RFIELD=FINALIZED&amp;VAR:DB_TYPE=NR&amp;VAR:UNITS=M&amp;window=popup&amp;width=450&amp;height=300&amp;START_MAXIMIZED=FALSE"}</definedName>
    <definedName name="_169__FDSAUDITLINK__" hidden="1">{"fdsup://IBCentral/FAT Viewer?action=UPDATE&amp;creator=factset&amp;DOC_NAME=fat:reuters_annual_source_window.fat&amp;display_string=Audit&amp;DYN_ARGS=TRUE&amp;VAR:ID1=718981&amp;VAR:RCODE=CMNEQ&amp;VAR:SDATE=20101299&amp;VAR:FREQ=Y&amp;VAR:RELITEM=RP&amp;VAR:CURRENCY=LOCAL&amp;VAR:CURRSOURCE=EXSHA","RE&amp;VAR:NATFREQ=ANNUAL&amp;VAR:RFIELD=FINALIZED&amp;VAR:DB_TYPE=NR&amp;VAR:UNITS=M&amp;window=popup&amp;width=450&amp;height=300&amp;START_MAXIMIZED=FALSE"}</definedName>
    <definedName name="_16ALA642C761" hidden="1">#N/A</definedName>
    <definedName name="_17__FDSAUDITLINK__" localSheetId="2" hidden="1">{"fdsup://IBCentral/FAT Viewer?action=UPDATE&amp;creator=factset&amp;DOC_NAME=fat:reuters_annual_source_window.fat&amp;display_string=Audit&amp;DYN_ARGS=TRUE&amp;VAR:ID1=493005&amp;VAR:RCODE=CMNEQ&amp;VAR:SDATE=20111299&amp;VAR:FREQ=Y&amp;VAR:RELITEM=RP&amp;VAR:CURRENCY=LOCAL&amp;VAR:CURRSOURCE=EXSHA","RE&amp;VAR:NATFREQ=ANNUAL&amp;VAR:RFIELD=FINALIZED&amp;VAR:DB_TYPE=NR&amp;VAR:UNITS=M&amp;window=popup&amp;width=450&amp;height=300&amp;START_MAXIMIZED=FALSE"}</definedName>
    <definedName name="_17__FDSAUDITLINK__" localSheetId="20" hidden="1">{"fdsup://IBCentral/FAT Viewer?action=UPDATE&amp;creator=factset&amp;DOC_NAME=fat:reuters_annual_source_window.fat&amp;display_string=Audit&amp;DYN_ARGS=TRUE&amp;VAR:ID1=493005&amp;VAR:RCODE=CMNEQ&amp;VAR:SDATE=20111299&amp;VAR:FREQ=Y&amp;VAR:RELITEM=RP&amp;VAR:CURRENCY=LOCAL&amp;VAR:CURRSOURCE=EXSHA","RE&amp;VAR:NATFREQ=ANNUAL&amp;VAR:RFIELD=FINALIZED&amp;VAR:DB_TYPE=NR&amp;VAR:UNITS=M&amp;window=popup&amp;width=450&amp;height=300&amp;START_MAXIMIZED=FALSE"}</definedName>
    <definedName name="_17__FDSAUDITLINK__" hidden="1">{"fdsup://IBCentral/FAT Viewer?action=UPDATE&amp;creator=factset&amp;DOC_NAME=fat:reuters_annual_source_window.fat&amp;display_string=Audit&amp;DYN_ARGS=TRUE&amp;VAR:ID1=493005&amp;VAR:RCODE=CMNEQ&amp;VAR:SDATE=20111299&amp;VAR:FREQ=Y&amp;VAR:RELITEM=RP&amp;VAR:CURRENCY=LOCAL&amp;VAR:CURRSOURCE=EXSHA","RE&amp;VAR:NATFREQ=ANNUAL&amp;VAR:RFIELD=FINALIZED&amp;VAR:DB_TYPE=NR&amp;VAR:UNITS=M&amp;window=popup&amp;width=450&amp;height=300&amp;START_MAXIMIZED=FALSE"}</definedName>
    <definedName name="_17_0__123Graph_BFI" hidden="1">#REF!</definedName>
    <definedName name="_170__FDSAUDITLINK__" localSheetId="2" hidden="1">{"fdsup://IBCentral/FAT Viewer?action=UPDATE&amp;creator=factset&amp;DOC_NAME=fat:reuters_annual_source_window.fat&amp;display_string=Audit&amp;DYN_ARGS=TRUE&amp;VAR:ID1=718981&amp;VAR:RCODE=CMNEQ&amp;VAR:SDATE=20101299&amp;VAR:FREQ=Y&amp;VAR:RELITEM=RP&amp;VAR:CURRENCY=LOCAL&amp;VAR:CURRSOURCE=EXSHA","RE&amp;VAR:NATFREQ=ANNUAL&amp;VAR:RFIELD=FINALIZED&amp;VAR:DB_TYPE=NR&amp;VAR:UNITS=M&amp;window=popup&amp;width=450&amp;height=300&amp;START_MAXIMIZED=FALSE"}</definedName>
    <definedName name="_170__FDSAUDITLINK__" localSheetId="20" hidden="1">{"fdsup://IBCentral/FAT Viewer?action=UPDATE&amp;creator=factset&amp;DOC_NAME=fat:reuters_annual_source_window.fat&amp;display_string=Audit&amp;DYN_ARGS=TRUE&amp;VAR:ID1=718981&amp;VAR:RCODE=CMNEQ&amp;VAR:SDATE=20101299&amp;VAR:FREQ=Y&amp;VAR:RELITEM=RP&amp;VAR:CURRENCY=LOCAL&amp;VAR:CURRSOURCE=EXSHA","RE&amp;VAR:NATFREQ=ANNUAL&amp;VAR:RFIELD=FINALIZED&amp;VAR:DB_TYPE=NR&amp;VAR:UNITS=M&amp;window=popup&amp;width=450&amp;height=300&amp;START_MAXIMIZED=FALSE"}</definedName>
    <definedName name="_170__FDSAUDITLINK__" hidden="1">{"fdsup://IBCentral/FAT Viewer?action=UPDATE&amp;creator=factset&amp;DOC_NAME=fat:reuters_annual_source_window.fat&amp;display_string=Audit&amp;DYN_ARGS=TRUE&amp;VAR:ID1=718981&amp;VAR:RCODE=CMNEQ&amp;VAR:SDATE=20101299&amp;VAR:FREQ=Y&amp;VAR:RELITEM=RP&amp;VAR:CURRENCY=LOCAL&amp;VAR:CURRSOURCE=EXSHA","RE&amp;VAR:NATFREQ=ANNUAL&amp;VAR:RFIELD=FINALIZED&amp;VAR:DB_TYPE=NR&amp;VAR:UNITS=M&amp;window=popup&amp;width=450&amp;height=300&amp;START_MAXIMIZED=FALSE"}</definedName>
    <definedName name="_171__FDSAUDITLINK__" localSheetId="2" hidden="1">{"fdsup://IBCentral/FAT Viewer?action=UPDATE&amp;creator=factset&amp;DOC_NAME=fat:reuters_annual_source_window.fat&amp;display_string=Audit&amp;DYN_ARGS=TRUE&amp;VAR:ID1=712459&amp;VAR:RCODE=CMNEQ&amp;VAR:SDATE=20101299&amp;VAR:FREQ=Y&amp;VAR:RELITEM=RP&amp;VAR:CURRENCY=LOCAL&amp;VAR:CURRSOURCE=EXSHA","RE&amp;VAR:NATFREQ=ANNUAL&amp;VAR:RFIELD=FINALIZED&amp;VAR:DB_TYPE=NR&amp;VAR:UNITS=M&amp;window=popup&amp;width=450&amp;height=300&amp;START_MAXIMIZED=FALSE"}</definedName>
    <definedName name="_171__FDSAUDITLINK__" localSheetId="20" hidden="1">{"fdsup://IBCentral/FAT Viewer?action=UPDATE&amp;creator=factset&amp;DOC_NAME=fat:reuters_annual_source_window.fat&amp;display_string=Audit&amp;DYN_ARGS=TRUE&amp;VAR:ID1=712459&amp;VAR:RCODE=CMNEQ&amp;VAR:SDATE=20101299&amp;VAR:FREQ=Y&amp;VAR:RELITEM=RP&amp;VAR:CURRENCY=LOCAL&amp;VAR:CURRSOURCE=EXSHA","RE&amp;VAR:NATFREQ=ANNUAL&amp;VAR:RFIELD=FINALIZED&amp;VAR:DB_TYPE=NR&amp;VAR:UNITS=M&amp;window=popup&amp;width=450&amp;height=300&amp;START_MAXIMIZED=FALSE"}</definedName>
    <definedName name="_171__FDSAUDITLINK__" hidden="1">{"fdsup://IBCentral/FAT Viewer?action=UPDATE&amp;creator=factset&amp;DOC_NAME=fat:reuters_annual_source_window.fat&amp;display_string=Audit&amp;DYN_ARGS=TRUE&amp;VAR:ID1=712459&amp;VAR:RCODE=CMNEQ&amp;VAR:SDATE=20101299&amp;VAR:FREQ=Y&amp;VAR:RELITEM=RP&amp;VAR:CURRENCY=LOCAL&amp;VAR:CURRSOURCE=EXSHA","RE&amp;VAR:NATFREQ=ANNUAL&amp;VAR:RFIELD=FINALIZED&amp;VAR:DB_TYPE=NR&amp;VAR:UNITS=M&amp;window=popup&amp;width=450&amp;height=300&amp;START_MAXIMIZED=FALSE"}</definedName>
    <definedName name="_172__FDSAUDITLINK__" localSheetId="2" hidden="1">{"fdsup://IBCentral/FAT Viewer?action=UPDATE&amp;creator=factset&amp;DOC_NAME=fat:reuters_annual_source_window.fat&amp;display_string=Audit&amp;DYN_ARGS=TRUE&amp;VAR:ID1=712459&amp;VAR:RCODE=CMNEQ&amp;VAR:SDATE=20101299&amp;VAR:FREQ=Y&amp;VAR:RELITEM=RP&amp;VAR:CURRENCY=LOCAL&amp;VAR:CURRSOURCE=EXSHA","RE&amp;VAR:NATFREQ=ANNUAL&amp;VAR:RFIELD=FINALIZED&amp;VAR:DB_TYPE=NR&amp;VAR:UNITS=M&amp;window=popup&amp;width=450&amp;height=300&amp;START_MAXIMIZED=FALSE"}</definedName>
    <definedName name="_172__FDSAUDITLINK__" localSheetId="20" hidden="1">{"fdsup://IBCentral/FAT Viewer?action=UPDATE&amp;creator=factset&amp;DOC_NAME=fat:reuters_annual_source_window.fat&amp;display_string=Audit&amp;DYN_ARGS=TRUE&amp;VAR:ID1=712459&amp;VAR:RCODE=CMNEQ&amp;VAR:SDATE=20101299&amp;VAR:FREQ=Y&amp;VAR:RELITEM=RP&amp;VAR:CURRENCY=LOCAL&amp;VAR:CURRSOURCE=EXSHA","RE&amp;VAR:NATFREQ=ANNUAL&amp;VAR:RFIELD=FINALIZED&amp;VAR:DB_TYPE=NR&amp;VAR:UNITS=M&amp;window=popup&amp;width=450&amp;height=300&amp;START_MAXIMIZED=FALSE"}</definedName>
    <definedName name="_172__FDSAUDITLINK__" hidden="1">{"fdsup://IBCentral/FAT Viewer?action=UPDATE&amp;creator=factset&amp;DOC_NAME=fat:reuters_annual_source_window.fat&amp;display_string=Audit&amp;DYN_ARGS=TRUE&amp;VAR:ID1=712459&amp;VAR:RCODE=CMNEQ&amp;VAR:SDATE=20101299&amp;VAR:FREQ=Y&amp;VAR:RELITEM=RP&amp;VAR:CURRENCY=LOCAL&amp;VAR:CURRSOURCE=EXSHA","RE&amp;VAR:NATFREQ=ANNUAL&amp;VAR:RFIELD=FINALIZED&amp;VAR:DB_TYPE=NR&amp;VAR:UNITS=M&amp;window=popup&amp;width=450&amp;height=300&amp;START_MAXIMIZED=FALSE"}</definedName>
    <definedName name="_173__FDSAUDITLINK__" localSheetId="2" hidden="1">{"fdsup://IBCentral/FAT Viewer?action=UPDATE&amp;creator=factset&amp;DOC_NAME=fat:reuters_annual_source_window.fat&amp;display_string=Audit&amp;DYN_ARGS=TRUE&amp;VAR:ID1=743780&amp;VAR:RCODE=CMNEQ&amp;VAR:SDATE=20101299&amp;VAR:FREQ=Y&amp;VAR:RELITEM=RP&amp;VAR:CURRENCY=LOCAL&amp;VAR:CURRSOURCE=EXSHA","RE&amp;VAR:NATFREQ=ANNUAL&amp;VAR:RFIELD=FINALIZED&amp;VAR:DB_TYPE=NR&amp;VAR:UNITS=M&amp;window=popup&amp;width=450&amp;height=300&amp;START_MAXIMIZED=FALSE"}</definedName>
    <definedName name="_173__FDSAUDITLINK__" localSheetId="20" hidden="1">{"fdsup://IBCentral/FAT Viewer?action=UPDATE&amp;creator=factset&amp;DOC_NAME=fat:reuters_annual_source_window.fat&amp;display_string=Audit&amp;DYN_ARGS=TRUE&amp;VAR:ID1=743780&amp;VAR:RCODE=CMNEQ&amp;VAR:SDATE=20101299&amp;VAR:FREQ=Y&amp;VAR:RELITEM=RP&amp;VAR:CURRENCY=LOCAL&amp;VAR:CURRSOURCE=EXSHA","RE&amp;VAR:NATFREQ=ANNUAL&amp;VAR:RFIELD=FINALIZED&amp;VAR:DB_TYPE=NR&amp;VAR:UNITS=M&amp;window=popup&amp;width=450&amp;height=300&amp;START_MAXIMIZED=FALSE"}</definedName>
    <definedName name="_173__FDSAUDITLINK__" hidden="1">{"fdsup://IBCentral/FAT Viewer?action=UPDATE&amp;creator=factset&amp;DOC_NAME=fat:reuters_annual_source_window.fat&amp;display_string=Audit&amp;DYN_ARGS=TRUE&amp;VAR:ID1=743780&amp;VAR:RCODE=CMNEQ&amp;VAR:SDATE=20101299&amp;VAR:FREQ=Y&amp;VAR:RELITEM=RP&amp;VAR:CURRENCY=LOCAL&amp;VAR:CURRSOURCE=EXSHA","RE&amp;VAR:NATFREQ=ANNUAL&amp;VAR:RFIELD=FINALIZED&amp;VAR:DB_TYPE=NR&amp;VAR:UNITS=M&amp;window=popup&amp;width=450&amp;height=300&amp;START_MAXIMIZED=FALSE"}</definedName>
    <definedName name="_174__FDSAUDITLINK__" localSheetId="2" hidden="1">{"fdsup://IBCentral/FAT Viewer?action=UPDATE&amp;creator=factset&amp;DOC_NAME=fat:reuters_annual_source_window.fat&amp;display_string=Audit&amp;DYN_ARGS=TRUE&amp;VAR:ID1=743780&amp;VAR:RCODE=CMNEQ&amp;VAR:SDATE=20101299&amp;VAR:FREQ=Y&amp;VAR:RELITEM=RP&amp;VAR:CURRENCY=LOCAL&amp;VAR:CURRSOURCE=EXSHA","RE&amp;VAR:NATFREQ=ANNUAL&amp;VAR:RFIELD=FINALIZED&amp;VAR:DB_TYPE=NR&amp;VAR:UNITS=M&amp;window=popup&amp;width=450&amp;height=300&amp;START_MAXIMIZED=FALSE"}</definedName>
    <definedName name="_174__FDSAUDITLINK__" localSheetId="20" hidden="1">{"fdsup://IBCentral/FAT Viewer?action=UPDATE&amp;creator=factset&amp;DOC_NAME=fat:reuters_annual_source_window.fat&amp;display_string=Audit&amp;DYN_ARGS=TRUE&amp;VAR:ID1=743780&amp;VAR:RCODE=CMNEQ&amp;VAR:SDATE=20101299&amp;VAR:FREQ=Y&amp;VAR:RELITEM=RP&amp;VAR:CURRENCY=LOCAL&amp;VAR:CURRSOURCE=EXSHA","RE&amp;VAR:NATFREQ=ANNUAL&amp;VAR:RFIELD=FINALIZED&amp;VAR:DB_TYPE=NR&amp;VAR:UNITS=M&amp;window=popup&amp;width=450&amp;height=300&amp;START_MAXIMIZED=FALSE"}</definedName>
    <definedName name="_174__FDSAUDITLINK__" hidden="1">{"fdsup://IBCentral/FAT Viewer?action=UPDATE&amp;creator=factset&amp;DOC_NAME=fat:reuters_annual_source_window.fat&amp;display_string=Audit&amp;DYN_ARGS=TRUE&amp;VAR:ID1=743780&amp;VAR:RCODE=CMNEQ&amp;VAR:SDATE=20101299&amp;VAR:FREQ=Y&amp;VAR:RELITEM=RP&amp;VAR:CURRENCY=LOCAL&amp;VAR:CURRSOURCE=EXSHA","RE&amp;VAR:NATFREQ=ANNUAL&amp;VAR:RFIELD=FINALIZED&amp;VAR:DB_TYPE=NR&amp;VAR:UNITS=M&amp;window=popup&amp;width=450&amp;height=300&amp;START_MAXIMIZED=FALSE"}</definedName>
    <definedName name="_175__FDSAUDITLINK__" localSheetId="2"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75__FDSAUDITLINK__" localSheetId="20"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75__FDSAUDITLINK__"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76__FDSAUDITLINK__" localSheetId="2"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76__FDSAUDITLINK__" localSheetId="20"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76__FDSAUDITLINK__"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77__FDSAUDITLINK__" localSheetId="2"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77__FDSAUDITLINK__" localSheetId="20"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77__FDSAUDITLINK__"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78__FDSAUDITLINK__" localSheetId="2"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78__FDSAUDITLINK__" localSheetId="20"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78__FDSAUDITLINK__"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79__FDSAUDITLINK__" localSheetId="2"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79__FDSAUDITLINK__" localSheetId="20"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79__FDSAUDITLINK__"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7ALA642C761" hidden="1">#N/A</definedName>
    <definedName name="_18__FDSAUDITLINK__" localSheetId="2" hidden="1">{"fdsup://IBCentral/FAT Viewer?action=UPDATE&amp;creator=factset&amp;DOC_NAME=fat:reuters_annual_pshs_src_window.fat&amp;display_string=Audit&amp;DYN_ARGS=TRUE&amp;VAR:ID1=693841&amp;VAR:RCODE=FDSEPSDIL&amp;VAR:SDATE=20111299&amp;VAR:FREQ=Y&amp;VAR:RELITEM=RP&amp;VAR:CURRENCY=LOCAL&amp;VAR:CURRSOURCE","=EXSHARE&amp;VAR:NATFREQ=ANNUAL&amp;VAR:RFIELD=FINALIZED&amp;VAR:DB_TYPE=NR&amp;VAR:UNITS=M&amp;window=popup&amp;width=450&amp;height=300&amp;START_MAXIMIZED=FALSE"}</definedName>
    <definedName name="_18__FDSAUDITLINK__" localSheetId="20" hidden="1">{"fdsup://IBCentral/FAT Viewer?action=UPDATE&amp;creator=factset&amp;DOC_NAME=fat:reuters_annual_pshs_src_window.fat&amp;display_string=Audit&amp;DYN_ARGS=TRUE&amp;VAR:ID1=693841&amp;VAR:RCODE=FDSEPSDIL&amp;VAR:SDATE=20111299&amp;VAR:FREQ=Y&amp;VAR:RELITEM=RP&amp;VAR:CURRENCY=LOCAL&amp;VAR:CURRSOURCE","=EXSHARE&amp;VAR:NATFREQ=ANNUAL&amp;VAR:RFIELD=FINALIZED&amp;VAR:DB_TYPE=NR&amp;VAR:UNITS=M&amp;window=popup&amp;width=450&amp;height=300&amp;START_MAXIMIZED=FALSE"}</definedName>
    <definedName name="_18__FDSAUDITLINK__" hidden="1">{"fdsup://IBCentral/FAT Viewer?action=UPDATE&amp;creator=factset&amp;DOC_NAME=fat:reuters_annual_pshs_src_window.fat&amp;display_string=Audit&amp;DYN_ARGS=TRUE&amp;VAR:ID1=693841&amp;VAR:RCODE=FDSEPSDIL&amp;VAR:SDATE=20111299&amp;VAR:FREQ=Y&amp;VAR:RELITEM=RP&amp;VAR:CURRENCY=LOCAL&amp;VAR:CURRSOURCE","=EXSHARE&amp;VAR:NATFREQ=ANNUAL&amp;VAR:RFIELD=FINALIZED&amp;VAR:DB_TYPE=NR&amp;VAR:UNITS=M&amp;window=popup&amp;width=450&amp;height=300&amp;START_MAXIMIZED=FALSE"}</definedName>
    <definedName name="_18_0__123Graph_CFI" hidden="1">#REF!</definedName>
    <definedName name="_180__FDSAUDITLINK__" localSheetId="2"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80__FDSAUDITLINK__" localSheetId="20"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80__FDSAUDITLINK__"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81__FDSAUDITLINK__" localSheetId="2"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81__FDSAUDITLINK__" localSheetId="20"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81__FDSAUDITLINK__"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82__FDSAUDITLINK__" localSheetId="2"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82__FDSAUDITLINK__" localSheetId="20"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82__FDSAUDITLINK__"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83__FDSAUDITLINK__" localSheetId="2" hidden="1">{"fdsup://IBCentral/FAT Viewer?action=UPDATE&amp;creator=factset&amp;DOC_NAME=fat:reuters_annual_source_window.fat&amp;display_string=Audit&amp;DYN_ARGS=TRUE&amp;VAR:ID1=523148&amp;VAR:RCODE=CMNEQ&amp;VAR:SDATE=20101299&amp;VAR:FREQ=Y&amp;VAR:RELITEM=RP&amp;VAR:CURRENCY=LOCAL&amp;VAR:CURRSOURCE=EXSHA","RE&amp;VAR:NATFREQ=ANNUAL&amp;VAR:RFIELD=FINALIZED&amp;VAR:DB_TYPE=NR&amp;VAR:UNITS=M&amp;window=popup&amp;width=450&amp;height=300&amp;START_MAXIMIZED=FALSE"}</definedName>
    <definedName name="_183__FDSAUDITLINK__" localSheetId="20" hidden="1">{"fdsup://IBCentral/FAT Viewer?action=UPDATE&amp;creator=factset&amp;DOC_NAME=fat:reuters_annual_source_window.fat&amp;display_string=Audit&amp;DYN_ARGS=TRUE&amp;VAR:ID1=523148&amp;VAR:RCODE=CMNEQ&amp;VAR:SDATE=20101299&amp;VAR:FREQ=Y&amp;VAR:RELITEM=RP&amp;VAR:CURRENCY=LOCAL&amp;VAR:CURRSOURCE=EXSHA","RE&amp;VAR:NATFREQ=ANNUAL&amp;VAR:RFIELD=FINALIZED&amp;VAR:DB_TYPE=NR&amp;VAR:UNITS=M&amp;window=popup&amp;width=450&amp;height=300&amp;START_MAXIMIZED=FALSE"}</definedName>
    <definedName name="_183__FDSAUDITLINK__" hidden="1">{"fdsup://IBCentral/FAT Viewer?action=UPDATE&amp;creator=factset&amp;DOC_NAME=fat:reuters_annual_source_window.fat&amp;display_string=Audit&amp;DYN_ARGS=TRUE&amp;VAR:ID1=523148&amp;VAR:RCODE=CMNEQ&amp;VAR:SDATE=20101299&amp;VAR:FREQ=Y&amp;VAR:RELITEM=RP&amp;VAR:CURRENCY=LOCAL&amp;VAR:CURRSOURCE=EXSHA","RE&amp;VAR:NATFREQ=ANNUAL&amp;VAR:RFIELD=FINALIZED&amp;VAR:DB_TYPE=NR&amp;VAR:UNITS=M&amp;window=popup&amp;width=450&amp;height=300&amp;START_MAXIMIZED=FALSE"}</definedName>
    <definedName name="_184__FDSAUDITLINK__" localSheetId="2" hidden="1">{"fdsup://IBCentral/FAT Viewer?action=UPDATE&amp;creator=factset&amp;DOC_NAME=fat:reuters_annual_source_window.fat&amp;display_string=Audit&amp;DYN_ARGS=TRUE&amp;VAR:ID1=523148&amp;VAR:RCODE=CMNEQ&amp;VAR:SDATE=20111299&amp;VAR:FREQ=Y&amp;VAR:RELITEM=RP&amp;VAR:CURRENCY=LOCAL&amp;VAR:CURRSOURCE=EXSHA","RE&amp;VAR:NATFREQ=ANNUAL&amp;VAR:RFIELD=FINALIZED&amp;VAR:DB_TYPE=NR&amp;VAR:UNITS=M&amp;window=popup&amp;width=450&amp;height=300&amp;START_MAXIMIZED=FALSE"}</definedName>
    <definedName name="_184__FDSAUDITLINK__" localSheetId="20" hidden="1">{"fdsup://IBCentral/FAT Viewer?action=UPDATE&amp;creator=factset&amp;DOC_NAME=fat:reuters_annual_source_window.fat&amp;display_string=Audit&amp;DYN_ARGS=TRUE&amp;VAR:ID1=523148&amp;VAR:RCODE=CMNEQ&amp;VAR:SDATE=20111299&amp;VAR:FREQ=Y&amp;VAR:RELITEM=RP&amp;VAR:CURRENCY=LOCAL&amp;VAR:CURRSOURCE=EXSHA","RE&amp;VAR:NATFREQ=ANNUAL&amp;VAR:RFIELD=FINALIZED&amp;VAR:DB_TYPE=NR&amp;VAR:UNITS=M&amp;window=popup&amp;width=450&amp;height=300&amp;START_MAXIMIZED=FALSE"}</definedName>
    <definedName name="_184__FDSAUDITLINK__" hidden="1">{"fdsup://IBCentral/FAT Viewer?action=UPDATE&amp;creator=factset&amp;DOC_NAME=fat:reuters_annual_source_window.fat&amp;display_string=Audit&amp;DYN_ARGS=TRUE&amp;VAR:ID1=523148&amp;VAR:RCODE=CMNEQ&amp;VAR:SDATE=20111299&amp;VAR:FREQ=Y&amp;VAR:RELITEM=RP&amp;VAR:CURRENCY=LOCAL&amp;VAR:CURRSOURCE=EXSHA","RE&amp;VAR:NATFREQ=ANNUAL&amp;VAR:RFIELD=FINALIZED&amp;VAR:DB_TYPE=NR&amp;VAR:UNITS=M&amp;window=popup&amp;width=450&amp;height=300&amp;START_MAXIMIZED=FALSE"}</definedName>
    <definedName name="_185__FDSAUDITLINK__" localSheetId="2" hidden="1">{"fdsup://IBCentral/FAT Viewer?action=UPDATE&amp;creator=factset&amp;DOC_NAME=fat:reuters_annual_source_window.fat&amp;display_string=Audit&amp;DYN_ARGS=TRUE&amp;VAR:ID1=715418&amp;VAR:RCODE=CMNEQ&amp;VAR:SDATE=20111299&amp;VAR:FREQ=Y&amp;VAR:RELITEM=RP&amp;VAR:CURRENCY=LOCAL&amp;VAR:CURRSOURCE=EXSHA","RE&amp;VAR:NATFREQ=ANNUAL&amp;VAR:RFIELD=FINALIZED&amp;VAR:DB_TYPE=NR&amp;VAR:UNITS=M&amp;window=popup&amp;width=450&amp;height=300&amp;START_MAXIMIZED=FALSE"}</definedName>
    <definedName name="_185__FDSAUDITLINK__" localSheetId="20" hidden="1">{"fdsup://IBCentral/FAT Viewer?action=UPDATE&amp;creator=factset&amp;DOC_NAME=fat:reuters_annual_source_window.fat&amp;display_string=Audit&amp;DYN_ARGS=TRUE&amp;VAR:ID1=715418&amp;VAR:RCODE=CMNEQ&amp;VAR:SDATE=20111299&amp;VAR:FREQ=Y&amp;VAR:RELITEM=RP&amp;VAR:CURRENCY=LOCAL&amp;VAR:CURRSOURCE=EXSHA","RE&amp;VAR:NATFREQ=ANNUAL&amp;VAR:RFIELD=FINALIZED&amp;VAR:DB_TYPE=NR&amp;VAR:UNITS=M&amp;window=popup&amp;width=450&amp;height=300&amp;START_MAXIMIZED=FALSE"}</definedName>
    <definedName name="_185__FDSAUDITLINK__" hidden="1">{"fdsup://IBCentral/FAT Viewer?action=UPDATE&amp;creator=factset&amp;DOC_NAME=fat:reuters_annual_source_window.fat&amp;display_string=Audit&amp;DYN_ARGS=TRUE&amp;VAR:ID1=715418&amp;VAR:RCODE=CMNEQ&amp;VAR:SDATE=20111299&amp;VAR:FREQ=Y&amp;VAR:RELITEM=RP&amp;VAR:CURRENCY=LOCAL&amp;VAR:CURRSOURCE=EXSHA","RE&amp;VAR:NATFREQ=ANNUAL&amp;VAR:RFIELD=FINALIZED&amp;VAR:DB_TYPE=NR&amp;VAR:UNITS=M&amp;window=popup&amp;width=450&amp;height=300&amp;START_MAXIMIZED=FALSE"}</definedName>
    <definedName name="_186__FDSAUDITLINK__" localSheetId="2" hidden="1">{"fdsup://IBCentral/FAT Viewer?action=UPDATE&amp;creator=factset&amp;DOC_NAME=fat:reuters_annual_source_window.fat&amp;display_string=Audit&amp;DYN_ARGS=TRUE&amp;VAR:ID1=726613&amp;VAR:RCODE=CMNEQ&amp;VAR:SDATE=20111299&amp;VAR:FREQ=Y&amp;VAR:RELITEM=RP&amp;VAR:CURRENCY=LOCAL&amp;VAR:CURRSOURCE=EXSHA","RE&amp;VAR:NATFREQ=ANNUAL&amp;VAR:RFIELD=FINALIZED&amp;VAR:DB_TYPE=NR&amp;VAR:UNITS=M&amp;window=popup&amp;width=450&amp;height=300&amp;START_MAXIMIZED=FALSE"}</definedName>
    <definedName name="_186__FDSAUDITLINK__" localSheetId="20" hidden="1">{"fdsup://IBCentral/FAT Viewer?action=UPDATE&amp;creator=factset&amp;DOC_NAME=fat:reuters_annual_source_window.fat&amp;display_string=Audit&amp;DYN_ARGS=TRUE&amp;VAR:ID1=726613&amp;VAR:RCODE=CMNEQ&amp;VAR:SDATE=20111299&amp;VAR:FREQ=Y&amp;VAR:RELITEM=RP&amp;VAR:CURRENCY=LOCAL&amp;VAR:CURRSOURCE=EXSHA","RE&amp;VAR:NATFREQ=ANNUAL&amp;VAR:RFIELD=FINALIZED&amp;VAR:DB_TYPE=NR&amp;VAR:UNITS=M&amp;window=popup&amp;width=450&amp;height=300&amp;START_MAXIMIZED=FALSE"}</definedName>
    <definedName name="_186__FDSAUDITLINK__" hidden="1">{"fdsup://IBCentral/FAT Viewer?action=UPDATE&amp;creator=factset&amp;DOC_NAME=fat:reuters_annual_source_window.fat&amp;display_string=Audit&amp;DYN_ARGS=TRUE&amp;VAR:ID1=726613&amp;VAR:RCODE=CMNEQ&amp;VAR:SDATE=20111299&amp;VAR:FREQ=Y&amp;VAR:RELITEM=RP&amp;VAR:CURRENCY=LOCAL&amp;VAR:CURRSOURCE=EXSHA","RE&amp;VAR:NATFREQ=ANNUAL&amp;VAR:RFIELD=FINALIZED&amp;VAR:DB_TYPE=NR&amp;VAR:UNITS=M&amp;window=popup&amp;width=450&amp;height=300&amp;START_MAXIMIZED=FALSE"}</definedName>
    <definedName name="_187__FDSAUDITLINK__" localSheetId="2" hidden="1">{"fdsup://IBCentral/FAT Viewer?action=UPDATE&amp;creator=factset&amp;DOC_NAME=fat:reuters_annual_source_window.fat&amp;display_string=Audit&amp;DYN_ARGS=TRUE&amp;VAR:ID1=B574ZG&amp;VAR:RCODE=CMNEQ&amp;VAR:SDATE=20111299&amp;VAR:FREQ=Y&amp;VAR:RELITEM=RP&amp;VAR:CURRENCY=LOCAL&amp;VAR:CURRSOURCE=EXSHA","RE&amp;VAR:NATFREQ=ANNUAL&amp;VAR:RFIELD=FINALIZED&amp;VAR:DB_TYPE=NR&amp;VAR:UNITS=M&amp;window=popup&amp;width=450&amp;height=300&amp;START_MAXIMIZED=FALSE"}</definedName>
    <definedName name="_187__FDSAUDITLINK__" localSheetId="20" hidden="1">{"fdsup://IBCentral/FAT Viewer?action=UPDATE&amp;creator=factset&amp;DOC_NAME=fat:reuters_annual_source_window.fat&amp;display_string=Audit&amp;DYN_ARGS=TRUE&amp;VAR:ID1=B574ZG&amp;VAR:RCODE=CMNEQ&amp;VAR:SDATE=20111299&amp;VAR:FREQ=Y&amp;VAR:RELITEM=RP&amp;VAR:CURRENCY=LOCAL&amp;VAR:CURRSOURCE=EXSHA","RE&amp;VAR:NATFREQ=ANNUAL&amp;VAR:RFIELD=FINALIZED&amp;VAR:DB_TYPE=NR&amp;VAR:UNITS=M&amp;window=popup&amp;width=450&amp;height=300&amp;START_MAXIMIZED=FALSE"}</definedName>
    <definedName name="_187__FDSAUDITLINK__" hidden="1">{"fdsup://IBCentral/FAT Viewer?action=UPDATE&amp;creator=factset&amp;DOC_NAME=fat:reuters_annual_source_window.fat&amp;display_string=Audit&amp;DYN_ARGS=TRUE&amp;VAR:ID1=B574ZG&amp;VAR:RCODE=CMNEQ&amp;VAR:SDATE=20111299&amp;VAR:FREQ=Y&amp;VAR:RELITEM=RP&amp;VAR:CURRENCY=LOCAL&amp;VAR:CURRSOURCE=EXSHA","RE&amp;VAR:NATFREQ=ANNUAL&amp;VAR:RFIELD=FINALIZED&amp;VAR:DB_TYPE=NR&amp;VAR:UNITS=M&amp;window=popup&amp;width=450&amp;height=300&amp;START_MAXIMIZED=FALSE"}</definedName>
    <definedName name="_188__FDSAUDITLINK__" localSheetId="2" hidden="1">{"fdsup://IBCentral/FAT Viewer?action=UPDATE&amp;creator=factset&amp;DOC_NAME=fat:reuters_annual_source_window.fat&amp;display_string=Audit&amp;DYN_ARGS=TRUE&amp;VAR:ID1=B14SR6&amp;VAR:RCODE=CMNEQ&amp;VAR:SDATE=20111299&amp;VAR:FREQ=Y&amp;VAR:RELITEM=RP&amp;VAR:CURRENCY=LOCAL&amp;VAR:CURRSOURCE=EXSHA","RE&amp;VAR:NATFREQ=ANNUAL&amp;VAR:RFIELD=FINALIZED&amp;VAR:DB_TYPE=NR&amp;VAR:UNITS=M&amp;window=popup&amp;width=450&amp;height=300&amp;START_MAXIMIZED=FALSE"}</definedName>
    <definedName name="_188__FDSAUDITLINK__" localSheetId="20" hidden="1">{"fdsup://IBCentral/FAT Viewer?action=UPDATE&amp;creator=factset&amp;DOC_NAME=fat:reuters_annual_source_window.fat&amp;display_string=Audit&amp;DYN_ARGS=TRUE&amp;VAR:ID1=B14SR6&amp;VAR:RCODE=CMNEQ&amp;VAR:SDATE=20111299&amp;VAR:FREQ=Y&amp;VAR:RELITEM=RP&amp;VAR:CURRENCY=LOCAL&amp;VAR:CURRSOURCE=EXSHA","RE&amp;VAR:NATFREQ=ANNUAL&amp;VAR:RFIELD=FINALIZED&amp;VAR:DB_TYPE=NR&amp;VAR:UNITS=M&amp;window=popup&amp;width=450&amp;height=300&amp;START_MAXIMIZED=FALSE"}</definedName>
    <definedName name="_188__FDSAUDITLINK__" hidden="1">{"fdsup://IBCentral/FAT Viewer?action=UPDATE&amp;creator=factset&amp;DOC_NAME=fat:reuters_annual_source_window.fat&amp;display_string=Audit&amp;DYN_ARGS=TRUE&amp;VAR:ID1=B14SR6&amp;VAR:RCODE=CMNEQ&amp;VAR:SDATE=20111299&amp;VAR:FREQ=Y&amp;VAR:RELITEM=RP&amp;VAR:CURRENCY=LOCAL&amp;VAR:CURRSOURCE=EXSHA","RE&amp;VAR:NATFREQ=ANNUAL&amp;VAR:RFIELD=FINALIZED&amp;VAR:DB_TYPE=NR&amp;VAR:UNITS=M&amp;window=popup&amp;width=450&amp;height=300&amp;START_MAXIMIZED=FALSE"}</definedName>
    <definedName name="_189__FDSAUDITLINK__" localSheetId="2" hidden="1">{"fdsup://IBCentral/FAT Viewer?action=UPDATE&amp;creator=factset&amp;DOC_NAME=fat:reuters_annual_source_window.fat&amp;display_string=Audit&amp;DYN_ARGS=TRUE&amp;VAR:ID1=708842&amp;VAR:RCODE=CMNEQ&amp;VAR:SDATE=20111299&amp;VAR:FREQ=Y&amp;VAR:RELITEM=RP&amp;VAR:CURRENCY=LOCAL&amp;VAR:CURRSOURCE=EXSHA","RE&amp;VAR:NATFREQ=ANNUAL&amp;VAR:RFIELD=FINALIZED&amp;VAR:DB_TYPE=NR&amp;VAR:UNITS=M&amp;window=popup&amp;width=450&amp;height=300&amp;START_MAXIMIZED=FALSE"}</definedName>
    <definedName name="_189__FDSAUDITLINK__" localSheetId="20" hidden="1">{"fdsup://IBCentral/FAT Viewer?action=UPDATE&amp;creator=factset&amp;DOC_NAME=fat:reuters_annual_source_window.fat&amp;display_string=Audit&amp;DYN_ARGS=TRUE&amp;VAR:ID1=708842&amp;VAR:RCODE=CMNEQ&amp;VAR:SDATE=20111299&amp;VAR:FREQ=Y&amp;VAR:RELITEM=RP&amp;VAR:CURRENCY=LOCAL&amp;VAR:CURRSOURCE=EXSHA","RE&amp;VAR:NATFREQ=ANNUAL&amp;VAR:RFIELD=FINALIZED&amp;VAR:DB_TYPE=NR&amp;VAR:UNITS=M&amp;window=popup&amp;width=450&amp;height=300&amp;START_MAXIMIZED=FALSE"}</definedName>
    <definedName name="_189__FDSAUDITLINK__" hidden="1">{"fdsup://IBCentral/FAT Viewer?action=UPDATE&amp;creator=factset&amp;DOC_NAME=fat:reuters_annual_source_window.fat&amp;display_string=Audit&amp;DYN_ARGS=TRUE&amp;VAR:ID1=708842&amp;VAR:RCODE=CMNEQ&amp;VAR:SDATE=20111299&amp;VAR:FREQ=Y&amp;VAR:RELITEM=RP&amp;VAR:CURRENCY=LOCAL&amp;VAR:CURRSOURCE=EXSHA","RE&amp;VAR:NATFREQ=ANNUAL&amp;VAR:RFIELD=FINALIZED&amp;VAR:DB_TYPE=NR&amp;VAR:UNITS=M&amp;window=popup&amp;width=450&amp;height=300&amp;START_MAXIMIZED=FALSE"}</definedName>
    <definedName name="_18ALA642C761" hidden="1">#N/A</definedName>
    <definedName name="_19__FDSAUDITLINK__" localSheetId="2" hidden="1">{"fdsup://IBCentral/FAT Viewer?action=UPDATE&amp;creator=factset&amp;DOC_NAME=fat:reuters_annual_pshs_src_window.fat&amp;display_string=Audit&amp;DYN_ARGS=TRUE&amp;VAR:ID1=650316&amp;VAR:RCODE=FDSEPSDIL&amp;VAR:SDATE=20111299&amp;VAR:FREQ=Y&amp;VAR:RELITEM=RP&amp;VAR:CURRENCY=LOCAL&amp;VAR:CURRSOURCE","=EXSHARE&amp;VAR:NATFREQ=ANNUAL&amp;VAR:RFIELD=FINALIZED&amp;VAR:DB_TYPE=NR&amp;VAR:UNITS=M&amp;window=popup&amp;width=450&amp;height=300&amp;START_MAXIMIZED=FALSE"}</definedName>
    <definedName name="_19__FDSAUDITLINK__" localSheetId="20" hidden="1">{"fdsup://IBCentral/FAT Viewer?action=UPDATE&amp;creator=factset&amp;DOC_NAME=fat:reuters_annual_pshs_src_window.fat&amp;display_string=Audit&amp;DYN_ARGS=TRUE&amp;VAR:ID1=650316&amp;VAR:RCODE=FDSEPSDIL&amp;VAR:SDATE=20111299&amp;VAR:FREQ=Y&amp;VAR:RELITEM=RP&amp;VAR:CURRENCY=LOCAL&amp;VAR:CURRSOURCE","=EXSHARE&amp;VAR:NATFREQ=ANNUAL&amp;VAR:RFIELD=FINALIZED&amp;VAR:DB_TYPE=NR&amp;VAR:UNITS=M&amp;window=popup&amp;width=450&amp;height=300&amp;START_MAXIMIZED=FALSE"}</definedName>
    <definedName name="_19__FDSAUDITLINK__" hidden="1">{"fdsup://IBCentral/FAT Viewer?action=UPDATE&amp;creator=factset&amp;DOC_NAME=fat:reuters_annual_pshs_src_window.fat&amp;display_string=Audit&amp;DYN_ARGS=TRUE&amp;VAR:ID1=650316&amp;VAR:RCODE=FDSEPSDIL&amp;VAR:SDATE=20111299&amp;VAR:FREQ=Y&amp;VAR:RELITEM=RP&amp;VAR:CURRENCY=LOCAL&amp;VAR:CURRSOURCE","=EXSHARE&amp;VAR:NATFREQ=ANNUAL&amp;VAR:RFIELD=FINALIZED&amp;VAR:DB_TYPE=NR&amp;VAR:UNITS=M&amp;window=popup&amp;width=450&amp;height=300&amp;START_MAXIMIZED=FALSE"}</definedName>
    <definedName name="_19_0__123Graph_DFI" hidden="1">#REF!</definedName>
    <definedName name="_190__FDSAUDITLINK__" localSheetId="2" hidden="1">{"fdsup://IBCentral/FAT Viewer?action=UPDATE&amp;creator=factset&amp;DOC_NAME=fat:reuters_annual_source_window.fat&amp;display_string=Audit&amp;DYN_ARGS=TRUE&amp;VAR:ID1=B1LB9P&amp;VAR:RCODE=CMNEQ&amp;VAR:SDATE=20111299&amp;VAR:FREQ=Y&amp;VAR:RELITEM=RP&amp;VAR:CURRENCY=LOCAL&amp;VAR:CURRSOURCE=EXSHA","RE&amp;VAR:NATFREQ=ANNUAL&amp;VAR:RFIELD=FINALIZED&amp;VAR:DB_TYPE=NR&amp;VAR:UNITS=M&amp;window=popup&amp;width=450&amp;height=300&amp;START_MAXIMIZED=FALSE"}</definedName>
    <definedName name="_190__FDSAUDITLINK__" localSheetId="20" hidden="1">{"fdsup://IBCentral/FAT Viewer?action=UPDATE&amp;creator=factset&amp;DOC_NAME=fat:reuters_annual_source_window.fat&amp;display_string=Audit&amp;DYN_ARGS=TRUE&amp;VAR:ID1=B1LB9P&amp;VAR:RCODE=CMNEQ&amp;VAR:SDATE=20111299&amp;VAR:FREQ=Y&amp;VAR:RELITEM=RP&amp;VAR:CURRENCY=LOCAL&amp;VAR:CURRSOURCE=EXSHA","RE&amp;VAR:NATFREQ=ANNUAL&amp;VAR:RFIELD=FINALIZED&amp;VAR:DB_TYPE=NR&amp;VAR:UNITS=M&amp;window=popup&amp;width=450&amp;height=300&amp;START_MAXIMIZED=FALSE"}</definedName>
    <definedName name="_190__FDSAUDITLINK__" hidden="1">{"fdsup://IBCentral/FAT Viewer?action=UPDATE&amp;creator=factset&amp;DOC_NAME=fat:reuters_annual_source_window.fat&amp;display_string=Audit&amp;DYN_ARGS=TRUE&amp;VAR:ID1=B1LB9P&amp;VAR:RCODE=CMNEQ&amp;VAR:SDATE=20111299&amp;VAR:FREQ=Y&amp;VAR:RELITEM=RP&amp;VAR:CURRENCY=LOCAL&amp;VAR:CURRSOURCE=EXSHA","RE&amp;VAR:NATFREQ=ANNUAL&amp;VAR:RFIELD=FINALIZED&amp;VAR:DB_TYPE=NR&amp;VAR:UNITS=M&amp;window=popup&amp;width=450&amp;height=300&amp;START_MAXIMIZED=FALSE"}</definedName>
    <definedName name="_191__FDSAUDITLINK__" localSheetId="2" hidden="1">{"fdsup://IBCentral/FAT Viewer?action=UPDATE&amp;creator=factset&amp;DOC_NAME=fat:reuters_annual_source_window.fat&amp;display_string=Audit&amp;DYN_ARGS=TRUE&amp;VAR:ID1=595066&amp;VAR:RCODE=CMNEQ&amp;VAR:SDATE=20111299&amp;VAR:FREQ=Y&amp;VAR:RELITEM=RP&amp;VAR:CURRENCY=LOCAL&amp;VAR:CURRSOURCE=EXSHA","RE&amp;VAR:NATFREQ=ANNUAL&amp;VAR:RFIELD=FINALIZED&amp;VAR:DB_TYPE=NR&amp;VAR:UNITS=M&amp;window=popup&amp;width=450&amp;height=300&amp;START_MAXIMIZED=FALSE"}</definedName>
    <definedName name="_191__FDSAUDITLINK__" localSheetId="20" hidden="1">{"fdsup://IBCentral/FAT Viewer?action=UPDATE&amp;creator=factset&amp;DOC_NAME=fat:reuters_annual_source_window.fat&amp;display_string=Audit&amp;DYN_ARGS=TRUE&amp;VAR:ID1=595066&amp;VAR:RCODE=CMNEQ&amp;VAR:SDATE=20111299&amp;VAR:FREQ=Y&amp;VAR:RELITEM=RP&amp;VAR:CURRENCY=LOCAL&amp;VAR:CURRSOURCE=EXSHA","RE&amp;VAR:NATFREQ=ANNUAL&amp;VAR:RFIELD=FINALIZED&amp;VAR:DB_TYPE=NR&amp;VAR:UNITS=M&amp;window=popup&amp;width=450&amp;height=300&amp;START_MAXIMIZED=FALSE"}</definedName>
    <definedName name="_191__FDSAUDITLINK__" hidden="1">{"fdsup://IBCentral/FAT Viewer?action=UPDATE&amp;creator=factset&amp;DOC_NAME=fat:reuters_annual_source_window.fat&amp;display_string=Audit&amp;DYN_ARGS=TRUE&amp;VAR:ID1=595066&amp;VAR:RCODE=CMNEQ&amp;VAR:SDATE=20111299&amp;VAR:FREQ=Y&amp;VAR:RELITEM=RP&amp;VAR:CURRENCY=LOCAL&amp;VAR:CURRSOURCE=EXSHA","RE&amp;VAR:NATFREQ=ANNUAL&amp;VAR:RFIELD=FINALIZED&amp;VAR:DB_TYPE=NR&amp;VAR:UNITS=M&amp;window=popup&amp;width=450&amp;height=300&amp;START_MAXIMIZED=FALSE"}</definedName>
    <definedName name="_192__FDSAUDITLINK__" localSheetId="2" hidden="1">{"fdsup://IBCentral/FAT Viewer?action=UPDATE&amp;creator=factset&amp;DOC_NAME=fat:reuters_annual_source_window.fat&amp;display_string=Audit&amp;DYN_ARGS=TRUE&amp;VAR:ID1=708842&amp;VAR:RCODE=CMNEQ&amp;VAR:SDATE=20101299&amp;VAR:FREQ=Y&amp;VAR:RELITEM=RP&amp;VAR:CURRENCY=LOCAL&amp;VAR:CURRSOURCE=EXSHA","RE&amp;VAR:NATFREQ=ANNUAL&amp;VAR:RFIELD=FINALIZED&amp;VAR:DB_TYPE=NR&amp;VAR:UNITS=M&amp;window=popup&amp;width=450&amp;height=300&amp;START_MAXIMIZED=FALSE"}</definedName>
    <definedName name="_192__FDSAUDITLINK__" localSheetId="20" hidden="1">{"fdsup://IBCentral/FAT Viewer?action=UPDATE&amp;creator=factset&amp;DOC_NAME=fat:reuters_annual_source_window.fat&amp;display_string=Audit&amp;DYN_ARGS=TRUE&amp;VAR:ID1=708842&amp;VAR:RCODE=CMNEQ&amp;VAR:SDATE=20101299&amp;VAR:FREQ=Y&amp;VAR:RELITEM=RP&amp;VAR:CURRENCY=LOCAL&amp;VAR:CURRSOURCE=EXSHA","RE&amp;VAR:NATFREQ=ANNUAL&amp;VAR:RFIELD=FINALIZED&amp;VAR:DB_TYPE=NR&amp;VAR:UNITS=M&amp;window=popup&amp;width=450&amp;height=300&amp;START_MAXIMIZED=FALSE"}</definedName>
    <definedName name="_192__FDSAUDITLINK__" hidden="1">{"fdsup://IBCentral/FAT Viewer?action=UPDATE&amp;creator=factset&amp;DOC_NAME=fat:reuters_annual_source_window.fat&amp;display_string=Audit&amp;DYN_ARGS=TRUE&amp;VAR:ID1=708842&amp;VAR:RCODE=CMNEQ&amp;VAR:SDATE=20101299&amp;VAR:FREQ=Y&amp;VAR:RELITEM=RP&amp;VAR:CURRENCY=LOCAL&amp;VAR:CURRSOURCE=EXSHA","RE&amp;VAR:NATFREQ=ANNUAL&amp;VAR:RFIELD=FINALIZED&amp;VAR:DB_TYPE=NR&amp;VAR:UNITS=M&amp;window=popup&amp;width=450&amp;height=300&amp;START_MAXIMIZED=FALSE"}</definedName>
    <definedName name="_193__FDSAUDITLINK__" localSheetId="2"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93__FDSAUDITLINK__" localSheetId="20"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93__FDSAUDITLINK__"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94__FDSAUDITLINK__" localSheetId="2"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94__FDSAUDITLINK__" localSheetId="20"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94__FDSAUDITLINK__"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95__FDSAUDITLINK__" localSheetId="2" hidden="1">{"fdsup://IBCentral/FAT Viewer?action=UPDATE&amp;creator=factset&amp;DOC_NAME=fat:reuters_annual_source_window.fat&amp;display_string=Audit&amp;DYN_ARGS=TRUE&amp;VAR:ID1=B574ZG&amp;VAR:RCODE=CMNEQ&amp;VAR:SDATE=20101299&amp;VAR:FREQ=Y&amp;VAR:RELITEM=RP&amp;VAR:CURRENCY=LOCAL&amp;VAR:CURRSOURCE=EXSHA","RE&amp;VAR:NATFREQ=ANNUAL&amp;VAR:RFIELD=FINALIZED&amp;VAR:DB_TYPE=NR&amp;VAR:UNITS=M&amp;window=popup&amp;width=450&amp;height=300&amp;START_MAXIMIZED=FALSE"}</definedName>
    <definedName name="_195__FDSAUDITLINK__" localSheetId="20" hidden="1">{"fdsup://IBCentral/FAT Viewer?action=UPDATE&amp;creator=factset&amp;DOC_NAME=fat:reuters_annual_source_window.fat&amp;display_string=Audit&amp;DYN_ARGS=TRUE&amp;VAR:ID1=B574ZG&amp;VAR:RCODE=CMNEQ&amp;VAR:SDATE=20101299&amp;VAR:FREQ=Y&amp;VAR:RELITEM=RP&amp;VAR:CURRENCY=LOCAL&amp;VAR:CURRSOURCE=EXSHA","RE&amp;VAR:NATFREQ=ANNUAL&amp;VAR:RFIELD=FINALIZED&amp;VAR:DB_TYPE=NR&amp;VAR:UNITS=M&amp;window=popup&amp;width=450&amp;height=300&amp;START_MAXIMIZED=FALSE"}</definedName>
    <definedName name="_195__FDSAUDITLINK__" hidden="1">{"fdsup://IBCentral/FAT Viewer?action=UPDATE&amp;creator=factset&amp;DOC_NAME=fat:reuters_annual_source_window.fat&amp;display_string=Audit&amp;DYN_ARGS=TRUE&amp;VAR:ID1=B574ZG&amp;VAR:RCODE=CMNEQ&amp;VAR:SDATE=20101299&amp;VAR:FREQ=Y&amp;VAR:RELITEM=RP&amp;VAR:CURRENCY=LOCAL&amp;VAR:CURRSOURCE=EXSHA","RE&amp;VAR:NATFREQ=ANNUAL&amp;VAR:RFIELD=FINALIZED&amp;VAR:DB_TYPE=NR&amp;VAR:UNITS=M&amp;window=popup&amp;width=450&amp;height=300&amp;START_MAXIMIZED=FALSE"}</definedName>
    <definedName name="_196__FDSAUDITLINK__" localSheetId="2" hidden="1">{"fdsup://IBCentral/FAT Viewer?action=UPDATE&amp;creator=factset&amp;DOC_NAME=fat:reuters_annual_source_window.fat&amp;display_string=Audit&amp;DYN_ARGS=TRUE&amp;VAR:ID1=B574ZG&amp;VAR:RCODE=CMNEQ&amp;VAR:SDATE=20101299&amp;VAR:FREQ=Y&amp;VAR:RELITEM=RP&amp;VAR:CURRENCY=LOCAL&amp;VAR:CURRSOURCE=EXSHA","RE&amp;VAR:NATFREQ=ANNUAL&amp;VAR:RFIELD=FINALIZED&amp;VAR:DB_TYPE=NR&amp;VAR:UNITS=M&amp;window=popup&amp;width=450&amp;height=300&amp;START_MAXIMIZED=FALSE"}</definedName>
    <definedName name="_196__FDSAUDITLINK__" localSheetId="20" hidden="1">{"fdsup://IBCentral/FAT Viewer?action=UPDATE&amp;creator=factset&amp;DOC_NAME=fat:reuters_annual_source_window.fat&amp;display_string=Audit&amp;DYN_ARGS=TRUE&amp;VAR:ID1=B574ZG&amp;VAR:RCODE=CMNEQ&amp;VAR:SDATE=20101299&amp;VAR:FREQ=Y&amp;VAR:RELITEM=RP&amp;VAR:CURRENCY=LOCAL&amp;VAR:CURRSOURCE=EXSHA","RE&amp;VAR:NATFREQ=ANNUAL&amp;VAR:RFIELD=FINALIZED&amp;VAR:DB_TYPE=NR&amp;VAR:UNITS=M&amp;window=popup&amp;width=450&amp;height=300&amp;START_MAXIMIZED=FALSE"}</definedName>
    <definedName name="_196__FDSAUDITLINK__" hidden="1">{"fdsup://IBCentral/FAT Viewer?action=UPDATE&amp;creator=factset&amp;DOC_NAME=fat:reuters_annual_source_window.fat&amp;display_string=Audit&amp;DYN_ARGS=TRUE&amp;VAR:ID1=B574ZG&amp;VAR:RCODE=CMNEQ&amp;VAR:SDATE=20101299&amp;VAR:FREQ=Y&amp;VAR:RELITEM=RP&amp;VAR:CURRENCY=LOCAL&amp;VAR:CURRSOURCE=EXSHA","RE&amp;VAR:NATFREQ=ANNUAL&amp;VAR:RFIELD=FINALIZED&amp;VAR:DB_TYPE=NR&amp;VAR:UNITS=M&amp;window=popup&amp;width=450&amp;height=300&amp;START_MAXIMIZED=FALSE"}</definedName>
    <definedName name="_197__FDSAUDITLINK__" localSheetId="2" hidden="1">{"fdsup://IBCentral/FAT Viewer?action=UPDATE&amp;creator=factset&amp;DOC_NAME=fat:reuters_annual_source_window.fat&amp;display_string=Audit&amp;DYN_ARGS=TRUE&amp;VAR:ID1=715418&amp;VAR:RCODE=CMNEQ&amp;VAR:SDATE=20101299&amp;VAR:FREQ=Y&amp;VAR:RELITEM=RP&amp;VAR:CURRENCY=LOCAL&amp;VAR:CURRSOURCE=EXSHA","RE&amp;VAR:NATFREQ=ANNUAL&amp;VAR:RFIELD=FINALIZED&amp;VAR:DB_TYPE=NR&amp;VAR:UNITS=M&amp;window=popup&amp;width=450&amp;height=300&amp;START_MAXIMIZED=FALSE"}</definedName>
    <definedName name="_197__FDSAUDITLINK__" localSheetId="20" hidden="1">{"fdsup://IBCentral/FAT Viewer?action=UPDATE&amp;creator=factset&amp;DOC_NAME=fat:reuters_annual_source_window.fat&amp;display_string=Audit&amp;DYN_ARGS=TRUE&amp;VAR:ID1=715418&amp;VAR:RCODE=CMNEQ&amp;VAR:SDATE=20101299&amp;VAR:FREQ=Y&amp;VAR:RELITEM=RP&amp;VAR:CURRENCY=LOCAL&amp;VAR:CURRSOURCE=EXSHA","RE&amp;VAR:NATFREQ=ANNUAL&amp;VAR:RFIELD=FINALIZED&amp;VAR:DB_TYPE=NR&amp;VAR:UNITS=M&amp;window=popup&amp;width=450&amp;height=300&amp;START_MAXIMIZED=FALSE"}</definedName>
    <definedName name="_197__FDSAUDITLINK__" hidden="1">{"fdsup://IBCentral/FAT Viewer?action=UPDATE&amp;creator=factset&amp;DOC_NAME=fat:reuters_annual_source_window.fat&amp;display_string=Audit&amp;DYN_ARGS=TRUE&amp;VAR:ID1=715418&amp;VAR:RCODE=CMNEQ&amp;VAR:SDATE=20101299&amp;VAR:FREQ=Y&amp;VAR:RELITEM=RP&amp;VAR:CURRENCY=LOCAL&amp;VAR:CURRSOURCE=EXSHA","RE&amp;VAR:NATFREQ=ANNUAL&amp;VAR:RFIELD=FINALIZED&amp;VAR:DB_TYPE=NR&amp;VAR:UNITS=M&amp;window=popup&amp;width=450&amp;height=300&amp;START_MAXIMIZED=FALSE"}</definedName>
    <definedName name="_198__FDSAUDITLINK__" localSheetId="2" hidden="1">{"fdsup://IBCentral/FAT Viewer?action=UPDATE&amp;creator=factset&amp;DOC_NAME=fat:reuters_annual_source_window.fat&amp;display_string=Audit&amp;DYN_ARGS=TRUE&amp;VAR:ID1=715418&amp;VAR:RCODE=CMNEQ&amp;VAR:SDATE=20101299&amp;VAR:FREQ=Y&amp;VAR:RELITEM=RP&amp;VAR:CURRENCY=LOCAL&amp;VAR:CURRSOURCE=EXSHA","RE&amp;VAR:NATFREQ=ANNUAL&amp;VAR:RFIELD=FINALIZED&amp;VAR:DB_TYPE=NR&amp;VAR:UNITS=M&amp;window=popup&amp;width=450&amp;height=300&amp;START_MAXIMIZED=FALSE"}</definedName>
    <definedName name="_198__FDSAUDITLINK__" localSheetId="20" hidden="1">{"fdsup://IBCentral/FAT Viewer?action=UPDATE&amp;creator=factset&amp;DOC_NAME=fat:reuters_annual_source_window.fat&amp;display_string=Audit&amp;DYN_ARGS=TRUE&amp;VAR:ID1=715418&amp;VAR:RCODE=CMNEQ&amp;VAR:SDATE=20101299&amp;VAR:FREQ=Y&amp;VAR:RELITEM=RP&amp;VAR:CURRENCY=LOCAL&amp;VAR:CURRSOURCE=EXSHA","RE&amp;VAR:NATFREQ=ANNUAL&amp;VAR:RFIELD=FINALIZED&amp;VAR:DB_TYPE=NR&amp;VAR:UNITS=M&amp;window=popup&amp;width=450&amp;height=300&amp;START_MAXIMIZED=FALSE"}</definedName>
    <definedName name="_198__FDSAUDITLINK__" hidden="1">{"fdsup://IBCentral/FAT Viewer?action=UPDATE&amp;creator=factset&amp;DOC_NAME=fat:reuters_annual_source_window.fat&amp;display_string=Audit&amp;DYN_ARGS=TRUE&amp;VAR:ID1=715418&amp;VAR:RCODE=CMNEQ&amp;VAR:SDATE=20101299&amp;VAR:FREQ=Y&amp;VAR:RELITEM=RP&amp;VAR:CURRENCY=LOCAL&amp;VAR:CURRSOURCE=EXSHA","RE&amp;VAR:NATFREQ=ANNUAL&amp;VAR:RFIELD=FINALIZED&amp;VAR:DB_TYPE=NR&amp;VAR:UNITS=M&amp;window=popup&amp;width=450&amp;height=300&amp;START_MAXIMIZED=FALSE"}</definedName>
    <definedName name="_199__FDSAUDITLINK__" localSheetId="2" hidden="1">{"fdsup://IBCentral/FAT Viewer?action=UPDATE&amp;creator=factset&amp;DOC_NAME=fat:reuters_annual_source_window.fat&amp;display_string=Audit&amp;DYN_ARGS=TRUE&amp;VAR:ID1=B14SR6&amp;VAR:RCODE=CMNEQ&amp;VAR:SDATE=20101299&amp;VAR:FREQ=Y&amp;VAR:RELITEM=RP&amp;VAR:CURRENCY=LOCAL&amp;VAR:CURRSOURCE=EXSHA","RE&amp;VAR:NATFREQ=ANNUAL&amp;VAR:RFIELD=FINALIZED&amp;VAR:DB_TYPE=NR&amp;VAR:UNITS=M&amp;window=popup&amp;width=450&amp;height=300&amp;START_MAXIMIZED=FALSE"}</definedName>
    <definedName name="_199__FDSAUDITLINK__" localSheetId="20" hidden="1">{"fdsup://IBCentral/FAT Viewer?action=UPDATE&amp;creator=factset&amp;DOC_NAME=fat:reuters_annual_source_window.fat&amp;display_string=Audit&amp;DYN_ARGS=TRUE&amp;VAR:ID1=B14SR6&amp;VAR:RCODE=CMNEQ&amp;VAR:SDATE=20101299&amp;VAR:FREQ=Y&amp;VAR:RELITEM=RP&amp;VAR:CURRENCY=LOCAL&amp;VAR:CURRSOURCE=EXSHA","RE&amp;VAR:NATFREQ=ANNUAL&amp;VAR:RFIELD=FINALIZED&amp;VAR:DB_TYPE=NR&amp;VAR:UNITS=M&amp;window=popup&amp;width=450&amp;height=300&amp;START_MAXIMIZED=FALSE"}</definedName>
    <definedName name="_199__FDSAUDITLINK__" hidden="1">{"fdsup://IBCentral/FAT Viewer?action=UPDATE&amp;creator=factset&amp;DOC_NAME=fat:reuters_annual_source_window.fat&amp;display_string=Audit&amp;DYN_ARGS=TRUE&amp;VAR:ID1=B14SR6&amp;VAR:RCODE=CMNEQ&amp;VAR:SDATE=20101299&amp;VAR:FREQ=Y&amp;VAR:RELITEM=RP&amp;VAR:CURRENCY=LOCAL&amp;VAR:CURRSOURCE=EXSHA","RE&amp;VAR:NATFREQ=ANNUAL&amp;VAR:RFIELD=FINALIZED&amp;VAR:DB_TYPE=NR&amp;VAR:UNITS=M&amp;window=popup&amp;width=450&amp;height=300&amp;START_MAXIMIZED=FALSE"}</definedName>
    <definedName name="_19ALA642C761" hidden="1">#N/A</definedName>
    <definedName name="_1ALA642C761" hidden="1">#N/A</definedName>
    <definedName name="_2__FDSAUDITLINK__" localSheetId="2" hidden="1">{"fdsup://IBCentral/FAT Viewer?action=UPDATE&amp;creator=factset&amp;DOC_NAME=fat:reuters_annual_source_window.fat&amp;display_string=Audit&amp;DYN_ARGS=TRUE&amp;VAR:ID1=693841&amp;VAR:RCODE=CMNEQ&amp;VAR:SDATE=20101299&amp;VAR:FREQ=Y&amp;VAR:RELITEM=RP&amp;VAR:CURRENCY=LOCAL&amp;VAR:CURRSOURCE=EXSHA","RE&amp;VAR:NATFREQ=ANNUAL&amp;VAR:RFIELD=FINALIZED&amp;VAR:DB_TYPE=NR&amp;VAR:UNITS=M&amp;window=popup&amp;width=450&amp;height=300&amp;START_MAXIMIZED=FALSE"}</definedName>
    <definedName name="_2__FDSAUDITLINK__" localSheetId="20" hidden="1">{"fdsup://IBCentral/FAT Viewer?action=UPDATE&amp;creator=factset&amp;DOC_NAME=fat:reuters_annual_source_window.fat&amp;display_string=Audit&amp;DYN_ARGS=TRUE&amp;VAR:ID1=693841&amp;VAR:RCODE=CMNEQ&amp;VAR:SDATE=20101299&amp;VAR:FREQ=Y&amp;VAR:RELITEM=RP&amp;VAR:CURRENCY=LOCAL&amp;VAR:CURRSOURCE=EXSHA","RE&amp;VAR:NATFREQ=ANNUAL&amp;VAR:RFIELD=FINALIZED&amp;VAR:DB_TYPE=NR&amp;VAR:UNITS=M&amp;window=popup&amp;width=450&amp;height=300&amp;START_MAXIMIZED=FALSE"}</definedName>
    <definedName name="_2__FDSAUDITLINK__" hidden="1">{"fdsup://IBCentral/FAT Viewer?action=UPDATE&amp;creator=factset&amp;DOC_NAME=fat:reuters_annual_source_window.fat&amp;display_string=Audit&amp;DYN_ARGS=TRUE&amp;VAR:ID1=693841&amp;VAR:RCODE=CMNEQ&amp;VAR:SDATE=20101299&amp;VAR:FREQ=Y&amp;VAR:RELITEM=RP&amp;VAR:CURRENCY=LOCAL&amp;VAR:CURRSOURCE=EXSHA","RE&amp;VAR:NATFREQ=ANNUAL&amp;VAR:RFIELD=FINALIZED&amp;VAR:DB_TYPE=NR&amp;VAR:UNITS=M&amp;window=popup&amp;width=450&amp;height=300&amp;START_MAXIMIZED=FALSE"}</definedName>
    <definedName name="_20__FDSAUDITLINK__" localSheetId="2" hidden="1">{"fdsup://IBCentral/FAT Viewer?action=UPDATE&amp;creator=factset&amp;DOC_NAME=fat:reuters_annual_source_window.fat&amp;display_string=Audit&amp;DYN_ARGS=TRUE&amp;VAR:ID1=B63DG2&amp;VAR:RCODE=CMNEQ&amp;VAR:SDATE=20111299&amp;VAR:FREQ=Y&amp;VAR:RELITEM=RP&amp;VAR:CURRENCY=LOCAL&amp;VAR:CURRSOURCE=EXSHA","RE&amp;VAR:NATFREQ=ANNUAL&amp;VAR:RFIELD=FINALIZED&amp;VAR:DB_TYPE=NR&amp;VAR:UNITS=M&amp;window=popup&amp;width=450&amp;height=300&amp;START_MAXIMIZED=FALSE"}</definedName>
    <definedName name="_20__FDSAUDITLINK__" localSheetId="20" hidden="1">{"fdsup://IBCentral/FAT Viewer?action=UPDATE&amp;creator=factset&amp;DOC_NAME=fat:reuters_annual_source_window.fat&amp;display_string=Audit&amp;DYN_ARGS=TRUE&amp;VAR:ID1=B63DG2&amp;VAR:RCODE=CMNEQ&amp;VAR:SDATE=20111299&amp;VAR:FREQ=Y&amp;VAR:RELITEM=RP&amp;VAR:CURRENCY=LOCAL&amp;VAR:CURRSOURCE=EXSHA","RE&amp;VAR:NATFREQ=ANNUAL&amp;VAR:RFIELD=FINALIZED&amp;VAR:DB_TYPE=NR&amp;VAR:UNITS=M&amp;window=popup&amp;width=450&amp;height=300&amp;START_MAXIMIZED=FALSE"}</definedName>
    <definedName name="_20__FDSAUDITLINK__" hidden="1">{"fdsup://IBCentral/FAT Viewer?action=UPDATE&amp;creator=factset&amp;DOC_NAME=fat:reuters_annual_source_window.fat&amp;display_string=Audit&amp;DYN_ARGS=TRUE&amp;VAR:ID1=B63DG2&amp;VAR:RCODE=CMNEQ&amp;VAR:SDATE=20111299&amp;VAR:FREQ=Y&amp;VAR:RELITEM=RP&amp;VAR:CURRENCY=LOCAL&amp;VAR:CURRSOURCE=EXSHA","RE&amp;VAR:NATFREQ=ANNUAL&amp;VAR:RFIELD=FINALIZED&amp;VAR:DB_TYPE=NR&amp;VAR:UNITS=M&amp;window=popup&amp;width=450&amp;height=300&amp;START_MAXIMIZED=FALSE"}</definedName>
    <definedName name="_20_0__123Graph_EFI" hidden="1">#REF!</definedName>
    <definedName name="_200__FDSAUDITLINK__" localSheetId="2" hidden="1">{"fdsup://IBCentral/FAT Viewer?action=UPDATE&amp;creator=factset&amp;DOC_NAME=fat:reuters_annual_source_window.fat&amp;display_string=Audit&amp;DYN_ARGS=TRUE&amp;VAR:ID1=B14SR6&amp;VAR:RCODE=CMNEQ&amp;VAR:SDATE=20101299&amp;VAR:FREQ=Y&amp;VAR:RELITEM=RP&amp;VAR:CURRENCY=LOCAL&amp;VAR:CURRSOURCE=EXSHA","RE&amp;VAR:NATFREQ=ANNUAL&amp;VAR:RFIELD=FINALIZED&amp;VAR:DB_TYPE=NR&amp;VAR:UNITS=M&amp;window=popup&amp;width=450&amp;height=300&amp;START_MAXIMIZED=FALSE"}</definedName>
    <definedName name="_200__FDSAUDITLINK__" localSheetId="20" hidden="1">{"fdsup://IBCentral/FAT Viewer?action=UPDATE&amp;creator=factset&amp;DOC_NAME=fat:reuters_annual_source_window.fat&amp;display_string=Audit&amp;DYN_ARGS=TRUE&amp;VAR:ID1=B14SR6&amp;VAR:RCODE=CMNEQ&amp;VAR:SDATE=20101299&amp;VAR:FREQ=Y&amp;VAR:RELITEM=RP&amp;VAR:CURRENCY=LOCAL&amp;VAR:CURRSOURCE=EXSHA","RE&amp;VAR:NATFREQ=ANNUAL&amp;VAR:RFIELD=FINALIZED&amp;VAR:DB_TYPE=NR&amp;VAR:UNITS=M&amp;window=popup&amp;width=450&amp;height=300&amp;START_MAXIMIZED=FALSE"}</definedName>
    <definedName name="_200__FDSAUDITLINK__" hidden="1">{"fdsup://IBCentral/FAT Viewer?action=UPDATE&amp;creator=factset&amp;DOC_NAME=fat:reuters_annual_source_window.fat&amp;display_string=Audit&amp;DYN_ARGS=TRUE&amp;VAR:ID1=B14SR6&amp;VAR:RCODE=CMNEQ&amp;VAR:SDATE=20101299&amp;VAR:FREQ=Y&amp;VAR:RELITEM=RP&amp;VAR:CURRENCY=LOCAL&amp;VAR:CURRSOURCE=EXSHA","RE&amp;VAR:NATFREQ=ANNUAL&amp;VAR:RFIELD=FINALIZED&amp;VAR:DB_TYPE=NR&amp;VAR:UNITS=M&amp;window=popup&amp;width=450&amp;height=300&amp;START_MAXIMIZED=FALSE"}</definedName>
    <definedName name="_201__FDSAUDITLINK__" localSheetId="2" hidden="1">{"fdsup://IBCentral/FAT Viewer?action=UPDATE&amp;creator=factset&amp;DOC_NAME=fat:reuters_annual_source_window.fat&amp;display_string=Audit&amp;DYN_ARGS=TRUE&amp;VAR:ID1=726613&amp;VAR:RCODE=CMNEQ&amp;VAR:SDATE=20101299&amp;VAR:FREQ=Y&amp;VAR:RELITEM=RP&amp;VAR:CURRENCY=LOCAL&amp;VAR:CURRSOURCE=EXSHA","RE&amp;VAR:NATFREQ=ANNUAL&amp;VAR:RFIELD=FINALIZED&amp;VAR:DB_TYPE=NR&amp;VAR:UNITS=M&amp;window=popup&amp;width=450&amp;height=300&amp;START_MAXIMIZED=FALSE"}</definedName>
    <definedName name="_201__FDSAUDITLINK__" localSheetId="20" hidden="1">{"fdsup://IBCentral/FAT Viewer?action=UPDATE&amp;creator=factset&amp;DOC_NAME=fat:reuters_annual_source_window.fat&amp;display_string=Audit&amp;DYN_ARGS=TRUE&amp;VAR:ID1=726613&amp;VAR:RCODE=CMNEQ&amp;VAR:SDATE=20101299&amp;VAR:FREQ=Y&amp;VAR:RELITEM=RP&amp;VAR:CURRENCY=LOCAL&amp;VAR:CURRSOURCE=EXSHA","RE&amp;VAR:NATFREQ=ANNUAL&amp;VAR:RFIELD=FINALIZED&amp;VAR:DB_TYPE=NR&amp;VAR:UNITS=M&amp;window=popup&amp;width=450&amp;height=300&amp;START_MAXIMIZED=FALSE"}</definedName>
    <definedName name="_201__FDSAUDITLINK__" hidden="1">{"fdsup://IBCentral/FAT Viewer?action=UPDATE&amp;creator=factset&amp;DOC_NAME=fat:reuters_annual_source_window.fat&amp;display_string=Audit&amp;DYN_ARGS=TRUE&amp;VAR:ID1=726613&amp;VAR:RCODE=CMNEQ&amp;VAR:SDATE=20101299&amp;VAR:FREQ=Y&amp;VAR:RELITEM=RP&amp;VAR:CURRENCY=LOCAL&amp;VAR:CURRSOURCE=EXSHA","RE&amp;VAR:NATFREQ=ANNUAL&amp;VAR:RFIELD=FINALIZED&amp;VAR:DB_TYPE=NR&amp;VAR:UNITS=M&amp;window=popup&amp;width=450&amp;height=300&amp;START_MAXIMIZED=FALSE"}</definedName>
    <definedName name="_202__FDSAUDITLINK__" localSheetId="2" hidden="1">{"fdsup://IBCentral/FAT Viewer?action=UPDATE&amp;creator=factset&amp;DOC_NAME=fat:reuters_annual_source_window.fat&amp;display_string=Audit&amp;DYN_ARGS=TRUE&amp;VAR:ID1=726613&amp;VAR:RCODE=CMNEQ&amp;VAR:SDATE=20101299&amp;VAR:FREQ=Y&amp;VAR:RELITEM=RP&amp;VAR:CURRENCY=LOCAL&amp;VAR:CURRSOURCE=EXSHA","RE&amp;VAR:NATFREQ=ANNUAL&amp;VAR:RFIELD=FINALIZED&amp;VAR:DB_TYPE=NR&amp;VAR:UNITS=M&amp;window=popup&amp;width=450&amp;height=300&amp;START_MAXIMIZED=FALSE"}</definedName>
    <definedName name="_202__FDSAUDITLINK__" localSheetId="20" hidden="1">{"fdsup://IBCentral/FAT Viewer?action=UPDATE&amp;creator=factset&amp;DOC_NAME=fat:reuters_annual_source_window.fat&amp;display_string=Audit&amp;DYN_ARGS=TRUE&amp;VAR:ID1=726613&amp;VAR:RCODE=CMNEQ&amp;VAR:SDATE=20101299&amp;VAR:FREQ=Y&amp;VAR:RELITEM=RP&amp;VAR:CURRENCY=LOCAL&amp;VAR:CURRSOURCE=EXSHA","RE&amp;VAR:NATFREQ=ANNUAL&amp;VAR:RFIELD=FINALIZED&amp;VAR:DB_TYPE=NR&amp;VAR:UNITS=M&amp;window=popup&amp;width=450&amp;height=300&amp;START_MAXIMIZED=FALSE"}</definedName>
    <definedName name="_202__FDSAUDITLINK__" hidden="1">{"fdsup://IBCentral/FAT Viewer?action=UPDATE&amp;creator=factset&amp;DOC_NAME=fat:reuters_annual_source_window.fat&amp;display_string=Audit&amp;DYN_ARGS=TRUE&amp;VAR:ID1=726613&amp;VAR:RCODE=CMNEQ&amp;VAR:SDATE=20101299&amp;VAR:FREQ=Y&amp;VAR:RELITEM=RP&amp;VAR:CURRENCY=LOCAL&amp;VAR:CURRSOURCE=EXSHA","RE&amp;VAR:NATFREQ=ANNUAL&amp;VAR:RFIELD=FINALIZED&amp;VAR:DB_TYPE=NR&amp;VAR:UNITS=M&amp;window=popup&amp;width=450&amp;height=300&amp;START_MAXIMIZED=FALSE"}</definedName>
    <definedName name="_203__FDSAUDITLINK__" localSheetId="2" hidden="1">{"fdsup://IBCentral/FAT Viewer?action=UPDATE&amp;creator=factset&amp;DOC_NAME=fat:reuters_annual_source_window.fat&amp;display_string=Audit&amp;DYN_ARGS=TRUE&amp;VAR:ID1=693841&amp;VAR:RCODE=CMNEQ&amp;VAR:SDATE=20101299&amp;VAR:FREQ=Y&amp;VAR:RELITEM=RP&amp;VAR:CURRENCY=LOCAL&amp;VAR:CURRSOURCE=EXSHA","RE&amp;VAR:NATFREQ=ANNUAL&amp;VAR:RFIELD=FINALIZED&amp;VAR:DB_TYPE=NR&amp;VAR:UNITS=M&amp;window=popup&amp;width=450&amp;height=300&amp;START_MAXIMIZED=FALSE"}</definedName>
    <definedName name="_203__FDSAUDITLINK__" localSheetId="20" hidden="1">{"fdsup://IBCentral/FAT Viewer?action=UPDATE&amp;creator=factset&amp;DOC_NAME=fat:reuters_annual_source_window.fat&amp;display_string=Audit&amp;DYN_ARGS=TRUE&amp;VAR:ID1=693841&amp;VAR:RCODE=CMNEQ&amp;VAR:SDATE=20101299&amp;VAR:FREQ=Y&amp;VAR:RELITEM=RP&amp;VAR:CURRENCY=LOCAL&amp;VAR:CURRSOURCE=EXSHA","RE&amp;VAR:NATFREQ=ANNUAL&amp;VAR:RFIELD=FINALIZED&amp;VAR:DB_TYPE=NR&amp;VAR:UNITS=M&amp;window=popup&amp;width=450&amp;height=300&amp;START_MAXIMIZED=FALSE"}</definedName>
    <definedName name="_203__FDSAUDITLINK__" hidden="1">{"fdsup://IBCentral/FAT Viewer?action=UPDATE&amp;creator=factset&amp;DOC_NAME=fat:reuters_annual_source_window.fat&amp;display_string=Audit&amp;DYN_ARGS=TRUE&amp;VAR:ID1=693841&amp;VAR:RCODE=CMNEQ&amp;VAR:SDATE=20101299&amp;VAR:FREQ=Y&amp;VAR:RELITEM=RP&amp;VAR:CURRENCY=LOCAL&amp;VAR:CURRSOURCE=EXSHA","RE&amp;VAR:NATFREQ=ANNUAL&amp;VAR:RFIELD=FINALIZED&amp;VAR:DB_TYPE=NR&amp;VAR:UNITS=M&amp;window=popup&amp;width=450&amp;height=300&amp;START_MAXIMIZED=FALSE"}</definedName>
    <definedName name="_204__FDSAUDITLINK__" localSheetId="2" hidden="1">{"fdsup://IBCentral/FAT Viewer?action=UPDATE&amp;creator=factset&amp;DOC_NAME=fat:reuters_annual_source_window.fat&amp;display_string=Audit&amp;DYN_ARGS=TRUE&amp;VAR:ID1=650316&amp;VAR:RCODE=CMNEQ&amp;VAR:SDATE=20101299&amp;VAR:FREQ=Y&amp;VAR:RELITEM=RP&amp;VAR:CURRENCY=LOCAL&amp;VAR:CURRSOURCE=EXSHA","RE&amp;VAR:NATFREQ=ANNUAL&amp;VAR:RFIELD=FINALIZED&amp;VAR:DB_TYPE=NR&amp;VAR:UNITS=M&amp;window=popup&amp;width=450&amp;height=300&amp;START_MAXIMIZED=FALSE"}</definedName>
    <definedName name="_204__FDSAUDITLINK__" localSheetId="20" hidden="1">{"fdsup://IBCentral/FAT Viewer?action=UPDATE&amp;creator=factset&amp;DOC_NAME=fat:reuters_annual_source_window.fat&amp;display_string=Audit&amp;DYN_ARGS=TRUE&amp;VAR:ID1=650316&amp;VAR:RCODE=CMNEQ&amp;VAR:SDATE=20101299&amp;VAR:FREQ=Y&amp;VAR:RELITEM=RP&amp;VAR:CURRENCY=LOCAL&amp;VAR:CURRSOURCE=EXSHA","RE&amp;VAR:NATFREQ=ANNUAL&amp;VAR:RFIELD=FINALIZED&amp;VAR:DB_TYPE=NR&amp;VAR:UNITS=M&amp;window=popup&amp;width=450&amp;height=300&amp;START_MAXIMIZED=FALSE"}</definedName>
    <definedName name="_204__FDSAUDITLINK__" hidden="1">{"fdsup://IBCentral/FAT Viewer?action=UPDATE&amp;creator=factset&amp;DOC_NAME=fat:reuters_annual_source_window.fat&amp;display_string=Audit&amp;DYN_ARGS=TRUE&amp;VAR:ID1=650316&amp;VAR:RCODE=CMNEQ&amp;VAR:SDATE=20101299&amp;VAR:FREQ=Y&amp;VAR:RELITEM=RP&amp;VAR:CURRENCY=LOCAL&amp;VAR:CURRSOURCE=EXSHA","RE&amp;VAR:NATFREQ=ANNUAL&amp;VAR:RFIELD=FINALIZED&amp;VAR:DB_TYPE=NR&amp;VAR:UNITS=M&amp;window=popup&amp;width=450&amp;height=300&amp;START_MAXIMIZED=FALSE"}</definedName>
    <definedName name="_205__FDSAUDITLINK__" localSheetId="2" hidden="1">{"fdsup://IBCentral/FAT Viewer?action=UPDATE&amp;creator=factset&amp;DOC_NAME=fat:reuters_annual_source_window.fat&amp;display_string=Audit&amp;DYN_ARGS=TRUE&amp;VAR:ID1=B3KK67&amp;VAR:RCODE=CMNEQ&amp;VAR:SDATE=20101299&amp;VAR:FREQ=Y&amp;VAR:RELITEM=RP&amp;VAR:CURRENCY=LOCAL&amp;VAR:CURRSOURCE=EXSHA","RE&amp;VAR:NATFREQ=ANNUAL&amp;VAR:RFIELD=FINALIZED&amp;VAR:DB_TYPE=NR&amp;VAR:UNITS=M&amp;window=popup&amp;width=450&amp;height=300&amp;START_MAXIMIZED=FALSE"}</definedName>
    <definedName name="_205__FDSAUDITLINK__" localSheetId="20" hidden="1">{"fdsup://IBCentral/FAT Viewer?action=UPDATE&amp;creator=factset&amp;DOC_NAME=fat:reuters_annual_source_window.fat&amp;display_string=Audit&amp;DYN_ARGS=TRUE&amp;VAR:ID1=B3KK67&amp;VAR:RCODE=CMNEQ&amp;VAR:SDATE=20101299&amp;VAR:FREQ=Y&amp;VAR:RELITEM=RP&amp;VAR:CURRENCY=LOCAL&amp;VAR:CURRSOURCE=EXSHA","RE&amp;VAR:NATFREQ=ANNUAL&amp;VAR:RFIELD=FINALIZED&amp;VAR:DB_TYPE=NR&amp;VAR:UNITS=M&amp;window=popup&amp;width=450&amp;height=300&amp;START_MAXIMIZED=FALSE"}</definedName>
    <definedName name="_205__FDSAUDITLINK__" hidden="1">{"fdsup://IBCentral/FAT Viewer?action=UPDATE&amp;creator=factset&amp;DOC_NAME=fat:reuters_annual_source_window.fat&amp;display_string=Audit&amp;DYN_ARGS=TRUE&amp;VAR:ID1=B3KK67&amp;VAR:RCODE=CMNEQ&amp;VAR:SDATE=20101299&amp;VAR:FREQ=Y&amp;VAR:RELITEM=RP&amp;VAR:CURRENCY=LOCAL&amp;VAR:CURRSOURCE=EXSHA","RE&amp;VAR:NATFREQ=ANNUAL&amp;VAR:RFIELD=FINALIZED&amp;VAR:DB_TYPE=NR&amp;VAR:UNITS=M&amp;window=popup&amp;width=450&amp;height=300&amp;START_MAXIMIZED=FALSE"}</definedName>
    <definedName name="_206__FDSAUDITLINK__" localSheetId="2" hidden="1">{"fdsup://IBCentral/FAT Viewer?action=UPDATE&amp;creator=factset&amp;DOC_NAME=fat:reuters_annual_source_window.fat&amp;display_string=Audit&amp;DYN_ARGS=TRUE&amp;VAR:ID1=B2PPF6&amp;VAR:RCODE=CMNEQ&amp;VAR:SDATE=20101299&amp;VAR:FREQ=Y&amp;VAR:RELITEM=RP&amp;VAR:CURRENCY=LOCAL&amp;VAR:CURRSOURCE=EXSHA","RE&amp;VAR:NATFREQ=ANNUAL&amp;VAR:RFIELD=FINALIZED&amp;VAR:DB_TYPE=NR&amp;VAR:UNITS=M&amp;window=popup&amp;width=450&amp;height=300&amp;START_MAXIMIZED=FALSE"}</definedName>
    <definedName name="_206__FDSAUDITLINK__" localSheetId="20" hidden="1">{"fdsup://IBCentral/FAT Viewer?action=UPDATE&amp;creator=factset&amp;DOC_NAME=fat:reuters_annual_source_window.fat&amp;display_string=Audit&amp;DYN_ARGS=TRUE&amp;VAR:ID1=B2PPF6&amp;VAR:RCODE=CMNEQ&amp;VAR:SDATE=20101299&amp;VAR:FREQ=Y&amp;VAR:RELITEM=RP&amp;VAR:CURRENCY=LOCAL&amp;VAR:CURRSOURCE=EXSHA","RE&amp;VAR:NATFREQ=ANNUAL&amp;VAR:RFIELD=FINALIZED&amp;VAR:DB_TYPE=NR&amp;VAR:UNITS=M&amp;window=popup&amp;width=450&amp;height=300&amp;START_MAXIMIZED=FALSE"}</definedName>
    <definedName name="_206__FDSAUDITLINK__" hidden="1">{"fdsup://IBCentral/FAT Viewer?action=UPDATE&amp;creator=factset&amp;DOC_NAME=fat:reuters_annual_source_window.fat&amp;display_string=Audit&amp;DYN_ARGS=TRUE&amp;VAR:ID1=B2PPF6&amp;VAR:RCODE=CMNEQ&amp;VAR:SDATE=20101299&amp;VAR:FREQ=Y&amp;VAR:RELITEM=RP&amp;VAR:CURRENCY=LOCAL&amp;VAR:CURRSOURCE=EXSHA","RE&amp;VAR:NATFREQ=ANNUAL&amp;VAR:RFIELD=FINALIZED&amp;VAR:DB_TYPE=NR&amp;VAR:UNITS=M&amp;window=popup&amp;width=450&amp;height=300&amp;START_MAXIMIZED=FALSE"}</definedName>
    <definedName name="_207__FDSAUDITLINK__" localSheetId="2" hidden="1">{"fdsup://IBCentral/FAT Viewer?action=UPDATE&amp;creator=factset&amp;DOC_NAME=fat:reuters_annual_source_window.fat&amp;display_string=Audit&amp;DYN_ARGS=TRUE&amp;VAR:ID1=B28C57&amp;VAR:RCODE=CMNEQ&amp;VAR:SDATE=20101299&amp;VAR:FREQ=Y&amp;VAR:RELITEM=RP&amp;VAR:CURRENCY=LOCAL&amp;VAR:CURRSOURCE=EXSHA","RE&amp;VAR:NATFREQ=ANNUAL&amp;VAR:RFIELD=FINALIZED&amp;VAR:DB_TYPE=NR&amp;VAR:UNITS=M&amp;window=popup&amp;width=450&amp;height=300&amp;START_MAXIMIZED=FALSE"}</definedName>
    <definedName name="_207__FDSAUDITLINK__" localSheetId="20" hidden="1">{"fdsup://IBCentral/FAT Viewer?action=UPDATE&amp;creator=factset&amp;DOC_NAME=fat:reuters_annual_source_window.fat&amp;display_string=Audit&amp;DYN_ARGS=TRUE&amp;VAR:ID1=B28C57&amp;VAR:RCODE=CMNEQ&amp;VAR:SDATE=20101299&amp;VAR:FREQ=Y&amp;VAR:RELITEM=RP&amp;VAR:CURRENCY=LOCAL&amp;VAR:CURRSOURCE=EXSHA","RE&amp;VAR:NATFREQ=ANNUAL&amp;VAR:RFIELD=FINALIZED&amp;VAR:DB_TYPE=NR&amp;VAR:UNITS=M&amp;window=popup&amp;width=450&amp;height=300&amp;START_MAXIMIZED=FALSE"}</definedName>
    <definedName name="_207__FDSAUDITLINK__" hidden="1">{"fdsup://IBCentral/FAT Viewer?action=UPDATE&amp;creator=factset&amp;DOC_NAME=fat:reuters_annual_source_window.fat&amp;display_string=Audit&amp;DYN_ARGS=TRUE&amp;VAR:ID1=B28C57&amp;VAR:RCODE=CMNEQ&amp;VAR:SDATE=20101299&amp;VAR:FREQ=Y&amp;VAR:RELITEM=RP&amp;VAR:CURRENCY=LOCAL&amp;VAR:CURRSOURCE=EXSHA","RE&amp;VAR:NATFREQ=ANNUAL&amp;VAR:RFIELD=FINALIZED&amp;VAR:DB_TYPE=NR&amp;VAR:UNITS=M&amp;window=popup&amp;width=450&amp;height=300&amp;START_MAXIMIZED=FALSE"}</definedName>
    <definedName name="_208__FDSAUDITLINK__" localSheetId="2" hidden="1">{"fdsup://IBCentral/FAT Viewer?action=UPDATE&amp;creator=factset&amp;DOC_NAME=fat:reuters_annual_source_window.fat&amp;display_string=Audit&amp;DYN_ARGS=TRUE&amp;VAR:ID1=B39J2Q&amp;VAR:RCODE=CMNEQ&amp;VAR:SDATE=20101299&amp;VAR:FREQ=Y&amp;VAR:RELITEM=RP&amp;VAR:CURRENCY=LOCAL&amp;VAR:CURRSOURCE=EXSHA","RE&amp;VAR:NATFREQ=ANNUAL&amp;VAR:RFIELD=FINALIZED&amp;VAR:DB_TYPE=NR&amp;VAR:UNITS=M&amp;window=popup&amp;width=450&amp;height=300&amp;START_MAXIMIZED=FALSE"}</definedName>
    <definedName name="_208__FDSAUDITLINK__" localSheetId="20" hidden="1">{"fdsup://IBCentral/FAT Viewer?action=UPDATE&amp;creator=factset&amp;DOC_NAME=fat:reuters_annual_source_window.fat&amp;display_string=Audit&amp;DYN_ARGS=TRUE&amp;VAR:ID1=B39J2Q&amp;VAR:RCODE=CMNEQ&amp;VAR:SDATE=20101299&amp;VAR:FREQ=Y&amp;VAR:RELITEM=RP&amp;VAR:CURRENCY=LOCAL&amp;VAR:CURRSOURCE=EXSHA","RE&amp;VAR:NATFREQ=ANNUAL&amp;VAR:RFIELD=FINALIZED&amp;VAR:DB_TYPE=NR&amp;VAR:UNITS=M&amp;window=popup&amp;width=450&amp;height=300&amp;START_MAXIMIZED=FALSE"}</definedName>
    <definedName name="_208__FDSAUDITLINK__" hidden="1">{"fdsup://IBCentral/FAT Viewer?action=UPDATE&amp;creator=factset&amp;DOC_NAME=fat:reuters_annual_source_window.fat&amp;display_string=Audit&amp;DYN_ARGS=TRUE&amp;VAR:ID1=B39J2Q&amp;VAR:RCODE=CMNEQ&amp;VAR:SDATE=20101299&amp;VAR:FREQ=Y&amp;VAR:RELITEM=RP&amp;VAR:CURRENCY=LOCAL&amp;VAR:CURRSOURCE=EXSHA","RE&amp;VAR:NATFREQ=ANNUAL&amp;VAR:RFIELD=FINALIZED&amp;VAR:DB_TYPE=NR&amp;VAR:UNITS=M&amp;window=popup&amp;width=450&amp;height=300&amp;START_MAXIMIZED=FALSE"}</definedName>
    <definedName name="_209__FDSAUDITLINK__" localSheetId="2" hidden="1">{"fdsup://IBCentral/FAT Viewer?action=UPDATE&amp;creator=factset&amp;DOC_NAME=fat:reuters_annual_source_window.fat&amp;display_string=Audit&amp;DYN_ARGS=TRUE&amp;VAR:ID1=B1VWWT&amp;VAR:RCODE=CMNEQ&amp;VAR:SDATE=20101299&amp;VAR:FREQ=Y&amp;VAR:RELITEM=RP&amp;VAR:CURRENCY=LOCAL&amp;VAR:CURRSOURCE=EXSHA","RE&amp;VAR:NATFREQ=ANNUAL&amp;VAR:RFIELD=FINALIZED&amp;VAR:DB_TYPE=NR&amp;VAR:UNITS=M&amp;window=popup&amp;width=450&amp;height=300&amp;START_MAXIMIZED=FALSE"}</definedName>
    <definedName name="_209__FDSAUDITLINK__" localSheetId="20" hidden="1">{"fdsup://IBCentral/FAT Viewer?action=UPDATE&amp;creator=factset&amp;DOC_NAME=fat:reuters_annual_source_window.fat&amp;display_string=Audit&amp;DYN_ARGS=TRUE&amp;VAR:ID1=B1VWWT&amp;VAR:RCODE=CMNEQ&amp;VAR:SDATE=20101299&amp;VAR:FREQ=Y&amp;VAR:RELITEM=RP&amp;VAR:CURRENCY=LOCAL&amp;VAR:CURRSOURCE=EXSHA","RE&amp;VAR:NATFREQ=ANNUAL&amp;VAR:RFIELD=FINALIZED&amp;VAR:DB_TYPE=NR&amp;VAR:UNITS=M&amp;window=popup&amp;width=450&amp;height=300&amp;START_MAXIMIZED=FALSE"}</definedName>
    <definedName name="_209__FDSAUDITLINK__" hidden="1">{"fdsup://IBCentral/FAT Viewer?action=UPDATE&amp;creator=factset&amp;DOC_NAME=fat:reuters_annual_source_window.fat&amp;display_string=Audit&amp;DYN_ARGS=TRUE&amp;VAR:ID1=B1VWWT&amp;VAR:RCODE=CMNEQ&amp;VAR:SDATE=20101299&amp;VAR:FREQ=Y&amp;VAR:RELITEM=RP&amp;VAR:CURRENCY=LOCAL&amp;VAR:CURRSOURCE=EXSHA","RE&amp;VAR:NATFREQ=ANNUAL&amp;VAR:RFIELD=FINALIZED&amp;VAR:DB_TYPE=NR&amp;VAR:UNITS=M&amp;window=popup&amp;width=450&amp;height=300&amp;START_MAXIMIZED=FALSE"}</definedName>
    <definedName name="_21__FDSAUDITLINK__" localSheetId="2" hidden="1">{"fdsup://IBCentral/FAT Viewer?action=UPDATE&amp;creator=factset&amp;DOC_NAME=fat:reuters_annual_pshs_src_window.fat&amp;display_string=Audit&amp;DYN_ARGS=TRUE&amp;VAR:ID1=B2PPF6&amp;VAR:RCODE=FDSEPSDIL&amp;VAR:SDATE=20111299&amp;VAR:FREQ=Y&amp;VAR:RELITEM=RP&amp;VAR:CURRENCY=LOCAL&amp;VAR:CURRSOURCE","=EXSHARE&amp;VAR:NATFREQ=ANNUAL&amp;VAR:RFIELD=FINALIZED&amp;VAR:DB_TYPE=NR&amp;VAR:UNITS=M&amp;window=popup&amp;width=450&amp;height=300&amp;START_MAXIMIZED=FALSE"}</definedName>
    <definedName name="_21__FDSAUDITLINK__" localSheetId="20" hidden="1">{"fdsup://IBCentral/FAT Viewer?action=UPDATE&amp;creator=factset&amp;DOC_NAME=fat:reuters_annual_pshs_src_window.fat&amp;display_string=Audit&amp;DYN_ARGS=TRUE&amp;VAR:ID1=B2PPF6&amp;VAR:RCODE=FDSEPSDIL&amp;VAR:SDATE=20111299&amp;VAR:FREQ=Y&amp;VAR:RELITEM=RP&amp;VAR:CURRENCY=LOCAL&amp;VAR:CURRSOURCE","=EXSHARE&amp;VAR:NATFREQ=ANNUAL&amp;VAR:RFIELD=FINALIZED&amp;VAR:DB_TYPE=NR&amp;VAR:UNITS=M&amp;window=popup&amp;width=450&amp;height=300&amp;START_MAXIMIZED=FALSE"}</definedName>
    <definedName name="_21__FDSAUDITLINK__" hidden="1">{"fdsup://IBCentral/FAT Viewer?action=UPDATE&amp;creator=factset&amp;DOC_NAME=fat:reuters_annual_pshs_src_window.fat&amp;display_string=Audit&amp;DYN_ARGS=TRUE&amp;VAR:ID1=B2PPF6&amp;VAR:RCODE=FDSEPSDIL&amp;VAR:SDATE=20111299&amp;VAR:FREQ=Y&amp;VAR:RELITEM=RP&amp;VAR:CURRENCY=LOCAL&amp;VAR:CURRSOURCE","=EXSHARE&amp;VAR:NATFREQ=ANNUAL&amp;VAR:RFIELD=FINALIZED&amp;VAR:DB_TYPE=NR&amp;VAR:UNITS=M&amp;window=popup&amp;width=450&amp;height=300&amp;START_MAXIMIZED=FALSE"}</definedName>
    <definedName name="_210__FDSAUDITLINK__" localSheetId="2" hidden="1">{"fdsup://IBCentral/FAT Viewer?action=UPDATE&amp;creator=factset&amp;DOC_NAME=fat:reuters_annual_source_window.fat&amp;display_string=Audit&amp;DYN_ARGS=TRUE&amp;VAR:ID1=B0YY7K&amp;VAR:RCODE=CMNEQ&amp;VAR:SDATE=20101299&amp;VAR:FREQ=Y&amp;VAR:RELITEM=RP&amp;VAR:CURRENCY=LOCAL&amp;VAR:CURRSOURCE=EXSHA","RE&amp;VAR:NATFREQ=ANNUAL&amp;VAR:RFIELD=FINALIZED&amp;VAR:DB_TYPE=NR&amp;VAR:UNITS=M&amp;window=popup&amp;width=450&amp;height=300&amp;START_MAXIMIZED=FALSE"}</definedName>
    <definedName name="_210__FDSAUDITLINK__" localSheetId="20" hidden="1">{"fdsup://IBCentral/FAT Viewer?action=UPDATE&amp;creator=factset&amp;DOC_NAME=fat:reuters_annual_source_window.fat&amp;display_string=Audit&amp;DYN_ARGS=TRUE&amp;VAR:ID1=B0YY7K&amp;VAR:RCODE=CMNEQ&amp;VAR:SDATE=20101299&amp;VAR:FREQ=Y&amp;VAR:RELITEM=RP&amp;VAR:CURRENCY=LOCAL&amp;VAR:CURRSOURCE=EXSHA","RE&amp;VAR:NATFREQ=ANNUAL&amp;VAR:RFIELD=FINALIZED&amp;VAR:DB_TYPE=NR&amp;VAR:UNITS=M&amp;window=popup&amp;width=450&amp;height=300&amp;START_MAXIMIZED=FALSE"}</definedName>
    <definedName name="_210__FDSAUDITLINK__" hidden="1">{"fdsup://IBCentral/FAT Viewer?action=UPDATE&amp;creator=factset&amp;DOC_NAME=fat:reuters_annual_source_window.fat&amp;display_string=Audit&amp;DYN_ARGS=TRUE&amp;VAR:ID1=B0YY7K&amp;VAR:RCODE=CMNEQ&amp;VAR:SDATE=20101299&amp;VAR:FREQ=Y&amp;VAR:RELITEM=RP&amp;VAR:CURRENCY=LOCAL&amp;VAR:CURRSOURCE=EXSHA","RE&amp;VAR:NATFREQ=ANNUAL&amp;VAR:RFIELD=FINALIZED&amp;VAR:DB_TYPE=NR&amp;VAR:UNITS=M&amp;window=popup&amp;width=450&amp;height=300&amp;START_MAXIMIZED=FALSE"}</definedName>
    <definedName name="_211__FDSAUDITLINK__" localSheetId="2" hidden="1">{"fdsup://IBCentral/FAT Viewer?action=UPDATE&amp;creator=factset&amp;DOC_NAME=fat:reuters_annual_source_window.fat&amp;display_string=Audit&amp;DYN_ARGS=TRUE&amp;VAR:ID1=B128FN&amp;VAR:RCODE=CMNEQ&amp;VAR:SDATE=20101299&amp;VAR:FREQ=Y&amp;VAR:RELITEM=RP&amp;VAR:CURRENCY=LOCAL&amp;VAR:CURRSOURCE=EXSHA","RE&amp;VAR:NATFREQ=ANNUAL&amp;VAR:RFIELD=FINALIZED&amp;VAR:DB_TYPE=NR&amp;VAR:UNITS=M&amp;window=popup&amp;width=450&amp;height=300&amp;START_MAXIMIZED=FALSE"}</definedName>
    <definedName name="_211__FDSAUDITLINK__" localSheetId="20" hidden="1">{"fdsup://IBCentral/FAT Viewer?action=UPDATE&amp;creator=factset&amp;DOC_NAME=fat:reuters_annual_source_window.fat&amp;display_string=Audit&amp;DYN_ARGS=TRUE&amp;VAR:ID1=B128FN&amp;VAR:RCODE=CMNEQ&amp;VAR:SDATE=20101299&amp;VAR:FREQ=Y&amp;VAR:RELITEM=RP&amp;VAR:CURRENCY=LOCAL&amp;VAR:CURRSOURCE=EXSHA","RE&amp;VAR:NATFREQ=ANNUAL&amp;VAR:RFIELD=FINALIZED&amp;VAR:DB_TYPE=NR&amp;VAR:UNITS=M&amp;window=popup&amp;width=450&amp;height=300&amp;START_MAXIMIZED=FALSE"}</definedName>
    <definedName name="_211__FDSAUDITLINK__" hidden="1">{"fdsup://IBCentral/FAT Viewer?action=UPDATE&amp;creator=factset&amp;DOC_NAME=fat:reuters_annual_source_window.fat&amp;display_string=Audit&amp;DYN_ARGS=TRUE&amp;VAR:ID1=B128FN&amp;VAR:RCODE=CMNEQ&amp;VAR:SDATE=20101299&amp;VAR:FREQ=Y&amp;VAR:RELITEM=RP&amp;VAR:CURRENCY=LOCAL&amp;VAR:CURRSOURCE=EXSHA","RE&amp;VAR:NATFREQ=ANNUAL&amp;VAR:RFIELD=FINALIZED&amp;VAR:DB_TYPE=NR&amp;VAR:UNITS=M&amp;window=popup&amp;width=450&amp;height=300&amp;START_MAXIMIZED=FALSE"}</definedName>
    <definedName name="_212__FDSAUDITLINK__" localSheetId="2" hidden="1">{"fdsup://IBCentral/FAT Viewer?action=UPDATE&amp;creator=factset&amp;DOC_NAME=fat:reuters_annual_source_window.fat&amp;display_string=Audit&amp;DYN_ARGS=TRUE&amp;VAR:ID1=B02PYF&amp;VAR:RCODE=CMNEQ&amp;VAR:SDATE=20101299&amp;VAR:FREQ=Y&amp;VAR:RELITEM=RP&amp;VAR:CURRENCY=LOCAL&amp;VAR:CURRSOURCE=EXSHA","RE&amp;VAR:NATFREQ=ANNUAL&amp;VAR:RFIELD=FINALIZED&amp;VAR:DB_TYPE=NR&amp;VAR:UNITS=M&amp;window=popup&amp;width=450&amp;height=300&amp;START_MAXIMIZED=FALSE"}</definedName>
    <definedName name="_212__FDSAUDITLINK__" localSheetId="20" hidden="1">{"fdsup://IBCentral/FAT Viewer?action=UPDATE&amp;creator=factset&amp;DOC_NAME=fat:reuters_annual_source_window.fat&amp;display_string=Audit&amp;DYN_ARGS=TRUE&amp;VAR:ID1=B02PYF&amp;VAR:RCODE=CMNEQ&amp;VAR:SDATE=20101299&amp;VAR:FREQ=Y&amp;VAR:RELITEM=RP&amp;VAR:CURRENCY=LOCAL&amp;VAR:CURRSOURCE=EXSHA","RE&amp;VAR:NATFREQ=ANNUAL&amp;VAR:RFIELD=FINALIZED&amp;VAR:DB_TYPE=NR&amp;VAR:UNITS=M&amp;window=popup&amp;width=450&amp;height=300&amp;START_MAXIMIZED=FALSE"}</definedName>
    <definedName name="_212__FDSAUDITLINK__" hidden="1">{"fdsup://IBCentral/FAT Viewer?action=UPDATE&amp;creator=factset&amp;DOC_NAME=fat:reuters_annual_source_window.fat&amp;display_string=Audit&amp;DYN_ARGS=TRUE&amp;VAR:ID1=B02PYF&amp;VAR:RCODE=CMNEQ&amp;VAR:SDATE=20101299&amp;VAR:FREQ=Y&amp;VAR:RELITEM=RP&amp;VAR:CURRENCY=LOCAL&amp;VAR:CURRSOURCE=EXSHA","RE&amp;VAR:NATFREQ=ANNUAL&amp;VAR:RFIELD=FINALIZED&amp;VAR:DB_TYPE=NR&amp;VAR:UNITS=M&amp;window=popup&amp;width=450&amp;height=300&amp;START_MAXIMIZED=FALSE"}</definedName>
    <definedName name="_213__FDSAUDITLINK__" localSheetId="2" hidden="1">{"fdsup://IBCentral/FAT Viewer?action=UPDATE&amp;creator=factset&amp;DOC_NAME=fat:reuters_annual_source_window.fat&amp;display_string=Audit&amp;DYN_ARGS=TRUE&amp;VAR:ID1=614804&amp;VAR:RCODE=CMNEQ&amp;VAR:SDATE=20101299&amp;VAR:FREQ=Y&amp;VAR:RELITEM=RP&amp;VAR:CURRENCY=LOCAL&amp;VAR:CURRSOURCE=EXSHA","RE&amp;VAR:NATFREQ=ANNUAL&amp;VAR:RFIELD=FINALIZED&amp;VAR:DB_TYPE=NR&amp;VAR:UNITS=M&amp;window=popup&amp;width=450&amp;height=300&amp;START_MAXIMIZED=FALSE"}</definedName>
    <definedName name="_213__FDSAUDITLINK__" localSheetId="20" hidden="1">{"fdsup://IBCentral/FAT Viewer?action=UPDATE&amp;creator=factset&amp;DOC_NAME=fat:reuters_annual_source_window.fat&amp;display_string=Audit&amp;DYN_ARGS=TRUE&amp;VAR:ID1=614804&amp;VAR:RCODE=CMNEQ&amp;VAR:SDATE=20101299&amp;VAR:FREQ=Y&amp;VAR:RELITEM=RP&amp;VAR:CURRENCY=LOCAL&amp;VAR:CURRSOURCE=EXSHA","RE&amp;VAR:NATFREQ=ANNUAL&amp;VAR:RFIELD=FINALIZED&amp;VAR:DB_TYPE=NR&amp;VAR:UNITS=M&amp;window=popup&amp;width=450&amp;height=300&amp;START_MAXIMIZED=FALSE"}</definedName>
    <definedName name="_213__FDSAUDITLINK__" hidden="1">{"fdsup://IBCentral/FAT Viewer?action=UPDATE&amp;creator=factset&amp;DOC_NAME=fat:reuters_annual_source_window.fat&amp;display_string=Audit&amp;DYN_ARGS=TRUE&amp;VAR:ID1=614804&amp;VAR:RCODE=CMNEQ&amp;VAR:SDATE=20101299&amp;VAR:FREQ=Y&amp;VAR:RELITEM=RP&amp;VAR:CURRENCY=LOCAL&amp;VAR:CURRSOURCE=EXSHA","RE&amp;VAR:NATFREQ=ANNUAL&amp;VAR:RFIELD=FINALIZED&amp;VAR:DB_TYPE=NR&amp;VAR:UNITS=M&amp;window=popup&amp;width=450&amp;height=300&amp;START_MAXIMIZED=FALSE"}</definedName>
    <definedName name="_214__FDSAUDITLINK__" localSheetId="2" hidden="1">{"fdsup://IBCentral/FAT Viewer?action=UPDATE&amp;creator=factset&amp;DOC_NAME=fat:reuters_annual_source_window.fat&amp;display_string=Audit&amp;DYN_ARGS=TRUE&amp;VAR:ID1=608232&amp;VAR:RCODE=CMNEQ&amp;VAR:SDATE=20091299&amp;VAR:FREQ=Y&amp;VAR:RELITEM=RP&amp;VAR:CURRENCY=LOCAL&amp;VAR:CURRSOURCE=EXSHA","RE&amp;VAR:NATFREQ=ANNUAL&amp;VAR:RFIELD=FINALIZED&amp;VAR:DB_TYPE=NR&amp;VAR:UNITS=M&amp;window=popup&amp;width=450&amp;height=300&amp;START_MAXIMIZED=FALSE"}</definedName>
    <definedName name="_214__FDSAUDITLINK__" localSheetId="20" hidden="1">{"fdsup://IBCentral/FAT Viewer?action=UPDATE&amp;creator=factset&amp;DOC_NAME=fat:reuters_annual_source_window.fat&amp;display_string=Audit&amp;DYN_ARGS=TRUE&amp;VAR:ID1=608232&amp;VAR:RCODE=CMNEQ&amp;VAR:SDATE=20091299&amp;VAR:FREQ=Y&amp;VAR:RELITEM=RP&amp;VAR:CURRENCY=LOCAL&amp;VAR:CURRSOURCE=EXSHA","RE&amp;VAR:NATFREQ=ANNUAL&amp;VAR:RFIELD=FINALIZED&amp;VAR:DB_TYPE=NR&amp;VAR:UNITS=M&amp;window=popup&amp;width=450&amp;height=300&amp;START_MAXIMIZED=FALSE"}</definedName>
    <definedName name="_214__FDSAUDITLINK__" hidden="1">{"fdsup://IBCentral/FAT Viewer?action=UPDATE&amp;creator=factset&amp;DOC_NAME=fat:reuters_annual_source_window.fat&amp;display_string=Audit&amp;DYN_ARGS=TRUE&amp;VAR:ID1=608232&amp;VAR:RCODE=CMNEQ&amp;VAR:SDATE=20091299&amp;VAR:FREQ=Y&amp;VAR:RELITEM=RP&amp;VAR:CURRENCY=LOCAL&amp;VAR:CURRSOURCE=EXSHA","RE&amp;VAR:NATFREQ=ANNUAL&amp;VAR:RFIELD=FINALIZED&amp;VAR:DB_TYPE=NR&amp;VAR:UNITS=M&amp;window=popup&amp;width=450&amp;height=300&amp;START_MAXIMIZED=FALSE"}</definedName>
    <definedName name="_215__FDSAUDITLINK__" localSheetId="2" hidden="1">{"fdsup://IBCentral/FAT Viewer?action=UPDATE&amp;creator=factset&amp;DOC_NAME=fat:reuters_annual_source_window.fat&amp;display_string=Audit&amp;DYN_ARGS=TRUE&amp;VAR:ID1=667142&amp;VAR:RCODE=CMNEQ&amp;VAR:SDATE=20101299&amp;VAR:FREQ=Y&amp;VAR:RELITEM=RP&amp;VAR:CURRENCY=LOCAL&amp;VAR:CURRSOURCE=EXSHA","RE&amp;VAR:NATFREQ=ANNUAL&amp;VAR:RFIELD=FINALIZED&amp;VAR:DB_TYPE=NR&amp;VAR:UNITS=M&amp;window=popup&amp;width=450&amp;height=300&amp;START_MAXIMIZED=FALSE"}</definedName>
    <definedName name="_215__FDSAUDITLINK__" localSheetId="20" hidden="1">{"fdsup://IBCentral/FAT Viewer?action=UPDATE&amp;creator=factset&amp;DOC_NAME=fat:reuters_annual_source_window.fat&amp;display_string=Audit&amp;DYN_ARGS=TRUE&amp;VAR:ID1=667142&amp;VAR:RCODE=CMNEQ&amp;VAR:SDATE=20101299&amp;VAR:FREQ=Y&amp;VAR:RELITEM=RP&amp;VAR:CURRENCY=LOCAL&amp;VAR:CURRSOURCE=EXSHA","RE&amp;VAR:NATFREQ=ANNUAL&amp;VAR:RFIELD=FINALIZED&amp;VAR:DB_TYPE=NR&amp;VAR:UNITS=M&amp;window=popup&amp;width=450&amp;height=300&amp;START_MAXIMIZED=FALSE"}</definedName>
    <definedName name="_215__FDSAUDITLINK__" hidden="1">{"fdsup://IBCentral/FAT Viewer?action=UPDATE&amp;creator=factset&amp;DOC_NAME=fat:reuters_annual_source_window.fat&amp;display_string=Audit&amp;DYN_ARGS=TRUE&amp;VAR:ID1=667142&amp;VAR:RCODE=CMNEQ&amp;VAR:SDATE=20101299&amp;VAR:FREQ=Y&amp;VAR:RELITEM=RP&amp;VAR:CURRENCY=LOCAL&amp;VAR:CURRSOURCE=EXSHA","RE&amp;VAR:NATFREQ=ANNUAL&amp;VAR:RFIELD=FINALIZED&amp;VAR:DB_TYPE=NR&amp;VAR:UNITS=M&amp;window=popup&amp;width=450&amp;height=300&amp;START_MAXIMIZED=FALSE"}</definedName>
    <definedName name="_216__FDSAUDITLINK__" localSheetId="2" hidden="1">{"fdsup://IBCentral/FAT Viewer?action=UPDATE&amp;creator=factset&amp;DOC_NAME=fat:reuters_annual_source_window.fat&amp;display_string=Audit&amp;DYN_ARGS=TRUE&amp;VAR:ID1=613731&amp;VAR:RCODE=CMNEQ&amp;VAR:SDATE=20101299&amp;VAR:FREQ=Y&amp;VAR:RELITEM=RP&amp;VAR:CURRENCY=LOCAL&amp;VAR:CURRSOURCE=EXSHA","RE&amp;VAR:NATFREQ=ANNUAL&amp;VAR:RFIELD=FINALIZED&amp;VAR:DB_TYPE=NR&amp;VAR:UNITS=M&amp;window=popup&amp;width=450&amp;height=300&amp;START_MAXIMIZED=FALSE"}</definedName>
    <definedName name="_216__FDSAUDITLINK__" localSheetId="20" hidden="1">{"fdsup://IBCentral/FAT Viewer?action=UPDATE&amp;creator=factset&amp;DOC_NAME=fat:reuters_annual_source_window.fat&amp;display_string=Audit&amp;DYN_ARGS=TRUE&amp;VAR:ID1=613731&amp;VAR:RCODE=CMNEQ&amp;VAR:SDATE=20101299&amp;VAR:FREQ=Y&amp;VAR:RELITEM=RP&amp;VAR:CURRENCY=LOCAL&amp;VAR:CURRSOURCE=EXSHA","RE&amp;VAR:NATFREQ=ANNUAL&amp;VAR:RFIELD=FINALIZED&amp;VAR:DB_TYPE=NR&amp;VAR:UNITS=M&amp;window=popup&amp;width=450&amp;height=300&amp;START_MAXIMIZED=FALSE"}</definedName>
    <definedName name="_216__FDSAUDITLINK__" hidden="1">{"fdsup://IBCentral/FAT Viewer?action=UPDATE&amp;creator=factset&amp;DOC_NAME=fat:reuters_annual_source_window.fat&amp;display_string=Audit&amp;DYN_ARGS=TRUE&amp;VAR:ID1=613731&amp;VAR:RCODE=CMNEQ&amp;VAR:SDATE=20101299&amp;VAR:FREQ=Y&amp;VAR:RELITEM=RP&amp;VAR:CURRENCY=LOCAL&amp;VAR:CURRSOURCE=EXSHA","RE&amp;VAR:NATFREQ=ANNUAL&amp;VAR:RFIELD=FINALIZED&amp;VAR:DB_TYPE=NR&amp;VAR:UNITS=M&amp;window=popup&amp;width=450&amp;height=300&amp;START_MAXIMIZED=FALSE"}</definedName>
    <definedName name="_217__FDSAUDITLINK__" localSheetId="2" hidden="1">{"fdsup://IBCentral/FAT Viewer?action=UPDATE&amp;creator=factset&amp;DOC_NAME=fat:reuters_annual_source_window.fat&amp;display_string=Audit&amp;DYN_ARGS=TRUE&amp;VAR:ID1=655246&amp;VAR:RCODE=CMNEQ&amp;VAR:SDATE=20101299&amp;VAR:FREQ=Y&amp;VAR:RELITEM=RP&amp;VAR:CURRENCY=LOCAL&amp;VAR:CURRSOURCE=EXSHA","RE&amp;VAR:NATFREQ=ANNUAL&amp;VAR:RFIELD=FINALIZED&amp;VAR:DB_TYPE=NR&amp;VAR:UNITS=M&amp;window=popup&amp;width=450&amp;height=300&amp;START_MAXIMIZED=FALSE"}</definedName>
    <definedName name="_217__FDSAUDITLINK__" localSheetId="20" hidden="1">{"fdsup://IBCentral/FAT Viewer?action=UPDATE&amp;creator=factset&amp;DOC_NAME=fat:reuters_annual_source_window.fat&amp;display_string=Audit&amp;DYN_ARGS=TRUE&amp;VAR:ID1=655246&amp;VAR:RCODE=CMNEQ&amp;VAR:SDATE=20101299&amp;VAR:FREQ=Y&amp;VAR:RELITEM=RP&amp;VAR:CURRENCY=LOCAL&amp;VAR:CURRSOURCE=EXSHA","RE&amp;VAR:NATFREQ=ANNUAL&amp;VAR:RFIELD=FINALIZED&amp;VAR:DB_TYPE=NR&amp;VAR:UNITS=M&amp;window=popup&amp;width=450&amp;height=300&amp;START_MAXIMIZED=FALSE"}</definedName>
    <definedName name="_217__FDSAUDITLINK__" hidden="1">{"fdsup://IBCentral/FAT Viewer?action=UPDATE&amp;creator=factset&amp;DOC_NAME=fat:reuters_annual_source_window.fat&amp;display_string=Audit&amp;DYN_ARGS=TRUE&amp;VAR:ID1=655246&amp;VAR:RCODE=CMNEQ&amp;VAR:SDATE=20101299&amp;VAR:FREQ=Y&amp;VAR:RELITEM=RP&amp;VAR:CURRENCY=LOCAL&amp;VAR:CURRSOURCE=EXSHA","RE&amp;VAR:NATFREQ=ANNUAL&amp;VAR:RFIELD=FINALIZED&amp;VAR:DB_TYPE=NR&amp;VAR:UNITS=M&amp;window=popup&amp;width=450&amp;height=300&amp;START_MAXIMIZED=FALSE"}</definedName>
    <definedName name="_218__FDSAUDITLINK__" localSheetId="2" hidden="1">{"fdsup://IBCentral/FAT Viewer?action=UPDATE&amp;creator=factset&amp;DOC_NAME=fat:reuters_annual_source_window.fat&amp;display_string=Audit&amp;DYN_ARGS=TRUE&amp;VAR:ID1=650906&amp;VAR:RCODE=CMNEQ&amp;VAR:SDATE=20101299&amp;VAR:FREQ=Y&amp;VAR:RELITEM=RP&amp;VAR:CURRENCY=LOCAL&amp;VAR:CURRSOURCE=EXSHA","RE&amp;VAR:NATFREQ=ANNUAL&amp;VAR:RFIELD=FINALIZED&amp;VAR:DB_TYPE=NR&amp;VAR:UNITS=M&amp;window=popup&amp;width=450&amp;height=300&amp;START_MAXIMIZED=FALSE"}</definedName>
    <definedName name="_218__FDSAUDITLINK__" localSheetId="20" hidden="1">{"fdsup://IBCentral/FAT Viewer?action=UPDATE&amp;creator=factset&amp;DOC_NAME=fat:reuters_annual_source_window.fat&amp;display_string=Audit&amp;DYN_ARGS=TRUE&amp;VAR:ID1=650906&amp;VAR:RCODE=CMNEQ&amp;VAR:SDATE=20101299&amp;VAR:FREQ=Y&amp;VAR:RELITEM=RP&amp;VAR:CURRENCY=LOCAL&amp;VAR:CURRSOURCE=EXSHA","RE&amp;VAR:NATFREQ=ANNUAL&amp;VAR:RFIELD=FINALIZED&amp;VAR:DB_TYPE=NR&amp;VAR:UNITS=M&amp;window=popup&amp;width=450&amp;height=300&amp;START_MAXIMIZED=FALSE"}</definedName>
    <definedName name="_218__FDSAUDITLINK__" hidden="1">{"fdsup://IBCentral/FAT Viewer?action=UPDATE&amp;creator=factset&amp;DOC_NAME=fat:reuters_annual_source_window.fat&amp;display_string=Audit&amp;DYN_ARGS=TRUE&amp;VAR:ID1=650906&amp;VAR:RCODE=CMNEQ&amp;VAR:SDATE=20101299&amp;VAR:FREQ=Y&amp;VAR:RELITEM=RP&amp;VAR:CURRENCY=LOCAL&amp;VAR:CURRSOURCE=EXSHA","RE&amp;VAR:NATFREQ=ANNUAL&amp;VAR:RFIELD=FINALIZED&amp;VAR:DB_TYPE=NR&amp;VAR:UNITS=M&amp;window=popup&amp;width=450&amp;height=300&amp;START_MAXIMIZED=FALSE"}</definedName>
    <definedName name="_219__FDSAUDITLINK__" localSheetId="2" hidden="1">{"fdsup://IBCentral/FAT Viewer?action=UPDATE&amp;creator=factset&amp;DOC_NAME=fat:reuters_annual_source_window.fat&amp;display_string=Audit&amp;DYN_ARGS=TRUE&amp;VAR:ID1=620060&amp;VAR:RCODE=CMNEQ&amp;VAR:SDATE=20101299&amp;VAR:FREQ=Y&amp;VAR:RELITEM=RP&amp;VAR:CURRENCY=LOCAL&amp;VAR:CURRSOURCE=EXSHA","RE&amp;VAR:NATFREQ=ANNUAL&amp;VAR:RFIELD=FINALIZED&amp;VAR:DB_TYPE=NR&amp;VAR:UNITS=M&amp;window=popup&amp;width=450&amp;height=300&amp;START_MAXIMIZED=FALSE"}</definedName>
    <definedName name="_219__FDSAUDITLINK__" localSheetId="20" hidden="1">{"fdsup://IBCentral/FAT Viewer?action=UPDATE&amp;creator=factset&amp;DOC_NAME=fat:reuters_annual_source_window.fat&amp;display_string=Audit&amp;DYN_ARGS=TRUE&amp;VAR:ID1=620060&amp;VAR:RCODE=CMNEQ&amp;VAR:SDATE=20101299&amp;VAR:FREQ=Y&amp;VAR:RELITEM=RP&amp;VAR:CURRENCY=LOCAL&amp;VAR:CURRSOURCE=EXSHA","RE&amp;VAR:NATFREQ=ANNUAL&amp;VAR:RFIELD=FINALIZED&amp;VAR:DB_TYPE=NR&amp;VAR:UNITS=M&amp;window=popup&amp;width=450&amp;height=300&amp;START_MAXIMIZED=FALSE"}</definedName>
    <definedName name="_219__FDSAUDITLINK__" hidden="1">{"fdsup://IBCentral/FAT Viewer?action=UPDATE&amp;creator=factset&amp;DOC_NAME=fat:reuters_annual_source_window.fat&amp;display_string=Audit&amp;DYN_ARGS=TRUE&amp;VAR:ID1=620060&amp;VAR:RCODE=CMNEQ&amp;VAR:SDATE=20101299&amp;VAR:FREQ=Y&amp;VAR:RELITEM=RP&amp;VAR:CURRENCY=LOCAL&amp;VAR:CURRSOURCE=EXSHA","RE&amp;VAR:NATFREQ=ANNUAL&amp;VAR:RFIELD=FINALIZED&amp;VAR:DB_TYPE=NR&amp;VAR:UNITS=M&amp;window=popup&amp;width=450&amp;height=300&amp;START_MAXIMIZED=FALSE"}</definedName>
    <definedName name="_22__FDSAUDITLINK__" localSheetId="2" hidden="1">{"fdsup://IBCentral/FAT Viewer?action=UPDATE&amp;creator=factset&amp;DOC_NAME=fat:reuters_annual_pshs_src_window.fat&amp;display_string=Audit&amp;DYN_ARGS=TRUE&amp;VAR:ID1=B28C57&amp;VAR:RCODE=FDSEPSDIL&amp;VAR:SDATE=20111299&amp;VAR:FREQ=Y&amp;VAR:RELITEM=RP&amp;VAR:CURRENCY=LOCAL&amp;VAR:CURRSOURCE","=EXSHARE&amp;VAR:NATFREQ=ANNUAL&amp;VAR:RFIELD=FINALIZED&amp;VAR:DB_TYPE=NR&amp;VAR:UNITS=M&amp;window=popup&amp;width=450&amp;height=300&amp;START_MAXIMIZED=FALSE"}</definedName>
    <definedName name="_22__FDSAUDITLINK__" localSheetId="20" hidden="1">{"fdsup://IBCentral/FAT Viewer?action=UPDATE&amp;creator=factset&amp;DOC_NAME=fat:reuters_annual_pshs_src_window.fat&amp;display_string=Audit&amp;DYN_ARGS=TRUE&amp;VAR:ID1=B28C57&amp;VAR:RCODE=FDSEPSDIL&amp;VAR:SDATE=20111299&amp;VAR:FREQ=Y&amp;VAR:RELITEM=RP&amp;VAR:CURRENCY=LOCAL&amp;VAR:CURRSOURCE","=EXSHARE&amp;VAR:NATFREQ=ANNUAL&amp;VAR:RFIELD=FINALIZED&amp;VAR:DB_TYPE=NR&amp;VAR:UNITS=M&amp;window=popup&amp;width=450&amp;height=300&amp;START_MAXIMIZED=FALSE"}</definedName>
    <definedName name="_22__FDSAUDITLINK__" hidden="1">{"fdsup://IBCentral/FAT Viewer?action=UPDATE&amp;creator=factset&amp;DOC_NAME=fat:reuters_annual_pshs_src_window.fat&amp;display_string=Audit&amp;DYN_ARGS=TRUE&amp;VAR:ID1=B28C57&amp;VAR:RCODE=FDSEPSDIL&amp;VAR:SDATE=20111299&amp;VAR:FREQ=Y&amp;VAR:RELITEM=RP&amp;VAR:CURRENCY=LOCAL&amp;VAR:CURRSOURCE","=EXSHARE&amp;VAR:NATFREQ=ANNUAL&amp;VAR:RFIELD=FINALIZED&amp;VAR:DB_TYPE=NR&amp;VAR:UNITS=M&amp;window=popup&amp;width=450&amp;height=300&amp;START_MAXIMIZED=FALSE"}</definedName>
    <definedName name="_220__FDSAUDITLINK__" localSheetId="2" hidden="1">{"fdsup://IBCentral/FAT Viewer?action=UPDATE&amp;creator=factset&amp;DOC_NAME=fat:reuters_annual_source_window.fat&amp;display_string=Audit&amp;DYN_ARGS=TRUE&amp;VAR:ID1=B63DG2&amp;VAR:RCODE=CMNEQ&amp;VAR:SDATE=20101299&amp;VAR:FREQ=Y&amp;VAR:RELITEM=RP&amp;VAR:CURRENCY=LOCAL&amp;VAR:CURRSOURCE=EXSHA","RE&amp;VAR:NATFREQ=ANNUAL&amp;VAR:RFIELD=FINALIZED&amp;VAR:DB_TYPE=NR&amp;VAR:UNITS=M&amp;window=popup&amp;width=450&amp;height=300&amp;START_MAXIMIZED=FALSE"}</definedName>
    <definedName name="_220__FDSAUDITLINK__" localSheetId="20" hidden="1">{"fdsup://IBCentral/FAT Viewer?action=UPDATE&amp;creator=factset&amp;DOC_NAME=fat:reuters_annual_source_window.fat&amp;display_string=Audit&amp;DYN_ARGS=TRUE&amp;VAR:ID1=B63DG2&amp;VAR:RCODE=CMNEQ&amp;VAR:SDATE=20101299&amp;VAR:FREQ=Y&amp;VAR:RELITEM=RP&amp;VAR:CURRENCY=LOCAL&amp;VAR:CURRSOURCE=EXSHA","RE&amp;VAR:NATFREQ=ANNUAL&amp;VAR:RFIELD=FINALIZED&amp;VAR:DB_TYPE=NR&amp;VAR:UNITS=M&amp;window=popup&amp;width=450&amp;height=300&amp;START_MAXIMIZED=FALSE"}</definedName>
    <definedName name="_220__FDSAUDITLINK__" hidden="1">{"fdsup://IBCentral/FAT Viewer?action=UPDATE&amp;creator=factset&amp;DOC_NAME=fat:reuters_annual_source_window.fat&amp;display_string=Audit&amp;DYN_ARGS=TRUE&amp;VAR:ID1=B63DG2&amp;VAR:RCODE=CMNEQ&amp;VAR:SDATE=20101299&amp;VAR:FREQ=Y&amp;VAR:RELITEM=RP&amp;VAR:CURRENCY=LOCAL&amp;VAR:CURRSOURCE=EXSHA","RE&amp;VAR:NATFREQ=ANNUAL&amp;VAR:RFIELD=FINALIZED&amp;VAR:DB_TYPE=NR&amp;VAR:UNITS=M&amp;window=popup&amp;width=450&amp;height=300&amp;START_MAXIMIZED=FALSE"}</definedName>
    <definedName name="_221__FDSAUDITLINK__" localSheetId="2" hidden="1">{"fdsup://IBCentral/FAT Viewer?action=UPDATE&amp;creator=factset&amp;DOC_NAME=fat:reuters_annual_source_window.fat&amp;display_string=Audit&amp;DYN_ARGS=TRUE&amp;VAR:ID1=002939&amp;VAR:RCODE=CMNEQ&amp;VAR:SDATE=20101299&amp;VAR:FREQ=Y&amp;VAR:RELITEM=RP&amp;VAR:CURRENCY=LOCAL&amp;VAR:CURRSOURCE=EXSHA","RE&amp;VAR:NATFREQ=ANNUAL&amp;VAR:RFIELD=FINALIZED&amp;VAR:DB_TYPE=NR&amp;VAR:UNITS=M&amp;window=popup&amp;width=450&amp;height=300&amp;START_MAXIMIZED=FALSE"}</definedName>
    <definedName name="_221__FDSAUDITLINK__" localSheetId="20" hidden="1">{"fdsup://IBCentral/FAT Viewer?action=UPDATE&amp;creator=factset&amp;DOC_NAME=fat:reuters_annual_source_window.fat&amp;display_string=Audit&amp;DYN_ARGS=TRUE&amp;VAR:ID1=002939&amp;VAR:RCODE=CMNEQ&amp;VAR:SDATE=20101299&amp;VAR:FREQ=Y&amp;VAR:RELITEM=RP&amp;VAR:CURRENCY=LOCAL&amp;VAR:CURRSOURCE=EXSHA","RE&amp;VAR:NATFREQ=ANNUAL&amp;VAR:RFIELD=FINALIZED&amp;VAR:DB_TYPE=NR&amp;VAR:UNITS=M&amp;window=popup&amp;width=450&amp;height=300&amp;START_MAXIMIZED=FALSE"}</definedName>
    <definedName name="_221__FDSAUDITLINK__" hidden="1">{"fdsup://IBCentral/FAT Viewer?action=UPDATE&amp;creator=factset&amp;DOC_NAME=fat:reuters_annual_source_window.fat&amp;display_string=Audit&amp;DYN_ARGS=TRUE&amp;VAR:ID1=002939&amp;VAR:RCODE=CMNEQ&amp;VAR:SDATE=20101299&amp;VAR:FREQ=Y&amp;VAR:RELITEM=RP&amp;VAR:CURRENCY=LOCAL&amp;VAR:CURRSOURCE=EXSHA","RE&amp;VAR:NATFREQ=ANNUAL&amp;VAR:RFIELD=FINALIZED&amp;VAR:DB_TYPE=NR&amp;VAR:UNITS=M&amp;window=popup&amp;width=450&amp;height=300&amp;START_MAXIMIZED=FALSE"}</definedName>
    <definedName name="_222__FDSAUDITLINK__" localSheetId="2" hidden="1">{"fdsup://IBCentral/FAT Viewer?action=UPDATE&amp;creator=factset&amp;DOC_NAME=fat:reuters_annual_source_window.fat&amp;display_string=Audit&amp;DYN_ARGS=TRUE&amp;VAR:ID1=B40SF8&amp;VAR:RCODE=CMNEQ&amp;VAR:SDATE=20101299&amp;VAR:FREQ=Y&amp;VAR:RELITEM=RP&amp;VAR:CURRENCY=LOCAL&amp;VAR:CURRSOURCE=EXSHA","RE&amp;VAR:NATFREQ=ANNUAL&amp;VAR:RFIELD=FINALIZED&amp;VAR:DB_TYPE=NR&amp;VAR:UNITS=M&amp;window=popup&amp;width=450&amp;height=300&amp;START_MAXIMIZED=FALSE"}</definedName>
    <definedName name="_222__FDSAUDITLINK__" localSheetId="20" hidden="1">{"fdsup://IBCentral/FAT Viewer?action=UPDATE&amp;creator=factset&amp;DOC_NAME=fat:reuters_annual_source_window.fat&amp;display_string=Audit&amp;DYN_ARGS=TRUE&amp;VAR:ID1=B40SF8&amp;VAR:RCODE=CMNEQ&amp;VAR:SDATE=20101299&amp;VAR:FREQ=Y&amp;VAR:RELITEM=RP&amp;VAR:CURRENCY=LOCAL&amp;VAR:CURRSOURCE=EXSHA","RE&amp;VAR:NATFREQ=ANNUAL&amp;VAR:RFIELD=FINALIZED&amp;VAR:DB_TYPE=NR&amp;VAR:UNITS=M&amp;window=popup&amp;width=450&amp;height=300&amp;START_MAXIMIZED=FALSE"}</definedName>
    <definedName name="_222__FDSAUDITLINK__" hidden="1">{"fdsup://IBCentral/FAT Viewer?action=UPDATE&amp;creator=factset&amp;DOC_NAME=fat:reuters_annual_source_window.fat&amp;display_string=Audit&amp;DYN_ARGS=TRUE&amp;VAR:ID1=B40SF8&amp;VAR:RCODE=CMNEQ&amp;VAR:SDATE=20101299&amp;VAR:FREQ=Y&amp;VAR:RELITEM=RP&amp;VAR:CURRENCY=LOCAL&amp;VAR:CURRSOURCE=EXSHA","RE&amp;VAR:NATFREQ=ANNUAL&amp;VAR:RFIELD=FINALIZED&amp;VAR:DB_TYPE=NR&amp;VAR:UNITS=M&amp;window=popup&amp;width=450&amp;height=300&amp;START_MAXIMIZED=FALSE"}</definedName>
    <definedName name="_223__FDSAUDITLINK__" localSheetId="2" hidden="1">{"fdsup://IBCentral/FAT Viewer?action=UPDATE&amp;creator=factset&amp;DOC_NAME=fat:reuters_annual_source_window.fat&amp;display_string=Audit&amp;DYN_ARGS=TRUE&amp;VAR:ID1=B64G90&amp;VAR:RCODE=CMNEQ&amp;VAR:SDATE=20101299&amp;VAR:FREQ=Y&amp;VAR:RELITEM=RP&amp;VAR:CURRENCY=LOCAL&amp;VAR:CURRSOURCE=EXSHA","RE&amp;VAR:NATFREQ=ANNUAL&amp;VAR:RFIELD=FINALIZED&amp;VAR:DB_TYPE=NR&amp;VAR:UNITS=M&amp;window=popup&amp;width=450&amp;height=300&amp;START_MAXIMIZED=FALSE"}</definedName>
    <definedName name="_223__FDSAUDITLINK__" localSheetId="20" hidden="1">{"fdsup://IBCentral/FAT Viewer?action=UPDATE&amp;creator=factset&amp;DOC_NAME=fat:reuters_annual_source_window.fat&amp;display_string=Audit&amp;DYN_ARGS=TRUE&amp;VAR:ID1=B64G90&amp;VAR:RCODE=CMNEQ&amp;VAR:SDATE=20101299&amp;VAR:FREQ=Y&amp;VAR:RELITEM=RP&amp;VAR:CURRENCY=LOCAL&amp;VAR:CURRSOURCE=EXSHA","RE&amp;VAR:NATFREQ=ANNUAL&amp;VAR:RFIELD=FINALIZED&amp;VAR:DB_TYPE=NR&amp;VAR:UNITS=M&amp;window=popup&amp;width=450&amp;height=300&amp;START_MAXIMIZED=FALSE"}</definedName>
    <definedName name="_223__FDSAUDITLINK__" hidden="1">{"fdsup://IBCentral/FAT Viewer?action=UPDATE&amp;creator=factset&amp;DOC_NAME=fat:reuters_annual_source_window.fat&amp;display_string=Audit&amp;DYN_ARGS=TRUE&amp;VAR:ID1=B64G90&amp;VAR:RCODE=CMNEQ&amp;VAR:SDATE=20101299&amp;VAR:FREQ=Y&amp;VAR:RELITEM=RP&amp;VAR:CURRENCY=LOCAL&amp;VAR:CURRSOURCE=EXSHA","RE&amp;VAR:NATFREQ=ANNUAL&amp;VAR:RFIELD=FINALIZED&amp;VAR:DB_TYPE=NR&amp;VAR:UNITS=M&amp;window=popup&amp;width=450&amp;height=300&amp;START_MAXIMIZED=FALSE"}</definedName>
    <definedName name="_224__FDSAUDITLINK__" localSheetId="2" hidden="1">{"fdsup://IBCentral/FAT Viewer?action=UPDATE&amp;creator=factset&amp;DOC_NAME=fat:reuters_annual_source_window.fat&amp;display_string=Audit&amp;DYN_ARGS=TRUE&amp;VAR:ID1=B1G4YS&amp;VAR:RCODE=CMNEQ&amp;VAR:SDATE=20101299&amp;VAR:FREQ=Y&amp;VAR:RELITEM=RP&amp;VAR:CURRENCY=LOCAL&amp;VAR:CURRSOURCE=EXSHA","RE&amp;VAR:NATFREQ=ANNUAL&amp;VAR:RFIELD=FINALIZED&amp;VAR:DB_TYPE=NR&amp;VAR:UNITS=M&amp;window=popup&amp;width=450&amp;height=300&amp;START_MAXIMIZED=FALSE"}</definedName>
    <definedName name="_224__FDSAUDITLINK__" localSheetId="20" hidden="1">{"fdsup://IBCentral/FAT Viewer?action=UPDATE&amp;creator=factset&amp;DOC_NAME=fat:reuters_annual_source_window.fat&amp;display_string=Audit&amp;DYN_ARGS=TRUE&amp;VAR:ID1=B1G4YS&amp;VAR:RCODE=CMNEQ&amp;VAR:SDATE=20101299&amp;VAR:FREQ=Y&amp;VAR:RELITEM=RP&amp;VAR:CURRENCY=LOCAL&amp;VAR:CURRSOURCE=EXSHA","RE&amp;VAR:NATFREQ=ANNUAL&amp;VAR:RFIELD=FINALIZED&amp;VAR:DB_TYPE=NR&amp;VAR:UNITS=M&amp;window=popup&amp;width=450&amp;height=300&amp;START_MAXIMIZED=FALSE"}</definedName>
    <definedName name="_224__FDSAUDITLINK__" hidden="1">{"fdsup://IBCentral/FAT Viewer?action=UPDATE&amp;creator=factset&amp;DOC_NAME=fat:reuters_annual_source_window.fat&amp;display_string=Audit&amp;DYN_ARGS=TRUE&amp;VAR:ID1=B1G4YS&amp;VAR:RCODE=CMNEQ&amp;VAR:SDATE=20101299&amp;VAR:FREQ=Y&amp;VAR:RELITEM=RP&amp;VAR:CURRENCY=LOCAL&amp;VAR:CURRSOURCE=EXSHA","RE&amp;VAR:NATFREQ=ANNUAL&amp;VAR:RFIELD=FINALIZED&amp;VAR:DB_TYPE=NR&amp;VAR:UNITS=M&amp;window=popup&amp;width=450&amp;height=300&amp;START_MAXIMIZED=FALSE"}</definedName>
    <definedName name="_225__FDSAUDITLINK__" localSheetId="2" hidden="1">{"fdsup://IBCentral/FAT Viewer?action=UPDATE&amp;creator=factset&amp;DOC_NAME=fat:reuters_annual_source_window.fat&amp;display_string=Audit&amp;DYN_ARGS=TRUE&amp;VAR:ID1=B2988H&amp;VAR:RCODE=CMNEQ&amp;VAR:SDATE=20101299&amp;VAR:FREQ=Y&amp;VAR:RELITEM=RP&amp;VAR:CURRENCY=LOCAL&amp;VAR:CURRSOURCE=EXSHA","RE&amp;VAR:NATFREQ=ANNUAL&amp;VAR:RFIELD=FINALIZED&amp;VAR:DB_TYPE=NR&amp;VAR:UNITS=M&amp;window=popup&amp;width=450&amp;height=300&amp;START_MAXIMIZED=FALSE"}</definedName>
    <definedName name="_225__FDSAUDITLINK__" localSheetId="20" hidden="1">{"fdsup://IBCentral/FAT Viewer?action=UPDATE&amp;creator=factset&amp;DOC_NAME=fat:reuters_annual_source_window.fat&amp;display_string=Audit&amp;DYN_ARGS=TRUE&amp;VAR:ID1=B2988H&amp;VAR:RCODE=CMNEQ&amp;VAR:SDATE=20101299&amp;VAR:FREQ=Y&amp;VAR:RELITEM=RP&amp;VAR:CURRENCY=LOCAL&amp;VAR:CURRSOURCE=EXSHA","RE&amp;VAR:NATFREQ=ANNUAL&amp;VAR:RFIELD=FINALIZED&amp;VAR:DB_TYPE=NR&amp;VAR:UNITS=M&amp;window=popup&amp;width=450&amp;height=300&amp;START_MAXIMIZED=FALSE"}</definedName>
    <definedName name="_225__FDSAUDITLINK__" hidden="1">{"fdsup://IBCentral/FAT Viewer?action=UPDATE&amp;creator=factset&amp;DOC_NAME=fat:reuters_annual_source_window.fat&amp;display_string=Audit&amp;DYN_ARGS=TRUE&amp;VAR:ID1=B2988H&amp;VAR:RCODE=CMNEQ&amp;VAR:SDATE=20101299&amp;VAR:FREQ=Y&amp;VAR:RELITEM=RP&amp;VAR:CURRENCY=LOCAL&amp;VAR:CURRSOURCE=EXSHA","RE&amp;VAR:NATFREQ=ANNUAL&amp;VAR:RFIELD=FINALIZED&amp;VAR:DB_TYPE=NR&amp;VAR:UNITS=M&amp;window=popup&amp;width=450&amp;height=300&amp;START_MAXIMIZED=FALSE"}</definedName>
    <definedName name="_226__FDSAUDITLINK__" localSheetId="2" hidden="1">{"fdsup://IBCentral/FAT Viewer?action=UPDATE&amp;creator=factset&amp;DOC_NAME=fat:reuters_annual_source_window.fat&amp;display_string=Audit&amp;DYN_ARGS=TRUE&amp;VAR:ID1=B1DWJ9&amp;VAR:RCODE=CMNEQ&amp;VAR:SDATE=20101299&amp;VAR:FREQ=Y&amp;VAR:RELITEM=RP&amp;VAR:CURRENCY=LOCAL&amp;VAR:CURRSOURCE=EXSHA","RE&amp;VAR:NATFREQ=ANNUAL&amp;VAR:RFIELD=FINALIZED&amp;VAR:DB_TYPE=NR&amp;VAR:UNITS=M&amp;window=popup&amp;width=450&amp;height=300&amp;START_MAXIMIZED=FALSE"}</definedName>
    <definedName name="_226__FDSAUDITLINK__" localSheetId="20" hidden="1">{"fdsup://IBCentral/FAT Viewer?action=UPDATE&amp;creator=factset&amp;DOC_NAME=fat:reuters_annual_source_window.fat&amp;display_string=Audit&amp;DYN_ARGS=TRUE&amp;VAR:ID1=B1DWJ9&amp;VAR:RCODE=CMNEQ&amp;VAR:SDATE=20101299&amp;VAR:FREQ=Y&amp;VAR:RELITEM=RP&amp;VAR:CURRENCY=LOCAL&amp;VAR:CURRSOURCE=EXSHA","RE&amp;VAR:NATFREQ=ANNUAL&amp;VAR:RFIELD=FINALIZED&amp;VAR:DB_TYPE=NR&amp;VAR:UNITS=M&amp;window=popup&amp;width=450&amp;height=300&amp;START_MAXIMIZED=FALSE"}</definedName>
    <definedName name="_226__FDSAUDITLINK__" hidden="1">{"fdsup://IBCentral/FAT Viewer?action=UPDATE&amp;creator=factset&amp;DOC_NAME=fat:reuters_annual_source_window.fat&amp;display_string=Audit&amp;DYN_ARGS=TRUE&amp;VAR:ID1=B1DWJ9&amp;VAR:RCODE=CMNEQ&amp;VAR:SDATE=20101299&amp;VAR:FREQ=Y&amp;VAR:RELITEM=RP&amp;VAR:CURRENCY=LOCAL&amp;VAR:CURRSOURCE=EXSHA","RE&amp;VAR:NATFREQ=ANNUAL&amp;VAR:RFIELD=FINALIZED&amp;VAR:DB_TYPE=NR&amp;VAR:UNITS=M&amp;window=popup&amp;width=450&amp;height=300&amp;START_MAXIMIZED=FALSE"}</definedName>
    <definedName name="_227__FDSAUDITLINK__" localSheetId="2" hidden="1">{"fdsup://IBCentral/FAT Viewer?action=UPDATE&amp;creator=factset&amp;DOC_NAME=fat:reuters_annual_source_window.fat&amp;display_string=Audit&amp;DYN_ARGS=TRUE&amp;VAR:ID1=B0PYHC&amp;VAR:RCODE=CMNEQ&amp;VAR:SDATE=20101299&amp;VAR:FREQ=Y&amp;VAR:RELITEM=RP&amp;VAR:CURRENCY=LOCAL&amp;VAR:CURRSOURCE=EXSHA","RE&amp;VAR:NATFREQ=ANNUAL&amp;VAR:RFIELD=FINALIZED&amp;VAR:DB_TYPE=NR&amp;VAR:UNITS=M&amp;window=popup&amp;width=450&amp;height=300&amp;START_MAXIMIZED=FALSE"}</definedName>
    <definedName name="_227__FDSAUDITLINK__" localSheetId="20" hidden="1">{"fdsup://IBCentral/FAT Viewer?action=UPDATE&amp;creator=factset&amp;DOC_NAME=fat:reuters_annual_source_window.fat&amp;display_string=Audit&amp;DYN_ARGS=TRUE&amp;VAR:ID1=B0PYHC&amp;VAR:RCODE=CMNEQ&amp;VAR:SDATE=20101299&amp;VAR:FREQ=Y&amp;VAR:RELITEM=RP&amp;VAR:CURRENCY=LOCAL&amp;VAR:CURRSOURCE=EXSHA","RE&amp;VAR:NATFREQ=ANNUAL&amp;VAR:RFIELD=FINALIZED&amp;VAR:DB_TYPE=NR&amp;VAR:UNITS=M&amp;window=popup&amp;width=450&amp;height=300&amp;START_MAXIMIZED=FALSE"}</definedName>
    <definedName name="_227__FDSAUDITLINK__" hidden="1">{"fdsup://IBCentral/FAT Viewer?action=UPDATE&amp;creator=factset&amp;DOC_NAME=fat:reuters_annual_source_window.fat&amp;display_string=Audit&amp;DYN_ARGS=TRUE&amp;VAR:ID1=B0PYHC&amp;VAR:RCODE=CMNEQ&amp;VAR:SDATE=20101299&amp;VAR:FREQ=Y&amp;VAR:RELITEM=RP&amp;VAR:CURRENCY=LOCAL&amp;VAR:CURRSOURCE=EXSHA","RE&amp;VAR:NATFREQ=ANNUAL&amp;VAR:RFIELD=FINALIZED&amp;VAR:DB_TYPE=NR&amp;VAR:UNITS=M&amp;window=popup&amp;width=450&amp;height=300&amp;START_MAXIMIZED=FALSE"}</definedName>
    <definedName name="_228__FDSAUDITLINK__" localSheetId="2" hidden="1">{"fdsup://IBCentral/FAT Viewer?action=UPDATE&amp;creator=factset&amp;DOC_NAME=fat:reuters_annual_source_window.fat&amp;display_string=Audit&amp;DYN_ARGS=TRUE&amp;VAR:ID1=B00LBS&amp;VAR:RCODE=CMNEQ&amp;VAR:SDATE=20101299&amp;VAR:FREQ=Y&amp;VAR:RELITEM=RP&amp;VAR:CURRENCY=LOCAL&amp;VAR:CURRSOURCE=EXSHA","RE&amp;VAR:NATFREQ=ANNUAL&amp;VAR:RFIELD=FINALIZED&amp;VAR:DB_TYPE=NR&amp;VAR:UNITS=M&amp;window=popup&amp;width=450&amp;height=300&amp;START_MAXIMIZED=FALSE"}</definedName>
    <definedName name="_228__FDSAUDITLINK__" localSheetId="20" hidden="1">{"fdsup://IBCentral/FAT Viewer?action=UPDATE&amp;creator=factset&amp;DOC_NAME=fat:reuters_annual_source_window.fat&amp;display_string=Audit&amp;DYN_ARGS=TRUE&amp;VAR:ID1=B00LBS&amp;VAR:RCODE=CMNEQ&amp;VAR:SDATE=20101299&amp;VAR:FREQ=Y&amp;VAR:RELITEM=RP&amp;VAR:CURRENCY=LOCAL&amp;VAR:CURRSOURCE=EXSHA","RE&amp;VAR:NATFREQ=ANNUAL&amp;VAR:RFIELD=FINALIZED&amp;VAR:DB_TYPE=NR&amp;VAR:UNITS=M&amp;window=popup&amp;width=450&amp;height=300&amp;START_MAXIMIZED=FALSE"}</definedName>
    <definedName name="_228__FDSAUDITLINK__" hidden="1">{"fdsup://IBCentral/FAT Viewer?action=UPDATE&amp;creator=factset&amp;DOC_NAME=fat:reuters_annual_source_window.fat&amp;display_string=Audit&amp;DYN_ARGS=TRUE&amp;VAR:ID1=B00LBS&amp;VAR:RCODE=CMNEQ&amp;VAR:SDATE=20101299&amp;VAR:FREQ=Y&amp;VAR:RELITEM=RP&amp;VAR:CURRENCY=LOCAL&amp;VAR:CURRSOURCE=EXSHA","RE&amp;VAR:NATFREQ=ANNUAL&amp;VAR:RFIELD=FINALIZED&amp;VAR:DB_TYPE=NR&amp;VAR:UNITS=M&amp;window=popup&amp;width=450&amp;height=300&amp;START_MAXIMIZED=FALSE"}</definedName>
    <definedName name="_229__FDSAUDITLINK__" localSheetId="2" hidden="1">{"fdsup://IBCentral/FAT Viewer?action=UPDATE&amp;creator=factset&amp;DOC_NAME=fat:reuters_annual_source_window.fat&amp;display_string=Audit&amp;DYN_ARGS=TRUE&amp;VAR:ID1=B59NXW&amp;VAR:RCODE=CMNEQ&amp;VAR:SDATE=20091299&amp;VAR:FREQ=Y&amp;VAR:RELITEM=RP&amp;VAR:CURRENCY=LOCAL&amp;VAR:CURRSOURCE=EXSHA","RE&amp;VAR:NATFREQ=ANNUAL&amp;VAR:RFIELD=FINALIZED&amp;VAR:DB_TYPE=NR&amp;VAR:UNITS=M&amp;window=popup&amp;width=450&amp;height=300&amp;START_MAXIMIZED=FALSE"}</definedName>
    <definedName name="_229__FDSAUDITLINK__" localSheetId="20" hidden="1">{"fdsup://IBCentral/FAT Viewer?action=UPDATE&amp;creator=factset&amp;DOC_NAME=fat:reuters_annual_source_window.fat&amp;display_string=Audit&amp;DYN_ARGS=TRUE&amp;VAR:ID1=B59NXW&amp;VAR:RCODE=CMNEQ&amp;VAR:SDATE=20091299&amp;VAR:FREQ=Y&amp;VAR:RELITEM=RP&amp;VAR:CURRENCY=LOCAL&amp;VAR:CURRSOURCE=EXSHA","RE&amp;VAR:NATFREQ=ANNUAL&amp;VAR:RFIELD=FINALIZED&amp;VAR:DB_TYPE=NR&amp;VAR:UNITS=M&amp;window=popup&amp;width=450&amp;height=300&amp;START_MAXIMIZED=FALSE"}</definedName>
    <definedName name="_229__FDSAUDITLINK__" hidden="1">{"fdsup://IBCentral/FAT Viewer?action=UPDATE&amp;creator=factset&amp;DOC_NAME=fat:reuters_annual_source_window.fat&amp;display_string=Audit&amp;DYN_ARGS=TRUE&amp;VAR:ID1=B59NXW&amp;VAR:RCODE=CMNEQ&amp;VAR:SDATE=20091299&amp;VAR:FREQ=Y&amp;VAR:RELITEM=RP&amp;VAR:CURRENCY=LOCAL&amp;VAR:CURRSOURCE=EXSHA","RE&amp;VAR:NATFREQ=ANNUAL&amp;VAR:RFIELD=FINALIZED&amp;VAR:DB_TYPE=NR&amp;VAR:UNITS=M&amp;window=popup&amp;width=450&amp;height=300&amp;START_MAXIMIZED=FALSE"}</definedName>
    <definedName name="_23__FDSAUDITLINK__" localSheetId="2" hidden="1">{"fdsup://IBCentral/FAT Viewer?action=UPDATE&amp;creator=factset&amp;DOC_NAME=fat:reuters_annual_source_window.fat&amp;display_string=Audit&amp;DYN_ARGS=TRUE&amp;VAR:ID1=B16KPT&amp;VAR:RCODE=CMNEQ&amp;VAR:SDATE=20111299&amp;VAR:FREQ=Y&amp;VAR:RELITEM=RP&amp;VAR:CURRENCY=LOCAL&amp;VAR:CURRSOURCE=EXSHA","RE&amp;VAR:NATFREQ=ANNUAL&amp;VAR:RFIELD=FINALIZED&amp;VAR:DB_TYPE=NR&amp;VAR:UNITS=M&amp;window=popup&amp;width=450&amp;height=300&amp;START_MAXIMIZED=FALSE"}</definedName>
    <definedName name="_23__FDSAUDITLINK__" localSheetId="20" hidden="1">{"fdsup://IBCentral/FAT Viewer?action=UPDATE&amp;creator=factset&amp;DOC_NAME=fat:reuters_annual_source_window.fat&amp;display_string=Audit&amp;DYN_ARGS=TRUE&amp;VAR:ID1=B16KPT&amp;VAR:RCODE=CMNEQ&amp;VAR:SDATE=20111299&amp;VAR:FREQ=Y&amp;VAR:RELITEM=RP&amp;VAR:CURRENCY=LOCAL&amp;VAR:CURRSOURCE=EXSHA","RE&amp;VAR:NATFREQ=ANNUAL&amp;VAR:RFIELD=FINALIZED&amp;VAR:DB_TYPE=NR&amp;VAR:UNITS=M&amp;window=popup&amp;width=450&amp;height=300&amp;START_MAXIMIZED=FALSE"}</definedName>
    <definedName name="_23__FDSAUDITLINK__" hidden="1">{"fdsup://IBCentral/FAT Viewer?action=UPDATE&amp;creator=factset&amp;DOC_NAME=fat:reuters_annual_source_window.fat&amp;display_string=Audit&amp;DYN_ARGS=TRUE&amp;VAR:ID1=B16KPT&amp;VAR:RCODE=CMNEQ&amp;VAR:SDATE=20111299&amp;VAR:FREQ=Y&amp;VAR:RELITEM=RP&amp;VAR:CURRENCY=LOCAL&amp;VAR:CURRSOURCE=EXSHA","RE&amp;VAR:NATFREQ=ANNUAL&amp;VAR:RFIELD=FINALIZED&amp;VAR:DB_TYPE=NR&amp;VAR:UNITS=M&amp;window=popup&amp;width=450&amp;height=300&amp;START_MAXIMIZED=FALSE"}</definedName>
    <definedName name="_230__FDSAUDITLINK__" localSheetId="2" hidden="1">{"fdsup://IBCentral/FAT Viewer?action=UPDATE&amp;creator=factset&amp;DOC_NAME=fat:reuters_annual_source_window.fat&amp;display_string=Audit&amp;DYN_ARGS=TRUE&amp;VAR:ID1=B2QBR8&amp;VAR:RCODE=CMNEQ&amp;VAR:SDATE=20091299&amp;VAR:FREQ=Y&amp;VAR:RELITEM=RP&amp;VAR:CURRENCY=LOCAL&amp;VAR:CURRSOURCE=EXSHA","RE&amp;VAR:NATFREQ=ANNUAL&amp;VAR:RFIELD=FINALIZED&amp;VAR:DB_TYPE=NR&amp;VAR:UNITS=M&amp;window=popup&amp;width=450&amp;height=300&amp;START_MAXIMIZED=FALSE"}</definedName>
    <definedName name="_230__FDSAUDITLINK__" localSheetId="20" hidden="1">{"fdsup://IBCentral/FAT Viewer?action=UPDATE&amp;creator=factset&amp;DOC_NAME=fat:reuters_annual_source_window.fat&amp;display_string=Audit&amp;DYN_ARGS=TRUE&amp;VAR:ID1=B2QBR8&amp;VAR:RCODE=CMNEQ&amp;VAR:SDATE=20091299&amp;VAR:FREQ=Y&amp;VAR:RELITEM=RP&amp;VAR:CURRENCY=LOCAL&amp;VAR:CURRSOURCE=EXSHA","RE&amp;VAR:NATFREQ=ANNUAL&amp;VAR:RFIELD=FINALIZED&amp;VAR:DB_TYPE=NR&amp;VAR:UNITS=M&amp;window=popup&amp;width=450&amp;height=300&amp;START_MAXIMIZED=FALSE"}</definedName>
    <definedName name="_230__FDSAUDITLINK__" hidden="1">{"fdsup://IBCentral/FAT Viewer?action=UPDATE&amp;creator=factset&amp;DOC_NAME=fat:reuters_annual_source_window.fat&amp;display_string=Audit&amp;DYN_ARGS=TRUE&amp;VAR:ID1=B2QBR8&amp;VAR:RCODE=CMNEQ&amp;VAR:SDATE=20091299&amp;VAR:FREQ=Y&amp;VAR:RELITEM=RP&amp;VAR:CURRENCY=LOCAL&amp;VAR:CURRSOURCE=EXSHA","RE&amp;VAR:NATFREQ=ANNUAL&amp;VAR:RFIELD=FINALIZED&amp;VAR:DB_TYPE=NR&amp;VAR:UNITS=M&amp;window=popup&amp;width=450&amp;height=300&amp;START_MAXIMIZED=FALSE"}</definedName>
    <definedName name="_231__FDSAUDITLINK__" localSheetId="2" hidden="1">{"fdsup://IBCentral/FAT Viewer?action=UPDATE&amp;creator=factset&amp;DOC_NAME=fat:reuters_annual_source_window.fat&amp;display_string=Audit&amp;DYN_ARGS=TRUE&amp;VAR:ID1=B16KPT&amp;VAR:RCODE=CMNEQ&amp;VAR:SDATE=20101299&amp;VAR:FREQ=Y&amp;VAR:RELITEM=RP&amp;VAR:CURRENCY=LOCAL&amp;VAR:CURRSOURCE=EXSHA","RE&amp;VAR:NATFREQ=ANNUAL&amp;VAR:RFIELD=FINALIZED&amp;VAR:DB_TYPE=NR&amp;VAR:UNITS=M&amp;window=popup&amp;width=450&amp;height=300&amp;START_MAXIMIZED=FALSE"}</definedName>
    <definedName name="_231__FDSAUDITLINK__" localSheetId="20" hidden="1">{"fdsup://IBCentral/FAT Viewer?action=UPDATE&amp;creator=factset&amp;DOC_NAME=fat:reuters_annual_source_window.fat&amp;display_string=Audit&amp;DYN_ARGS=TRUE&amp;VAR:ID1=B16KPT&amp;VAR:RCODE=CMNEQ&amp;VAR:SDATE=20101299&amp;VAR:FREQ=Y&amp;VAR:RELITEM=RP&amp;VAR:CURRENCY=LOCAL&amp;VAR:CURRSOURCE=EXSHA","RE&amp;VAR:NATFREQ=ANNUAL&amp;VAR:RFIELD=FINALIZED&amp;VAR:DB_TYPE=NR&amp;VAR:UNITS=M&amp;window=popup&amp;width=450&amp;height=300&amp;START_MAXIMIZED=FALSE"}</definedName>
    <definedName name="_231__FDSAUDITLINK__" hidden="1">{"fdsup://IBCentral/FAT Viewer?action=UPDATE&amp;creator=factset&amp;DOC_NAME=fat:reuters_annual_source_window.fat&amp;display_string=Audit&amp;DYN_ARGS=TRUE&amp;VAR:ID1=B16KPT&amp;VAR:RCODE=CMNEQ&amp;VAR:SDATE=20101299&amp;VAR:FREQ=Y&amp;VAR:RELITEM=RP&amp;VAR:CURRENCY=LOCAL&amp;VAR:CURRSOURCE=EXSHA","RE&amp;VAR:NATFREQ=ANNUAL&amp;VAR:RFIELD=FINALIZED&amp;VAR:DB_TYPE=NR&amp;VAR:UNITS=M&amp;window=popup&amp;width=450&amp;height=300&amp;START_MAXIMIZED=FALSE"}</definedName>
    <definedName name="_232__FDSAUDITLINK__" localSheetId="2" hidden="1">{"fdsup://IBCentral/FAT Viewer?action=UPDATE&amp;creator=factset&amp;DOC_NAME=fat:reuters_annual_source_window.fat&amp;display_string=Audit&amp;DYN_ARGS=TRUE&amp;VAR:ID1=076693&amp;VAR:RCODE=CMNEQ&amp;VAR:SDATE=20101299&amp;VAR:FREQ=Y&amp;VAR:RELITEM=RP&amp;VAR:CURRENCY=LOCAL&amp;VAR:CURRSOURCE=EXSHA","RE&amp;VAR:NATFREQ=ANNUAL&amp;VAR:RFIELD=FINALIZED&amp;VAR:DB_TYPE=NR&amp;VAR:UNITS=M&amp;window=popup&amp;width=450&amp;height=300&amp;START_MAXIMIZED=FALSE"}</definedName>
    <definedName name="_232__FDSAUDITLINK__" localSheetId="20" hidden="1">{"fdsup://IBCentral/FAT Viewer?action=UPDATE&amp;creator=factset&amp;DOC_NAME=fat:reuters_annual_source_window.fat&amp;display_string=Audit&amp;DYN_ARGS=TRUE&amp;VAR:ID1=076693&amp;VAR:RCODE=CMNEQ&amp;VAR:SDATE=20101299&amp;VAR:FREQ=Y&amp;VAR:RELITEM=RP&amp;VAR:CURRENCY=LOCAL&amp;VAR:CURRSOURCE=EXSHA","RE&amp;VAR:NATFREQ=ANNUAL&amp;VAR:RFIELD=FINALIZED&amp;VAR:DB_TYPE=NR&amp;VAR:UNITS=M&amp;window=popup&amp;width=450&amp;height=300&amp;START_MAXIMIZED=FALSE"}</definedName>
    <definedName name="_232__FDSAUDITLINK__" hidden="1">{"fdsup://IBCentral/FAT Viewer?action=UPDATE&amp;creator=factset&amp;DOC_NAME=fat:reuters_annual_source_window.fat&amp;display_string=Audit&amp;DYN_ARGS=TRUE&amp;VAR:ID1=076693&amp;VAR:RCODE=CMNEQ&amp;VAR:SDATE=20101299&amp;VAR:FREQ=Y&amp;VAR:RELITEM=RP&amp;VAR:CURRENCY=LOCAL&amp;VAR:CURRSOURCE=EXSHA","RE&amp;VAR:NATFREQ=ANNUAL&amp;VAR:RFIELD=FINALIZED&amp;VAR:DB_TYPE=NR&amp;VAR:UNITS=M&amp;window=popup&amp;width=450&amp;height=300&amp;START_MAXIMIZED=FALSE"}</definedName>
    <definedName name="_233__FDSAUDITLINK__" localSheetId="2" hidden="1">{"fdsup://IBCentral/FAT Viewer?action=UPDATE&amp;creator=factset&amp;DOC_NAME=fat:reuters_annual_source_window.fat&amp;display_string=Audit&amp;DYN_ARGS=TRUE&amp;VAR:ID1=066168&amp;VAR:RCODE=CMNEQ&amp;VAR:SDATE=20101299&amp;VAR:FREQ=Y&amp;VAR:RELITEM=RP&amp;VAR:CURRENCY=LOCAL&amp;VAR:CURRSOURCE=EXSHA","RE&amp;VAR:NATFREQ=ANNUAL&amp;VAR:RFIELD=FINALIZED&amp;VAR:DB_TYPE=NR&amp;VAR:UNITS=M&amp;window=popup&amp;width=450&amp;height=300&amp;START_MAXIMIZED=FALSE"}</definedName>
    <definedName name="_233__FDSAUDITLINK__" localSheetId="20" hidden="1">{"fdsup://IBCentral/FAT Viewer?action=UPDATE&amp;creator=factset&amp;DOC_NAME=fat:reuters_annual_source_window.fat&amp;display_string=Audit&amp;DYN_ARGS=TRUE&amp;VAR:ID1=066168&amp;VAR:RCODE=CMNEQ&amp;VAR:SDATE=20101299&amp;VAR:FREQ=Y&amp;VAR:RELITEM=RP&amp;VAR:CURRENCY=LOCAL&amp;VAR:CURRSOURCE=EXSHA","RE&amp;VAR:NATFREQ=ANNUAL&amp;VAR:RFIELD=FINALIZED&amp;VAR:DB_TYPE=NR&amp;VAR:UNITS=M&amp;window=popup&amp;width=450&amp;height=300&amp;START_MAXIMIZED=FALSE"}</definedName>
    <definedName name="_233__FDSAUDITLINK__" hidden="1">{"fdsup://IBCentral/FAT Viewer?action=UPDATE&amp;creator=factset&amp;DOC_NAME=fat:reuters_annual_source_window.fat&amp;display_string=Audit&amp;DYN_ARGS=TRUE&amp;VAR:ID1=066168&amp;VAR:RCODE=CMNEQ&amp;VAR:SDATE=20101299&amp;VAR:FREQ=Y&amp;VAR:RELITEM=RP&amp;VAR:CURRENCY=LOCAL&amp;VAR:CURRSOURCE=EXSHA","RE&amp;VAR:NATFREQ=ANNUAL&amp;VAR:RFIELD=FINALIZED&amp;VAR:DB_TYPE=NR&amp;VAR:UNITS=M&amp;window=popup&amp;width=450&amp;height=300&amp;START_MAXIMIZED=FALSE"}</definedName>
    <definedName name="_234__FDSAUDITLINK__" localSheetId="2" hidden="1">{"fdsup://IBCentral/FAT Viewer?action=UPDATE&amp;creator=factset&amp;DOC_NAME=fat:reuters_annual_source_window.fat&amp;display_string=Audit&amp;DYN_ARGS=TRUE&amp;VAR:ID1=B62W23&amp;VAR:RCODE=CMNEQ&amp;VAR:SDATE=20101299&amp;VAR:FREQ=Y&amp;VAR:RELITEM=RP&amp;VAR:CURRENCY=LOCAL&amp;VAR:CURRSOURCE=EXSHA","RE&amp;VAR:NATFREQ=ANNUAL&amp;VAR:RFIELD=FINALIZED&amp;VAR:DB_TYPE=NR&amp;VAR:UNITS=M&amp;window=popup&amp;width=450&amp;height=300&amp;START_MAXIMIZED=FALSE"}</definedName>
    <definedName name="_234__FDSAUDITLINK__" localSheetId="20" hidden="1">{"fdsup://IBCentral/FAT Viewer?action=UPDATE&amp;creator=factset&amp;DOC_NAME=fat:reuters_annual_source_window.fat&amp;display_string=Audit&amp;DYN_ARGS=TRUE&amp;VAR:ID1=B62W23&amp;VAR:RCODE=CMNEQ&amp;VAR:SDATE=20101299&amp;VAR:FREQ=Y&amp;VAR:RELITEM=RP&amp;VAR:CURRENCY=LOCAL&amp;VAR:CURRSOURCE=EXSHA","RE&amp;VAR:NATFREQ=ANNUAL&amp;VAR:RFIELD=FINALIZED&amp;VAR:DB_TYPE=NR&amp;VAR:UNITS=M&amp;window=popup&amp;width=450&amp;height=300&amp;START_MAXIMIZED=FALSE"}</definedName>
    <definedName name="_234__FDSAUDITLINK__" hidden="1">{"fdsup://IBCentral/FAT Viewer?action=UPDATE&amp;creator=factset&amp;DOC_NAME=fat:reuters_annual_source_window.fat&amp;display_string=Audit&amp;DYN_ARGS=TRUE&amp;VAR:ID1=B62W23&amp;VAR:RCODE=CMNEQ&amp;VAR:SDATE=20101299&amp;VAR:FREQ=Y&amp;VAR:RELITEM=RP&amp;VAR:CURRENCY=LOCAL&amp;VAR:CURRSOURCE=EXSHA","RE&amp;VAR:NATFREQ=ANNUAL&amp;VAR:RFIELD=FINALIZED&amp;VAR:DB_TYPE=NR&amp;VAR:UNITS=M&amp;window=popup&amp;width=450&amp;height=300&amp;START_MAXIMIZED=FALSE"}</definedName>
    <definedName name="_235__FDSAUDITLINK__" localSheetId="2" hidden="1">{"fdsup://IBCentral/FAT Viewer?action=UPDATE&amp;creator=factset&amp;DOC_NAME=fat:reuters_annual_source_window.fat&amp;display_string=Audit&amp;DYN_ARGS=TRUE&amp;VAR:ID1=070995&amp;VAR:RCODE=CMNEQ&amp;VAR:SDATE=20101299&amp;VAR:FREQ=Y&amp;VAR:RELITEM=RP&amp;VAR:CURRENCY=LOCAL&amp;VAR:CURRSOURCE=EXSHA","RE&amp;VAR:NATFREQ=ANNUAL&amp;VAR:RFIELD=FINALIZED&amp;VAR:DB_TYPE=NR&amp;VAR:UNITS=M&amp;window=popup&amp;width=450&amp;height=300&amp;START_MAXIMIZED=FALSE"}</definedName>
    <definedName name="_235__FDSAUDITLINK__" localSheetId="20" hidden="1">{"fdsup://IBCentral/FAT Viewer?action=UPDATE&amp;creator=factset&amp;DOC_NAME=fat:reuters_annual_source_window.fat&amp;display_string=Audit&amp;DYN_ARGS=TRUE&amp;VAR:ID1=070995&amp;VAR:RCODE=CMNEQ&amp;VAR:SDATE=20101299&amp;VAR:FREQ=Y&amp;VAR:RELITEM=RP&amp;VAR:CURRENCY=LOCAL&amp;VAR:CURRSOURCE=EXSHA","RE&amp;VAR:NATFREQ=ANNUAL&amp;VAR:RFIELD=FINALIZED&amp;VAR:DB_TYPE=NR&amp;VAR:UNITS=M&amp;window=popup&amp;width=450&amp;height=300&amp;START_MAXIMIZED=FALSE"}</definedName>
    <definedName name="_235__FDSAUDITLINK__" hidden="1">{"fdsup://IBCentral/FAT Viewer?action=UPDATE&amp;creator=factset&amp;DOC_NAME=fat:reuters_annual_source_window.fat&amp;display_string=Audit&amp;DYN_ARGS=TRUE&amp;VAR:ID1=070995&amp;VAR:RCODE=CMNEQ&amp;VAR:SDATE=20101299&amp;VAR:FREQ=Y&amp;VAR:RELITEM=RP&amp;VAR:CURRENCY=LOCAL&amp;VAR:CURRSOURCE=EXSHA","RE&amp;VAR:NATFREQ=ANNUAL&amp;VAR:RFIELD=FINALIZED&amp;VAR:DB_TYPE=NR&amp;VAR:UNITS=M&amp;window=popup&amp;width=450&amp;height=300&amp;START_MAXIMIZED=FALSE"}</definedName>
    <definedName name="_236__FDSAUDITLINK__" localSheetId="2"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36__FDSAUDITLINK__" localSheetId="20"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36__FDSAUDITLINK__"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37__FDSAUDITLINK__" localSheetId="2" hidden="1">{"fdsup://IBCentral/FAT Viewer?action=UPDATE&amp;creator=factset&amp;DOC_NAME=fat:reuters_annual_source_window.fat&amp;display_string=Audit&amp;DYN_ARGS=TRUE&amp;VAR:ID1=056039&amp;VAR:RCODE=CMNEQ&amp;VAR:SDATE=20101299&amp;VAR:FREQ=Y&amp;VAR:RELITEM=RP&amp;VAR:CURRENCY=LOCAL&amp;VAR:CURRSOURCE=EXSHA","RE&amp;VAR:NATFREQ=ANNUAL&amp;VAR:RFIELD=FINALIZED&amp;VAR:DB_TYPE=NR&amp;VAR:UNITS=M&amp;window=popup&amp;width=450&amp;height=300&amp;START_MAXIMIZED=FALSE"}</definedName>
    <definedName name="_237__FDSAUDITLINK__" localSheetId="20" hidden="1">{"fdsup://IBCentral/FAT Viewer?action=UPDATE&amp;creator=factset&amp;DOC_NAME=fat:reuters_annual_source_window.fat&amp;display_string=Audit&amp;DYN_ARGS=TRUE&amp;VAR:ID1=056039&amp;VAR:RCODE=CMNEQ&amp;VAR:SDATE=20101299&amp;VAR:FREQ=Y&amp;VAR:RELITEM=RP&amp;VAR:CURRENCY=LOCAL&amp;VAR:CURRSOURCE=EXSHA","RE&amp;VAR:NATFREQ=ANNUAL&amp;VAR:RFIELD=FINALIZED&amp;VAR:DB_TYPE=NR&amp;VAR:UNITS=M&amp;window=popup&amp;width=450&amp;height=300&amp;START_MAXIMIZED=FALSE"}</definedName>
    <definedName name="_237__FDSAUDITLINK__" hidden="1">{"fdsup://IBCentral/FAT Viewer?action=UPDATE&amp;creator=factset&amp;DOC_NAME=fat:reuters_annual_source_window.fat&amp;display_string=Audit&amp;DYN_ARGS=TRUE&amp;VAR:ID1=056039&amp;VAR:RCODE=CMNEQ&amp;VAR:SDATE=20101299&amp;VAR:FREQ=Y&amp;VAR:RELITEM=RP&amp;VAR:CURRENCY=LOCAL&amp;VAR:CURRSOURCE=EXSHA","RE&amp;VAR:NATFREQ=ANNUAL&amp;VAR:RFIELD=FINALIZED&amp;VAR:DB_TYPE=NR&amp;VAR:UNITS=M&amp;window=popup&amp;width=450&amp;height=300&amp;START_MAXIMIZED=FALSE"}</definedName>
    <definedName name="_238__FDSAUDITLINK__" localSheetId="2" hidden="1">{"fdsup://IBCentral/FAT Viewer?action=UPDATE&amp;creator=factset&amp;DOC_NAME=fat:reuters_annual_source_window.fat&amp;display_string=Audit&amp;DYN_ARGS=TRUE&amp;VAR:ID1=B02J63&amp;VAR:RCODE=CMNEQ&amp;VAR:SDATE=20101299&amp;VAR:FREQ=Y&amp;VAR:RELITEM=RP&amp;VAR:CURRENCY=LOCAL&amp;VAR:CURRSOURCE=EXSHA","RE&amp;VAR:NATFREQ=ANNUAL&amp;VAR:RFIELD=FINALIZED&amp;VAR:DB_TYPE=NR&amp;VAR:UNITS=M&amp;window=popup&amp;width=450&amp;height=300&amp;START_MAXIMIZED=FALSE"}</definedName>
    <definedName name="_238__FDSAUDITLINK__" localSheetId="20" hidden="1">{"fdsup://IBCentral/FAT Viewer?action=UPDATE&amp;creator=factset&amp;DOC_NAME=fat:reuters_annual_source_window.fat&amp;display_string=Audit&amp;DYN_ARGS=TRUE&amp;VAR:ID1=B02J63&amp;VAR:RCODE=CMNEQ&amp;VAR:SDATE=20101299&amp;VAR:FREQ=Y&amp;VAR:RELITEM=RP&amp;VAR:CURRENCY=LOCAL&amp;VAR:CURRSOURCE=EXSHA","RE&amp;VAR:NATFREQ=ANNUAL&amp;VAR:RFIELD=FINALIZED&amp;VAR:DB_TYPE=NR&amp;VAR:UNITS=M&amp;window=popup&amp;width=450&amp;height=300&amp;START_MAXIMIZED=FALSE"}</definedName>
    <definedName name="_238__FDSAUDITLINK__" hidden="1">{"fdsup://IBCentral/FAT Viewer?action=UPDATE&amp;creator=factset&amp;DOC_NAME=fat:reuters_annual_source_window.fat&amp;display_string=Audit&amp;DYN_ARGS=TRUE&amp;VAR:ID1=B02J63&amp;VAR:RCODE=CMNEQ&amp;VAR:SDATE=20101299&amp;VAR:FREQ=Y&amp;VAR:RELITEM=RP&amp;VAR:CURRENCY=LOCAL&amp;VAR:CURRSOURCE=EXSHA","RE&amp;VAR:NATFREQ=ANNUAL&amp;VAR:RFIELD=FINALIZED&amp;VAR:DB_TYPE=NR&amp;VAR:UNITS=M&amp;window=popup&amp;width=450&amp;height=300&amp;START_MAXIMIZED=FALSE"}</definedName>
    <definedName name="_239__FDSAUDITLINK__" localSheetId="2" hidden="1">{"fdsup://IBCentral/FAT Viewer?action=UPDATE&amp;creator=factset&amp;DOC_NAME=fat:reuters_annual_source_window.fat&amp;display_string=Audit&amp;DYN_ARGS=TRUE&amp;VAR:ID1=021623&amp;VAR:RCODE=CMNEQ&amp;VAR:SDATE=20101299&amp;VAR:FREQ=Y&amp;VAR:RELITEM=RP&amp;VAR:CURRENCY=LOCAL&amp;VAR:CURRSOURCE=EXSHA","RE&amp;VAR:NATFREQ=ANNUAL&amp;VAR:RFIELD=FINALIZED&amp;VAR:DB_TYPE=NR&amp;VAR:UNITS=M&amp;window=popup&amp;width=450&amp;height=300&amp;START_MAXIMIZED=FALSE"}</definedName>
    <definedName name="_239__FDSAUDITLINK__" localSheetId="20" hidden="1">{"fdsup://IBCentral/FAT Viewer?action=UPDATE&amp;creator=factset&amp;DOC_NAME=fat:reuters_annual_source_window.fat&amp;display_string=Audit&amp;DYN_ARGS=TRUE&amp;VAR:ID1=021623&amp;VAR:RCODE=CMNEQ&amp;VAR:SDATE=20101299&amp;VAR:FREQ=Y&amp;VAR:RELITEM=RP&amp;VAR:CURRENCY=LOCAL&amp;VAR:CURRSOURCE=EXSHA","RE&amp;VAR:NATFREQ=ANNUAL&amp;VAR:RFIELD=FINALIZED&amp;VAR:DB_TYPE=NR&amp;VAR:UNITS=M&amp;window=popup&amp;width=450&amp;height=300&amp;START_MAXIMIZED=FALSE"}</definedName>
    <definedName name="_239__FDSAUDITLINK__" hidden="1">{"fdsup://IBCentral/FAT Viewer?action=UPDATE&amp;creator=factset&amp;DOC_NAME=fat:reuters_annual_source_window.fat&amp;display_string=Audit&amp;DYN_ARGS=TRUE&amp;VAR:ID1=021623&amp;VAR:RCODE=CMNEQ&amp;VAR:SDATE=20101299&amp;VAR:FREQ=Y&amp;VAR:RELITEM=RP&amp;VAR:CURRENCY=LOCAL&amp;VAR:CURRSOURCE=EXSHA","RE&amp;VAR:NATFREQ=ANNUAL&amp;VAR:RFIELD=FINALIZED&amp;VAR:DB_TYPE=NR&amp;VAR:UNITS=M&amp;window=popup&amp;width=450&amp;height=300&amp;START_MAXIMIZED=FALSE"}</definedName>
    <definedName name="_24__FDSAUDITLINK__" localSheetId="2" hidden="1">{"fdsup://IBCentral/FAT Viewer?action=UPDATE&amp;creator=factset&amp;DOC_NAME=fat:reuters_annual_source_window.fat&amp;display_string=Audit&amp;DYN_ARGS=TRUE&amp;VAR:ID1=076693&amp;VAR:RCODE=CMNEQ&amp;VAR:SDATE=20111299&amp;VAR:FREQ=Y&amp;VAR:RELITEM=RP&amp;VAR:CURRENCY=LOCAL&amp;VAR:CURRSOURCE=EXSHA","RE&amp;VAR:NATFREQ=ANNUAL&amp;VAR:RFIELD=FINALIZED&amp;VAR:DB_TYPE=NR&amp;VAR:UNITS=M&amp;window=popup&amp;width=450&amp;height=300&amp;START_MAXIMIZED=FALSE"}</definedName>
    <definedName name="_24__FDSAUDITLINK__" localSheetId="20" hidden="1">{"fdsup://IBCentral/FAT Viewer?action=UPDATE&amp;creator=factset&amp;DOC_NAME=fat:reuters_annual_source_window.fat&amp;display_string=Audit&amp;DYN_ARGS=TRUE&amp;VAR:ID1=076693&amp;VAR:RCODE=CMNEQ&amp;VAR:SDATE=20111299&amp;VAR:FREQ=Y&amp;VAR:RELITEM=RP&amp;VAR:CURRENCY=LOCAL&amp;VAR:CURRSOURCE=EXSHA","RE&amp;VAR:NATFREQ=ANNUAL&amp;VAR:RFIELD=FINALIZED&amp;VAR:DB_TYPE=NR&amp;VAR:UNITS=M&amp;window=popup&amp;width=450&amp;height=300&amp;START_MAXIMIZED=FALSE"}</definedName>
    <definedName name="_24__FDSAUDITLINK__" hidden="1">{"fdsup://IBCentral/FAT Viewer?action=UPDATE&amp;creator=factset&amp;DOC_NAME=fat:reuters_annual_source_window.fat&amp;display_string=Audit&amp;DYN_ARGS=TRUE&amp;VAR:ID1=076693&amp;VAR:RCODE=CMNEQ&amp;VAR:SDATE=20111299&amp;VAR:FREQ=Y&amp;VAR:RELITEM=RP&amp;VAR:CURRENCY=LOCAL&amp;VAR:CURRSOURCE=EXSHA","RE&amp;VAR:NATFREQ=ANNUAL&amp;VAR:RFIELD=FINALIZED&amp;VAR:DB_TYPE=NR&amp;VAR:UNITS=M&amp;window=popup&amp;width=450&amp;height=300&amp;START_MAXIMIZED=FALSE"}</definedName>
    <definedName name="_240__FDSAUDITLINK__" localSheetId="2"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40__FDSAUDITLINK__" localSheetId="20"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40__FDSAUDITLINK__"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41__FDSAUDITLINK__" localSheetId="2" hidden="1">{"fdsup://IBCentral/FAT Viewer?action=UPDATE&amp;creator=factset&amp;DOC_NAME=fat:reuters_annual_source_window.fat&amp;display_string=Audit&amp;DYN_ARGS=TRUE&amp;VAR:ID1=B59NXW&amp;VAR:RCODE=QTLE&amp;VAR:SDATE=20091299&amp;VAR:FREQ=Y&amp;VAR:RELITEM=RP&amp;VAR:CURRENCY=LOCAL&amp;VAR:CURRSOURCE=EXSHAR","E&amp;VAR:NATFREQ=ANNUAL&amp;VAR:RFIELD=FINALIZED&amp;VAR:DB_TYPE=NR&amp;VAR:UNITS=M&amp;window=popup&amp;width=450&amp;height=300&amp;START_MAXIMIZED=FALSE"}</definedName>
    <definedName name="_241__FDSAUDITLINK__" localSheetId="20" hidden="1">{"fdsup://IBCentral/FAT Viewer?action=UPDATE&amp;creator=factset&amp;DOC_NAME=fat:reuters_annual_source_window.fat&amp;display_string=Audit&amp;DYN_ARGS=TRUE&amp;VAR:ID1=B59NXW&amp;VAR:RCODE=QTLE&amp;VAR:SDATE=20091299&amp;VAR:FREQ=Y&amp;VAR:RELITEM=RP&amp;VAR:CURRENCY=LOCAL&amp;VAR:CURRSOURCE=EXSHAR","E&amp;VAR:NATFREQ=ANNUAL&amp;VAR:RFIELD=FINALIZED&amp;VAR:DB_TYPE=NR&amp;VAR:UNITS=M&amp;window=popup&amp;width=450&amp;height=300&amp;START_MAXIMIZED=FALSE"}</definedName>
    <definedName name="_241__FDSAUDITLINK__" hidden="1">{"fdsup://IBCentral/FAT Viewer?action=UPDATE&amp;creator=factset&amp;DOC_NAME=fat:reuters_annual_source_window.fat&amp;display_string=Audit&amp;DYN_ARGS=TRUE&amp;VAR:ID1=B59NXW&amp;VAR:RCODE=QTLE&amp;VAR:SDATE=20091299&amp;VAR:FREQ=Y&amp;VAR:RELITEM=RP&amp;VAR:CURRENCY=LOCAL&amp;VAR:CURRSOURCE=EXSHAR","E&amp;VAR:NATFREQ=ANNUAL&amp;VAR:RFIELD=FINALIZED&amp;VAR:DB_TYPE=NR&amp;VAR:UNITS=M&amp;window=popup&amp;width=450&amp;height=300&amp;START_MAXIMIZED=FALSE"}</definedName>
    <definedName name="_242__FDSAUDITLINK__" localSheetId="2" hidden="1">{"fdsup://IBCentral/FAT Viewer?action=UPDATE&amp;creator=factset&amp;DOC_NAME=fat:reuters_annual_source_window.fat&amp;display_string=Audit&amp;DYN_ARGS=TRUE&amp;VAR:ID1=B59NXW&amp;VAR:RCODE=QTLE&amp;VAR:SDATE=20091299&amp;VAR:FREQ=Y&amp;VAR:RELITEM=RP&amp;VAR:CURRENCY=LOCAL&amp;VAR:CURRSOURCE=EXSHAR","E&amp;VAR:NATFREQ=ANNUAL&amp;VAR:RFIELD=FINALIZED&amp;VAR:DB_TYPE=NR&amp;VAR:UNITS=M&amp;window=popup&amp;width=450&amp;height=300&amp;START_MAXIMIZED=FALSE"}</definedName>
    <definedName name="_242__FDSAUDITLINK__" localSheetId="20" hidden="1">{"fdsup://IBCentral/FAT Viewer?action=UPDATE&amp;creator=factset&amp;DOC_NAME=fat:reuters_annual_source_window.fat&amp;display_string=Audit&amp;DYN_ARGS=TRUE&amp;VAR:ID1=B59NXW&amp;VAR:RCODE=QTLE&amp;VAR:SDATE=20091299&amp;VAR:FREQ=Y&amp;VAR:RELITEM=RP&amp;VAR:CURRENCY=LOCAL&amp;VAR:CURRSOURCE=EXSHAR","E&amp;VAR:NATFREQ=ANNUAL&amp;VAR:RFIELD=FINALIZED&amp;VAR:DB_TYPE=NR&amp;VAR:UNITS=M&amp;window=popup&amp;width=450&amp;height=300&amp;START_MAXIMIZED=FALSE"}</definedName>
    <definedName name="_242__FDSAUDITLINK__" hidden="1">{"fdsup://IBCentral/FAT Viewer?action=UPDATE&amp;creator=factset&amp;DOC_NAME=fat:reuters_annual_source_window.fat&amp;display_string=Audit&amp;DYN_ARGS=TRUE&amp;VAR:ID1=B59NXW&amp;VAR:RCODE=QTLE&amp;VAR:SDATE=20091299&amp;VAR:FREQ=Y&amp;VAR:RELITEM=RP&amp;VAR:CURRENCY=LOCAL&amp;VAR:CURRSOURCE=EXSHAR","E&amp;VAR:NATFREQ=ANNUAL&amp;VAR:RFIELD=FINALIZED&amp;VAR:DB_TYPE=NR&amp;VAR:UNITS=M&amp;window=popup&amp;width=450&amp;height=300&amp;START_MAXIMIZED=FALSE"}</definedName>
    <definedName name="_243__FDSAUDITLINK__" localSheetId="2" hidden="1">{"fdsup://IBCentral/FAT Viewer?action=UPDATE&amp;creator=factset&amp;DOC_NAME=fat:reuters_annual_source_window.fat&amp;display_string=Audit&amp;DYN_ARGS=TRUE&amp;VAR:ID1=B59NXW&amp;VAR:RCODE=CMNEQ&amp;VAR:SDATE=20091299&amp;VAR:FREQ=Y&amp;VAR:RELITEM=RP&amp;VAR:CURRENCY=LOCAL&amp;VAR:CURRSOURCE=EXSHA","RE&amp;VAR:NATFREQ=ANNUAL&amp;VAR:RFIELD=FINALIZED&amp;VAR:DB_TYPE=NR&amp;VAR:UNITS=M&amp;window=popup&amp;width=450&amp;height=300&amp;START_MAXIMIZED=FALSE"}</definedName>
    <definedName name="_243__FDSAUDITLINK__" localSheetId="20" hidden="1">{"fdsup://IBCentral/FAT Viewer?action=UPDATE&amp;creator=factset&amp;DOC_NAME=fat:reuters_annual_source_window.fat&amp;display_string=Audit&amp;DYN_ARGS=TRUE&amp;VAR:ID1=B59NXW&amp;VAR:RCODE=CMNEQ&amp;VAR:SDATE=20091299&amp;VAR:FREQ=Y&amp;VAR:RELITEM=RP&amp;VAR:CURRENCY=LOCAL&amp;VAR:CURRSOURCE=EXSHA","RE&amp;VAR:NATFREQ=ANNUAL&amp;VAR:RFIELD=FINALIZED&amp;VAR:DB_TYPE=NR&amp;VAR:UNITS=M&amp;window=popup&amp;width=450&amp;height=300&amp;START_MAXIMIZED=FALSE"}</definedName>
    <definedName name="_243__FDSAUDITLINK__" hidden="1">{"fdsup://IBCentral/FAT Viewer?action=UPDATE&amp;creator=factset&amp;DOC_NAME=fat:reuters_annual_source_window.fat&amp;display_string=Audit&amp;DYN_ARGS=TRUE&amp;VAR:ID1=B59NXW&amp;VAR:RCODE=CMNEQ&amp;VAR:SDATE=20091299&amp;VAR:FREQ=Y&amp;VAR:RELITEM=RP&amp;VAR:CURRENCY=LOCAL&amp;VAR:CURRSOURCE=EXSHA","RE&amp;VAR:NATFREQ=ANNUAL&amp;VAR:RFIELD=FINALIZED&amp;VAR:DB_TYPE=NR&amp;VAR:UNITS=M&amp;window=popup&amp;width=450&amp;height=300&amp;START_MAXIMIZED=FALSE"}</definedName>
    <definedName name="_244__FDSAUDITLINK__" localSheetId="2" hidden="1">{"fdsup://IBCentral/FAT Viewer?action=UPDATE&amp;creator=factset&amp;DOC_NAME=fat:reuters_annual_source_window.fat&amp;display_string=Audit&amp;DYN_ARGS=TRUE&amp;VAR:ID1=B2QBR8&amp;VAR:RCODE=QTLE&amp;VAR:SDATE=20091299&amp;VAR:FREQ=Y&amp;VAR:RELITEM=RP&amp;VAR:CURRENCY=LOCAL&amp;VAR:CURRSOURCE=EXSHAR","E&amp;VAR:NATFREQ=ANNUAL&amp;VAR:RFIELD=FINALIZED&amp;VAR:DB_TYPE=NR&amp;VAR:UNITS=M&amp;window=popup&amp;width=450&amp;height=300&amp;START_MAXIMIZED=FALSE"}</definedName>
    <definedName name="_244__FDSAUDITLINK__" localSheetId="20" hidden="1">{"fdsup://IBCentral/FAT Viewer?action=UPDATE&amp;creator=factset&amp;DOC_NAME=fat:reuters_annual_source_window.fat&amp;display_string=Audit&amp;DYN_ARGS=TRUE&amp;VAR:ID1=B2QBR8&amp;VAR:RCODE=QTLE&amp;VAR:SDATE=20091299&amp;VAR:FREQ=Y&amp;VAR:RELITEM=RP&amp;VAR:CURRENCY=LOCAL&amp;VAR:CURRSOURCE=EXSHAR","E&amp;VAR:NATFREQ=ANNUAL&amp;VAR:RFIELD=FINALIZED&amp;VAR:DB_TYPE=NR&amp;VAR:UNITS=M&amp;window=popup&amp;width=450&amp;height=300&amp;START_MAXIMIZED=FALSE"}</definedName>
    <definedName name="_244__FDSAUDITLINK__" hidden="1">{"fdsup://IBCentral/FAT Viewer?action=UPDATE&amp;creator=factset&amp;DOC_NAME=fat:reuters_annual_source_window.fat&amp;display_string=Audit&amp;DYN_ARGS=TRUE&amp;VAR:ID1=B2QBR8&amp;VAR:RCODE=QTLE&amp;VAR:SDATE=20091299&amp;VAR:FREQ=Y&amp;VAR:RELITEM=RP&amp;VAR:CURRENCY=LOCAL&amp;VAR:CURRSOURCE=EXSHAR","E&amp;VAR:NATFREQ=ANNUAL&amp;VAR:RFIELD=FINALIZED&amp;VAR:DB_TYPE=NR&amp;VAR:UNITS=M&amp;window=popup&amp;width=450&amp;height=300&amp;START_MAXIMIZED=FALSE"}</definedName>
    <definedName name="_245__FDSAUDITLINK__" localSheetId="2" hidden="1">{"fdsup://IBCentral/FAT Viewer?action=UPDATE&amp;creator=factset&amp;DOC_NAME=fat:reuters_annual_source_window.fat&amp;display_string=Audit&amp;DYN_ARGS=TRUE&amp;VAR:ID1=B2QBR8&amp;VAR:RCODE=QTLE&amp;VAR:SDATE=20091299&amp;VAR:FREQ=Y&amp;VAR:RELITEM=RP&amp;VAR:CURRENCY=LOCAL&amp;VAR:CURRSOURCE=EXSHAR","E&amp;VAR:NATFREQ=ANNUAL&amp;VAR:RFIELD=FINALIZED&amp;VAR:DB_TYPE=NR&amp;VAR:UNITS=M&amp;window=popup&amp;width=450&amp;height=300&amp;START_MAXIMIZED=FALSE"}</definedName>
    <definedName name="_245__FDSAUDITLINK__" localSheetId="20" hidden="1">{"fdsup://IBCentral/FAT Viewer?action=UPDATE&amp;creator=factset&amp;DOC_NAME=fat:reuters_annual_source_window.fat&amp;display_string=Audit&amp;DYN_ARGS=TRUE&amp;VAR:ID1=B2QBR8&amp;VAR:RCODE=QTLE&amp;VAR:SDATE=20091299&amp;VAR:FREQ=Y&amp;VAR:RELITEM=RP&amp;VAR:CURRENCY=LOCAL&amp;VAR:CURRSOURCE=EXSHAR","E&amp;VAR:NATFREQ=ANNUAL&amp;VAR:RFIELD=FINALIZED&amp;VAR:DB_TYPE=NR&amp;VAR:UNITS=M&amp;window=popup&amp;width=450&amp;height=300&amp;START_MAXIMIZED=FALSE"}</definedName>
    <definedName name="_245__FDSAUDITLINK__" hidden="1">{"fdsup://IBCentral/FAT Viewer?action=UPDATE&amp;creator=factset&amp;DOC_NAME=fat:reuters_annual_source_window.fat&amp;display_string=Audit&amp;DYN_ARGS=TRUE&amp;VAR:ID1=B2QBR8&amp;VAR:RCODE=QTLE&amp;VAR:SDATE=20091299&amp;VAR:FREQ=Y&amp;VAR:RELITEM=RP&amp;VAR:CURRENCY=LOCAL&amp;VAR:CURRSOURCE=EXSHAR","E&amp;VAR:NATFREQ=ANNUAL&amp;VAR:RFIELD=FINALIZED&amp;VAR:DB_TYPE=NR&amp;VAR:UNITS=M&amp;window=popup&amp;width=450&amp;height=300&amp;START_MAXIMIZED=FALSE"}</definedName>
    <definedName name="_246__FDSAUDITLINK__" localSheetId="2" hidden="1">{"fdsup://IBCentral/FAT Viewer?action=UPDATE&amp;creator=factset&amp;DOC_NAME=fat:reuters_annual_source_window.fat&amp;display_string=Audit&amp;DYN_ARGS=TRUE&amp;VAR:ID1=B2QBR8&amp;VAR:RCODE=CMNEQ&amp;VAR:SDATE=20091299&amp;VAR:FREQ=Y&amp;VAR:RELITEM=RP&amp;VAR:CURRENCY=LOCAL&amp;VAR:CURRSOURCE=EXSHA","RE&amp;VAR:NATFREQ=ANNUAL&amp;VAR:RFIELD=FINALIZED&amp;VAR:DB_TYPE=NR&amp;VAR:UNITS=M&amp;window=popup&amp;width=450&amp;height=300&amp;START_MAXIMIZED=FALSE"}</definedName>
    <definedName name="_246__FDSAUDITLINK__" localSheetId="20" hidden="1">{"fdsup://IBCentral/FAT Viewer?action=UPDATE&amp;creator=factset&amp;DOC_NAME=fat:reuters_annual_source_window.fat&amp;display_string=Audit&amp;DYN_ARGS=TRUE&amp;VAR:ID1=B2QBR8&amp;VAR:RCODE=CMNEQ&amp;VAR:SDATE=20091299&amp;VAR:FREQ=Y&amp;VAR:RELITEM=RP&amp;VAR:CURRENCY=LOCAL&amp;VAR:CURRSOURCE=EXSHA","RE&amp;VAR:NATFREQ=ANNUAL&amp;VAR:RFIELD=FINALIZED&amp;VAR:DB_TYPE=NR&amp;VAR:UNITS=M&amp;window=popup&amp;width=450&amp;height=300&amp;START_MAXIMIZED=FALSE"}</definedName>
    <definedName name="_246__FDSAUDITLINK__" hidden="1">{"fdsup://IBCentral/FAT Viewer?action=UPDATE&amp;creator=factset&amp;DOC_NAME=fat:reuters_annual_source_window.fat&amp;display_string=Audit&amp;DYN_ARGS=TRUE&amp;VAR:ID1=B2QBR8&amp;VAR:RCODE=CMNEQ&amp;VAR:SDATE=20091299&amp;VAR:FREQ=Y&amp;VAR:RELITEM=RP&amp;VAR:CURRENCY=LOCAL&amp;VAR:CURRSOURCE=EXSHA","RE&amp;VAR:NATFREQ=ANNUAL&amp;VAR:RFIELD=FINALIZED&amp;VAR:DB_TYPE=NR&amp;VAR:UNITS=M&amp;window=popup&amp;width=450&amp;height=300&amp;START_MAXIMIZED=FALSE"}</definedName>
    <definedName name="_247__FDSAUDITLINK__" localSheetId="2" hidden="1">{"fdsup://IBCentral/FAT Viewer?action=UPDATE&amp;creator=factset&amp;DOC_NAME=fat:reuters_annual_source_window.fat&amp;display_string=Audit&amp;DYN_ARGS=TRUE&amp;VAR:ID1=B16KPT&amp;VAR:RCODE=QTLE&amp;VAR:SDATE=20101299&amp;VAR:FREQ=Y&amp;VAR:RELITEM=RP&amp;VAR:CURRENCY=LOCAL&amp;VAR:CURRSOURCE=EXSHAR","E&amp;VAR:NATFREQ=ANNUAL&amp;VAR:RFIELD=FINALIZED&amp;VAR:DB_TYPE=NR&amp;VAR:UNITS=M&amp;window=popup&amp;width=450&amp;height=300&amp;START_MAXIMIZED=FALSE"}</definedName>
    <definedName name="_247__FDSAUDITLINK__" localSheetId="20" hidden="1">{"fdsup://IBCentral/FAT Viewer?action=UPDATE&amp;creator=factset&amp;DOC_NAME=fat:reuters_annual_source_window.fat&amp;display_string=Audit&amp;DYN_ARGS=TRUE&amp;VAR:ID1=B16KPT&amp;VAR:RCODE=QTLE&amp;VAR:SDATE=20101299&amp;VAR:FREQ=Y&amp;VAR:RELITEM=RP&amp;VAR:CURRENCY=LOCAL&amp;VAR:CURRSOURCE=EXSHAR","E&amp;VAR:NATFREQ=ANNUAL&amp;VAR:RFIELD=FINALIZED&amp;VAR:DB_TYPE=NR&amp;VAR:UNITS=M&amp;window=popup&amp;width=450&amp;height=300&amp;START_MAXIMIZED=FALSE"}</definedName>
    <definedName name="_247__FDSAUDITLINK__" hidden="1">{"fdsup://IBCentral/FAT Viewer?action=UPDATE&amp;creator=factset&amp;DOC_NAME=fat:reuters_annual_source_window.fat&amp;display_string=Audit&amp;DYN_ARGS=TRUE&amp;VAR:ID1=B16KPT&amp;VAR:RCODE=QTLE&amp;VAR:SDATE=20101299&amp;VAR:FREQ=Y&amp;VAR:RELITEM=RP&amp;VAR:CURRENCY=LOCAL&amp;VAR:CURRSOURCE=EXSHAR","E&amp;VAR:NATFREQ=ANNUAL&amp;VAR:RFIELD=FINALIZED&amp;VAR:DB_TYPE=NR&amp;VAR:UNITS=M&amp;window=popup&amp;width=450&amp;height=300&amp;START_MAXIMIZED=FALSE"}</definedName>
    <definedName name="_248__FDSAUDITLINK__" localSheetId="2" hidden="1">{"fdsup://IBCentral/FAT Viewer?action=UPDATE&amp;creator=factset&amp;DOC_NAME=fat:reuters_annual_source_window.fat&amp;display_string=Audit&amp;DYN_ARGS=TRUE&amp;VAR:ID1=B16KPT&amp;VAR:RCODE=QTLE&amp;VAR:SDATE=20101299&amp;VAR:FREQ=Y&amp;VAR:RELITEM=RP&amp;VAR:CURRENCY=LOCAL&amp;VAR:CURRSOURCE=EXSHAR","E&amp;VAR:NATFREQ=ANNUAL&amp;VAR:RFIELD=FINALIZED&amp;VAR:DB_TYPE=NR&amp;VAR:UNITS=M&amp;window=popup&amp;width=450&amp;height=300&amp;START_MAXIMIZED=FALSE"}</definedName>
    <definedName name="_248__FDSAUDITLINK__" localSheetId="20" hidden="1">{"fdsup://IBCentral/FAT Viewer?action=UPDATE&amp;creator=factset&amp;DOC_NAME=fat:reuters_annual_source_window.fat&amp;display_string=Audit&amp;DYN_ARGS=TRUE&amp;VAR:ID1=B16KPT&amp;VAR:RCODE=QTLE&amp;VAR:SDATE=20101299&amp;VAR:FREQ=Y&amp;VAR:RELITEM=RP&amp;VAR:CURRENCY=LOCAL&amp;VAR:CURRSOURCE=EXSHAR","E&amp;VAR:NATFREQ=ANNUAL&amp;VAR:RFIELD=FINALIZED&amp;VAR:DB_TYPE=NR&amp;VAR:UNITS=M&amp;window=popup&amp;width=450&amp;height=300&amp;START_MAXIMIZED=FALSE"}</definedName>
    <definedName name="_248__FDSAUDITLINK__" hidden="1">{"fdsup://IBCentral/FAT Viewer?action=UPDATE&amp;creator=factset&amp;DOC_NAME=fat:reuters_annual_source_window.fat&amp;display_string=Audit&amp;DYN_ARGS=TRUE&amp;VAR:ID1=B16KPT&amp;VAR:RCODE=QTLE&amp;VAR:SDATE=20101299&amp;VAR:FREQ=Y&amp;VAR:RELITEM=RP&amp;VAR:CURRENCY=LOCAL&amp;VAR:CURRSOURCE=EXSHAR","E&amp;VAR:NATFREQ=ANNUAL&amp;VAR:RFIELD=FINALIZED&amp;VAR:DB_TYPE=NR&amp;VAR:UNITS=M&amp;window=popup&amp;width=450&amp;height=300&amp;START_MAXIMIZED=FALSE"}</definedName>
    <definedName name="_249__FDSAUDITLINK__" localSheetId="2" hidden="1">{"fdsup://IBCentral/FAT Viewer?action=UPDATE&amp;creator=factset&amp;DOC_NAME=fat:reuters_annual_source_window.fat&amp;display_string=Audit&amp;DYN_ARGS=TRUE&amp;VAR:ID1=B16KPT&amp;VAR:RCODE=CMNEQ&amp;VAR:SDATE=20101299&amp;VAR:FREQ=Y&amp;VAR:RELITEM=RP&amp;VAR:CURRENCY=LOCAL&amp;VAR:CURRSOURCE=EXSHA","RE&amp;VAR:NATFREQ=ANNUAL&amp;VAR:RFIELD=FINALIZED&amp;VAR:DB_TYPE=NR&amp;VAR:UNITS=M&amp;window=popup&amp;width=450&amp;height=300&amp;START_MAXIMIZED=FALSE"}</definedName>
    <definedName name="_249__FDSAUDITLINK__" localSheetId="20" hidden="1">{"fdsup://IBCentral/FAT Viewer?action=UPDATE&amp;creator=factset&amp;DOC_NAME=fat:reuters_annual_source_window.fat&amp;display_string=Audit&amp;DYN_ARGS=TRUE&amp;VAR:ID1=B16KPT&amp;VAR:RCODE=CMNEQ&amp;VAR:SDATE=20101299&amp;VAR:FREQ=Y&amp;VAR:RELITEM=RP&amp;VAR:CURRENCY=LOCAL&amp;VAR:CURRSOURCE=EXSHA","RE&amp;VAR:NATFREQ=ANNUAL&amp;VAR:RFIELD=FINALIZED&amp;VAR:DB_TYPE=NR&amp;VAR:UNITS=M&amp;window=popup&amp;width=450&amp;height=300&amp;START_MAXIMIZED=FALSE"}</definedName>
    <definedName name="_249__FDSAUDITLINK__" hidden="1">{"fdsup://IBCentral/FAT Viewer?action=UPDATE&amp;creator=factset&amp;DOC_NAME=fat:reuters_annual_source_window.fat&amp;display_string=Audit&amp;DYN_ARGS=TRUE&amp;VAR:ID1=B16KPT&amp;VAR:RCODE=CMNEQ&amp;VAR:SDATE=20101299&amp;VAR:FREQ=Y&amp;VAR:RELITEM=RP&amp;VAR:CURRENCY=LOCAL&amp;VAR:CURRSOURCE=EXSHA","RE&amp;VAR:NATFREQ=ANNUAL&amp;VAR:RFIELD=FINALIZED&amp;VAR:DB_TYPE=NR&amp;VAR:UNITS=M&amp;window=popup&amp;width=450&amp;height=300&amp;START_MAXIMIZED=FALSE"}</definedName>
    <definedName name="_25__FDSAUDITLINK__" localSheetId="2" hidden="1">{"fdsup://IBCentral/FAT Viewer?action=UPDATE&amp;creator=factset&amp;DOC_NAME=fat:reuters_annual_pshs_src_window.fat&amp;display_string=Audit&amp;DYN_ARGS=TRUE&amp;VAR:ID1=B0YY7K&amp;VAR:RCODE=FDSEPSDIL&amp;VAR:SDATE=20111299&amp;VAR:FREQ=Y&amp;VAR:RELITEM=RP&amp;VAR:CURRENCY=LOCAL&amp;VAR:CURRSOURCE","=EXSHARE&amp;VAR:NATFREQ=ANNUAL&amp;VAR:RFIELD=FINALIZED&amp;VAR:DB_TYPE=NR&amp;VAR:UNITS=M&amp;window=popup&amp;width=450&amp;height=300&amp;START_MAXIMIZED=FALSE"}</definedName>
    <definedName name="_25__FDSAUDITLINK__" localSheetId="20" hidden="1">{"fdsup://IBCentral/FAT Viewer?action=UPDATE&amp;creator=factset&amp;DOC_NAME=fat:reuters_annual_pshs_src_window.fat&amp;display_string=Audit&amp;DYN_ARGS=TRUE&amp;VAR:ID1=B0YY7K&amp;VAR:RCODE=FDSEPSDIL&amp;VAR:SDATE=20111299&amp;VAR:FREQ=Y&amp;VAR:RELITEM=RP&amp;VAR:CURRENCY=LOCAL&amp;VAR:CURRSOURCE","=EXSHARE&amp;VAR:NATFREQ=ANNUAL&amp;VAR:RFIELD=FINALIZED&amp;VAR:DB_TYPE=NR&amp;VAR:UNITS=M&amp;window=popup&amp;width=450&amp;height=300&amp;START_MAXIMIZED=FALSE"}</definedName>
    <definedName name="_25__FDSAUDITLINK__" hidden="1">{"fdsup://IBCentral/FAT Viewer?action=UPDATE&amp;creator=factset&amp;DOC_NAME=fat:reuters_annual_pshs_src_window.fat&amp;display_string=Audit&amp;DYN_ARGS=TRUE&amp;VAR:ID1=B0YY7K&amp;VAR:RCODE=FDSEPSDIL&amp;VAR:SDATE=20111299&amp;VAR:FREQ=Y&amp;VAR:RELITEM=RP&amp;VAR:CURRENCY=LOCAL&amp;VAR:CURRSOURCE","=EXSHARE&amp;VAR:NATFREQ=ANNUAL&amp;VAR:RFIELD=FINALIZED&amp;VAR:DB_TYPE=NR&amp;VAR:UNITS=M&amp;window=popup&amp;width=450&amp;height=300&amp;START_MAXIMIZED=FALSE"}</definedName>
    <definedName name="_250__FDSAUDITLINK__" localSheetId="2" hidden="1">{"fdsup://IBCentral/FAT Viewer?action=UPDATE&amp;creator=factset&amp;DOC_NAME=fat:reuters_annual_source_window.fat&amp;display_string=Audit&amp;DYN_ARGS=TRUE&amp;VAR:ID1=076693&amp;VAR:RCODE=QTLE&amp;VAR:SDATE=20101299&amp;VAR:FREQ=Y&amp;VAR:RELITEM=RP&amp;VAR:CURRENCY=LOCAL&amp;VAR:CURRSOURCE=EXSHAR","E&amp;VAR:NATFREQ=ANNUAL&amp;VAR:RFIELD=FINALIZED&amp;VAR:DB_TYPE=NR&amp;VAR:UNITS=M&amp;window=popup&amp;width=450&amp;height=300&amp;START_MAXIMIZED=FALSE"}</definedName>
    <definedName name="_250__FDSAUDITLINK__" localSheetId="20" hidden="1">{"fdsup://IBCentral/FAT Viewer?action=UPDATE&amp;creator=factset&amp;DOC_NAME=fat:reuters_annual_source_window.fat&amp;display_string=Audit&amp;DYN_ARGS=TRUE&amp;VAR:ID1=076693&amp;VAR:RCODE=QTLE&amp;VAR:SDATE=20101299&amp;VAR:FREQ=Y&amp;VAR:RELITEM=RP&amp;VAR:CURRENCY=LOCAL&amp;VAR:CURRSOURCE=EXSHAR","E&amp;VAR:NATFREQ=ANNUAL&amp;VAR:RFIELD=FINALIZED&amp;VAR:DB_TYPE=NR&amp;VAR:UNITS=M&amp;window=popup&amp;width=450&amp;height=300&amp;START_MAXIMIZED=FALSE"}</definedName>
    <definedName name="_250__FDSAUDITLINK__" hidden="1">{"fdsup://IBCentral/FAT Viewer?action=UPDATE&amp;creator=factset&amp;DOC_NAME=fat:reuters_annual_source_window.fat&amp;display_string=Audit&amp;DYN_ARGS=TRUE&amp;VAR:ID1=076693&amp;VAR:RCODE=QTLE&amp;VAR:SDATE=20101299&amp;VAR:FREQ=Y&amp;VAR:RELITEM=RP&amp;VAR:CURRENCY=LOCAL&amp;VAR:CURRSOURCE=EXSHAR","E&amp;VAR:NATFREQ=ANNUAL&amp;VAR:RFIELD=FINALIZED&amp;VAR:DB_TYPE=NR&amp;VAR:UNITS=M&amp;window=popup&amp;width=450&amp;height=300&amp;START_MAXIMIZED=FALSE"}</definedName>
    <definedName name="_251__FDSAUDITLINK__" localSheetId="2" hidden="1">{"fdsup://IBCentral/FAT Viewer?action=UPDATE&amp;creator=factset&amp;DOC_NAME=fat:reuters_annual_source_window.fat&amp;display_string=Audit&amp;DYN_ARGS=TRUE&amp;VAR:ID1=076693&amp;VAR:RCODE=QTLE&amp;VAR:SDATE=20101299&amp;VAR:FREQ=Y&amp;VAR:RELITEM=RP&amp;VAR:CURRENCY=LOCAL&amp;VAR:CURRSOURCE=EXSHAR","E&amp;VAR:NATFREQ=ANNUAL&amp;VAR:RFIELD=FINALIZED&amp;VAR:DB_TYPE=NR&amp;VAR:UNITS=M&amp;window=popup&amp;width=450&amp;height=300&amp;START_MAXIMIZED=FALSE"}</definedName>
    <definedName name="_251__FDSAUDITLINK__" localSheetId="20" hidden="1">{"fdsup://IBCentral/FAT Viewer?action=UPDATE&amp;creator=factset&amp;DOC_NAME=fat:reuters_annual_source_window.fat&amp;display_string=Audit&amp;DYN_ARGS=TRUE&amp;VAR:ID1=076693&amp;VAR:RCODE=QTLE&amp;VAR:SDATE=20101299&amp;VAR:FREQ=Y&amp;VAR:RELITEM=RP&amp;VAR:CURRENCY=LOCAL&amp;VAR:CURRSOURCE=EXSHAR","E&amp;VAR:NATFREQ=ANNUAL&amp;VAR:RFIELD=FINALIZED&amp;VAR:DB_TYPE=NR&amp;VAR:UNITS=M&amp;window=popup&amp;width=450&amp;height=300&amp;START_MAXIMIZED=FALSE"}</definedName>
    <definedName name="_251__FDSAUDITLINK__" hidden="1">{"fdsup://IBCentral/FAT Viewer?action=UPDATE&amp;creator=factset&amp;DOC_NAME=fat:reuters_annual_source_window.fat&amp;display_string=Audit&amp;DYN_ARGS=TRUE&amp;VAR:ID1=076693&amp;VAR:RCODE=QTLE&amp;VAR:SDATE=20101299&amp;VAR:FREQ=Y&amp;VAR:RELITEM=RP&amp;VAR:CURRENCY=LOCAL&amp;VAR:CURRSOURCE=EXSHAR","E&amp;VAR:NATFREQ=ANNUAL&amp;VAR:RFIELD=FINALIZED&amp;VAR:DB_TYPE=NR&amp;VAR:UNITS=M&amp;window=popup&amp;width=450&amp;height=300&amp;START_MAXIMIZED=FALSE"}</definedName>
    <definedName name="_252__FDSAUDITLINK__" localSheetId="2" hidden="1">{"fdsup://IBCentral/FAT Viewer?action=UPDATE&amp;creator=factset&amp;DOC_NAME=fat:reuters_annual_source_window.fat&amp;display_string=Audit&amp;DYN_ARGS=TRUE&amp;VAR:ID1=076693&amp;VAR:RCODE=CMNEQ&amp;VAR:SDATE=20101299&amp;VAR:FREQ=Y&amp;VAR:RELITEM=RP&amp;VAR:CURRENCY=LOCAL&amp;VAR:CURRSOURCE=EXSHA","RE&amp;VAR:NATFREQ=ANNUAL&amp;VAR:RFIELD=FINALIZED&amp;VAR:DB_TYPE=NR&amp;VAR:UNITS=M&amp;window=popup&amp;width=450&amp;height=300&amp;START_MAXIMIZED=FALSE"}</definedName>
    <definedName name="_252__FDSAUDITLINK__" localSheetId="20" hidden="1">{"fdsup://IBCentral/FAT Viewer?action=UPDATE&amp;creator=factset&amp;DOC_NAME=fat:reuters_annual_source_window.fat&amp;display_string=Audit&amp;DYN_ARGS=TRUE&amp;VAR:ID1=076693&amp;VAR:RCODE=CMNEQ&amp;VAR:SDATE=20101299&amp;VAR:FREQ=Y&amp;VAR:RELITEM=RP&amp;VAR:CURRENCY=LOCAL&amp;VAR:CURRSOURCE=EXSHA","RE&amp;VAR:NATFREQ=ANNUAL&amp;VAR:RFIELD=FINALIZED&amp;VAR:DB_TYPE=NR&amp;VAR:UNITS=M&amp;window=popup&amp;width=450&amp;height=300&amp;START_MAXIMIZED=FALSE"}</definedName>
    <definedName name="_252__FDSAUDITLINK__" hidden="1">{"fdsup://IBCentral/FAT Viewer?action=UPDATE&amp;creator=factset&amp;DOC_NAME=fat:reuters_annual_source_window.fat&amp;display_string=Audit&amp;DYN_ARGS=TRUE&amp;VAR:ID1=076693&amp;VAR:RCODE=CMNEQ&amp;VAR:SDATE=20101299&amp;VAR:FREQ=Y&amp;VAR:RELITEM=RP&amp;VAR:CURRENCY=LOCAL&amp;VAR:CURRSOURCE=EXSHA","RE&amp;VAR:NATFREQ=ANNUAL&amp;VAR:RFIELD=FINALIZED&amp;VAR:DB_TYPE=NR&amp;VAR:UNITS=M&amp;window=popup&amp;width=450&amp;height=300&amp;START_MAXIMIZED=FALSE"}</definedName>
    <definedName name="_253__FDSAUDITLINK__" localSheetId="2" hidden="1">{"fdsup://IBCentral/FAT Viewer?action=UPDATE&amp;creator=factset&amp;DOC_NAME=fat:reuters_annual_source_window.fat&amp;display_string=Audit&amp;DYN_ARGS=TRUE&amp;VAR:ID1=066168&amp;VAR:RCODE=QTLE&amp;VAR:SDATE=20101299&amp;VAR:FREQ=Y&amp;VAR:RELITEM=RP&amp;VAR:CURRENCY=LOCAL&amp;VAR:CURRSOURCE=EXSHAR","E&amp;VAR:NATFREQ=ANNUAL&amp;VAR:RFIELD=FINALIZED&amp;VAR:DB_TYPE=NR&amp;VAR:UNITS=M&amp;window=popup&amp;width=450&amp;height=300&amp;START_MAXIMIZED=FALSE"}</definedName>
    <definedName name="_253__FDSAUDITLINK__" localSheetId="20" hidden="1">{"fdsup://IBCentral/FAT Viewer?action=UPDATE&amp;creator=factset&amp;DOC_NAME=fat:reuters_annual_source_window.fat&amp;display_string=Audit&amp;DYN_ARGS=TRUE&amp;VAR:ID1=066168&amp;VAR:RCODE=QTLE&amp;VAR:SDATE=20101299&amp;VAR:FREQ=Y&amp;VAR:RELITEM=RP&amp;VAR:CURRENCY=LOCAL&amp;VAR:CURRSOURCE=EXSHAR","E&amp;VAR:NATFREQ=ANNUAL&amp;VAR:RFIELD=FINALIZED&amp;VAR:DB_TYPE=NR&amp;VAR:UNITS=M&amp;window=popup&amp;width=450&amp;height=300&amp;START_MAXIMIZED=FALSE"}</definedName>
    <definedName name="_253__FDSAUDITLINK__" hidden="1">{"fdsup://IBCentral/FAT Viewer?action=UPDATE&amp;creator=factset&amp;DOC_NAME=fat:reuters_annual_source_window.fat&amp;display_string=Audit&amp;DYN_ARGS=TRUE&amp;VAR:ID1=066168&amp;VAR:RCODE=QTLE&amp;VAR:SDATE=20101299&amp;VAR:FREQ=Y&amp;VAR:RELITEM=RP&amp;VAR:CURRENCY=LOCAL&amp;VAR:CURRSOURCE=EXSHAR","E&amp;VAR:NATFREQ=ANNUAL&amp;VAR:RFIELD=FINALIZED&amp;VAR:DB_TYPE=NR&amp;VAR:UNITS=M&amp;window=popup&amp;width=450&amp;height=300&amp;START_MAXIMIZED=FALSE"}</definedName>
    <definedName name="_254__FDSAUDITLINK__" localSheetId="2" hidden="1">{"fdsup://IBCentral/FAT Viewer?action=UPDATE&amp;creator=factset&amp;DOC_NAME=fat:reuters_annual_source_window.fat&amp;display_string=Audit&amp;DYN_ARGS=TRUE&amp;VAR:ID1=066168&amp;VAR:RCODE=QTLE&amp;VAR:SDATE=20101299&amp;VAR:FREQ=Y&amp;VAR:RELITEM=RP&amp;VAR:CURRENCY=LOCAL&amp;VAR:CURRSOURCE=EXSHAR","E&amp;VAR:NATFREQ=ANNUAL&amp;VAR:RFIELD=FINALIZED&amp;VAR:DB_TYPE=NR&amp;VAR:UNITS=M&amp;window=popup&amp;width=450&amp;height=300&amp;START_MAXIMIZED=FALSE"}</definedName>
    <definedName name="_254__FDSAUDITLINK__" localSheetId="20" hidden="1">{"fdsup://IBCentral/FAT Viewer?action=UPDATE&amp;creator=factset&amp;DOC_NAME=fat:reuters_annual_source_window.fat&amp;display_string=Audit&amp;DYN_ARGS=TRUE&amp;VAR:ID1=066168&amp;VAR:RCODE=QTLE&amp;VAR:SDATE=20101299&amp;VAR:FREQ=Y&amp;VAR:RELITEM=RP&amp;VAR:CURRENCY=LOCAL&amp;VAR:CURRSOURCE=EXSHAR","E&amp;VAR:NATFREQ=ANNUAL&amp;VAR:RFIELD=FINALIZED&amp;VAR:DB_TYPE=NR&amp;VAR:UNITS=M&amp;window=popup&amp;width=450&amp;height=300&amp;START_MAXIMIZED=FALSE"}</definedName>
    <definedName name="_254__FDSAUDITLINK__" hidden="1">{"fdsup://IBCentral/FAT Viewer?action=UPDATE&amp;creator=factset&amp;DOC_NAME=fat:reuters_annual_source_window.fat&amp;display_string=Audit&amp;DYN_ARGS=TRUE&amp;VAR:ID1=066168&amp;VAR:RCODE=QTLE&amp;VAR:SDATE=20101299&amp;VAR:FREQ=Y&amp;VAR:RELITEM=RP&amp;VAR:CURRENCY=LOCAL&amp;VAR:CURRSOURCE=EXSHAR","E&amp;VAR:NATFREQ=ANNUAL&amp;VAR:RFIELD=FINALIZED&amp;VAR:DB_TYPE=NR&amp;VAR:UNITS=M&amp;window=popup&amp;width=450&amp;height=300&amp;START_MAXIMIZED=FALSE"}</definedName>
    <definedName name="_255__FDSAUDITLINK__" localSheetId="2" hidden="1">{"fdsup://IBCentral/FAT Viewer?action=UPDATE&amp;creator=factset&amp;DOC_NAME=fat:reuters_annual_source_window.fat&amp;display_string=Audit&amp;DYN_ARGS=TRUE&amp;VAR:ID1=066168&amp;VAR:RCODE=CMNEQ&amp;VAR:SDATE=20101299&amp;VAR:FREQ=Y&amp;VAR:RELITEM=RP&amp;VAR:CURRENCY=LOCAL&amp;VAR:CURRSOURCE=EXSHA","RE&amp;VAR:NATFREQ=ANNUAL&amp;VAR:RFIELD=FINALIZED&amp;VAR:DB_TYPE=NR&amp;VAR:UNITS=M&amp;window=popup&amp;width=450&amp;height=300&amp;START_MAXIMIZED=FALSE"}</definedName>
    <definedName name="_255__FDSAUDITLINK__" localSheetId="20" hidden="1">{"fdsup://IBCentral/FAT Viewer?action=UPDATE&amp;creator=factset&amp;DOC_NAME=fat:reuters_annual_source_window.fat&amp;display_string=Audit&amp;DYN_ARGS=TRUE&amp;VAR:ID1=066168&amp;VAR:RCODE=CMNEQ&amp;VAR:SDATE=20101299&amp;VAR:FREQ=Y&amp;VAR:RELITEM=RP&amp;VAR:CURRENCY=LOCAL&amp;VAR:CURRSOURCE=EXSHA","RE&amp;VAR:NATFREQ=ANNUAL&amp;VAR:RFIELD=FINALIZED&amp;VAR:DB_TYPE=NR&amp;VAR:UNITS=M&amp;window=popup&amp;width=450&amp;height=300&amp;START_MAXIMIZED=FALSE"}</definedName>
    <definedName name="_255__FDSAUDITLINK__" hidden="1">{"fdsup://IBCentral/FAT Viewer?action=UPDATE&amp;creator=factset&amp;DOC_NAME=fat:reuters_annual_source_window.fat&amp;display_string=Audit&amp;DYN_ARGS=TRUE&amp;VAR:ID1=066168&amp;VAR:RCODE=CMNEQ&amp;VAR:SDATE=20101299&amp;VAR:FREQ=Y&amp;VAR:RELITEM=RP&amp;VAR:CURRENCY=LOCAL&amp;VAR:CURRSOURCE=EXSHA","RE&amp;VAR:NATFREQ=ANNUAL&amp;VAR:RFIELD=FINALIZED&amp;VAR:DB_TYPE=NR&amp;VAR:UNITS=M&amp;window=popup&amp;width=450&amp;height=300&amp;START_MAXIMIZED=FALSE"}</definedName>
    <definedName name="_256__FDSAUDITLINK__" localSheetId="2" hidden="1">{"fdsup://IBCentral/FAT Viewer?action=UPDATE&amp;creator=factset&amp;DOC_NAME=fat:reuters_annual_source_window.fat&amp;display_string=Audit&amp;DYN_ARGS=TRUE&amp;VAR:ID1=B62W23&amp;VAR:RCODE=QTLE&amp;VAR:SDATE=20101299&amp;VAR:FREQ=Y&amp;VAR:RELITEM=RP&amp;VAR:CURRENCY=LOCAL&amp;VAR:CURRSOURCE=EXSHAR","E&amp;VAR:NATFREQ=ANNUAL&amp;VAR:RFIELD=FINALIZED&amp;VAR:DB_TYPE=NR&amp;VAR:UNITS=M&amp;window=popup&amp;width=450&amp;height=300&amp;START_MAXIMIZED=FALSE"}</definedName>
    <definedName name="_256__FDSAUDITLINK__" localSheetId="20" hidden="1">{"fdsup://IBCentral/FAT Viewer?action=UPDATE&amp;creator=factset&amp;DOC_NAME=fat:reuters_annual_source_window.fat&amp;display_string=Audit&amp;DYN_ARGS=TRUE&amp;VAR:ID1=B62W23&amp;VAR:RCODE=QTLE&amp;VAR:SDATE=20101299&amp;VAR:FREQ=Y&amp;VAR:RELITEM=RP&amp;VAR:CURRENCY=LOCAL&amp;VAR:CURRSOURCE=EXSHAR","E&amp;VAR:NATFREQ=ANNUAL&amp;VAR:RFIELD=FINALIZED&amp;VAR:DB_TYPE=NR&amp;VAR:UNITS=M&amp;window=popup&amp;width=450&amp;height=300&amp;START_MAXIMIZED=FALSE"}</definedName>
    <definedName name="_256__FDSAUDITLINK__" hidden="1">{"fdsup://IBCentral/FAT Viewer?action=UPDATE&amp;creator=factset&amp;DOC_NAME=fat:reuters_annual_source_window.fat&amp;display_string=Audit&amp;DYN_ARGS=TRUE&amp;VAR:ID1=B62W23&amp;VAR:RCODE=QTLE&amp;VAR:SDATE=20101299&amp;VAR:FREQ=Y&amp;VAR:RELITEM=RP&amp;VAR:CURRENCY=LOCAL&amp;VAR:CURRSOURCE=EXSHAR","E&amp;VAR:NATFREQ=ANNUAL&amp;VAR:RFIELD=FINALIZED&amp;VAR:DB_TYPE=NR&amp;VAR:UNITS=M&amp;window=popup&amp;width=450&amp;height=300&amp;START_MAXIMIZED=FALSE"}</definedName>
    <definedName name="_257__FDSAUDITLINK__" localSheetId="2" hidden="1">{"fdsup://IBCentral/FAT Viewer?action=UPDATE&amp;creator=factset&amp;DOC_NAME=fat:reuters_annual_source_window.fat&amp;display_string=Audit&amp;DYN_ARGS=TRUE&amp;VAR:ID1=B62W23&amp;VAR:RCODE=QTLE&amp;VAR:SDATE=20101299&amp;VAR:FREQ=Y&amp;VAR:RELITEM=RP&amp;VAR:CURRENCY=LOCAL&amp;VAR:CURRSOURCE=EXSHAR","E&amp;VAR:NATFREQ=ANNUAL&amp;VAR:RFIELD=FINALIZED&amp;VAR:DB_TYPE=NR&amp;VAR:UNITS=M&amp;window=popup&amp;width=450&amp;height=300&amp;START_MAXIMIZED=FALSE"}</definedName>
    <definedName name="_257__FDSAUDITLINK__" localSheetId="20" hidden="1">{"fdsup://IBCentral/FAT Viewer?action=UPDATE&amp;creator=factset&amp;DOC_NAME=fat:reuters_annual_source_window.fat&amp;display_string=Audit&amp;DYN_ARGS=TRUE&amp;VAR:ID1=B62W23&amp;VAR:RCODE=QTLE&amp;VAR:SDATE=20101299&amp;VAR:FREQ=Y&amp;VAR:RELITEM=RP&amp;VAR:CURRENCY=LOCAL&amp;VAR:CURRSOURCE=EXSHAR","E&amp;VAR:NATFREQ=ANNUAL&amp;VAR:RFIELD=FINALIZED&amp;VAR:DB_TYPE=NR&amp;VAR:UNITS=M&amp;window=popup&amp;width=450&amp;height=300&amp;START_MAXIMIZED=FALSE"}</definedName>
    <definedName name="_257__FDSAUDITLINK__" hidden="1">{"fdsup://IBCentral/FAT Viewer?action=UPDATE&amp;creator=factset&amp;DOC_NAME=fat:reuters_annual_source_window.fat&amp;display_string=Audit&amp;DYN_ARGS=TRUE&amp;VAR:ID1=B62W23&amp;VAR:RCODE=QTLE&amp;VAR:SDATE=20101299&amp;VAR:FREQ=Y&amp;VAR:RELITEM=RP&amp;VAR:CURRENCY=LOCAL&amp;VAR:CURRSOURCE=EXSHAR","E&amp;VAR:NATFREQ=ANNUAL&amp;VAR:RFIELD=FINALIZED&amp;VAR:DB_TYPE=NR&amp;VAR:UNITS=M&amp;window=popup&amp;width=450&amp;height=300&amp;START_MAXIMIZED=FALSE"}</definedName>
    <definedName name="_258__FDSAUDITLINK__" localSheetId="2" hidden="1">{"fdsup://IBCentral/FAT Viewer?action=UPDATE&amp;creator=factset&amp;DOC_NAME=fat:reuters_annual_source_window.fat&amp;display_string=Audit&amp;DYN_ARGS=TRUE&amp;VAR:ID1=B62W23&amp;VAR:RCODE=CMNEQ&amp;VAR:SDATE=20101299&amp;VAR:FREQ=Y&amp;VAR:RELITEM=RP&amp;VAR:CURRENCY=LOCAL&amp;VAR:CURRSOURCE=EXSHA","RE&amp;VAR:NATFREQ=ANNUAL&amp;VAR:RFIELD=FINALIZED&amp;VAR:DB_TYPE=NR&amp;VAR:UNITS=M&amp;window=popup&amp;width=450&amp;height=300&amp;START_MAXIMIZED=FALSE"}</definedName>
    <definedName name="_258__FDSAUDITLINK__" localSheetId="20" hidden="1">{"fdsup://IBCentral/FAT Viewer?action=UPDATE&amp;creator=factset&amp;DOC_NAME=fat:reuters_annual_source_window.fat&amp;display_string=Audit&amp;DYN_ARGS=TRUE&amp;VAR:ID1=B62W23&amp;VAR:RCODE=CMNEQ&amp;VAR:SDATE=20101299&amp;VAR:FREQ=Y&amp;VAR:RELITEM=RP&amp;VAR:CURRENCY=LOCAL&amp;VAR:CURRSOURCE=EXSHA","RE&amp;VAR:NATFREQ=ANNUAL&amp;VAR:RFIELD=FINALIZED&amp;VAR:DB_TYPE=NR&amp;VAR:UNITS=M&amp;window=popup&amp;width=450&amp;height=300&amp;START_MAXIMIZED=FALSE"}</definedName>
    <definedName name="_258__FDSAUDITLINK__" hidden="1">{"fdsup://IBCentral/FAT Viewer?action=UPDATE&amp;creator=factset&amp;DOC_NAME=fat:reuters_annual_source_window.fat&amp;display_string=Audit&amp;DYN_ARGS=TRUE&amp;VAR:ID1=B62W23&amp;VAR:RCODE=CMNEQ&amp;VAR:SDATE=20101299&amp;VAR:FREQ=Y&amp;VAR:RELITEM=RP&amp;VAR:CURRENCY=LOCAL&amp;VAR:CURRSOURCE=EXSHA","RE&amp;VAR:NATFREQ=ANNUAL&amp;VAR:RFIELD=FINALIZED&amp;VAR:DB_TYPE=NR&amp;VAR:UNITS=M&amp;window=popup&amp;width=450&amp;height=300&amp;START_MAXIMIZED=FALSE"}</definedName>
    <definedName name="_259__FDSAUDITLINK__" localSheetId="2" hidden="1">{"fdsup://IBCentral/FAT Viewer?action=UPDATE&amp;creator=factset&amp;DOC_NAME=fat:reuters_annual_source_window.fat&amp;display_string=Audit&amp;DYN_ARGS=TRUE&amp;VAR:ID1=070995&amp;VAR:RCODE=QTLE&amp;VAR:SDATE=20101299&amp;VAR:FREQ=Y&amp;VAR:RELITEM=RP&amp;VAR:CURRENCY=LOCAL&amp;VAR:CURRSOURCE=EXSHAR","E&amp;VAR:NATFREQ=ANNUAL&amp;VAR:RFIELD=FINALIZED&amp;VAR:DB_TYPE=NR&amp;VAR:UNITS=M&amp;window=popup&amp;width=450&amp;height=300&amp;START_MAXIMIZED=FALSE"}</definedName>
    <definedName name="_259__FDSAUDITLINK__" localSheetId="20" hidden="1">{"fdsup://IBCentral/FAT Viewer?action=UPDATE&amp;creator=factset&amp;DOC_NAME=fat:reuters_annual_source_window.fat&amp;display_string=Audit&amp;DYN_ARGS=TRUE&amp;VAR:ID1=070995&amp;VAR:RCODE=QTLE&amp;VAR:SDATE=20101299&amp;VAR:FREQ=Y&amp;VAR:RELITEM=RP&amp;VAR:CURRENCY=LOCAL&amp;VAR:CURRSOURCE=EXSHAR","E&amp;VAR:NATFREQ=ANNUAL&amp;VAR:RFIELD=FINALIZED&amp;VAR:DB_TYPE=NR&amp;VAR:UNITS=M&amp;window=popup&amp;width=450&amp;height=300&amp;START_MAXIMIZED=FALSE"}</definedName>
    <definedName name="_259__FDSAUDITLINK__" hidden="1">{"fdsup://IBCentral/FAT Viewer?action=UPDATE&amp;creator=factset&amp;DOC_NAME=fat:reuters_annual_source_window.fat&amp;display_string=Audit&amp;DYN_ARGS=TRUE&amp;VAR:ID1=070995&amp;VAR:RCODE=QTLE&amp;VAR:SDATE=20101299&amp;VAR:FREQ=Y&amp;VAR:RELITEM=RP&amp;VAR:CURRENCY=LOCAL&amp;VAR:CURRSOURCE=EXSHAR","E&amp;VAR:NATFREQ=ANNUAL&amp;VAR:RFIELD=FINALIZED&amp;VAR:DB_TYPE=NR&amp;VAR:UNITS=M&amp;window=popup&amp;width=450&amp;height=300&amp;START_MAXIMIZED=FALSE"}</definedName>
    <definedName name="_26__FDSAUDITLINK__" localSheetId="2" hidden="1">{"fdsup://IBCentral/FAT Viewer?action=UPDATE&amp;creator=factset&amp;DOC_NAME=fat:reuters_annual_pshs_src_window.fat&amp;display_string=Audit&amp;DYN_ARGS=TRUE&amp;VAR:ID1=B128FN&amp;VAR:RCODE=FDSEPSDIL&amp;VAR:SDATE=20111299&amp;VAR:FREQ=Y&amp;VAR:RELITEM=RP&amp;VAR:CURRENCY=LOCAL&amp;VAR:CURRSOURCE","=EXSHARE&amp;VAR:NATFREQ=ANNUAL&amp;VAR:RFIELD=FINALIZED&amp;VAR:DB_TYPE=NR&amp;VAR:UNITS=M&amp;window=popup&amp;width=450&amp;height=300&amp;START_MAXIMIZED=FALSE"}</definedName>
    <definedName name="_26__FDSAUDITLINK__" localSheetId="20" hidden="1">{"fdsup://IBCentral/FAT Viewer?action=UPDATE&amp;creator=factset&amp;DOC_NAME=fat:reuters_annual_pshs_src_window.fat&amp;display_string=Audit&amp;DYN_ARGS=TRUE&amp;VAR:ID1=B128FN&amp;VAR:RCODE=FDSEPSDIL&amp;VAR:SDATE=20111299&amp;VAR:FREQ=Y&amp;VAR:RELITEM=RP&amp;VAR:CURRENCY=LOCAL&amp;VAR:CURRSOURCE","=EXSHARE&amp;VAR:NATFREQ=ANNUAL&amp;VAR:RFIELD=FINALIZED&amp;VAR:DB_TYPE=NR&amp;VAR:UNITS=M&amp;window=popup&amp;width=450&amp;height=300&amp;START_MAXIMIZED=FALSE"}</definedName>
    <definedName name="_26__FDSAUDITLINK__" hidden="1">{"fdsup://IBCentral/FAT Viewer?action=UPDATE&amp;creator=factset&amp;DOC_NAME=fat:reuters_annual_pshs_src_window.fat&amp;display_string=Audit&amp;DYN_ARGS=TRUE&amp;VAR:ID1=B128FN&amp;VAR:RCODE=FDSEPSDIL&amp;VAR:SDATE=20111299&amp;VAR:FREQ=Y&amp;VAR:RELITEM=RP&amp;VAR:CURRENCY=LOCAL&amp;VAR:CURRSOURCE","=EXSHARE&amp;VAR:NATFREQ=ANNUAL&amp;VAR:RFIELD=FINALIZED&amp;VAR:DB_TYPE=NR&amp;VAR:UNITS=M&amp;window=popup&amp;width=450&amp;height=300&amp;START_MAXIMIZED=FALSE"}</definedName>
    <definedName name="_260__FDSAUDITLINK__" localSheetId="2" hidden="1">{"fdsup://IBCentral/FAT Viewer?action=UPDATE&amp;creator=factset&amp;DOC_NAME=fat:reuters_annual_source_window.fat&amp;display_string=Audit&amp;DYN_ARGS=TRUE&amp;VAR:ID1=070995&amp;VAR:RCODE=QTLE&amp;VAR:SDATE=20101299&amp;VAR:FREQ=Y&amp;VAR:RELITEM=RP&amp;VAR:CURRENCY=LOCAL&amp;VAR:CURRSOURCE=EXSHAR","E&amp;VAR:NATFREQ=ANNUAL&amp;VAR:RFIELD=FINALIZED&amp;VAR:DB_TYPE=NR&amp;VAR:UNITS=M&amp;window=popup&amp;width=450&amp;height=300&amp;START_MAXIMIZED=FALSE"}</definedName>
    <definedName name="_260__FDSAUDITLINK__" localSheetId="20" hidden="1">{"fdsup://IBCentral/FAT Viewer?action=UPDATE&amp;creator=factset&amp;DOC_NAME=fat:reuters_annual_source_window.fat&amp;display_string=Audit&amp;DYN_ARGS=TRUE&amp;VAR:ID1=070995&amp;VAR:RCODE=QTLE&amp;VAR:SDATE=20101299&amp;VAR:FREQ=Y&amp;VAR:RELITEM=RP&amp;VAR:CURRENCY=LOCAL&amp;VAR:CURRSOURCE=EXSHAR","E&amp;VAR:NATFREQ=ANNUAL&amp;VAR:RFIELD=FINALIZED&amp;VAR:DB_TYPE=NR&amp;VAR:UNITS=M&amp;window=popup&amp;width=450&amp;height=300&amp;START_MAXIMIZED=FALSE"}</definedName>
    <definedName name="_260__FDSAUDITLINK__" hidden="1">{"fdsup://IBCentral/FAT Viewer?action=UPDATE&amp;creator=factset&amp;DOC_NAME=fat:reuters_annual_source_window.fat&amp;display_string=Audit&amp;DYN_ARGS=TRUE&amp;VAR:ID1=070995&amp;VAR:RCODE=QTLE&amp;VAR:SDATE=20101299&amp;VAR:FREQ=Y&amp;VAR:RELITEM=RP&amp;VAR:CURRENCY=LOCAL&amp;VAR:CURRSOURCE=EXSHAR","E&amp;VAR:NATFREQ=ANNUAL&amp;VAR:RFIELD=FINALIZED&amp;VAR:DB_TYPE=NR&amp;VAR:UNITS=M&amp;window=popup&amp;width=450&amp;height=300&amp;START_MAXIMIZED=FALSE"}</definedName>
    <definedName name="_261__FDSAUDITLINK__" localSheetId="2" hidden="1">{"fdsup://IBCentral/FAT Viewer?action=UPDATE&amp;creator=factset&amp;DOC_NAME=fat:reuters_annual_source_window.fat&amp;display_string=Audit&amp;DYN_ARGS=TRUE&amp;VAR:ID1=070995&amp;VAR:RCODE=CMNEQ&amp;VAR:SDATE=20101299&amp;VAR:FREQ=Y&amp;VAR:RELITEM=RP&amp;VAR:CURRENCY=LOCAL&amp;VAR:CURRSOURCE=EXSHA","RE&amp;VAR:NATFREQ=ANNUAL&amp;VAR:RFIELD=FINALIZED&amp;VAR:DB_TYPE=NR&amp;VAR:UNITS=M&amp;window=popup&amp;width=450&amp;height=300&amp;START_MAXIMIZED=FALSE"}</definedName>
    <definedName name="_261__FDSAUDITLINK__" localSheetId="20" hidden="1">{"fdsup://IBCentral/FAT Viewer?action=UPDATE&amp;creator=factset&amp;DOC_NAME=fat:reuters_annual_source_window.fat&amp;display_string=Audit&amp;DYN_ARGS=TRUE&amp;VAR:ID1=070995&amp;VAR:RCODE=CMNEQ&amp;VAR:SDATE=20101299&amp;VAR:FREQ=Y&amp;VAR:RELITEM=RP&amp;VAR:CURRENCY=LOCAL&amp;VAR:CURRSOURCE=EXSHA","RE&amp;VAR:NATFREQ=ANNUAL&amp;VAR:RFIELD=FINALIZED&amp;VAR:DB_TYPE=NR&amp;VAR:UNITS=M&amp;window=popup&amp;width=450&amp;height=300&amp;START_MAXIMIZED=FALSE"}</definedName>
    <definedName name="_261__FDSAUDITLINK__" hidden="1">{"fdsup://IBCentral/FAT Viewer?action=UPDATE&amp;creator=factset&amp;DOC_NAME=fat:reuters_annual_source_window.fat&amp;display_string=Audit&amp;DYN_ARGS=TRUE&amp;VAR:ID1=070995&amp;VAR:RCODE=CMNEQ&amp;VAR:SDATE=20101299&amp;VAR:FREQ=Y&amp;VAR:RELITEM=RP&amp;VAR:CURRENCY=LOCAL&amp;VAR:CURRSOURCE=EXSHA","RE&amp;VAR:NATFREQ=ANNUAL&amp;VAR:RFIELD=FINALIZED&amp;VAR:DB_TYPE=NR&amp;VAR:UNITS=M&amp;window=popup&amp;width=450&amp;height=300&amp;START_MAXIMIZED=FALSE"}</definedName>
    <definedName name="_262__FDSAUDITLINK__" localSheetId="2" hidden="1">{"fdsup://IBCentral/FAT Viewer?action=UPDATE&amp;creator=factset&amp;DOC_NAME=fat:reuters_annual_source_window.fat&amp;display_string=Audit&amp;DYN_ARGS=TRUE&amp;VAR:ID1=073899&amp;VAR:RCODE=QTLE&amp;VAR:SDATE=20101299&amp;VAR:FREQ=Y&amp;VAR:RELITEM=RP&amp;VAR:CURRENCY=LOCAL&amp;VAR:CURRSOURCE=EXSHAR","E&amp;VAR:NATFREQ=ANNUAL&amp;VAR:RFIELD=FINALIZED&amp;VAR:DB_TYPE=NR&amp;VAR:UNITS=M&amp;window=popup&amp;width=450&amp;height=300&amp;START_MAXIMIZED=FALSE"}</definedName>
    <definedName name="_262__FDSAUDITLINK__" localSheetId="20" hidden="1">{"fdsup://IBCentral/FAT Viewer?action=UPDATE&amp;creator=factset&amp;DOC_NAME=fat:reuters_annual_source_window.fat&amp;display_string=Audit&amp;DYN_ARGS=TRUE&amp;VAR:ID1=073899&amp;VAR:RCODE=QTLE&amp;VAR:SDATE=20101299&amp;VAR:FREQ=Y&amp;VAR:RELITEM=RP&amp;VAR:CURRENCY=LOCAL&amp;VAR:CURRSOURCE=EXSHAR","E&amp;VAR:NATFREQ=ANNUAL&amp;VAR:RFIELD=FINALIZED&amp;VAR:DB_TYPE=NR&amp;VAR:UNITS=M&amp;window=popup&amp;width=450&amp;height=300&amp;START_MAXIMIZED=FALSE"}</definedName>
    <definedName name="_262__FDSAUDITLINK__" hidden="1">{"fdsup://IBCentral/FAT Viewer?action=UPDATE&amp;creator=factset&amp;DOC_NAME=fat:reuters_annual_source_window.fat&amp;display_string=Audit&amp;DYN_ARGS=TRUE&amp;VAR:ID1=073899&amp;VAR:RCODE=QTLE&amp;VAR:SDATE=20101299&amp;VAR:FREQ=Y&amp;VAR:RELITEM=RP&amp;VAR:CURRENCY=LOCAL&amp;VAR:CURRSOURCE=EXSHAR","E&amp;VAR:NATFREQ=ANNUAL&amp;VAR:RFIELD=FINALIZED&amp;VAR:DB_TYPE=NR&amp;VAR:UNITS=M&amp;window=popup&amp;width=450&amp;height=300&amp;START_MAXIMIZED=FALSE"}</definedName>
    <definedName name="_263__FDSAUDITLINK__" localSheetId="2" hidden="1">{"fdsup://IBCentral/FAT Viewer?action=UPDATE&amp;creator=factset&amp;DOC_NAME=fat:reuters_annual_source_window.fat&amp;display_string=Audit&amp;DYN_ARGS=TRUE&amp;VAR:ID1=073899&amp;VAR:RCODE=QTLE&amp;VAR:SDATE=20101299&amp;VAR:FREQ=Y&amp;VAR:RELITEM=RP&amp;VAR:CURRENCY=LOCAL&amp;VAR:CURRSOURCE=EXSHAR","E&amp;VAR:NATFREQ=ANNUAL&amp;VAR:RFIELD=FINALIZED&amp;VAR:DB_TYPE=NR&amp;VAR:UNITS=M&amp;window=popup&amp;width=450&amp;height=300&amp;START_MAXIMIZED=FALSE"}</definedName>
    <definedName name="_263__FDSAUDITLINK__" localSheetId="20" hidden="1">{"fdsup://IBCentral/FAT Viewer?action=UPDATE&amp;creator=factset&amp;DOC_NAME=fat:reuters_annual_source_window.fat&amp;display_string=Audit&amp;DYN_ARGS=TRUE&amp;VAR:ID1=073899&amp;VAR:RCODE=QTLE&amp;VAR:SDATE=20101299&amp;VAR:FREQ=Y&amp;VAR:RELITEM=RP&amp;VAR:CURRENCY=LOCAL&amp;VAR:CURRSOURCE=EXSHAR","E&amp;VAR:NATFREQ=ANNUAL&amp;VAR:RFIELD=FINALIZED&amp;VAR:DB_TYPE=NR&amp;VAR:UNITS=M&amp;window=popup&amp;width=450&amp;height=300&amp;START_MAXIMIZED=FALSE"}</definedName>
    <definedName name="_263__FDSAUDITLINK__" hidden="1">{"fdsup://IBCentral/FAT Viewer?action=UPDATE&amp;creator=factset&amp;DOC_NAME=fat:reuters_annual_source_window.fat&amp;display_string=Audit&amp;DYN_ARGS=TRUE&amp;VAR:ID1=073899&amp;VAR:RCODE=QTLE&amp;VAR:SDATE=20101299&amp;VAR:FREQ=Y&amp;VAR:RELITEM=RP&amp;VAR:CURRENCY=LOCAL&amp;VAR:CURRSOURCE=EXSHAR","E&amp;VAR:NATFREQ=ANNUAL&amp;VAR:RFIELD=FINALIZED&amp;VAR:DB_TYPE=NR&amp;VAR:UNITS=M&amp;window=popup&amp;width=450&amp;height=300&amp;START_MAXIMIZED=FALSE"}</definedName>
    <definedName name="_264__FDSAUDITLINK__" localSheetId="2"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64__FDSAUDITLINK__" localSheetId="20"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64__FDSAUDITLINK__"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65__FDSAUDITLINK__" localSheetId="2" hidden="1">{"fdsup://IBCentral/FAT Viewer?action=UPDATE&amp;creator=factset&amp;DOC_NAME=fat:reuters_annual_source_window.fat&amp;display_string=Audit&amp;DYN_ARGS=TRUE&amp;VAR:ID1=056039&amp;VAR:RCODE=QTLE&amp;VAR:SDATE=20101299&amp;VAR:FREQ=Y&amp;VAR:RELITEM=RP&amp;VAR:CURRENCY=LOCAL&amp;VAR:CURRSOURCE=EXSHAR","E&amp;VAR:NATFREQ=ANNUAL&amp;VAR:RFIELD=FINALIZED&amp;VAR:DB_TYPE=NR&amp;VAR:UNITS=M&amp;window=popup&amp;width=450&amp;height=300&amp;START_MAXIMIZED=FALSE"}</definedName>
    <definedName name="_265__FDSAUDITLINK__" localSheetId="20" hidden="1">{"fdsup://IBCentral/FAT Viewer?action=UPDATE&amp;creator=factset&amp;DOC_NAME=fat:reuters_annual_source_window.fat&amp;display_string=Audit&amp;DYN_ARGS=TRUE&amp;VAR:ID1=056039&amp;VAR:RCODE=QTLE&amp;VAR:SDATE=20101299&amp;VAR:FREQ=Y&amp;VAR:RELITEM=RP&amp;VAR:CURRENCY=LOCAL&amp;VAR:CURRSOURCE=EXSHAR","E&amp;VAR:NATFREQ=ANNUAL&amp;VAR:RFIELD=FINALIZED&amp;VAR:DB_TYPE=NR&amp;VAR:UNITS=M&amp;window=popup&amp;width=450&amp;height=300&amp;START_MAXIMIZED=FALSE"}</definedName>
    <definedName name="_265__FDSAUDITLINK__" hidden="1">{"fdsup://IBCentral/FAT Viewer?action=UPDATE&amp;creator=factset&amp;DOC_NAME=fat:reuters_annual_source_window.fat&amp;display_string=Audit&amp;DYN_ARGS=TRUE&amp;VAR:ID1=056039&amp;VAR:RCODE=QTLE&amp;VAR:SDATE=20101299&amp;VAR:FREQ=Y&amp;VAR:RELITEM=RP&amp;VAR:CURRENCY=LOCAL&amp;VAR:CURRSOURCE=EXSHAR","E&amp;VAR:NATFREQ=ANNUAL&amp;VAR:RFIELD=FINALIZED&amp;VAR:DB_TYPE=NR&amp;VAR:UNITS=M&amp;window=popup&amp;width=450&amp;height=300&amp;START_MAXIMIZED=FALSE"}</definedName>
    <definedName name="_266__FDSAUDITLINK__" localSheetId="2" hidden="1">{"fdsup://IBCentral/FAT Viewer?action=UPDATE&amp;creator=factset&amp;DOC_NAME=fat:reuters_annual_source_window.fat&amp;display_string=Audit&amp;DYN_ARGS=TRUE&amp;VAR:ID1=056039&amp;VAR:RCODE=QTLE&amp;VAR:SDATE=20101299&amp;VAR:FREQ=Y&amp;VAR:RELITEM=RP&amp;VAR:CURRENCY=LOCAL&amp;VAR:CURRSOURCE=EXSHAR","E&amp;VAR:NATFREQ=ANNUAL&amp;VAR:RFIELD=FINALIZED&amp;VAR:DB_TYPE=NR&amp;VAR:UNITS=M&amp;window=popup&amp;width=450&amp;height=300&amp;START_MAXIMIZED=FALSE"}</definedName>
    <definedName name="_266__FDSAUDITLINK__" localSheetId="20" hidden="1">{"fdsup://IBCentral/FAT Viewer?action=UPDATE&amp;creator=factset&amp;DOC_NAME=fat:reuters_annual_source_window.fat&amp;display_string=Audit&amp;DYN_ARGS=TRUE&amp;VAR:ID1=056039&amp;VAR:RCODE=QTLE&amp;VAR:SDATE=20101299&amp;VAR:FREQ=Y&amp;VAR:RELITEM=RP&amp;VAR:CURRENCY=LOCAL&amp;VAR:CURRSOURCE=EXSHAR","E&amp;VAR:NATFREQ=ANNUAL&amp;VAR:RFIELD=FINALIZED&amp;VAR:DB_TYPE=NR&amp;VAR:UNITS=M&amp;window=popup&amp;width=450&amp;height=300&amp;START_MAXIMIZED=FALSE"}</definedName>
    <definedName name="_266__FDSAUDITLINK__" hidden="1">{"fdsup://IBCentral/FAT Viewer?action=UPDATE&amp;creator=factset&amp;DOC_NAME=fat:reuters_annual_source_window.fat&amp;display_string=Audit&amp;DYN_ARGS=TRUE&amp;VAR:ID1=056039&amp;VAR:RCODE=QTLE&amp;VAR:SDATE=20101299&amp;VAR:FREQ=Y&amp;VAR:RELITEM=RP&amp;VAR:CURRENCY=LOCAL&amp;VAR:CURRSOURCE=EXSHAR","E&amp;VAR:NATFREQ=ANNUAL&amp;VAR:RFIELD=FINALIZED&amp;VAR:DB_TYPE=NR&amp;VAR:UNITS=M&amp;window=popup&amp;width=450&amp;height=300&amp;START_MAXIMIZED=FALSE"}</definedName>
    <definedName name="_267__FDSAUDITLINK__" localSheetId="2" hidden="1">{"fdsup://IBCentral/FAT Viewer?action=UPDATE&amp;creator=factset&amp;DOC_NAME=fat:reuters_annual_source_window.fat&amp;display_string=Audit&amp;DYN_ARGS=TRUE&amp;VAR:ID1=056039&amp;VAR:RCODE=CMNEQ&amp;VAR:SDATE=20101299&amp;VAR:FREQ=Y&amp;VAR:RELITEM=RP&amp;VAR:CURRENCY=LOCAL&amp;VAR:CURRSOURCE=EXSHA","RE&amp;VAR:NATFREQ=ANNUAL&amp;VAR:RFIELD=FINALIZED&amp;VAR:DB_TYPE=NR&amp;VAR:UNITS=M&amp;window=popup&amp;width=450&amp;height=300&amp;START_MAXIMIZED=FALSE"}</definedName>
    <definedName name="_267__FDSAUDITLINK__" localSheetId="20" hidden="1">{"fdsup://IBCentral/FAT Viewer?action=UPDATE&amp;creator=factset&amp;DOC_NAME=fat:reuters_annual_source_window.fat&amp;display_string=Audit&amp;DYN_ARGS=TRUE&amp;VAR:ID1=056039&amp;VAR:RCODE=CMNEQ&amp;VAR:SDATE=20101299&amp;VAR:FREQ=Y&amp;VAR:RELITEM=RP&amp;VAR:CURRENCY=LOCAL&amp;VAR:CURRSOURCE=EXSHA","RE&amp;VAR:NATFREQ=ANNUAL&amp;VAR:RFIELD=FINALIZED&amp;VAR:DB_TYPE=NR&amp;VAR:UNITS=M&amp;window=popup&amp;width=450&amp;height=300&amp;START_MAXIMIZED=FALSE"}</definedName>
    <definedName name="_267__FDSAUDITLINK__" hidden="1">{"fdsup://IBCentral/FAT Viewer?action=UPDATE&amp;creator=factset&amp;DOC_NAME=fat:reuters_annual_source_window.fat&amp;display_string=Audit&amp;DYN_ARGS=TRUE&amp;VAR:ID1=056039&amp;VAR:RCODE=CMNEQ&amp;VAR:SDATE=20101299&amp;VAR:FREQ=Y&amp;VAR:RELITEM=RP&amp;VAR:CURRENCY=LOCAL&amp;VAR:CURRSOURCE=EXSHA","RE&amp;VAR:NATFREQ=ANNUAL&amp;VAR:RFIELD=FINALIZED&amp;VAR:DB_TYPE=NR&amp;VAR:UNITS=M&amp;window=popup&amp;width=450&amp;height=300&amp;START_MAXIMIZED=FALSE"}</definedName>
    <definedName name="_268__FDSAUDITLINK__" localSheetId="2" hidden="1">{"fdsup://IBCentral/FAT Viewer?action=UPDATE&amp;creator=factset&amp;DOC_NAME=fat:reuters_annual_source_window.fat&amp;display_string=Audit&amp;DYN_ARGS=TRUE&amp;VAR:ID1=B02J63&amp;VAR:RCODE=QTLE&amp;VAR:SDATE=20101299&amp;VAR:FREQ=Y&amp;VAR:RELITEM=RP&amp;VAR:CURRENCY=LOCAL&amp;VAR:CURRSOURCE=EXSHAR","E&amp;VAR:NATFREQ=ANNUAL&amp;VAR:RFIELD=FINALIZED&amp;VAR:DB_TYPE=NR&amp;VAR:UNITS=M&amp;window=popup&amp;width=450&amp;height=300&amp;START_MAXIMIZED=FALSE"}</definedName>
    <definedName name="_268__FDSAUDITLINK__" localSheetId="20" hidden="1">{"fdsup://IBCentral/FAT Viewer?action=UPDATE&amp;creator=factset&amp;DOC_NAME=fat:reuters_annual_source_window.fat&amp;display_string=Audit&amp;DYN_ARGS=TRUE&amp;VAR:ID1=B02J63&amp;VAR:RCODE=QTLE&amp;VAR:SDATE=20101299&amp;VAR:FREQ=Y&amp;VAR:RELITEM=RP&amp;VAR:CURRENCY=LOCAL&amp;VAR:CURRSOURCE=EXSHAR","E&amp;VAR:NATFREQ=ANNUAL&amp;VAR:RFIELD=FINALIZED&amp;VAR:DB_TYPE=NR&amp;VAR:UNITS=M&amp;window=popup&amp;width=450&amp;height=300&amp;START_MAXIMIZED=FALSE"}</definedName>
    <definedName name="_268__FDSAUDITLINK__" hidden="1">{"fdsup://IBCentral/FAT Viewer?action=UPDATE&amp;creator=factset&amp;DOC_NAME=fat:reuters_annual_source_window.fat&amp;display_string=Audit&amp;DYN_ARGS=TRUE&amp;VAR:ID1=B02J63&amp;VAR:RCODE=QTLE&amp;VAR:SDATE=20101299&amp;VAR:FREQ=Y&amp;VAR:RELITEM=RP&amp;VAR:CURRENCY=LOCAL&amp;VAR:CURRSOURCE=EXSHAR","E&amp;VAR:NATFREQ=ANNUAL&amp;VAR:RFIELD=FINALIZED&amp;VAR:DB_TYPE=NR&amp;VAR:UNITS=M&amp;window=popup&amp;width=450&amp;height=300&amp;START_MAXIMIZED=FALSE"}</definedName>
    <definedName name="_269__FDSAUDITLINK__" localSheetId="2" hidden="1">{"fdsup://IBCentral/FAT Viewer?action=UPDATE&amp;creator=factset&amp;DOC_NAME=fat:reuters_annual_source_window.fat&amp;display_string=Audit&amp;DYN_ARGS=TRUE&amp;VAR:ID1=B02J63&amp;VAR:RCODE=QTLE&amp;VAR:SDATE=20101299&amp;VAR:FREQ=Y&amp;VAR:RELITEM=RP&amp;VAR:CURRENCY=LOCAL&amp;VAR:CURRSOURCE=EXSHAR","E&amp;VAR:NATFREQ=ANNUAL&amp;VAR:RFIELD=FINALIZED&amp;VAR:DB_TYPE=NR&amp;VAR:UNITS=M&amp;window=popup&amp;width=450&amp;height=300&amp;START_MAXIMIZED=FALSE"}</definedName>
    <definedName name="_269__FDSAUDITLINK__" localSheetId="20" hidden="1">{"fdsup://IBCentral/FAT Viewer?action=UPDATE&amp;creator=factset&amp;DOC_NAME=fat:reuters_annual_source_window.fat&amp;display_string=Audit&amp;DYN_ARGS=TRUE&amp;VAR:ID1=B02J63&amp;VAR:RCODE=QTLE&amp;VAR:SDATE=20101299&amp;VAR:FREQ=Y&amp;VAR:RELITEM=RP&amp;VAR:CURRENCY=LOCAL&amp;VAR:CURRSOURCE=EXSHAR","E&amp;VAR:NATFREQ=ANNUAL&amp;VAR:RFIELD=FINALIZED&amp;VAR:DB_TYPE=NR&amp;VAR:UNITS=M&amp;window=popup&amp;width=450&amp;height=300&amp;START_MAXIMIZED=FALSE"}</definedName>
    <definedName name="_269__FDSAUDITLINK__" hidden="1">{"fdsup://IBCentral/FAT Viewer?action=UPDATE&amp;creator=factset&amp;DOC_NAME=fat:reuters_annual_source_window.fat&amp;display_string=Audit&amp;DYN_ARGS=TRUE&amp;VAR:ID1=B02J63&amp;VAR:RCODE=QTLE&amp;VAR:SDATE=20101299&amp;VAR:FREQ=Y&amp;VAR:RELITEM=RP&amp;VAR:CURRENCY=LOCAL&amp;VAR:CURRSOURCE=EXSHAR","E&amp;VAR:NATFREQ=ANNUAL&amp;VAR:RFIELD=FINALIZED&amp;VAR:DB_TYPE=NR&amp;VAR:UNITS=M&amp;window=popup&amp;width=450&amp;height=300&amp;START_MAXIMIZED=FALSE"}</definedName>
    <definedName name="_27__FDSAUDITLINK__" localSheetId="2" hidden="1">{"fdsup://IBCentral/FAT Viewer?action=UPDATE&amp;creator=factset&amp;DOC_NAME=fat:reuters_annual_source_window.fat&amp;display_string=Audit&amp;DYN_ARGS=TRUE&amp;VAR:ID1=070995&amp;VAR:RCODE=CMNEQ&amp;VAR:SDATE=20111299&amp;VAR:FREQ=Y&amp;VAR:RELITEM=RP&amp;VAR:CURRENCY=LOCAL&amp;VAR:CURRSOURCE=EXSHA","RE&amp;VAR:NATFREQ=ANNUAL&amp;VAR:RFIELD=FINALIZED&amp;VAR:DB_TYPE=NR&amp;VAR:UNITS=M&amp;window=popup&amp;width=450&amp;height=300&amp;START_MAXIMIZED=FALSE"}</definedName>
    <definedName name="_27__FDSAUDITLINK__" localSheetId="20" hidden="1">{"fdsup://IBCentral/FAT Viewer?action=UPDATE&amp;creator=factset&amp;DOC_NAME=fat:reuters_annual_source_window.fat&amp;display_string=Audit&amp;DYN_ARGS=TRUE&amp;VAR:ID1=070995&amp;VAR:RCODE=CMNEQ&amp;VAR:SDATE=20111299&amp;VAR:FREQ=Y&amp;VAR:RELITEM=RP&amp;VAR:CURRENCY=LOCAL&amp;VAR:CURRSOURCE=EXSHA","RE&amp;VAR:NATFREQ=ANNUAL&amp;VAR:RFIELD=FINALIZED&amp;VAR:DB_TYPE=NR&amp;VAR:UNITS=M&amp;window=popup&amp;width=450&amp;height=300&amp;START_MAXIMIZED=FALSE"}</definedName>
    <definedName name="_27__FDSAUDITLINK__" hidden="1">{"fdsup://IBCentral/FAT Viewer?action=UPDATE&amp;creator=factset&amp;DOC_NAME=fat:reuters_annual_source_window.fat&amp;display_string=Audit&amp;DYN_ARGS=TRUE&amp;VAR:ID1=070995&amp;VAR:RCODE=CMNEQ&amp;VAR:SDATE=20111299&amp;VAR:FREQ=Y&amp;VAR:RELITEM=RP&amp;VAR:CURRENCY=LOCAL&amp;VAR:CURRSOURCE=EXSHA","RE&amp;VAR:NATFREQ=ANNUAL&amp;VAR:RFIELD=FINALIZED&amp;VAR:DB_TYPE=NR&amp;VAR:UNITS=M&amp;window=popup&amp;width=450&amp;height=300&amp;START_MAXIMIZED=FALSE"}</definedName>
    <definedName name="_270__FDSAUDITLINK__" localSheetId="2" hidden="1">{"fdsup://IBCentral/FAT Viewer?action=UPDATE&amp;creator=factset&amp;DOC_NAME=fat:reuters_annual_source_window.fat&amp;display_string=Audit&amp;DYN_ARGS=TRUE&amp;VAR:ID1=B02J63&amp;VAR:RCODE=CMNEQ&amp;VAR:SDATE=20101299&amp;VAR:FREQ=Y&amp;VAR:RELITEM=RP&amp;VAR:CURRENCY=LOCAL&amp;VAR:CURRSOURCE=EXSHA","RE&amp;VAR:NATFREQ=ANNUAL&amp;VAR:RFIELD=FINALIZED&amp;VAR:DB_TYPE=NR&amp;VAR:UNITS=M&amp;window=popup&amp;width=450&amp;height=300&amp;START_MAXIMIZED=FALSE"}</definedName>
    <definedName name="_270__FDSAUDITLINK__" localSheetId="20" hidden="1">{"fdsup://IBCentral/FAT Viewer?action=UPDATE&amp;creator=factset&amp;DOC_NAME=fat:reuters_annual_source_window.fat&amp;display_string=Audit&amp;DYN_ARGS=TRUE&amp;VAR:ID1=B02J63&amp;VAR:RCODE=CMNEQ&amp;VAR:SDATE=20101299&amp;VAR:FREQ=Y&amp;VAR:RELITEM=RP&amp;VAR:CURRENCY=LOCAL&amp;VAR:CURRSOURCE=EXSHA","RE&amp;VAR:NATFREQ=ANNUAL&amp;VAR:RFIELD=FINALIZED&amp;VAR:DB_TYPE=NR&amp;VAR:UNITS=M&amp;window=popup&amp;width=450&amp;height=300&amp;START_MAXIMIZED=FALSE"}</definedName>
    <definedName name="_270__FDSAUDITLINK__" hidden="1">{"fdsup://IBCentral/FAT Viewer?action=UPDATE&amp;creator=factset&amp;DOC_NAME=fat:reuters_annual_source_window.fat&amp;display_string=Audit&amp;DYN_ARGS=TRUE&amp;VAR:ID1=B02J63&amp;VAR:RCODE=CMNEQ&amp;VAR:SDATE=20101299&amp;VAR:FREQ=Y&amp;VAR:RELITEM=RP&amp;VAR:CURRENCY=LOCAL&amp;VAR:CURRSOURCE=EXSHA","RE&amp;VAR:NATFREQ=ANNUAL&amp;VAR:RFIELD=FINALIZED&amp;VAR:DB_TYPE=NR&amp;VAR:UNITS=M&amp;window=popup&amp;width=450&amp;height=300&amp;START_MAXIMIZED=FALSE"}</definedName>
    <definedName name="_271__FDSAUDITLINK__" localSheetId="2" hidden="1">{"fdsup://IBCentral/FAT Viewer?action=UPDATE&amp;creator=factset&amp;DOC_NAME=fat:reuters_annual_source_window.fat&amp;display_string=Audit&amp;DYN_ARGS=TRUE&amp;VAR:ID1=021623&amp;VAR:RCODE=QTLE&amp;VAR:SDATE=20101299&amp;VAR:FREQ=Y&amp;VAR:RELITEM=RP&amp;VAR:CURRENCY=LOCAL&amp;VAR:CURRSOURCE=EXSHAR","E&amp;VAR:NATFREQ=ANNUAL&amp;VAR:RFIELD=FINALIZED&amp;VAR:DB_TYPE=NR&amp;VAR:UNITS=M&amp;window=popup&amp;width=450&amp;height=300&amp;START_MAXIMIZED=FALSE"}</definedName>
    <definedName name="_271__FDSAUDITLINK__" localSheetId="20" hidden="1">{"fdsup://IBCentral/FAT Viewer?action=UPDATE&amp;creator=factset&amp;DOC_NAME=fat:reuters_annual_source_window.fat&amp;display_string=Audit&amp;DYN_ARGS=TRUE&amp;VAR:ID1=021623&amp;VAR:RCODE=QTLE&amp;VAR:SDATE=20101299&amp;VAR:FREQ=Y&amp;VAR:RELITEM=RP&amp;VAR:CURRENCY=LOCAL&amp;VAR:CURRSOURCE=EXSHAR","E&amp;VAR:NATFREQ=ANNUAL&amp;VAR:RFIELD=FINALIZED&amp;VAR:DB_TYPE=NR&amp;VAR:UNITS=M&amp;window=popup&amp;width=450&amp;height=300&amp;START_MAXIMIZED=FALSE"}</definedName>
    <definedName name="_271__FDSAUDITLINK__" hidden="1">{"fdsup://IBCentral/FAT Viewer?action=UPDATE&amp;creator=factset&amp;DOC_NAME=fat:reuters_annual_source_window.fat&amp;display_string=Audit&amp;DYN_ARGS=TRUE&amp;VAR:ID1=021623&amp;VAR:RCODE=QTLE&amp;VAR:SDATE=20101299&amp;VAR:FREQ=Y&amp;VAR:RELITEM=RP&amp;VAR:CURRENCY=LOCAL&amp;VAR:CURRSOURCE=EXSHAR","E&amp;VAR:NATFREQ=ANNUAL&amp;VAR:RFIELD=FINALIZED&amp;VAR:DB_TYPE=NR&amp;VAR:UNITS=M&amp;window=popup&amp;width=450&amp;height=300&amp;START_MAXIMIZED=FALSE"}</definedName>
    <definedName name="_272__FDSAUDITLINK__" localSheetId="2" hidden="1">{"fdsup://IBCentral/FAT Viewer?action=UPDATE&amp;creator=factset&amp;DOC_NAME=fat:reuters_annual_source_window.fat&amp;display_string=Audit&amp;DYN_ARGS=TRUE&amp;VAR:ID1=021623&amp;VAR:RCODE=QTLE&amp;VAR:SDATE=20101299&amp;VAR:FREQ=Y&amp;VAR:RELITEM=RP&amp;VAR:CURRENCY=LOCAL&amp;VAR:CURRSOURCE=EXSHAR","E&amp;VAR:NATFREQ=ANNUAL&amp;VAR:RFIELD=FINALIZED&amp;VAR:DB_TYPE=NR&amp;VAR:UNITS=M&amp;window=popup&amp;width=450&amp;height=300&amp;START_MAXIMIZED=FALSE"}</definedName>
    <definedName name="_272__FDSAUDITLINK__" localSheetId="20" hidden="1">{"fdsup://IBCentral/FAT Viewer?action=UPDATE&amp;creator=factset&amp;DOC_NAME=fat:reuters_annual_source_window.fat&amp;display_string=Audit&amp;DYN_ARGS=TRUE&amp;VAR:ID1=021623&amp;VAR:RCODE=QTLE&amp;VAR:SDATE=20101299&amp;VAR:FREQ=Y&amp;VAR:RELITEM=RP&amp;VAR:CURRENCY=LOCAL&amp;VAR:CURRSOURCE=EXSHAR","E&amp;VAR:NATFREQ=ANNUAL&amp;VAR:RFIELD=FINALIZED&amp;VAR:DB_TYPE=NR&amp;VAR:UNITS=M&amp;window=popup&amp;width=450&amp;height=300&amp;START_MAXIMIZED=FALSE"}</definedName>
    <definedName name="_272__FDSAUDITLINK__" hidden="1">{"fdsup://IBCentral/FAT Viewer?action=UPDATE&amp;creator=factset&amp;DOC_NAME=fat:reuters_annual_source_window.fat&amp;display_string=Audit&amp;DYN_ARGS=TRUE&amp;VAR:ID1=021623&amp;VAR:RCODE=QTLE&amp;VAR:SDATE=20101299&amp;VAR:FREQ=Y&amp;VAR:RELITEM=RP&amp;VAR:CURRENCY=LOCAL&amp;VAR:CURRSOURCE=EXSHAR","E&amp;VAR:NATFREQ=ANNUAL&amp;VAR:RFIELD=FINALIZED&amp;VAR:DB_TYPE=NR&amp;VAR:UNITS=M&amp;window=popup&amp;width=450&amp;height=300&amp;START_MAXIMIZED=FALSE"}</definedName>
    <definedName name="_273__FDSAUDITLINK__" localSheetId="2" hidden="1">{"fdsup://IBCentral/FAT Viewer?action=UPDATE&amp;creator=factset&amp;DOC_NAME=fat:reuters_annual_source_window.fat&amp;display_string=Audit&amp;DYN_ARGS=TRUE&amp;VAR:ID1=021623&amp;VAR:RCODE=CMNEQ&amp;VAR:SDATE=20101299&amp;VAR:FREQ=Y&amp;VAR:RELITEM=RP&amp;VAR:CURRENCY=LOCAL&amp;VAR:CURRSOURCE=EXSHA","RE&amp;VAR:NATFREQ=ANNUAL&amp;VAR:RFIELD=FINALIZED&amp;VAR:DB_TYPE=NR&amp;VAR:UNITS=M&amp;window=popup&amp;width=450&amp;height=300&amp;START_MAXIMIZED=FALSE"}</definedName>
    <definedName name="_273__FDSAUDITLINK__" localSheetId="20" hidden="1">{"fdsup://IBCentral/FAT Viewer?action=UPDATE&amp;creator=factset&amp;DOC_NAME=fat:reuters_annual_source_window.fat&amp;display_string=Audit&amp;DYN_ARGS=TRUE&amp;VAR:ID1=021623&amp;VAR:RCODE=CMNEQ&amp;VAR:SDATE=20101299&amp;VAR:FREQ=Y&amp;VAR:RELITEM=RP&amp;VAR:CURRENCY=LOCAL&amp;VAR:CURRSOURCE=EXSHA","RE&amp;VAR:NATFREQ=ANNUAL&amp;VAR:RFIELD=FINALIZED&amp;VAR:DB_TYPE=NR&amp;VAR:UNITS=M&amp;window=popup&amp;width=450&amp;height=300&amp;START_MAXIMIZED=FALSE"}</definedName>
    <definedName name="_273__FDSAUDITLINK__" hidden="1">{"fdsup://IBCentral/FAT Viewer?action=UPDATE&amp;creator=factset&amp;DOC_NAME=fat:reuters_annual_source_window.fat&amp;display_string=Audit&amp;DYN_ARGS=TRUE&amp;VAR:ID1=021623&amp;VAR:RCODE=CMNEQ&amp;VAR:SDATE=20101299&amp;VAR:FREQ=Y&amp;VAR:RELITEM=RP&amp;VAR:CURRENCY=LOCAL&amp;VAR:CURRSOURCE=EXSHA","RE&amp;VAR:NATFREQ=ANNUAL&amp;VAR:RFIELD=FINALIZED&amp;VAR:DB_TYPE=NR&amp;VAR:UNITS=M&amp;window=popup&amp;width=450&amp;height=300&amp;START_MAXIMIZED=FALSE"}</definedName>
    <definedName name="_274__FDSAUDITLINK__" localSheetId="2"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274__FDSAUDITLINK__" localSheetId="20"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274__FDSAUDITLINK__"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275__FDSAUDITLINK__" localSheetId="2" hidden="1">{"fdsup://directions/FAT Viewer?action=UPDATE&amp;creator=factset&amp;DYN_ARGS=TRUE&amp;DOC_NAME=FAT:FQL_AUDITING_CLIENT_TEMPLATE.FAT&amp;display_string=Audit&amp;VAR:KEY=MFGBSDMVAD&amp;VAR:QUERY=UkdGX0VOVFJQUl9WQUwoUVRSLDQwODE2LCwsLCwsTk9BVURJVCk=&amp;WINDOW=FIRST_POPUP&amp;HEIGHT=450&amp;WI","DTH=450&amp;START_MAXIMIZED=FALSE&amp;VAR:CALENDAR=FIVEDAY&amp;VAR:SYMBOL=GBL&amp;VAR:INDEX=0"}</definedName>
    <definedName name="_275__FDSAUDITLINK__" localSheetId="20" hidden="1">{"fdsup://directions/FAT Viewer?action=UPDATE&amp;creator=factset&amp;DYN_ARGS=TRUE&amp;DOC_NAME=FAT:FQL_AUDITING_CLIENT_TEMPLATE.FAT&amp;display_string=Audit&amp;VAR:KEY=MFGBSDMVAD&amp;VAR:QUERY=UkdGX0VOVFJQUl9WQUwoUVRSLDQwODE2LCwsLCwsTk9BVURJVCk=&amp;WINDOW=FIRST_POPUP&amp;HEIGHT=450&amp;WI","DTH=450&amp;START_MAXIMIZED=FALSE&amp;VAR:CALENDAR=FIVEDAY&amp;VAR:SYMBOL=GBL&amp;VAR:INDEX=0"}</definedName>
    <definedName name="_275__FDSAUDITLINK__" hidden="1">{"fdsup://directions/FAT Viewer?action=UPDATE&amp;creator=factset&amp;DYN_ARGS=TRUE&amp;DOC_NAME=FAT:FQL_AUDITING_CLIENT_TEMPLATE.FAT&amp;display_string=Audit&amp;VAR:KEY=MFGBSDMVAD&amp;VAR:QUERY=UkdGX0VOVFJQUl9WQUwoUVRSLDQwODE2LCwsLCwsTk9BVURJVCk=&amp;WINDOW=FIRST_POPUP&amp;HEIGHT=450&amp;WI","DTH=450&amp;START_MAXIMIZED=FALSE&amp;VAR:CALENDAR=FIVEDAY&amp;VAR:SYMBOL=GBL&amp;VAR:INDEX=0"}</definedName>
    <definedName name="_276__FDSAUDITLINK__" localSheetId="2" hidden="1">{"fdsup://directions/FAT Viewer?action=UPDATE&amp;creator=factset&amp;DYN_ARGS=TRUE&amp;DOC_NAME=FAT:FQL_AUDITING_CLIENT_TEMPLATE.FAT&amp;display_string=Audit&amp;VAR:KEY=WFAVKVYTIB&amp;VAR:QUERY=UkdGX0VOVFJQUl9WQUwoUVRSLDQwNzI0LCwsLCwsTk9BVURJVCk=&amp;WINDOW=FIRST_POPUP&amp;HEIGHT=450&amp;WI","DTH=450&amp;START_MAXIMIZED=FALSE&amp;VAR:CALENDAR=FIVEDAY&amp;VAR:SYMBOL=GBL&amp;VAR:INDEX=0"}</definedName>
    <definedName name="_276__FDSAUDITLINK__" localSheetId="20" hidden="1">{"fdsup://directions/FAT Viewer?action=UPDATE&amp;creator=factset&amp;DYN_ARGS=TRUE&amp;DOC_NAME=FAT:FQL_AUDITING_CLIENT_TEMPLATE.FAT&amp;display_string=Audit&amp;VAR:KEY=WFAVKVYTIB&amp;VAR:QUERY=UkdGX0VOVFJQUl9WQUwoUVRSLDQwNzI0LCwsLCwsTk9BVURJVCk=&amp;WINDOW=FIRST_POPUP&amp;HEIGHT=450&amp;WI","DTH=450&amp;START_MAXIMIZED=FALSE&amp;VAR:CALENDAR=FIVEDAY&amp;VAR:SYMBOL=GBL&amp;VAR:INDEX=0"}</definedName>
    <definedName name="_276__FDSAUDITLINK__" hidden="1">{"fdsup://directions/FAT Viewer?action=UPDATE&amp;creator=factset&amp;DYN_ARGS=TRUE&amp;DOC_NAME=FAT:FQL_AUDITING_CLIENT_TEMPLATE.FAT&amp;display_string=Audit&amp;VAR:KEY=WFAVKVYTIB&amp;VAR:QUERY=UkdGX0VOVFJQUl9WQUwoUVRSLDQwNzI0LCwsLCwsTk9BVURJVCk=&amp;WINDOW=FIRST_POPUP&amp;HEIGHT=450&amp;WI","DTH=450&amp;START_MAXIMIZED=FALSE&amp;VAR:CALENDAR=FIVEDAY&amp;VAR:SYMBOL=GBL&amp;VAR:INDEX=0"}</definedName>
    <definedName name="_277__FDSAUDITLINK__" localSheetId="2" hidden="1">{"fdsup://directions/FAT Viewer?action=UPDATE&amp;creator=factset&amp;DYN_ARGS=TRUE&amp;DOC_NAME=FAT:FQL_AUDITING_CLIENT_TEMPLATE.FAT&amp;display_string=Audit&amp;VAR:KEY=ORYLWLCFKD&amp;VAR:QUERY=UkdGX0VOVFJQUl9WQUwoUVRSLDQwNjMzLCwsLCwsTk9BVURJVCk=&amp;WINDOW=FIRST_POPUP&amp;HEIGHT=450&amp;WI","DTH=450&amp;START_MAXIMIZED=FALSE&amp;VAR:CALENDAR=FIVEDAY&amp;VAR:SYMBOL=GBL&amp;VAR:INDEX=0"}</definedName>
    <definedName name="_277__FDSAUDITLINK__" localSheetId="20" hidden="1">{"fdsup://directions/FAT Viewer?action=UPDATE&amp;creator=factset&amp;DYN_ARGS=TRUE&amp;DOC_NAME=FAT:FQL_AUDITING_CLIENT_TEMPLATE.FAT&amp;display_string=Audit&amp;VAR:KEY=ORYLWLCFKD&amp;VAR:QUERY=UkdGX0VOVFJQUl9WQUwoUVRSLDQwNjMzLCwsLCwsTk9BVURJVCk=&amp;WINDOW=FIRST_POPUP&amp;HEIGHT=450&amp;WI","DTH=450&amp;START_MAXIMIZED=FALSE&amp;VAR:CALENDAR=FIVEDAY&amp;VAR:SYMBOL=GBL&amp;VAR:INDEX=0"}</definedName>
    <definedName name="_277__FDSAUDITLINK__" hidden="1">{"fdsup://directions/FAT Viewer?action=UPDATE&amp;creator=factset&amp;DYN_ARGS=TRUE&amp;DOC_NAME=FAT:FQL_AUDITING_CLIENT_TEMPLATE.FAT&amp;display_string=Audit&amp;VAR:KEY=ORYLWLCFKD&amp;VAR:QUERY=UkdGX0VOVFJQUl9WQUwoUVRSLDQwNjMzLCwsLCwsTk9BVURJVCk=&amp;WINDOW=FIRST_POPUP&amp;HEIGHT=450&amp;WI","DTH=450&amp;START_MAXIMIZED=FALSE&amp;VAR:CALENDAR=FIVEDAY&amp;VAR:SYMBOL=GBL&amp;VAR:INDEX=0"}</definedName>
    <definedName name="_278__FDSAUDITLINK__" localSheetId="2" hidden="1">{"fdsup://directions/FAT Viewer?action=UPDATE&amp;creator=factset&amp;DYN_ARGS=TRUE&amp;DOC_NAME=FAT:FQL_AUDITING_CLIENT_TEMPLATE.FAT&amp;display_string=Audit&amp;VAR:KEY=ERIBOTUFID&amp;VAR:QUERY=UkdGX0VOVFJQUl9WQUwoUVRSLDQwNTQzLCwsLCwsTk9BVURJVCk=&amp;WINDOW=FIRST_POPUP&amp;HEIGHT=450&amp;WI","DTH=450&amp;START_MAXIMIZED=FALSE&amp;VAR:CALENDAR=FIVEDAY&amp;VAR:SYMBOL=GBL&amp;VAR:INDEX=0"}</definedName>
    <definedName name="_278__FDSAUDITLINK__" localSheetId="20" hidden="1">{"fdsup://directions/FAT Viewer?action=UPDATE&amp;creator=factset&amp;DYN_ARGS=TRUE&amp;DOC_NAME=FAT:FQL_AUDITING_CLIENT_TEMPLATE.FAT&amp;display_string=Audit&amp;VAR:KEY=ERIBOTUFID&amp;VAR:QUERY=UkdGX0VOVFJQUl9WQUwoUVRSLDQwNTQzLCwsLCwsTk9BVURJVCk=&amp;WINDOW=FIRST_POPUP&amp;HEIGHT=450&amp;WI","DTH=450&amp;START_MAXIMIZED=FALSE&amp;VAR:CALENDAR=FIVEDAY&amp;VAR:SYMBOL=GBL&amp;VAR:INDEX=0"}</definedName>
    <definedName name="_278__FDSAUDITLINK__" hidden="1">{"fdsup://directions/FAT Viewer?action=UPDATE&amp;creator=factset&amp;DYN_ARGS=TRUE&amp;DOC_NAME=FAT:FQL_AUDITING_CLIENT_TEMPLATE.FAT&amp;display_string=Audit&amp;VAR:KEY=ERIBOTUFID&amp;VAR:QUERY=UkdGX0VOVFJQUl9WQUwoUVRSLDQwNTQzLCwsLCwsTk9BVURJVCk=&amp;WINDOW=FIRST_POPUP&amp;HEIGHT=450&amp;WI","DTH=450&amp;START_MAXIMIZED=FALSE&amp;VAR:CALENDAR=FIVEDAY&amp;VAR:SYMBOL=GBL&amp;VAR:INDEX=0"}</definedName>
    <definedName name="_279__FDSAUDITLINK__" localSheetId="2" hidden="1">{"fdsup://directions/FAT Viewer?action=UPDATE&amp;creator=factset&amp;DYN_ARGS=TRUE&amp;DOC_NAME=FAT:FQL_AUDITING_CLIENT_TEMPLATE.FAT&amp;display_string=Audit&amp;VAR:KEY=IPENWLQHIF&amp;VAR:QUERY=UkdGX0VOVFJQUl9WQUwoUVRSLDQwNDUxLCwsLCwsTk9BVURJVCk=&amp;WINDOW=FIRST_POPUP&amp;HEIGHT=450&amp;WI","DTH=450&amp;START_MAXIMIZED=FALSE&amp;VAR:CALENDAR=FIVEDAY&amp;VAR:SYMBOL=GBL&amp;VAR:INDEX=0"}</definedName>
    <definedName name="_279__FDSAUDITLINK__" localSheetId="20" hidden="1">{"fdsup://directions/FAT Viewer?action=UPDATE&amp;creator=factset&amp;DYN_ARGS=TRUE&amp;DOC_NAME=FAT:FQL_AUDITING_CLIENT_TEMPLATE.FAT&amp;display_string=Audit&amp;VAR:KEY=IPENWLQHIF&amp;VAR:QUERY=UkdGX0VOVFJQUl9WQUwoUVRSLDQwNDUxLCwsLCwsTk9BVURJVCk=&amp;WINDOW=FIRST_POPUP&amp;HEIGHT=450&amp;WI","DTH=450&amp;START_MAXIMIZED=FALSE&amp;VAR:CALENDAR=FIVEDAY&amp;VAR:SYMBOL=GBL&amp;VAR:INDEX=0"}</definedName>
    <definedName name="_279__FDSAUDITLINK__" hidden="1">{"fdsup://directions/FAT Viewer?action=UPDATE&amp;creator=factset&amp;DYN_ARGS=TRUE&amp;DOC_NAME=FAT:FQL_AUDITING_CLIENT_TEMPLATE.FAT&amp;display_string=Audit&amp;VAR:KEY=IPENWLQHIF&amp;VAR:QUERY=UkdGX0VOVFJQUl9WQUwoUVRSLDQwNDUxLCwsLCwsTk9BVURJVCk=&amp;WINDOW=FIRST_POPUP&amp;HEIGHT=450&amp;WI","DTH=450&amp;START_MAXIMIZED=FALSE&amp;VAR:CALENDAR=FIVEDAY&amp;VAR:SYMBOL=GBL&amp;VAR:INDEX=0"}</definedName>
    <definedName name="_28__FDSAUDITLINK__" localSheetId="2" hidden="1">{"fdsup://IBCentral/FAT Viewer?action=UPDATE&amp;creator=factset&amp;DOC_NAME=fat:reuters_annual_source_window.fat&amp;display_string=Audit&amp;DYN_ARGS=TRUE&amp;VAR:ID1=B77J08&amp;VAR:RCODE=CMNEQ&amp;VAR:SDATE=20111299&amp;VAR:FREQ=Y&amp;VAR:RELITEM=RP&amp;VAR:CURRENCY=LOCAL&amp;VAR:CURRSOURCE=EXSHA","RE&amp;VAR:NATFREQ=ANNUAL&amp;VAR:RFIELD=FINALIZED&amp;VAR:DB_TYPE=NR&amp;VAR:UNITS=M&amp;window=popup&amp;width=450&amp;height=300&amp;START_MAXIMIZED=FALSE"}</definedName>
    <definedName name="_28__FDSAUDITLINK__" localSheetId="20" hidden="1">{"fdsup://IBCentral/FAT Viewer?action=UPDATE&amp;creator=factset&amp;DOC_NAME=fat:reuters_annual_source_window.fat&amp;display_string=Audit&amp;DYN_ARGS=TRUE&amp;VAR:ID1=B77J08&amp;VAR:RCODE=CMNEQ&amp;VAR:SDATE=20111299&amp;VAR:FREQ=Y&amp;VAR:RELITEM=RP&amp;VAR:CURRENCY=LOCAL&amp;VAR:CURRSOURCE=EXSHA","RE&amp;VAR:NATFREQ=ANNUAL&amp;VAR:RFIELD=FINALIZED&amp;VAR:DB_TYPE=NR&amp;VAR:UNITS=M&amp;window=popup&amp;width=450&amp;height=300&amp;START_MAXIMIZED=FALSE"}</definedName>
    <definedName name="_28__FDSAUDITLINK__" hidden="1">{"fdsup://IBCentral/FAT Viewer?action=UPDATE&amp;creator=factset&amp;DOC_NAME=fat:reuters_annual_source_window.fat&amp;display_string=Audit&amp;DYN_ARGS=TRUE&amp;VAR:ID1=B77J08&amp;VAR:RCODE=CMNEQ&amp;VAR:SDATE=20111299&amp;VAR:FREQ=Y&amp;VAR:RELITEM=RP&amp;VAR:CURRENCY=LOCAL&amp;VAR:CURRSOURCE=EXSHA","RE&amp;VAR:NATFREQ=ANNUAL&amp;VAR:RFIELD=FINALIZED&amp;VAR:DB_TYPE=NR&amp;VAR:UNITS=M&amp;window=popup&amp;width=450&amp;height=300&amp;START_MAXIMIZED=FALSE"}</definedName>
    <definedName name="_280__FDSAUDITLINK__" localSheetId="2" hidden="1">{"fdsup://directions/FAT Viewer?action=UPDATE&amp;creator=factset&amp;DYN_ARGS=TRUE&amp;DOC_NAME=FAT:FQL_AUDITING_CLIENT_TEMPLATE.FAT&amp;display_string=Audit&amp;VAR:KEY=ARGLWZMLAR&amp;VAR:QUERY=UkdGX0VOVFJQUl9WQUwoUVRSLDQwMzU5LCwsLCwsTk9BVURJVCk=&amp;WINDOW=FIRST_POPUP&amp;HEIGHT=450&amp;WI","DTH=450&amp;START_MAXIMIZED=FALSE&amp;VAR:CALENDAR=FIVEDAY&amp;VAR:SYMBOL=GBL&amp;VAR:INDEX=0"}</definedName>
    <definedName name="_280__FDSAUDITLINK__" localSheetId="20" hidden="1">{"fdsup://directions/FAT Viewer?action=UPDATE&amp;creator=factset&amp;DYN_ARGS=TRUE&amp;DOC_NAME=FAT:FQL_AUDITING_CLIENT_TEMPLATE.FAT&amp;display_string=Audit&amp;VAR:KEY=ARGLWZMLAR&amp;VAR:QUERY=UkdGX0VOVFJQUl9WQUwoUVRSLDQwMzU5LCwsLCwsTk9BVURJVCk=&amp;WINDOW=FIRST_POPUP&amp;HEIGHT=450&amp;WI","DTH=450&amp;START_MAXIMIZED=FALSE&amp;VAR:CALENDAR=FIVEDAY&amp;VAR:SYMBOL=GBL&amp;VAR:INDEX=0"}</definedName>
    <definedName name="_280__FDSAUDITLINK__" hidden="1">{"fdsup://directions/FAT Viewer?action=UPDATE&amp;creator=factset&amp;DYN_ARGS=TRUE&amp;DOC_NAME=FAT:FQL_AUDITING_CLIENT_TEMPLATE.FAT&amp;display_string=Audit&amp;VAR:KEY=ARGLWZMLAR&amp;VAR:QUERY=UkdGX0VOVFJQUl9WQUwoUVRSLDQwMzU5LCwsLCwsTk9BVURJVCk=&amp;WINDOW=FIRST_POPUP&amp;HEIGHT=450&amp;WI","DTH=450&amp;START_MAXIMIZED=FALSE&amp;VAR:CALENDAR=FIVEDAY&amp;VAR:SYMBOL=GBL&amp;VAR:INDEX=0"}</definedName>
    <definedName name="_281__FDSAUDITLINK__" localSheetId="2" hidden="1">{"fdsup://directions/FAT Viewer?action=UPDATE&amp;creator=factset&amp;DYN_ARGS=TRUE&amp;DOC_NAME=FAT:FQL_AUDITING_CLIENT_TEMPLATE.FAT&amp;display_string=Audit&amp;VAR:KEY=KRWRWFOZOV&amp;VAR:QUERY=UkdGX0VOVFJQUl9WQUwoUVRSLDQwMjY4LCwsLCwsTk9BVURJVCk=&amp;WINDOW=FIRST_POPUP&amp;HEIGHT=450&amp;WI","DTH=450&amp;START_MAXIMIZED=FALSE&amp;VAR:CALENDAR=FIVEDAY&amp;VAR:SYMBOL=GBL&amp;VAR:INDEX=0"}</definedName>
    <definedName name="_281__FDSAUDITLINK__" localSheetId="20" hidden="1">{"fdsup://directions/FAT Viewer?action=UPDATE&amp;creator=factset&amp;DYN_ARGS=TRUE&amp;DOC_NAME=FAT:FQL_AUDITING_CLIENT_TEMPLATE.FAT&amp;display_string=Audit&amp;VAR:KEY=KRWRWFOZOV&amp;VAR:QUERY=UkdGX0VOVFJQUl9WQUwoUVRSLDQwMjY4LCwsLCwsTk9BVURJVCk=&amp;WINDOW=FIRST_POPUP&amp;HEIGHT=450&amp;WI","DTH=450&amp;START_MAXIMIZED=FALSE&amp;VAR:CALENDAR=FIVEDAY&amp;VAR:SYMBOL=GBL&amp;VAR:INDEX=0"}</definedName>
    <definedName name="_281__FDSAUDITLINK__" hidden="1">{"fdsup://directions/FAT Viewer?action=UPDATE&amp;creator=factset&amp;DYN_ARGS=TRUE&amp;DOC_NAME=FAT:FQL_AUDITING_CLIENT_TEMPLATE.FAT&amp;display_string=Audit&amp;VAR:KEY=KRWRWFOZOV&amp;VAR:QUERY=UkdGX0VOVFJQUl9WQUwoUVRSLDQwMjY4LCwsLCwsTk9BVURJVCk=&amp;WINDOW=FIRST_POPUP&amp;HEIGHT=450&amp;WI","DTH=450&amp;START_MAXIMIZED=FALSE&amp;VAR:CALENDAR=FIVEDAY&amp;VAR:SYMBOL=GBL&amp;VAR:INDEX=0"}</definedName>
    <definedName name="_282__FDSAUDITLINK__" localSheetId="2" hidden="1">{"fdsup://directions/FAT Viewer?action=UPDATE&amp;creator=factset&amp;DYN_ARGS=TRUE&amp;DOC_NAME=FAT:FQL_AUDITING_CLIENT_TEMPLATE.FAT&amp;display_string=Audit&amp;VAR:KEY=GDOHEPYZIB&amp;VAR:QUERY=UkdGX0VOVFJQUl9WQUwoUVRSLDQwMTc4LCwsLCwsTk9BVURJVCk=&amp;WINDOW=FIRST_POPUP&amp;HEIGHT=450&amp;WI","DTH=450&amp;START_MAXIMIZED=FALSE&amp;VAR:CALENDAR=FIVEDAY&amp;VAR:SYMBOL=GBL&amp;VAR:INDEX=0"}</definedName>
    <definedName name="_282__FDSAUDITLINK__" localSheetId="20" hidden="1">{"fdsup://directions/FAT Viewer?action=UPDATE&amp;creator=factset&amp;DYN_ARGS=TRUE&amp;DOC_NAME=FAT:FQL_AUDITING_CLIENT_TEMPLATE.FAT&amp;display_string=Audit&amp;VAR:KEY=GDOHEPYZIB&amp;VAR:QUERY=UkdGX0VOVFJQUl9WQUwoUVRSLDQwMTc4LCwsLCwsTk9BVURJVCk=&amp;WINDOW=FIRST_POPUP&amp;HEIGHT=450&amp;WI","DTH=450&amp;START_MAXIMIZED=FALSE&amp;VAR:CALENDAR=FIVEDAY&amp;VAR:SYMBOL=GBL&amp;VAR:INDEX=0"}</definedName>
    <definedName name="_282__FDSAUDITLINK__" hidden="1">{"fdsup://directions/FAT Viewer?action=UPDATE&amp;creator=factset&amp;DYN_ARGS=TRUE&amp;DOC_NAME=FAT:FQL_AUDITING_CLIENT_TEMPLATE.FAT&amp;display_string=Audit&amp;VAR:KEY=GDOHEPYZIB&amp;VAR:QUERY=UkdGX0VOVFJQUl9WQUwoUVRSLDQwMTc4LCwsLCwsTk9BVURJVCk=&amp;WINDOW=FIRST_POPUP&amp;HEIGHT=450&amp;WI","DTH=450&amp;START_MAXIMIZED=FALSE&amp;VAR:CALENDAR=FIVEDAY&amp;VAR:SYMBOL=GBL&amp;VAR:INDEX=0"}</definedName>
    <definedName name="_283__FDSAUDITLINK__" localSheetId="2" hidden="1">{"fdsup://directions/FAT Viewer?action=UPDATE&amp;creator=factset&amp;DYN_ARGS=TRUE&amp;DOC_NAME=FAT:FQL_AUDITING_CLIENT_TEMPLATE.FAT&amp;display_string=Audit&amp;VAR:KEY=GTWLMJERAH&amp;VAR:QUERY=UkdGX0VOVFJQUl9WQUwoUVRSLDQwMDg2LCwsLCwsTk9BVURJVCk=&amp;WINDOW=FIRST_POPUP&amp;HEIGHT=450&amp;WI","DTH=450&amp;START_MAXIMIZED=FALSE&amp;VAR:CALENDAR=FIVEDAY&amp;VAR:SYMBOL=GBL&amp;VAR:INDEX=0"}</definedName>
    <definedName name="_283__FDSAUDITLINK__" localSheetId="20" hidden="1">{"fdsup://directions/FAT Viewer?action=UPDATE&amp;creator=factset&amp;DYN_ARGS=TRUE&amp;DOC_NAME=FAT:FQL_AUDITING_CLIENT_TEMPLATE.FAT&amp;display_string=Audit&amp;VAR:KEY=GTWLMJERAH&amp;VAR:QUERY=UkdGX0VOVFJQUl9WQUwoUVRSLDQwMDg2LCwsLCwsTk9BVURJVCk=&amp;WINDOW=FIRST_POPUP&amp;HEIGHT=450&amp;WI","DTH=450&amp;START_MAXIMIZED=FALSE&amp;VAR:CALENDAR=FIVEDAY&amp;VAR:SYMBOL=GBL&amp;VAR:INDEX=0"}</definedName>
    <definedName name="_283__FDSAUDITLINK__" hidden="1">{"fdsup://directions/FAT Viewer?action=UPDATE&amp;creator=factset&amp;DYN_ARGS=TRUE&amp;DOC_NAME=FAT:FQL_AUDITING_CLIENT_TEMPLATE.FAT&amp;display_string=Audit&amp;VAR:KEY=GTWLMJERAH&amp;VAR:QUERY=UkdGX0VOVFJQUl9WQUwoUVRSLDQwMDg2LCwsLCwsTk9BVURJVCk=&amp;WINDOW=FIRST_POPUP&amp;HEIGHT=450&amp;WI","DTH=450&amp;START_MAXIMIZED=FALSE&amp;VAR:CALENDAR=FIVEDAY&amp;VAR:SYMBOL=GBL&amp;VAR:INDEX=0"}</definedName>
    <definedName name="_284__FDSAUDITLINK__" localSheetId="2" hidden="1">{"fdsup://directions/FAT Viewer?action=UPDATE&amp;creator=factset&amp;DYN_ARGS=TRUE&amp;DOC_NAME=FAT:FQL_AUDITING_CLIENT_TEMPLATE.FAT&amp;display_string=Audit&amp;VAR:KEY=AROHYFWLAX&amp;VAR:QUERY=UkdGX0VOVFJQUl9WQUwoUVRSLDM5OTk0LCwsLCwsTk9BVURJVCk=&amp;WINDOW=FIRST_POPUP&amp;HEIGHT=450&amp;WI","DTH=450&amp;START_MAXIMIZED=FALSE&amp;VAR:CALENDAR=FIVEDAY&amp;VAR:SYMBOL=GBL&amp;VAR:INDEX=0"}</definedName>
    <definedName name="_284__FDSAUDITLINK__" localSheetId="20" hidden="1">{"fdsup://directions/FAT Viewer?action=UPDATE&amp;creator=factset&amp;DYN_ARGS=TRUE&amp;DOC_NAME=FAT:FQL_AUDITING_CLIENT_TEMPLATE.FAT&amp;display_string=Audit&amp;VAR:KEY=AROHYFWLAX&amp;VAR:QUERY=UkdGX0VOVFJQUl9WQUwoUVRSLDM5OTk0LCwsLCwsTk9BVURJVCk=&amp;WINDOW=FIRST_POPUP&amp;HEIGHT=450&amp;WI","DTH=450&amp;START_MAXIMIZED=FALSE&amp;VAR:CALENDAR=FIVEDAY&amp;VAR:SYMBOL=GBL&amp;VAR:INDEX=0"}</definedName>
    <definedName name="_284__FDSAUDITLINK__" hidden="1">{"fdsup://directions/FAT Viewer?action=UPDATE&amp;creator=factset&amp;DYN_ARGS=TRUE&amp;DOC_NAME=FAT:FQL_AUDITING_CLIENT_TEMPLATE.FAT&amp;display_string=Audit&amp;VAR:KEY=AROHYFWLAX&amp;VAR:QUERY=UkdGX0VOVFJQUl9WQUwoUVRSLDM5OTk0LCwsLCwsTk9BVURJVCk=&amp;WINDOW=FIRST_POPUP&amp;HEIGHT=450&amp;WI","DTH=450&amp;START_MAXIMIZED=FALSE&amp;VAR:CALENDAR=FIVEDAY&amp;VAR:SYMBOL=GBL&amp;VAR:INDEX=0"}</definedName>
    <definedName name="_285__FDSAUDITLINK__" localSheetId="2" hidden="1">{"fdsup://directions/FAT Viewer?action=UPDATE&amp;creator=factset&amp;DYN_ARGS=TRUE&amp;DOC_NAME=FAT:FQL_AUDITING_CLIENT_TEMPLATE.FAT&amp;display_string=Audit&amp;VAR:KEY=MPAFAZQNKP&amp;VAR:QUERY=UkdGX0VOVFJQUl9WQUwoUVRSLDM5OTAzLCwsLCwsTk9BVURJVCk=&amp;WINDOW=FIRST_POPUP&amp;HEIGHT=450&amp;WI","DTH=450&amp;START_MAXIMIZED=FALSE&amp;VAR:CALENDAR=FIVEDAY&amp;VAR:SYMBOL=GBL&amp;VAR:INDEX=0"}</definedName>
    <definedName name="_285__FDSAUDITLINK__" localSheetId="20" hidden="1">{"fdsup://directions/FAT Viewer?action=UPDATE&amp;creator=factset&amp;DYN_ARGS=TRUE&amp;DOC_NAME=FAT:FQL_AUDITING_CLIENT_TEMPLATE.FAT&amp;display_string=Audit&amp;VAR:KEY=MPAFAZQNKP&amp;VAR:QUERY=UkdGX0VOVFJQUl9WQUwoUVRSLDM5OTAzLCwsLCwsTk9BVURJVCk=&amp;WINDOW=FIRST_POPUP&amp;HEIGHT=450&amp;WI","DTH=450&amp;START_MAXIMIZED=FALSE&amp;VAR:CALENDAR=FIVEDAY&amp;VAR:SYMBOL=GBL&amp;VAR:INDEX=0"}</definedName>
    <definedName name="_285__FDSAUDITLINK__" hidden="1">{"fdsup://directions/FAT Viewer?action=UPDATE&amp;creator=factset&amp;DYN_ARGS=TRUE&amp;DOC_NAME=FAT:FQL_AUDITING_CLIENT_TEMPLATE.FAT&amp;display_string=Audit&amp;VAR:KEY=MPAFAZQNKP&amp;VAR:QUERY=UkdGX0VOVFJQUl9WQUwoUVRSLDM5OTAzLCwsLCwsTk9BVURJVCk=&amp;WINDOW=FIRST_POPUP&amp;HEIGHT=450&amp;WI","DTH=450&amp;START_MAXIMIZED=FALSE&amp;VAR:CALENDAR=FIVEDAY&amp;VAR:SYMBOL=GBL&amp;VAR:INDEX=0"}</definedName>
    <definedName name="_286__FDSAUDITLINK__" localSheetId="2" hidden="1">{"fdsup://directions/FAT Viewer?action=UPDATE&amp;creator=factset&amp;DYN_ARGS=TRUE&amp;DOC_NAME=FAT:FQL_AUDITING_CLIENT_TEMPLATE.FAT&amp;display_string=Audit&amp;VAR:KEY=ONQBMFOVSV&amp;VAR:QUERY=UkdGX0VOVFJQUl9WQUwoUVRSLDM5ODEzLCwsLCwsTk9BVURJVCk=&amp;WINDOW=FIRST_POPUP&amp;HEIGHT=450&amp;WI","DTH=450&amp;START_MAXIMIZED=FALSE&amp;VAR:CALENDAR=FIVEDAY&amp;VAR:SYMBOL=GBL&amp;VAR:INDEX=0"}</definedName>
    <definedName name="_286__FDSAUDITLINK__" localSheetId="20" hidden="1">{"fdsup://directions/FAT Viewer?action=UPDATE&amp;creator=factset&amp;DYN_ARGS=TRUE&amp;DOC_NAME=FAT:FQL_AUDITING_CLIENT_TEMPLATE.FAT&amp;display_string=Audit&amp;VAR:KEY=ONQBMFOVSV&amp;VAR:QUERY=UkdGX0VOVFJQUl9WQUwoUVRSLDM5ODEzLCwsLCwsTk9BVURJVCk=&amp;WINDOW=FIRST_POPUP&amp;HEIGHT=450&amp;WI","DTH=450&amp;START_MAXIMIZED=FALSE&amp;VAR:CALENDAR=FIVEDAY&amp;VAR:SYMBOL=GBL&amp;VAR:INDEX=0"}</definedName>
    <definedName name="_286__FDSAUDITLINK__" hidden="1">{"fdsup://directions/FAT Viewer?action=UPDATE&amp;creator=factset&amp;DYN_ARGS=TRUE&amp;DOC_NAME=FAT:FQL_AUDITING_CLIENT_TEMPLATE.FAT&amp;display_string=Audit&amp;VAR:KEY=ONQBMFOVSV&amp;VAR:QUERY=UkdGX0VOVFJQUl9WQUwoUVRSLDM5ODEzLCwsLCwsTk9BVURJVCk=&amp;WINDOW=FIRST_POPUP&amp;HEIGHT=450&amp;WI","DTH=450&amp;START_MAXIMIZED=FALSE&amp;VAR:CALENDAR=FIVEDAY&amp;VAR:SYMBOL=GBL&amp;VAR:INDEX=0"}</definedName>
    <definedName name="_287__FDSAUDITLINK__" localSheetId="2" hidden="1">{"fdsup://directions/FAT Viewer?action=UPDATE&amp;creator=factset&amp;DYN_ARGS=TRUE&amp;DOC_NAME=FAT:FQL_AUDITING_CLIENT_TEMPLATE.FAT&amp;display_string=Audit&amp;VAR:KEY=CTIBUXSFOJ&amp;VAR:QUERY=UkdGX0VOVFJQUl9WQUwoUVRSLDM5NzIxLCwsLCwsTk9BVURJVCk=&amp;WINDOW=FIRST_POPUP&amp;HEIGHT=450&amp;WI","DTH=450&amp;START_MAXIMIZED=FALSE&amp;VAR:CALENDAR=FIVEDAY&amp;VAR:SYMBOL=GBL&amp;VAR:INDEX=0"}</definedName>
    <definedName name="_287__FDSAUDITLINK__" localSheetId="20" hidden="1">{"fdsup://directions/FAT Viewer?action=UPDATE&amp;creator=factset&amp;DYN_ARGS=TRUE&amp;DOC_NAME=FAT:FQL_AUDITING_CLIENT_TEMPLATE.FAT&amp;display_string=Audit&amp;VAR:KEY=CTIBUXSFOJ&amp;VAR:QUERY=UkdGX0VOVFJQUl9WQUwoUVRSLDM5NzIxLCwsLCwsTk9BVURJVCk=&amp;WINDOW=FIRST_POPUP&amp;HEIGHT=450&amp;WI","DTH=450&amp;START_MAXIMIZED=FALSE&amp;VAR:CALENDAR=FIVEDAY&amp;VAR:SYMBOL=GBL&amp;VAR:INDEX=0"}</definedName>
    <definedName name="_287__FDSAUDITLINK__" hidden="1">{"fdsup://directions/FAT Viewer?action=UPDATE&amp;creator=factset&amp;DYN_ARGS=TRUE&amp;DOC_NAME=FAT:FQL_AUDITING_CLIENT_TEMPLATE.FAT&amp;display_string=Audit&amp;VAR:KEY=CTIBUXSFOJ&amp;VAR:QUERY=UkdGX0VOVFJQUl9WQUwoUVRSLDM5NzIxLCwsLCwsTk9BVURJVCk=&amp;WINDOW=FIRST_POPUP&amp;HEIGHT=450&amp;WI","DTH=450&amp;START_MAXIMIZED=FALSE&amp;VAR:CALENDAR=FIVEDAY&amp;VAR:SYMBOL=GBL&amp;VAR:INDEX=0"}</definedName>
    <definedName name="_288__FDSAUDITLINK__" localSheetId="2" hidden="1">{"fdsup://directions/FAT Viewer?action=UPDATE&amp;creator=factset&amp;DYN_ARGS=TRUE&amp;DOC_NAME=FAT:FQL_AUDITING_CLIENT_TEMPLATE.FAT&amp;display_string=Audit&amp;VAR:KEY=IRMVOVCHSR&amp;VAR:QUERY=UkdGX0VOVFJQUl9WQUwoUVRSLDM5NjI5LCwsLCwsTk9BVURJVCk=&amp;WINDOW=FIRST_POPUP&amp;HEIGHT=450&amp;WI","DTH=450&amp;START_MAXIMIZED=FALSE&amp;VAR:CALENDAR=FIVEDAY&amp;VAR:SYMBOL=GBL&amp;VAR:INDEX=0"}</definedName>
    <definedName name="_288__FDSAUDITLINK__" localSheetId="20" hidden="1">{"fdsup://directions/FAT Viewer?action=UPDATE&amp;creator=factset&amp;DYN_ARGS=TRUE&amp;DOC_NAME=FAT:FQL_AUDITING_CLIENT_TEMPLATE.FAT&amp;display_string=Audit&amp;VAR:KEY=IRMVOVCHSR&amp;VAR:QUERY=UkdGX0VOVFJQUl9WQUwoUVRSLDM5NjI5LCwsLCwsTk9BVURJVCk=&amp;WINDOW=FIRST_POPUP&amp;HEIGHT=450&amp;WI","DTH=450&amp;START_MAXIMIZED=FALSE&amp;VAR:CALENDAR=FIVEDAY&amp;VAR:SYMBOL=GBL&amp;VAR:INDEX=0"}</definedName>
    <definedName name="_288__FDSAUDITLINK__" hidden="1">{"fdsup://directions/FAT Viewer?action=UPDATE&amp;creator=factset&amp;DYN_ARGS=TRUE&amp;DOC_NAME=FAT:FQL_AUDITING_CLIENT_TEMPLATE.FAT&amp;display_string=Audit&amp;VAR:KEY=IRMVOVCHSR&amp;VAR:QUERY=UkdGX0VOVFJQUl9WQUwoUVRSLDM5NjI5LCwsLCwsTk9BVURJVCk=&amp;WINDOW=FIRST_POPUP&amp;HEIGHT=450&amp;WI","DTH=450&amp;START_MAXIMIZED=FALSE&amp;VAR:CALENDAR=FIVEDAY&amp;VAR:SYMBOL=GBL&amp;VAR:INDEX=0"}</definedName>
    <definedName name="_289__FDSAUDITLINK__" localSheetId="2" hidden="1">{"fdsup://directions/FAT Viewer?action=UPDATE&amp;creator=factset&amp;DYN_ARGS=TRUE&amp;DOC_NAME=FAT:FQL_AUDITING_CLIENT_TEMPLATE.FAT&amp;display_string=Audit&amp;VAR:KEY=YLKRMNEDSB&amp;VAR:QUERY=UkdGX0VOVFJQUl9WQUwoUVRSLDM5NTM4LCwsLCwsTk9BVURJVCk=&amp;WINDOW=FIRST_POPUP&amp;HEIGHT=450&amp;WI","DTH=450&amp;START_MAXIMIZED=FALSE&amp;VAR:CALENDAR=FIVEDAY&amp;VAR:SYMBOL=GBL&amp;VAR:INDEX=0"}</definedName>
    <definedName name="_289__FDSAUDITLINK__" localSheetId="20" hidden="1">{"fdsup://directions/FAT Viewer?action=UPDATE&amp;creator=factset&amp;DYN_ARGS=TRUE&amp;DOC_NAME=FAT:FQL_AUDITING_CLIENT_TEMPLATE.FAT&amp;display_string=Audit&amp;VAR:KEY=YLKRMNEDSB&amp;VAR:QUERY=UkdGX0VOVFJQUl9WQUwoUVRSLDM5NTM4LCwsLCwsTk9BVURJVCk=&amp;WINDOW=FIRST_POPUP&amp;HEIGHT=450&amp;WI","DTH=450&amp;START_MAXIMIZED=FALSE&amp;VAR:CALENDAR=FIVEDAY&amp;VAR:SYMBOL=GBL&amp;VAR:INDEX=0"}</definedName>
    <definedName name="_289__FDSAUDITLINK__" hidden="1">{"fdsup://directions/FAT Viewer?action=UPDATE&amp;creator=factset&amp;DYN_ARGS=TRUE&amp;DOC_NAME=FAT:FQL_AUDITING_CLIENT_TEMPLATE.FAT&amp;display_string=Audit&amp;VAR:KEY=YLKRMNEDSB&amp;VAR:QUERY=UkdGX0VOVFJQUl9WQUwoUVRSLDM5NTM4LCwsLCwsTk9BVURJVCk=&amp;WINDOW=FIRST_POPUP&amp;HEIGHT=450&amp;WI","DTH=450&amp;START_MAXIMIZED=FALSE&amp;VAR:CALENDAR=FIVEDAY&amp;VAR:SYMBOL=GBL&amp;VAR:INDEX=0"}</definedName>
    <definedName name="_29__FDSAUDITLINK__" localSheetId="2" hidden="1">{"fdsup://IBCentral/FAT Viewer?action=UPDATE&amp;creator=factset&amp;DOC_NAME=fat:reuters_annual_pshs_src_window.fat&amp;display_string=Audit&amp;DYN_ARGS=TRUE&amp;VAR:ID1=608232&amp;VAR:RCODE=FDSEPSDIL&amp;VAR:SDATE=20101299&amp;VAR:FREQ=Y&amp;VAR:RELITEM=RP&amp;VAR:CURRENCY=LOCAL&amp;VAR:CURRSOURCE","=EXSHARE&amp;VAR:NATFREQ=ANNUAL&amp;VAR:RFIELD=FINALIZED&amp;VAR:DB_TYPE=NR&amp;VAR:UNITS=M&amp;window=popup&amp;width=450&amp;height=300&amp;START_MAXIMIZED=FALSE"}</definedName>
    <definedName name="_29__FDSAUDITLINK__" localSheetId="20" hidden="1">{"fdsup://IBCentral/FAT Viewer?action=UPDATE&amp;creator=factset&amp;DOC_NAME=fat:reuters_annual_pshs_src_window.fat&amp;display_string=Audit&amp;DYN_ARGS=TRUE&amp;VAR:ID1=608232&amp;VAR:RCODE=FDSEPSDIL&amp;VAR:SDATE=20101299&amp;VAR:FREQ=Y&amp;VAR:RELITEM=RP&amp;VAR:CURRENCY=LOCAL&amp;VAR:CURRSOURCE","=EXSHARE&amp;VAR:NATFREQ=ANNUAL&amp;VAR:RFIELD=FINALIZED&amp;VAR:DB_TYPE=NR&amp;VAR:UNITS=M&amp;window=popup&amp;width=450&amp;height=300&amp;START_MAXIMIZED=FALSE"}</definedName>
    <definedName name="_29__FDSAUDITLINK__" hidden="1">{"fdsup://IBCentral/FAT Viewer?action=UPDATE&amp;creator=factset&amp;DOC_NAME=fat:reuters_annual_pshs_src_window.fat&amp;display_string=Audit&amp;DYN_ARGS=TRUE&amp;VAR:ID1=608232&amp;VAR:RCODE=FDSEPSDIL&amp;VAR:SDATE=20101299&amp;VAR:FREQ=Y&amp;VAR:RELITEM=RP&amp;VAR:CURRENCY=LOCAL&amp;VAR:CURRSOURCE","=EXSHARE&amp;VAR:NATFREQ=ANNUAL&amp;VAR:RFIELD=FINALIZED&amp;VAR:DB_TYPE=NR&amp;VAR:UNITS=M&amp;window=popup&amp;width=450&amp;height=300&amp;START_MAXIMIZED=FALSE"}</definedName>
    <definedName name="_290__FDSAUDITLINK__" localSheetId="2" hidden="1">{"fdsup://directions/FAT Viewer?action=UPDATE&amp;creator=factset&amp;DYN_ARGS=TRUE&amp;DOC_NAME=FAT:FQL_AUDITING_CLIENT_TEMPLATE.FAT&amp;display_string=Audit&amp;VAR:KEY=IDAPUDINOJ&amp;VAR:QUERY=UkdGX0VOVFJQUl9WQUwoUVRSLDM5NDQ3LCwsLCwsTk9BVURJVCk=&amp;WINDOW=FIRST_POPUP&amp;HEIGHT=450&amp;WI","DTH=450&amp;START_MAXIMIZED=FALSE&amp;VAR:CALENDAR=FIVEDAY&amp;VAR:SYMBOL=GBL&amp;VAR:INDEX=0"}</definedName>
    <definedName name="_290__FDSAUDITLINK__" localSheetId="20" hidden="1">{"fdsup://directions/FAT Viewer?action=UPDATE&amp;creator=factset&amp;DYN_ARGS=TRUE&amp;DOC_NAME=FAT:FQL_AUDITING_CLIENT_TEMPLATE.FAT&amp;display_string=Audit&amp;VAR:KEY=IDAPUDINOJ&amp;VAR:QUERY=UkdGX0VOVFJQUl9WQUwoUVRSLDM5NDQ3LCwsLCwsTk9BVURJVCk=&amp;WINDOW=FIRST_POPUP&amp;HEIGHT=450&amp;WI","DTH=450&amp;START_MAXIMIZED=FALSE&amp;VAR:CALENDAR=FIVEDAY&amp;VAR:SYMBOL=GBL&amp;VAR:INDEX=0"}</definedName>
    <definedName name="_290__FDSAUDITLINK__" hidden="1">{"fdsup://directions/FAT Viewer?action=UPDATE&amp;creator=factset&amp;DYN_ARGS=TRUE&amp;DOC_NAME=FAT:FQL_AUDITING_CLIENT_TEMPLATE.FAT&amp;display_string=Audit&amp;VAR:KEY=IDAPUDINOJ&amp;VAR:QUERY=UkdGX0VOVFJQUl9WQUwoUVRSLDM5NDQ3LCwsLCwsTk9BVURJVCk=&amp;WINDOW=FIRST_POPUP&amp;HEIGHT=450&amp;WI","DTH=450&amp;START_MAXIMIZED=FALSE&amp;VAR:CALENDAR=FIVEDAY&amp;VAR:SYMBOL=GBL&amp;VAR:INDEX=0"}</definedName>
    <definedName name="_291__FDSAUDITLINK__" localSheetId="2" hidden="1">{"fdsup://directions/FAT Viewer?action=UPDATE&amp;creator=factset&amp;DYN_ARGS=TRUE&amp;DOC_NAME=FAT:FQL_AUDITING_CLIENT_TEMPLATE.FAT&amp;display_string=Audit&amp;VAR:KEY=IFGRWLUPEJ&amp;VAR:QUERY=UkdGX0VOVFJQUl9WQUwoUVRSLDM5MzU1LCwsLCwsTk9BVURJVCk=&amp;WINDOW=FIRST_POPUP&amp;HEIGHT=450&amp;WI","DTH=450&amp;START_MAXIMIZED=FALSE&amp;VAR:CALENDAR=FIVEDAY&amp;VAR:SYMBOL=GBL&amp;VAR:INDEX=0"}</definedName>
    <definedName name="_291__FDSAUDITLINK__" localSheetId="20" hidden="1">{"fdsup://directions/FAT Viewer?action=UPDATE&amp;creator=factset&amp;DYN_ARGS=TRUE&amp;DOC_NAME=FAT:FQL_AUDITING_CLIENT_TEMPLATE.FAT&amp;display_string=Audit&amp;VAR:KEY=IFGRWLUPEJ&amp;VAR:QUERY=UkdGX0VOVFJQUl9WQUwoUVRSLDM5MzU1LCwsLCwsTk9BVURJVCk=&amp;WINDOW=FIRST_POPUP&amp;HEIGHT=450&amp;WI","DTH=450&amp;START_MAXIMIZED=FALSE&amp;VAR:CALENDAR=FIVEDAY&amp;VAR:SYMBOL=GBL&amp;VAR:INDEX=0"}</definedName>
    <definedName name="_291__FDSAUDITLINK__" hidden="1">{"fdsup://directions/FAT Viewer?action=UPDATE&amp;creator=factset&amp;DYN_ARGS=TRUE&amp;DOC_NAME=FAT:FQL_AUDITING_CLIENT_TEMPLATE.FAT&amp;display_string=Audit&amp;VAR:KEY=IFGRWLUPEJ&amp;VAR:QUERY=UkdGX0VOVFJQUl9WQUwoUVRSLDM5MzU1LCwsLCwsTk9BVURJVCk=&amp;WINDOW=FIRST_POPUP&amp;HEIGHT=450&amp;WI","DTH=450&amp;START_MAXIMIZED=FALSE&amp;VAR:CALENDAR=FIVEDAY&amp;VAR:SYMBOL=GBL&amp;VAR:INDEX=0"}</definedName>
    <definedName name="_292__FDSAUDITLINK__" localSheetId="2" hidden="1">{"fdsup://directions/FAT Viewer?action=UPDATE&amp;creator=factset&amp;DYN_ARGS=TRUE&amp;DOC_NAME=FAT:FQL_AUDITING_CLIENT_TEMPLATE.FAT&amp;display_string=Audit&amp;VAR:KEY=QJYBSTWHGT&amp;VAR:QUERY=UkdGX0VOVFJQUl9WQUwoUVRSLDM5MjYzLCwsLCwsTk9BVURJVCk=&amp;WINDOW=FIRST_POPUP&amp;HEIGHT=450&amp;WI","DTH=450&amp;START_MAXIMIZED=FALSE&amp;VAR:CALENDAR=FIVEDAY&amp;VAR:SYMBOL=GBL&amp;VAR:INDEX=0"}</definedName>
    <definedName name="_292__FDSAUDITLINK__" localSheetId="20" hidden="1">{"fdsup://directions/FAT Viewer?action=UPDATE&amp;creator=factset&amp;DYN_ARGS=TRUE&amp;DOC_NAME=FAT:FQL_AUDITING_CLIENT_TEMPLATE.FAT&amp;display_string=Audit&amp;VAR:KEY=QJYBSTWHGT&amp;VAR:QUERY=UkdGX0VOVFJQUl9WQUwoUVRSLDM5MjYzLCwsLCwsTk9BVURJVCk=&amp;WINDOW=FIRST_POPUP&amp;HEIGHT=450&amp;WI","DTH=450&amp;START_MAXIMIZED=FALSE&amp;VAR:CALENDAR=FIVEDAY&amp;VAR:SYMBOL=GBL&amp;VAR:INDEX=0"}</definedName>
    <definedName name="_292__FDSAUDITLINK__" hidden="1">{"fdsup://directions/FAT Viewer?action=UPDATE&amp;creator=factset&amp;DYN_ARGS=TRUE&amp;DOC_NAME=FAT:FQL_AUDITING_CLIENT_TEMPLATE.FAT&amp;display_string=Audit&amp;VAR:KEY=QJYBSTWHGT&amp;VAR:QUERY=UkdGX0VOVFJQUl9WQUwoUVRSLDM5MjYzLCwsLCwsTk9BVURJVCk=&amp;WINDOW=FIRST_POPUP&amp;HEIGHT=450&amp;WI","DTH=450&amp;START_MAXIMIZED=FALSE&amp;VAR:CALENDAR=FIVEDAY&amp;VAR:SYMBOL=GBL&amp;VAR:INDEX=0"}</definedName>
    <definedName name="_293__FDSAUDITLINK__" localSheetId="2" hidden="1">{"fdsup://directions/FAT Viewer?action=UPDATE&amp;creator=factset&amp;DYN_ARGS=TRUE&amp;DOC_NAME=FAT:FQL_AUDITING_CLIENT_TEMPLATE.FAT&amp;display_string=Audit&amp;VAR:KEY=CHQLYDGPCR&amp;VAR:QUERY=UkdGX0VOVFJQUl9WQUwoUVRSLDM5MTcyLCwsLCwsTk9BVURJVCk=&amp;WINDOW=FIRST_POPUP&amp;HEIGHT=450&amp;WI","DTH=450&amp;START_MAXIMIZED=FALSE&amp;VAR:CALENDAR=FIVEDAY&amp;VAR:SYMBOL=GBL&amp;VAR:INDEX=0"}</definedName>
    <definedName name="_293__FDSAUDITLINK__" localSheetId="20" hidden="1">{"fdsup://directions/FAT Viewer?action=UPDATE&amp;creator=factset&amp;DYN_ARGS=TRUE&amp;DOC_NAME=FAT:FQL_AUDITING_CLIENT_TEMPLATE.FAT&amp;display_string=Audit&amp;VAR:KEY=CHQLYDGPCR&amp;VAR:QUERY=UkdGX0VOVFJQUl9WQUwoUVRSLDM5MTcyLCwsLCwsTk9BVURJVCk=&amp;WINDOW=FIRST_POPUP&amp;HEIGHT=450&amp;WI","DTH=450&amp;START_MAXIMIZED=FALSE&amp;VAR:CALENDAR=FIVEDAY&amp;VAR:SYMBOL=GBL&amp;VAR:INDEX=0"}</definedName>
    <definedName name="_293__FDSAUDITLINK__" hidden="1">{"fdsup://directions/FAT Viewer?action=UPDATE&amp;creator=factset&amp;DYN_ARGS=TRUE&amp;DOC_NAME=FAT:FQL_AUDITING_CLIENT_TEMPLATE.FAT&amp;display_string=Audit&amp;VAR:KEY=CHQLYDGPCR&amp;VAR:QUERY=UkdGX0VOVFJQUl9WQUwoUVRSLDM5MTcyLCwsLCwsTk9BVURJVCk=&amp;WINDOW=FIRST_POPUP&amp;HEIGHT=450&amp;WI","DTH=450&amp;START_MAXIMIZED=FALSE&amp;VAR:CALENDAR=FIVEDAY&amp;VAR:SYMBOL=GBL&amp;VAR:INDEX=0"}</definedName>
    <definedName name="_294__FDSAUDITLINK__" localSheetId="2" hidden="1">{"fdsup://directions/FAT Viewer?action=UPDATE&amp;creator=factset&amp;DYN_ARGS=TRUE&amp;DOC_NAME=FAT:FQL_AUDITING_CLIENT_TEMPLATE.FAT&amp;display_string=Audit&amp;VAR:KEY=OTWHWZCVSV&amp;VAR:QUERY=UkdGX0VOVFJQUl9WQUwoUVRSLDM5MDgyLCwsLCwsTk9BVURJVCk=&amp;WINDOW=FIRST_POPUP&amp;HEIGHT=450&amp;WI","DTH=450&amp;START_MAXIMIZED=FALSE&amp;VAR:CALENDAR=FIVEDAY&amp;VAR:SYMBOL=GBL&amp;VAR:INDEX=0"}</definedName>
    <definedName name="_294__FDSAUDITLINK__" localSheetId="20" hidden="1">{"fdsup://directions/FAT Viewer?action=UPDATE&amp;creator=factset&amp;DYN_ARGS=TRUE&amp;DOC_NAME=FAT:FQL_AUDITING_CLIENT_TEMPLATE.FAT&amp;display_string=Audit&amp;VAR:KEY=OTWHWZCVSV&amp;VAR:QUERY=UkdGX0VOVFJQUl9WQUwoUVRSLDM5MDgyLCwsLCwsTk9BVURJVCk=&amp;WINDOW=FIRST_POPUP&amp;HEIGHT=450&amp;WI","DTH=450&amp;START_MAXIMIZED=FALSE&amp;VAR:CALENDAR=FIVEDAY&amp;VAR:SYMBOL=GBL&amp;VAR:INDEX=0"}</definedName>
    <definedName name="_294__FDSAUDITLINK__" hidden="1">{"fdsup://directions/FAT Viewer?action=UPDATE&amp;creator=factset&amp;DYN_ARGS=TRUE&amp;DOC_NAME=FAT:FQL_AUDITING_CLIENT_TEMPLATE.FAT&amp;display_string=Audit&amp;VAR:KEY=OTWHWZCVSV&amp;VAR:QUERY=UkdGX0VOVFJQUl9WQUwoUVRSLDM5MDgyLCwsLCwsTk9BVURJVCk=&amp;WINDOW=FIRST_POPUP&amp;HEIGHT=450&amp;WI","DTH=450&amp;START_MAXIMIZED=FALSE&amp;VAR:CALENDAR=FIVEDAY&amp;VAR:SYMBOL=GBL&amp;VAR:INDEX=0"}</definedName>
    <definedName name="_295__FDSAUDITLINK__" localSheetId="2" hidden="1">{"fdsup://directions/FAT Viewer?action=UPDATE&amp;creator=factset&amp;DYN_ARGS=TRUE&amp;DOC_NAME=FAT:FQL_AUDITING_CLIENT_TEMPLATE.FAT&amp;display_string=Audit&amp;VAR:KEY=UBEDEXSLMF&amp;VAR:QUERY=UkdGX0VOVFJQUl9WQUwoUVRSLDM4OTkwLCwsLCwsTk9BVURJVCk=&amp;WINDOW=FIRST_POPUP&amp;HEIGHT=450&amp;WI","DTH=450&amp;START_MAXIMIZED=FALSE&amp;VAR:CALENDAR=FIVEDAY&amp;VAR:SYMBOL=GBL&amp;VAR:INDEX=0"}</definedName>
    <definedName name="_295__FDSAUDITLINK__" localSheetId="20" hidden="1">{"fdsup://directions/FAT Viewer?action=UPDATE&amp;creator=factset&amp;DYN_ARGS=TRUE&amp;DOC_NAME=FAT:FQL_AUDITING_CLIENT_TEMPLATE.FAT&amp;display_string=Audit&amp;VAR:KEY=UBEDEXSLMF&amp;VAR:QUERY=UkdGX0VOVFJQUl9WQUwoUVRSLDM4OTkwLCwsLCwsTk9BVURJVCk=&amp;WINDOW=FIRST_POPUP&amp;HEIGHT=450&amp;WI","DTH=450&amp;START_MAXIMIZED=FALSE&amp;VAR:CALENDAR=FIVEDAY&amp;VAR:SYMBOL=GBL&amp;VAR:INDEX=0"}</definedName>
    <definedName name="_295__FDSAUDITLINK__" hidden="1">{"fdsup://directions/FAT Viewer?action=UPDATE&amp;creator=factset&amp;DYN_ARGS=TRUE&amp;DOC_NAME=FAT:FQL_AUDITING_CLIENT_TEMPLATE.FAT&amp;display_string=Audit&amp;VAR:KEY=UBEDEXSLMF&amp;VAR:QUERY=UkdGX0VOVFJQUl9WQUwoUVRSLDM4OTkwLCwsLCwsTk9BVURJVCk=&amp;WINDOW=FIRST_POPUP&amp;HEIGHT=450&amp;WI","DTH=450&amp;START_MAXIMIZED=FALSE&amp;VAR:CALENDAR=FIVEDAY&amp;VAR:SYMBOL=GBL&amp;VAR:INDEX=0"}</definedName>
    <definedName name="_296__FDSAUDITLINK__" localSheetId="2" hidden="1">{"fdsup://directions/FAT Viewer?action=UPDATE&amp;creator=factset&amp;DYN_ARGS=TRUE&amp;DOC_NAME=FAT:FQL_AUDITING_CLIENT_TEMPLATE.FAT&amp;display_string=Audit&amp;VAR:KEY=GBKTADUHYP&amp;VAR:QUERY=UkdGX0VOVFJQUl9WQUwoUVRSLDM4ODk4LCwsLCwsTk9BVURJVCk=&amp;WINDOW=FIRST_POPUP&amp;HEIGHT=450&amp;WI","DTH=450&amp;START_MAXIMIZED=FALSE&amp;VAR:CALENDAR=FIVEDAY&amp;VAR:SYMBOL=GBL&amp;VAR:INDEX=0"}</definedName>
    <definedName name="_296__FDSAUDITLINK__" localSheetId="20" hidden="1">{"fdsup://directions/FAT Viewer?action=UPDATE&amp;creator=factset&amp;DYN_ARGS=TRUE&amp;DOC_NAME=FAT:FQL_AUDITING_CLIENT_TEMPLATE.FAT&amp;display_string=Audit&amp;VAR:KEY=GBKTADUHYP&amp;VAR:QUERY=UkdGX0VOVFJQUl9WQUwoUVRSLDM4ODk4LCwsLCwsTk9BVURJVCk=&amp;WINDOW=FIRST_POPUP&amp;HEIGHT=450&amp;WI","DTH=450&amp;START_MAXIMIZED=FALSE&amp;VAR:CALENDAR=FIVEDAY&amp;VAR:SYMBOL=GBL&amp;VAR:INDEX=0"}</definedName>
    <definedName name="_296__FDSAUDITLINK__" hidden="1">{"fdsup://directions/FAT Viewer?action=UPDATE&amp;creator=factset&amp;DYN_ARGS=TRUE&amp;DOC_NAME=FAT:FQL_AUDITING_CLIENT_TEMPLATE.FAT&amp;display_string=Audit&amp;VAR:KEY=GBKTADUHYP&amp;VAR:QUERY=UkdGX0VOVFJQUl9WQUwoUVRSLDM4ODk4LCwsLCwsTk9BVURJVCk=&amp;WINDOW=FIRST_POPUP&amp;HEIGHT=450&amp;WI","DTH=450&amp;START_MAXIMIZED=FALSE&amp;VAR:CALENDAR=FIVEDAY&amp;VAR:SYMBOL=GBL&amp;VAR:INDEX=0"}</definedName>
    <definedName name="_297__FDSAUDITLINK__" localSheetId="2" hidden="1">{"fdsup://directions/FAT Viewer?action=UPDATE&amp;creator=factset&amp;DYN_ARGS=TRUE&amp;DOC_NAME=FAT:FQL_AUDITING_CLIENT_TEMPLATE.FAT&amp;display_string=Audit&amp;VAR:KEY=WJKJENCXEV&amp;VAR:QUERY=UkdGX0VOVFJQUl9WQUwoUVRSLDM4ODA3LCwsLCwsTk9BVURJVCk=&amp;WINDOW=FIRST_POPUP&amp;HEIGHT=450&amp;WI","DTH=450&amp;START_MAXIMIZED=FALSE&amp;VAR:CALENDAR=FIVEDAY&amp;VAR:SYMBOL=GBL&amp;VAR:INDEX=0"}</definedName>
    <definedName name="_297__FDSAUDITLINK__" localSheetId="20" hidden="1">{"fdsup://directions/FAT Viewer?action=UPDATE&amp;creator=factset&amp;DYN_ARGS=TRUE&amp;DOC_NAME=FAT:FQL_AUDITING_CLIENT_TEMPLATE.FAT&amp;display_string=Audit&amp;VAR:KEY=WJKJENCXEV&amp;VAR:QUERY=UkdGX0VOVFJQUl9WQUwoUVRSLDM4ODA3LCwsLCwsTk9BVURJVCk=&amp;WINDOW=FIRST_POPUP&amp;HEIGHT=450&amp;WI","DTH=450&amp;START_MAXIMIZED=FALSE&amp;VAR:CALENDAR=FIVEDAY&amp;VAR:SYMBOL=GBL&amp;VAR:INDEX=0"}</definedName>
    <definedName name="_297__FDSAUDITLINK__" hidden="1">{"fdsup://directions/FAT Viewer?action=UPDATE&amp;creator=factset&amp;DYN_ARGS=TRUE&amp;DOC_NAME=FAT:FQL_AUDITING_CLIENT_TEMPLATE.FAT&amp;display_string=Audit&amp;VAR:KEY=WJKJENCXEV&amp;VAR:QUERY=UkdGX0VOVFJQUl9WQUwoUVRSLDM4ODA3LCwsLCwsTk9BVURJVCk=&amp;WINDOW=FIRST_POPUP&amp;HEIGHT=450&amp;WI","DTH=450&amp;START_MAXIMIZED=FALSE&amp;VAR:CALENDAR=FIVEDAY&amp;VAR:SYMBOL=GBL&amp;VAR:INDEX=0"}</definedName>
    <definedName name="_298__FDSAUDITLINK__" localSheetId="2" hidden="1">{"fdsup://directions/FAT Viewer?action=UPDATE&amp;creator=factset&amp;DYN_ARGS=TRUE&amp;DOC_NAME=FAT:FQL_AUDITING_CLIENT_TEMPLATE.FAT&amp;display_string=Audit&amp;VAR:KEY=EDUBYNEJMZ&amp;VAR:QUERY=UkdGX0VOVFJQUl9WQUwoUVRSLDM4NzE3LCwsLCwsTk9BVURJVCk=&amp;WINDOW=FIRST_POPUP&amp;HEIGHT=450&amp;WI","DTH=450&amp;START_MAXIMIZED=FALSE&amp;VAR:CALENDAR=FIVEDAY&amp;VAR:SYMBOL=GBL&amp;VAR:INDEX=0"}</definedName>
    <definedName name="_298__FDSAUDITLINK__" localSheetId="20" hidden="1">{"fdsup://directions/FAT Viewer?action=UPDATE&amp;creator=factset&amp;DYN_ARGS=TRUE&amp;DOC_NAME=FAT:FQL_AUDITING_CLIENT_TEMPLATE.FAT&amp;display_string=Audit&amp;VAR:KEY=EDUBYNEJMZ&amp;VAR:QUERY=UkdGX0VOVFJQUl9WQUwoUVRSLDM4NzE3LCwsLCwsTk9BVURJVCk=&amp;WINDOW=FIRST_POPUP&amp;HEIGHT=450&amp;WI","DTH=450&amp;START_MAXIMIZED=FALSE&amp;VAR:CALENDAR=FIVEDAY&amp;VAR:SYMBOL=GBL&amp;VAR:INDEX=0"}</definedName>
    <definedName name="_298__FDSAUDITLINK__" hidden="1">{"fdsup://directions/FAT Viewer?action=UPDATE&amp;creator=factset&amp;DYN_ARGS=TRUE&amp;DOC_NAME=FAT:FQL_AUDITING_CLIENT_TEMPLATE.FAT&amp;display_string=Audit&amp;VAR:KEY=EDUBYNEJMZ&amp;VAR:QUERY=UkdGX0VOVFJQUl9WQUwoUVRSLDM4NzE3LCwsLCwsTk9BVURJVCk=&amp;WINDOW=FIRST_POPUP&amp;HEIGHT=450&amp;WI","DTH=450&amp;START_MAXIMIZED=FALSE&amp;VAR:CALENDAR=FIVEDAY&amp;VAR:SYMBOL=GBL&amp;VAR:INDEX=0"}</definedName>
    <definedName name="_299__FDSAUDITLINK__" localSheetId="2" hidden="1">{"fdsup://directions/FAT Viewer?action=UPDATE&amp;creator=factset&amp;DYN_ARGS=TRUE&amp;DOC_NAME=FAT:FQL_AUDITING_CLIENT_TEMPLATE.FAT&amp;display_string=Audit&amp;VAR:KEY=GJCHEZGXWN&amp;VAR:QUERY=UkdGX0VOVFJQUl9WQUwoUVRSLDM4NjI1LCwsLCwsTk9BVURJVCk=&amp;WINDOW=FIRST_POPUP&amp;HEIGHT=450&amp;WI","DTH=450&amp;START_MAXIMIZED=FALSE&amp;VAR:CALENDAR=FIVEDAY&amp;VAR:SYMBOL=GBL&amp;VAR:INDEX=0"}</definedName>
    <definedName name="_299__FDSAUDITLINK__" localSheetId="20" hidden="1">{"fdsup://directions/FAT Viewer?action=UPDATE&amp;creator=factset&amp;DYN_ARGS=TRUE&amp;DOC_NAME=FAT:FQL_AUDITING_CLIENT_TEMPLATE.FAT&amp;display_string=Audit&amp;VAR:KEY=GJCHEZGXWN&amp;VAR:QUERY=UkdGX0VOVFJQUl9WQUwoUVRSLDM4NjI1LCwsLCwsTk9BVURJVCk=&amp;WINDOW=FIRST_POPUP&amp;HEIGHT=450&amp;WI","DTH=450&amp;START_MAXIMIZED=FALSE&amp;VAR:CALENDAR=FIVEDAY&amp;VAR:SYMBOL=GBL&amp;VAR:INDEX=0"}</definedName>
    <definedName name="_299__FDSAUDITLINK__" hidden="1">{"fdsup://directions/FAT Viewer?action=UPDATE&amp;creator=factset&amp;DYN_ARGS=TRUE&amp;DOC_NAME=FAT:FQL_AUDITING_CLIENT_TEMPLATE.FAT&amp;display_string=Audit&amp;VAR:KEY=GJCHEZGXWN&amp;VAR:QUERY=UkdGX0VOVFJQUl9WQUwoUVRSLDM4NjI1LCwsLCwsTk9BVURJVCk=&amp;WINDOW=FIRST_POPUP&amp;HEIGHT=450&amp;WI","DTH=450&amp;START_MAXIMIZED=FALSE&amp;VAR:CALENDAR=FIVEDAY&amp;VAR:SYMBOL=GBL&amp;VAR:INDEX=0"}</definedName>
    <definedName name="_2ALA642C761" hidden="1">#N/A</definedName>
    <definedName name="_3__FDSAUDITLINK__" localSheetId="2"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3__FDSAUDITLINK__" localSheetId="20"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3__FDSAUDITLINK__"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30__FDSAUDITLINK__" localSheetId="2" hidden="1">{"fdsup://IBCentral/FAT Viewer?action=UPDATE&amp;creator=factset&amp;DOC_NAME=fat:reuters_annual_source_window.fat&amp;display_string=Audit&amp;DYN_ARGS=TRUE&amp;VAR:ID1=B02J63&amp;VAR:RCODE=CMNEQ&amp;VAR:SDATE=20111299&amp;VAR:FREQ=Y&amp;VAR:RELITEM=RP&amp;VAR:CURRENCY=LOCAL&amp;VAR:CURRSOURCE=EXSHA","RE&amp;VAR:NATFREQ=ANNUAL&amp;VAR:RFIELD=FINALIZED&amp;VAR:DB_TYPE=NR&amp;VAR:UNITS=M&amp;window=popup&amp;width=450&amp;height=300&amp;START_MAXIMIZED=FALSE"}</definedName>
    <definedName name="_30__FDSAUDITLINK__" localSheetId="20" hidden="1">{"fdsup://IBCentral/FAT Viewer?action=UPDATE&amp;creator=factset&amp;DOC_NAME=fat:reuters_annual_source_window.fat&amp;display_string=Audit&amp;DYN_ARGS=TRUE&amp;VAR:ID1=B02J63&amp;VAR:RCODE=CMNEQ&amp;VAR:SDATE=20111299&amp;VAR:FREQ=Y&amp;VAR:RELITEM=RP&amp;VAR:CURRENCY=LOCAL&amp;VAR:CURRSOURCE=EXSHA","RE&amp;VAR:NATFREQ=ANNUAL&amp;VAR:RFIELD=FINALIZED&amp;VAR:DB_TYPE=NR&amp;VAR:UNITS=M&amp;window=popup&amp;width=450&amp;height=300&amp;START_MAXIMIZED=FALSE"}</definedName>
    <definedName name="_30__FDSAUDITLINK__" hidden="1">{"fdsup://IBCentral/FAT Viewer?action=UPDATE&amp;creator=factset&amp;DOC_NAME=fat:reuters_annual_source_window.fat&amp;display_string=Audit&amp;DYN_ARGS=TRUE&amp;VAR:ID1=B02J63&amp;VAR:RCODE=CMNEQ&amp;VAR:SDATE=20111299&amp;VAR:FREQ=Y&amp;VAR:RELITEM=RP&amp;VAR:CURRENCY=LOCAL&amp;VAR:CURRSOURCE=EXSHA","RE&amp;VAR:NATFREQ=ANNUAL&amp;VAR:RFIELD=FINALIZED&amp;VAR:DB_TYPE=NR&amp;VAR:UNITS=M&amp;window=popup&amp;width=450&amp;height=300&amp;START_MAXIMIZED=FALSE"}</definedName>
    <definedName name="_300__FDSAUDITLINK__" localSheetId="2" hidden="1">{"fdsup://directions/FAT Viewer?action=UPDATE&amp;creator=factset&amp;DYN_ARGS=TRUE&amp;DOC_NAME=FAT:FQL_AUDITING_CLIENT_TEMPLATE.FAT&amp;display_string=Audit&amp;VAR:KEY=ARWBYPAFEX&amp;VAR:QUERY=UkdGX0VOVFJQUl9WQUwoUVRSLDM4NTMzLCwsLCwsTk9BVURJVCk=&amp;WINDOW=FIRST_POPUP&amp;HEIGHT=450&amp;WI","DTH=450&amp;START_MAXIMIZED=FALSE&amp;VAR:CALENDAR=FIVEDAY&amp;VAR:SYMBOL=GBL&amp;VAR:INDEX=0"}</definedName>
    <definedName name="_300__FDSAUDITLINK__" localSheetId="20" hidden="1">{"fdsup://directions/FAT Viewer?action=UPDATE&amp;creator=factset&amp;DYN_ARGS=TRUE&amp;DOC_NAME=FAT:FQL_AUDITING_CLIENT_TEMPLATE.FAT&amp;display_string=Audit&amp;VAR:KEY=ARWBYPAFEX&amp;VAR:QUERY=UkdGX0VOVFJQUl9WQUwoUVRSLDM4NTMzLCwsLCwsTk9BVURJVCk=&amp;WINDOW=FIRST_POPUP&amp;HEIGHT=450&amp;WI","DTH=450&amp;START_MAXIMIZED=FALSE&amp;VAR:CALENDAR=FIVEDAY&amp;VAR:SYMBOL=GBL&amp;VAR:INDEX=0"}</definedName>
    <definedName name="_300__FDSAUDITLINK__" hidden="1">{"fdsup://directions/FAT Viewer?action=UPDATE&amp;creator=factset&amp;DYN_ARGS=TRUE&amp;DOC_NAME=FAT:FQL_AUDITING_CLIENT_TEMPLATE.FAT&amp;display_string=Audit&amp;VAR:KEY=ARWBYPAFEX&amp;VAR:QUERY=UkdGX0VOVFJQUl9WQUwoUVRSLDM4NTMzLCwsLCwsTk9BVURJVCk=&amp;WINDOW=FIRST_POPUP&amp;HEIGHT=450&amp;WI","DTH=450&amp;START_MAXIMIZED=FALSE&amp;VAR:CALENDAR=FIVEDAY&amp;VAR:SYMBOL=GBL&amp;VAR:INDEX=0"}</definedName>
    <definedName name="_301__FDSAUDITLINK__" localSheetId="2" hidden="1">{"fdsup://directions/FAT Viewer?action=UPDATE&amp;creator=factset&amp;DYN_ARGS=TRUE&amp;DOC_NAME=FAT:FQL_AUDITING_CLIENT_TEMPLATE.FAT&amp;display_string=Audit&amp;VAR:KEY=GFUVQHMLYH&amp;VAR:QUERY=UkdGX0VOVFJQUl9WQUwoUVRSLDM4NDQyLCwsLCwsTk9BVURJVCk=&amp;WINDOW=FIRST_POPUP&amp;HEIGHT=450&amp;WI","DTH=450&amp;START_MAXIMIZED=FALSE&amp;VAR:CALENDAR=FIVEDAY&amp;VAR:SYMBOL=GBL&amp;VAR:INDEX=0"}</definedName>
    <definedName name="_301__FDSAUDITLINK__" localSheetId="20" hidden="1">{"fdsup://directions/FAT Viewer?action=UPDATE&amp;creator=factset&amp;DYN_ARGS=TRUE&amp;DOC_NAME=FAT:FQL_AUDITING_CLIENT_TEMPLATE.FAT&amp;display_string=Audit&amp;VAR:KEY=GFUVQHMLYH&amp;VAR:QUERY=UkdGX0VOVFJQUl9WQUwoUVRSLDM4NDQyLCwsLCwsTk9BVURJVCk=&amp;WINDOW=FIRST_POPUP&amp;HEIGHT=450&amp;WI","DTH=450&amp;START_MAXIMIZED=FALSE&amp;VAR:CALENDAR=FIVEDAY&amp;VAR:SYMBOL=GBL&amp;VAR:INDEX=0"}</definedName>
    <definedName name="_301__FDSAUDITLINK__" hidden="1">{"fdsup://directions/FAT Viewer?action=UPDATE&amp;creator=factset&amp;DYN_ARGS=TRUE&amp;DOC_NAME=FAT:FQL_AUDITING_CLIENT_TEMPLATE.FAT&amp;display_string=Audit&amp;VAR:KEY=GFUVQHMLYH&amp;VAR:QUERY=UkdGX0VOVFJQUl9WQUwoUVRSLDM4NDQyLCwsLCwsTk9BVURJVCk=&amp;WINDOW=FIRST_POPUP&amp;HEIGHT=450&amp;WI","DTH=450&amp;START_MAXIMIZED=FALSE&amp;VAR:CALENDAR=FIVEDAY&amp;VAR:SYMBOL=GBL&amp;VAR:INDEX=0"}</definedName>
    <definedName name="_302__FDSAUDITLINK__" localSheetId="2" hidden="1">{"fdsup://directions/FAT Viewer?action=UPDATE&amp;creator=factset&amp;DYN_ARGS=TRUE&amp;DOC_NAME=FAT:FQL_AUDITING_CLIENT_TEMPLATE.FAT&amp;display_string=Audit&amp;VAR:KEY=QTSDGFOPMN&amp;VAR:QUERY=UkdGX0VOVFJQUl9WQUwoUVRSLDQxMTgyLCwsLCwsTk9BVURJVCk=&amp;WINDOW=FIRST_POPUP&amp;HEIGHT=450&amp;WI","DTH=450&amp;START_MAXIMIZED=FALSE&amp;VAR:CALENDAR=FIVEDAY&amp;VAR:SYMBOL=BEN&amp;VAR:INDEX=0"}</definedName>
    <definedName name="_302__FDSAUDITLINK__" localSheetId="20" hidden="1">{"fdsup://directions/FAT Viewer?action=UPDATE&amp;creator=factset&amp;DYN_ARGS=TRUE&amp;DOC_NAME=FAT:FQL_AUDITING_CLIENT_TEMPLATE.FAT&amp;display_string=Audit&amp;VAR:KEY=QTSDGFOPMN&amp;VAR:QUERY=UkdGX0VOVFJQUl9WQUwoUVRSLDQxMTgyLCwsLCwsTk9BVURJVCk=&amp;WINDOW=FIRST_POPUP&amp;HEIGHT=450&amp;WI","DTH=450&amp;START_MAXIMIZED=FALSE&amp;VAR:CALENDAR=FIVEDAY&amp;VAR:SYMBOL=BEN&amp;VAR:INDEX=0"}</definedName>
    <definedName name="_302__FDSAUDITLINK__" hidden="1">{"fdsup://directions/FAT Viewer?action=UPDATE&amp;creator=factset&amp;DYN_ARGS=TRUE&amp;DOC_NAME=FAT:FQL_AUDITING_CLIENT_TEMPLATE.FAT&amp;display_string=Audit&amp;VAR:KEY=QTSDGFOPMN&amp;VAR:QUERY=UkdGX0VOVFJQUl9WQUwoUVRSLDQxMTgyLCwsLCwsTk9BVURJVCk=&amp;WINDOW=FIRST_POPUP&amp;HEIGHT=450&amp;WI","DTH=450&amp;START_MAXIMIZED=FALSE&amp;VAR:CALENDAR=FIVEDAY&amp;VAR:SYMBOL=BEN&amp;VAR:INDEX=0"}</definedName>
    <definedName name="_303__FDSAUDITLINK__" localSheetId="2" hidden="1">{"fdsup://directions/FAT Viewer?action=UPDATE&amp;creator=factset&amp;DYN_ARGS=TRUE&amp;DOC_NAME=FAT:FQL_AUDITING_CLIENT_TEMPLATE.FAT&amp;display_string=Audit&amp;VAR:KEY=ULMPEJQLUN&amp;VAR:QUERY=UkdGX0VOVFJQUl9WQUwoUVRSLDQxMDkwLCwsLCwsTk9BVURJVCk=&amp;WINDOW=FIRST_POPUP&amp;HEIGHT=450&amp;WI","DTH=450&amp;START_MAXIMIZED=FALSE&amp;VAR:CALENDAR=FIVEDAY&amp;VAR:SYMBOL=BEN&amp;VAR:INDEX=0"}</definedName>
    <definedName name="_303__FDSAUDITLINK__" localSheetId="20" hidden="1">{"fdsup://directions/FAT Viewer?action=UPDATE&amp;creator=factset&amp;DYN_ARGS=TRUE&amp;DOC_NAME=FAT:FQL_AUDITING_CLIENT_TEMPLATE.FAT&amp;display_string=Audit&amp;VAR:KEY=ULMPEJQLUN&amp;VAR:QUERY=UkdGX0VOVFJQUl9WQUwoUVRSLDQxMDkwLCwsLCwsTk9BVURJVCk=&amp;WINDOW=FIRST_POPUP&amp;HEIGHT=450&amp;WI","DTH=450&amp;START_MAXIMIZED=FALSE&amp;VAR:CALENDAR=FIVEDAY&amp;VAR:SYMBOL=BEN&amp;VAR:INDEX=0"}</definedName>
    <definedName name="_303__FDSAUDITLINK__" hidden="1">{"fdsup://directions/FAT Viewer?action=UPDATE&amp;creator=factset&amp;DYN_ARGS=TRUE&amp;DOC_NAME=FAT:FQL_AUDITING_CLIENT_TEMPLATE.FAT&amp;display_string=Audit&amp;VAR:KEY=ULMPEJQLUN&amp;VAR:QUERY=UkdGX0VOVFJQUl9WQUwoUVRSLDQxMDkwLCwsLCwsTk9BVURJVCk=&amp;WINDOW=FIRST_POPUP&amp;HEIGHT=450&amp;WI","DTH=450&amp;START_MAXIMIZED=FALSE&amp;VAR:CALENDAR=FIVEDAY&amp;VAR:SYMBOL=BEN&amp;VAR:INDEX=0"}</definedName>
    <definedName name="_304__FDSAUDITLINK__" localSheetId="2" hidden="1">{"fdsup://directions/FAT Viewer?action=UPDATE&amp;creator=factset&amp;DYN_ARGS=TRUE&amp;DOC_NAME=FAT:FQL_AUDITING_CLIENT_TEMPLATE.FAT&amp;display_string=Audit&amp;VAR:KEY=QZQRYTCTAZ&amp;VAR:QUERY=UkdGX0VOVFJQUl9WQUwoUVRSLDQwOTk5LCwsLCwsTk9BVURJVCk=&amp;WINDOW=FIRST_POPUP&amp;HEIGHT=450&amp;WI","DTH=450&amp;START_MAXIMIZED=FALSE&amp;VAR:CALENDAR=FIVEDAY&amp;VAR:SYMBOL=BEN&amp;VAR:INDEX=0"}</definedName>
    <definedName name="_304__FDSAUDITLINK__" localSheetId="20" hidden="1">{"fdsup://directions/FAT Viewer?action=UPDATE&amp;creator=factset&amp;DYN_ARGS=TRUE&amp;DOC_NAME=FAT:FQL_AUDITING_CLIENT_TEMPLATE.FAT&amp;display_string=Audit&amp;VAR:KEY=QZQRYTCTAZ&amp;VAR:QUERY=UkdGX0VOVFJQUl9WQUwoUVRSLDQwOTk5LCwsLCwsTk9BVURJVCk=&amp;WINDOW=FIRST_POPUP&amp;HEIGHT=450&amp;WI","DTH=450&amp;START_MAXIMIZED=FALSE&amp;VAR:CALENDAR=FIVEDAY&amp;VAR:SYMBOL=BEN&amp;VAR:INDEX=0"}</definedName>
    <definedName name="_304__FDSAUDITLINK__" hidden="1">{"fdsup://directions/FAT Viewer?action=UPDATE&amp;creator=factset&amp;DYN_ARGS=TRUE&amp;DOC_NAME=FAT:FQL_AUDITING_CLIENT_TEMPLATE.FAT&amp;display_string=Audit&amp;VAR:KEY=QZQRYTCTAZ&amp;VAR:QUERY=UkdGX0VOVFJQUl9WQUwoUVRSLDQwOTk5LCwsLCwsTk9BVURJVCk=&amp;WINDOW=FIRST_POPUP&amp;HEIGHT=450&amp;WI","DTH=450&amp;START_MAXIMIZED=FALSE&amp;VAR:CALENDAR=FIVEDAY&amp;VAR:SYMBOL=BEN&amp;VAR:INDEX=0"}</definedName>
    <definedName name="_305__FDSAUDITLINK__" localSheetId="2" hidden="1">{"fdsup://directions/FAT Viewer?action=UPDATE&amp;creator=factset&amp;DYN_ARGS=TRUE&amp;DOC_NAME=FAT:FQL_AUDITING_CLIENT_TEMPLATE.FAT&amp;display_string=Audit&amp;VAR:KEY=UFKPINAFAL&amp;VAR:QUERY=UkdGX0VOVFJQUl9WQUwoUVRSLDQwOTA4LCwsLCwsTk9BVURJVCk=&amp;WINDOW=FIRST_POPUP&amp;HEIGHT=450&amp;WI","DTH=450&amp;START_MAXIMIZED=FALSE&amp;VAR:CALENDAR=FIVEDAY&amp;VAR:SYMBOL=BEN&amp;VAR:INDEX=0"}</definedName>
    <definedName name="_305__FDSAUDITLINK__" localSheetId="20" hidden="1">{"fdsup://directions/FAT Viewer?action=UPDATE&amp;creator=factset&amp;DYN_ARGS=TRUE&amp;DOC_NAME=FAT:FQL_AUDITING_CLIENT_TEMPLATE.FAT&amp;display_string=Audit&amp;VAR:KEY=UFKPINAFAL&amp;VAR:QUERY=UkdGX0VOVFJQUl9WQUwoUVRSLDQwOTA4LCwsLCwsTk9BVURJVCk=&amp;WINDOW=FIRST_POPUP&amp;HEIGHT=450&amp;WI","DTH=450&amp;START_MAXIMIZED=FALSE&amp;VAR:CALENDAR=FIVEDAY&amp;VAR:SYMBOL=BEN&amp;VAR:INDEX=0"}</definedName>
    <definedName name="_305__FDSAUDITLINK__" hidden="1">{"fdsup://directions/FAT Viewer?action=UPDATE&amp;creator=factset&amp;DYN_ARGS=TRUE&amp;DOC_NAME=FAT:FQL_AUDITING_CLIENT_TEMPLATE.FAT&amp;display_string=Audit&amp;VAR:KEY=UFKPINAFAL&amp;VAR:QUERY=UkdGX0VOVFJQUl9WQUwoUVRSLDQwOTA4LCwsLCwsTk9BVURJVCk=&amp;WINDOW=FIRST_POPUP&amp;HEIGHT=450&amp;WI","DTH=450&amp;START_MAXIMIZED=FALSE&amp;VAR:CALENDAR=FIVEDAY&amp;VAR:SYMBOL=BEN&amp;VAR:INDEX=0"}</definedName>
    <definedName name="_306__FDSAUDITLINK__" localSheetId="2" hidden="1">{"fdsup://directions/FAT Viewer?action=UPDATE&amp;creator=factset&amp;DYN_ARGS=TRUE&amp;DOC_NAME=FAT:FQL_AUDITING_CLIENT_TEMPLATE.FAT&amp;display_string=Audit&amp;VAR:KEY=WNWPQNIHGH&amp;VAR:QUERY=UkdGX0VOVFJQUl9WQUwoUVRSLDQwODE2LCwsLCwsTk9BVURJVCk=&amp;WINDOW=FIRST_POPUP&amp;HEIGHT=450&amp;WI","DTH=450&amp;START_MAXIMIZED=FALSE&amp;VAR:CALENDAR=FIVEDAY&amp;VAR:SYMBOL=BEN&amp;VAR:INDEX=0"}</definedName>
    <definedName name="_306__FDSAUDITLINK__" localSheetId="20" hidden="1">{"fdsup://directions/FAT Viewer?action=UPDATE&amp;creator=factset&amp;DYN_ARGS=TRUE&amp;DOC_NAME=FAT:FQL_AUDITING_CLIENT_TEMPLATE.FAT&amp;display_string=Audit&amp;VAR:KEY=WNWPQNIHGH&amp;VAR:QUERY=UkdGX0VOVFJQUl9WQUwoUVRSLDQwODE2LCwsLCwsTk9BVURJVCk=&amp;WINDOW=FIRST_POPUP&amp;HEIGHT=450&amp;WI","DTH=450&amp;START_MAXIMIZED=FALSE&amp;VAR:CALENDAR=FIVEDAY&amp;VAR:SYMBOL=BEN&amp;VAR:INDEX=0"}</definedName>
    <definedName name="_306__FDSAUDITLINK__" hidden="1">{"fdsup://directions/FAT Viewer?action=UPDATE&amp;creator=factset&amp;DYN_ARGS=TRUE&amp;DOC_NAME=FAT:FQL_AUDITING_CLIENT_TEMPLATE.FAT&amp;display_string=Audit&amp;VAR:KEY=WNWPQNIHGH&amp;VAR:QUERY=UkdGX0VOVFJQUl9WQUwoUVRSLDQwODE2LCwsLCwsTk9BVURJVCk=&amp;WINDOW=FIRST_POPUP&amp;HEIGHT=450&amp;WI","DTH=450&amp;START_MAXIMIZED=FALSE&amp;VAR:CALENDAR=FIVEDAY&amp;VAR:SYMBOL=BEN&amp;VAR:INDEX=0"}</definedName>
    <definedName name="_307__FDSAUDITLINK__" localSheetId="2" hidden="1">{"fdsup://directions/FAT Viewer?action=UPDATE&amp;creator=factset&amp;DYN_ARGS=TRUE&amp;DOC_NAME=FAT:FQL_AUDITING_CLIENT_TEMPLATE.FAT&amp;display_string=Audit&amp;VAR:KEY=EFSLIVYRST&amp;VAR:QUERY=UkdGX0VOVFJQUl9WQUwoUVRSLDQwNzI0LCwsLCwsTk9BVURJVCk=&amp;WINDOW=FIRST_POPUP&amp;HEIGHT=450&amp;WI","DTH=450&amp;START_MAXIMIZED=FALSE&amp;VAR:CALENDAR=FIVEDAY&amp;VAR:SYMBOL=BEN&amp;VAR:INDEX=0"}</definedName>
    <definedName name="_307__FDSAUDITLINK__" localSheetId="20" hidden="1">{"fdsup://directions/FAT Viewer?action=UPDATE&amp;creator=factset&amp;DYN_ARGS=TRUE&amp;DOC_NAME=FAT:FQL_AUDITING_CLIENT_TEMPLATE.FAT&amp;display_string=Audit&amp;VAR:KEY=EFSLIVYRST&amp;VAR:QUERY=UkdGX0VOVFJQUl9WQUwoUVRSLDQwNzI0LCwsLCwsTk9BVURJVCk=&amp;WINDOW=FIRST_POPUP&amp;HEIGHT=450&amp;WI","DTH=450&amp;START_MAXIMIZED=FALSE&amp;VAR:CALENDAR=FIVEDAY&amp;VAR:SYMBOL=BEN&amp;VAR:INDEX=0"}</definedName>
    <definedName name="_307__FDSAUDITLINK__" hidden="1">{"fdsup://directions/FAT Viewer?action=UPDATE&amp;creator=factset&amp;DYN_ARGS=TRUE&amp;DOC_NAME=FAT:FQL_AUDITING_CLIENT_TEMPLATE.FAT&amp;display_string=Audit&amp;VAR:KEY=EFSLIVYRST&amp;VAR:QUERY=UkdGX0VOVFJQUl9WQUwoUVRSLDQwNzI0LCwsLCwsTk9BVURJVCk=&amp;WINDOW=FIRST_POPUP&amp;HEIGHT=450&amp;WI","DTH=450&amp;START_MAXIMIZED=FALSE&amp;VAR:CALENDAR=FIVEDAY&amp;VAR:SYMBOL=BEN&amp;VAR:INDEX=0"}</definedName>
    <definedName name="_308__FDSAUDITLINK__" localSheetId="2" hidden="1">{"fdsup://directions/FAT Viewer?action=UPDATE&amp;creator=factset&amp;DYN_ARGS=TRUE&amp;DOC_NAME=FAT:FQL_AUDITING_CLIENT_TEMPLATE.FAT&amp;display_string=Audit&amp;VAR:KEY=SNCHQBQNSJ&amp;VAR:QUERY=UkdGX0VOVFJQUl9WQUwoUVRSLDQwNjMzLCwsLCwsTk9BVURJVCk=&amp;WINDOW=FIRST_POPUP&amp;HEIGHT=450&amp;WI","DTH=450&amp;START_MAXIMIZED=FALSE&amp;VAR:CALENDAR=FIVEDAY&amp;VAR:SYMBOL=BEN&amp;VAR:INDEX=0"}</definedName>
    <definedName name="_308__FDSAUDITLINK__" localSheetId="20" hidden="1">{"fdsup://directions/FAT Viewer?action=UPDATE&amp;creator=factset&amp;DYN_ARGS=TRUE&amp;DOC_NAME=FAT:FQL_AUDITING_CLIENT_TEMPLATE.FAT&amp;display_string=Audit&amp;VAR:KEY=SNCHQBQNSJ&amp;VAR:QUERY=UkdGX0VOVFJQUl9WQUwoUVRSLDQwNjMzLCwsLCwsTk9BVURJVCk=&amp;WINDOW=FIRST_POPUP&amp;HEIGHT=450&amp;WI","DTH=450&amp;START_MAXIMIZED=FALSE&amp;VAR:CALENDAR=FIVEDAY&amp;VAR:SYMBOL=BEN&amp;VAR:INDEX=0"}</definedName>
    <definedName name="_308__FDSAUDITLINK__" hidden="1">{"fdsup://directions/FAT Viewer?action=UPDATE&amp;creator=factset&amp;DYN_ARGS=TRUE&amp;DOC_NAME=FAT:FQL_AUDITING_CLIENT_TEMPLATE.FAT&amp;display_string=Audit&amp;VAR:KEY=SNCHQBQNSJ&amp;VAR:QUERY=UkdGX0VOVFJQUl9WQUwoUVRSLDQwNjMzLCwsLCwsTk9BVURJVCk=&amp;WINDOW=FIRST_POPUP&amp;HEIGHT=450&amp;WI","DTH=450&amp;START_MAXIMIZED=FALSE&amp;VAR:CALENDAR=FIVEDAY&amp;VAR:SYMBOL=BEN&amp;VAR:INDEX=0"}</definedName>
    <definedName name="_309__FDSAUDITLINK__" localSheetId="2" hidden="1">{"fdsup://directions/FAT Viewer?action=UPDATE&amp;creator=factset&amp;DYN_ARGS=TRUE&amp;DOC_NAME=FAT:FQL_AUDITING_CLIENT_TEMPLATE.FAT&amp;display_string=Audit&amp;VAR:KEY=UJOHQFYFWH&amp;VAR:QUERY=UkdGX0VOVFJQUl9WQUwoUVRSLDQwNTQzLCwsLCwsTk9BVURJVCk=&amp;WINDOW=FIRST_POPUP&amp;HEIGHT=450&amp;WI","DTH=450&amp;START_MAXIMIZED=FALSE&amp;VAR:CALENDAR=FIVEDAY&amp;VAR:SYMBOL=BEN&amp;VAR:INDEX=0"}</definedName>
    <definedName name="_309__FDSAUDITLINK__" localSheetId="20" hidden="1">{"fdsup://directions/FAT Viewer?action=UPDATE&amp;creator=factset&amp;DYN_ARGS=TRUE&amp;DOC_NAME=FAT:FQL_AUDITING_CLIENT_TEMPLATE.FAT&amp;display_string=Audit&amp;VAR:KEY=UJOHQFYFWH&amp;VAR:QUERY=UkdGX0VOVFJQUl9WQUwoUVRSLDQwNTQzLCwsLCwsTk9BVURJVCk=&amp;WINDOW=FIRST_POPUP&amp;HEIGHT=450&amp;WI","DTH=450&amp;START_MAXIMIZED=FALSE&amp;VAR:CALENDAR=FIVEDAY&amp;VAR:SYMBOL=BEN&amp;VAR:INDEX=0"}</definedName>
    <definedName name="_309__FDSAUDITLINK__" hidden="1">{"fdsup://directions/FAT Viewer?action=UPDATE&amp;creator=factset&amp;DYN_ARGS=TRUE&amp;DOC_NAME=FAT:FQL_AUDITING_CLIENT_TEMPLATE.FAT&amp;display_string=Audit&amp;VAR:KEY=UJOHQFYFWH&amp;VAR:QUERY=UkdGX0VOVFJQUl9WQUwoUVRSLDQwNTQzLCwsLCwsTk9BVURJVCk=&amp;WINDOW=FIRST_POPUP&amp;HEIGHT=450&amp;WI","DTH=450&amp;START_MAXIMIZED=FALSE&amp;VAR:CALENDAR=FIVEDAY&amp;VAR:SYMBOL=BEN&amp;VAR:INDEX=0"}</definedName>
    <definedName name="_31__FDSAUDITLINK__" localSheetId="2" hidden="1">{"fdsup://IBCentral/FAT Viewer?action=UPDATE&amp;creator=factset&amp;DOC_NAME=fat:reuters_annual_pshs_src_window.fat&amp;display_string=Audit&amp;DYN_ARGS=TRUE&amp;VAR:ID1=613731&amp;VAR:RCODE=FDSEPSDIL&amp;VAR:SDATE=20111299&amp;VAR:FREQ=Y&amp;VAR:RELITEM=RP&amp;VAR:CURRENCY=LOCAL&amp;VAR:CURRSOURCE","=EXSHARE&amp;VAR:NATFREQ=ANNUAL&amp;VAR:RFIELD=FINALIZED&amp;VAR:DB_TYPE=NR&amp;VAR:UNITS=M&amp;window=popup&amp;width=450&amp;height=300&amp;START_MAXIMIZED=FALSE"}</definedName>
    <definedName name="_31__FDSAUDITLINK__" localSheetId="20" hidden="1">{"fdsup://IBCentral/FAT Viewer?action=UPDATE&amp;creator=factset&amp;DOC_NAME=fat:reuters_annual_pshs_src_window.fat&amp;display_string=Audit&amp;DYN_ARGS=TRUE&amp;VAR:ID1=613731&amp;VAR:RCODE=FDSEPSDIL&amp;VAR:SDATE=20111299&amp;VAR:FREQ=Y&amp;VAR:RELITEM=RP&amp;VAR:CURRENCY=LOCAL&amp;VAR:CURRSOURCE","=EXSHARE&amp;VAR:NATFREQ=ANNUAL&amp;VAR:RFIELD=FINALIZED&amp;VAR:DB_TYPE=NR&amp;VAR:UNITS=M&amp;window=popup&amp;width=450&amp;height=300&amp;START_MAXIMIZED=FALSE"}</definedName>
    <definedName name="_31__FDSAUDITLINK__" hidden="1">{"fdsup://IBCentral/FAT Viewer?action=UPDATE&amp;creator=factset&amp;DOC_NAME=fat:reuters_annual_pshs_src_window.fat&amp;display_string=Audit&amp;DYN_ARGS=TRUE&amp;VAR:ID1=613731&amp;VAR:RCODE=FDSEPSDIL&amp;VAR:SDATE=20111299&amp;VAR:FREQ=Y&amp;VAR:RELITEM=RP&amp;VAR:CURRENCY=LOCAL&amp;VAR:CURRSOURCE","=EXSHARE&amp;VAR:NATFREQ=ANNUAL&amp;VAR:RFIELD=FINALIZED&amp;VAR:DB_TYPE=NR&amp;VAR:UNITS=M&amp;window=popup&amp;width=450&amp;height=300&amp;START_MAXIMIZED=FALSE"}</definedName>
    <definedName name="_310__FDSAUDITLINK__" localSheetId="2" hidden="1">{"fdsup://directions/FAT Viewer?action=UPDATE&amp;creator=factset&amp;DYN_ARGS=TRUE&amp;DOC_NAME=FAT:FQL_AUDITING_CLIENT_TEMPLATE.FAT&amp;display_string=Audit&amp;VAR:KEY=MNIRGJSFIZ&amp;VAR:QUERY=UkdGX0VOVFJQUl9WQUwoUVRSLDQwNDUxLCwsLCwsTk9BVURJVCk=&amp;WINDOW=FIRST_POPUP&amp;HEIGHT=450&amp;WI","DTH=450&amp;START_MAXIMIZED=FALSE&amp;VAR:CALENDAR=FIVEDAY&amp;VAR:SYMBOL=BEN&amp;VAR:INDEX=0"}</definedName>
    <definedName name="_310__FDSAUDITLINK__" localSheetId="20" hidden="1">{"fdsup://directions/FAT Viewer?action=UPDATE&amp;creator=factset&amp;DYN_ARGS=TRUE&amp;DOC_NAME=FAT:FQL_AUDITING_CLIENT_TEMPLATE.FAT&amp;display_string=Audit&amp;VAR:KEY=MNIRGJSFIZ&amp;VAR:QUERY=UkdGX0VOVFJQUl9WQUwoUVRSLDQwNDUxLCwsLCwsTk9BVURJVCk=&amp;WINDOW=FIRST_POPUP&amp;HEIGHT=450&amp;WI","DTH=450&amp;START_MAXIMIZED=FALSE&amp;VAR:CALENDAR=FIVEDAY&amp;VAR:SYMBOL=BEN&amp;VAR:INDEX=0"}</definedName>
    <definedName name="_310__FDSAUDITLINK__" hidden="1">{"fdsup://directions/FAT Viewer?action=UPDATE&amp;creator=factset&amp;DYN_ARGS=TRUE&amp;DOC_NAME=FAT:FQL_AUDITING_CLIENT_TEMPLATE.FAT&amp;display_string=Audit&amp;VAR:KEY=MNIRGJSFIZ&amp;VAR:QUERY=UkdGX0VOVFJQUl9WQUwoUVRSLDQwNDUxLCwsLCwsTk9BVURJVCk=&amp;WINDOW=FIRST_POPUP&amp;HEIGHT=450&amp;WI","DTH=450&amp;START_MAXIMIZED=FALSE&amp;VAR:CALENDAR=FIVEDAY&amp;VAR:SYMBOL=BEN&amp;VAR:INDEX=0"}</definedName>
    <definedName name="_311__FDSAUDITLINK__" localSheetId="2" hidden="1">{"fdsup://directions/FAT Viewer?action=UPDATE&amp;creator=factset&amp;DYN_ARGS=TRUE&amp;DOC_NAME=FAT:FQL_AUDITING_CLIENT_TEMPLATE.FAT&amp;display_string=Audit&amp;VAR:KEY=WNUXYRENQX&amp;VAR:QUERY=UkdGX0VOVFJQUl9WQUwoUVRSLDQwMzU5LCwsLCwsTk9BVURJVCk=&amp;WINDOW=FIRST_POPUP&amp;HEIGHT=450&amp;WI","DTH=450&amp;START_MAXIMIZED=FALSE&amp;VAR:CALENDAR=FIVEDAY&amp;VAR:SYMBOL=BEN&amp;VAR:INDEX=0"}</definedName>
    <definedName name="_311__FDSAUDITLINK__" localSheetId="20" hidden="1">{"fdsup://directions/FAT Viewer?action=UPDATE&amp;creator=factset&amp;DYN_ARGS=TRUE&amp;DOC_NAME=FAT:FQL_AUDITING_CLIENT_TEMPLATE.FAT&amp;display_string=Audit&amp;VAR:KEY=WNUXYRENQX&amp;VAR:QUERY=UkdGX0VOVFJQUl9WQUwoUVRSLDQwMzU5LCwsLCwsTk9BVURJVCk=&amp;WINDOW=FIRST_POPUP&amp;HEIGHT=450&amp;WI","DTH=450&amp;START_MAXIMIZED=FALSE&amp;VAR:CALENDAR=FIVEDAY&amp;VAR:SYMBOL=BEN&amp;VAR:INDEX=0"}</definedName>
    <definedName name="_311__FDSAUDITLINK__" hidden="1">{"fdsup://directions/FAT Viewer?action=UPDATE&amp;creator=factset&amp;DYN_ARGS=TRUE&amp;DOC_NAME=FAT:FQL_AUDITING_CLIENT_TEMPLATE.FAT&amp;display_string=Audit&amp;VAR:KEY=WNUXYRENQX&amp;VAR:QUERY=UkdGX0VOVFJQUl9WQUwoUVRSLDQwMzU5LCwsLCwsTk9BVURJVCk=&amp;WINDOW=FIRST_POPUP&amp;HEIGHT=450&amp;WI","DTH=450&amp;START_MAXIMIZED=FALSE&amp;VAR:CALENDAR=FIVEDAY&amp;VAR:SYMBOL=BEN&amp;VAR:INDEX=0"}</definedName>
    <definedName name="_312__FDSAUDITLINK__" localSheetId="2" hidden="1">{"fdsup://directions/FAT Viewer?action=UPDATE&amp;creator=factset&amp;DYN_ARGS=TRUE&amp;DOC_NAME=FAT:FQL_AUDITING_CLIENT_TEMPLATE.FAT&amp;display_string=Audit&amp;VAR:KEY=AJEDOXYFAR&amp;VAR:QUERY=UkdGX0VOVFJQUl9WQUwoUVRSLDQwMjY4LCwsLCwsTk9BVURJVCk=&amp;WINDOW=FIRST_POPUP&amp;HEIGHT=450&amp;WI","DTH=450&amp;START_MAXIMIZED=FALSE&amp;VAR:CALENDAR=FIVEDAY&amp;VAR:SYMBOL=BEN&amp;VAR:INDEX=0"}</definedName>
    <definedName name="_312__FDSAUDITLINK__" localSheetId="20" hidden="1">{"fdsup://directions/FAT Viewer?action=UPDATE&amp;creator=factset&amp;DYN_ARGS=TRUE&amp;DOC_NAME=FAT:FQL_AUDITING_CLIENT_TEMPLATE.FAT&amp;display_string=Audit&amp;VAR:KEY=AJEDOXYFAR&amp;VAR:QUERY=UkdGX0VOVFJQUl9WQUwoUVRSLDQwMjY4LCwsLCwsTk9BVURJVCk=&amp;WINDOW=FIRST_POPUP&amp;HEIGHT=450&amp;WI","DTH=450&amp;START_MAXIMIZED=FALSE&amp;VAR:CALENDAR=FIVEDAY&amp;VAR:SYMBOL=BEN&amp;VAR:INDEX=0"}</definedName>
    <definedName name="_312__FDSAUDITLINK__" hidden="1">{"fdsup://directions/FAT Viewer?action=UPDATE&amp;creator=factset&amp;DYN_ARGS=TRUE&amp;DOC_NAME=FAT:FQL_AUDITING_CLIENT_TEMPLATE.FAT&amp;display_string=Audit&amp;VAR:KEY=AJEDOXYFAR&amp;VAR:QUERY=UkdGX0VOVFJQUl9WQUwoUVRSLDQwMjY4LCwsLCwsTk9BVURJVCk=&amp;WINDOW=FIRST_POPUP&amp;HEIGHT=450&amp;WI","DTH=450&amp;START_MAXIMIZED=FALSE&amp;VAR:CALENDAR=FIVEDAY&amp;VAR:SYMBOL=BEN&amp;VAR:INDEX=0"}</definedName>
    <definedName name="_313__FDSAUDITLINK__" localSheetId="2" hidden="1">{"fdsup://directions/FAT Viewer?action=UPDATE&amp;creator=factset&amp;DYN_ARGS=TRUE&amp;DOC_NAME=FAT:FQL_AUDITING_CLIENT_TEMPLATE.FAT&amp;display_string=Audit&amp;VAR:KEY=CVYXMHALKF&amp;VAR:QUERY=UkdGX0VOVFJQUl9WQUwoUVRSLDQwMTc4LCwsLCwsTk9BVURJVCk=&amp;WINDOW=FIRST_POPUP&amp;HEIGHT=450&amp;WI","DTH=450&amp;START_MAXIMIZED=FALSE&amp;VAR:CALENDAR=FIVEDAY&amp;VAR:SYMBOL=BEN&amp;VAR:INDEX=0"}</definedName>
    <definedName name="_313__FDSAUDITLINK__" localSheetId="20" hidden="1">{"fdsup://directions/FAT Viewer?action=UPDATE&amp;creator=factset&amp;DYN_ARGS=TRUE&amp;DOC_NAME=FAT:FQL_AUDITING_CLIENT_TEMPLATE.FAT&amp;display_string=Audit&amp;VAR:KEY=CVYXMHALKF&amp;VAR:QUERY=UkdGX0VOVFJQUl9WQUwoUVRSLDQwMTc4LCwsLCwsTk9BVURJVCk=&amp;WINDOW=FIRST_POPUP&amp;HEIGHT=450&amp;WI","DTH=450&amp;START_MAXIMIZED=FALSE&amp;VAR:CALENDAR=FIVEDAY&amp;VAR:SYMBOL=BEN&amp;VAR:INDEX=0"}</definedName>
    <definedName name="_313__FDSAUDITLINK__" hidden="1">{"fdsup://directions/FAT Viewer?action=UPDATE&amp;creator=factset&amp;DYN_ARGS=TRUE&amp;DOC_NAME=FAT:FQL_AUDITING_CLIENT_TEMPLATE.FAT&amp;display_string=Audit&amp;VAR:KEY=CVYXMHALKF&amp;VAR:QUERY=UkdGX0VOVFJQUl9WQUwoUVRSLDQwMTc4LCwsLCwsTk9BVURJVCk=&amp;WINDOW=FIRST_POPUP&amp;HEIGHT=450&amp;WI","DTH=450&amp;START_MAXIMIZED=FALSE&amp;VAR:CALENDAR=FIVEDAY&amp;VAR:SYMBOL=BEN&amp;VAR:INDEX=0"}</definedName>
    <definedName name="_314__FDSAUDITLINK__" localSheetId="2" hidden="1">{"fdsup://directions/FAT Viewer?action=UPDATE&amp;creator=factset&amp;DYN_ARGS=TRUE&amp;DOC_NAME=FAT:FQL_AUDITING_CLIENT_TEMPLATE.FAT&amp;display_string=Audit&amp;VAR:KEY=ONQTWLWHCN&amp;VAR:QUERY=UkdGX0VOVFJQUl9WQUwoUVRSLDQwMDg2LCwsLCwsTk9BVURJVCk=&amp;WINDOW=FIRST_POPUP&amp;HEIGHT=450&amp;WI","DTH=450&amp;START_MAXIMIZED=FALSE&amp;VAR:CALENDAR=FIVEDAY&amp;VAR:SYMBOL=BEN&amp;VAR:INDEX=0"}</definedName>
    <definedName name="_314__FDSAUDITLINK__" localSheetId="20" hidden="1">{"fdsup://directions/FAT Viewer?action=UPDATE&amp;creator=factset&amp;DYN_ARGS=TRUE&amp;DOC_NAME=FAT:FQL_AUDITING_CLIENT_TEMPLATE.FAT&amp;display_string=Audit&amp;VAR:KEY=ONQTWLWHCN&amp;VAR:QUERY=UkdGX0VOVFJQUl9WQUwoUVRSLDQwMDg2LCwsLCwsTk9BVURJVCk=&amp;WINDOW=FIRST_POPUP&amp;HEIGHT=450&amp;WI","DTH=450&amp;START_MAXIMIZED=FALSE&amp;VAR:CALENDAR=FIVEDAY&amp;VAR:SYMBOL=BEN&amp;VAR:INDEX=0"}</definedName>
    <definedName name="_314__FDSAUDITLINK__" hidden="1">{"fdsup://directions/FAT Viewer?action=UPDATE&amp;creator=factset&amp;DYN_ARGS=TRUE&amp;DOC_NAME=FAT:FQL_AUDITING_CLIENT_TEMPLATE.FAT&amp;display_string=Audit&amp;VAR:KEY=ONQTWLWHCN&amp;VAR:QUERY=UkdGX0VOVFJQUl9WQUwoUVRSLDQwMDg2LCwsLCwsTk9BVURJVCk=&amp;WINDOW=FIRST_POPUP&amp;HEIGHT=450&amp;WI","DTH=450&amp;START_MAXIMIZED=FALSE&amp;VAR:CALENDAR=FIVEDAY&amp;VAR:SYMBOL=BEN&amp;VAR:INDEX=0"}</definedName>
    <definedName name="_315__FDSAUDITLINK__" localSheetId="2" hidden="1">{"fdsup://directions/FAT Viewer?action=UPDATE&amp;creator=factset&amp;DYN_ARGS=TRUE&amp;DOC_NAME=FAT:FQL_AUDITING_CLIENT_TEMPLATE.FAT&amp;display_string=Audit&amp;VAR:KEY=YNEFYZIBKL&amp;VAR:QUERY=UkdGX0VOVFJQUl9WQUwoUVRSLDM5OTk0LCwsLCwsTk9BVURJVCk=&amp;WINDOW=FIRST_POPUP&amp;HEIGHT=450&amp;WI","DTH=450&amp;START_MAXIMIZED=FALSE&amp;VAR:CALENDAR=FIVEDAY&amp;VAR:SYMBOL=BEN&amp;VAR:INDEX=0"}</definedName>
    <definedName name="_315__FDSAUDITLINK__" localSheetId="20" hidden="1">{"fdsup://directions/FAT Viewer?action=UPDATE&amp;creator=factset&amp;DYN_ARGS=TRUE&amp;DOC_NAME=FAT:FQL_AUDITING_CLIENT_TEMPLATE.FAT&amp;display_string=Audit&amp;VAR:KEY=YNEFYZIBKL&amp;VAR:QUERY=UkdGX0VOVFJQUl9WQUwoUVRSLDM5OTk0LCwsLCwsTk9BVURJVCk=&amp;WINDOW=FIRST_POPUP&amp;HEIGHT=450&amp;WI","DTH=450&amp;START_MAXIMIZED=FALSE&amp;VAR:CALENDAR=FIVEDAY&amp;VAR:SYMBOL=BEN&amp;VAR:INDEX=0"}</definedName>
    <definedName name="_315__FDSAUDITLINK__" hidden="1">{"fdsup://directions/FAT Viewer?action=UPDATE&amp;creator=factset&amp;DYN_ARGS=TRUE&amp;DOC_NAME=FAT:FQL_AUDITING_CLIENT_TEMPLATE.FAT&amp;display_string=Audit&amp;VAR:KEY=YNEFYZIBKL&amp;VAR:QUERY=UkdGX0VOVFJQUl9WQUwoUVRSLDM5OTk0LCwsLCwsTk9BVURJVCk=&amp;WINDOW=FIRST_POPUP&amp;HEIGHT=450&amp;WI","DTH=450&amp;START_MAXIMIZED=FALSE&amp;VAR:CALENDAR=FIVEDAY&amp;VAR:SYMBOL=BEN&amp;VAR:INDEX=0"}</definedName>
    <definedName name="_316__FDSAUDITLINK__" localSheetId="2" hidden="1">{"fdsup://directions/FAT Viewer?action=UPDATE&amp;creator=factset&amp;DYN_ARGS=TRUE&amp;DOC_NAME=FAT:FQL_AUDITING_CLIENT_TEMPLATE.FAT&amp;display_string=Audit&amp;VAR:KEY=YXCLGRGXOR&amp;VAR:QUERY=UkdGX0VOVFJQUl9WQUwoUVRSLDM5OTAzLCwsLCwsTk9BVURJVCk=&amp;WINDOW=FIRST_POPUP&amp;HEIGHT=450&amp;WI","DTH=450&amp;START_MAXIMIZED=FALSE&amp;VAR:CALENDAR=FIVEDAY&amp;VAR:SYMBOL=BEN&amp;VAR:INDEX=0"}</definedName>
    <definedName name="_316__FDSAUDITLINK__" localSheetId="20" hidden="1">{"fdsup://directions/FAT Viewer?action=UPDATE&amp;creator=factset&amp;DYN_ARGS=TRUE&amp;DOC_NAME=FAT:FQL_AUDITING_CLIENT_TEMPLATE.FAT&amp;display_string=Audit&amp;VAR:KEY=YXCLGRGXOR&amp;VAR:QUERY=UkdGX0VOVFJQUl9WQUwoUVRSLDM5OTAzLCwsLCwsTk9BVURJVCk=&amp;WINDOW=FIRST_POPUP&amp;HEIGHT=450&amp;WI","DTH=450&amp;START_MAXIMIZED=FALSE&amp;VAR:CALENDAR=FIVEDAY&amp;VAR:SYMBOL=BEN&amp;VAR:INDEX=0"}</definedName>
    <definedName name="_316__FDSAUDITLINK__" hidden="1">{"fdsup://directions/FAT Viewer?action=UPDATE&amp;creator=factset&amp;DYN_ARGS=TRUE&amp;DOC_NAME=FAT:FQL_AUDITING_CLIENT_TEMPLATE.FAT&amp;display_string=Audit&amp;VAR:KEY=YXCLGRGXOR&amp;VAR:QUERY=UkdGX0VOVFJQUl9WQUwoUVRSLDM5OTAzLCwsLCwsTk9BVURJVCk=&amp;WINDOW=FIRST_POPUP&amp;HEIGHT=450&amp;WI","DTH=450&amp;START_MAXIMIZED=FALSE&amp;VAR:CALENDAR=FIVEDAY&amp;VAR:SYMBOL=BEN&amp;VAR:INDEX=0"}</definedName>
    <definedName name="_317__FDSAUDITLINK__" localSheetId="2" hidden="1">{"fdsup://directions/FAT Viewer?action=UPDATE&amp;creator=factset&amp;DYN_ARGS=TRUE&amp;DOC_NAME=FAT:FQL_AUDITING_CLIENT_TEMPLATE.FAT&amp;display_string=Audit&amp;VAR:KEY=OJUFAVIJID&amp;VAR:QUERY=UkdGX0VOVFJQUl9WQUwoUVRSLDM5ODEzLCwsLCwsTk9BVURJVCk=&amp;WINDOW=FIRST_POPUP&amp;HEIGHT=450&amp;WI","DTH=450&amp;START_MAXIMIZED=FALSE&amp;VAR:CALENDAR=FIVEDAY&amp;VAR:SYMBOL=BEN&amp;VAR:INDEX=0"}</definedName>
    <definedName name="_317__FDSAUDITLINK__" localSheetId="20" hidden="1">{"fdsup://directions/FAT Viewer?action=UPDATE&amp;creator=factset&amp;DYN_ARGS=TRUE&amp;DOC_NAME=FAT:FQL_AUDITING_CLIENT_TEMPLATE.FAT&amp;display_string=Audit&amp;VAR:KEY=OJUFAVIJID&amp;VAR:QUERY=UkdGX0VOVFJQUl9WQUwoUVRSLDM5ODEzLCwsLCwsTk9BVURJVCk=&amp;WINDOW=FIRST_POPUP&amp;HEIGHT=450&amp;WI","DTH=450&amp;START_MAXIMIZED=FALSE&amp;VAR:CALENDAR=FIVEDAY&amp;VAR:SYMBOL=BEN&amp;VAR:INDEX=0"}</definedName>
    <definedName name="_317__FDSAUDITLINK__" hidden="1">{"fdsup://directions/FAT Viewer?action=UPDATE&amp;creator=factset&amp;DYN_ARGS=TRUE&amp;DOC_NAME=FAT:FQL_AUDITING_CLIENT_TEMPLATE.FAT&amp;display_string=Audit&amp;VAR:KEY=OJUFAVIJID&amp;VAR:QUERY=UkdGX0VOVFJQUl9WQUwoUVRSLDM5ODEzLCwsLCwsTk9BVURJVCk=&amp;WINDOW=FIRST_POPUP&amp;HEIGHT=450&amp;WI","DTH=450&amp;START_MAXIMIZED=FALSE&amp;VAR:CALENDAR=FIVEDAY&amp;VAR:SYMBOL=BEN&amp;VAR:INDEX=0"}</definedName>
    <definedName name="_318__FDSAUDITLINK__" localSheetId="2" hidden="1">{"fdsup://directions/FAT Viewer?action=UPDATE&amp;creator=factset&amp;DYN_ARGS=TRUE&amp;DOC_NAME=FAT:FQL_AUDITING_CLIENT_TEMPLATE.FAT&amp;display_string=Audit&amp;VAR:KEY=SZYZAXAFOL&amp;VAR:QUERY=UkdGX0VOVFJQUl9WQUwoUVRSLDM5NzIxLCwsLCwsTk9BVURJVCk=&amp;WINDOW=FIRST_POPUP&amp;HEIGHT=450&amp;WI","DTH=450&amp;START_MAXIMIZED=FALSE&amp;VAR:CALENDAR=FIVEDAY&amp;VAR:SYMBOL=BEN&amp;VAR:INDEX=0"}</definedName>
    <definedName name="_318__FDSAUDITLINK__" localSheetId="20" hidden="1">{"fdsup://directions/FAT Viewer?action=UPDATE&amp;creator=factset&amp;DYN_ARGS=TRUE&amp;DOC_NAME=FAT:FQL_AUDITING_CLIENT_TEMPLATE.FAT&amp;display_string=Audit&amp;VAR:KEY=SZYZAXAFOL&amp;VAR:QUERY=UkdGX0VOVFJQUl9WQUwoUVRSLDM5NzIxLCwsLCwsTk9BVURJVCk=&amp;WINDOW=FIRST_POPUP&amp;HEIGHT=450&amp;WI","DTH=450&amp;START_MAXIMIZED=FALSE&amp;VAR:CALENDAR=FIVEDAY&amp;VAR:SYMBOL=BEN&amp;VAR:INDEX=0"}</definedName>
    <definedName name="_318__FDSAUDITLINK__" hidden="1">{"fdsup://directions/FAT Viewer?action=UPDATE&amp;creator=factset&amp;DYN_ARGS=TRUE&amp;DOC_NAME=FAT:FQL_AUDITING_CLIENT_TEMPLATE.FAT&amp;display_string=Audit&amp;VAR:KEY=SZYZAXAFOL&amp;VAR:QUERY=UkdGX0VOVFJQUl9WQUwoUVRSLDM5NzIxLCwsLCwsTk9BVURJVCk=&amp;WINDOW=FIRST_POPUP&amp;HEIGHT=450&amp;WI","DTH=450&amp;START_MAXIMIZED=FALSE&amp;VAR:CALENDAR=FIVEDAY&amp;VAR:SYMBOL=BEN&amp;VAR:INDEX=0"}</definedName>
    <definedName name="_319__FDSAUDITLINK__" localSheetId="2" hidden="1">{"fdsup://directions/FAT Viewer?action=UPDATE&amp;creator=factset&amp;DYN_ARGS=TRUE&amp;DOC_NAME=FAT:FQL_AUDITING_CLIENT_TEMPLATE.FAT&amp;display_string=Audit&amp;VAR:KEY=MNYPMDYLUZ&amp;VAR:QUERY=UkdGX0VOVFJQUl9WQUwoUVRSLDM5NjI5LCwsLCwsTk9BVURJVCk=&amp;WINDOW=FIRST_POPUP&amp;HEIGHT=450&amp;WI","DTH=450&amp;START_MAXIMIZED=FALSE&amp;VAR:CALENDAR=FIVEDAY&amp;VAR:SYMBOL=BEN&amp;VAR:INDEX=0"}</definedName>
    <definedName name="_319__FDSAUDITLINK__" localSheetId="20" hidden="1">{"fdsup://directions/FAT Viewer?action=UPDATE&amp;creator=factset&amp;DYN_ARGS=TRUE&amp;DOC_NAME=FAT:FQL_AUDITING_CLIENT_TEMPLATE.FAT&amp;display_string=Audit&amp;VAR:KEY=MNYPMDYLUZ&amp;VAR:QUERY=UkdGX0VOVFJQUl9WQUwoUVRSLDM5NjI5LCwsLCwsTk9BVURJVCk=&amp;WINDOW=FIRST_POPUP&amp;HEIGHT=450&amp;WI","DTH=450&amp;START_MAXIMIZED=FALSE&amp;VAR:CALENDAR=FIVEDAY&amp;VAR:SYMBOL=BEN&amp;VAR:INDEX=0"}</definedName>
    <definedName name="_319__FDSAUDITLINK__" hidden="1">{"fdsup://directions/FAT Viewer?action=UPDATE&amp;creator=factset&amp;DYN_ARGS=TRUE&amp;DOC_NAME=FAT:FQL_AUDITING_CLIENT_TEMPLATE.FAT&amp;display_string=Audit&amp;VAR:KEY=MNYPMDYLUZ&amp;VAR:QUERY=UkdGX0VOVFJQUl9WQUwoUVRSLDM5NjI5LCwsLCwsTk9BVURJVCk=&amp;WINDOW=FIRST_POPUP&amp;HEIGHT=450&amp;WI","DTH=450&amp;START_MAXIMIZED=FALSE&amp;VAR:CALENDAR=FIVEDAY&amp;VAR:SYMBOL=BEN&amp;VAR:INDEX=0"}</definedName>
    <definedName name="_32__FDSAUDITLINK__" localSheetId="2" hidden="1">{"fdsup://IBCentral/FAT Viewer?action=UPDATE&amp;creator=factset&amp;DOC_NAME=fat:reuters_annual_source_window.fat&amp;display_string=Audit&amp;DYN_ARGS=TRUE&amp;VAR:ID1=485283&amp;VAR:RCODE=CMNEQ&amp;VAR:SDATE=20111299&amp;VAR:FREQ=Y&amp;VAR:RELITEM=RP&amp;VAR:CURRENCY=LOCAL&amp;VAR:CURRSOURCE=EXSHA","RE&amp;VAR:NATFREQ=ANNUAL&amp;VAR:RFIELD=FINALIZED&amp;VAR:DB_TYPE=NR&amp;VAR:UNITS=M&amp;window=popup&amp;width=450&amp;height=300&amp;START_MAXIMIZED=FALSE"}</definedName>
    <definedName name="_32__FDSAUDITLINK__" localSheetId="20" hidden="1">{"fdsup://IBCentral/FAT Viewer?action=UPDATE&amp;creator=factset&amp;DOC_NAME=fat:reuters_annual_source_window.fat&amp;display_string=Audit&amp;DYN_ARGS=TRUE&amp;VAR:ID1=485283&amp;VAR:RCODE=CMNEQ&amp;VAR:SDATE=20111299&amp;VAR:FREQ=Y&amp;VAR:RELITEM=RP&amp;VAR:CURRENCY=LOCAL&amp;VAR:CURRSOURCE=EXSHA","RE&amp;VAR:NATFREQ=ANNUAL&amp;VAR:RFIELD=FINALIZED&amp;VAR:DB_TYPE=NR&amp;VAR:UNITS=M&amp;window=popup&amp;width=450&amp;height=300&amp;START_MAXIMIZED=FALSE"}</definedName>
    <definedName name="_32__FDSAUDITLINK__" hidden="1">{"fdsup://IBCentral/FAT Viewer?action=UPDATE&amp;creator=factset&amp;DOC_NAME=fat:reuters_annual_source_window.fat&amp;display_string=Audit&amp;DYN_ARGS=TRUE&amp;VAR:ID1=485283&amp;VAR:RCODE=CMNEQ&amp;VAR:SDATE=20111299&amp;VAR:FREQ=Y&amp;VAR:RELITEM=RP&amp;VAR:CURRENCY=LOCAL&amp;VAR:CURRSOURCE=EXSHA","RE&amp;VAR:NATFREQ=ANNUAL&amp;VAR:RFIELD=FINALIZED&amp;VAR:DB_TYPE=NR&amp;VAR:UNITS=M&amp;window=popup&amp;width=450&amp;height=300&amp;START_MAXIMIZED=FALSE"}</definedName>
    <definedName name="_320__FDSAUDITLINK__" localSheetId="2" hidden="1">{"fdsup://directions/FAT Viewer?action=UPDATE&amp;creator=factset&amp;DYN_ARGS=TRUE&amp;DOC_NAME=FAT:FQL_AUDITING_CLIENT_TEMPLATE.FAT&amp;display_string=Audit&amp;VAR:KEY=SJETOHCDUR&amp;VAR:QUERY=UkdGX0VOVFJQUl9WQUwoUVRSLDM5NTM4LCwsLCwsTk9BVURJVCk=&amp;WINDOW=FIRST_POPUP&amp;HEIGHT=450&amp;WI","DTH=450&amp;START_MAXIMIZED=FALSE&amp;VAR:CALENDAR=FIVEDAY&amp;VAR:SYMBOL=BEN&amp;VAR:INDEX=0"}</definedName>
    <definedName name="_320__FDSAUDITLINK__" localSheetId="20" hidden="1">{"fdsup://directions/FAT Viewer?action=UPDATE&amp;creator=factset&amp;DYN_ARGS=TRUE&amp;DOC_NAME=FAT:FQL_AUDITING_CLIENT_TEMPLATE.FAT&amp;display_string=Audit&amp;VAR:KEY=SJETOHCDUR&amp;VAR:QUERY=UkdGX0VOVFJQUl9WQUwoUVRSLDM5NTM4LCwsLCwsTk9BVURJVCk=&amp;WINDOW=FIRST_POPUP&amp;HEIGHT=450&amp;WI","DTH=450&amp;START_MAXIMIZED=FALSE&amp;VAR:CALENDAR=FIVEDAY&amp;VAR:SYMBOL=BEN&amp;VAR:INDEX=0"}</definedName>
    <definedName name="_320__FDSAUDITLINK__" hidden="1">{"fdsup://directions/FAT Viewer?action=UPDATE&amp;creator=factset&amp;DYN_ARGS=TRUE&amp;DOC_NAME=FAT:FQL_AUDITING_CLIENT_TEMPLATE.FAT&amp;display_string=Audit&amp;VAR:KEY=SJETOHCDUR&amp;VAR:QUERY=UkdGX0VOVFJQUl9WQUwoUVRSLDM5NTM4LCwsLCwsTk9BVURJVCk=&amp;WINDOW=FIRST_POPUP&amp;HEIGHT=450&amp;WI","DTH=450&amp;START_MAXIMIZED=FALSE&amp;VAR:CALENDAR=FIVEDAY&amp;VAR:SYMBOL=BEN&amp;VAR:INDEX=0"}</definedName>
    <definedName name="_321__FDSAUDITLINK__" localSheetId="2" hidden="1">{"fdsup://directions/FAT Viewer?action=UPDATE&amp;creator=factset&amp;DYN_ARGS=TRUE&amp;DOC_NAME=FAT:FQL_AUDITING_CLIENT_TEMPLATE.FAT&amp;display_string=Audit&amp;VAR:KEY=KPEJYZWLIR&amp;VAR:QUERY=UkdGX0VOVFJQUl9WQUwoUVRSLDM5NDQ3LCwsLCwsTk9BVURJVCk=&amp;WINDOW=FIRST_POPUP&amp;HEIGHT=450&amp;WI","DTH=450&amp;START_MAXIMIZED=FALSE&amp;VAR:CALENDAR=FIVEDAY&amp;VAR:SYMBOL=BEN&amp;VAR:INDEX=0"}</definedName>
    <definedName name="_321__FDSAUDITLINK__" localSheetId="20" hidden="1">{"fdsup://directions/FAT Viewer?action=UPDATE&amp;creator=factset&amp;DYN_ARGS=TRUE&amp;DOC_NAME=FAT:FQL_AUDITING_CLIENT_TEMPLATE.FAT&amp;display_string=Audit&amp;VAR:KEY=KPEJYZWLIR&amp;VAR:QUERY=UkdGX0VOVFJQUl9WQUwoUVRSLDM5NDQ3LCwsLCwsTk9BVURJVCk=&amp;WINDOW=FIRST_POPUP&amp;HEIGHT=450&amp;WI","DTH=450&amp;START_MAXIMIZED=FALSE&amp;VAR:CALENDAR=FIVEDAY&amp;VAR:SYMBOL=BEN&amp;VAR:INDEX=0"}</definedName>
    <definedName name="_321__FDSAUDITLINK__" hidden="1">{"fdsup://directions/FAT Viewer?action=UPDATE&amp;creator=factset&amp;DYN_ARGS=TRUE&amp;DOC_NAME=FAT:FQL_AUDITING_CLIENT_TEMPLATE.FAT&amp;display_string=Audit&amp;VAR:KEY=KPEJYZWLIR&amp;VAR:QUERY=UkdGX0VOVFJQUl9WQUwoUVRSLDM5NDQ3LCwsLCwsTk9BVURJVCk=&amp;WINDOW=FIRST_POPUP&amp;HEIGHT=450&amp;WI","DTH=450&amp;START_MAXIMIZED=FALSE&amp;VAR:CALENDAR=FIVEDAY&amp;VAR:SYMBOL=BEN&amp;VAR:INDEX=0"}</definedName>
    <definedName name="_322__FDSAUDITLINK__" localSheetId="2" hidden="1">{"fdsup://directions/FAT Viewer?action=UPDATE&amp;creator=factset&amp;DYN_ARGS=TRUE&amp;DOC_NAME=FAT:FQL_AUDITING_CLIENT_TEMPLATE.FAT&amp;display_string=Audit&amp;VAR:KEY=KHOVERYNKL&amp;VAR:QUERY=UkdGX0VOVFJQUl9WQUwoUVRSLDM5MzU1LCwsLCwsTk9BVURJVCk=&amp;WINDOW=FIRST_POPUP&amp;HEIGHT=450&amp;WI","DTH=450&amp;START_MAXIMIZED=FALSE&amp;VAR:CALENDAR=FIVEDAY&amp;VAR:SYMBOL=BEN&amp;VAR:INDEX=0"}</definedName>
    <definedName name="_322__FDSAUDITLINK__" localSheetId="20" hidden="1">{"fdsup://directions/FAT Viewer?action=UPDATE&amp;creator=factset&amp;DYN_ARGS=TRUE&amp;DOC_NAME=FAT:FQL_AUDITING_CLIENT_TEMPLATE.FAT&amp;display_string=Audit&amp;VAR:KEY=KHOVERYNKL&amp;VAR:QUERY=UkdGX0VOVFJQUl9WQUwoUVRSLDM5MzU1LCwsLCwsTk9BVURJVCk=&amp;WINDOW=FIRST_POPUP&amp;HEIGHT=450&amp;WI","DTH=450&amp;START_MAXIMIZED=FALSE&amp;VAR:CALENDAR=FIVEDAY&amp;VAR:SYMBOL=BEN&amp;VAR:INDEX=0"}</definedName>
    <definedName name="_322__FDSAUDITLINK__" hidden="1">{"fdsup://directions/FAT Viewer?action=UPDATE&amp;creator=factset&amp;DYN_ARGS=TRUE&amp;DOC_NAME=FAT:FQL_AUDITING_CLIENT_TEMPLATE.FAT&amp;display_string=Audit&amp;VAR:KEY=KHOVERYNKL&amp;VAR:QUERY=UkdGX0VOVFJQUl9WQUwoUVRSLDM5MzU1LCwsLCwsTk9BVURJVCk=&amp;WINDOW=FIRST_POPUP&amp;HEIGHT=450&amp;WI","DTH=450&amp;START_MAXIMIZED=FALSE&amp;VAR:CALENDAR=FIVEDAY&amp;VAR:SYMBOL=BEN&amp;VAR:INDEX=0"}</definedName>
    <definedName name="_323__FDSAUDITLINK__" localSheetId="2" hidden="1">{"fdsup://directions/FAT Viewer?action=UPDATE&amp;creator=factset&amp;DYN_ARGS=TRUE&amp;DOC_NAME=FAT:FQL_AUDITING_CLIENT_TEMPLATE.FAT&amp;display_string=Audit&amp;VAR:KEY=SDWPWXMZEV&amp;VAR:QUERY=UkdGX0VOVFJQUl9WQUwoUVRSLDM5MjYzLCwsLCwsTk9BVURJVCk=&amp;WINDOW=FIRST_POPUP&amp;HEIGHT=450&amp;WI","DTH=450&amp;START_MAXIMIZED=FALSE&amp;VAR:CALENDAR=FIVEDAY&amp;VAR:SYMBOL=BEN&amp;VAR:INDEX=0"}</definedName>
    <definedName name="_323__FDSAUDITLINK__" localSheetId="20" hidden="1">{"fdsup://directions/FAT Viewer?action=UPDATE&amp;creator=factset&amp;DYN_ARGS=TRUE&amp;DOC_NAME=FAT:FQL_AUDITING_CLIENT_TEMPLATE.FAT&amp;display_string=Audit&amp;VAR:KEY=SDWPWXMZEV&amp;VAR:QUERY=UkdGX0VOVFJQUl9WQUwoUVRSLDM5MjYzLCwsLCwsTk9BVURJVCk=&amp;WINDOW=FIRST_POPUP&amp;HEIGHT=450&amp;WI","DTH=450&amp;START_MAXIMIZED=FALSE&amp;VAR:CALENDAR=FIVEDAY&amp;VAR:SYMBOL=BEN&amp;VAR:INDEX=0"}</definedName>
    <definedName name="_323__FDSAUDITLINK__" hidden="1">{"fdsup://directions/FAT Viewer?action=UPDATE&amp;creator=factset&amp;DYN_ARGS=TRUE&amp;DOC_NAME=FAT:FQL_AUDITING_CLIENT_TEMPLATE.FAT&amp;display_string=Audit&amp;VAR:KEY=SDWPWXMZEV&amp;VAR:QUERY=UkdGX0VOVFJQUl9WQUwoUVRSLDM5MjYzLCwsLCwsTk9BVURJVCk=&amp;WINDOW=FIRST_POPUP&amp;HEIGHT=450&amp;WI","DTH=450&amp;START_MAXIMIZED=FALSE&amp;VAR:CALENDAR=FIVEDAY&amp;VAR:SYMBOL=BEN&amp;VAR:INDEX=0"}</definedName>
    <definedName name="_324__FDSAUDITLINK__" localSheetId="2" hidden="1">{"fdsup://directions/FAT Viewer?action=UPDATE&amp;creator=factset&amp;DYN_ARGS=TRUE&amp;DOC_NAME=FAT:FQL_AUDITING_CLIENT_TEMPLATE.FAT&amp;display_string=Audit&amp;VAR:KEY=QHUXSXOJCT&amp;VAR:QUERY=UkdGX0VOVFJQUl9WQUwoUVRSLDM5MTcyLCwsLCwsTk9BVURJVCk=&amp;WINDOW=FIRST_POPUP&amp;HEIGHT=450&amp;WI","DTH=450&amp;START_MAXIMIZED=FALSE&amp;VAR:CALENDAR=FIVEDAY&amp;VAR:SYMBOL=BEN&amp;VAR:INDEX=0"}</definedName>
    <definedName name="_324__FDSAUDITLINK__" localSheetId="20" hidden="1">{"fdsup://directions/FAT Viewer?action=UPDATE&amp;creator=factset&amp;DYN_ARGS=TRUE&amp;DOC_NAME=FAT:FQL_AUDITING_CLIENT_TEMPLATE.FAT&amp;display_string=Audit&amp;VAR:KEY=QHUXSXOJCT&amp;VAR:QUERY=UkdGX0VOVFJQUl9WQUwoUVRSLDM5MTcyLCwsLCwsTk9BVURJVCk=&amp;WINDOW=FIRST_POPUP&amp;HEIGHT=450&amp;WI","DTH=450&amp;START_MAXIMIZED=FALSE&amp;VAR:CALENDAR=FIVEDAY&amp;VAR:SYMBOL=BEN&amp;VAR:INDEX=0"}</definedName>
    <definedName name="_324__FDSAUDITLINK__" hidden="1">{"fdsup://directions/FAT Viewer?action=UPDATE&amp;creator=factset&amp;DYN_ARGS=TRUE&amp;DOC_NAME=FAT:FQL_AUDITING_CLIENT_TEMPLATE.FAT&amp;display_string=Audit&amp;VAR:KEY=QHUXSXOJCT&amp;VAR:QUERY=UkdGX0VOVFJQUl9WQUwoUVRSLDM5MTcyLCwsLCwsTk9BVURJVCk=&amp;WINDOW=FIRST_POPUP&amp;HEIGHT=450&amp;WI","DTH=450&amp;START_MAXIMIZED=FALSE&amp;VAR:CALENDAR=FIVEDAY&amp;VAR:SYMBOL=BEN&amp;VAR:INDEX=0"}</definedName>
    <definedName name="_325__FDSAUDITLINK__" localSheetId="2" hidden="1">{"fdsup://directions/FAT Viewer?action=UPDATE&amp;creator=factset&amp;DYN_ARGS=TRUE&amp;DOC_NAME=FAT:FQL_AUDITING_CLIENT_TEMPLATE.FAT&amp;display_string=Audit&amp;VAR:KEY=KFAHIZCJCB&amp;VAR:QUERY=UkdGX0VOVFJQUl9WQUwoUVRSLDM5MDgyLCwsLCwsTk9BVURJVCk=&amp;WINDOW=FIRST_POPUP&amp;HEIGHT=450&amp;WI","DTH=450&amp;START_MAXIMIZED=FALSE&amp;VAR:CALENDAR=FIVEDAY&amp;VAR:SYMBOL=BEN&amp;VAR:INDEX=0"}</definedName>
    <definedName name="_325__FDSAUDITLINK__" localSheetId="20" hidden="1">{"fdsup://directions/FAT Viewer?action=UPDATE&amp;creator=factset&amp;DYN_ARGS=TRUE&amp;DOC_NAME=FAT:FQL_AUDITING_CLIENT_TEMPLATE.FAT&amp;display_string=Audit&amp;VAR:KEY=KFAHIZCJCB&amp;VAR:QUERY=UkdGX0VOVFJQUl9WQUwoUVRSLDM5MDgyLCwsLCwsTk9BVURJVCk=&amp;WINDOW=FIRST_POPUP&amp;HEIGHT=450&amp;WI","DTH=450&amp;START_MAXIMIZED=FALSE&amp;VAR:CALENDAR=FIVEDAY&amp;VAR:SYMBOL=BEN&amp;VAR:INDEX=0"}</definedName>
    <definedName name="_325__FDSAUDITLINK__" hidden="1">{"fdsup://directions/FAT Viewer?action=UPDATE&amp;creator=factset&amp;DYN_ARGS=TRUE&amp;DOC_NAME=FAT:FQL_AUDITING_CLIENT_TEMPLATE.FAT&amp;display_string=Audit&amp;VAR:KEY=KFAHIZCJCB&amp;VAR:QUERY=UkdGX0VOVFJQUl9WQUwoUVRSLDM5MDgyLCwsLCwsTk9BVURJVCk=&amp;WINDOW=FIRST_POPUP&amp;HEIGHT=450&amp;WI","DTH=450&amp;START_MAXIMIZED=FALSE&amp;VAR:CALENDAR=FIVEDAY&amp;VAR:SYMBOL=BEN&amp;VAR:INDEX=0"}</definedName>
    <definedName name="_326__FDSAUDITLINK__" localSheetId="2" hidden="1">{"fdsup://directions/FAT Viewer?action=UPDATE&amp;creator=factset&amp;DYN_ARGS=TRUE&amp;DOC_NAME=FAT:FQL_AUDITING_CLIENT_TEMPLATE.FAT&amp;display_string=Audit&amp;VAR:KEY=YLEXSBONEL&amp;VAR:QUERY=UkdGX0VOVFJQUl9WQUwoUVRSLDM4OTkwLCwsLCwsTk9BVURJVCk=&amp;WINDOW=FIRST_POPUP&amp;HEIGHT=450&amp;WI","DTH=450&amp;START_MAXIMIZED=FALSE&amp;VAR:CALENDAR=FIVEDAY&amp;VAR:SYMBOL=BEN&amp;VAR:INDEX=0"}</definedName>
    <definedName name="_326__FDSAUDITLINK__" localSheetId="20" hidden="1">{"fdsup://directions/FAT Viewer?action=UPDATE&amp;creator=factset&amp;DYN_ARGS=TRUE&amp;DOC_NAME=FAT:FQL_AUDITING_CLIENT_TEMPLATE.FAT&amp;display_string=Audit&amp;VAR:KEY=YLEXSBONEL&amp;VAR:QUERY=UkdGX0VOVFJQUl9WQUwoUVRSLDM4OTkwLCwsLCwsTk9BVURJVCk=&amp;WINDOW=FIRST_POPUP&amp;HEIGHT=450&amp;WI","DTH=450&amp;START_MAXIMIZED=FALSE&amp;VAR:CALENDAR=FIVEDAY&amp;VAR:SYMBOL=BEN&amp;VAR:INDEX=0"}</definedName>
    <definedName name="_326__FDSAUDITLINK__" hidden="1">{"fdsup://directions/FAT Viewer?action=UPDATE&amp;creator=factset&amp;DYN_ARGS=TRUE&amp;DOC_NAME=FAT:FQL_AUDITING_CLIENT_TEMPLATE.FAT&amp;display_string=Audit&amp;VAR:KEY=YLEXSBONEL&amp;VAR:QUERY=UkdGX0VOVFJQUl9WQUwoUVRSLDM4OTkwLCwsLCwsTk9BVURJVCk=&amp;WINDOW=FIRST_POPUP&amp;HEIGHT=450&amp;WI","DTH=450&amp;START_MAXIMIZED=FALSE&amp;VAR:CALENDAR=FIVEDAY&amp;VAR:SYMBOL=BEN&amp;VAR:INDEX=0"}</definedName>
    <definedName name="_327__FDSAUDITLINK__" localSheetId="2" hidden="1">{"fdsup://directions/FAT Viewer?action=UPDATE&amp;creator=factset&amp;DYN_ARGS=TRUE&amp;DOC_NAME=FAT:FQL_AUDITING_CLIENT_TEMPLATE.FAT&amp;display_string=Audit&amp;VAR:KEY=CFILUNWNAV&amp;VAR:QUERY=UkdGX0VOVFJQUl9WQUwoUVRSLDM4ODk4LCwsLCwsTk9BVURJVCk=&amp;WINDOW=FIRST_POPUP&amp;HEIGHT=450&amp;WI","DTH=450&amp;START_MAXIMIZED=FALSE&amp;VAR:CALENDAR=FIVEDAY&amp;VAR:SYMBOL=BEN&amp;VAR:INDEX=0"}</definedName>
    <definedName name="_327__FDSAUDITLINK__" localSheetId="20" hidden="1">{"fdsup://directions/FAT Viewer?action=UPDATE&amp;creator=factset&amp;DYN_ARGS=TRUE&amp;DOC_NAME=FAT:FQL_AUDITING_CLIENT_TEMPLATE.FAT&amp;display_string=Audit&amp;VAR:KEY=CFILUNWNAV&amp;VAR:QUERY=UkdGX0VOVFJQUl9WQUwoUVRSLDM4ODk4LCwsLCwsTk9BVURJVCk=&amp;WINDOW=FIRST_POPUP&amp;HEIGHT=450&amp;WI","DTH=450&amp;START_MAXIMIZED=FALSE&amp;VAR:CALENDAR=FIVEDAY&amp;VAR:SYMBOL=BEN&amp;VAR:INDEX=0"}</definedName>
    <definedName name="_327__FDSAUDITLINK__" hidden="1">{"fdsup://directions/FAT Viewer?action=UPDATE&amp;creator=factset&amp;DYN_ARGS=TRUE&amp;DOC_NAME=FAT:FQL_AUDITING_CLIENT_TEMPLATE.FAT&amp;display_string=Audit&amp;VAR:KEY=CFILUNWNAV&amp;VAR:QUERY=UkdGX0VOVFJQUl9WQUwoUVRSLDM4ODk4LCwsLCwsTk9BVURJVCk=&amp;WINDOW=FIRST_POPUP&amp;HEIGHT=450&amp;WI","DTH=450&amp;START_MAXIMIZED=FALSE&amp;VAR:CALENDAR=FIVEDAY&amp;VAR:SYMBOL=BEN&amp;VAR:INDEX=0"}</definedName>
    <definedName name="_328__FDSAUDITLINK__" localSheetId="2" hidden="1">{"fdsup://directions/FAT Viewer?action=UPDATE&amp;creator=factset&amp;DYN_ARGS=TRUE&amp;DOC_NAME=FAT:FQL_AUDITING_CLIENT_TEMPLATE.FAT&amp;display_string=Audit&amp;VAR:KEY=UXURANYBQX&amp;VAR:QUERY=UkdGX0VOVFJQUl9WQUwoUVRSLDM4ODA3LCwsLCwsTk9BVURJVCk=&amp;WINDOW=FIRST_POPUP&amp;HEIGHT=450&amp;WI","DTH=450&amp;START_MAXIMIZED=FALSE&amp;VAR:CALENDAR=FIVEDAY&amp;VAR:SYMBOL=BEN&amp;VAR:INDEX=0"}</definedName>
    <definedName name="_328__FDSAUDITLINK__" localSheetId="20" hidden="1">{"fdsup://directions/FAT Viewer?action=UPDATE&amp;creator=factset&amp;DYN_ARGS=TRUE&amp;DOC_NAME=FAT:FQL_AUDITING_CLIENT_TEMPLATE.FAT&amp;display_string=Audit&amp;VAR:KEY=UXURANYBQX&amp;VAR:QUERY=UkdGX0VOVFJQUl9WQUwoUVRSLDM4ODA3LCwsLCwsTk9BVURJVCk=&amp;WINDOW=FIRST_POPUP&amp;HEIGHT=450&amp;WI","DTH=450&amp;START_MAXIMIZED=FALSE&amp;VAR:CALENDAR=FIVEDAY&amp;VAR:SYMBOL=BEN&amp;VAR:INDEX=0"}</definedName>
    <definedName name="_328__FDSAUDITLINK__" hidden="1">{"fdsup://directions/FAT Viewer?action=UPDATE&amp;creator=factset&amp;DYN_ARGS=TRUE&amp;DOC_NAME=FAT:FQL_AUDITING_CLIENT_TEMPLATE.FAT&amp;display_string=Audit&amp;VAR:KEY=UXURANYBQX&amp;VAR:QUERY=UkdGX0VOVFJQUl9WQUwoUVRSLDM4ODA3LCwsLCwsTk9BVURJVCk=&amp;WINDOW=FIRST_POPUP&amp;HEIGHT=450&amp;WI","DTH=450&amp;START_MAXIMIZED=FALSE&amp;VAR:CALENDAR=FIVEDAY&amp;VAR:SYMBOL=BEN&amp;VAR:INDEX=0"}</definedName>
    <definedName name="_329__FDSAUDITLINK__" localSheetId="2" hidden="1">{"fdsup://directions/FAT Viewer?action=UPDATE&amp;creator=factset&amp;DYN_ARGS=TRUE&amp;DOC_NAME=FAT:FQL_AUDITING_CLIENT_TEMPLATE.FAT&amp;display_string=Audit&amp;VAR:KEY=WVYNAVGHMP&amp;VAR:QUERY=UkdGX0VOVFJQUl9WQUwoUVRSLDM4NzE3LCwsLCwsTk9BVURJVCk=&amp;WINDOW=FIRST_POPUP&amp;HEIGHT=450&amp;WI","DTH=450&amp;START_MAXIMIZED=FALSE&amp;VAR:CALENDAR=FIVEDAY&amp;VAR:SYMBOL=BEN&amp;VAR:INDEX=0"}</definedName>
    <definedName name="_329__FDSAUDITLINK__" localSheetId="20" hidden="1">{"fdsup://directions/FAT Viewer?action=UPDATE&amp;creator=factset&amp;DYN_ARGS=TRUE&amp;DOC_NAME=FAT:FQL_AUDITING_CLIENT_TEMPLATE.FAT&amp;display_string=Audit&amp;VAR:KEY=WVYNAVGHMP&amp;VAR:QUERY=UkdGX0VOVFJQUl9WQUwoUVRSLDM4NzE3LCwsLCwsTk9BVURJVCk=&amp;WINDOW=FIRST_POPUP&amp;HEIGHT=450&amp;WI","DTH=450&amp;START_MAXIMIZED=FALSE&amp;VAR:CALENDAR=FIVEDAY&amp;VAR:SYMBOL=BEN&amp;VAR:INDEX=0"}</definedName>
    <definedName name="_329__FDSAUDITLINK__" hidden="1">{"fdsup://directions/FAT Viewer?action=UPDATE&amp;creator=factset&amp;DYN_ARGS=TRUE&amp;DOC_NAME=FAT:FQL_AUDITING_CLIENT_TEMPLATE.FAT&amp;display_string=Audit&amp;VAR:KEY=WVYNAVGHMP&amp;VAR:QUERY=UkdGX0VOVFJQUl9WQUwoUVRSLDM4NzE3LCwsLCwsTk9BVURJVCk=&amp;WINDOW=FIRST_POPUP&amp;HEIGHT=450&amp;WI","DTH=450&amp;START_MAXIMIZED=FALSE&amp;VAR:CALENDAR=FIVEDAY&amp;VAR:SYMBOL=BEN&amp;VAR:INDEX=0"}</definedName>
    <definedName name="_33__FDSAUDITLINK__" localSheetId="2" hidden="1">{"fdsup://IBCentral/FAT Viewer?action=UPDATE&amp;creator=factset&amp;DOC_NAME=fat:reuters_annual_source_window.fat&amp;display_string=Audit&amp;DYN_ARGS=TRUE&amp;VAR:ID1=B188XC&amp;VAR:RCODE=CMNEQ&amp;VAR:SDATE=20111299&amp;VAR:FREQ=Y&amp;VAR:RELITEM=RP&amp;VAR:CURRENCY=LOCAL&amp;VAR:CURRSOURCE=EXSHA","RE&amp;VAR:NATFREQ=ANNUAL&amp;VAR:RFIELD=FINALIZED&amp;VAR:DB_TYPE=NR&amp;VAR:UNITS=M&amp;window=popup&amp;width=450&amp;height=300&amp;START_MAXIMIZED=FALSE"}</definedName>
    <definedName name="_33__FDSAUDITLINK__" localSheetId="20" hidden="1">{"fdsup://IBCentral/FAT Viewer?action=UPDATE&amp;creator=factset&amp;DOC_NAME=fat:reuters_annual_source_window.fat&amp;display_string=Audit&amp;DYN_ARGS=TRUE&amp;VAR:ID1=B188XC&amp;VAR:RCODE=CMNEQ&amp;VAR:SDATE=20111299&amp;VAR:FREQ=Y&amp;VAR:RELITEM=RP&amp;VAR:CURRENCY=LOCAL&amp;VAR:CURRSOURCE=EXSHA","RE&amp;VAR:NATFREQ=ANNUAL&amp;VAR:RFIELD=FINALIZED&amp;VAR:DB_TYPE=NR&amp;VAR:UNITS=M&amp;window=popup&amp;width=450&amp;height=300&amp;START_MAXIMIZED=FALSE"}</definedName>
    <definedName name="_33__FDSAUDITLINK__" hidden="1">{"fdsup://IBCentral/FAT Viewer?action=UPDATE&amp;creator=factset&amp;DOC_NAME=fat:reuters_annual_source_window.fat&amp;display_string=Audit&amp;DYN_ARGS=TRUE&amp;VAR:ID1=B188XC&amp;VAR:RCODE=CMNEQ&amp;VAR:SDATE=20111299&amp;VAR:FREQ=Y&amp;VAR:RELITEM=RP&amp;VAR:CURRENCY=LOCAL&amp;VAR:CURRSOURCE=EXSHA","RE&amp;VAR:NATFREQ=ANNUAL&amp;VAR:RFIELD=FINALIZED&amp;VAR:DB_TYPE=NR&amp;VAR:UNITS=M&amp;window=popup&amp;width=450&amp;height=300&amp;START_MAXIMIZED=FALSE"}</definedName>
    <definedName name="_330__FDSAUDITLINK__" localSheetId="2" hidden="1">{"fdsup://directions/FAT Viewer?action=UPDATE&amp;creator=factset&amp;DYN_ARGS=TRUE&amp;DOC_NAME=FAT:FQL_AUDITING_CLIENT_TEMPLATE.FAT&amp;display_string=Audit&amp;VAR:KEY=MPIDWTSDAH&amp;VAR:QUERY=UkdGX0VOVFJQUl9WQUwoUVRSLDM4NjI1LCwsLCwsTk9BVURJVCk=&amp;WINDOW=FIRST_POPUP&amp;HEIGHT=450&amp;WI","DTH=450&amp;START_MAXIMIZED=FALSE&amp;VAR:CALENDAR=FIVEDAY&amp;VAR:SYMBOL=BEN&amp;VAR:INDEX=0"}</definedName>
    <definedName name="_330__FDSAUDITLINK__" localSheetId="20" hidden="1">{"fdsup://directions/FAT Viewer?action=UPDATE&amp;creator=factset&amp;DYN_ARGS=TRUE&amp;DOC_NAME=FAT:FQL_AUDITING_CLIENT_TEMPLATE.FAT&amp;display_string=Audit&amp;VAR:KEY=MPIDWTSDAH&amp;VAR:QUERY=UkdGX0VOVFJQUl9WQUwoUVRSLDM4NjI1LCwsLCwsTk9BVURJVCk=&amp;WINDOW=FIRST_POPUP&amp;HEIGHT=450&amp;WI","DTH=450&amp;START_MAXIMIZED=FALSE&amp;VAR:CALENDAR=FIVEDAY&amp;VAR:SYMBOL=BEN&amp;VAR:INDEX=0"}</definedName>
    <definedName name="_330__FDSAUDITLINK__" hidden="1">{"fdsup://directions/FAT Viewer?action=UPDATE&amp;creator=factset&amp;DYN_ARGS=TRUE&amp;DOC_NAME=FAT:FQL_AUDITING_CLIENT_TEMPLATE.FAT&amp;display_string=Audit&amp;VAR:KEY=MPIDWTSDAH&amp;VAR:QUERY=UkdGX0VOVFJQUl9WQUwoUVRSLDM4NjI1LCwsLCwsTk9BVURJVCk=&amp;WINDOW=FIRST_POPUP&amp;HEIGHT=450&amp;WI","DTH=450&amp;START_MAXIMIZED=FALSE&amp;VAR:CALENDAR=FIVEDAY&amp;VAR:SYMBOL=BEN&amp;VAR:INDEX=0"}</definedName>
    <definedName name="_331__FDSAUDITLINK__" localSheetId="2" hidden="1">{"fdsup://directions/FAT Viewer?action=UPDATE&amp;creator=factset&amp;DYN_ARGS=TRUE&amp;DOC_NAME=FAT:FQL_AUDITING_CLIENT_TEMPLATE.FAT&amp;display_string=Audit&amp;VAR:KEY=UHMJENAXGD&amp;VAR:QUERY=UkdGX0VOVFJQUl9WQUwoUVRSLDM4NTMzLCwsLCwsTk9BVURJVCk=&amp;WINDOW=FIRST_POPUP&amp;HEIGHT=450&amp;WI","DTH=450&amp;START_MAXIMIZED=FALSE&amp;VAR:CALENDAR=FIVEDAY&amp;VAR:SYMBOL=BEN&amp;VAR:INDEX=0"}</definedName>
    <definedName name="_331__FDSAUDITLINK__" localSheetId="20" hidden="1">{"fdsup://directions/FAT Viewer?action=UPDATE&amp;creator=factset&amp;DYN_ARGS=TRUE&amp;DOC_NAME=FAT:FQL_AUDITING_CLIENT_TEMPLATE.FAT&amp;display_string=Audit&amp;VAR:KEY=UHMJENAXGD&amp;VAR:QUERY=UkdGX0VOVFJQUl9WQUwoUVRSLDM4NTMzLCwsLCwsTk9BVURJVCk=&amp;WINDOW=FIRST_POPUP&amp;HEIGHT=450&amp;WI","DTH=450&amp;START_MAXIMIZED=FALSE&amp;VAR:CALENDAR=FIVEDAY&amp;VAR:SYMBOL=BEN&amp;VAR:INDEX=0"}</definedName>
    <definedName name="_331__FDSAUDITLINK__" hidden="1">{"fdsup://directions/FAT Viewer?action=UPDATE&amp;creator=factset&amp;DYN_ARGS=TRUE&amp;DOC_NAME=FAT:FQL_AUDITING_CLIENT_TEMPLATE.FAT&amp;display_string=Audit&amp;VAR:KEY=UHMJENAXGD&amp;VAR:QUERY=UkdGX0VOVFJQUl9WQUwoUVRSLDM4NTMzLCwsLCwsTk9BVURJVCk=&amp;WINDOW=FIRST_POPUP&amp;HEIGHT=450&amp;WI","DTH=450&amp;START_MAXIMIZED=FALSE&amp;VAR:CALENDAR=FIVEDAY&amp;VAR:SYMBOL=BEN&amp;VAR:INDEX=0"}</definedName>
    <definedName name="_332__FDSAUDITLINK__" localSheetId="2" hidden="1">{"fdsup://directions/FAT Viewer?action=UPDATE&amp;creator=factset&amp;DYN_ARGS=TRUE&amp;DOC_NAME=FAT:FQL_AUDITING_CLIENT_TEMPLATE.FAT&amp;display_string=Audit&amp;VAR:KEY=IZYREHEBEN&amp;VAR:QUERY=UkdGX0VOVFJQUl9WQUwoUVRSLDM4NDQyLCwsLCwsTk9BVURJVCk=&amp;WINDOW=FIRST_POPUP&amp;HEIGHT=450&amp;WI","DTH=450&amp;START_MAXIMIZED=FALSE&amp;VAR:CALENDAR=FIVEDAY&amp;VAR:SYMBOL=BEN&amp;VAR:INDEX=0"}</definedName>
    <definedName name="_332__FDSAUDITLINK__" localSheetId="20" hidden="1">{"fdsup://directions/FAT Viewer?action=UPDATE&amp;creator=factset&amp;DYN_ARGS=TRUE&amp;DOC_NAME=FAT:FQL_AUDITING_CLIENT_TEMPLATE.FAT&amp;display_string=Audit&amp;VAR:KEY=IZYREHEBEN&amp;VAR:QUERY=UkdGX0VOVFJQUl9WQUwoUVRSLDM4NDQyLCwsLCwsTk9BVURJVCk=&amp;WINDOW=FIRST_POPUP&amp;HEIGHT=450&amp;WI","DTH=450&amp;START_MAXIMIZED=FALSE&amp;VAR:CALENDAR=FIVEDAY&amp;VAR:SYMBOL=BEN&amp;VAR:INDEX=0"}</definedName>
    <definedName name="_332__FDSAUDITLINK__" hidden="1">{"fdsup://directions/FAT Viewer?action=UPDATE&amp;creator=factset&amp;DYN_ARGS=TRUE&amp;DOC_NAME=FAT:FQL_AUDITING_CLIENT_TEMPLATE.FAT&amp;display_string=Audit&amp;VAR:KEY=IZYREHEBEN&amp;VAR:QUERY=UkdGX0VOVFJQUl9WQUwoUVRSLDM4NDQyLCwsLCwsTk9BVURJVCk=&amp;WINDOW=FIRST_POPUP&amp;HEIGHT=450&amp;WI","DTH=450&amp;START_MAXIMIZED=FALSE&amp;VAR:CALENDAR=FIVEDAY&amp;VAR:SYMBOL=BEN&amp;VAR:INDEX=0"}</definedName>
    <definedName name="_333__FDSAUDITLINK__" localSheetId="2" hidden="1">{"fdsup://directions/FAT Viewer?action=UPDATE&amp;creator=factset&amp;DYN_ARGS=TRUE&amp;DOC_NAME=FAT:FQL_AUDITING_CLIENT_TEMPLATE.FAT&amp;display_string=Audit&amp;VAR:KEY=SFGJCNOXCP&amp;VAR:QUERY=UkdGX0VOVFJQUl9WQUwoUVRSLDM4MzUyLCwsLCwsTk9BVURJVCk=&amp;WINDOW=FIRST_POPUP&amp;HEIGHT=450&amp;WI","DTH=450&amp;START_MAXIMIZED=FALSE&amp;VAR:CALENDAR=FIVEDAY&amp;VAR:SYMBOL=BEN&amp;VAR:INDEX=0"}</definedName>
    <definedName name="_333__FDSAUDITLINK__" localSheetId="20" hidden="1">{"fdsup://directions/FAT Viewer?action=UPDATE&amp;creator=factset&amp;DYN_ARGS=TRUE&amp;DOC_NAME=FAT:FQL_AUDITING_CLIENT_TEMPLATE.FAT&amp;display_string=Audit&amp;VAR:KEY=SFGJCNOXCP&amp;VAR:QUERY=UkdGX0VOVFJQUl9WQUwoUVRSLDM4MzUyLCwsLCwsTk9BVURJVCk=&amp;WINDOW=FIRST_POPUP&amp;HEIGHT=450&amp;WI","DTH=450&amp;START_MAXIMIZED=FALSE&amp;VAR:CALENDAR=FIVEDAY&amp;VAR:SYMBOL=BEN&amp;VAR:INDEX=0"}</definedName>
    <definedName name="_333__FDSAUDITLINK__" hidden="1">{"fdsup://directions/FAT Viewer?action=UPDATE&amp;creator=factset&amp;DYN_ARGS=TRUE&amp;DOC_NAME=FAT:FQL_AUDITING_CLIENT_TEMPLATE.FAT&amp;display_string=Audit&amp;VAR:KEY=SFGJCNOXCP&amp;VAR:QUERY=UkdGX0VOVFJQUl9WQUwoUVRSLDM4MzUyLCwsLCwsTk9BVURJVCk=&amp;WINDOW=FIRST_POPUP&amp;HEIGHT=450&amp;WI","DTH=450&amp;START_MAXIMIZED=FALSE&amp;VAR:CALENDAR=FIVEDAY&amp;VAR:SYMBOL=BEN&amp;VAR:INDEX=0"}</definedName>
    <definedName name="_334__FDSAUDITLINK__" localSheetId="2" hidden="1">{"fdsup://directions/FAT Viewer?action=UPDATE&amp;creator=factset&amp;DYN_ARGS=TRUE&amp;DOC_NAME=FAT:FQL_AUDITING_CLIENT_TEMPLATE.FAT&amp;display_string=Audit&amp;VAR:KEY=QPCZMVYFEN&amp;VAR:QUERY=UkdGX0VOVFJQUl9WQUwoUVRSLDQxMjc0LCwsLCwsTk9BVURJVCk=&amp;WINDOW=FIRST_POPUP&amp;HEIGHT=450&amp;WI","DTH=450&amp;START_MAXIMIZED=FALSE&amp;VAR:CALENDAR=FIVEDAY&amp;VAR:SYMBOL=FII&amp;VAR:INDEX=0"}</definedName>
    <definedName name="_334__FDSAUDITLINK__" localSheetId="20" hidden="1">{"fdsup://directions/FAT Viewer?action=UPDATE&amp;creator=factset&amp;DYN_ARGS=TRUE&amp;DOC_NAME=FAT:FQL_AUDITING_CLIENT_TEMPLATE.FAT&amp;display_string=Audit&amp;VAR:KEY=QPCZMVYFEN&amp;VAR:QUERY=UkdGX0VOVFJQUl9WQUwoUVRSLDQxMjc0LCwsLCwsTk9BVURJVCk=&amp;WINDOW=FIRST_POPUP&amp;HEIGHT=450&amp;WI","DTH=450&amp;START_MAXIMIZED=FALSE&amp;VAR:CALENDAR=FIVEDAY&amp;VAR:SYMBOL=FII&amp;VAR:INDEX=0"}</definedName>
    <definedName name="_334__FDSAUDITLINK__" hidden="1">{"fdsup://directions/FAT Viewer?action=UPDATE&amp;creator=factset&amp;DYN_ARGS=TRUE&amp;DOC_NAME=FAT:FQL_AUDITING_CLIENT_TEMPLATE.FAT&amp;display_string=Audit&amp;VAR:KEY=QPCZMVYFEN&amp;VAR:QUERY=UkdGX0VOVFJQUl9WQUwoUVRSLDQxMjc0LCwsLCwsTk9BVURJVCk=&amp;WINDOW=FIRST_POPUP&amp;HEIGHT=450&amp;WI","DTH=450&amp;START_MAXIMIZED=FALSE&amp;VAR:CALENDAR=FIVEDAY&amp;VAR:SYMBOL=FII&amp;VAR:INDEX=0"}</definedName>
    <definedName name="_335__FDSAUDITLINK__" localSheetId="2" hidden="1">{"fdsup://directions/FAT Viewer?action=UPDATE&amp;creator=factset&amp;DYN_ARGS=TRUE&amp;DOC_NAME=FAT:FQL_AUDITING_CLIENT_TEMPLATE.FAT&amp;display_string=Audit&amp;VAR:KEY=WROFIJSFMJ&amp;VAR:QUERY=UkdGX0VOVFJQUl9WQUwoUVRSLDQxMTgyLCwsLCwsTk9BVURJVCk=&amp;WINDOW=FIRST_POPUP&amp;HEIGHT=450&amp;WI","DTH=450&amp;START_MAXIMIZED=FALSE&amp;VAR:CALENDAR=FIVEDAY&amp;VAR:SYMBOL=FII&amp;VAR:INDEX=0"}</definedName>
    <definedName name="_335__FDSAUDITLINK__" localSheetId="20" hidden="1">{"fdsup://directions/FAT Viewer?action=UPDATE&amp;creator=factset&amp;DYN_ARGS=TRUE&amp;DOC_NAME=FAT:FQL_AUDITING_CLIENT_TEMPLATE.FAT&amp;display_string=Audit&amp;VAR:KEY=WROFIJSFMJ&amp;VAR:QUERY=UkdGX0VOVFJQUl9WQUwoUVRSLDQxMTgyLCwsLCwsTk9BVURJVCk=&amp;WINDOW=FIRST_POPUP&amp;HEIGHT=450&amp;WI","DTH=450&amp;START_MAXIMIZED=FALSE&amp;VAR:CALENDAR=FIVEDAY&amp;VAR:SYMBOL=FII&amp;VAR:INDEX=0"}</definedName>
    <definedName name="_335__FDSAUDITLINK__" hidden="1">{"fdsup://directions/FAT Viewer?action=UPDATE&amp;creator=factset&amp;DYN_ARGS=TRUE&amp;DOC_NAME=FAT:FQL_AUDITING_CLIENT_TEMPLATE.FAT&amp;display_string=Audit&amp;VAR:KEY=WROFIJSFMJ&amp;VAR:QUERY=UkdGX0VOVFJQUl9WQUwoUVRSLDQxMTgyLCwsLCwsTk9BVURJVCk=&amp;WINDOW=FIRST_POPUP&amp;HEIGHT=450&amp;WI","DTH=450&amp;START_MAXIMIZED=FALSE&amp;VAR:CALENDAR=FIVEDAY&amp;VAR:SYMBOL=FII&amp;VAR:INDEX=0"}</definedName>
    <definedName name="_336__FDSAUDITLINK__" localSheetId="2" hidden="1">{"fdsup://directions/FAT Viewer?action=UPDATE&amp;creator=factset&amp;DYN_ARGS=TRUE&amp;DOC_NAME=FAT:FQL_AUDITING_CLIENT_TEMPLATE.FAT&amp;display_string=Audit&amp;VAR:KEY=UREDIREHMP&amp;VAR:QUERY=UkdGX0VOVFJQUl9WQUwoUVRSLDQxMDkwLCwsLCwsTk9BVURJVCk=&amp;WINDOW=FIRST_POPUP&amp;HEIGHT=450&amp;WI","DTH=450&amp;START_MAXIMIZED=FALSE&amp;VAR:CALENDAR=FIVEDAY&amp;VAR:SYMBOL=FII&amp;VAR:INDEX=0"}</definedName>
    <definedName name="_336__FDSAUDITLINK__" localSheetId="20" hidden="1">{"fdsup://directions/FAT Viewer?action=UPDATE&amp;creator=factset&amp;DYN_ARGS=TRUE&amp;DOC_NAME=FAT:FQL_AUDITING_CLIENT_TEMPLATE.FAT&amp;display_string=Audit&amp;VAR:KEY=UREDIREHMP&amp;VAR:QUERY=UkdGX0VOVFJQUl9WQUwoUVRSLDQxMDkwLCwsLCwsTk9BVURJVCk=&amp;WINDOW=FIRST_POPUP&amp;HEIGHT=450&amp;WI","DTH=450&amp;START_MAXIMIZED=FALSE&amp;VAR:CALENDAR=FIVEDAY&amp;VAR:SYMBOL=FII&amp;VAR:INDEX=0"}</definedName>
    <definedName name="_336__FDSAUDITLINK__" hidden="1">{"fdsup://directions/FAT Viewer?action=UPDATE&amp;creator=factset&amp;DYN_ARGS=TRUE&amp;DOC_NAME=FAT:FQL_AUDITING_CLIENT_TEMPLATE.FAT&amp;display_string=Audit&amp;VAR:KEY=UREDIREHMP&amp;VAR:QUERY=UkdGX0VOVFJQUl9WQUwoUVRSLDQxMDkwLCwsLCwsTk9BVURJVCk=&amp;WINDOW=FIRST_POPUP&amp;HEIGHT=450&amp;WI","DTH=450&amp;START_MAXIMIZED=FALSE&amp;VAR:CALENDAR=FIVEDAY&amp;VAR:SYMBOL=FII&amp;VAR:INDEX=0"}</definedName>
    <definedName name="_337__FDSAUDITLINK__" localSheetId="2" hidden="1">{"fdsup://directions/FAT Viewer?action=UPDATE&amp;creator=factset&amp;DYN_ARGS=TRUE&amp;DOC_NAME=FAT:FQL_AUDITING_CLIENT_TEMPLATE.FAT&amp;display_string=Audit&amp;VAR:KEY=MVMHIFMLGZ&amp;VAR:QUERY=UkdGX0VOVFJQUl9WQUwoUVRSLDQwOTk5LCwsLCwsTk9BVURJVCk=&amp;WINDOW=FIRST_POPUP&amp;HEIGHT=450&amp;WI","DTH=450&amp;START_MAXIMIZED=FALSE&amp;VAR:CALENDAR=FIVEDAY&amp;VAR:SYMBOL=FII&amp;VAR:INDEX=0"}</definedName>
    <definedName name="_337__FDSAUDITLINK__" localSheetId="20" hidden="1">{"fdsup://directions/FAT Viewer?action=UPDATE&amp;creator=factset&amp;DYN_ARGS=TRUE&amp;DOC_NAME=FAT:FQL_AUDITING_CLIENT_TEMPLATE.FAT&amp;display_string=Audit&amp;VAR:KEY=MVMHIFMLGZ&amp;VAR:QUERY=UkdGX0VOVFJQUl9WQUwoUVRSLDQwOTk5LCwsLCwsTk9BVURJVCk=&amp;WINDOW=FIRST_POPUP&amp;HEIGHT=450&amp;WI","DTH=450&amp;START_MAXIMIZED=FALSE&amp;VAR:CALENDAR=FIVEDAY&amp;VAR:SYMBOL=FII&amp;VAR:INDEX=0"}</definedName>
    <definedName name="_337__FDSAUDITLINK__" hidden="1">{"fdsup://directions/FAT Viewer?action=UPDATE&amp;creator=factset&amp;DYN_ARGS=TRUE&amp;DOC_NAME=FAT:FQL_AUDITING_CLIENT_TEMPLATE.FAT&amp;display_string=Audit&amp;VAR:KEY=MVMHIFMLGZ&amp;VAR:QUERY=UkdGX0VOVFJQUl9WQUwoUVRSLDQwOTk5LCwsLCwsTk9BVURJVCk=&amp;WINDOW=FIRST_POPUP&amp;HEIGHT=450&amp;WI","DTH=450&amp;START_MAXIMIZED=FALSE&amp;VAR:CALENDAR=FIVEDAY&amp;VAR:SYMBOL=FII&amp;VAR:INDEX=0"}</definedName>
    <definedName name="_338__FDSAUDITLINK__" localSheetId="2" hidden="1">{"fdsup://directions/FAT Viewer?action=UPDATE&amp;creator=factset&amp;DYN_ARGS=TRUE&amp;DOC_NAME=FAT:FQL_AUDITING_CLIENT_TEMPLATE.FAT&amp;display_string=Audit&amp;VAR:KEY=MZGXMZGJSF&amp;VAR:QUERY=UkdGX0VOVFJQUl9WQUwoUVRSLDQwOTA4LCwsLCwsTk9BVURJVCk=&amp;WINDOW=FIRST_POPUP&amp;HEIGHT=450&amp;WI","DTH=450&amp;START_MAXIMIZED=FALSE&amp;VAR:CALENDAR=FIVEDAY&amp;VAR:SYMBOL=FII&amp;VAR:INDEX=0"}</definedName>
    <definedName name="_338__FDSAUDITLINK__" localSheetId="20" hidden="1">{"fdsup://directions/FAT Viewer?action=UPDATE&amp;creator=factset&amp;DYN_ARGS=TRUE&amp;DOC_NAME=FAT:FQL_AUDITING_CLIENT_TEMPLATE.FAT&amp;display_string=Audit&amp;VAR:KEY=MZGXMZGJSF&amp;VAR:QUERY=UkdGX0VOVFJQUl9WQUwoUVRSLDQwOTA4LCwsLCwsTk9BVURJVCk=&amp;WINDOW=FIRST_POPUP&amp;HEIGHT=450&amp;WI","DTH=450&amp;START_MAXIMIZED=FALSE&amp;VAR:CALENDAR=FIVEDAY&amp;VAR:SYMBOL=FII&amp;VAR:INDEX=0"}</definedName>
    <definedName name="_338__FDSAUDITLINK__" hidden="1">{"fdsup://directions/FAT Viewer?action=UPDATE&amp;creator=factset&amp;DYN_ARGS=TRUE&amp;DOC_NAME=FAT:FQL_AUDITING_CLIENT_TEMPLATE.FAT&amp;display_string=Audit&amp;VAR:KEY=MZGXMZGJSF&amp;VAR:QUERY=UkdGX0VOVFJQUl9WQUwoUVRSLDQwOTA4LCwsLCwsTk9BVURJVCk=&amp;WINDOW=FIRST_POPUP&amp;HEIGHT=450&amp;WI","DTH=450&amp;START_MAXIMIZED=FALSE&amp;VAR:CALENDAR=FIVEDAY&amp;VAR:SYMBOL=FII&amp;VAR:INDEX=0"}</definedName>
    <definedName name="_339__FDSAUDITLINK__" localSheetId="2" hidden="1">{"fdsup://directions/FAT Viewer?action=UPDATE&amp;creator=factset&amp;DYN_ARGS=TRUE&amp;DOC_NAME=FAT:FQL_AUDITING_CLIENT_TEMPLATE.FAT&amp;display_string=Audit&amp;VAR:KEY=UFABETWXIF&amp;VAR:QUERY=UkdGX0VOVFJQUl9WQUwoUVRSLDQwODE2LCwsLCwsTk9BVURJVCk=&amp;WINDOW=FIRST_POPUP&amp;HEIGHT=450&amp;WI","DTH=450&amp;START_MAXIMIZED=FALSE&amp;VAR:CALENDAR=FIVEDAY&amp;VAR:SYMBOL=FII&amp;VAR:INDEX=0"}</definedName>
    <definedName name="_339__FDSAUDITLINK__" localSheetId="20" hidden="1">{"fdsup://directions/FAT Viewer?action=UPDATE&amp;creator=factset&amp;DYN_ARGS=TRUE&amp;DOC_NAME=FAT:FQL_AUDITING_CLIENT_TEMPLATE.FAT&amp;display_string=Audit&amp;VAR:KEY=UFABETWXIF&amp;VAR:QUERY=UkdGX0VOVFJQUl9WQUwoUVRSLDQwODE2LCwsLCwsTk9BVURJVCk=&amp;WINDOW=FIRST_POPUP&amp;HEIGHT=450&amp;WI","DTH=450&amp;START_MAXIMIZED=FALSE&amp;VAR:CALENDAR=FIVEDAY&amp;VAR:SYMBOL=FII&amp;VAR:INDEX=0"}</definedName>
    <definedName name="_339__FDSAUDITLINK__" hidden="1">{"fdsup://directions/FAT Viewer?action=UPDATE&amp;creator=factset&amp;DYN_ARGS=TRUE&amp;DOC_NAME=FAT:FQL_AUDITING_CLIENT_TEMPLATE.FAT&amp;display_string=Audit&amp;VAR:KEY=UFABETWXIF&amp;VAR:QUERY=UkdGX0VOVFJQUl9WQUwoUVRSLDQwODE2LCwsLCwsTk9BVURJVCk=&amp;WINDOW=FIRST_POPUP&amp;HEIGHT=450&amp;WI","DTH=450&amp;START_MAXIMIZED=FALSE&amp;VAR:CALENDAR=FIVEDAY&amp;VAR:SYMBOL=FII&amp;VAR:INDEX=0"}</definedName>
    <definedName name="_34__FDSAUDITLINK__" localSheetId="2" hidden="1">{"fdsup://IBCentral/FAT Viewer?action=UPDATE&amp;creator=factset&amp;DOC_NAME=fat:reuters_annual_source_window.fat&amp;display_string=Audit&amp;DYN_ARGS=TRUE&amp;VAR:ID1=B1G40S&amp;VAR:RCODE=CMNEQ&amp;VAR:SDATE=20111299&amp;VAR:FREQ=Y&amp;VAR:RELITEM=RP&amp;VAR:CURRENCY=LOCAL&amp;VAR:CURRSOURCE=EXSHA","RE&amp;VAR:NATFREQ=ANNUAL&amp;VAR:RFIELD=FINALIZED&amp;VAR:DB_TYPE=NR&amp;VAR:UNITS=M&amp;window=popup&amp;width=450&amp;height=300&amp;START_MAXIMIZED=FALSE"}</definedName>
    <definedName name="_34__FDSAUDITLINK__" localSheetId="20" hidden="1">{"fdsup://IBCentral/FAT Viewer?action=UPDATE&amp;creator=factset&amp;DOC_NAME=fat:reuters_annual_source_window.fat&amp;display_string=Audit&amp;DYN_ARGS=TRUE&amp;VAR:ID1=B1G40S&amp;VAR:RCODE=CMNEQ&amp;VAR:SDATE=20111299&amp;VAR:FREQ=Y&amp;VAR:RELITEM=RP&amp;VAR:CURRENCY=LOCAL&amp;VAR:CURRSOURCE=EXSHA","RE&amp;VAR:NATFREQ=ANNUAL&amp;VAR:RFIELD=FINALIZED&amp;VAR:DB_TYPE=NR&amp;VAR:UNITS=M&amp;window=popup&amp;width=450&amp;height=300&amp;START_MAXIMIZED=FALSE"}</definedName>
    <definedName name="_34__FDSAUDITLINK__" hidden="1">{"fdsup://IBCentral/FAT Viewer?action=UPDATE&amp;creator=factset&amp;DOC_NAME=fat:reuters_annual_source_window.fat&amp;display_string=Audit&amp;DYN_ARGS=TRUE&amp;VAR:ID1=B1G40S&amp;VAR:RCODE=CMNEQ&amp;VAR:SDATE=20111299&amp;VAR:FREQ=Y&amp;VAR:RELITEM=RP&amp;VAR:CURRENCY=LOCAL&amp;VAR:CURRSOURCE=EXSHA","RE&amp;VAR:NATFREQ=ANNUAL&amp;VAR:RFIELD=FINALIZED&amp;VAR:DB_TYPE=NR&amp;VAR:UNITS=M&amp;window=popup&amp;width=450&amp;height=300&amp;START_MAXIMIZED=FALSE"}</definedName>
    <definedName name="_340__FDSAUDITLINK__" localSheetId="2" hidden="1">{"fdsup://directions/FAT Viewer?action=UPDATE&amp;creator=factset&amp;DYN_ARGS=TRUE&amp;DOC_NAME=FAT:FQL_AUDITING_CLIENT_TEMPLATE.FAT&amp;display_string=Audit&amp;VAR:KEY=ALGZCVQZCJ&amp;VAR:QUERY=UkdGX0VOVFJQUl9WQUwoUVRSLDQwNzI0LCwsLCwsTk9BVURJVCk=&amp;WINDOW=FIRST_POPUP&amp;HEIGHT=450&amp;WI","DTH=450&amp;START_MAXIMIZED=FALSE&amp;VAR:CALENDAR=FIVEDAY&amp;VAR:SYMBOL=FII&amp;VAR:INDEX=0"}</definedName>
    <definedName name="_340__FDSAUDITLINK__" localSheetId="20" hidden="1">{"fdsup://directions/FAT Viewer?action=UPDATE&amp;creator=factset&amp;DYN_ARGS=TRUE&amp;DOC_NAME=FAT:FQL_AUDITING_CLIENT_TEMPLATE.FAT&amp;display_string=Audit&amp;VAR:KEY=ALGZCVQZCJ&amp;VAR:QUERY=UkdGX0VOVFJQUl9WQUwoUVRSLDQwNzI0LCwsLCwsTk9BVURJVCk=&amp;WINDOW=FIRST_POPUP&amp;HEIGHT=450&amp;WI","DTH=450&amp;START_MAXIMIZED=FALSE&amp;VAR:CALENDAR=FIVEDAY&amp;VAR:SYMBOL=FII&amp;VAR:INDEX=0"}</definedName>
    <definedName name="_340__FDSAUDITLINK__" hidden="1">{"fdsup://directions/FAT Viewer?action=UPDATE&amp;creator=factset&amp;DYN_ARGS=TRUE&amp;DOC_NAME=FAT:FQL_AUDITING_CLIENT_TEMPLATE.FAT&amp;display_string=Audit&amp;VAR:KEY=ALGZCVQZCJ&amp;VAR:QUERY=UkdGX0VOVFJQUl9WQUwoUVRSLDQwNzI0LCwsLCwsTk9BVURJVCk=&amp;WINDOW=FIRST_POPUP&amp;HEIGHT=450&amp;WI","DTH=450&amp;START_MAXIMIZED=FALSE&amp;VAR:CALENDAR=FIVEDAY&amp;VAR:SYMBOL=FII&amp;VAR:INDEX=0"}</definedName>
    <definedName name="_341__FDSAUDITLINK__" localSheetId="2" hidden="1">{"fdsup://directions/FAT Viewer?action=UPDATE&amp;creator=factset&amp;DYN_ARGS=TRUE&amp;DOC_NAME=FAT:FQL_AUDITING_CLIENT_TEMPLATE.FAT&amp;display_string=Audit&amp;VAR:KEY=STYDABQHKX&amp;VAR:QUERY=UkdGX0VOVFJQUl9WQUwoUVRSLDQwNjMzLCwsLCwsTk9BVURJVCk=&amp;WINDOW=FIRST_POPUP&amp;HEIGHT=450&amp;WI","DTH=450&amp;START_MAXIMIZED=FALSE&amp;VAR:CALENDAR=FIVEDAY&amp;VAR:SYMBOL=FII&amp;VAR:INDEX=0"}</definedName>
    <definedName name="_341__FDSAUDITLINK__" localSheetId="20" hidden="1">{"fdsup://directions/FAT Viewer?action=UPDATE&amp;creator=factset&amp;DYN_ARGS=TRUE&amp;DOC_NAME=FAT:FQL_AUDITING_CLIENT_TEMPLATE.FAT&amp;display_string=Audit&amp;VAR:KEY=STYDABQHKX&amp;VAR:QUERY=UkdGX0VOVFJQUl9WQUwoUVRSLDQwNjMzLCwsLCwsTk9BVURJVCk=&amp;WINDOW=FIRST_POPUP&amp;HEIGHT=450&amp;WI","DTH=450&amp;START_MAXIMIZED=FALSE&amp;VAR:CALENDAR=FIVEDAY&amp;VAR:SYMBOL=FII&amp;VAR:INDEX=0"}</definedName>
    <definedName name="_341__FDSAUDITLINK__" hidden="1">{"fdsup://directions/FAT Viewer?action=UPDATE&amp;creator=factset&amp;DYN_ARGS=TRUE&amp;DOC_NAME=FAT:FQL_AUDITING_CLIENT_TEMPLATE.FAT&amp;display_string=Audit&amp;VAR:KEY=STYDABQHKX&amp;VAR:QUERY=UkdGX0VOVFJQUl9WQUwoUVRSLDQwNjMzLCwsLCwsTk9BVURJVCk=&amp;WINDOW=FIRST_POPUP&amp;HEIGHT=450&amp;WI","DTH=450&amp;START_MAXIMIZED=FALSE&amp;VAR:CALENDAR=FIVEDAY&amp;VAR:SYMBOL=FII&amp;VAR:INDEX=0"}</definedName>
    <definedName name="_342__FDSAUDITLINK__" localSheetId="2" hidden="1">{"fdsup://directions/FAT Viewer?action=UPDATE&amp;creator=factset&amp;DYN_ARGS=TRUE&amp;DOC_NAME=FAT:FQL_AUDITING_CLIENT_TEMPLATE.FAT&amp;display_string=Audit&amp;VAR:KEY=WJIZMZWJYH&amp;VAR:QUERY=UkdGX0VOVFJQUl9WQUwoUVRSLDQwNTQzLCwsLCwsTk9BVURJVCk=&amp;WINDOW=FIRST_POPUP&amp;HEIGHT=450&amp;WI","DTH=450&amp;START_MAXIMIZED=FALSE&amp;VAR:CALENDAR=FIVEDAY&amp;VAR:SYMBOL=FII&amp;VAR:INDEX=0"}</definedName>
    <definedName name="_342__FDSAUDITLINK__" localSheetId="20" hidden="1">{"fdsup://directions/FAT Viewer?action=UPDATE&amp;creator=factset&amp;DYN_ARGS=TRUE&amp;DOC_NAME=FAT:FQL_AUDITING_CLIENT_TEMPLATE.FAT&amp;display_string=Audit&amp;VAR:KEY=WJIZMZWJYH&amp;VAR:QUERY=UkdGX0VOVFJQUl9WQUwoUVRSLDQwNTQzLCwsLCwsTk9BVURJVCk=&amp;WINDOW=FIRST_POPUP&amp;HEIGHT=450&amp;WI","DTH=450&amp;START_MAXIMIZED=FALSE&amp;VAR:CALENDAR=FIVEDAY&amp;VAR:SYMBOL=FII&amp;VAR:INDEX=0"}</definedName>
    <definedName name="_342__FDSAUDITLINK__" hidden="1">{"fdsup://directions/FAT Viewer?action=UPDATE&amp;creator=factset&amp;DYN_ARGS=TRUE&amp;DOC_NAME=FAT:FQL_AUDITING_CLIENT_TEMPLATE.FAT&amp;display_string=Audit&amp;VAR:KEY=WJIZMZWJYH&amp;VAR:QUERY=UkdGX0VOVFJQUl9WQUwoUVRSLDQwNTQzLCwsLCwsTk9BVURJVCk=&amp;WINDOW=FIRST_POPUP&amp;HEIGHT=450&amp;WI","DTH=450&amp;START_MAXIMIZED=FALSE&amp;VAR:CALENDAR=FIVEDAY&amp;VAR:SYMBOL=FII&amp;VAR:INDEX=0"}</definedName>
    <definedName name="_343__FDSAUDITLINK__" localSheetId="2" hidden="1">{"fdsup://directions/FAT Viewer?action=UPDATE&amp;creator=factset&amp;DYN_ARGS=TRUE&amp;DOC_NAME=FAT:FQL_AUDITING_CLIENT_TEMPLATE.FAT&amp;display_string=Audit&amp;VAR:KEY=MJKLGFGPGP&amp;VAR:QUERY=UkdGX0VOVFJQUl9WQUwoUVRSLDQwNDUxLCwsLCwsTk9BVURJVCk=&amp;WINDOW=FIRST_POPUP&amp;HEIGHT=450&amp;WI","DTH=450&amp;START_MAXIMIZED=FALSE&amp;VAR:CALENDAR=FIVEDAY&amp;VAR:SYMBOL=FII&amp;VAR:INDEX=0"}</definedName>
    <definedName name="_343__FDSAUDITLINK__" localSheetId="20" hidden="1">{"fdsup://directions/FAT Viewer?action=UPDATE&amp;creator=factset&amp;DYN_ARGS=TRUE&amp;DOC_NAME=FAT:FQL_AUDITING_CLIENT_TEMPLATE.FAT&amp;display_string=Audit&amp;VAR:KEY=MJKLGFGPGP&amp;VAR:QUERY=UkdGX0VOVFJQUl9WQUwoUVRSLDQwNDUxLCwsLCwsTk9BVURJVCk=&amp;WINDOW=FIRST_POPUP&amp;HEIGHT=450&amp;WI","DTH=450&amp;START_MAXIMIZED=FALSE&amp;VAR:CALENDAR=FIVEDAY&amp;VAR:SYMBOL=FII&amp;VAR:INDEX=0"}</definedName>
    <definedName name="_343__FDSAUDITLINK__" hidden="1">{"fdsup://directions/FAT Viewer?action=UPDATE&amp;creator=factset&amp;DYN_ARGS=TRUE&amp;DOC_NAME=FAT:FQL_AUDITING_CLIENT_TEMPLATE.FAT&amp;display_string=Audit&amp;VAR:KEY=MJKLGFGPGP&amp;VAR:QUERY=UkdGX0VOVFJQUl9WQUwoUVRSLDQwNDUxLCwsLCwsTk9BVURJVCk=&amp;WINDOW=FIRST_POPUP&amp;HEIGHT=450&amp;WI","DTH=450&amp;START_MAXIMIZED=FALSE&amp;VAR:CALENDAR=FIVEDAY&amp;VAR:SYMBOL=FII&amp;VAR:INDEX=0"}</definedName>
    <definedName name="_344__FDSAUDITLINK__" localSheetId="2" hidden="1">{"fdsup://directions/FAT Viewer?action=UPDATE&amp;creator=factset&amp;DYN_ARGS=TRUE&amp;DOC_NAME=FAT:FQL_AUDITING_CLIENT_TEMPLATE.FAT&amp;display_string=Audit&amp;VAR:KEY=MVITULQVMJ&amp;VAR:QUERY=UkdGX0VOVFJQUl9WQUwoUVRSLDQwMzU5LCwsLCwsTk9BVURJVCk=&amp;WINDOW=FIRST_POPUP&amp;HEIGHT=450&amp;WI","DTH=450&amp;START_MAXIMIZED=FALSE&amp;VAR:CALENDAR=FIVEDAY&amp;VAR:SYMBOL=FII&amp;VAR:INDEX=0"}</definedName>
    <definedName name="_344__FDSAUDITLINK__" localSheetId="20" hidden="1">{"fdsup://directions/FAT Viewer?action=UPDATE&amp;creator=factset&amp;DYN_ARGS=TRUE&amp;DOC_NAME=FAT:FQL_AUDITING_CLIENT_TEMPLATE.FAT&amp;display_string=Audit&amp;VAR:KEY=MVITULQVMJ&amp;VAR:QUERY=UkdGX0VOVFJQUl9WQUwoUVRSLDQwMzU5LCwsLCwsTk9BVURJVCk=&amp;WINDOW=FIRST_POPUP&amp;HEIGHT=450&amp;WI","DTH=450&amp;START_MAXIMIZED=FALSE&amp;VAR:CALENDAR=FIVEDAY&amp;VAR:SYMBOL=FII&amp;VAR:INDEX=0"}</definedName>
    <definedName name="_344__FDSAUDITLINK__" hidden="1">{"fdsup://directions/FAT Viewer?action=UPDATE&amp;creator=factset&amp;DYN_ARGS=TRUE&amp;DOC_NAME=FAT:FQL_AUDITING_CLIENT_TEMPLATE.FAT&amp;display_string=Audit&amp;VAR:KEY=MVITULQVMJ&amp;VAR:QUERY=UkdGX0VOVFJQUl9WQUwoUVRSLDQwMzU5LCwsLCwsTk9BVURJVCk=&amp;WINDOW=FIRST_POPUP&amp;HEIGHT=450&amp;WI","DTH=450&amp;START_MAXIMIZED=FALSE&amp;VAR:CALENDAR=FIVEDAY&amp;VAR:SYMBOL=FII&amp;VAR:INDEX=0"}</definedName>
    <definedName name="_345__FDSAUDITLINK__" localSheetId="2" hidden="1">{"fdsup://directions/FAT Viewer?action=UPDATE&amp;creator=factset&amp;DYN_ARGS=TRUE&amp;DOC_NAME=FAT:FQL_AUDITING_CLIENT_TEMPLATE.FAT&amp;display_string=Audit&amp;VAR:KEY=SVKVINODOX&amp;VAR:QUERY=UkdGX0VOVFJQUl9WQUwoUVRSLDQwMjY4LCwsLCwsTk9BVURJVCk=&amp;WINDOW=FIRST_POPUP&amp;HEIGHT=450&amp;WI","DTH=450&amp;START_MAXIMIZED=FALSE&amp;VAR:CALENDAR=FIVEDAY&amp;VAR:SYMBOL=FII&amp;VAR:INDEX=0"}</definedName>
    <definedName name="_345__FDSAUDITLINK__" localSheetId="20" hidden="1">{"fdsup://directions/FAT Viewer?action=UPDATE&amp;creator=factset&amp;DYN_ARGS=TRUE&amp;DOC_NAME=FAT:FQL_AUDITING_CLIENT_TEMPLATE.FAT&amp;display_string=Audit&amp;VAR:KEY=SVKVINODOX&amp;VAR:QUERY=UkdGX0VOVFJQUl9WQUwoUVRSLDQwMjY4LCwsLCwsTk9BVURJVCk=&amp;WINDOW=FIRST_POPUP&amp;HEIGHT=450&amp;WI","DTH=450&amp;START_MAXIMIZED=FALSE&amp;VAR:CALENDAR=FIVEDAY&amp;VAR:SYMBOL=FII&amp;VAR:INDEX=0"}</definedName>
    <definedName name="_345__FDSAUDITLINK__" hidden="1">{"fdsup://directions/FAT Viewer?action=UPDATE&amp;creator=factset&amp;DYN_ARGS=TRUE&amp;DOC_NAME=FAT:FQL_AUDITING_CLIENT_TEMPLATE.FAT&amp;display_string=Audit&amp;VAR:KEY=SVKVINODOX&amp;VAR:QUERY=UkdGX0VOVFJQUl9WQUwoUVRSLDQwMjY4LCwsLCwsTk9BVURJVCk=&amp;WINDOW=FIRST_POPUP&amp;HEIGHT=450&amp;WI","DTH=450&amp;START_MAXIMIZED=FALSE&amp;VAR:CALENDAR=FIVEDAY&amp;VAR:SYMBOL=FII&amp;VAR:INDEX=0"}</definedName>
    <definedName name="_346__FDSAUDITLINK__" localSheetId="2" hidden="1">{"fdsup://directions/FAT Viewer?action=UPDATE&amp;creator=factset&amp;DYN_ARGS=TRUE&amp;DOC_NAME=FAT:FQL_AUDITING_CLIENT_TEMPLATE.FAT&amp;display_string=Audit&amp;VAR:KEY=WFQBERIZQZ&amp;VAR:QUERY=UkdGX0VOVFJQUl9WQUwoUVRSLDQwMTc4LCwsLCwsTk9BVURJVCk=&amp;WINDOW=FIRST_POPUP&amp;HEIGHT=450&amp;WI","DTH=450&amp;START_MAXIMIZED=FALSE&amp;VAR:CALENDAR=FIVEDAY&amp;VAR:SYMBOL=FII&amp;VAR:INDEX=0"}</definedName>
    <definedName name="_346__FDSAUDITLINK__" localSheetId="20" hidden="1">{"fdsup://directions/FAT Viewer?action=UPDATE&amp;creator=factset&amp;DYN_ARGS=TRUE&amp;DOC_NAME=FAT:FQL_AUDITING_CLIENT_TEMPLATE.FAT&amp;display_string=Audit&amp;VAR:KEY=WFQBERIZQZ&amp;VAR:QUERY=UkdGX0VOVFJQUl9WQUwoUVRSLDQwMTc4LCwsLCwsTk9BVURJVCk=&amp;WINDOW=FIRST_POPUP&amp;HEIGHT=450&amp;WI","DTH=450&amp;START_MAXIMIZED=FALSE&amp;VAR:CALENDAR=FIVEDAY&amp;VAR:SYMBOL=FII&amp;VAR:INDEX=0"}</definedName>
    <definedName name="_346__FDSAUDITLINK__" hidden="1">{"fdsup://directions/FAT Viewer?action=UPDATE&amp;creator=factset&amp;DYN_ARGS=TRUE&amp;DOC_NAME=FAT:FQL_AUDITING_CLIENT_TEMPLATE.FAT&amp;display_string=Audit&amp;VAR:KEY=WFQBERIZQZ&amp;VAR:QUERY=UkdGX0VOVFJQUl9WQUwoUVRSLDQwMTc4LCwsLCwsTk9BVURJVCk=&amp;WINDOW=FIRST_POPUP&amp;HEIGHT=450&amp;WI","DTH=450&amp;START_MAXIMIZED=FALSE&amp;VAR:CALENDAR=FIVEDAY&amp;VAR:SYMBOL=FII&amp;VAR:INDEX=0"}</definedName>
    <definedName name="_347__FDSAUDITLINK__" localSheetId="2" hidden="1">{"fdsup://directions/FAT Viewer?action=UPDATE&amp;creator=factset&amp;DYN_ARGS=TRUE&amp;DOC_NAME=FAT:FQL_AUDITING_CLIENT_TEMPLATE.FAT&amp;display_string=Audit&amp;VAR:KEY=IZMPANOLOT&amp;VAR:QUERY=UkdGX0VOVFJQUl9WQUwoUVRSLDQwMDg2LCwsLCwsTk9BVURJVCk=&amp;WINDOW=FIRST_POPUP&amp;HEIGHT=450&amp;WI","DTH=450&amp;START_MAXIMIZED=FALSE&amp;VAR:CALENDAR=FIVEDAY&amp;VAR:SYMBOL=FII&amp;VAR:INDEX=0"}</definedName>
    <definedName name="_347__FDSAUDITLINK__" localSheetId="20" hidden="1">{"fdsup://directions/FAT Viewer?action=UPDATE&amp;creator=factset&amp;DYN_ARGS=TRUE&amp;DOC_NAME=FAT:FQL_AUDITING_CLIENT_TEMPLATE.FAT&amp;display_string=Audit&amp;VAR:KEY=IZMPANOLOT&amp;VAR:QUERY=UkdGX0VOVFJQUl9WQUwoUVRSLDQwMDg2LCwsLCwsTk9BVURJVCk=&amp;WINDOW=FIRST_POPUP&amp;HEIGHT=450&amp;WI","DTH=450&amp;START_MAXIMIZED=FALSE&amp;VAR:CALENDAR=FIVEDAY&amp;VAR:SYMBOL=FII&amp;VAR:INDEX=0"}</definedName>
    <definedName name="_347__FDSAUDITLINK__" hidden="1">{"fdsup://directions/FAT Viewer?action=UPDATE&amp;creator=factset&amp;DYN_ARGS=TRUE&amp;DOC_NAME=FAT:FQL_AUDITING_CLIENT_TEMPLATE.FAT&amp;display_string=Audit&amp;VAR:KEY=IZMPANOLOT&amp;VAR:QUERY=UkdGX0VOVFJQUl9WQUwoUVRSLDQwMDg2LCwsLCwsTk9BVURJVCk=&amp;WINDOW=FIRST_POPUP&amp;HEIGHT=450&amp;WI","DTH=450&amp;START_MAXIMIZED=FALSE&amp;VAR:CALENDAR=FIVEDAY&amp;VAR:SYMBOL=FII&amp;VAR:INDEX=0"}</definedName>
    <definedName name="_348__FDSAUDITLINK__" localSheetId="2" hidden="1">{"fdsup://directions/FAT Viewer?action=UPDATE&amp;creator=factset&amp;DYN_ARGS=TRUE&amp;DOC_NAME=FAT:FQL_AUDITING_CLIENT_TEMPLATE.FAT&amp;display_string=Audit&amp;VAR:KEY=YPCNUPAHKJ&amp;VAR:QUERY=UkdGX0VOVFJQUl9WQUwoUVRSLDM5OTk0LCwsLCwsTk9BVURJVCk=&amp;WINDOW=FIRST_POPUP&amp;HEIGHT=450&amp;WI","DTH=450&amp;START_MAXIMIZED=FALSE&amp;VAR:CALENDAR=FIVEDAY&amp;VAR:SYMBOL=FII&amp;VAR:INDEX=0"}</definedName>
    <definedName name="_348__FDSAUDITLINK__" localSheetId="20" hidden="1">{"fdsup://directions/FAT Viewer?action=UPDATE&amp;creator=factset&amp;DYN_ARGS=TRUE&amp;DOC_NAME=FAT:FQL_AUDITING_CLIENT_TEMPLATE.FAT&amp;display_string=Audit&amp;VAR:KEY=YPCNUPAHKJ&amp;VAR:QUERY=UkdGX0VOVFJQUl9WQUwoUVRSLDM5OTk0LCwsLCwsTk9BVURJVCk=&amp;WINDOW=FIRST_POPUP&amp;HEIGHT=450&amp;WI","DTH=450&amp;START_MAXIMIZED=FALSE&amp;VAR:CALENDAR=FIVEDAY&amp;VAR:SYMBOL=FII&amp;VAR:INDEX=0"}</definedName>
    <definedName name="_348__FDSAUDITLINK__" hidden="1">{"fdsup://directions/FAT Viewer?action=UPDATE&amp;creator=factset&amp;DYN_ARGS=TRUE&amp;DOC_NAME=FAT:FQL_AUDITING_CLIENT_TEMPLATE.FAT&amp;display_string=Audit&amp;VAR:KEY=YPCNUPAHKJ&amp;VAR:QUERY=UkdGX0VOVFJQUl9WQUwoUVRSLDM5OTk0LCwsLCwsTk9BVURJVCk=&amp;WINDOW=FIRST_POPUP&amp;HEIGHT=450&amp;WI","DTH=450&amp;START_MAXIMIZED=FALSE&amp;VAR:CALENDAR=FIVEDAY&amp;VAR:SYMBOL=FII&amp;VAR:INDEX=0"}</definedName>
    <definedName name="_349__FDSAUDITLINK__" localSheetId="2" hidden="1">{"fdsup://directions/FAT Viewer?action=UPDATE&amp;creator=factset&amp;DYN_ARGS=TRUE&amp;DOC_NAME=FAT:FQL_AUDITING_CLIENT_TEMPLATE.FAT&amp;display_string=Audit&amp;VAR:KEY=ALYPYPUXWX&amp;VAR:QUERY=UkdGX0VOVFJQUl9WQUwoUVRSLDM5OTAzLCwsLCwsTk9BVURJVCk=&amp;WINDOW=FIRST_POPUP&amp;HEIGHT=450&amp;WI","DTH=450&amp;START_MAXIMIZED=FALSE&amp;VAR:CALENDAR=FIVEDAY&amp;VAR:SYMBOL=FII&amp;VAR:INDEX=0"}</definedName>
    <definedName name="_349__FDSAUDITLINK__" localSheetId="20" hidden="1">{"fdsup://directions/FAT Viewer?action=UPDATE&amp;creator=factset&amp;DYN_ARGS=TRUE&amp;DOC_NAME=FAT:FQL_AUDITING_CLIENT_TEMPLATE.FAT&amp;display_string=Audit&amp;VAR:KEY=ALYPYPUXWX&amp;VAR:QUERY=UkdGX0VOVFJQUl9WQUwoUVRSLDM5OTAzLCwsLCwsTk9BVURJVCk=&amp;WINDOW=FIRST_POPUP&amp;HEIGHT=450&amp;WI","DTH=450&amp;START_MAXIMIZED=FALSE&amp;VAR:CALENDAR=FIVEDAY&amp;VAR:SYMBOL=FII&amp;VAR:INDEX=0"}</definedName>
    <definedName name="_349__FDSAUDITLINK__" hidden="1">{"fdsup://directions/FAT Viewer?action=UPDATE&amp;creator=factset&amp;DYN_ARGS=TRUE&amp;DOC_NAME=FAT:FQL_AUDITING_CLIENT_TEMPLATE.FAT&amp;display_string=Audit&amp;VAR:KEY=ALYPYPUXWX&amp;VAR:QUERY=UkdGX0VOVFJQUl9WQUwoUVRSLDM5OTAzLCwsLCwsTk9BVURJVCk=&amp;WINDOW=FIRST_POPUP&amp;HEIGHT=450&amp;WI","DTH=450&amp;START_MAXIMIZED=FALSE&amp;VAR:CALENDAR=FIVEDAY&amp;VAR:SYMBOL=FII&amp;VAR:INDEX=0"}</definedName>
    <definedName name="_35__FDSAUDITLINK__" localSheetId="2" hidden="1">{"fdsup://IBCentral/FAT Viewer?action=UPDATE&amp;creator=factset&amp;DOC_NAME=fat:reuters_annual_pshs_src_window.fat&amp;display_string=Audit&amp;DYN_ARGS=TRUE&amp;VAR:ID1=B03MNY&amp;VAR:RCODE=FDSEPSDIL&amp;VAR:SDATE=20111299&amp;VAR:FREQ=Y&amp;VAR:RELITEM=RP&amp;VAR:CURRENCY=LOCAL&amp;VAR:CURRSOURCE","=EXSHARE&amp;VAR:NATFREQ=ANNUAL&amp;VAR:RFIELD=FINALIZED&amp;VAR:DB_TYPE=NR&amp;VAR:UNITS=M&amp;window=popup&amp;width=450&amp;height=300&amp;START_MAXIMIZED=FALSE"}</definedName>
    <definedName name="_35__FDSAUDITLINK__" localSheetId="20" hidden="1">{"fdsup://IBCentral/FAT Viewer?action=UPDATE&amp;creator=factset&amp;DOC_NAME=fat:reuters_annual_pshs_src_window.fat&amp;display_string=Audit&amp;DYN_ARGS=TRUE&amp;VAR:ID1=B03MNY&amp;VAR:RCODE=FDSEPSDIL&amp;VAR:SDATE=20111299&amp;VAR:FREQ=Y&amp;VAR:RELITEM=RP&amp;VAR:CURRENCY=LOCAL&amp;VAR:CURRSOURCE","=EXSHARE&amp;VAR:NATFREQ=ANNUAL&amp;VAR:RFIELD=FINALIZED&amp;VAR:DB_TYPE=NR&amp;VAR:UNITS=M&amp;window=popup&amp;width=450&amp;height=300&amp;START_MAXIMIZED=FALSE"}</definedName>
    <definedName name="_35__FDSAUDITLINK__" hidden="1">{"fdsup://IBCentral/FAT Viewer?action=UPDATE&amp;creator=factset&amp;DOC_NAME=fat:reuters_annual_pshs_src_window.fat&amp;display_string=Audit&amp;DYN_ARGS=TRUE&amp;VAR:ID1=B03MNY&amp;VAR:RCODE=FDSEPSDIL&amp;VAR:SDATE=20111299&amp;VAR:FREQ=Y&amp;VAR:RELITEM=RP&amp;VAR:CURRENCY=LOCAL&amp;VAR:CURRSOURCE","=EXSHARE&amp;VAR:NATFREQ=ANNUAL&amp;VAR:RFIELD=FINALIZED&amp;VAR:DB_TYPE=NR&amp;VAR:UNITS=M&amp;window=popup&amp;width=450&amp;height=300&amp;START_MAXIMIZED=FALSE"}</definedName>
    <definedName name="_350__FDSAUDITLINK__" localSheetId="2" hidden="1">{"fdsup://directions/FAT Viewer?action=UPDATE&amp;creator=factset&amp;DYN_ARGS=TRUE&amp;DOC_NAME=FAT:FQL_AUDITING_CLIENT_TEMPLATE.FAT&amp;display_string=Audit&amp;VAR:KEY=EZKNMJKLKB&amp;VAR:QUERY=UkdGX0VOVFJQUl9WQUwoUVRSLDM5ODEzLCwsLCwsTk9BVURJVCk=&amp;WINDOW=FIRST_POPUP&amp;HEIGHT=450&amp;WI","DTH=450&amp;START_MAXIMIZED=FALSE&amp;VAR:CALENDAR=FIVEDAY&amp;VAR:SYMBOL=FII&amp;VAR:INDEX=0"}</definedName>
    <definedName name="_350__FDSAUDITLINK__" localSheetId="20" hidden="1">{"fdsup://directions/FAT Viewer?action=UPDATE&amp;creator=factset&amp;DYN_ARGS=TRUE&amp;DOC_NAME=FAT:FQL_AUDITING_CLIENT_TEMPLATE.FAT&amp;display_string=Audit&amp;VAR:KEY=EZKNMJKLKB&amp;VAR:QUERY=UkdGX0VOVFJQUl9WQUwoUVRSLDM5ODEzLCwsLCwsTk9BVURJVCk=&amp;WINDOW=FIRST_POPUP&amp;HEIGHT=450&amp;WI","DTH=450&amp;START_MAXIMIZED=FALSE&amp;VAR:CALENDAR=FIVEDAY&amp;VAR:SYMBOL=FII&amp;VAR:INDEX=0"}</definedName>
    <definedName name="_350__FDSAUDITLINK__" hidden="1">{"fdsup://directions/FAT Viewer?action=UPDATE&amp;creator=factset&amp;DYN_ARGS=TRUE&amp;DOC_NAME=FAT:FQL_AUDITING_CLIENT_TEMPLATE.FAT&amp;display_string=Audit&amp;VAR:KEY=EZKNMJKLKB&amp;VAR:QUERY=UkdGX0VOVFJQUl9WQUwoUVRSLDM5ODEzLCwsLCwsTk9BVURJVCk=&amp;WINDOW=FIRST_POPUP&amp;HEIGHT=450&amp;WI","DTH=450&amp;START_MAXIMIZED=FALSE&amp;VAR:CALENDAR=FIVEDAY&amp;VAR:SYMBOL=FII&amp;VAR:INDEX=0"}</definedName>
    <definedName name="_351__FDSAUDITLINK__" localSheetId="2" hidden="1">{"fdsup://directions/FAT Viewer?action=UPDATE&amp;creator=factset&amp;DYN_ARGS=TRUE&amp;DOC_NAME=FAT:FQL_AUDITING_CLIENT_TEMPLATE.FAT&amp;display_string=Audit&amp;VAR:KEY=ETOLEDWJGF&amp;VAR:QUERY=UkdGX0VOVFJQUl9WQUwoUVRSLDM5NzIxLCwsLCwsTk9BVURJVCk=&amp;WINDOW=FIRST_POPUP&amp;HEIGHT=450&amp;WI","DTH=450&amp;START_MAXIMIZED=FALSE&amp;VAR:CALENDAR=FIVEDAY&amp;VAR:SYMBOL=FII&amp;VAR:INDEX=0"}</definedName>
    <definedName name="_351__FDSAUDITLINK__" localSheetId="20" hidden="1">{"fdsup://directions/FAT Viewer?action=UPDATE&amp;creator=factset&amp;DYN_ARGS=TRUE&amp;DOC_NAME=FAT:FQL_AUDITING_CLIENT_TEMPLATE.FAT&amp;display_string=Audit&amp;VAR:KEY=ETOLEDWJGF&amp;VAR:QUERY=UkdGX0VOVFJQUl9WQUwoUVRSLDM5NzIxLCwsLCwsTk9BVURJVCk=&amp;WINDOW=FIRST_POPUP&amp;HEIGHT=450&amp;WI","DTH=450&amp;START_MAXIMIZED=FALSE&amp;VAR:CALENDAR=FIVEDAY&amp;VAR:SYMBOL=FII&amp;VAR:INDEX=0"}</definedName>
    <definedName name="_351__FDSAUDITLINK__" hidden="1">{"fdsup://directions/FAT Viewer?action=UPDATE&amp;creator=factset&amp;DYN_ARGS=TRUE&amp;DOC_NAME=FAT:FQL_AUDITING_CLIENT_TEMPLATE.FAT&amp;display_string=Audit&amp;VAR:KEY=ETOLEDWJGF&amp;VAR:QUERY=UkdGX0VOVFJQUl9WQUwoUVRSLDM5NzIxLCwsLCwsTk9BVURJVCk=&amp;WINDOW=FIRST_POPUP&amp;HEIGHT=450&amp;WI","DTH=450&amp;START_MAXIMIZED=FALSE&amp;VAR:CALENDAR=FIVEDAY&amp;VAR:SYMBOL=FII&amp;VAR:INDEX=0"}</definedName>
    <definedName name="_352__FDSAUDITLINK__" localSheetId="2" hidden="1">{"fdsup://directions/FAT Viewer?action=UPDATE&amp;creator=factset&amp;DYN_ARGS=TRUE&amp;DOC_NAME=FAT:FQL_AUDITING_CLIENT_TEMPLATE.FAT&amp;display_string=Audit&amp;VAR:KEY=EJUTUPOHAT&amp;VAR:QUERY=UkdGX0VOVFJQUl9WQUwoUVRSLDM5NjI5LCwsLCwsTk9BVURJVCk=&amp;WINDOW=FIRST_POPUP&amp;HEIGHT=450&amp;WI","DTH=450&amp;START_MAXIMIZED=FALSE&amp;VAR:CALENDAR=FIVEDAY&amp;VAR:SYMBOL=FII&amp;VAR:INDEX=0"}</definedName>
    <definedName name="_352__FDSAUDITLINK__" localSheetId="20" hidden="1">{"fdsup://directions/FAT Viewer?action=UPDATE&amp;creator=factset&amp;DYN_ARGS=TRUE&amp;DOC_NAME=FAT:FQL_AUDITING_CLIENT_TEMPLATE.FAT&amp;display_string=Audit&amp;VAR:KEY=EJUTUPOHAT&amp;VAR:QUERY=UkdGX0VOVFJQUl9WQUwoUVRSLDM5NjI5LCwsLCwsTk9BVURJVCk=&amp;WINDOW=FIRST_POPUP&amp;HEIGHT=450&amp;WI","DTH=450&amp;START_MAXIMIZED=FALSE&amp;VAR:CALENDAR=FIVEDAY&amp;VAR:SYMBOL=FII&amp;VAR:INDEX=0"}</definedName>
    <definedName name="_352__FDSAUDITLINK__" hidden="1">{"fdsup://directions/FAT Viewer?action=UPDATE&amp;creator=factset&amp;DYN_ARGS=TRUE&amp;DOC_NAME=FAT:FQL_AUDITING_CLIENT_TEMPLATE.FAT&amp;display_string=Audit&amp;VAR:KEY=EJUTUPOHAT&amp;VAR:QUERY=UkdGX0VOVFJQUl9WQUwoUVRSLDM5NjI5LCwsLCwsTk9BVURJVCk=&amp;WINDOW=FIRST_POPUP&amp;HEIGHT=450&amp;WI","DTH=450&amp;START_MAXIMIZED=FALSE&amp;VAR:CALENDAR=FIVEDAY&amp;VAR:SYMBOL=FII&amp;VAR:INDEX=0"}</definedName>
    <definedName name="_353__FDSAUDITLINK__" localSheetId="2" hidden="1">{"fdsup://directions/FAT Viewer?action=UPDATE&amp;creator=factset&amp;DYN_ARGS=TRUE&amp;DOC_NAME=FAT:FQL_AUDITING_CLIENT_TEMPLATE.FAT&amp;display_string=Audit&amp;VAR:KEY=SPOJUTYTOH&amp;VAR:QUERY=UkdGX0VOVFJQUl9WQUwoUVRSLDM5NTM4LCwsLCwsTk9BVURJVCk=&amp;WINDOW=FIRST_POPUP&amp;HEIGHT=450&amp;WI","DTH=450&amp;START_MAXIMIZED=FALSE&amp;VAR:CALENDAR=FIVEDAY&amp;VAR:SYMBOL=FII&amp;VAR:INDEX=0"}</definedName>
    <definedName name="_353__FDSAUDITLINK__" localSheetId="20" hidden="1">{"fdsup://directions/FAT Viewer?action=UPDATE&amp;creator=factset&amp;DYN_ARGS=TRUE&amp;DOC_NAME=FAT:FQL_AUDITING_CLIENT_TEMPLATE.FAT&amp;display_string=Audit&amp;VAR:KEY=SPOJUTYTOH&amp;VAR:QUERY=UkdGX0VOVFJQUl9WQUwoUVRSLDM5NTM4LCwsLCwsTk9BVURJVCk=&amp;WINDOW=FIRST_POPUP&amp;HEIGHT=450&amp;WI","DTH=450&amp;START_MAXIMIZED=FALSE&amp;VAR:CALENDAR=FIVEDAY&amp;VAR:SYMBOL=FII&amp;VAR:INDEX=0"}</definedName>
    <definedName name="_353__FDSAUDITLINK__" hidden="1">{"fdsup://directions/FAT Viewer?action=UPDATE&amp;creator=factset&amp;DYN_ARGS=TRUE&amp;DOC_NAME=FAT:FQL_AUDITING_CLIENT_TEMPLATE.FAT&amp;display_string=Audit&amp;VAR:KEY=SPOJUTYTOH&amp;VAR:QUERY=UkdGX0VOVFJQUl9WQUwoUVRSLDM5NTM4LCwsLCwsTk9BVURJVCk=&amp;WINDOW=FIRST_POPUP&amp;HEIGHT=450&amp;WI","DTH=450&amp;START_MAXIMIZED=FALSE&amp;VAR:CALENDAR=FIVEDAY&amp;VAR:SYMBOL=FII&amp;VAR:INDEX=0"}</definedName>
    <definedName name="_354__FDSAUDITLINK__" localSheetId="2" hidden="1">{"fdsup://directions/FAT Viewer?action=UPDATE&amp;creator=factset&amp;DYN_ARGS=TRUE&amp;DOC_NAME=FAT:FQL_AUDITING_CLIENT_TEMPLATE.FAT&amp;display_string=Audit&amp;VAR:KEY=IPIVWNMPOB&amp;VAR:QUERY=UkdGX0VOVFJQUl9WQUwoUVRSLDM5NDQ3LCwsLCwsTk9BVURJVCk=&amp;WINDOW=FIRST_POPUP&amp;HEIGHT=450&amp;WI","DTH=450&amp;START_MAXIMIZED=FALSE&amp;VAR:CALENDAR=FIVEDAY&amp;VAR:SYMBOL=FII&amp;VAR:INDEX=0"}</definedName>
    <definedName name="_354__FDSAUDITLINK__" localSheetId="20" hidden="1">{"fdsup://directions/FAT Viewer?action=UPDATE&amp;creator=factset&amp;DYN_ARGS=TRUE&amp;DOC_NAME=FAT:FQL_AUDITING_CLIENT_TEMPLATE.FAT&amp;display_string=Audit&amp;VAR:KEY=IPIVWNMPOB&amp;VAR:QUERY=UkdGX0VOVFJQUl9WQUwoUVRSLDM5NDQ3LCwsLCwsTk9BVURJVCk=&amp;WINDOW=FIRST_POPUP&amp;HEIGHT=450&amp;WI","DTH=450&amp;START_MAXIMIZED=FALSE&amp;VAR:CALENDAR=FIVEDAY&amp;VAR:SYMBOL=FII&amp;VAR:INDEX=0"}</definedName>
    <definedName name="_354__FDSAUDITLINK__" hidden="1">{"fdsup://directions/FAT Viewer?action=UPDATE&amp;creator=factset&amp;DYN_ARGS=TRUE&amp;DOC_NAME=FAT:FQL_AUDITING_CLIENT_TEMPLATE.FAT&amp;display_string=Audit&amp;VAR:KEY=IPIVWNMPOB&amp;VAR:QUERY=UkdGX0VOVFJQUl9WQUwoUVRSLDM5NDQ3LCwsLCwsTk9BVURJVCk=&amp;WINDOW=FIRST_POPUP&amp;HEIGHT=450&amp;WI","DTH=450&amp;START_MAXIMIZED=FALSE&amp;VAR:CALENDAR=FIVEDAY&amp;VAR:SYMBOL=FII&amp;VAR:INDEX=0"}</definedName>
    <definedName name="_355__FDSAUDITLINK__" localSheetId="2" hidden="1">{"fdsup://directions/FAT Viewer?action=UPDATE&amp;creator=factset&amp;DYN_ARGS=TRUE&amp;DOC_NAME=FAT:FQL_AUDITING_CLIENT_TEMPLATE.FAT&amp;display_string=Audit&amp;VAR:KEY=YRSPYXIFOT&amp;VAR:QUERY=UkdGX0VOVFJQUl9WQUwoUVRSLDM5MzU1LCwsLCwsTk9BVURJVCk=&amp;WINDOW=FIRST_POPUP&amp;HEIGHT=450&amp;WI","DTH=450&amp;START_MAXIMIZED=FALSE&amp;VAR:CALENDAR=FIVEDAY&amp;VAR:SYMBOL=FII&amp;VAR:INDEX=0"}</definedName>
    <definedName name="_355__FDSAUDITLINK__" localSheetId="20" hidden="1">{"fdsup://directions/FAT Viewer?action=UPDATE&amp;creator=factset&amp;DYN_ARGS=TRUE&amp;DOC_NAME=FAT:FQL_AUDITING_CLIENT_TEMPLATE.FAT&amp;display_string=Audit&amp;VAR:KEY=YRSPYXIFOT&amp;VAR:QUERY=UkdGX0VOVFJQUl9WQUwoUVRSLDM5MzU1LCwsLCwsTk9BVURJVCk=&amp;WINDOW=FIRST_POPUP&amp;HEIGHT=450&amp;WI","DTH=450&amp;START_MAXIMIZED=FALSE&amp;VAR:CALENDAR=FIVEDAY&amp;VAR:SYMBOL=FII&amp;VAR:INDEX=0"}</definedName>
    <definedName name="_355__FDSAUDITLINK__" hidden="1">{"fdsup://directions/FAT Viewer?action=UPDATE&amp;creator=factset&amp;DYN_ARGS=TRUE&amp;DOC_NAME=FAT:FQL_AUDITING_CLIENT_TEMPLATE.FAT&amp;display_string=Audit&amp;VAR:KEY=YRSPYXIFOT&amp;VAR:QUERY=UkdGX0VOVFJQUl9WQUwoUVRSLDM5MzU1LCwsLCwsTk9BVURJVCk=&amp;WINDOW=FIRST_POPUP&amp;HEIGHT=450&amp;WI","DTH=450&amp;START_MAXIMIZED=FALSE&amp;VAR:CALENDAR=FIVEDAY&amp;VAR:SYMBOL=FII&amp;VAR:INDEX=0"}</definedName>
    <definedName name="_356__FDSAUDITLINK__" localSheetId="2" hidden="1">{"fdsup://directions/FAT Viewer?action=UPDATE&amp;creator=factset&amp;DYN_ARGS=TRUE&amp;DOC_NAME=FAT:FQL_AUDITING_CLIENT_TEMPLATE.FAT&amp;display_string=Audit&amp;VAR:KEY=QJSBSTENUT&amp;VAR:QUERY=UkdGX0VOVFJQUl9WQUwoUVRSLDM5MjYzLCwsLCwsTk9BVURJVCk=&amp;WINDOW=FIRST_POPUP&amp;HEIGHT=450&amp;WI","DTH=450&amp;START_MAXIMIZED=FALSE&amp;VAR:CALENDAR=FIVEDAY&amp;VAR:SYMBOL=FII&amp;VAR:INDEX=0"}</definedName>
    <definedName name="_356__FDSAUDITLINK__" localSheetId="20" hidden="1">{"fdsup://directions/FAT Viewer?action=UPDATE&amp;creator=factset&amp;DYN_ARGS=TRUE&amp;DOC_NAME=FAT:FQL_AUDITING_CLIENT_TEMPLATE.FAT&amp;display_string=Audit&amp;VAR:KEY=QJSBSTENUT&amp;VAR:QUERY=UkdGX0VOVFJQUl9WQUwoUVRSLDM5MjYzLCwsLCwsTk9BVURJVCk=&amp;WINDOW=FIRST_POPUP&amp;HEIGHT=450&amp;WI","DTH=450&amp;START_MAXIMIZED=FALSE&amp;VAR:CALENDAR=FIVEDAY&amp;VAR:SYMBOL=FII&amp;VAR:INDEX=0"}</definedName>
    <definedName name="_356__FDSAUDITLINK__" hidden="1">{"fdsup://directions/FAT Viewer?action=UPDATE&amp;creator=factset&amp;DYN_ARGS=TRUE&amp;DOC_NAME=FAT:FQL_AUDITING_CLIENT_TEMPLATE.FAT&amp;display_string=Audit&amp;VAR:KEY=QJSBSTENUT&amp;VAR:QUERY=UkdGX0VOVFJQUl9WQUwoUVRSLDM5MjYzLCwsLCwsTk9BVURJVCk=&amp;WINDOW=FIRST_POPUP&amp;HEIGHT=450&amp;WI","DTH=450&amp;START_MAXIMIZED=FALSE&amp;VAR:CALENDAR=FIVEDAY&amp;VAR:SYMBOL=FII&amp;VAR:INDEX=0"}</definedName>
    <definedName name="_357__FDSAUDITLINK__" localSheetId="2" hidden="1">{"fdsup://directions/FAT Viewer?action=UPDATE&amp;creator=factset&amp;DYN_ARGS=TRUE&amp;DOC_NAME=FAT:FQL_AUDITING_CLIENT_TEMPLATE.FAT&amp;display_string=Audit&amp;VAR:KEY=OLCXEXUFGB&amp;VAR:QUERY=UkdGX0VOVFJQUl9WQUwoUVRSLDM5MTcyLCwsLCwsTk9BVURJVCk=&amp;WINDOW=FIRST_POPUP&amp;HEIGHT=450&amp;WI","DTH=450&amp;START_MAXIMIZED=FALSE&amp;VAR:CALENDAR=FIVEDAY&amp;VAR:SYMBOL=FII&amp;VAR:INDEX=0"}</definedName>
    <definedName name="_357__FDSAUDITLINK__" localSheetId="20" hidden="1">{"fdsup://directions/FAT Viewer?action=UPDATE&amp;creator=factset&amp;DYN_ARGS=TRUE&amp;DOC_NAME=FAT:FQL_AUDITING_CLIENT_TEMPLATE.FAT&amp;display_string=Audit&amp;VAR:KEY=OLCXEXUFGB&amp;VAR:QUERY=UkdGX0VOVFJQUl9WQUwoUVRSLDM5MTcyLCwsLCwsTk9BVURJVCk=&amp;WINDOW=FIRST_POPUP&amp;HEIGHT=450&amp;WI","DTH=450&amp;START_MAXIMIZED=FALSE&amp;VAR:CALENDAR=FIVEDAY&amp;VAR:SYMBOL=FII&amp;VAR:INDEX=0"}</definedName>
    <definedName name="_357__FDSAUDITLINK__" hidden="1">{"fdsup://directions/FAT Viewer?action=UPDATE&amp;creator=factset&amp;DYN_ARGS=TRUE&amp;DOC_NAME=FAT:FQL_AUDITING_CLIENT_TEMPLATE.FAT&amp;display_string=Audit&amp;VAR:KEY=OLCXEXUFGB&amp;VAR:QUERY=UkdGX0VOVFJQUl9WQUwoUVRSLDM5MTcyLCwsLCwsTk9BVURJVCk=&amp;WINDOW=FIRST_POPUP&amp;HEIGHT=450&amp;WI","DTH=450&amp;START_MAXIMIZED=FALSE&amp;VAR:CALENDAR=FIVEDAY&amp;VAR:SYMBOL=FII&amp;VAR:INDEX=0"}</definedName>
    <definedName name="_358__FDSAUDITLINK__" localSheetId="2" hidden="1">{"fdsup://directions/FAT Viewer?action=UPDATE&amp;creator=factset&amp;DYN_ARGS=TRUE&amp;DOC_NAME=FAT:FQL_AUDITING_CLIENT_TEMPLATE.FAT&amp;display_string=Audit&amp;VAR:KEY=QLGXCTOFAB&amp;VAR:QUERY=UkdGX0VOVFJQUl9WQUwoUVRSLDM5MDgyLCwsLCwsTk9BVURJVCk=&amp;WINDOW=FIRST_POPUP&amp;HEIGHT=450&amp;WI","DTH=450&amp;START_MAXIMIZED=FALSE&amp;VAR:CALENDAR=FIVEDAY&amp;VAR:SYMBOL=FII&amp;VAR:INDEX=0"}</definedName>
    <definedName name="_358__FDSAUDITLINK__" localSheetId="20" hidden="1">{"fdsup://directions/FAT Viewer?action=UPDATE&amp;creator=factset&amp;DYN_ARGS=TRUE&amp;DOC_NAME=FAT:FQL_AUDITING_CLIENT_TEMPLATE.FAT&amp;display_string=Audit&amp;VAR:KEY=QLGXCTOFAB&amp;VAR:QUERY=UkdGX0VOVFJQUl9WQUwoUVRSLDM5MDgyLCwsLCwsTk9BVURJVCk=&amp;WINDOW=FIRST_POPUP&amp;HEIGHT=450&amp;WI","DTH=450&amp;START_MAXIMIZED=FALSE&amp;VAR:CALENDAR=FIVEDAY&amp;VAR:SYMBOL=FII&amp;VAR:INDEX=0"}</definedName>
    <definedName name="_358__FDSAUDITLINK__" hidden="1">{"fdsup://directions/FAT Viewer?action=UPDATE&amp;creator=factset&amp;DYN_ARGS=TRUE&amp;DOC_NAME=FAT:FQL_AUDITING_CLIENT_TEMPLATE.FAT&amp;display_string=Audit&amp;VAR:KEY=QLGXCTOFAB&amp;VAR:QUERY=UkdGX0VOVFJQUl9WQUwoUVRSLDM5MDgyLCwsLCwsTk9BVURJVCk=&amp;WINDOW=FIRST_POPUP&amp;HEIGHT=450&amp;WI","DTH=450&amp;START_MAXIMIZED=FALSE&amp;VAR:CALENDAR=FIVEDAY&amp;VAR:SYMBOL=FII&amp;VAR:INDEX=0"}</definedName>
    <definedName name="_359__FDSAUDITLINK__" localSheetId="2" hidden="1">{"fdsup://directions/FAT Viewer?action=UPDATE&amp;creator=factset&amp;DYN_ARGS=TRUE&amp;DOC_NAME=FAT:FQL_AUDITING_CLIENT_TEMPLATE.FAT&amp;display_string=Audit&amp;VAR:KEY=MLUFYXOPIV&amp;VAR:QUERY=UkdGX0VOVFJQUl9WQUwoUVRSLDM4OTkwLCwsLCwsTk9BVURJVCk=&amp;WINDOW=FIRST_POPUP&amp;HEIGHT=450&amp;WI","DTH=450&amp;START_MAXIMIZED=FALSE&amp;VAR:CALENDAR=FIVEDAY&amp;VAR:SYMBOL=FII&amp;VAR:INDEX=0"}</definedName>
    <definedName name="_359__FDSAUDITLINK__" localSheetId="20" hidden="1">{"fdsup://directions/FAT Viewer?action=UPDATE&amp;creator=factset&amp;DYN_ARGS=TRUE&amp;DOC_NAME=FAT:FQL_AUDITING_CLIENT_TEMPLATE.FAT&amp;display_string=Audit&amp;VAR:KEY=MLUFYXOPIV&amp;VAR:QUERY=UkdGX0VOVFJQUl9WQUwoUVRSLDM4OTkwLCwsLCwsTk9BVURJVCk=&amp;WINDOW=FIRST_POPUP&amp;HEIGHT=450&amp;WI","DTH=450&amp;START_MAXIMIZED=FALSE&amp;VAR:CALENDAR=FIVEDAY&amp;VAR:SYMBOL=FII&amp;VAR:INDEX=0"}</definedName>
    <definedName name="_359__FDSAUDITLINK__" hidden="1">{"fdsup://directions/FAT Viewer?action=UPDATE&amp;creator=factset&amp;DYN_ARGS=TRUE&amp;DOC_NAME=FAT:FQL_AUDITING_CLIENT_TEMPLATE.FAT&amp;display_string=Audit&amp;VAR:KEY=MLUFYXOPIV&amp;VAR:QUERY=UkdGX0VOVFJQUl9WQUwoUVRSLDM4OTkwLCwsLCwsTk9BVURJVCk=&amp;WINDOW=FIRST_POPUP&amp;HEIGHT=450&amp;WI","DTH=450&amp;START_MAXIMIZED=FALSE&amp;VAR:CALENDAR=FIVEDAY&amp;VAR:SYMBOL=FII&amp;VAR:INDEX=0"}</definedName>
    <definedName name="_36__FDSAUDITLINK__" localSheetId="2" hidden="1">{"fdsup://IBCentral/FAT Viewer?action=UPDATE&amp;creator=factset&amp;DOC_NAME=fat:reuters_annual_pshs_src_window.fat&amp;display_string=Audit&amp;DYN_ARGS=TRUE&amp;VAR:ID1=B63DG2&amp;VAR:RCODE=FDSEPSDIL&amp;VAR:SDATE=20111299&amp;VAR:FREQ=Y&amp;VAR:RELITEM=RP&amp;VAR:CURRENCY=LOCAL&amp;VAR:CURRSOURCE","=EXSHARE&amp;VAR:NATFREQ=ANNUAL&amp;VAR:RFIELD=FINALIZED&amp;VAR:DB_TYPE=NR&amp;VAR:UNITS=M&amp;window=popup&amp;width=450&amp;height=300&amp;START_MAXIMIZED=FALSE"}</definedName>
    <definedName name="_36__FDSAUDITLINK__" localSheetId="20" hidden="1">{"fdsup://IBCentral/FAT Viewer?action=UPDATE&amp;creator=factset&amp;DOC_NAME=fat:reuters_annual_pshs_src_window.fat&amp;display_string=Audit&amp;DYN_ARGS=TRUE&amp;VAR:ID1=B63DG2&amp;VAR:RCODE=FDSEPSDIL&amp;VAR:SDATE=20111299&amp;VAR:FREQ=Y&amp;VAR:RELITEM=RP&amp;VAR:CURRENCY=LOCAL&amp;VAR:CURRSOURCE","=EXSHARE&amp;VAR:NATFREQ=ANNUAL&amp;VAR:RFIELD=FINALIZED&amp;VAR:DB_TYPE=NR&amp;VAR:UNITS=M&amp;window=popup&amp;width=450&amp;height=300&amp;START_MAXIMIZED=FALSE"}</definedName>
    <definedName name="_36__FDSAUDITLINK__" hidden="1">{"fdsup://IBCentral/FAT Viewer?action=UPDATE&amp;creator=factset&amp;DOC_NAME=fat:reuters_annual_pshs_src_window.fat&amp;display_string=Audit&amp;DYN_ARGS=TRUE&amp;VAR:ID1=B63DG2&amp;VAR:RCODE=FDSEPSDIL&amp;VAR:SDATE=20111299&amp;VAR:FREQ=Y&amp;VAR:RELITEM=RP&amp;VAR:CURRENCY=LOCAL&amp;VAR:CURRSOURCE","=EXSHARE&amp;VAR:NATFREQ=ANNUAL&amp;VAR:RFIELD=FINALIZED&amp;VAR:DB_TYPE=NR&amp;VAR:UNITS=M&amp;window=popup&amp;width=450&amp;height=300&amp;START_MAXIMIZED=FALSE"}</definedName>
    <definedName name="_360__FDSAUDITLINK__" localSheetId="2" hidden="1">{"fdsup://directions/FAT Viewer?action=UPDATE&amp;creator=factset&amp;DYN_ARGS=TRUE&amp;DOC_NAME=FAT:FQL_AUDITING_CLIENT_TEMPLATE.FAT&amp;display_string=Audit&amp;VAR:KEY=EHWNSLARKR&amp;VAR:QUERY=UkdGX0VOVFJQUl9WQUwoUVRSLDM4ODk4LCwsLCwsTk9BVURJVCk=&amp;WINDOW=FIRST_POPUP&amp;HEIGHT=450&amp;WI","DTH=450&amp;START_MAXIMIZED=FALSE&amp;VAR:CALENDAR=FIVEDAY&amp;VAR:SYMBOL=FII&amp;VAR:INDEX=0"}</definedName>
    <definedName name="_360__FDSAUDITLINK__" localSheetId="20" hidden="1">{"fdsup://directions/FAT Viewer?action=UPDATE&amp;creator=factset&amp;DYN_ARGS=TRUE&amp;DOC_NAME=FAT:FQL_AUDITING_CLIENT_TEMPLATE.FAT&amp;display_string=Audit&amp;VAR:KEY=EHWNSLARKR&amp;VAR:QUERY=UkdGX0VOVFJQUl9WQUwoUVRSLDM4ODk4LCwsLCwsTk9BVURJVCk=&amp;WINDOW=FIRST_POPUP&amp;HEIGHT=450&amp;WI","DTH=450&amp;START_MAXIMIZED=FALSE&amp;VAR:CALENDAR=FIVEDAY&amp;VAR:SYMBOL=FII&amp;VAR:INDEX=0"}</definedName>
    <definedName name="_360__FDSAUDITLINK__" hidden="1">{"fdsup://directions/FAT Viewer?action=UPDATE&amp;creator=factset&amp;DYN_ARGS=TRUE&amp;DOC_NAME=FAT:FQL_AUDITING_CLIENT_TEMPLATE.FAT&amp;display_string=Audit&amp;VAR:KEY=EHWNSLARKR&amp;VAR:QUERY=UkdGX0VOVFJQUl9WQUwoUVRSLDM4ODk4LCwsLCwsTk9BVURJVCk=&amp;WINDOW=FIRST_POPUP&amp;HEIGHT=450&amp;WI","DTH=450&amp;START_MAXIMIZED=FALSE&amp;VAR:CALENDAR=FIVEDAY&amp;VAR:SYMBOL=FII&amp;VAR:INDEX=0"}</definedName>
    <definedName name="_361__FDSAUDITLINK__" localSheetId="2" hidden="1">{"fdsup://directions/FAT Viewer?action=UPDATE&amp;creator=factset&amp;DYN_ARGS=TRUE&amp;DOC_NAME=FAT:FQL_AUDITING_CLIENT_TEMPLATE.FAT&amp;display_string=Audit&amp;VAR:KEY=KTAXSVEJUX&amp;VAR:QUERY=UkdGX0VOVFJQUl9WQUwoUVRSLDM4ODA3LCwsLCwsTk9BVURJVCk=&amp;WINDOW=FIRST_POPUP&amp;HEIGHT=450&amp;WI","DTH=450&amp;START_MAXIMIZED=FALSE&amp;VAR:CALENDAR=FIVEDAY&amp;VAR:SYMBOL=FII&amp;VAR:INDEX=0"}</definedName>
    <definedName name="_361__FDSAUDITLINK__" localSheetId="20" hidden="1">{"fdsup://directions/FAT Viewer?action=UPDATE&amp;creator=factset&amp;DYN_ARGS=TRUE&amp;DOC_NAME=FAT:FQL_AUDITING_CLIENT_TEMPLATE.FAT&amp;display_string=Audit&amp;VAR:KEY=KTAXSVEJUX&amp;VAR:QUERY=UkdGX0VOVFJQUl9WQUwoUVRSLDM4ODA3LCwsLCwsTk9BVURJVCk=&amp;WINDOW=FIRST_POPUP&amp;HEIGHT=450&amp;WI","DTH=450&amp;START_MAXIMIZED=FALSE&amp;VAR:CALENDAR=FIVEDAY&amp;VAR:SYMBOL=FII&amp;VAR:INDEX=0"}</definedName>
    <definedName name="_361__FDSAUDITLINK__" hidden="1">{"fdsup://directions/FAT Viewer?action=UPDATE&amp;creator=factset&amp;DYN_ARGS=TRUE&amp;DOC_NAME=FAT:FQL_AUDITING_CLIENT_TEMPLATE.FAT&amp;display_string=Audit&amp;VAR:KEY=KTAXSVEJUX&amp;VAR:QUERY=UkdGX0VOVFJQUl9WQUwoUVRSLDM4ODA3LCwsLCwsTk9BVURJVCk=&amp;WINDOW=FIRST_POPUP&amp;HEIGHT=450&amp;WI","DTH=450&amp;START_MAXIMIZED=FALSE&amp;VAR:CALENDAR=FIVEDAY&amp;VAR:SYMBOL=FII&amp;VAR:INDEX=0"}</definedName>
    <definedName name="_362__FDSAUDITLINK__" localSheetId="2" hidden="1">{"fdsup://directions/FAT Viewer?action=UPDATE&amp;creator=factset&amp;DYN_ARGS=TRUE&amp;DOC_NAME=FAT:FQL_AUDITING_CLIENT_TEMPLATE.FAT&amp;display_string=Audit&amp;VAR:KEY=ELUFCFMHIZ&amp;VAR:QUERY=UkdGX0VOVFJQUl9WQUwoUVRSLDM4NzE3LCwsLCwsTk9BVURJVCk=&amp;WINDOW=FIRST_POPUP&amp;HEIGHT=450&amp;WI","DTH=450&amp;START_MAXIMIZED=FALSE&amp;VAR:CALENDAR=FIVEDAY&amp;VAR:SYMBOL=FII&amp;VAR:INDEX=0"}</definedName>
    <definedName name="_362__FDSAUDITLINK__" localSheetId="20" hidden="1">{"fdsup://directions/FAT Viewer?action=UPDATE&amp;creator=factset&amp;DYN_ARGS=TRUE&amp;DOC_NAME=FAT:FQL_AUDITING_CLIENT_TEMPLATE.FAT&amp;display_string=Audit&amp;VAR:KEY=ELUFCFMHIZ&amp;VAR:QUERY=UkdGX0VOVFJQUl9WQUwoUVRSLDM4NzE3LCwsLCwsTk9BVURJVCk=&amp;WINDOW=FIRST_POPUP&amp;HEIGHT=450&amp;WI","DTH=450&amp;START_MAXIMIZED=FALSE&amp;VAR:CALENDAR=FIVEDAY&amp;VAR:SYMBOL=FII&amp;VAR:INDEX=0"}</definedName>
    <definedName name="_362__FDSAUDITLINK__" hidden="1">{"fdsup://directions/FAT Viewer?action=UPDATE&amp;creator=factset&amp;DYN_ARGS=TRUE&amp;DOC_NAME=FAT:FQL_AUDITING_CLIENT_TEMPLATE.FAT&amp;display_string=Audit&amp;VAR:KEY=ELUFCFMHIZ&amp;VAR:QUERY=UkdGX0VOVFJQUl9WQUwoUVRSLDM4NzE3LCwsLCwsTk9BVURJVCk=&amp;WINDOW=FIRST_POPUP&amp;HEIGHT=450&amp;WI","DTH=450&amp;START_MAXIMIZED=FALSE&amp;VAR:CALENDAR=FIVEDAY&amp;VAR:SYMBOL=FII&amp;VAR:INDEX=0"}</definedName>
    <definedName name="_363__FDSAUDITLINK__" localSheetId="2" hidden="1">{"fdsup://directions/FAT Viewer?action=UPDATE&amp;creator=factset&amp;DYN_ARGS=TRUE&amp;DOC_NAME=FAT:FQL_AUDITING_CLIENT_TEMPLATE.FAT&amp;display_string=Audit&amp;VAR:KEY=YXSRSLABYT&amp;VAR:QUERY=UkdGX0VOVFJQUl9WQUwoUVRSLDM4NjI1LCwsLCwsTk9BVURJVCk=&amp;WINDOW=FIRST_POPUP&amp;HEIGHT=450&amp;WI","DTH=450&amp;START_MAXIMIZED=FALSE&amp;VAR:CALENDAR=FIVEDAY&amp;VAR:SYMBOL=FII&amp;VAR:INDEX=0"}</definedName>
    <definedName name="_363__FDSAUDITLINK__" localSheetId="20" hidden="1">{"fdsup://directions/FAT Viewer?action=UPDATE&amp;creator=factset&amp;DYN_ARGS=TRUE&amp;DOC_NAME=FAT:FQL_AUDITING_CLIENT_TEMPLATE.FAT&amp;display_string=Audit&amp;VAR:KEY=YXSRSLABYT&amp;VAR:QUERY=UkdGX0VOVFJQUl9WQUwoUVRSLDM4NjI1LCwsLCwsTk9BVURJVCk=&amp;WINDOW=FIRST_POPUP&amp;HEIGHT=450&amp;WI","DTH=450&amp;START_MAXIMIZED=FALSE&amp;VAR:CALENDAR=FIVEDAY&amp;VAR:SYMBOL=FII&amp;VAR:INDEX=0"}</definedName>
    <definedName name="_363__FDSAUDITLINK__" hidden="1">{"fdsup://directions/FAT Viewer?action=UPDATE&amp;creator=factset&amp;DYN_ARGS=TRUE&amp;DOC_NAME=FAT:FQL_AUDITING_CLIENT_TEMPLATE.FAT&amp;display_string=Audit&amp;VAR:KEY=YXSRSLABYT&amp;VAR:QUERY=UkdGX0VOVFJQUl9WQUwoUVRSLDM4NjI1LCwsLCwsTk9BVURJVCk=&amp;WINDOW=FIRST_POPUP&amp;HEIGHT=450&amp;WI","DTH=450&amp;START_MAXIMIZED=FALSE&amp;VAR:CALENDAR=FIVEDAY&amp;VAR:SYMBOL=FII&amp;VAR:INDEX=0"}</definedName>
    <definedName name="_364__FDSAUDITLINK__" localSheetId="2" hidden="1">{"fdsup://directions/FAT Viewer?action=UPDATE&amp;creator=factset&amp;DYN_ARGS=TRUE&amp;DOC_NAME=FAT:FQL_AUDITING_CLIENT_TEMPLATE.FAT&amp;display_string=Audit&amp;VAR:KEY=UZKHYDIHUD&amp;VAR:QUERY=UkdGX0VOVFJQUl9WQUwoUVRSLDM4NTMzLCwsLCwsTk9BVURJVCk=&amp;WINDOW=FIRST_POPUP&amp;HEIGHT=450&amp;WI","DTH=450&amp;START_MAXIMIZED=FALSE&amp;VAR:CALENDAR=FIVEDAY&amp;VAR:SYMBOL=FII&amp;VAR:INDEX=0"}</definedName>
    <definedName name="_364__FDSAUDITLINK__" localSheetId="20" hidden="1">{"fdsup://directions/FAT Viewer?action=UPDATE&amp;creator=factset&amp;DYN_ARGS=TRUE&amp;DOC_NAME=FAT:FQL_AUDITING_CLIENT_TEMPLATE.FAT&amp;display_string=Audit&amp;VAR:KEY=UZKHYDIHUD&amp;VAR:QUERY=UkdGX0VOVFJQUl9WQUwoUVRSLDM4NTMzLCwsLCwsTk9BVURJVCk=&amp;WINDOW=FIRST_POPUP&amp;HEIGHT=450&amp;WI","DTH=450&amp;START_MAXIMIZED=FALSE&amp;VAR:CALENDAR=FIVEDAY&amp;VAR:SYMBOL=FII&amp;VAR:INDEX=0"}</definedName>
    <definedName name="_364__FDSAUDITLINK__" hidden="1">{"fdsup://directions/FAT Viewer?action=UPDATE&amp;creator=factset&amp;DYN_ARGS=TRUE&amp;DOC_NAME=FAT:FQL_AUDITING_CLIENT_TEMPLATE.FAT&amp;display_string=Audit&amp;VAR:KEY=UZKHYDIHUD&amp;VAR:QUERY=UkdGX0VOVFJQUl9WQUwoUVRSLDM4NTMzLCwsLCwsTk9BVURJVCk=&amp;WINDOW=FIRST_POPUP&amp;HEIGHT=450&amp;WI","DTH=450&amp;START_MAXIMIZED=FALSE&amp;VAR:CALENDAR=FIVEDAY&amp;VAR:SYMBOL=FII&amp;VAR:INDEX=0"}</definedName>
    <definedName name="_365__FDSAUDITLINK__" localSheetId="2" hidden="1">{"fdsup://directions/FAT Viewer?action=UPDATE&amp;creator=factset&amp;DYN_ARGS=TRUE&amp;DOC_NAME=FAT:FQL_AUDITING_CLIENT_TEMPLATE.FAT&amp;display_string=Audit&amp;VAR:KEY=QFKNCBSTAN&amp;VAR:QUERY=UkdGX0VOVFJQUl9WQUwoUVRSLDM4NDQyLCwsLCwsTk9BVURJVCk=&amp;WINDOW=FIRST_POPUP&amp;HEIGHT=450&amp;WI","DTH=450&amp;START_MAXIMIZED=FALSE&amp;VAR:CALENDAR=FIVEDAY&amp;VAR:SYMBOL=FII&amp;VAR:INDEX=0"}</definedName>
    <definedName name="_365__FDSAUDITLINK__" localSheetId="20" hidden="1">{"fdsup://directions/FAT Viewer?action=UPDATE&amp;creator=factset&amp;DYN_ARGS=TRUE&amp;DOC_NAME=FAT:FQL_AUDITING_CLIENT_TEMPLATE.FAT&amp;display_string=Audit&amp;VAR:KEY=QFKNCBSTAN&amp;VAR:QUERY=UkdGX0VOVFJQUl9WQUwoUVRSLDM4NDQyLCwsLCwsTk9BVURJVCk=&amp;WINDOW=FIRST_POPUP&amp;HEIGHT=450&amp;WI","DTH=450&amp;START_MAXIMIZED=FALSE&amp;VAR:CALENDAR=FIVEDAY&amp;VAR:SYMBOL=FII&amp;VAR:INDEX=0"}</definedName>
    <definedName name="_365__FDSAUDITLINK__" hidden="1">{"fdsup://directions/FAT Viewer?action=UPDATE&amp;creator=factset&amp;DYN_ARGS=TRUE&amp;DOC_NAME=FAT:FQL_AUDITING_CLIENT_TEMPLATE.FAT&amp;display_string=Audit&amp;VAR:KEY=QFKNCBSTAN&amp;VAR:QUERY=UkdGX0VOVFJQUl9WQUwoUVRSLDM4NDQyLCwsLCwsTk9BVURJVCk=&amp;WINDOW=FIRST_POPUP&amp;HEIGHT=450&amp;WI","DTH=450&amp;START_MAXIMIZED=FALSE&amp;VAR:CALENDAR=FIVEDAY&amp;VAR:SYMBOL=FII&amp;VAR:INDEX=0"}</definedName>
    <definedName name="_366__FDSAUDITLINK__" localSheetId="2" hidden="1">{"fdsup://directions/FAT Viewer?action=UPDATE&amp;creator=factset&amp;DYN_ARGS=TRUE&amp;DOC_NAME=FAT:FQL_AUDITING_CLIENT_TEMPLATE.FAT&amp;display_string=Audit&amp;VAR:KEY=OZODERINEV&amp;VAR:QUERY=UkdGX0VOVFJQUl9WQUwoUVRSLDQxMjEzLCwsLCwsTk9BVURJVCk=&amp;WINDOW=FIRST_POPUP&amp;HEIGHT=450&amp;WI","DTH=450&amp;START_MAXIMIZED=FALSE&amp;VAR:CALENDAR=FIVEDAY&amp;VAR:SYMBOL=EV&amp;VAR:INDEX=0"}</definedName>
    <definedName name="_366__FDSAUDITLINK__" localSheetId="20" hidden="1">{"fdsup://directions/FAT Viewer?action=UPDATE&amp;creator=factset&amp;DYN_ARGS=TRUE&amp;DOC_NAME=FAT:FQL_AUDITING_CLIENT_TEMPLATE.FAT&amp;display_string=Audit&amp;VAR:KEY=OZODERINEV&amp;VAR:QUERY=UkdGX0VOVFJQUl9WQUwoUVRSLDQxMjEzLCwsLCwsTk9BVURJVCk=&amp;WINDOW=FIRST_POPUP&amp;HEIGHT=450&amp;WI","DTH=450&amp;START_MAXIMIZED=FALSE&amp;VAR:CALENDAR=FIVEDAY&amp;VAR:SYMBOL=EV&amp;VAR:INDEX=0"}</definedName>
    <definedName name="_366__FDSAUDITLINK__" hidden="1">{"fdsup://directions/FAT Viewer?action=UPDATE&amp;creator=factset&amp;DYN_ARGS=TRUE&amp;DOC_NAME=FAT:FQL_AUDITING_CLIENT_TEMPLATE.FAT&amp;display_string=Audit&amp;VAR:KEY=OZODERINEV&amp;VAR:QUERY=UkdGX0VOVFJQUl9WQUwoUVRSLDQxMjEzLCwsLCwsTk9BVURJVCk=&amp;WINDOW=FIRST_POPUP&amp;HEIGHT=450&amp;WI","DTH=450&amp;START_MAXIMIZED=FALSE&amp;VAR:CALENDAR=FIVEDAY&amp;VAR:SYMBOL=EV&amp;VAR:INDEX=0"}</definedName>
    <definedName name="_367__FDSAUDITLINK__" localSheetId="2" hidden="1">{"fdsup://directions/FAT Viewer?action=UPDATE&amp;creator=factset&amp;DYN_ARGS=TRUE&amp;DOC_NAME=FAT:FQL_AUDITING_CLIENT_TEMPLATE.FAT&amp;display_string=Audit&amp;VAR:KEY=ERIDSTYTYJ&amp;VAR:QUERY=UkdGX0VOVFJQUl9WQUwoUVRSLDQxMTIxLCwsLCwsTk9BVURJVCk=&amp;WINDOW=FIRST_POPUP&amp;HEIGHT=450&amp;WI","DTH=450&amp;START_MAXIMIZED=FALSE&amp;VAR:CALENDAR=FIVEDAY&amp;VAR:SYMBOL=EV&amp;VAR:INDEX=0"}</definedName>
    <definedName name="_367__FDSAUDITLINK__" localSheetId="20" hidden="1">{"fdsup://directions/FAT Viewer?action=UPDATE&amp;creator=factset&amp;DYN_ARGS=TRUE&amp;DOC_NAME=FAT:FQL_AUDITING_CLIENT_TEMPLATE.FAT&amp;display_string=Audit&amp;VAR:KEY=ERIDSTYTYJ&amp;VAR:QUERY=UkdGX0VOVFJQUl9WQUwoUVRSLDQxMTIxLCwsLCwsTk9BVURJVCk=&amp;WINDOW=FIRST_POPUP&amp;HEIGHT=450&amp;WI","DTH=450&amp;START_MAXIMIZED=FALSE&amp;VAR:CALENDAR=FIVEDAY&amp;VAR:SYMBOL=EV&amp;VAR:INDEX=0"}</definedName>
    <definedName name="_367__FDSAUDITLINK__" hidden="1">{"fdsup://directions/FAT Viewer?action=UPDATE&amp;creator=factset&amp;DYN_ARGS=TRUE&amp;DOC_NAME=FAT:FQL_AUDITING_CLIENT_TEMPLATE.FAT&amp;display_string=Audit&amp;VAR:KEY=ERIDSTYTYJ&amp;VAR:QUERY=UkdGX0VOVFJQUl9WQUwoUVRSLDQxMTIxLCwsLCwsTk9BVURJVCk=&amp;WINDOW=FIRST_POPUP&amp;HEIGHT=450&amp;WI","DTH=450&amp;START_MAXIMIZED=FALSE&amp;VAR:CALENDAR=FIVEDAY&amp;VAR:SYMBOL=EV&amp;VAR:INDEX=0"}</definedName>
    <definedName name="_368__FDSAUDITLINK__" localSheetId="2" hidden="1">{"fdsup://directions/FAT Viewer?action=UPDATE&amp;creator=factset&amp;DYN_ARGS=TRUE&amp;DOC_NAME=FAT:FQL_AUDITING_CLIENT_TEMPLATE.FAT&amp;display_string=Audit&amp;VAR:KEY=SDCXKBEHER&amp;VAR:QUERY=UkdGX0VOVFJQUl9WQUwoUVRSLDQvMzEvMjAxMiwsLCwsLE5PQVVESVQp&amp;WINDOW=FIRST_POPUP&amp;HEIGHT=45","0&amp;WIDTH=450&amp;START_MAXIMIZED=FALSE&amp;VAR:CALENDAR=FIVEDAY&amp;VAR:SYMBOL=EV&amp;VAR:INDEX=0"}</definedName>
    <definedName name="_368__FDSAUDITLINK__" localSheetId="20" hidden="1">{"fdsup://directions/FAT Viewer?action=UPDATE&amp;creator=factset&amp;DYN_ARGS=TRUE&amp;DOC_NAME=FAT:FQL_AUDITING_CLIENT_TEMPLATE.FAT&amp;display_string=Audit&amp;VAR:KEY=SDCXKBEHER&amp;VAR:QUERY=UkdGX0VOVFJQUl9WQUwoUVRSLDQvMzEvMjAxMiwsLCwsLE5PQVVESVQp&amp;WINDOW=FIRST_POPUP&amp;HEIGHT=45","0&amp;WIDTH=450&amp;START_MAXIMIZED=FALSE&amp;VAR:CALENDAR=FIVEDAY&amp;VAR:SYMBOL=EV&amp;VAR:INDEX=0"}</definedName>
    <definedName name="_368__FDSAUDITLINK__" hidden="1">{"fdsup://directions/FAT Viewer?action=UPDATE&amp;creator=factset&amp;DYN_ARGS=TRUE&amp;DOC_NAME=FAT:FQL_AUDITING_CLIENT_TEMPLATE.FAT&amp;display_string=Audit&amp;VAR:KEY=SDCXKBEHER&amp;VAR:QUERY=UkdGX0VOVFJQUl9WQUwoUVRSLDQvMzEvMjAxMiwsLCwsLE5PQVVESVQp&amp;WINDOW=FIRST_POPUP&amp;HEIGHT=45","0&amp;WIDTH=450&amp;START_MAXIMIZED=FALSE&amp;VAR:CALENDAR=FIVEDAY&amp;VAR:SYMBOL=EV&amp;VAR:INDEX=0"}</definedName>
    <definedName name="_369__FDSAUDITLINK__" localSheetId="2" hidden="1">{"fdsup://directions/FAT Viewer?action=UPDATE&amp;creator=factset&amp;DYN_ARGS=TRUE&amp;DOC_NAME=FAT:FQL_AUDITING_CLIENT_TEMPLATE.FAT&amp;display_string=Audit&amp;VAR:KEY=OFSPIDKTUZ&amp;VAR:QUERY=UkdGX0VOVFJQUl9WQUwoUVRSLDQwOTM5LCwsLCwsTk9BVURJVCk=&amp;WINDOW=FIRST_POPUP&amp;HEIGHT=450&amp;WI","DTH=450&amp;START_MAXIMIZED=FALSE&amp;VAR:CALENDAR=FIVEDAY&amp;VAR:SYMBOL=EV&amp;VAR:INDEX=0"}</definedName>
    <definedName name="_369__FDSAUDITLINK__" localSheetId="20" hidden="1">{"fdsup://directions/FAT Viewer?action=UPDATE&amp;creator=factset&amp;DYN_ARGS=TRUE&amp;DOC_NAME=FAT:FQL_AUDITING_CLIENT_TEMPLATE.FAT&amp;display_string=Audit&amp;VAR:KEY=OFSPIDKTUZ&amp;VAR:QUERY=UkdGX0VOVFJQUl9WQUwoUVRSLDQwOTM5LCwsLCwsTk9BVURJVCk=&amp;WINDOW=FIRST_POPUP&amp;HEIGHT=450&amp;WI","DTH=450&amp;START_MAXIMIZED=FALSE&amp;VAR:CALENDAR=FIVEDAY&amp;VAR:SYMBOL=EV&amp;VAR:INDEX=0"}</definedName>
    <definedName name="_369__FDSAUDITLINK__" hidden="1">{"fdsup://directions/FAT Viewer?action=UPDATE&amp;creator=factset&amp;DYN_ARGS=TRUE&amp;DOC_NAME=FAT:FQL_AUDITING_CLIENT_TEMPLATE.FAT&amp;display_string=Audit&amp;VAR:KEY=OFSPIDKTUZ&amp;VAR:QUERY=UkdGX0VOVFJQUl9WQUwoUVRSLDQwOTM5LCwsLCwsTk9BVURJVCk=&amp;WINDOW=FIRST_POPUP&amp;HEIGHT=450&amp;WI","DTH=450&amp;START_MAXIMIZED=FALSE&amp;VAR:CALENDAR=FIVEDAY&amp;VAR:SYMBOL=EV&amp;VAR:INDEX=0"}</definedName>
    <definedName name="_37__FDSAUDITLINK__" localSheetId="2"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37__FDSAUDITLINK__" localSheetId="20"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37__FDSAUDITLINK__"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370__FDSAUDITLINK__" localSheetId="2" hidden="1">{"fdsup://directions/FAT Viewer?action=UPDATE&amp;creator=factset&amp;DYN_ARGS=TRUE&amp;DOC_NAME=FAT:FQL_AUDITING_CLIENT_TEMPLATE.FAT&amp;display_string=Audit&amp;VAR:KEY=ULSLWLSPAV&amp;VAR:QUERY=UkdGX0VOVFJQUl9WQUwoUVRSLDQwODQ3LCwsLCwsTk9BVURJVCk=&amp;WINDOW=FIRST_POPUP&amp;HEIGHT=450&amp;WI","DTH=450&amp;START_MAXIMIZED=FALSE&amp;VAR:CALENDAR=FIVEDAY&amp;VAR:SYMBOL=EV&amp;VAR:INDEX=0"}</definedName>
    <definedName name="_370__FDSAUDITLINK__" localSheetId="20" hidden="1">{"fdsup://directions/FAT Viewer?action=UPDATE&amp;creator=factset&amp;DYN_ARGS=TRUE&amp;DOC_NAME=FAT:FQL_AUDITING_CLIENT_TEMPLATE.FAT&amp;display_string=Audit&amp;VAR:KEY=ULSLWLSPAV&amp;VAR:QUERY=UkdGX0VOVFJQUl9WQUwoUVRSLDQwODQ3LCwsLCwsTk9BVURJVCk=&amp;WINDOW=FIRST_POPUP&amp;HEIGHT=450&amp;WI","DTH=450&amp;START_MAXIMIZED=FALSE&amp;VAR:CALENDAR=FIVEDAY&amp;VAR:SYMBOL=EV&amp;VAR:INDEX=0"}</definedName>
    <definedName name="_370__FDSAUDITLINK__" hidden="1">{"fdsup://directions/FAT Viewer?action=UPDATE&amp;creator=factset&amp;DYN_ARGS=TRUE&amp;DOC_NAME=FAT:FQL_AUDITING_CLIENT_TEMPLATE.FAT&amp;display_string=Audit&amp;VAR:KEY=ULSLWLSPAV&amp;VAR:QUERY=UkdGX0VOVFJQUl9WQUwoUVRSLDQwODQ3LCwsLCwsTk9BVURJVCk=&amp;WINDOW=FIRST_POPUP&amp;HEIGHT=450&amp;WI","DTH=450&amp;START_MAXIMIZED=FALSE&amp;VAR:CALENDAR=FIVEDAY&amp;VAR:SYMBOL=EV&amp;VAR:INDEX=0"}</definedName>
    <definedName name="_371__FDSAUDITLINK__" localSheetId="2" hidden="1">{"fdsup://directions/FAT Viewer?action=UPDATE&amp;creator=factset&amp;DYN_ARGS=TRUE&amp;DOC_NAME=FAT:FQL_AUDITING_CLIENT_TEMPLATE.FAT&amp;display_string=Audit&amp;VAR:KEY=EVWZUTSVQH&amp;VAR:QUERY=UkdGX0VOVFJQUl9WQUwoUVRSLDQwNzU1LCwsLCwsTk9BVURJVCk=&amp;WINDOW=FIRST_POPUP&amp;HEIGHT=450&amp;WI","DTH=450&amp;START_MAXIMIZED=FALSE&amp;VAR:CALENDAR=FIVEDAY&amp;VAR:SYMBOL=EV&amp;VAR:INDEX=0"}</definedName>
    <definedName name="_371__FDSAUDITLINK__" localSheetId="20" hidden="1">{"fdsup://directions/FAT Viewer?action=UPDATE&amp;creator=factset&amp;DYN_ARGS=TRUE&amp;DOC_NAME=FAT:FQL_AUDITING_CLIENT_TEMPLATE.FAT&amp;display_string=Audit&amp;VAR:KEY=EVWZUTSVQH&amp;VAR:QUERY=UkdGX0VOVFJQUl9WQUwoUVRSLDQwNzU1LCwsLCwsTk9BVURJVCk=&amp;WINDOW=FIRST_POPUP&amp;HEIGHT=450&amp;WI","DTH=450&amp;START_MAXIMIZED=FALSE&amp;VAR:CALENDAR=FIVEDAY&amp;VAR:SYMBOL=EV&amp;VAR:INDEX=0"}</definedName>
    <definedName name="_371__FDSAUDITLINK__" hidden="1">{"fdsup://directions/FAT Viewer?action=UPDATE&amp;creator=factset&amp;DYN_ARGS=TRUE&amp;DOC_NAME=FAT:FQL_AUDITING_CLIENT_TEMPLATE.FAT&amp;display_string=Audit&amp;VAR:KEY=EVWZUTSVQH&amp;VAR:QUERY=UkdGX0VOVFJQUl9WQUwoUVRSLDQwNzU1LCwsLCwsTk9BVURJVCk=&amp;WINDOW=FIRST_POPUP&amp;HEIGHT=450&amp;WI","DTH=450&amp;START_MAXIMIZED=FALSE&amp;VAR:CALENDAR=FIVEDAY&amp;VAR:SYMBOL=EV&amp;VAR:INDEX=0"}</definedName>
    <definedName name="_372__FDSAUDITLINK__" localSheetId="2" hidden="1">{"fdsup://directions/FAT Viewer?action=UPDATE&amp;creator=factset&amp;DYN_ARGS=TRUE&amp;DOC_NAME=FAT:FQL_AUDITING_CLIENT_TEMPLATE.FAT&amp;display_string=Audit&amp;VAR:KEY=UJIFGTCHCB&amp;VAR:QUERY=UkdGX0VOVFJQUl9WQUwoUVRSLDQvMzEvMjAxMSwsLCwsLE5PQVVESVQp&amp;WINDOW=FIRST_POPUP&amp;HEIGHT=45","0&amp;WIDTH=450&amp;START_MAXIMIZED=FALSE&amp;VAR:CALENDAR=FIVEDAY&amp;VAR:SYMBOL=EV&amp;VAR:INDEX=0"}</definedName>
    <definedName name="_372__FDSAUDITLINK__" localSheetId="20" hidden="1">{"fdsup://directions/FAT Viewer?action=UPDATE&amp;creator=factset&amp;DYN_ARGS=TRUE&amp;DOC_NAME=FAT:FQL_AUDITING_CLIENT_TEMPLATE.FAT&amp;display_string=Audit&amp;VAR:KEY=UJIFGTCHCB&amp;VAR:QUERY=UkdGX0VOVFJQUl9WQUwoUVRSLDQvMzEvMjAxMSwsLCwsLE5PQVVESVQp&amp;WINDOW=FIRST_POPUP&amp;HEIGHT=45","0&amp;WIDTH=450&amp;START_MAXIMIZED=FALSE&amp;VAR:CALENDAR=FIVEDAY&amp;VAR:SYMBOL=EV&amp;VAR:INDEX=0"}</definedName>
    <definedName name="_372__FDSAUDITLINK__" hidden="1">{"fdsup://directions/FAT Viewer?action=UPDATE&amp;creator=factset&amp;DYN_ARGS=TRUE&amp;DOC_NAME=FAT:FQL_AUDITING_CLIENT_TEMPLATE.FAT&amp;display_string=Audit&amp;VAR:KEY=UJIFGTCHCB&amp;VAR:QUERY=UkdGX0VOVFJQUl9WQUwoUVRSLDQvMzEvMjAxMSwsLCwsLE5PQVVESVQp&amp;WINDOW=FIRST_POPUP&amp;HEIGHT=45","0&amp;WIDTH=450&amp;START_MAXIMIZED=FALSE&amp;VAR:CALENDAR=FIVEDAY&amp;VAR:SYMBOL=EV&amp;VAR:INDEX=0"}</definedName>
    <definedName name="_373__FDSAUDITLINK__" localSheetId="2" hidden="1">{"fdsup://directions/FAT Viewer?action=UPDATE&amp;creator=factset&amp;DYN_ARGS=TRUE&amp;DOC_NAME=FAT:FQL_AUDITING_CLIENT_TEMPLATE.FAT&amp;display_string=Audit&amp;VAR:KEY=QLWXQJWZEP&amp;VAR:QUERY=UkdGX0VOVFJQUl9WQUwoUVRSLDQwNTc0LCwsLCwsTk9BVURJVCk=&amp;WINDOW=FIRST_POPUP&amp;HEIGHT=450&amp;WI","DTH=450&amp;START_MAXIMIZED=FALSE&amp;VAR:CALENDAR=FIVEDAY&amp;VAR:SYMBOL=EV&amp;VAR:INDEX=0"}</definedName>
    <definedName name="_373__FDSAUDITLINK__" localSheetId="20" hidden="1">{"fdsup://directions/FAT Viewer?action=UPDATE&amp;creator=factset&amp;DYN_ARGS=TRUE&amp;DOC_NAME=FAT:FQL_AUDITING_CLIENT_TEMPLATE.FAT&amp;display_string=Audit&amp;VAR:KEY=QLWXQJWZEP&amp;VAR:QUERY=UkdGX0VOVFJQUl9WQUwoUVRSLDQwNTc0LCwsLCwsTk9BVURJVCk=&amp;WINDOW=FIRST_POPUP&amp;HEIGHT=450&amp;WI","DTH=450&amp;START_MAXIMIZED=FALSE&amp;VAR:CALENDAR=FIVEDAY&amp;VAR:SYMBOL=EV&amp;VAR:INDEX=0"}</definedName>
    <definedName name="_373__FDSAUDITLINK__" hidden="1">{"fdsup://directions/FAT Viewer?action=UPDATE&amp;creator=factset&amp;DYN_ARGS=TRUE&amp;DOC_NAME=FAT:FQL_AUDITING_CLIENT_TEMPLATE.FAT&amp;display_string=Audit&amp;VAR:KEY=QLWXQJWZEP&amp;VAR:QUERY=UkdGX0VOVFJQUl9WQUwoUVRSLDQwNTc0LCwsLCwsTk9BVURJVCk=&amp;WINDOW=FIRST_POPUP&amp;HEIGHT=450&amp;WI","DTH=450&amp;START_MAXIMIZED=FALSE&amp;VAR:CALENDAR=FIVEDAY&amp;VAR:SYMBOL=EV&amp;VAR:INDEX=0"}</definedName>
    <definedName name="_374__FDSAUDITLINK__" localSheetId="2" hidden="1">{"fdsup://directions/FAT Viewer?action=UPDATE&amp;creator=factset&amp;DYN_ARGS=TRUE&amp;DOC_NAME=FAT:FQL_AUDITING_CLIENT_TEMPLATE.FAT&amp;display_string=Audit&amp;VAR:KEY=MFWTEDQTOP&amp;VAR:QUERY=UkdGX0VOVFJQUl9WQUwoUVRSLDQwNDgyLCwsLCwsTk9BVURJVCk=&amp;WINDOW=FIRST_POPUP&amp;HEIGHT=450&amp;WI","DTH=450&amp;START_MAXIMIZED=FALSE&amp;VAR:CALENDAR=FIVEDAY&amp;VAR:SYMBOL=EV&amp;VAR:INDEX=0"}</definedName>
    <definedName name="_374__FDSAUDITLINK__" localSheetId="20" hidden="1">{"fdsup://directions/FAT Viewer?action=UPDATE&amp;creator=factset&amp;DYN_ARGS=TRUE&amp;DOC_NAME=FAT:FQL_AUDITING_CLIENT_TEMPLATE.FAT&amp;display_string=Audit&amp;VAR:KEY=MFWTEDQTOP&amp;VAR:QUERY=UkdGX0VOVFJQUl9WQUwoUVRSLDQwNDgyLCwsLCwsTk9BVURJVCk=&amp;WINDOW=FIRST_POPUP&amp;HEIGHT=450&amp;WI","DTH=450&amp;START_MAXIMIZED=FALSE&amp;VAR:CALENDAR=FIVEDAY&amp;VAR:SYMBOL=EV&amp;VAR:INDEX=0"}</definedName>
    <definedName name="_374__FDSAUDITLINK__" hidden="1">{"fdsup://directions/FAT Viewer?action=UPDATE&amp;creator=factset&amp;DYN_ARGS=TRUE&amp;DOC_NAME=FAT:FQL_AUDITING_CLIENT_TEMPLATE.FAT&amp;display_string=Audit&amp;VAR:KEY=MFWTEDQTOP&amp;VAR:QUERY=UkdGX0VOVFJQUl9WQUwoUVRSLDQwNDgyLCwsLCwsTk9BVURJVCk=&amp;WINDOW=FIRST_POPUP&amp;HEIGHT=450&amp;WI","DTH=450&amp;START_MAXIMIZED=FALSE&amp;VAR:CALENDAR=FIVEDAY&amp;VAR:SYMBOL=EV&amp;VAR:INDEX=0"}</definedName>
    <definedName name="_375__FDSAUDITLINK__" localSheetId="2" hidden="1">{"fdsup://directions/FAT Viewer?action=UPDATE&amp;creator=factset&amp;DYN_ARGS=TRUE&amp;DOC_NAME=FAT:FQL_AUDITING_CLIENT_TEMPLATE.FAT&amp;display_string=Audit&amp;VAR:KEY=CXKBMJSLYJ&amp;VAR:QUERY=UkdGX0VOVFJQUl9WQUwoUVRSLDQwMzkwLCwsLCwsTk9BVURJVCk=&amp;WINDOW=FIRST_POPUP&amp;HEIGHT=450&amp;WI","DTH=450&amp;START_MAXIMIZED=FALSE&amp;VAR:CALENDAR=FIVEDAY&amp;VAR:SYMBOL=EV&amp;VAR:INDEX=0"}</definedName>
    <definedName name="_375__FDSAUDITLINK__" localSheetId="20" hidden="1">{"fdsup://directions/FAT Viewer?action=UPDATE&amp;creator=factset&amp;DYN_ARGS=TRUE&amp;DOC_NAME=FAT:FQL_AUDITING_CLIENT_TEMPLATE.FAT&amp;display_string=Audit&amp;VAR:KEY=CXKBMJSLYJ&amp;VAR:QUERY=UkdGX0VOVFJQUl9WQUwoUVRSLDQwMzkwLCwsLCwsTk9BVURJVCk=&amp;WINDOW=FIRST_POPUP&amp;HEIGHT=450&amp;WI","DTH=450&amp;START_MAXIMIZED=FALSE&amp;VAR:CALENDAR=FIVEDAY&amp;VAR:SYMBOL=EV&amp;VAR:INDEX=0"}</definedName>
    <definedName name="_375__FDSAUDITLINK__" hidden="1">{"fdsup://directions/FAT Viewer?action=UPDATE&amp;creator=factset&amp;DYN_ARGS=TRUE&amp;DOC_NAME=FAT:FQL_AUDITING_CLIENT_TEMPLATE.FAT&amp;display_string=Audit&amp;VAR:KEY=CXKBMJSLYJ&amp;VAR:QUERY=UkdGX0VOVFJQUl9WQUwoUVRSLDQwMzkwLCwsLCwsTk9BVURJVCk=&amp;WINDOW=FIRST_POPUP&amp;HEIGHT=450&amp;WI","DTH=450&amp;START_MAXIMIZED=FALSE&amp;VAR:CALENDAR=FIVEDAY&amp;VAR:SYMBOL=EV&amp;VAR:INDEX=0"}</definedName>
    <definedName name="_376__FDSAUDITLINK__" localSheetId="2" hidden="1">{"fdsup://directions/FAT Viewer?action=UPDATE&amp;creator=factset&amp;DYN_ARGS=TRUE&amp;DOC_NAME=FAT:FQL_AUDITING_CLIENT_TEMPLATE.FAT&amp;display_string=Audit&amp;VAR:KEY=AFMROTURMN&amp;VAR:QUERY=UkdGX0VOVFJQUl9WQUwoUVRSLDQvMzEvMjAxMCwsLCwsLE5PQVVESVQp&amp;WINDOW=FIRST_POPUP&amp;HEIGHT=45","0&amp;WIDTH=450&amp;START_MAXIMIZED=FALSE&amp;VAR:CALENDAR=FIVEDAY&amp;VAR:SYMBOL=EV&amp;VAR:INDEX=0"}</definedName>
    <definedName name="_376__FDSAUDITLINK__" localSheetId="20" hidden="1">{"fdsup://directions/FAT Viewer?action=UPDATE&amp;creator=factset&amp;DYN_ARGS=TRUE&amp;DOC_NAME=FAT:FQL_AUDITING_CLIENT_TEMPLATE.FAT&amp;display_string=Audit&amp;VAR:KEY=AFMROTURMN&amp;VAR:QUERY=UkdGX0VOVFJQUl9WQUwoUVRSLDQvMzEvMjAxMCwsLCwsLE5PQVVESVQp&amp;WINDOW=FIRST_POPUP&amp;HEIGHT=45","0&amp;WIDTH=450&amp;START_MAXIMIZED=FALSE&amp;VAR:CALENDAR=FIVEDAY&amp;VAR:SYMBOL=EV&amp;VAR:INDEX=0"}</definedName>
    <definedName name="_376__FDSAUDITLINK__" hidden="1">{"fdsup://directions/FAT Viewer?action=UPDATE&amp;creator=factset&amp;DYN_ARGS=TRUE&amp;DOC_NAME=FAT:FQL_AUDITING_CLIENT_TEMPLATE.FAT&amp;display_string=Audit&amp;VAR:KEY=AFMROTURMN&amp;VAR:QUERY=UkdGX0VOVFJQUl9WQUwoUVRSLDQvMzEvMjAxMCwsLCwsLE5PQVVESVQp&amp;WINDOW=FIRST_POPUP&amp;HEIGHT=45","0&amp;WIDTH=450&amp;START_MAXIMIZED=FALSE&amp;VAR:CALENDAR=FIVEDAY&amp;VAR:SYMBOL=EV&amp;VAR:INDEX=0"}</definedName>
    <definedName name="_377__FDSAUDITLINK__" localSheetId="2" hidden="1">{"fdsup://directions/FAT Viewer?action=UPDATE&amp;creator=factset&amp;DYN_ARGS=TRUE&amp;DOC_NAME=FAT:FQL_AUDITING_CLIENT_TEMPLATE.FAT&amp;display_string=Audit&amp;VAR:KEY=KHKBULMFER&amp;VAR:QUERY=UkdGX0VOVFJQUl9WQUwoUVRSLDQwMjA5LCwsLCwsTk9BVURJVCk=&amp;WINDOW=FIRST_POPUP&amp;HEIGHT=450&amp;WI","DTH=450&amp;START_MAXIMIZED=FALSE&amp;VAR:CALENDAR=FIVEDAY&amp;VAR:SYMBOL=EV&amp;VAR:INDEX=0"}</definedName>
    <definedName name="_377__FDSAUDITLINK__" localSheetId="20" hidden="1">{"fdsup://directions/FAT Viewer?action=UPDATE&amp;creator=factset&amp;DYN_ARGS=TRUE&amp;DOC_NAME=FAT:FQL_AUDITING_CLIENT_TEMPLATE.FAT&amp;display_string=Audit&amp;VAR:KEY=KHKBULMFER&amp;VAR:QUERY=UkdGX0VOVFJQUl9WQUwoUVRSLDQwMjA5LCwsLCwsTk9BVURJVCk=&amp;WINDOW=FIRST_POPUP&amp;HEIGHT=450&amp;WI","DTH=450&amp;START_MAXIMIZED=FALSE&amp;VAR:CALENDAR=FIVEDAY&amp;VAR:SYMBOL=EV&amp;VAR:INDEX=0"}</definedName>
    <definedName name="_377__FDSAUDITLINK__" hidden="1">{"fdsup://directions/FAT Viewer?action=UPDATE&amp;creator=factset&amp;DYN_ARGS=TRUE&amp;DOC_NAME=FAT:FQL_AUDITING_CLIENT_TEMPLATE.FAT&amp;display_string=Audit&amp;VAR:KEY=KHKBULMFER&amp;VAR:QUERY=UkdGX0VOVFJQUl9WQUwoUVRSLDQwMjA5LCwsLCwsTk9BVURJVCk=&amp;WINDOW=FIRST_POPUP&amp;HEIGHT=450&amp;WI","DTH=450&amp;START_MAXIMIZED=FALSE&amp;VAR:CALENDAR=FIVEDAY&amp;VAR:SYMBOL=EV&amp;VAR:INDEX=0"}</definedName>
    <definedName name="_378__FDSAUDITLINK__" localSheetId="2" hidden="1">{"fdsup://directions/FAT Viewer?action=UPDATE&amp;creator=factset&amp;DYN_ARGS=TRUE&amp;DOC_NAME=FAT:FQL_AUDITING_CLIENT_TEMPLATE.FAT&amp;display_string=Audit&amp;VAR:KEY=SXIVMLQFWT&amp;VAR:QUERY=UkdGX0VOVFJQUl9WQUwoUVRSLDQwMTE3LCwsLCwsTk9BVURJVCk=&amp;WINDOW=FIRST_POPUP&amp;HEIGHT=450&amp;WI","DTH=450&amp;START_MAXIMIZED=FALSE&amp;VAR:CALENDAR=FIVEDAY&amp;VAR:SYMBOL=EV&amp;VAR:INDEX=0"}</definedName>
    <definedName name="_378__FDSAUDITLINK__" localSheetId="20" hidden="1">{"fdsup://directions/FAT Viewer?action=UPDATE&amp;creator=factset&amp;DYN_ARGS=TRUE&amp;DOC_NAME=FAT:FQL_AUDITING_CLIENT_TEMPLATE.FAT&amp;display_string=Audit&amp;VAR:KEY=SXIVMLQFWT&amp;VAR:QUERY=UkdGX0VOVFJQUl9WQUwoUVRSLDQwMTE3LCwsLCwsTk9BVURJVCk=&amp;WINDOW=FIRST_POPUP&amp;HEIGHT=450&amp;WI","DTH=450&amp;START_MAXIMIZED=FALSE&amp;VAR:CALENDAR=FIVEDAY&amp;VAR:SYMBOL=EV&amp;VAR:INDEX=0"}</definedName>
    <definedName name="_378__FDSAUDITLINK__" hidden="1">{"fdsup://directions/FAT Viewer?action=UPDATE&amp;creator=factset&amp;DYN_ARGS=TRUE&amp;DOC_NAME=FAT:FQL_AUDITING_CLIENT_TEMPLATE.FAT&amp;display_string=Audit&amp;VAR:KEY=SXIVMLQFWT&amp;VAR:QUERY=UkdGX0VOVFJQUl9WQUwoUVRSLDQwMTE3LCwsLCwsTk9BVURJVCk=&amp;WINDOW=FIRST_POPUP&amp;HEIGHT=450&amp;WI","DTH=450&amp;START_MAXIMIZED=FALSE&amp;VAR:CALENDAR=FIVEDAY&amp;VAR:SYMBOL=EV&amp;VAR:INDEX=0"}</definedName>
    <definedName name="_379__FDSAUDITLINK__" localSheetId="2" hidden="1">{"fdsup://directions/FAT Viewer?action=UPDATE&amp;creator=factset&amp;DYN_ARGS=TRUE&amp;DOC_NAME=FAT:FQL_AUDITING_CLIENT_TEMPLATE.FAT&amp;display_string=Audit&amp;VAR:KEY=GHIFGLALKL&amp;VAR:QUERY=UkdGX0VOVFJQUl9WQUwoUVRSLDQwMDI1LCwsLCwsTk9BVURJVCk=&amp;WINDOW=FIRST_POPUP&amp;HEIGHT=450&amp;WI","DTH=450&amp;START_MAXIMIZED=FALSE&amp;VAR:CALENDAR=FIVEDAY&amp;VAR:SYMBOL=EV&amp;VAR:INDEX=0"}</definedName>
    <definedName name="_379__FDSAUDITLINK__" localSheetId="20" hidden="1">{"fdsup://directions/FAT Viewer?action=UPDATE&amp;creator=factset&amp;DYN_ARGS=TRUE&amp;DOC_NAME=FAT:FQL_AUDITING_CLIENT_TEMPLATE.FAT&amp;display_string=Audit&amp;VAR:KEY=GHIFGLALKL&amp;VAR:QUERY=UkdGX0VOVFJQUl9WQUwoUVRSLDQwMDI1LCwsLCwsTk9BVURJVCk=&amp;WINDOW=FIRST_POPUP&amp;HEIGHT=450&amp;WI","DTH=450&amp;START_MAXIMIZED=FALSE&amp;VAR:CALENDAR=FIVEDAY&amp;VAR:SYMBOL=EV&amp;VAR:INDEX=0"}</definedName>
    <definedName name="_379__FDSAUDITLINK__" hidden="1">{"fdsup://directions/FAT Viewer?action=UPDATE&amp;creator=factset&amp;DYN_ARGS=TRUE&amp;DOC_NAME=FAT:FQL_AUDITING_CLIENT_TEMPLATE.FAT&amp;display_string=Audit&amp;VAR:KEY=GHIFGLALKL&amp;VAR:QUERY=UkdGX0VOVFJQUl9WQUwoUVRSLDQwMDI1LCwsLCwsTk9BVURJVCk=&amp;WINDOW=FIRST_POPUP&amp;HEIGHT=450&amp;WI","DTH=450&amp;START_MAXIMIZED=FALSE&amp;VAR:CALENDAR=FIVEDAY&amp;VAR:SYMBOL=EV&amp;VAR:INDEX=0"}</definedName>
    <definedName name="_38__FDSAUDITLINK__" localSheetId="2" hidden="1">{"fdsup://IBCentral/FAT Viewer?action=UPDATE&amp;creator=factset&amp;DOC_NAME=fat:reuters_annual_source_window.fat&amp;display_string=Audit&amp;DYN_ARGS=TRUE&amp;VAR:ID1=405671&amp;VAR:RCODE=CMNEQ&amp;VAR:SDATE=20111299&amp;VAR:FREQ=Y&amp;VAR:RELITEM=RP&amp;VAR:CURRENCY=LOCAL&amp;VAR:CURRSOURCE=EXSHA","RE&amp;VAR:NATFREQ=ANNUAL&amp;VAR:RFIELD=FINALIZED&amp;VAR:DB_TYPE=NR&amp;VAR:UNITS=M&amp;window=popup&amp;width=450&amp;height=300&amp;START_MAXIMIZED=FALSE"}</definedName>
    <definedName name="_38__FDSAUDITLINK__" localSheetId="20" hidden="1">{"fdsup://IBCentral/FAT Viewer?action=UPDATE&amp;creator=factset&amp;DOC_NAME=fat:reuters_annual_source_window.fat&amp;display_string=Audit&amp;DYN_ARGS=TRUE&amp;VAR:ID1=405671&amp;VAR:RCODE=CMNEQ&amp;VAR:SDATE=20111299&amp;VAR:FREQ=Y&amp;VAR:RELITEM=RP&amp;VAR:CURRENCY=LOCAL&amp;VAR:CURRSOURCE=EXSHA","RE&amp;VAR:NATFREQ=ANNUAL&amp;VAR:RFIELD=FINALIZED&amp;VAR:DB_TYPE=NR&amp;VAR:UNITS=M&amp;window=popup&amp;width=450&amp;height=300&amp;START_MAXIMIZED=FALSE"}</definedName>
    <definedName name="_38__FDSAUDITLINK__" hidden="1">{"fdsup://IBCentral/FAT Viewer?action=UPDATE&amp;creator=factset&amp;DOC_NAME=fat:reuters_annual_source_window.fat&amp;display_string=Audit&amp;DYN_ARGS=TRUE&amp;VAR:ID1=405671&amp;VAR:RCODE=CMNEQ&amp;VAR:SDATE=20111299&amp;VAR:FREQ=Y&amp;VAR:RELITEM=RP&amp;VAR:CURRENCY=LOCAL&amp;VAR:CURRSOURCE=EXSHA","RE&amp;VAR:NATFREQ=ANNUAL&amp;VAR:RFIELD=FINALIZED&amp;VAR:DB_TYPE=NR&amp;VAR:UNITS=M&amp;window=popup&amp;width=450&amp;height=300&amp;START_MAXIMIZED=FALSE"}</definedName>
    <definedName name="_380__FDSAUDITLINK__" localSheetId="2" hidden="1">{"fdsup://directions/FAT Viewer?action=UPDATE&amp;creator=factset&amp;DYN_ARGS=TRUE&amp;DOC_NAME=FAT:FQL_AUDITING_CLIENT_TEMPLATE.FAT&amp;display_string=Audit&amp;VAR:KEY=ALMDCVGZAL&amp;VAR:QUERY=UkdGX0VOVFJQUl9WQUwoUVRSLDM5OTMzLCwsLCwsTk9BVURJVCk=&amp;WINDOW=FIRST_POPUP&amp;HEIGHT=450&amp;WI","DTH=450&amp;START_MAXIMIZED=FALSE&amp;VAR:CALENDAR=FIVEDAY&amp;VAR:SYMBOL=EV&amp;VAR:INDEX=0"}</definedName>
    <definedName name="_380__FDSAUDITLINK__" localSheetId="20" hidden="1">{"fdsup://directions/FAT Viewer?action=UPDATE&amp;creator=factset&amp;DYN_ARGS=TRUE&amp;DOC_NAME=FAT:FQL_AUDITING_CLIENT_TEMPLATE.FAT&amp;display_string=Audit&amp;VAR:KEY=ALMDCVGZAL&amp;VAR:QUERY=UkdGX0VOVFJQUl9WQUwoUVRSLDM5OTMzLCwsLCwsTk9BVURJVCk=&amp;WINDOW=FIRST_POPUP&amp;HEIGHT=450&amp;WI","DTH=450&amp;START_MAXIMIZED=FALSE&amp;VAR:CALENDAR=FIVEDAY&amp;VAR:SYMBOL=EV&amp;VAR:INDEX=0"}</definedName>
    <definedName name="_380__FDSAUDITLINK__" hidden="1">{"fdsup://directions/FAT Viewer?action=UPDATE&amp;creator=factset&amp;DYN_ARGS=TRUE&amp;DOC_NAME=FAT:FQL_AUDITING_CLIENT_TEMPLATE.FAT&amp;display_string=Audit&amp;VAR:KEY=ALMDCVGZAL&amp;VAR:QUERY=UkdGX0VOVFJQUl9WQUwoUVRSLDM5OTMzLCwsLCwsTk9BVURJVCk=&amp;WINDOW=FIRST_POPUP&amp;HEIGHT=450&amp;WI","DTH=450&amp;START_MAXIMIZED=FALSE&amp;VAR:CALENDAR=FIVEDAY&amp;VAR:SYMBOL=EV&amp;VAR:INDEX=0"}</definedName>
    <definedName name="_381__FDSAUDITLINK__" localSheetId="2" hidden="1">{"fdsup://directions/FAT Viewer?action=UPDATE&amp;creator=factset&amp;DYN_ARGS=TRUE&amp;DOC_NAME=FAT:FQL_AUDITING_CLIENT_TEMPLATE.FAT&amp;display_string=Audit&amp;VAR:KEY=WPCHWDOVCX&amp;VAR:QUERY=UkdGX0VOVFJQUl9WQUwoUVRSLDM5ODQ0LCwsLCwsTk9BVURJVCk=&amp;WINDOW=FIRST_POPUP&amp;HEIGHT=450&amp;WI","DTH=450&amp;START_MAXIMIZED=FALSE&amp;VAR:CALENDAR=FIVEDAY&amp;VAR:SYMBOL=EV&amp;VAR:INDEX=0"}</definedName>
    <definedName name="_381__FDSAUDITLINK__" localSheetId="20" hidden="1">{"fdsup://directions/FAT Viewer?action=UPDATE&amp;creator=factset&amp;DYN_ARGS=TRUE&amp;DOC_NAME=FAT:FQL_AUDITING_CLIENT_TEMPLATE.FAT&amp;display_string=Audit&amp;VAR:KEY=WPCHWDOVCX&amp;VAR:QUERY=UkdGX0VOVFJQUl9WQUwoUVRSLDM5ODQ0LCwsLCwsTk9BVURJVCk=&amp;WINDOW=FIRST_POPUP&amp;HEIGHT=450&amp;WI","DTH=450&amp;START_MAXIMIZED=FALSE&amp;VAR:CALENDAR=FIVEDAY&amp;VAR:SYMBOL=EV&amp;VAR:INDEX=0"}</definedName>
    <definedName name="_381__FDSAUDITLINK__" hidden="1">{"fdsup://directions/FAT Viewer?action=UPDATE&amp;creator=factset&amp;DYN_ARGS=TRUE&amp;DOC_NAME=FAT:FQL_AUDITING_CLIENT_TEMPLATE.FAT&amp;display_string=Audit&amp;VAR:KEY=WPCHWDOVCX&amp;VAR:QUERY=UkdGX0VOVFJQUl9WQUwoUVRSLDM5ODQ0LCwsLCwsTk9BVURJVCk=&amp;WINDOW=FIRST_POPUP&amp;HEIGHT=450&amp;WI","DTH=450&amp;START_MAXIMIZED=FALSE&amp;VAR:CALENDAR=FIVEDAY&amp;VAR:SYMBOL=EV&amp;VAR:INDEX=0"}</definedName>
    <definedName name="_382__FDSAUDITLINK__" localSheetId="2" hidden="1">{"fdsup://directions/FAT Viewer?action=UPDATE&amp;creator=factset&amp;DYN_ARGS=TRUE&amp;DOC_NAME=FAT:FQL_AUDITING_CLIENT_TEMPLATE.FAT&amp;display_string=Audit&amp;VAR:KEY=YTONUTUTUV&amp;VAR:QUERY=UkdGX0VOVFJQUl9WQUwoUVRSLDM5NzUyLCwsLCwsTk9BVURJVCk=&amp;WINDOW=FIRST_POPUP&amp;HEIGHT=450&amp;WI","DTH=450&amp;START_MAXIMIZED=FALSE&amp;VAR:CALENDAR=FIVEDAY&amp;VAR:SYMBOL=EV&amp;VAR:INDEX=0"}</definedName>
    <definedName name="_382__FDSAUDITLINK__" localSheetId="20" hidden="1">{"fdsup://directions/FAT Viewer?action=UPDATE&amp;creator=factset&amp;DYN_ARGS=TRUE&amp;DOC_NAME=FAT:FQL_AUDITING_CLIENT_TEMPLATE.FAT&amp;display_string=Audit&amp;VAR:KEY=YTONUTUTUV&amp;VAR:QUERY=UkdGX0VOVFJQUl9WQUwoUVRSLDM5NzUyLCwsLCwsTk9BVURJVCk=&amp;WINDOW=FIRST_POPUP&amp;HEIGHT=450&amp;WI","DTH=450&amp;START_MAXIMIZED=FALSE&amp;VAR:CALENDAR=FIVEDAY&amp;VAR:SYMBOL=EV&amp;VAR:INDEX=0"}</definedName>
    <definedName name="_382__FDSAUDITLINK__" hidden="1">{"fdsup://directions/FAT Viewer?action=UPDATE&amp;creator=factset&amp;DYN_ARGS=TRUE&amp;DOC_NAME=FAT:FQL_AUDITING_CLIENT_TEMPLATE.FAT&amp;display_string=Audit&amp;VAR:KEY=YTONUTUTUV&amp;VAR:QUERY=UkdGX0VOVFJQUl9WQUwoUVRSLDM5NzUyLCwsLCwsTk9BVURJVCk=&amp;WINDOW=FIRST_POPUP&amp;HEIGHT=450&amp;WI","DTH=450&amp;START_MAXIMIZED=FALSE&amp;VAR:CALENDAR=FIVEDAY&amp;VAR:SYMBOL=EV&amp;VAR:INDEX=0"}</definedName>
    <definedName name="_383__FDSAUDITLINK__" localSheetId="2" hidden="1">{"fdsup://directions/FAT Viewer?action=UPDATE&amp;creator=factset&amp;DYN_ARGS=TRUE&amp;DOC_NAME=FAT:FQL_AUDITING_CLIENT_TEMPLATE.FAT&amp;display_string=Audit&amp;VAR:KEY=APKZILENSP&amp;VAR:QUERY=UkdGX0VOVFJQUl9WQUwoUVRSLDM5NjYwLCwsLCwsTk9BVURJVCk=&amp;WINDOW=FIRST_POPUP&amp;HEIGHT=450&amp;WI","DTH=450&amp;START_MAXIMIZED=FALSE&amp;VAR:CALENDAR=FIVEDAY&amp;VAR:SYMBOL=EV&amp;VAR:INDEX=0"}</definedName>
    <definedName name="_383__FDSAUDITLINK__" localSheetId="20" hidden="1">{"fdsup://directions/FAT Viewer?action=UPDATE&amp;creator=factset&amp;DYN_ARGS=TRUE&amp;DOC_NAME=FAT:FQL_AUDITING_CLIENT_TEMPLATE.FAT&amp;display_string=Audit&amp;VAR:KEY=APKZILENSP&amp;VAR:QUERY=UkdGX0VOVFJQUl9WQUwoUVRSLDM5NjYwLCwsLCwsTk9BVURJVCk=&amp;WINDOW=FIRST_POPUP&amp;HEIGHT=450&amp;WI","DTH=450&amp;START_MAXIMIZED=FALSE&amp;VAR:CALENDAR=FIVEDAY&amp;VAR:SYMBOL=EV&amp;VAR:INDEX=0"}</definedName>
    <definedName name="_383__FDSAUDITLINK__" hidden="1">{"fdsup://directions/FAT Viewer?action=UPDATE&amp;creator=factset&amp;DYN_ARGS=TRUE&amp;DOC_NAME=FAT:FQL_AUDITING_CLIENT_TEMPLATE.FAT&amp;display_string=Audit&amp;VAR:KEY=APKZILENSP&amp;VAR:QUERY=UkdGX0VOVFJQUl9WQUwoUVRSLDM5NjYwLCwsLCwsTk9BVURJVCk=&amp;WINDOW=FIRST_POPUP&amp;HEIGHT=450&amp;WI","DTH=450&amp;START_MAXIMIZED=FALSE&amp;VAR:CALENDAR=FIVEDAY&amp;VAR:SYMBOL=EV&amp;VAR:INDEX=0"}</definedName>
    <definedName name="_384__FDSAUDITLINK__" localSheetId="2" hidden="1">{"fdsup://directions/FAT Viewer?action=UPDATE&amp;creator=factset&amp;DYN_ARGS=TRUE&amp;DOC_NAME=FAT:FQL_AUDITING_CLIENT_TEMPLATE.FAT&amp;display_string=Audit&amp;VAR:KEY=CDCRELINGB&amp;VAR:QUERY=UkdGX0VOVFJQUl9WQUwoUVRSLDM5NTY4LCwsLCwsTk9BVURJVCk=&amp;WINDOW=FIRST_POPUP&amp;HEIGHT=450&amp;WI","DTH=450&amp;START_MAXIMIZED=FALSE&amp;VAR:CALENDAR=FIVEDAY&amp;VAR:SYMBOL=EV&amp;VAR:INDEX=0"}</definedName>
    <definedName name="_384__FDSAUDITLINK__" localSheetId="20" hidden="1">{"fdsup://directions/FAT Viewer?action=UPDATE&amp;creator=factset&amp;DYN_ARGS=TRUE&amp;DOC_NAME=FAT:FQL_AUDITING_CLIENT_TEMPLATE.FAT&amp;display_string=Audit&amp;VAR:KEY=CDCRELINGB&amp;VAR:QUERY=UkdGX0VOVFJQUl9WQUwoUVRSLDM5NTY4LCwsLCwsTk9BVURJVCk=&amp;WINDOW=FIRST_POPUP&amp;HEIGHT=450&amp;WI","DTH=450&amp;START_MAXIMIZED=FALSE&amp;VAR:CALENDAR=FIVEDAY&amp;VAR:SYMBOL=EV&amp;VAR:INDEX=0"}</definedName>
    <definedName name="_384__FDSAUDITLINK__" hidden="1">{"fdsup://directions/FAT Viewer?action=UPDATE&amp;creator=factset&amp;DYN_ARGS=TRUE&amp;DOC_NAME=FAT:FQL_AUDITING_CLIENT_TEMPLATE.FAT&amp;display_string=Audit&amp;VAR:KEY=CDCRELINGB&amp;VAR:QUERY=UkdGX0VOVFJQUl9WQUwoUVRSLDM5NTY4LCwsLCwsTk9BVURJVCk=&amp;WINDOW=FIRST_POPUP&amp;HEIGHT=450&amp;WI","DTH=450&amp;START_MAXIMIZED=FALSE&amp;VAR:CALENDAR=FIVEDAY&amp;VAR:SYMBOL=EV&amp;VAR:INDEX=0"}</definedName>
    <definedName name="_385__FDSAUDITLINK__" localSheetId="2" hidden="1">{"fdsup://directions/FAT Viewer?action=UPDATE&amp;creator=factset&amp;DYN_ARGS=TRUE&amp;DOC_NAME=FAT:FQL_AUDITING_CLIENT_TEMPLATE.FAT&amp;display_string=Audit&amp;VAR:KEY=QPSPEXKPMF&amp;VAR:QUERY=UkdGX0VOVFJQUl9WQUwoUVRSLDM5NDc4LCwsLCwsTk9BVURJVCk=&amp;WINDOW=FIRST_POPUP&amp;HEIGHT=450&amp;WI","DTH=450&amp;START_MAXIMIZED=FALSE&amp;VAR:CALENDAR=FIVEDAY&amp;VAR:SYMBOL=EV&amp;VAR:INDEX=0"}</definedName>
    <definedName name="_385__FDSAUDITLINK__" localSheetId="20" hidden="1">{"fdsup://directions/FAT Viewer?action=UPDATE&amp;creator=factset&amp;DYN_ARGS=TRUE&amp;DOC_NAME=FAT:FQL_AUDITING_CLIENT_TEMPLATE.FAT&amp;display_string=Audit&amp;VAR:KEY=QPSPEXKPMF&amp;VAR:QUERY=UkdGX0VOVFJQUl9WQUwoUVRSLDM5NDc4LCwsLCwsTk9BVURJVCk=&amp;WINDOW=FIRST_POPUP&amp;HEIGHT=450&amp;WI","DTH=450&amp;START_MAXIMIZED=FALSE&amp;VAR:CALENDAR=FIVEDAY&amp;VAR:SYMBOL=EV&amp;VAR:INDEX=0"}</definedName>
    <definedName name="_385__FDSAUDITLINK__" hidden="1">{"fdsup://directions/FAT Viewer?action=UPDATE&amp;creator=factset&amp;DYN_ARGS=TRUE&amp;DOC_NAME=FAT:FQL_AUDITING_CLIENT_TEMPLATE.FAT&amp;display_string=Audit&amp;VAR:KEY=QPSPEXKPMF&amp;VAR:QUERY=UkdGX0VOVFJQUl9WQUwoUVRSLDM5NDc4LCwsLCwsTk9BVURJVCk=&amp;WINDOW=FIRST_POPUP&amp;HEIGHT=450&amp;WI","DTH=450&amp;START_MAXIMIZED=FALSE&amp;VAR:CALENDAR=FIVEDAY&amp;VAR:SYMBOL=EV&amp;VAR:INDEX=0"}</definedName>
    <definedName name="_386__FDSAUDITLINK__" localSheetId="2" hidden="1">{"fdsup://directions/FAT Viewer?action=UPDATE&amp;creator=factset&amp;DYN_ARGS=TRUE&amp;DOC_NAME=FAT:FQL_AUDITING_CLIENT_TEMPLATE.FAT&amp;display_string=Audit&amp;VAR:KEY=MFUVILAHYX&amp;VAR:QUERY=UkdGX0VOVFJQUl9WQUwoUVRSLDM5Mzg2LCwsLCwsTk9BVURJVCk=&amp;WINDOW=FIRST_POPUP&amp;HEIGHT=450&amp;WI","DTH=450&amp;START_MAXIMIZED=FALSE&amp;VAR:CALENDAR=FIVEDAY&amp;VAR:SYMBOL=EV&amp;VAR:INDEX=0"}</definedName>
    <definedName name="_386__FDSAUDITLINK__" localSheetId="20" hidden="1">{"fdsup://directions/FAT Viewer?action=UPDATE&amp;creator=factset&amp;DYN_ARGS=TRUE&amp;DOC_NAME=FAT:FQL_AUDITING_CLIENT_TEMPLATE.FAT&amp;display_string=Audit&amp;VAR:KEY=MFUVILAHYX&amp;VAR:QUERY=UkdGX0VOVFJQUl9WQUwoUVRSLDM5Mzg2LCwsLCwsTk9BVURJVCk=&amp;WINDOW=FIRST_POPUP&amp;HEIGHT=450&amp;WI","DTH=450&amp;START_MAXIMIZED=FALSE&amp;VAR:CALENDAR=FIVEDAY&amp;VAR:SYMBOL=EV&amp;VAR:INDEX=0"}</definedName>
    <definedName name="_386__FDSAUDITLINK__" hidden="1">{"fdsup://directions/FAT Viewer?action=UPDATE&amp;creator=factset&amp;DYN_ARGS=TRUE&amp;DOC_NAME=FAT:FQL_AUDITING_CLIENT_TEMPLATE.FAT&amp;display_string=Audit&amp;VAR:KEY=MFUVILAHYX&amp;VAR:QUERY=UkdGX0VOVFJQUl9WQUwoUVRSLDM5Mzg2LCwsLCwsTk9BVURJVCk=&amp;WINDOW=FIRST_POPUP&amp;HEIGHT=450&amp;WI","DTH=450&amp;START_MAXIMIZED=FALSE&amp;VAR:CALENDAR=FIVEDAY&amp;VAR:SYMBOL=EV&amp;VAR:INDEX=0"}</definedName>
    <definedName name="_387__FDSAUDITLINK__" localSheetId="2" hidden="1">{"fdsup://directions/FAT Viewer?action=UPDATE&amp;creator=factset&amp;DYN_ARGS=TRUE&amp;DOC_NAME=FAT:FQL_AUDITING_CLIENT_TEMPLATE.FAT&amp;display_string=Audit&amp;VAR:KEY=WFMPKBQHWV&amp;VAR:QUERY=UkdGX0VOVFJQUl9WQUwoUVRSLDM5Mjk0LCwsLCwsTk9BVURJVCk=&amp;WINDOW=FIRST_POPUP&amp;HEIGHT=450&amp;WI","DTH=450&amp;START_MAXIMIZED=FALSE&amp;VAR:CALENDAR=FIVEDAY&amp;VAR:SYMBOL=EV&amp;VAR:INDEX=0"}</definedName>
    <definedName name="_387__FDSAUDITLINK__" localSheetId="20" hidden="1">{"fdsup://directions/FAT Viewer?action=UPDATE&amp;creator=factset&amp;DYN_ARGS=TRUE&amp;DOC_NAME=FAT:FQL_AUDITING_CLIENT_TEMPLATE.FAT&amp;display_string=Audit&amp;VAR:KEY=WFMPKBQHWV&amp;VAR:QUERY=UkdGX0VOVFJQUl9WQUwoUVRSLDM5Mjk0LCwsLCwsTk9BVURJVCk=&amp;WINDOW=FIRST_POPUP&amp;HEIGHT=450&amp;WI","DTH=450&amp;START_MAXIMIZED=FALSE&amp;VAR:CALENDAR=FIVEDAY&amp;VAR:SYMBOL=EV&amp;VAR:INDEX=0"}</definedName>
    <definedName name="_387__FDSAUDITLINK__" hidden="1">{"fdsup://directions/FAT Viewer?action=UPDATE&amp;creator=factset&amp;DYN_ARGS=TRUE&amp;DOC_NAME=FAT:FQL_AUDITING_CLIENT_TEMPLATE.FAT&amp;display_string=Audit&amp;VAR:KEY=WFMPKBQHWV&amp;VAR:QUERY=UkdGX0VOVFJQUl9WQUwoUVRSLDM5Mjk0LCwsLCwsTk9BVURJVCk=&amp;WINDOW=FIRST_POPUP&amp;HEIGHT=450&amp;WI","DTH=450&amp;START_MAXIMIZED=FALSE&amp;VAR:CALENDAR=FIVEDAY&amp;VAR:SYMBOL=EV&amp;VAR:INDEX=0"}</definedName>
    <definedName name="_388__FDSAUDITLINK__" localSheetId="2" hidden="1">{"fdsup://directions/FAT Viewer?action=UPDATE&amp;creator=factset&amp;DYN_ARGS=TRUE&amp;DOC_NAME=FAT:FQL_AUDITING_CLIENT_TEMPLATE.FAT&amp;display_string=Audit&amp;VAR:KEY=ORIJCLQROP&amp;VAR:QUERY=UkdGX0VOVFJQUl9WQUwoUVRSLDM5MjAyLCwsLCwsTk9BVURJVCk=&amp;WINDOW=FIRST_POPUP&amp;HEIGHT=450&amp;WI","DTH=450&amp;START_MAXIMIZED=FALSE&amp;VAR:CALENDAR=FIVEDAY&amp;VAR:SYMBOL=EV&amp;VAR:INDEX=0"}</definedName>
    <definedName name="_388__FDSAUDITLINK__" localSheetId="20" hidden="1">{"fdsup://directions/FAT Viewer?action=UPDATE&amp;creator=factset&amp;DYN_ARGS=TRUE&amp;DOC_NAME=FAT:FQL_AUDITING_CLIENT_TEMPLATE.FAT&amp;display_string=Audit&amp;VAR:KEY=ORIJCLQROP&amp;VAR:QUERY=UkdGX0VOVFJQUl9WQUwoUVRSLDM5MjAyLCwsLCwsTk9BVURJVCk=&amp;WINDOW=FIRST_POPUP&amp;HEIGHT=450&amp;WI","DTH=450&amp;START_MAXIMIZED=FALSE&amp;VAR:CALENDAR=FIVEDAY&amp;VAR:SYMBOL=EV&amp;VAR:INDEX=0"}</definedName>
    <definedName name="_388__FDSAUDITLINK__" hidden="1">{"fdsup://directions/FAT Viewer?action=UPDATE&amp;creator=factset&amp;DYN_ARGS=TRUE&amp;DOC_NAME=FAT:FQL_AUDITING_CLIENT_TEMPLATE.FAT&amp;display_string=Audit&amp;VAR:KEY=ORIJCLQROP&amp;VAR:QUERY=UkdGX0VOVFJQUl9WQUwoUVRSLDM5MjAyLCwsLCwsTk9BVURJVCk=&amp;WINDOW=FIRST_POPUP&amp;HEIGHT=450&amp;WI","DTH=450&amp;START_MAXIMIZED=FALSE&amp;VAR:CALENDAR=FIVEDAY&amp;VAR:SYMBOL=EV&amp;VAR:INDEX=0"}</definedName>
    <definedName name="_389__FDSAUDITLINK__" localSheetId="2" hidden="1">{"fdsup://directions/FAT Viewer?action=UPDATE&amp;creator=factset&amp;DYN_ARGS=TRUE&amp;DOC_NAME=FAT:FQL_AUDITING_CLIENT_TEMPLATE.FAT&amp;display_string=Audit&amp;VAR:KEY=OJMXQBSHMB&amp;VAR:QUERY=UkdGX0VOVFJQUl9WQUwoUVRSLDM5MTEzLCwsLCwsTk9BVURJVCk=&amp;WINDOW=FIRST_POPUP&amp;HEIGHT=450&amp;WI","DTH=450&amp;START_MAXIMIZED=FALSE&amp;VAR:CALENDAR=FIVEDAY&amp;VAR:SYMBOL=EV&amp;VAR:INDEX=0"}</definedName>
    <definedName name="_389__FDSAUDITLINK__" localSheetId="20" hidden="1">{"fdsup://directions/FAT Viewer?action=UPDATE&amp;creator=factset&amp;DYN_ARGS=TRUE&amp;DOC_NAME=FAT:FQL_AUDITING_CLIENT_TEMPLATE.FAT&amp;display_string=Audit&amp;VAR:KEY=OJMXQBSHMB&amp;VAR:QUERY=UkdGX0VOVFJQUl9WQUwoUVRSLDM5MTEzLCwsLCwsTk9BVURJVCk=&amp;WINDOW=FIRST_POPUP&amp;HEIGHT=450&amp;WI","DTH=450&amp;START_MAXIMIZED=FALSE&amp;VAR:CALENDAR=FIVEDAY&amp;VAR:SYMBOL=EV&amp;VAR:INDEX=0"}</definedName>
    <definedName name="_389__FDSAUDITLINK__" hidden="1">{"fdsup://directions/FAT Viewer?action=UPDATE&amp;creator=factset&amp;DYN_ARGS=TRUE&amp;DOC_NAME=FAT:FQL_AUDITING_CLIENT_TEMPLATE.FAT&amp;display_string=Audit&amp;VAR:KEY=OJMXQBSHMB&amp;VAR:QUERY=UkdGX0VOVFJQUl9WQUwoUVRSLDM5MTEzLCwsLCwsTk9BVURJVCk=&amp;WINDOW=FIRST_POPUP&amp;HEIGHT=450&amp;WI","DTH=450&amp;START_MAXIMIZED=FALSE&amp;VAR:CALENDAR=FIVEDAY&amp;VAR:SYMBOL=EV&amp;VAR:INDEX=0"}</definedName>
    <definedName name="_39__FDSAUDITLINK__" localSheetId="2"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39__FDSAUDITLINK__" localSheetId="20"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39__FDSAUDITLINK__"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390__FDSAUDITLINK__" localSheetId="2" hidden="1">{"fdsup://directions/FAT Viewer?action=UPDATE&amp;creator=factset&amp;DYN_ARGS=TRUE&amp;DOC_NAME=FAT:FQL_AUDITING_CLIENT_TEMPLATE.FAT&amp;display_string=Audit&amp;VAR:KEY=KNORULAPKD&amp;VAR:QUERY=UkdGX0VOVFJQUl9WQUwoUVRSLDM5MDIxLCwsLCwsTk9BVURJVCk=&amp;WINDOW=FIRST_POPUP&amp;HEIGHT=450&amp;WI","DTH=450&amp;START_MAXIMIZED=FALSE&amp;VAR:CALENDAR=FIVEDAY&amp;VAR:SYMBOL=EV&amp;VAR:INDEX=0"}</definedName>
    <definedName name="_390__FDSAUDITLINK__" localSheetId="20" hidden="1">{"fdsup://directions/FAT Viewer?action=UPDATE&amp;creator=factset&amp;DYN_ARGS=TRUE&amp;DOC_NAME=FAT:FQL_AUDITING_CLIENT_TEMPLATE.FAT&amp;display_string=Audit&amp;VAR:KEY=KNORULAPKD&amp;VAR:QUERY=UkdGX0VOVFJQUl9WQUwoUVRSLDM5MDIxLCwsLCwsTk9BVURJVCk=&amp;WINDOW=FIRST_POPUP&amp;HEIGHT=450&amp;WI","DTH=450&amp;START_MAXIMIZED=FALSE&amp;VAR:CALENDAR=FIVEDAY&amp;VAR:SYMBOL=EV&amp;VAR:INDEX=0"}</definedName>
    <definedName name="_390__FDSAUDITLINK__" hidden="1">{"fdsup://directions/FAT Viewer?action=UPDATE&amp;creator=factset&amp;DYN_ARGS=TRUE&amp;DOC_NAME=FAT:FQL_AUDITING_CLIENT_TEMPLATE.FAT&amp;display_string=Audit&amp;VAR:KEY=KNORULAPKD&amp;VAR:QUERY=UkdGX0VOVFJQUl9WQUwoUVRSLDM5MDIxLCwsLCwsTk9BVURJVCk=&amp;WINDOW=FIRST_POPUP&amp;HEIGHT=450&amp;WI","DTH=450&amp;START_MAXIMIZED=FALSE&amp;VAR:CALENDAR=FIVEDAY&amp;VAR:SYMBOL=EV&amp;VAR:INDEX=0"}</definedName>
    <definedName name="_391__FDSAUDITLINK__" localSheetId="2" hidden="1">{"fdsup://directions/FAT Viewer?action=UPDATE&amp;creator=factset&amp;DYN_ARGS=TRUE&amp;DOC_NAME=FAT:FQL_AUDITING_CLIENT_TEMPLATE.FAT&amp;display_string=Audit&amp;VAR:KEY=SJMBEBKNAB&amp;VAR:QUERY=UkdGX0VOVFJQUl9WQUwoUVRSLDM4OTI5LCwsLCwsTk9BVURJVCk=&amp;WINDOW=FIRST_POPUP&amp;HEIGHT=450&amp;WI","DTH=450&amp;START_MAXIMIZED=FALSE&amp;VAR:CALENDAR=FIVEDAY&amp;VAR:SYMBOL=EV&amp;VAR:INDEX=0"}</definedName>
    <definedName name="_391__FDSAUDITLINK__" localSheetId="20" hidden="1">{"fdsup://directions/FAT Viewer?action=UPDATE&amp;creator=factset&amp;DYN_ARGS=TRUE&amp;DOC_NAME=FAT:FQL_AUDITING_CLIENT_TEMPLATE.FAT&amp;display_string=Audit&amp;VAR:KEY=SJMBEBKNAB&amp;VAR:QUERY=UkdGX0VOVFJQUl9WQUwoUVRSLDM4OTI5LCwsLCwsTk9BVURJVCk=&amp;WINDOW=FIRST_POPUP&amp;HEIGHT=450&amp;WI","DTH=450&amp;START_MAXIMIZED=FALSE&amp;VAR:CALENDAR=FIVEDAY&amp;VAR:SYMBOL=EV&amp;VAR:INDEX=0"}</definedName>
    <definedName name="_391__FDSAUDITLINK__" hidden="1">{"fdsup://directions/FAT Viewer?action=UPDATE&amp;creator=factset&amp;DYN_ARGS=TRUE&amp;DOC_NAME=FAT:FQL_AUDITING_CLIENT_TEMPLATE.FAT&amp;display_string=Audit&amp;VAR:KEY=SJMBEBKNAB&amp;VAR:QUERY=UkdGX0VOVFJQUl9WQUwoUVRSLDM4OTI5LCwsLCwsTk9BVURJVCk=&amp;WINDOW=FIRST_POPUP&amp;HEIGHT=450&amp;WI","DTH=450&amp;START_MAXIMIZED=FALSE&amp;VAR:CALENDAR=FIVEDAY&amp;VAR:SYMBOL=EV&amp;VAR:INDEX=0"}</definedName>
    <definedName name="_392__FDSAUDITLINK__" localSheetId="2" hidden="1">{"fdsup://directions/FAT Viewer?action=UPDATE&amp;creator=factset&amp;DYN_ARGS=TRUE&amp;DOC_NAME=FAT:FQL_AUDITING_CLIENT_TEMPLATE.FAT&amp;display_string=Audit&amp;VAR:KEY=OFENSXWFAH&amp;VAR:QUERY=UkdGX0VOVFJQUl9WQUwoUVRSLDM4ODM3LCwsLCwsTk9BVURJVCk=&amp;WINDOW=FIRST_POPUP&amp;HEIGHT=450&amp;WI","DTH=450&amp;START_MAXIMIZED=FALSE&amp;VAR:CALENDAR=FIVEDAY&amp;VAR:SYMBOL=EV&amp;VAR:INDEX=0"}</definedName>
    <definedName name="_392__FDSAUDITLINK__" localSheetId="20" hidden="1">{"fdsup://directions/FAT Viewer?action=UPDATE&amp;creator=factset&amp;DYN_ARGS=TRUE&amp;DOC_NAME=FAT:FQL_AUDITING_CLIENT_TEMPLATE.FAT&amp;display_string=Audit&amp;VAR:KEY=OFENSXWFAH&amp;VAR:QUERY=UkdGX0VOVFJQUl9WQUwoUVRSLDM4ODM3LCwsLCwsTk9BVURJVCk=&amp;WINDOW=FIRST_POPUP&amp;HEIGHT=450&amp;WI","DTH=450&amp;START_MAXIMIZED=FALSE&amp;VAR:CALENDAR=FIVEDAY&amp;VAR:SYMBOL=EV&amp;VAR:INDEX=0"}</definedName>
    <definedName name="_392__FDSAUDITLINK__" hidden="1">{"fdsup://directions/FAT Viewer?action=UPDATE&amp;creator=factset&amp;DYN_ARGS=TRUE&amp;DOC_NAME=FAT:FQL_AUDITING_CLIENT_TEMPLATE.FAT&amp;display_string=Audit&amp;VAR:KEY=OFENSXWFAH&amp;VAR:QUERY=UkdGX0VOVFJQUl9WQUwoUVRSLDM4ODM3LCwsLCwsTk9BVURJVCk=&amp;WINDOW=FIRST_POPUP&amp;HEIGHT=450&amp;WI","DTH=450&amp;START_MAXIMIZED=FALSE&amp;VAR:CALENDAR=FIVEDAY&amp;VAR:SYMBOL=EV&amp;VAR:INDEX=0"}</definedName>
    <definedName name="_393__FDSAUDITLINK__" localSheetId="2" hidden="1">{"fdsup://directions/FAT Viewer?action=UPDATE&amp;creator=factset&amp;DYN_ARGS=TRUE&amp;DOC_NAME=FAT:FQL_AUDITING_CLIENT_TEMPLATE.FAT&amp;display_string=Audit&amp;VAR:KEY=IPSVMXYVUH&amp;VAR:QUERY=UkdGX0VOVFJQUl9WQUwoUVRSLDM4NzQ4LCwsLCwsTk9BVURJVCk=&amp;WINDOW=FIRST_POPUP&amp;HEIGHT=450&amp;WI","DTH=450&amp;START_MAXIMIZED=FALSE&amp;VAR:CALENDAR=FIVEDAY&amp;VAR:SYMBOL=EV&amp;VAR:INDEX=0"}</definedName>
    <definedName name="_393__FDSAUDITLINK__" localSheetId="20" hidden="1">{"fdsup://directions/FAT Viewer?action=UPDATE&amp;creator=factset&amp;DYN_ARGS=TRUE&amp;DOC_NAME=FAT:FQL_AUDITING_CLIENT_TEMPLATE.FAT&amp;display_string=Audit&amp;VAR:KEY=IPSVMXYVUH&amp;VAR:QUERY=UkdGX0VOVFJQUl9WQUwoUVRSLDM4NzQ4LCwsLCwsTk9BVURJVCk=&amp;WINDOW=FIRST_POPUP&amp;HEIGHT=450&amp;WI","DTH=450&amp;START_MAXIMIZED=FALSE&amp;VAR:CALENDAR=FIVEDAY&amp;VAR:SYMBOL=EV&amp;VAR:INDEX=0"}</definedName>
    <definedName name="_393__FDSAUDITLINK__" hidden="1">{"fdsup://directions/FAT Viewer?action=UPDATE&amp;creator=factset&amp;DYN_ARGS=TRUE&amp;DOC_NAME=FAT:FQL_AUDITING_CLIENT_TEMPLATE.FAT&amp;display_string=Audit&amp;VAR:KEY=IPSVMXYVUH&amp;VAR:QUERY=UkdGX0VOVFJQUl9WQUwoUVRSLDM4NzQ4LCwsLCwsTk9BVURJVCk=&amp;WINDOW=FIRST_POPUP&amp;HEIGHT=450&amp;WI","DTH=450&amp;START_MAXIMIZED=FALSE&amp;VAR:CALENDAR=FIVEDAY&amp;VAR:SYMBOL=EV&amp;VAR:INDEX=0"}</definedName>
    <definedName name="_394__FDSAUDITLINK__" localSheetId="2" hidden="1">{"fdsup://directions/FAT Viewer?action=UPDATE&amp;creator=factset&amp;DYN_ARGS=TRUE&amp;DOC_NAME=FAT:FQL_AUDITING_CLIENT_TEMPLATE.FAT&amp;display_string=Audit&amp;VAR:KEY=MHKVAZOPAF&amp;VAR:QUERY=UkdGX0VOVFJQUl9WQUwoUVRSLDM4NjU2LCwsLCwsTk9BVURJVCk=&amp;WINDOW=FIRST_POPUP&amp;HEIGHT=450&amp;WI","DTH=450&amp;START_MAXIMIZED=FALSE&amp;VAR:CALENDAR=FIVEDAY&amp;VAR:SYMBOL=EV&amp;VAR:INDEX=0"}</definedName>
    <definedName name="_394__FDSAUDITLINK__" localSheetId="20" hidden="1">{"fdsup://directions/FAT Viewer?action=UPDATE&amp;creator=factset&amp;DYN_ARGS=TRUE&amp;DOC_NAME=FAT:FQL_AUDITING_CLIENT_TEMPLATE.FAT&amp;display_string=Audit&amp;VAR:KEY=MHKVAZOPAF&amp;VAR:QUERY=UkdGX0VOVFJQUl9WQUwoUVRSLDM4NjU2LCwsLCwsTk9BVURJVCk=&amp;WINDOW=FIRST_POPUP&amp;HEIGHT=450&amp;WI","DTH=450&amp;START_MAXIMIZED=FALSE&amp;VAR:CALENDAR=FIVEDAY&amp;VAR:SYMBOL=EV&amp;VAR:INDEX=0"}</definedName>
    <definedName name="_394__FDSAUDITLINK__" hidden="1">{"fdsup://directions/FAT Viewer?action=UPDATE&amp;creator=factset&amp;DYN_ARGS=TRUE&amp;DOC_NAME=FAT:FQL_AUDITING_CLIENT_TEMPLATE.FAT&amp;display_string=Audit&amp;VAR:KEY=MHKVAZOPAF&amp;VAR:QUERY=UkdGX0VOVFJQUl9WQUwoUVRSLDM4NjU2LCwsLCwsTk9BVURJVCk=&amp;WINDOW=FIRST_POPUP&amp;HEIGHT=450&amp;WI","DTH=450&amp;START_MAXIMIZED=FALSE&amp;VAR:CALENDAR=FIVEDAY&amp;VAR:SYMBOL=EV&amp;VAR:INDEX=0"}</definedName>
    <definedName name="_395__FDSAUDITLINK__" localSheetId="2" hidden="1">{"fdsup://directions/FAT Viewer?action=UPDATE&amp;creator=factset&amp;DYN_ARGS=TRUE&amp;DOC_NAME=FAT:FQL_AUDITING_CLIENT_TEMPLATE.FAT&amp;display_string=Audit&amp;VAR:KEY=KVGPWDETKJ&amp;VAR:QUERY=UkdGX0VOVFJQUl9WQUwoUVRSLDM4NTY0LCwsLCwsTk9BVURJVCk=&amp;WINDOW=FIRST_POPUP&amp;HEIGHT=450&amp;WI","DTH=450&amp;START_MAXIMIZED=FALSE&amp;VAR:CALENDAR=FIVEDAY&amp;VAR:SYMBOL=EV&amp;VAR:INDEX=0"}</definedName>
    <definedName name="_395__FDSAUDITLINK__" localSheetId="20" hidden="1">{"fdsup://directions/FAT Viewer?action=UPDATE&amp;creator=factset&amp;DYN_ARGS=TRUE&amp;DOC_NAME=FAT:FQL_AUDITING_CLIENT_TEMPLATE.FAT&amp;display_string=Audit&amp;VAR:KEY=KVGPWDETKJ&amp;VAR:QUERY=UkdGX0VOVFJQUl9WQUwoUVRSLDM4NTY0LCwsLCwsTk9BVURJVCk=&amp;WINDOW=FIRST_POPUP&amp;HEIGHT=450&amp;WI","DTH=450&amp;START_MAXIMIZED=FALSE&amp;VAR:CALENDAR=FIVEDAY&amp;VAR:SYMBOL=EV&amp;VAR:INDEX=0"}</definedName>
    <definedName name="_395__FDSAUDITLINK__" hidden="1">{"fdsup://directions/FAT Viewer?action=UPDATE&amp;creator=factset&amp;DYN_ARGS=TRUE&amp;DOC_NAME=FAT:FQL_AUDITING_CLIENT_TEMPLATE.FAT&amp;display_string=Audit&amp;VAR:KEY=KVGPWDETKJ&amp;VAR:QUERY=UkdGX0VOVFJQUl9WQUwoUVRSLDM4NTY0LCwsLCwsTk9BVURJVCk=&amp;WINDOW=FIRST_POPUP&amp;HEIGHT=450&amp;WI","DTH=450&amp;START_MAXIMIZED=FALSE&amp;VAR:CALENDAR=FIVEDAY&amp;VAR:SYMBOL=EV&amp;VAR:INDEX=0"}</definedName>
    <definedName name="_396__FDSAUDITLINK__" localSheetId="2" hidden="1">{"fdsup://directions/FAT Viewer?action=UPDATE&amp;creator=factset&amp;DYN_ARGS=TRUE&amp;DOC_NAME=FAT:FQL_AUDITING_CLIENT_TEMPLATE.FAT&amp;display_string=Audit&amp;VAR:KEY=CDYLMVGFEX&amp;VAR:QUERY=UkdGX0VOVFJQUl9WQUwoUVRSLDM4NDcyLCwsLCwsTk9BVURJVCk=&amp;WINDOW=FIRST_POPUP&amp;HEIGHT=450&amp;WI","DTH=450&amp;START_MAXIMIZED=FALSE&amp;VAR:CALENDAR=FIVEDAY&amp;VAR:SYMBOL=EV&amp;VAR:INDEX=0"}</definedName>
    <definedName name="_396__FDSAUDITLINK__" localSheetId="20" hidden="1">{"fdsup://directions/FAT Viewer?action=UPDATE&amp;creator=factset&amp;DYN_ARGS=TRUE&amp;DOC_NAME=FAT:FQL_AUDITING_CLIENT_TEMPLATE.FAT&amp;display_string=Audit&amp;VAR:KEY=CDYLMVGFEX&amp;VAR:QUERY=UkdGX0VOVFJQUl9WQUwoUVRSLDM4NDcyLCwsLCwsTk9BVURJVCk=&amp;WINDOW=FIRST_POPUP&amp;HEIGHT=450&amp;WI","DTH=450&amp;START_MAXIMIZED=FALSE&amp;VAR:CALENDAR=FIVEDAY&amp;VAR:SYMBOL=EV&amp;VAR:INDEX=0"}</definedName>
    <definedName name="_396__FDSAUDITLINK__" hidden="1">{"fdsup://directions/FAT Viewer?action=UPDATE&amp;creator=factset&amp;DYN_ARGS=TRUE&amp;DOC_NAME=FAT:FQL_AUDITING_CLIENT_TEMPLATE.FAT&amp;display_string=Audit&amp;VAR:KEY=CDYLMVGFEX&amp;VAR:QUERY=UkdGX0VOVFJQUl9WQUwoUVRSLDM4NDcyLCwsLCwsTk9BVURJVCk=&amp;WINDOW=FIRST_POPUP&amp;HEIGHT=450&amp;WI","DTH=450&amp;START_MAXIMIZED=FALSE&amp;VAR:CALENDAR=FIVEDAY&amp;VAR:SYMBOL=EV&amp;VAR:INDEX=0"}</definedName>
    <definedName name="_397__FDSAUDITLINK__" localSheetId="2" hidden="1">{"fdsup://directions/FAT Viewer?action=UPDATE&amp;creator=factset&amp;DYN_ARGS=TRUE&amp;DOC_NAME=FAT:FQL_AUDITING_CLIENT_TEMPLATE.FAT&amp;display_string=Audit&amp;VAR:KEY=UXYFSFKLKV&amp;VAR:QUERY=UkdGX0VOVFJQUl9WQUwoUVRSLDM4MzgzLCwsLCwsTk9BVURJVCk=&amp;WINDOW=FIRST_POPUP&amp;HEIGHT=450&amp;WI","DTH=450&amp;START_MAXIMIZED=FALSE&amp;VAR:CALENDAR=FIVEDAY&amp;VAR:SYMBOL=EV&amp;VAR:INDEX=0"}</definedName>
    <definedName name="_397__FDSAUDITLINK__" localSheetId="20" hidden="1">{"fdsup://directions/FAT Viewer?action=UPDATE&amp;creator=factset&amp;DYN_ARGS=TRUE&amp;DOC_NAME=FAT:FQL_AUDITING_CLIENT_TEMPLATE.FAT&amp;display_string=Audit&amp;VAR:KEY=UXYFSFKLKV&amp;VAR:QUERY=UkdGX0VOVFJQUl9WQUwoUVRSLDM4MzgzLCwsLCwsTk9BVURJVCk=&amp;WINDOW=FIRST_POPUP&amp;HEIGHT=450&amp;WI","DTH=450&amp;START_MAXIMIZED=FALSE&amp;VAR:CALENDAR=FIVEDAY&amp;VAR:SYMBOL=EV&amp;VAR:INDEX=0"}</definedName>
    <definedName name="_397__FDSAUDITLINK__" hidden="1">{"fdsup://directions/FAT Viewer?action=UPDATE&amp;creator=factset&amp;DYN_ARGS=TRUE&amp;DOC_NAME=FAT:FQL_AUDITING_CLIENT_TEMPLATE.FAT&amp;display_string=Audit&amp;VAR:KEY=UXYFSFKLKV&amp;VAR:QUERY=UkdGX0VOVFJQUl9WQUwoUVRSLDM4MzgzLCwsLCwsTk9BVURJVCk=&amp;WINDOW=FIRST_POPUP&amp;HEIGHT=450&amp;WI","DTH=450&amp;START_MAXIMIZED=FALSE&amp;VAR:CALENDAR=FIVEDAY&amp;VAR:SYMBOL=EV&amp;VAR:INDEX=0"}</definedName>
    <definedName name="_398__FDSAUDITLINK__" localSheetId="2" hidden="1">{"fdsup://directions/FAT Viewer?action=UPDATE&amp;creator=factset&amp;DYN_ARGS=TRUE&amp;DOC_NAME=FAT:FQL_AUDITING_CLIENT_TEMPLATE.FAT&amp;display_string=Audit&amp;VAR:KEY=CZEJALUTQJ&amp;VAR:QUERY=UkdGX0VOVFJQUl9WQUwoUVRSLDQxMjc0LCwsLCwsTk9BVURJVCk=&amp;WINDOW=FIRST_POPUP&amp;HEIGHT=450&amp;WI","DTH=450&amp;START_MAXIMIZED=FALSE&amp;VAR:CALENDAR=FIVEDAY&amp;VAR:SYMBOL=CNS&amp;VAR:INDEX=0"}</definedName>
    <definedName name="_398__FDSAUDITLINK__" localSheetId="20" hidden="1">{"fdsup://directions/FAT Viewer?action=UPDATE&amp;creator=factset&amp;DYN_ARGS=TRUE&amp;DOC_NAME=FAT:FQL_AUDITING_CLIENT_TEMPLATE.FAT&amp;display_string=Audit&amp;VAR:KEY=CZEJALUTQJ&amp;VAR:QUERY=UkdGX0VOVFJQUl9WQUwoUVRSLDQxMjc0LCwsLCwsTk9BVURJVCk=&amp;WINDOW=FIRST_POPUP&amp;HEIGHT=450&amp;WI","DTH=450&amp;START_MAXIMIZED=FALSE&amp;VAR:CALENDAR=FIVEDAY&amp;VAR:SYMBOL=CNS&amp;VAR:INDEX=0"}</definedName>
    <definedName name="_398__FDSAUDITLINK__" hidden="1">{"fdsup://directions/FAT Viewer?action=UPDATE&amp;creator=factset&amp;DYN_ARGS=TRUE&amp;DOC_NAME=FAT:FQL_AUDITING_CLIENT_TEMPLATE.FAT&amp;display_string=Audit&amp;VAR:KEY=CZEJALUTQJ&amp;VAR:QUERY=UkdGX0VOVFJQUl9WQUwoUVRSLDQxMjc0LCwsLCwsTk9BVURJVCk=&amp;WINDOW=FIRST_POPUP&amp;HEIGHT=450&amp;WI","DTH=450&amp;START_MAXIMIZED=FALSE&amp;VAR:CALENDAR=FIVEDAY&amp;VAR:SYMBOL=CNS&amp;VAR:INDEX=0"}</definedName>
    <definedName name="_399__FDSAUDITLINK__" localSheetId="2" hidden="1">{"fdsup://directions/FAT Viewer?action=UPDATE&amp;creator=factset&amp;DYN_ARGS=TRUE&amp;DOC_NAME=FAT:FQL_AUDITING_CLIENT_TEMPLATE.FAT&amp;display_string=Audit&amp;VAR:KEY=KPSJOXQDMT&amp;VAR:QUERY=UkdGX0VOVFJQUl9WQUwoUVRSLDQxMTgyLCwsLCwsTk9BVURJVCk=&amp;WINDOW=FIRST_POPUP&amp;HEIGHT=450&amp;WI","DTH=450&amp;START_MAXIMIZED=FALSE&amp;VAR:CALENDAR=FIVEDAY&amp;VAR:SYMBOL=CNS&amp;VAR:INDEX=0"}</definedName>
    <definedName name="_399__FDSAUDITLINK__" localSheetId="20" hidden="1">{"fdsup://directions/FAT Viewer?action=UPDATE&amp;creator=factset&amp;DYN_ARGS=TRUE&amp;DOC_NAME=FAT:FQL_AUDITING_CLIENT_TEMPLATE.FAT&amp;display_string=Audit&amp;VAR:KEY=KPSJOXQDMT&amp;VAR:QUERY=UkdGX0VOVFJQUl9WQUwoUVRSLDQxMTgyLCwsLCwsTk9BVURJVCk=&amp;WINDOW=FIRST_POPUP&amp;HEIGHT=450&amp;WI","DTH=450&amp;START_MAXIMIZED=FALSE&amp;VAR:CALENDAR=FIVEDAY&amp;VAR:SYMBOL=CNS&amp;VAR:INDEX=0"}</definedName>
    <definedName name="_399__FDSAUDITLINK__" hidden="1">{"fdsup://directions/FAT Viewer?action=UPDATE&amp;creator=factset&amp;DYN_ARGS=TRUE&amp;DOC_NAME=FAT:FQL_AUDITING_CLIENT_TEMPLATE.FAT&amp;display_string=Audit&amp;VAR:KEY=KPSJOXQDMT&amp;VAR:QUERY=UkdGX0VOVFJQUl9WQUwoUVRSLDQxMTgyLCwsLCwsTk9BVURJVCk=&amp;WINDOW=FIRST_POPUP&amp;HEIGHT=450&amp;WI","DTH=450&amp;START_MAXIMIZED=FALSE&amp;VAR:CALENDAR=FIVEDAY&amp;VAR:SYMBOL=CNS&amp;VAR:INDEX=0"}</definedName>
    <definedName name="_3ALA642C761" hidden="1">#N/A</definedName>
    <definedName name="_4__FDSAUDITLINK__" localSheetId="2" hidden="1">{"fdsup://IBCentral/FAT Viewer?action=UPDATE&amp;creator=factset&amp;DOC_NAME=fat:reuters_annual_source_window.fat&amp;display_string=Audit&amp;DYN_ARGS=TRUE&amp;VAR:ID1=650316&amp;VAR:RCODE=CMNEQ&amp;VAR:SDATE=20111299&amp;VAR:FREQ=Y&amp;VAR:RELITEM=RP&amp;VAR:CURRENCY=LOCAL&amp;VAR:CURRSOURCE=EXSHA","RE&amp;VAR:NATFREQ=ANNUAL&amp;VAR:RFIELD=FINALIZED&amp;VAR:DB_TYPE=NR&amp;VAR:UNITS=M&amp;window=popup&amp;width=450&amp;height=300&amp;START_MAXIMIZED=FALSE"}</definedName>
    <definedName name="_4__FDSAUDITLINK__" localSheetId="20" hidden="1">{"fdsup://IBCentral/FAT Viewer?action=UPDATE&amp;creator=factset&amp;DOC_NAME=fat:reuters_annual_source_window.fat&amp;display_string=Audit&amp;DYN_ARGS=TRUE&amp;VAR:ID1=650316&amp;VAR:RCODE=CMNEQ&amp;VAR:SDATE=20111299&amp;VAR:FREQ=Y&amp;VAR:RELITEM=RP&amp;VAR:CURRENCY=LOCAL&amp;VAR:CURRSOURCE=EXSHA","RE&amp;VAR:NATFREQ=ANNUAL&amp;VAR:RFIELD=FINALIZED&amp;VAR:DB_TYPE=NR&amp;VAR:UNITS=M&amp;window=popup&amp;width=450&amp;height=300&amp;START_MAXIMIZED=FALSE"}</definedName>
    <definedName name="_4__FDSAUDITLINK__" hidden="1">{"fdsup://IBCentral/FAT Viewer?action=UPDATE&amp;creator=factset&amp;DOC_NAME=fat:reuters_annual_source_window.fat&amp;display_string=Audit&amp;DYN_ARGS=TRUE&amp;VAR:ID1=650316&amp;VAR:RCODE=CMNEQ&amp;VAR:SDATE=20111299&amp;VAR:FREQ=Y&amp;VAR:RELITEM=RP&amp;VAR:CURRENCY=LOCAL&amp;VAR:CURRSOURCE=EXSHA","RE&amp;VAR:NATFREQ=ANNUAL&amp;VAR:RFIELD=FINALIZED&amp;VAR:DB_TYPE=NR&amp;VAR:UNITS=M&amp;window=popup&amp;width=450&amp;height=300&amp;START_MAXIMIZED=FALSE"}</definedName>
    <definedName name="_4_0__123Grap" hidden="1">#REF!</definedName>
    <definedName name="_40__FDSAUDITLINK__" localSheetId="2" hidden="1">{"fdsup://IBCentral/FAT Viewer?action=UPDATE&amp;creator=factset&amp;DOC_NAME=fat:reuters_annual_pshs_src_window.fat&amp;display_string=Audit&amp;DYN_ARGS=TRUE&amp;VAR:ID1=021623&amp;VAR:RCODE=FDSEPSDIL&amp;VAR:SDATE=20111299&amp;VAR:FREQ=Y&amp;VAR:RELITEM=RP&amp;VAR:CURRENCY=LOCAL&amp;VAR:CURRSOURCE","=EXSHARE&amp;VAR:NATFREQ=ANNUAL&amp;VAR:RFIELD=FINALIZED&amp;VAR:DB_TYPE=NR&amp;VAR:UNITS=M&amp;window=popup&amp;width=450&amp;height=300&amp;START_MAXIMIZED=FALSE"}</definedName>
    <definedName name="_40__FDSAUDITLINK__" localSheetId="20" hidden="1">{"fdsup://IBCentral/FAT Viewer?action=UPDATE&amp;creator=factset&amp;DOC_NAME=fat:reuters_annual_pshs_src_window.fat&amp;display_string=Audit&amp;DYN_ARGS=TRUE&amp;VAR:ID1=021623&amp;VAR:RCODE=FDSEPSDIL&amp;VAR:SDATE=20111299&amp;VAR:FREQ=Y&amp;VAR:RELITEM=RP&amp;VAR:CURRENCY=LOCAL&amp;VAR:CURRSOURCE","=EXSHARE&amp;VAR:NATFREQ=ANNUAL&amp;VAR:RFIELD=FINALIZED&amp;VAR:DB_TYPE=NR&amp;VAR:UNITS=M&amp;window=popup&amp;width=450&amp;height=300&amp;START_MAXIMIZED=FALSE"}</definedName>
    <definedName name="_40__FDSAUDITLINK__" hidden="1">{"fdsup://IBCentral/FAT Viewer?action=UPDATE&amp;creator=factset&amp;DOC_NAME=fat:reuters_annual_pshs_src_window.fat&amp;display_string=Audit&amp;DYN_ARGS=TRUE&amp;VAR:ID1=021623&amp;VAR:RCODE=FDSEPSDIL&amp;VAR:SDATE=20111299&amp;VAR:FREQ=Y&amp;VAR:RELITEM=RP&amp;VAR:CURRENCY=LOCAL&amp;VAR:CURRSOURCE","=EXSHARE&amp;VAR:NATFREQ=ANNUAL&amp;VAR:RFIELD=FINALIZED&amp;VAR:DB_TYPE=NR&amp;VAR:UNITS=M&amp;window=popup&amp;width=450&amp;height=300&amp;START_MAXIMIZED=FALSE"}</definedName>
    <definedName name="_400__FDSAUDITLINK__" localSheetId="2" hidden="1">{"fdsup://directions/FAT Viewer?action=UPDATE&amp;creator=factset&amp;DYN_ARGS=TRUE&amp;DOC_NAME=FAT:FQL_AUDITING_CLIENT_TEMPLATE.FAT&amp;display_string=Audit&amp;VAR:KEY=ORUPWHUHQF&amp;VAR:QUERY=UkdGX0VOVFJQUl9WQUwoUVRSLDQxMDkwLCwsLCwsTk9BVURJVCk=&amp;WINDOW=FIRST_POPUP&amp;HEIGHT=450&amp;WI","DTH=450&amp;START_MAXIMIZED=FALSE&amp;VAR:CALENDAR=FIVEDAY&amp;VAR:SYMBOL=CNS&amp;VAR:INDEX=0"}</definedName>
    <definedName name="_400__FDSAUDITLINK__" localSheetId="20" hidden="1">{"fdsup://directions/FAT Viewer?action=UPDATE&amp;creator=factset&amp;DYN_ARGS=TRUE&amp;DOC_NAME=FAT:FQL_AUDITING_CLIENT_TEMPLATE.FAT&amp;display_string=Audit&amp;VAR:KEY=ORUPWHUHQF&amp;VAR:QUERY=UkdGX0VOVFJQUl9WQUwoUVRSLDQxMDkwLCwsLCwsTk9BVURJVCk=&amp;WINDOW=FIRST_POPUP&amp;HEIGHT=450&amp;WI","DTH=450&amp;START_MAXIMIZED=FALSE&amp;VAR:CALENDAR=FIVEDAY&amp;VAR:SYMBOL=CNS&amp;VAR:INDEX=0"}</definedName>
    <definedName name="_400__FDSAUDITLINK__" hidden="1">{"fdsup://directions/FAT Viewer?action=UPDATE&amp;creator=factset&amp;DYN_ARGS=TRUE&amp;DOC_NAME=FAT:FQL_AUDITING_CLIENT_TEMPLATE.FAT&amp;display_string=Audit&amp;VAR:KEY=ORUPWHUHQF&amp;VAR:QUERY=UkdGX0VOVFJQUl9WQUwoUVRSLDQxMDkwLCwsLCwsTk9BVURJVCk=&amp;WINDOW=FIRST_POPUP&amp;HEIGHT=450&amp;WI","DTH=450&amp;START_MAXIMIZED=FALSE&amp;VAR:CALENDAR=FIVEDAY&amp;VAR:SYMBOL=CNS&amp;VAR:INDEX=0"}</definedName>
    <definedName name="_401__FDSAUDITLINK__" localSheetId="2" hidden="1">{"fdsup://directions/FAT Viewer?action=UPDATE&amp;creator=factset&amp;DYN_ARGS=TRUE&amp;DOC_NAME=FAT:FQL_AUDITING_CLIENT_TEMPLATE.FAT&amp;display_string=Audit&amp;VAR:KEY=ODCBGXQHEP&amp;VAR:QUERY=UkdGX0VOVFJQUl9WQUwoUVRSLDQwOTk5LCwsLCwsTk9BVURJVCk=&amp;WINDOW=FIRST_POPUP&amp;HEIGHT=450&amp;WI","DTH=450&amp;START_MAXIMIZED=FALSE&amp;VAR:CALENDAR=FIVEDAY&amp;VAR:SYMBOL=CNS&amp;VAR:INDEX=0"}</definedName>
    <definedName name="_401__FDSAUDITLINK__" localSheetId="20" hidden="1">{"fdsup://directions/FAT Viewer?action=UPDATE&amp;creator=factset&amp;DYN_ARGS=TRUE&amp;DOC_NAME=FAT:FQL_AUDITING_CLIENT_TEMPLATE.FAT&amp;display_string=Audit&amp;VAR:KEY=ODCBGXQHEP&amp;VAR:QUERY=UkdGX0VOVFJQUl9WQUwoUVRSLDQwOTk5LCwsLCwsTk9BVURJVCk=&amp;WINDOW=FIRST_POPUP&amp;HEIGHT=450&amp;WI","DTH=450&amp;START_MAXIMIZED=FALSE&amp;VAR:CALENDAR=FIVEDAY&amp;VAR:SYMBOL=CNS&amp;VAR:INDEX=0"}</definedName>
    <definedName name="_401__FDSAUDITLINK__" hidden="1">{"fdsup://directions/FAT Viewer?action=UPDATE&amp;creator=factset&amp;DYN_ARGS=TRUE&amp;DOC_NAME=FAT:FQL_AUDITING_CLIENT_TEMPLATE.FAT&amp;display_string=Audit&amp;VAR:KEY=ODCBGXQHEP&amp;VAR:QUERY=UkdGX0VOVFJQUl9WQUwoUVRSLDQwOTk5LCwsLCwsTk9BVURJVCk=&amp;WINDOW=FIRST_POPUP&amp;HEIGHT=450&amp;WI","DTH=450&amp;START_MAXIMIZED=FALSE&amp;VAR:CALENDAR=FIVEDAY&amp;VAR:SYMBOL=CNS&amp;VAR:INDEX=0"}</definedName>
    <definedName name="_402__FDSAUDITLINK__" localSheetId="2" hidden="1">{"fdsup://directions/FAT Viewer?action=UPDATE&amp;creator=factset&amp;DYN_ARGS=TRUE&amp;DOC_NAME=FAT:FQL_AUDITING_CLIENT_TEMPLATE.FAT&amp;display_string=Audit&amp;VAR:KEY=UVIBAHQFUR&amp;VAR:QUERY=UkdGX0VOVFJQUl9WQUwoUVRSLDQwOTA4LCwsLCwsTk9BVURJVCk=&amp;WINDOW=FIRST_POPUP&amp;HEIGHT=450&amp;WI","DTH=450&amp;START_MAXIMIZED=FALSE&amp;VAR:CALENDAR=FIVEDAY&amp;VAR:SYMBOL=CNS&amp;VAR:INDEX=0"}</definedName>
    <definedName name="_402__FDSAUDITLINK__" localSheetId="20" hidden="1">{"fdsup://directions/FAT Viewer?action=UPDATE&amp;creator=factset&amp;DYN_ARGS=TRUE&amp;DOC_NAME=FAT:FQL_AUDITING_CLIENT_TEMPLATE.FAT&amp;display_string=Audit&amp;VAR:KEY=UVIBAHQFUR&amp;VAR:QUERY=UkdGX0VOVFJQUl9WQUwoUVRSLDQwOTA4LCwsLCwsTk9BVURJVCk=&amp;WINDOW=FIRST_POPUP&amp;HEIGHT=450&amp;WI","DTH=450&amp;START_MAXIMIZED=FALSE&amp;VAR:CALENDAR=FIVEDAY&amp;VAR:SYMBOL=CNS&amp;VAR:INDEX=0"}</definedName>
    <definedName name="_402__FDSAUDITLINK__" hidden="1">{"fdsup://directions/FAT Viewer?action=UPDATE&amp;creator=factset&amp;DYN_ARGS=TRUE&amp;DOC_NAME=FAT:FQL_AUDITING_CLIENT_TEMPLATE.FAT&amp;display_string=Audit&amp;VAR:KEY=UVIBAHQFUR&amp;VAR:QUERY=UkdGX0VOVFJQUl9WQUwoUVRSLDQwOTA4LCwsLCwsTk9BVURJVCk=&amp;WINDOW=FIRST_POPUP&amp;HEIGHT=450&amp;WI","DTH=450&amp;START_MAXIMIZED=FALSE&amp;VAR:CALENDAR=FIVEDAY&amp;VAR:SYMBOL=CNS&amp;VAR:INDEX=0"}</definedName>
    <definedName name="_403__FDSAUDITLINK__" localSheetId="2" hidden="1">{"fdsup://directions/FAT Viewer?action=UPDATE&amp;creator=factset&amp;DYN_ARGS=TRUE&amp;DOC_NAME=FAT:FQL_AUDITING_CLIENT_TEMPLATE.FAT&amp;display_string=Audit&amp;VAR:KEY=YHSVKLIHAJ&amp;VAR:QUERY=UkdGX0VOVFJQUl9WQUwoUVRSLDQwODE2LCwsLCwsTk9BVURJVCk=&amp;WINDOW=FIRST_POPUP&amp;HEIGHT=450&amp;WI","DTH=450&amp;START_MAXIMIZED=FALSE&amp;VAR:CALENDAR=FIVEDAY&amp;VAR:SYMBOL=CNS&amp;VAR:INDEX=0"}</definedName>
    <definedName name="_403__FDSAUDITLINK__" localSheetId="20" hidden="1">{"fdsup://directions/FAT Viewer?action=UPDATE&amp;creator=factset&amp;DYN_ARGS=TRUE&amp;DOC_NAME=FAT:FQL_AUDITING_CLIENT_TEMPLATE.FAT&amp;display_string=Audit&amp;VAR:KEY=YHSVKLIHAJ&amp;VAR:QUERY=UkdGX0VOVFJQUl9WQUwoUVRSLDQwODE2LCwsLCwsTk9BVURJVCk=&amp;WINDOW=FIRST_POPUP&amp;HEIGHT=450&amp;WI","DTH=450&amp;START_MAXIMIZED=FALSE&amp;VAR:CALENDAR=FIVEDAY&amp;VAR:SYMBOL=CNS&amp;VAR:INDEX=0"}</definedName>
    <definedName name="_403__FDSAUDITLINK__" hidden="1">{"fdsup://directions/FAT Viewer?action=UPDATE&amp;creator=factset&amp;DYN_ARGS=TRUE&amp;DOC_NAME=FAT:FQL_AUDITING_CLIENT_TEMPLATE.FAT&amp;display_string=Audit&amp;VAR:KEY=YHSVKLIHAJ&amp;VAR:QUERY=UkdGX0VOVFJQUl9WQUwoUVRSLDQwODE2LCwsLCwsTk9BVURJVCk=&amp;WINDOW=FIRST_POPUP&amp;HEIGHT=450&amp;WI","DTH=450&amp;START_MAXIMIZED=FALSE&amp;VAR:CALENDAR=FIVEDAY&amp;VAR:SYMBOL=CNS&amp;VAR:INDEX=0"}</definedName>
    <definedName name="_404__FDSAUDITLINK__" localSheetId="2" hidden="1">{"fdsup://directions/FAT Viewer?action=UPDATE&amp;creator=factset&amp;DYN_ARGS=TRUE&amp;DOC_NAME=FAT:FQL_AUDITING_CLIENT_TEMPLATE.FAT&amp;display_string=Audit&amp;VAR:KEY=QFUTKTQBSF&amp;VAR:QUERY=UkdGX0VOVFJQUl9WQUwoUVRSLDQwNzI0LCwsLCwsTk9BVURJVCk=&amp;WINDOW=FIRST_POPUP&amp;HEIGHT=450&amp;WI","DTH=450&amp;START_MAXIMIZED=FALSE&amp;VAR:CALENDAR=FIVEDAY&amp;VAR:SYMBOL=CNS&amp;VAR:INDEX=0"}</definedName>
    <definedName name="_404__FDSAUDITLINK__" localSheetId="20" hidden="1">{"fdsup://directions/FAT Viewer?action=UPDATE&amp;creator=factset&amp;DYN_ARGS=TRUE&amp;DOC_NAME=FAT:FQL_AUDITING_CLIENT_TEMPLATE.FAT&amp;display_string=Audit&amp;VAR:KEY=QFUTKTQBSF&amp;VAR:QUERY=UkdGX0VOVFJQUl9WQUwoUVRSLDQwNzI0LCwsLCwsTk9BVURJVCk=&amp;WINDOW=FIRST_POPUP&amp;HEIGHT=450&amp;WI","DTH=450&amp;START_MAXIMIZED=FALSE&amp;VAR:CALENDAR=FIVEDAY&amp;VAR:SYMBOL=CNS&amp;VAR:INDEX=0"}</definedName>
    <definedName name="_404__FDSAUDITLINK__" hidden="1">{"fdsup://directions/FAT Viewer?action=UPDATE&amp;creator=factset&amp;DYN_ARGS=TRUE&amp;DOC_NAME=FAT:FQL_AUDITING_CLIENT_TEMPLATE.FAT&amp;display_string=Audit&amp;VAR:KEY=QFUTKTQBSF&amp;VAR:QUERY=UkdGX0VOVFJQUl9WQUwoUVRSLDQwNzI0LCwsLCwsTk9BVURJVCk=&amp;WINDOW=FIRST_POPUP&amp;HEIGHT=450&amp;WI","DTH=450&amp;START_MAXIMIZED=FALSE&amp;VAR:CALENDAR=FIVEDAY&amp;VAR:SYMBOL=CNS&amp;VAR:INDEX=0"}</definedName>
    <definedName name="_405__FDSAUDITLINK__" localSheetId="2" hidden="1">{"fdsup://directions/FAT Viewer?action=UPDATE&amp;creator=factset&amp;DYN_ARGS=TRUE&amp;DOC_NAME=FAT:FQL_AUDITING_CLIENT_TEMPLATE.FAT&amp;display_string=Audit&amp;VAR:KEY=CLSVCXCXSR&amp;VAR:QUERY=UkdGX0VOVFJQUl9WQUwoUVRSLDQwNjMzLCwsLCwsTk9BVURJVCk=&amp;WINDOW=FIRST_POPUP&amp;HEIGHT=450&amp;WI","DTH=450&amp;START_MAXIMIZED=FALSE&amp;VAR:CALENDAR=FIVEDAY&amp;VAR:SYMBOL=CNS&amp;VAR:INDEX=0"}</definedName>
    <definedName name="_405__FDSAUDITLINK__" localSheetId="20" hidden="1">{"fdsup://directions/FAT Viewer?action=UPDATE&amp;creator=factset&amp;DYN_ARGS=TRUE&amp;DOC_NAME=FAT:FQL_AUDITING_CLIENT_TEMPLATE.FAT&amp;display_string=Audit&amp;VAR:KEY=CLSVCXCXSR&amp;VAR:QUERY=UkdGX0VOVFJQUl9WQUwoUVRSLDQwNjMzLCwsLCwsTk9BVURJVCk=&amp;WINDOW=FIRST_POPUP&amp;HEIGHT=450&amp;WI","DTH=450&amp;START_MAXIMIZED=FALSE&amp;VAR:CALENDAR=FIVEDAY&amp;VAR:SYMBOL=CNS&amp;VAR:INDEX=0"}</definedName>
    <definedName name="_405__FDSAUDITLINK__" hidden="1">{"fdsup://directions/FAT Viewer?action=UPDATE&amp;creator=factset&amp;DYN_ARGS=TRUE&amp;DOC_NAME=FAT:FQL_AUDITING_CLIENT_TEMPLATE.FAT&amp;display_string=Audit&amp;VAR:KEY=CLSVCXCXSR&amp;VAR:QUERY=UkdGX0VOVFJQUl9WQUwoUVRSLDQwNjMzLCwsLCwsTk9BVURJVCk=&amp;WINDOW=FIRST_POPUP&amp;HEIGHT=450&amp;WI","DTH=450&amp;START_MAXIMIZED=FALSE&amp;VAR:CALENDAR=FIVEDAY&amp;VAR:SYMBOL=CNS&amp;VAR:INDEX=0"}</definedName>
    <definedName name="_406__FDSAUDITLINK__" localSheetId="2" hidden="1">{"fdsup://directions/FAT Viewer?action=UPDATE&amp;creator=factset&amp;DYN_ARGS=TRUE&amp;DOC_NAME=FAT:FQL_AUDITING_CLIENT_TEMPLATE.FAT&amp;display_string=Audit&amp;VAR:KEY=YPEZAZUTGF&amp;VAR:QUERY=UkdGX0VOVFJQUl9WQUwoUVRSLDQwNTQzLCwsLCwsTk9BVURJVCk=&amp;WINDOW=FIRST_POPUP&amp;HEIGHT=450&amp;WI","DTH=450&amp;START_MAXIMIZED=FALSE&amp;VAR:CALENDAR=FIVEDAY&amp;VAR:SYMBOL=CNS&amp;VAR:INDEX=0"}</definedName>
    <definedName name="_406__FDSAUDITLINK__" localSheetId="20" hidden="1">{"fdsup://directions/FAT Viewer?action=UPDATE&amp;creator=factset&amp;DYN_ARGS=TRUE&amp;DOC_NAME=FAT:FQL_AUDITING_CLIENT_TEMPLATE.FAT&amp;display_string=Audit&amp;VAR:KEY=YPEZAZUTGF&amp;VAR:QUERY=UkdGX0VOVFJQUl9WQUwoUVRSLDQwNTQzLCwsLCwsTk9BVURJVCk=&amp;WINDOW=FIRST_POPUP&amp;HEIGHT=450&amp;WI","DTH=450&amp;START_MAXIMIZED=FALSE&amp;VAR:CALENDAR=FIVEDAY&amp;VAR:SYMBOL=CNS&amp;VAR:INDEX=0"}</definedName>
    <definedName name="_406__FDSAUDITLINK__" hidden="1">{"fdsup://directions/FAT Viewer?action=UPDATE&amp;creator=factset&amp;DYN_ARGS=TRUE&amp;DOC_NAME=FAT:FQL_AUDITING_CLIENT_TEMPLATE.FAT&amp;display_string=Audit&amp;VAR:KEY=YPEZAZUTGF&amp;VAR:QUERY=UkdGX0VOVFJQUl9WQUwoUVRSLDQwNTQzLCwsLCwsTk9BVURJVCk=&amp;WINDOW=FIRST_POPUP&amp;HEIGHT=450&amp;WI","DTH=450&amp;START_MAXIMIZED=FALSE&amp;VAR:CALENDAR=FIVEDAY&amp;VAR:SYMBOL=CNS&amp;VAR:INDEX=0"}</definedName>
    <definedName name="_407__FDSAUDITLINK__" localSheetId="2" hidden="1">{"fdsup://directions/FAT Viewer?action=UPDATE&amp;creator=factset&amp;DYN_ARGS=TRUE&amp;DOC_NAME=FAT:FQL_AUDITING_CLIENT_TEMPLATE.FAT&amp;display_string=Audit&amp;VAR:KEY=CNMDQVWLAV&amp;VAR:QUERY=UkdGX0VOVFJQUl9WQUwoUVRSLDQwNDUxLCwsLCwsTk9BVURJVCk=&amp;WINDOW=FIRST_POPUP&amp;HEIGHT=450&amp;WI","DTH=450&amp;START_MAXIMIZED=FALSE&amp;VAR:CALENDAR=FIVEDAY&amp;VAR:SYMBOL=CNS&amp;VAR:INDEX=0"}</definedName>
    <definedName name="_407__FDSAUDITLINK__" localSheetId="20" hidden="1">{"fdsup://directions/FAT Viewer?action=UPDATE&amp;creator=factset&amp;DYN_ARGS=TRUE&amp;DOC_NAME=FAT:FQL_AUDITING_CLIENT_TEMPLATE.FAT&amp;display_string=Audit&amp;VAR:KEY=CNMDQVWLAV&amp;VAR:QUERY=UkdGX0VOVFJQUl9WQUwoUVRSLDQwNDUxLCwsLCwsTk9BVURJVCk=&amp;WINDOW=FIRST_POPUP&amp;HEIGHT=450&amp;WI","DTH=450&amp;START_MAXIMIZED=FALSE&amp;VAR:CALENDAR=FIVEDAY&amp;VAR:SYMBOL=CNS&amp;VAR:INDEX=0"}</definedName>
    <definedName name="_407__FDSAUDITLINK__" hidden="1">{"fdsup://directions/FAT Viewer?action=UPDATE&amp;creator=factset&amp;DYN_ARGS=TRUE&amp;DOC_NAME=FAT:FQL_AUDITING_CLIENT_TEMPLATE.FAT&amp;display_string=Audit&amp;VAR:KEY=CNMDQVWLAV&amp;VAR:QUERY=UkdGX0VOVFJQUl9WQUwoUVRSLDQwNDUxLCwsLCwsTk9BVURJVCk=&amp;WINDOW=FIRST_POPUP&amp;HEIGHT=450&amp;WI","DTH=450&amp;START_MAXIMIZED=FALSE&amp;VAR:CALENDAR=FIVEDAY&amp;VAR:SYMBOL=CNS&amp;VAR:INDEX=0"}</definedName>
    <definedName name="_408__FDSAUDITLINK__" localSheetId="2" hidden="1">{"fdsup://directions/FAT Viewer?action=UPDATE&amp;creator=factset&amp;DYN_ARGS=TRUE&amp;DOC_NAME=FAT:FQL_AUDITING_CLIENT_TEMPLATE.FAT&amp;display_string=Audit&amp;VAR:KEY=OBYXIPWPML&amp;VAR:QUERY=UkdGX0VOVFJQUl9WQUwoUVRSLDQwMzU5LCwsLCwsTk9BVURJVCk=&amp;WINDOW=FIRST_POPUP&amp;HEIGHT=450&amp;WI","DTH=450&amp;START_MAXIMIZED=FALSE&amp;VAR:CALENDAR=FIVEDAY&amp;VAR:SYMBOL=CNS&amp;VAR:INDEX=0"}</definedName>
    <definedName name="_408__FDSAUDITLINK__" localSheetId="20" hidden="1">{"fdsup://directions/FAT Viewer?action=UPDATE&amp;creator=factset&amp;DYN_ARGS=TRUE&amp;DOC_NAME=FAT:FQL_AUDITING_CLIENT_TEMPLATE.FAT&amp;display_string=Audit&amp;VAR:KEY=OBYXIPWPML&amp;VAR:QUERY=UkdGX0VOVFJQUl9WQUwoUVRSLDQwMzU5LCwsLCwsTk9BVURJVCk=&amp;WINDOW=FIRST_POPUP&amp;HEIGHT=450&amp;WI","DTH=450&amp;START_MAXIMIZED=FALSE&amp;VAR:CALENDAR=FIVEDAY&amp;VAR:SYMBOL=CNS&amp;VAR:INDEX=0"}</definedName>
    <definedName name="_408__FDSAUDITLINK__" hidden="1">{"fdsup://directions/FAT Viewer?action=UPDATE&amp;creator=factset&amp;DYN_ARGS=TRUE&amp;DOC_NAME=FAT:FQL_AUDITING_CLIENT_TEMPLATE.FAT&amp;display_string=Audit&amp;VAR:KEY=OBYXIPWPML&amp;VAR:QUERY=UkdGX0VOVFJQUl9WQUwoUVRSLDQwMzU5LCwsLCwsTk9BVURJVCk=&amp;WINDOW=FIRST_POPUP&amp;HEIGHT=450&amp;WI","DTH=450&amp;START_MAXIMIZED=FALSE&amp;VAR:CALENDAR=FIVEDAY&amp;VAR:SYMBOL=CNS&amp;VAR:INDEX=0"}</definedName>
    <definedName name="_409__FDSAUDITLINK__" localSheetId="2" hidden="1">{"fdsup://directions/FAT Viewer?action=UPDATE&amp;creator=factset&amp;DYN_ARGS=TRUE&amp;DOC_NAME=FAT:FQL_AUDITING_CLIENT_TEMPLATE.FAT&amp;display_string=Audit&amp;VAR:KEY=SNWJODKDSB&amp;VAR:QUERY=UkdGX0VOVFJQUl9WQUwoUVRSLDQwMjY4LCwsLCwsTk9BVURJVCk=&amp;WINDOW=FIRST_POPUP&amp;HEIGHT=450&amp;WI","DTH=450&amp;START_MAXIMIZED=FALSE&amp;VAR:CALENDAR=FIVEDAY&amp;VAR:SYMBOL=CNS&amp;VAR:INDEX=0"}</definedName>
    <definedName name="_409__FDSAUDITLINK__" localSheetId="20" hidden="1">{"fdsup://directions/FAT Viewer?action=UPDATE&amp;creator=factset&amp;DYN_ARGS=TRUE&amp;DOC_NAME=FAT:FQL_AUDITING_CLIENT_TEMPLATE.FAT&amp;display_string=Audit&amp;VAR:KEY=SNWJODKDSB&amp;VAR:QUERY=UkdGX0VOVFJQUl9WQUwoUVRSLDQwMjY4LCwsLCwsTk9BVURJVCk=&amp;WINDOW=FIRST_POPUP&amp;HEIGHT=450&amp;WI","DTH=450&amp;START_MAXIMIZED=FALSE&amp;VAR:CALENDAR=FIVEDAY&amp;VAR:SYMBOL=CNS&amp;VAR:INDEX=0"}</definedName>
    <definedName name="_409__FDSAUDITLINK__" hidden="1">{"fdsup://directions/FAT Viewer?action=UPDATE&amp;creator=factset&amp;DYN_ARGS=TRUE&amp;DOC_NAME=FAT:FQL_AUDITING_CLIENT_TEMPLATE.FAT&amp;display_string=Audit&amp;VAR:KEY=SNWJODKDSB&amp;VAR:QUERY=UkdGX0VOVFJQUl9WQUwoUVRSLDQwMjY4LCwsLCwsTk9BVURJVCk=&amp;WINDOW=FIRST_POPUP&amp;HEIGHT=450&amp;WI","DTH=450&amp;START_MAXIMIZED=FALSE&amp;VAR:CALENDAR=FIVEDAY&amp;VAR:SYMBOL=CNS&amp;VAR:INDEX=0"}</definedName>
    <definedName name="_41__FDSAUDITLINK__" localSheetId="2"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41__FDSAUDITLINK__" localSheetId="20"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41__FDSAUDITLINK__"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410__FDSAUDITLINK__" localSheetId="2" hidden="1">{"fdsup://directions/FAT Viewer?action=UPDATE&amp;creator=factset&amp;DYN_ARGS=TRUE&amp;DOC_NAME=FAT:FQL_AUDITING_CLIENT_TEMPLATE.FAT&amp;display_string=Audit&amp;VAR:KEY=ETQNUPQTER&amp;VAR:QUERY=UkdGX0VOVFJQUl9WQUwoUVRSLDQwMTc4LCwsLCwsTk9BVURJVCk=&amp;WINDOW=FIRST_POPUP&amp;HEIGHT=450&amp;WI","DTH=450&amp;START_MAXIMIZED=FALSE&amp;VAR:CALENDAR=FIVEDAY&amp;VAR:SYMBOL=CNS&amp;VAR:INDEX=0"}</definedName>
    <definedName name="_410__FDSAUDITLINK__" localSheetId="20" hidden="1">{"fdsup://directions/FAT Viewer?action=UPDATE&amp;creator=factset&amp;DYN_ARGS=TRUE&amp;DOC_NAME=FAT:FQL_AUDITING_CLIENT_TEMPLATE.FAT&amp;display_string=Audit&amp;VAR:KEY=ETQNUPQTER&amp;VAR:QUERY=UkdGX0VOVFJQUl9WQUwoUVRSLDQwMTc4LCwsLCwsTk9BVURJVCk=&amp;WINDOW=FIRST_POPUP&amp;HEIGHT=450&amp;WI","DTH=450&amp;START_MAXIMIZED=FALSE&amp;VAR:CALENDAR=FIVEDAY&amp;VAR:SYMBOL=CNS&amp;VAR:INDEX=0"}</definedName>
    <definedName name="_410__FDSAUDITLINK__" hidden="1">{"fdsup://directions/FAT Viewer?action=UPDATE&amp;creator=factset&amp;DYN_ARGS=TRUE&amp;DOC_NAME=FAT:FQL_AUDITING_CLIENT_TEMPLATE.FAT&amp;display_string=Audit&amp;VAR:KEY=ETQNUPQTER&amp;VAR:QUERY=UkdGX0VOVFJQUl9WQUwoUVRSLDQwMTc4LCwsLCwsTk9BVURJVCk=&amp;WINDOW=FIRST_POPUP&amp;HEIGHT=450&amp;WI","DTH=450&amp;START_MAXIMIZED=FALSE&amp;VAR:CALENDAR=FIVEDAY&amp;VAR:SYMBOL=CNS&amp;VAR:INDEX=0"}</definedName>
    <definedName name="_411__FDSAUDITLINK__" localSheetId="2" hidden="1">{"fdsup://directions/FAT Viewer?action=UPDATE&amp;creator=factset&amp;DYN_ARGS=TRUE&amp;DOC_NAME=FAT:FQL_AUDITING_CLIENT_TEMPLATE.FAT&amp;display_string=Audit&amp;VAR:KEY=YZADSRMHAD&amp;VAR:QUERY=UkdGX0VOVFJQUl9WQUwoUVRSLDQwMDg2LCwsLCwsTk9BVURJVCk=&amp;WINDOW=FIRST_POPUP&amp;HEIGHT=450&amp;WI","DTH=450&amp;START_MAXIMIZED=FALSE&amp;VAR:CALENDAR=FIVEDAY&amp;VAR:SYMBOL=CNS&amp;VAR:INDEX=0"}</definedName>
    <definedName name="_411__FDSAUDITLINK__" localSheetId="20" hidden="1">{"fdsup://directions/FAT Viewer?action=UPDATE&amp;creator=factset&amp;DYN_ARGS=TRUE&amp;DOC_NAME=FAT:FQL_AUDITING_CLIENT_TEMPLATE.FAT&amp;display_string=Audit&amp;VAR:KEY=YZADSRMHAD&amp;VAR:QUERY=UkdGX0VOVFJQUl9WQUwoUVRSLDQwMDg2LCwsLCwsTk9BVURJVCk=&amp;WINDOW=FIRST_POPUP&amp;HEIGHT=450&amp;WI","DTH=450&amp;START_MAXIMIZED=FALSE&amp;VAR:CALENDAR=FIVEDAY&amp;VAR:SYMBOL=CNS&amp;VAR:INDEX=0"}</definedName>
    <definedName name="_411__FDSAUDITLINK__" hidden="1">{"fdsup://directions/FAT Viewer?action=UPDATE&amp;creator=factset&amp;DYN_ARGS=TRUE&amp;DOC_NAME=FAT:FQL_AUDITING_CLIENT_TEMPLATE.FAT&amp;display_string=Audit&amp;VAR:KEY=YZADSRMHAD&amp;VAR:QUERY=UkdGX0VOVFJQUl9WQUwoUVRSLDQwMDg2LCwsLCwsTk9BVURJVCk=&amp;WINDOW=FIRST_POPUP&amp;HEIGHT=450&amp;WI","DTH=450&amp;START_MAXIMIZED=FALSE&amp;VAR:CALENDAR=FIVEDAY&amp;VAR:SYMBOL=CNS&amp;VAR:INDEX=0"}</definedName>
    <definedName name="_412__FDSAUDITLINK__" localSheetId="2" hidden="1">{"fdsup://directions/FAT Viewer?action=UPDATE&amp;creator=factset&amp;DYN_ARGS=TRUE&amp;DOC_NAME=FAT:FQL_AUDITING_CLIENT_TEMPLATE.FAT&amp;display_string=Audit&amp;VAR:KEY=QVMNCTKZKX&amp;VAR:QUERY=UkdGX0VOVFJQUl9WQUwoUVRSLDM5OTk0LCwsLCwsTk9BVURJVCk=&amp;WINDOW=FIRST_POPUP&amp;HEIGHT=450&amp;WI","DTH=450&amp;START_MAXIMIZED=FALSE&amp;VAR:CALENDAR=FIVEDAY&amp;VAR:SYMBOL=CNS&amp;VAR:INDEX=0"}</definedName>
    <definedName name="_412__FDSAUDITLINK__" localSheetId="20" hidden="1">{"fdsup://directions/FAT Viewer?action=UPDATE&amp;creator=factset&amp;DYN_ARGS=TRUE&amp;DOC_NAME=FAT:FQL_AUDITING_CLIENT_TEMPLATE.FAT&amp;display_string=Audit&amp;VAR:KEY=QVMNCTKZKX&amp;VAR:QUERY=UkdGX0VOVFJQUl9WQUwoUVRSLDM5OTk0LCwsLCwsTk9BVURJVCk=&amp;WINDOW=FIRST_POPUP&amp;HEIGHT=450&amp;WI","DTH=450&amp;START_MAXIMIZED=FALSE&amp;VAR:CALENDAR=FIVEDAY&amp;VAR:SYMBOL=CNS&amp;VAR:INDEX=0"}</definedName>
    <definedName name="_412__FDSAUDITLINK__" hidden="1">{"fdsup://directions/FAT Viewer?action=UPDATE&amp;creator=factset&amp;DYN_ARGS=TRUE&amp;DOC_NAME=FAT:FQL_AUDITING_CLIENT_TEMPLATE.FAT&amp;display_string=Audit&amp;VAR:KEY=QVMNCTKZKX&amp;VAR:QUERY=UkdGX0VOVFJQUl9WQUwoUVRSLDM5OTk0LCwsLCwsTk9BVURJVCk=&amp;WINDOW=FIRST_POPUP&amp;HEIGHT=450&amp;WI","DTH=450&amp;START_MAXIMIZED=FALSE&amp;VAR:CALENDAR=FIVEDAY&amp;VAR:SYMBOL=CNS&amp;VAR:INDEX=0"}</definedName>
    <definedName name="_413__FDSAUDITLINK__" localSheetId="2" hidden="1">{"fdsup://directions/FAT Viewer?action=UPDATE&amp;creator=factset&amp;DYN_ARGS=TRUE&amp;DOC_NAME=FAT:FQL_AUDITING_CLIENT_TEMPLATE.FAT&amp;display_string=Audit&amp;VAR:KEY=OJOBSRWNKV&amp;VAR:QUERY=UkdGX0VOVFJQUl9WQUwoUVRSLDM5OTAzLCwsLCwsTk9BVURJVCk=&amp;WINDOW=FIRST_POPUP&amp;HEIGHT=450&amp;WI","DTH=450&amp;START_MAXIMIZED=FALSE&amp;VAR:CALENDAR=FIVEDAY&amp;VAR:SYMBOL=CNS&amp;VAR:INDEX=0"}</definedName>
    <definedName name="_413__FDSAUDITLINK__" localSheetId="20" hidden="1">{"fdsup://directions/FAT Viewer?action=UPDATE&amp;creator=factset&amp;DYN_ARGS=TRUE&amp;DOC_NAME=FAT:FQL_AUDITING_CLIENT_TEMPLATE.FAT&amp;display_string=Audit&amp;VAR:KEY=OJOBSRWNKV&amp;VAR:QUERY=UkdGX0VOVFJQUl9WQUwoUVRSLDM5OTAzLCwsLCwsTk9BVURJVCk=&amp;WINDOW=FIRST_POPUP&amp;HEIGHT=450&amp;WI","DTH=450&amp;START_MAXIMIZED=FALSE&amp;VAR:CALENDAR=FIVEDAY&amp;VAR:SYMBOL=CNS&amp;VAR:INDEX=0"}</definedName>
    <definedName name="_413__FDSAUDITLINK__" hidden="1">{"fdsup://directions/FAT Viewer?action=UPDATE&amp;creator=factset&amp;DYN_ARGS=TRUE&amp;DOC_NAME=FAT:FQL_AUDITING_CLIENT_TEMPLATE.FAT&amp;display_string=Audit&amp;VAR:KEY=OJOBSRWNKV&amp;VAR:QUERY=UkdGX0VOVFJQUl9WQUwoUVRSLDM5OTAzLCwsLCwsTk9BVURJVCk=&amp;WINDOW=FIRST_POPUP&amp;HEIGHT=450&amp;WI","DTH=450&amp;START_MAXIMIZED=FALSE&amp;VAR:CALENDAR=FIVEDAY&amp;VAR:SYMBOL=CNS&amp;VAR:INDEX=0"}</definedName>
    <definedName name="_414__FDSAUDITLINK__" localSheetId="2" hidden="1">{"fdsup://directions/FAT Viewer?action=UPDATE&amp;creator=factset&amp;DYN_ARGS=TRUE&amp;DOC_NAME=FAT:FQL_AUDITING_CLIENT_TEMPLATE.FAT&amp;display_string=Audit&amp;VAR:KEY=MJMNKLCBOF&amp;VAR:QUERY=UkdGX0VOVFJQUl9WQUwoUVRSLDM5ODEzLCwsLCwsTk9BVURJVCk=&amp;WINDOW=FIRST_POPUP&amp;HEIGHT=450&amp;WI","DTH=450&amp;START_MAXIMIZED=FALSE&amp;VAR:CALENDAR=FIVEDAY&amp;VAR:SYMBOL=CNS&amp;VAR:INDEX=0"}</definedName>
    <definedName name="_414__FDSAUDITLINK__" localSheetId="20" hidden="1">{"fdsup://directions/FAT Viewer?action=UPDATE&amp;creator=factset&amp;DYN_ARGS=TRUE&amp;DOC_NAME=FAT:FQL_AUDITING_CLIENT_TEMPLATE.FAT&amp;display_string=Audit&amp;VAR:KEY=MJMNKLCBOF&amp;VAR:QUERY=UkdGX0VOVFJQUl9WQUwoUVRSLDM5ODEzLCwsLCwsTk9BVURJVCk=&amp;WINDOW=FIRST_POPUP&amp;HEIGHT=450&amp;WI","DTH=450&amp;START_MAXIMIZED=FALSE&amp;VAR:CALENDAR=FIVEDAY&amp;VAR:SYMBOL=CNS&amp;VAR:INDEX=0"}</definedName>
    <definedName name="_414__FDSAUDITLINK__" hidden="1">{"fdsup://directions/FAT Viewer?action=UPDATE&amp;creator=factset&amp;DYN_ARGS=TRUE&amp;DOC_NAME=FAT:FQL_AUDITING_CLIENT_TEMPLATE.FAT&amp;display_string=Audit&amp;VAR:KEY=MJMNKLCBOF&amp;VAR:QUERY=UkdGX0VOVFJQUl9WQUwoUVRSLDM5ODEzLCwsLCwsTk9BVURJVCk=&amp;WINDOW=FIRST_POPUP&amp;HEIGHT=450&amp;WI","DTH=450&amp;START_MAXIMIZED=FALSE&amp;VAR:CALENDAR=FIVEDAY&amp;VAR:SYMBOL=CNS&amp;VAR:INDEX=0"}</definedName>
    <definedName name="_415__FDSAUDITLINK__" localSheetId="2" hidden="1">{"fdsup://directions/FAT Viewer?action=UPDATE&amp;creator=factset&amp;DYN_ARGS=TRUE&amp;DOC_NAME=FAT:FQL_AUDITING_CLIENT_TEMPLATE.FAT&amp;display_string=Audit&amp;VAR:KEY=IXEVWHYLKZ&amp;VAR:QUERY=UkdGX0VOVFJQUl9WQUwoUVRSLDM5NzIxLCwsLCwsTk9BVURJVCk=&amp;WINDOW=FIRST_POPUP&amp;HEIGHT=450&amp;WI","DTH=450&amp;START_MAXIMIZED=FALSE&amp;VAR:CALENDAR=FIVEDAY&amp;VAR:SYMBOL=CNS&amp;VAR:INDEX=0"}</definedName>
    <definedName name="_415__FDSAUDITLINK__" localSheetId="20" hidden="1">{"fdsup://directions/FAT Viewer?action=UPDATE&amp;creator=factset&amp;DYN_ARGS=TRUE&amp;DOC_NAME=FAT:FQL_AUDITING_CLIENT_TEMPLATE.FAT&amp;display_string=Audit&amp;VAR:KEY=IXEVWHYLKZ&amp;VAR:QUERY=UkdGX0VOVFJQUl9WQUwoUVRSLDM5NzIxLCwsLCwsTk9BVURJVCk=&amp;WINDOW=FIRST_POPUP&amp;HEIGHT=450&amp;WI","DTH=450&amp;START_MAXIMIZED=FALSE&amp;VAR:CALENDAR=FIVEDAY&amp;VAR:SYMBOL=CNS&amp;VAR:INDEX=0"}</definedName>
    <definedName name="_415__FDSAUDITLINK__" hidden="1">{"fdsup://directions/FAT Viewer?action=UPDATE&amp;creator=factset&amp;DYN_ARGS=TRUE&amp;DOC_NAME=FAT:FQL_AUDITING_CLIENT_TEMPLATE.FAT&amp;display_string=Audit&amp;VAR:KEY=IXEVWHYLKZ&amp;VAR:QUERY=UkdGX0VOVFJQUl9WQUwoUVRSLDM5NzIxLCwsLCwsTk9BVURJVCk=&amp;WINDOW=FIRST_POPUP&amp;HEIGHT=450&amp;WI","DTH=450&amp;START_MAXIMIZED=FALSE&amp;VAR:CALENDAR=FIVEDAY&amp;VAR:SYMBOL=CNS&amp;VAR:INDEX=0"}</definedName>
    <definedName name="_416__FDSAUDITLINK__" localSheetId="2" hidden="1">{"fdsup://directions/FAT Viewer?action=UPDATE&amp;creator=factset&amp;DYN_ARGS=TRUE&amp;DOC_NAME=FAT:FQL_AUDITING_CLIENT_TEMPLATE.FAT&amp;display_string=Audit&amp;VAR:KEY=KRGZATWXAJ&amp;VAR:QUERY=UkdGX0VOVFJQUl9WQUwoUVRSLDM5NjI5LCwsLCwsTk9BVURJVCk=&amp;WINDOW=FIRST_POPUP&amp;HEIGHT=450&amp;WI","DTH=450&amp;START_MAXIMIZED=FALSE&amp;VAR:CALENDAR=FIVEDAY&amp;VAR:SYMBOL=CNS&amp;VAR:INDEX=0"}</definedName>
    <definedName name="_416__FDSAUDITLINK__" localSheetId="20" hidden="1">{"fdsup://directions/FAT Viewer?action=UPDATE&amp;creator=factset&amp;DYN_ARGS=TRUE&amp;DOC_NAME=FAT:FQL_AUDITING_CLIENT_TEMPLATE.FAT&amp;display_string=Audit&amp;VAR:KEY=KRGZATWXAJ&amp;VAR:QUERY=UkdGX0VOVFJQUl9WQUwoUVRSLDM5NjI5LCwsLCwsTk9BVURJVCk=&amp;WINDOW=FIRST_POPUP&amp;HEIGHT=450&amp;WI","DTH=450&amp;START_MAXIMIZED=FALSE&amp;VAR:CALENDAR=FIVEDAY&amp;VAR:SYMBOL=CNS&amp;VAR:INDEX=0"}</definedName>
    <definedName name="_416__FDSAUDITLINK__" hidden="1">{"fdsup://directions/FAT Viewer?action=UPDATE&amp;creator=factset&amp;DYN_ARGS=TRUE&amp;DOC_NAME=FAT:FQL_AUDITING_CLIENT_TEMPLATE.FAT&amp;display_string=Audit&amp;VAR:KEY=KRGZATWXAJ&amp;VAR:QUERY=UkdGX0VOVFJQUl9WQUwoUVRSLDM5NjI5LCwsLCwsTk9BVURJVCk=&amp;WINDOW=FIRST_POPUP&amp;HEIGHT=450&amp;WI","DTH=450&amp;START_MAXIMIZED=FALSE&amp;VAR:CALENDAR=FIVEDAY&amp;VAR:SYMBOL=CNS&amp;VAR:INDEX=0"}</definedName>
    <definedName name="_417__FDSAUDITLINK__" localSheetId="2" hidden="1">{"fdsup://directions/FAT Viewer?action=UPDATE&amp;creator=factset&amp;DYN_ARGS=TRUE&amp;DOC_NAME=FAT:FQL_AUDITING_CLIENT_TEMPLATE.FAT&amp;display_string=Audit&amp;VAR:KEY=WBEHWVYTIH&amp;VAR:QUERY=UkdGX0VOVFJQUl9WQUwoUVRSLDM5NTM4LCwsLCwsTk9BVURJVCk=&amp;WINDOW=FIRST_POPUP&amp;HEIGHT=450&amp;WI","DTH=450&amp;START_MAXIMIZED=FALSE&amp;VAR:CALENDAR=FIVEDAY&amp;VAR:SYMBOL=CNS&amp;VAR:INDEX=0"}</definedName>
    <definedName name="_417__FDSAUDITLINK__" localSheetId="20" hidden="1">{"fdsup://directions/FAT Viewer?action=UPDATE&amp;creator=factset&amp;DYN_ARGS=TRUE&amp;DOC_NAME=FAT:FQL_AUDITING_CLIENT_TEMPLATE.FAT&amp;display_string=Audit&amp;VAR:KEY=WBEHWVYTIH&amp;VAR:QUERY=UkdGX0VOVFJQUl9WQUwoUVRSLDM5NTM4LCwsLCwsTk9BVURJVCk=&amp;WINDOW=FIRST_POPUP&amp;HEIGHT=450&amp;WI","DTH=450&amp;START_MAXIMIZED=FALSE&amp;VAR:CALENDAR=FIVEDAY&amp;VAR:SYMBOL=CNS&amp;VAR:INDEX=0"}</definedName>
    <definedName name="_417__FDSAUDITLINK__" hidden="1">{"fdsup://directions/FAT Viewer?action=UPDATE&amp;creator=factset&amp;DYN_ARGS=TRUE&amp;DOC_NAME=FAT:FQL_AUDITING_CLIENT_TEMPLATE.FAT&amp;display_string=Audit&amp;VAR:KEY=WBEHWVYTIH&amp;VAR:QUERY=UkdGX0VOVFJQUl9WQUwoUVRSLDM5NTM4LCwsLCwsTk9BVURJVCk=&amp;WINDOW=FIRST_POPUP&amp;HEIGHT=450&amp;WI","DTH=450&amp;START_MAXIMIZED=FALSE&amp;VAR:CALENDAR=FIVEDAY&amp;VAR:SYMBOL=CNS&amp;VAR:INDEX=0"}</definedName>
    <definedName name="_418__FDSAUDITLINK__" localSheetId="2" hidden="1">{"fdsup://directions/FAT Viewer?action=UPDATE&amp;creator=factset&amp;DYN_ARGS=TRUE&amp;DOC_NAME=FAT:FQL_AUDITING_CLIENT_TEMPLATE.FAT&amp;display_string=Audit&amp;VAR:KEY=SRULINKPWF&amp;VAR:QUERY=UkdGX0VOVFJQUl9WQUwoUVRSLDM5NDQ3LCwsLCwsTk9BVURJVCk=&amp;WINDOW=FIRST_POPUP&amp;HEIGHT=450&amp;WI","DTH=450&amp;START_MAXIMIZED=FALSE&amp;VAR:CALENDAR=FIVEDAY&amp;VAR:SYMBOL=CNS&amp;VAR:INDEX=0"}</definedName>
    <definedName name="_418__FDSAUDITLINK__" localSheetId="20" hidden="1">{"fdsup://directions/FAT Viewer?action=UPDATE&amp;creator=factset&amp;DYN_ARGS=TRUE&amp;DOC_NAME=FAT:FQL_AUDITING_CLIENT_TEMPLATE.FAT&amp;display_string=Audit&amp;VAR:KEY=SRULINKPWF&amp;VAR:QUERY=UkdGX0VOVFJQUl9WQUwoUVRSLDM5NDQ3LCwsLCwsTk9BVURJVCk=&amp;WINDOW=FIRST_POPUP&amp;HEIGHT=450&amp;WI","DTH=450&amp;START_MAXIMIZED=FALSE&amp;VAR:CALENDAR=FIVEDAY&amp;VAR:SYMBOL=CNS&amp;VAR:INDEX=0"}</definedName>
    <definedName name="_418__FDSAUDITLINK__" hidden="1">{"fdsup://directions/FAT Viewer?action=UPDATE&amp;creator=factset&amp;DYN_ARGS=TRUE&amp;DOC_NAME=FAT:FQL_AUDITING_CLIENT_TEMPLATE.FAT&amp;display_string=Audit&amp;VAR:KEY=SRULINKPWF&amp;VAR:QUERY=UkdGX0VOVFJQUl9WQUwoUVRSLDM5NDQ3LCwsLCwsTk9BVURJVCk=&amp;WINDOW=FIRST_POPUP&amp;HEIGHT=450&amp;WI","DTH=450&amp;START_MAXIMIZED=FALSE&amp;VAR:CALENDAR=FIVEDAY&amp;VAR:SYMBOL=CNS&amp;VAR:INDEX=0"}</definedName>
    <definedName name="_419__FDSAUDITLINK__" localSheetId="2" hidden="1">{"fdsup://directions/FAT Viewer?action=UPDATE&amp;creator=factset&amp;DYN_ARGS=TRUE&amp;DOC_NAME=FAT:FQL_AUDITING_CLIENT_TEMPLATE.FAT&amp;display_string=Audit&amp;VAR:KEY=QTEXITWVGD&amp;VAR:QUERY=UkdGX0VOVFJQUl9WQUwoUVRSLDM5MzU1LCwsLCwsTk9BVURJVCk=&amp;WINDOW=FIRST_POPUP&amp;HEIGHT=450&amp;WI","DTH=450&amp;START_MAXIMIZED=FALSE&amp;VAR:CALENDAR=FIVEDAY&amp;VAR:SYMBOL=CNS&amp;VAR:INDEX=0"}</definedName>
    <definedName name="_419__FDSAUDITLINK__" localSheetId="20" hidden="1">{"fdsup://directions/FAT Viewer?action=UPDATE&amp;creator=factset&amp;DYN_ARGS=TRUE&amp;DOC_NAME=FAT:FQL_AUDITING_CLIENT_TEMPLATE.FAT&amp;display_string=Audit&amp;VAR:KEY=QTEXITWVGD&amp;VAR:QUERY=UkdGX0VOVFJQUl9WQUwoUVRSLDM5MzU1LCwsLCwsTk9BVURJVCk=&amp;WINDOW=FIRST_POPUP&amp;HEIGHT=450&amp;WI","DTH=450&amp;START_MAXIMIZED=FALSE&amp;VAR:CALENDAR=FIVEDAY&amp;VAR:SYMBOL=CNS&amp;VAR:INDEX=0"}</definedName>
    <definedName name="_419__FDSAUDITLINK__" hidden="1">{"fdsup://directions/FAT Viewer?action=UPDATE&amp;creator=factset&amp;DYN_ARGS=TRUE&amp;DOC_NAME=FAT:FQL_AUDITING_CLIENT_TEMPLATE.FAT&amp;display_string=Audit&amp;VAR:KEY=QTEXITWVGD&amp;VAR:QUERY=UkdGX0VOVFJQUl9WQUwoUVRSLDM5MzU1LCwsLCwsTk9BVURJVCk=&amp;WINDOW=FIRST_POPUP&amp;HEIGHT=450&amp;WI","DTH=450&amp;START_MAXIMIZED=FALSE&amp;VAR:CALENDAR=FIVEDAY&amp;VAR:SYMBOL=CNS&amp;VAR:INDEX=0"}</definedName>
    <definedName name="_42__FDSAUDITLINK__" localSheetId="2" hidden="1">{"fdsup://IBCentral/FAT Viewer?action=UPDATE&amp;creator=factset&amp;DOC_NAME=fat:reuters_annual_source_window.fat&amp;display_string=Audit&amp;DYN_ARGS=TRUE&amp;VAR:ID1=B545MG&amp;VAR:RCODE=CMNEQ&amp;VAR:SDATE=20111299&amp;VAR:FREQ=Y&amp;VAR:RELITEM=RP&amp;VAR:CURRENCY=LOCAL&amp;VAR:CURRSOURCE=EXSHA","RE&amp;VAR:NATFREQ=ANNUAL&amp;VAR:RFIELD=FINALIZED&amp;VAR:DB_TYPE=NR&amp;VAR:UNITS=M&amp;window=popup&amp;width=450&amp;height=300&amp;START_MAXIMIZED=FALSE"}</definedName>
    <definedName name="_42__FDSAUDITLINK__" localSheetId="20" hidden="1">{"fdsup://IBCentral/FAT Viewer?action=UPDATE&amp;creator=factset&amp;DOC_NAME=fat:reuters_annual_source_window.fat&amp;display_string=Audit&amp;DYN_ARGS=TRUE&amp;VAR:ID1=B545MG&amp;VAR:RCODE=CMNEQ&amp;VAR:SDATE=20111299&amp;VAR:FREQ=Y&amp;VAR:RELITEM=RP&amp;VAR:CURRENCY=LOCAL&amp;VAR:CURRSOURCE=EXSHA","RE&amp;VAR:NATFREQ=ANNUAL&amp;VAR:RFIELD=FINALIZED&amp;VAR:DB_TYPE=NR&amp;VAR:UNITS=M&amp;window=popup&amp;width=450&amp;height=300&amp;START_MAXIMIZED=FALSE"}</definedName>
    <definedName name="_42__FDSAUDITLINK__" hidden="1">{"fdsup://IBCentral/FAT Viewer?action=UPDATE&amp;creator=factset&amp;DOC_NAME=fat:reuters_annual_source_window.fat&amp;display_string=Audit&amp;DYN_ARGS=TRUE&amp;VAR:ID1=B545MG&amp;VAR:RCODE=CMNEQ&amp;VAR:SDATE=20111299&amp;VAR:FREQ=Y&amp;VAR:RELITEM=RP&amp;VAR:CURRENCY=LOCAL&amp;VAR:CURRSOURCE=EXSHA","RE&amp;VAR:NATFREQ=ANNUAL&amp;VAR:RFIELD=FINALIZED&amp;VAR:DB_TYPE=NR&amp;VAR:UNITS=M&amp;window=popup&amp;width=450&amp;height=300&amp;START_MAXIMIZED=FALSE"}</definedName>
    <definedName name="_420__FDSAUDITLINK__" localSheetId="2" hidden="1">{"fdsup://directions/FAT Viewer?action=UPDATE&amp;creator=factset&amp;DYN_ARGS=TRUE&amp;DOC_NAME=FAT:FQL_AUDITING_CLIENT_TEMPLATE.FAT&amp;display_string=Audit&amp;VAR:KEY=SXULUVKDKR&amp;VAR:QUERY=UkdGX0VOVFJQUl9WQUwoUVRSLDM5MjYzLCwsLCwsTk9BVURJVCk=&amp;WINDOW=FIRST_POPUP&amp;HEIGHT=450&amp;WI","DTH=450&amp;START_MAXIMIZED=FALSE&amp;VAR:CALENDAR=FIVEDAY&amp;VAR:SYMBOL=CNS&amp;VAR:INDEX=0"}</definedName>
    <definedName name="_420__FDSAUDITLINK__" localSheetId="20" hidden="1">{"fdsup://directions/FAT Viewer?action=UPDATE&amp;creator=factset&amp;DYN_ARGS=TRUE&amp;DOC_NAME=FAT:FQL_AUDITING_CLIENT_TEMPLATE.FAT&amp;display_string=Audit&amp;VAR:KEY=SXULUVKDKR&amp;VAR:QUERY=UkdGX0VOVFJQUl9WQUwoUVRSLDM5MjYzLCwsLCwsTk9BVURJVCk=&amp;WINDOW=FIRST_POPUP&amp;HEIGHT=450&amp;WI","DTH=450&amp;START_MAXIMIZED=FALSE&amp;VAR:CALENDAR=FIVEDAY&amp;VAR:SYMBOL=CNS&amp;VAR:INDEX=0"}</definedName>
    <definedName name="_420__FDSAUDITLINK__" hidden="1">{"fdsup://directions/FAT Viewer?action=UPDATE&amp;creator=factset&amp;DYN_ARGS=TRUE&amp;DOC_NAME=FAT:FQL_AUDITING_CLIENT_TEMPLATE.FAT&amp;display_string=Audit&amp;VAR:KEY=SXULUVKDKR&amp;VAR:QUERY=UkdGX0VOVFJQUl9WQUwoUVRSLDM5MjYzLCwsLCwsTk9BVURJVCk=&amp;WINDOW=FIRST_POPUP&amp;HEIGHT=450&amp;WI","DTH=450&amp;START_MAXIMIZED=FALSE&amp;VAR:CALENDAR=FIVEDAY&amp;VAR:SYMBOL=CNS&amp;VAR:INDEX=0"}</definedName>
    <definedName name="_421__FDSAUDITLINK__" localSheetId="2" hidden="1">{"fdsup://directions/FAT Viewer?action=UPDATE&amp;creator=factset&amp;DYN_ARGS=TRUE&amp;DOC_NAME=FAT:FQL_AUDITING_CLIENT_TEMPLATE.FAT&amp;display_string=Audit&amp;VAR:KEY=UPGDIXCFCB&amp;VAR:QUERY=UkdGX0VOVFJQUl9WQUwoUVRSLDM5MTcyLCwsLCwsTk9BVURJVCk=&amp;WINDOW=FIRST_POPUP&amp;HEIGHT=450&amp;WI","DTH=450&amp;START_MAXIMIZED=FALSE&amp;VAR:CALENDAR=FIVEDAY&amp;VAR:SYMBOL=CNS&amp;VAR:INDEX=0"}</definedName>
    <definedName name="_421__FDSAUDITLINK__" localSheetId="20" hidden="1">{"fdsup://directions/FAT Viewer?action=UPDATE&amp;creator=factset&amp;DYN_ARGS=TRUE&amp;DOC_NAME=FAT:FQL_AUDITING_CLIENT_TEMPLATE.FAT&amp;display_string=Audit&amp;VAR:KEY=UPGDIXCFCB&amp;VAR:QUERY=UkdGX0VOVFJQUl9WQUwoUVRSLDM5MTcyLCwsLCwsTk9BVURJVCk=&amp;WINDOW=FIRST_POPUP&amp;HEIGHT=450&amp;WI","DTH=450&amp;START_MAXIMIZED=FALSE&amp;VAR:CALENDAR=FIVEDAY&amp;VAR:SYMBOL=CNS&amp;VAR:INDEX=0"}</definedName>
    <definedName name="_421__FDSAUDITLINK__" hidden="1">{"fdsup://directions/FAT Viewer?action=UPDATE&amp;creator=factset&amp;DYN_ARGS=TRUE&amp;DOC_NAME=FAT:FQL_AUDITING_CLIENT_TEMPLATE.FAT&amp;display_string=Audit&amp;VAR:KEY=UPGDIXCFCB&amp;VAR:QUERY=UkdGX0VOVFJQUl9WQUwoUVRSLDM5MTcyLCwsLCwsTk9BVURJVCk=&amp;WINDOW=FIRST_POPUP&amp;HEIGHT=450&amp;WI","DTH=450&amp;START_MAXIMIZED=FALSE&amp;VAR:CALENDAR=FIVEDAY&amp;VAR:SYMBOL=CNS&amp;VAR:INDEX=0"}</definedName>
    <definedName name="_422__FDSAUDITLINK__" localSheetId="2" hidden="1">{"fdsup://directions/FAT Viewer?action=UPDATE&amp;creator=factset&amp;DYN_ARGS=TRUE&amp;DOC_NAME=FAT:FQL_AUDITING_CLIENT_TEMPLATE.FAT&amp;display_string=Audit&amp;VAR:KEY=OXABGVSXGT&amp;VAR:QUERY=UkdGX0VOVFJQUl9WQUwoUVRSLDM5MDgyLCwsLCwsTk9BVURJVCk=&amp;WINDOW=FIRST_POPUP&amp;HEIGHT=450&amp;WI","DTH=450&amp;START_MAXIMIZED=FALSE&amp;VAR:CALENDAR=FIVEDAY&amp;VAR:SYMBOL=CNS&amp;VAR:INDEX=0"}</definedName>
    <definedName name="_422__FDSAUDITLINK__" localSheetId="20" hidden="1">{"fdsup://directions/FAT Viewer?action=UPDATE&amp;creator=factset&amp;DYN_ARGS=TRUE&amp;DOC_NAME=FAT:FQL_AUDITING_CLIENT_TEMPLATE.FAT&amp;display_string=Audit&amp;VAR:KEY=OXABGVSXGT&amp;VAR:QUERY=UkdGX0VOVFJQUl9WQUwoUVRSLDM5MDgyLCwsLCwsTk9BVURJVCk=&amp;WINDOW=FIRST_POPUP&amp;HEIGHT=450&amp;WI","DTH=450&amp;START_MAXIMIZED=FALSE&amp;VAR:CALENDAR=FIVEDAY&amp;VAR:SYMBOL=CNS&amp;VAR:INDEX=0"}</definedName>
    <definedName name="_422__FDSAUDITLINK__" hidden="1">{"fdsup://directions/FAT Viewer?action=UPDATE&amp;creator=factset&amp;DYN_ARGS=TRUE&amp;DOC_NAME=FAT:FQL_AUDITING_CLIENT_TEMPLATE.FAT&amp;display_string=Audit&amp;VAR:KEY=OXABGVSXGT&amp;VAR:QUERY=UkdGX0VOVFJQUl9WQUwoUVRSLDM5MDgyLCwsLCwsTk9BVURJVCk=&amp;WINDOW=FIRST_POPUP&amp;HEIGHT=450&amp;WI","DTH=450&amp;START_MAXIMIZED=FALSE&amp;VAR:CALENDAR=FIVEDAY&amp;VAR:SYMBOL=CNS&amp;VAR:INDEX=0"}</definedName>
    <definedName name="_423__FDSAUDITLINK__" localSheetId="2" hidden="1">{"fdsup://directions/FAT Viewer?action=UPDATE&amp;creator=factset&amp;DYN_ARGS=TRUE&amp;DOC_NAME=FAT:FQL_AUDITING_CLIENT_TEMPLATE.FAT&amp;display_string=Audit&amp;VAR:KEY=UDAZEJGJAT&amp;VAR:QUERY=UkdGX0VOVFJQUl9WQUwoUVRSLDM4OTkwLCwsLCwsTk9BVURJVCk=&amp;WINDOW=FIRST_POPUP&amp;HEIGHT=450&amp;WI","DTH=450&amp;START_MAXIMIZED=FALSE&amp;VAR:CALENDAR=FIVEDAY&amp;VAR:SYMBOL=CNS&amp;VAR:INDEX=0"}</definedName>
    <definedName name="_423__FDSAUDITLINK__" localSheetId="20" hidden="1">{"fdsup://directions/FAT Viewer?action=UPDATE&amp;creator=factset&amp;DYN_ARGS=TRUE&amp;DOC_NAME=FAT:FQL_AUDITING_CLIENT_TEMPLATE.FAT&amp;display_string=Audit&amp;VAR:KEY=UDAZEJGJAT&amp;VAR:QUERY=UkdGX0VOVFJQUl9WQUwoUVRSLDM4OTkwLCwsLCwsTk9BVURJVCk=&amp;WINDOW=FIRST_POPUP&amp;HEIGHT=450&amp;WI","DTH=450&amp;START_MAXIMIZED=FALSE&amp;VAR:CALENDAR=FIVEDAY&amp;VAR:SYMBOL=CNS&amp;VAR:INDEX=0"}</definedName>
    <definedName name="_423__FDSAUDITLINK__" hidden="1">{"fdsup://directions/FAT Viewer?action=UPDATE&amp;creator=factset&amp;DYN_ARGS=TRUE&amp;DOC_NAME=FAT:FQL_AUDITING_CLIENT_TEMPLATE.FAT&amp;display_string=Audit&amp;VAR:KEY=UDAZEJGJAT&amp;VAR:QUERY=UkdGX0VOVFJQUl9WQUwoUVRSLDM4OTkwLCwsLCwsTk9BVURJVCk=&amp;WINDOW=FIRST_POPUP&amp;HEIGHT=450&amp;WI","DTH=450&amp;START_MAXIMIZED=FALSE&amp;VAR:CALENDAR=FIVEDAY&amp;VAR:SYMBOL=CNS&amp;VAR:INDEX=0"}</definedName>
    <definedName name="_424__FDSAUDITLINK__" localSheetId="2" hidden="1">{"fdsup://directions/FAT Viewer?action=UPDATE&amp;creator=factset&amp;DYN_ARGS=TRUE&amp;DOC_NAME=FAT:FQL_AUDITING_CLIENT_TEMPLATE.FAT&amp;display_string=Audit&amp;VAR:KEY=YZWJIDSHSZ&amp;VAR:QUERY=UkdGX0VOVFJQUl9WQUwoUVRSLDM4ODk4LCwsLCwsTk9BVURJVCk=&amp;WINDOW=FIRST_POPUP&amp;HEIGHT=450&amp;WI","DTH=450&amp;START_MAXIMIZED=FALSE&amp;VAR:CALENDAR=FIVEDAY&amp;VAR:SYMBOL=CNS&amp;VAR:INDEX=0"}</definedName>
    <definedName name="_424__FDSAUDITLINK__" localSheetId="20" hidden="1">{"fdsup://directions/FAT Viewer?action=UPDATE&amp;creator=factset&amp;DYN_ARGS=TRUE&amp;DOC_NAME=FAT:FQL_AUDITING_CLIENT_TEMPLATE.FAT&amp;display_string=Audit&amp;VAR:KEY=YZWJIDSHSZ&amp;VAR:QUERY=UkdGX0VOVFJQUl9WQUwoUVRSLDM4ODk4LCwsLCwsTk9BVURJVCk=&amp;WINDOW=FIRST_POPUP&amp;HEIGHT=450&amp;WI","DTH=450&amp;START_MAXIMIZED=FALSE&amp;VAR:CALENDAR=FIVEDAY&amp;VAR:SYMBOL=CNS&amp;VAR:INDEX=0"}</definedName>
    <definedName name="_424__FDSAUDITLINK__" hidden="1">{"fdsup://directions/FAT Viewer?action=UPDATE&amp;creator=factset&amp;DYN_ARGS=TRUE&amp;DOC_NAME=FAT:FQL_AUDITING_CLIENT_TEMPLATE.FAT&amp;display_string=Audit&amp;VAR:KEY=YZWJIDSHSZ&amp;VAR:QUERY=UkdGX0VOVFJQUl9WQUwoUVRSLDM4ODk4LCwsLCwsTk9BVURJVCk=&amp;WINDOW=FIRST_POPUP&amp;HEIGHT=450&amp;WI","DTH=450&amp;START_MAXIMIZED=FALSE&amp;VAR:CALENDAR=FIVEDAY&amp;VAR:SYMBOL=CNS&amp;VAR:INDEX=0"}</definedName>
    <definedName name="_425__FDSAUDITLINK__" localSheetId="2" hidden="1">{"fdsup://directions/FAT Viewer?action=UPDATE&amp;creator=factset&amp;DYN_ARGS=TRUE&amp;DOC_NAME=FAT:FQL_AUDITING_CLIENT_TEMPLATE.FAT&amp;display_string=Audit&amp;VAR:KEY=AJMZWVYZYZ&amp;VAR:QUERY=UkdGX0VOVFJQUl9WQUwoUVRSLDM4ODA3LCwsLCwsTk9BVURJVCk=&amp;WINDOW=FIRST_POPUP&amp;HEIGHT=450&amp;WI","DTH=450&amp;START_MAXIMIZED=FALSE&amp;VAR:CALENDAR=FIVEDAY&amp;VAR:SYMBOL=CNS&amp;VAR:INDEX=0"}</definedName>
    <definedName name="_425__FDSAUDITLINK__" localSheetId="20" hidden="1">{"fdsup://directions/FAT Viewer?action=UPDATE&amp;creator=factset&amp;DYN_ARGS=TRUE&amp;DOC_NAME=FAT:FQL_AUDITING_CLIENT_TEMPLATE.FAT&amp;display_string=Audit&amp;VAR:KEY=AJMZWVYZYZ&amp;VAR:QUERY=UkdGX0VOVFJQUl9WQUwoUVRSLDM4ODA3LCwsLCwsTk9BVURJVCk=&amp;WINDOW=FIRST_POPUP&amp;HEIGHT=450&amp;WI","DTH=450&amp;START_MAXIMIZED=FALSE&amp;VAR:CALENDAR=FIVEDAY&amp;VAR:SYMBOL=CNS&amp;VAR:INDEX=0"}</definedName>
    <definedName name="_425__FDSAUDITLINK__" hidden="1">{"fdsup://directions/FAT Viewer?action=UPDATE&amp;creator=factset&amp;DYN_ARGS=TRUE&amp;DOC_NAME=FAT:FQL_AUDITING_CLIENT_TEMPLATE.FAT&amp;display_string=Audit&amp;VAR:KEY=AJMZWVYZYZ&amp;VAR:QUERY=UkdGX0VOVFJQUl9WQUwoUVRSLDM4ODA3LCwsLCwsTk9BVURJVCk=&amp;WINDOW=FIRST_POPUP&amp;HEIGHT=450&amp;WI","DTH=450&amp;START_MAXIMIZED=FALSE&amp;VAR:CALENDAR=FIVEDAY&amp;VAR:SYMBOL=CNS&amp;VAR:INDEX=0"}</definedName>
    <definedName name="_426__FDSAUDITLINK__" localSheetId="2" hidden="1">{"fdsup://directions/FAT Viewer?action=UPDATE&amp;creator=factset&amp;DYN_ARGS=TRUE&amp;DOC_NAME=FAT:FQL_AUDITING_CLIENT_TEMPLATE.FAT&amp;display_string=Audit&amp;VAR:KEY=EXABERMNMR&amp;VAR:QUERY=UkdGX0VOVFJQUl9WQUwoUVRSLDM4NzE3LCwsLCwsTk9BVURJVCk=&amp;WINDOW=FIRST_POPUP&amp;HEIGHT=450&amp;WI","DTH=450&amp;START_MAXIMIZED=FALSE&amp;VAR:CALENDAR=FIVEDAY&amp;VAR:SYMBOL=CNS&amp;VAR:INDEX=0"}</definedName>
    <definedName name="_426__FDSAUDITLINK__" localSheetId="20" hidden="1">{"fdsup://directions/FAT Viewer?action=UPDATE&amp;creator=factset&amp;DYN_ARGS=TRUE&amp;DOC_NAME=FAT:FQL_AUDITING_CLIENT_TEMPLATE.FAT&amp;display_string=Audit&amp;VAR:KEY=EXABERMNMR&amp;VAR:QUERY=UkdGX0VOVFJQUl9WQUwoUVRSLDM4NzE3LCwsLCwsTk9BVURJVCk=&amp;WINDOW=FIRST_POPUP&amp;HEIGHT=450&amp;WI","DTH=450&amp;START_MAXIMIZED=FALSE&amp;VAR:CALENDAR=FIVEDAY&amp;VAR:SYMBOL=CNS&amp;VAR:INDEX=0"}</definedName>
    <definedName name="_426__FDSAUDITLINK__" hidden="1">{"fdsup://directions/FAT Viewer?action=UPDATE&amp;creator=factset&amp;DYN_ARGS=TRUE&amp;DOC_NAME=FAT:FQL_AUDITING_CLIENT_TEMPLATE.FAT&amp;display_string=Audit&amp;VAR:KEY=EXABERMNMR&amp;VAR:QUERY=UkdGX0VOVFJQUl9WQUwoUVRSLDM4NzE3LCwsLCwsTk9BVURJVCk=&amp;WINDOW=FIRST_POPUP&amp;HEIGHT=450&amp;WI","DTH=450&amp;START_MAXIMIZED=FALSE&amp;VAR:CALENDAR=FIVEDAY&amp;VAR:SYMBOL=CNS&amp;VAR:INDEX=0"}</definedName>
    <definedName name="_427__FDSAUDITLINK__" localSheetId="2" hidden="1">{"fdsup://directions/FAT Viewer?action=UPDATE&amp;creator=factset&amp;DYN_ARGS=TRUE&amp;DOC_NAME=FAT:FQL_AUDITING_CLIENT_TEMPLATE.FAT&amp;display_string=Audit&amp;VAR:KEY=CLCVQBYTSL&amp;VAR:QUERY=UkdGX0VOVFJQUl9WQUwoUVRSLDM4NjI1LCwsLCwsTk9BVURJVCk=&amp;WINDOW=FIRST_POPUP&amp;HEIGHT=450&amp;WI","DTH=450&amp;START_MAXIMIZED=FALSE&amp;VAR:CALENDAR=FIVEDAY&amp;VAR:SYMBOL=CNS&amp;VAR:INDEX=0"}</definedName>
    <definedName name="_427__FDSAUDITLINK__" localSheetId="20" hidden="1">{"fdsup://directions/FAT Viewer?action=UPDATE&amp;creator=factset&amp;DYN_ARGS=TRUE&amp;DOC_NAME=FAT:FQL_AUDITING_CLIENT_TEMPLATE.FAT&amp;display_string=Audit&amp;VAR:KEY=CLCVQBYTSL&amp;VAR:QUERY=UkdGX0VOVFJQUl9WQUwoUVRSLDM4NjI1LCwsLCwsTk9BVURJVCk=&amp;WINDOW=FIRST_POPUP&amp;HEIGHT=450&amp;WI","DTH=450&amp;START_MAXIMIZED=FALSE&amp;VAR:CALENDAR=FIVEDAY&amp;VAR:SYMBOL=CNS&amp;VAR:INDEX=0"}</definedName>
    <definedName name="_427__FDSAUDITLINK__" hidden="1">{"fdsup://directions/FAT Viewer?action=UPDATE&amp;creator=factset&amp;DYN_ARGS=TRUE&amp;DOC_NAME=FAT:FQL_AUDITING_CLIENT_TEMPLATE.FAT&amp;display_string=Audit&amp;VAR:KEY=CLCVQBYTSL&amp;VAR:QUERY=UkdGX0VOVFJQUl9WQUwoUVRSLDM4NjI1LCwsLCwsTk9BVURJVCk=&amp;WINDOW=FIRST_POPUP&amp;HEIGHT=450&amp;WI","DTH=450&amp;START_MAXIMIZED=FALSE&amp;VAR:CALENDAR=FIVEDAY&amp;VAR:SYMBOL=CNS&amp;VAR:INDEX=0"}</definedName>
    <definedName name="_428__FDSAUDITLINK__" localSheetId="2" hidden="1">{"fdsup://directions/FAT Viewer?action=UPDATE&amp;creator=factset&amp;DYN_ARGS=TRUE&amp;DOC_NAME=FAT:FQL_AUDITING_CLIENT_TEMPLATE.FAT&amp;display_string=Audit&amp;VAR:KEY=OLQZONENAR&amp;VAR:QUERY=UkdGX0VOVFJQUl9WQUwoUVRSLDM4NTMzLCwsLCwsTk9BVURJVCk=&amp;WINDOW=FIRST_POPUP&amp;HEIGHT=450&amp;WI","DTH=450&amp;START_MAXIMIZED=FALSE&amp;VAR:CALENDAR=FIVEDAY&amp;VAR:SYMBOL=CNS&amp;VAR:INDEX=0"}</definedName>
    <definedName name="_428__FDSAUDITLINK__" localSheetId="20" hidden="1">{"fdsup://directions/FAT Viewer?action=UPDATE&amp;creator=factset&amp;DYN_ARGS=TRUE&amp;DOC_NAME=FAT:FQL_AUDITING_CLIENT_TEMPLATE.FAT&amp;display_string=Audit&amp;VAR:KEY=OLQZONENAR&amp;VAR:QUERY=UkdGX0VOVFJQUl9WQUwoUVRSLDM4NTMzLCwsLCwsTk9BVURJVCk=&amp;WINDOW=FIRST_POPUP&amp;HEIGHT=450&amp;WI","DTH=450&amp;START_MAXIMIZED=FALSE&amp;VAR:CALENDAR=FIVEDAY&amp;VAR:SYMBOL=CNS&amp;VAR:INDEX=0"}</definedName>
    <definedName name="_428__FDSAUDITLINK__" hidden="1">{"fdsup://directions/FAT Viewer?action=UPDATE&amp;creator=factset&amp;DYN_ARGS=TRUE&amp;DOC_NAME=FAT:FQL_AUDITING_CLIENT_TEMPLATE.FAT&amp;display_string=Audit&amp;VAR:KEY=OLQZONENAR&amp;VAR:QUERY=UkdGX0VOVFJQUl9WQUwoUVRSLDM4NTMzLCwsLCwsTk9BVURJVCk=&amp;WINDOW=FIRST_POPUP&amp;HEIGHT=450&amp;WI","DTH=450&amp;START_MAXIMIZED=FALSE&amp;VAR:CALENDAR=FIVEDAY&amp;VAR:SYMBOL=CNS&amp;VAR:INDEX=0"}</definedName>
    <definedName name="_429__FDSAUDITLINK__" localSheetId="2" hidden="1">{"fdsup://directions/FAT Viewer?action=UPDATE&amp;creator=factset&amp;DYN_ARGS=TRUE&amp;DOC_NAME=FAT:FQL_AUDITING_CLIENT_TEMPLATE.FAT&amp;display_string=Audit&amp;VAR:KEY=KLQVKBOZKX&amp;VAR:QUERY=UkdGX0VOVFJQUl9WQUwoUVRSLDM4NDQyLCwsLCwsTk9BVURJVCk=&amp;WINDOW=FIRST_POPUP&amp;HEIGHT=450&amp;WI","DTH=450&amp;START_MAXIMIZED=FALSE&amp;VAR:CALENDAR=FIVEDAY&amp;VAR:SYMBOL=CNS&amp;VAR:INDEX=0"}</definedName>
    <definedName name="_429__FDSAUDITLINK__" localSheetId="20" hidden="1">{"fdsup://directions/FAT Viewer?action=UPDATE&amp;creator=factset&amp;DYN_ARGS=TRUE&amp;DOC_NAME=FAT:FQL_AUDITING_CLIENT_TEMPLATE.FAT&amp;display_string=Audit&amp;VAR:KEY=KLQVKBOZKX&amp;VAR:QUERY=UkdGX0VOVFJQUl9WQUwoUVRSLDM4NDQyLCwsLCwsTk9BVURJVCk=&amp;WINDOW=FIRST_POPUP&amp;HEIGHT=450&amp;WI","DTH=450&amp;START_MAXIMIZED=FALSE&amp;VAR:CALENDAR=FIVEDAY&amp;VAR:SYMBOL=CNS&amp;VAR:INDEX=0"}</definedName>
    <definedName name="_429__FDSAUDITLINK__" hidden="1">{"fdsup://directions/FAT Viewer?action=UPDATE&amp;creator=factset&amp;DYN_ARGS=TRUE&amp;DOC_NAME=FAT:FQL_AUDITING_CLIENT_TEMPLATE.FAT&amp;display_string=Audit&amp;VAR:KEY=KLQVKBOZKX&amp;VAR:QUERY=UkdGX0VOVFJQUl9WQUwoUVRSLDM4NDQyLCwsLCwsTk9BVURJVCk=&amp;WINDOW=FIRST_POPUP&amp;HEIGHT=450&amp;WI","DTH=450&amp;START_MAXIMIZED=FALSE&amp;VAR:CALENDAR=FIVEDAY&amp;VAR:SYMBOL=CNS&amp;VAR:INDEX=0"}</definedName>
    <definedName name="_43__FDSAUDITLINK__" localSheetId="2" hidden="1">{"fdsup://IBCentral/FAT Viewer?action=UPDATE&amp;creator=factset&amp;DOC_NAME=fat:reuters_annual_source_window.fat&amp;display_string=Audit&amp;DYN_ARGS=TRUE&amp;VAR:ID1=718929&amp;VAR:RCODE=CMNEQ&amp;VAR:SDATE=20111299&amp;VAR:FREQ=Y&amp;VAR:RELITEM=RP&amp;VAR:CURRENCY=LOCAL&amp;VAR:CURRSOURCE=EXSHA","RE&amp;VAR:NATFREQ=ANNUAL&amp;VAR:RFIELD=FINALIZED&amp;VAR:DB_TYPE=NR&amp;VAR:UNITS=M&amp;window=popup&amp;width=450&amp;height=300&amp;START_MAXIMIZED=FALSE"}</definedName>
    <definedName name="_43__FDSAUDITLINK__" localSheetId="20" hidden="1">{"fdsup://IBCentral/FAT Viewer?action=UPDATE&amp;creator=factset&amp;DOC_NAME=fat:reuters_annual_source_window.fat&amp;display_string=Audit&amp;DYN_ARGS=TRUE&amp;VAR:ID1=718929&amp;VAR:RCODE=CMNEQ&amp;VAR:SDATE=20111299&amp;VAR:FREQ=Y&amp;VAR:RELITEM=RP&amp;VAR:CURRENCY=LOCAL&amp;VAR:CURRSOURCE=EXSHA","RE&amp;VAR:NATFREQ=ANNUAL&amp;VAR:RFIELD=FINALIZED&amp;VAR:DB_TYPE=NR&amp;VAR:UNITS=M&amp;window=popup&amp;width=450&amp;height=300&amp;START_MAXIMIZED=FALSE"}</definedName>
    <definedName name="_43__FDSAUDITLINK__" hidden="1">{"fdsup://IBCentral/FAT Viewer?action=UPDATE&amp;creator=factset&amp;DOC_NAME=fat:reuters_annual_source_window.fat&amp;display_string=Audit&amp;DYN_ARGS=TRUE&amp;VAR:ID1=718929&amp;VAR:RCODE=CMNEQ&amp;VAR:SDATE=20111299&amp;VAR:FREQ=Y&amp;VAR:RELITEM=RP&amp;VAR:CURRENCY=LOCAL&amp;VAR:CURRSOURCE=EXSHA","RE&amp;VAR:NATFREQ=ANNUAL&amp;VAR:RFIELD=FINALIZED&amp;VAR:DB_TYPE=NR&amp;VAR:UNITS=M&amp;window=popup&amp;width=450&amp;height=300&amp;START_MAXIMIZED=FALSE"}</definedName>
    <definedName name="_430__FDSAUDITLINK__" localSheetId="2" hidden="1">{"fdsup://directions/FAT Viewer?action=UPDATE&amp;creator=factset&amp;DYN_ARGS=TRUE&amp;DOC_NAME=FAT:FQL_AUDITING_CLIENT_TEMPLATE.FAT&amp;display_string=Audit&amp;VAR:KEY=KDYXCHSLGL&amp;VAR:QUERY=UkdGX0VOVFJQUl9WQUwoUVRSLDQxMjc0LCwsLCwsTk9BVURJVCk=&amp;WINDOW=FIRST_POPUP&amp;HEIGHT=450&amp;WI","DTH=450&amp;START_MAXIMIZED=FALSE&amp;VAR:CALENDAR=FIVEDAY&amp;VAR:SYMBOL=CLMS&amp;VAR:INDEX=0"}</definedName>
    <definedName name="_430__FDSAUDITLINK__" localSheetId="20" hidden="1">{"fdsup://directions/FAT Viewer?action=UPDATE&amp;creator=factset&amp;DYN_ARGS=TRUE&amp;DOC_NAME=FAT:FQL_AUDITING_CLIENT_TEMPLATE.FAT&amp;display_string=Audit&amp;VAR:KEY=KDYXCHSLGL&amp;VAR:QUERY=UkdGX0VOVFJQUl9WQUwoUVRSLDQxMjc0LCwsLCwsTk9BVURJVCk=&amp;WINDOW=FIRST_POPUP&amp;HEIGHT=450&amp;WI","DTH=450&amp;START_MAXIMIZED=FALSE&amp;VAR:CALENDAR=FIVEDAY&amp;VAR:SYMBOL=CLMS&amp;VAR:INDEX=0"}</definedName>
    <definedName name="_430__FDSAUDITLINK__" hidden="1">{"fdsup://directions/FAT Viewer?action=UPDATE&amp;creator=factset&amp;DYN_ARGS=TRUE&amp;DOC_NAME=FAT:FQL_AUDITING_CLIENT_TEMPLATE.FAT&amp;display_string=Audit&amp;VAR:KEY=KDYXCHSLGL&amp;VAR:QUERY=UkdGX0VOVFJQUl9WQUwoUVRSLDQxMjc0LCwsLCwsTk9BVURJVCk=&amp;WINDOW=FIRST_POPUP&amp;HEIGHT=450&amp;WI","DTH=450&amp;START_MAXIMIZED=FALSE&amp;VAR:CALENDAR=FIVEDAY&amp;VAR:SYMBOL=CLMS&amp;VAR:INDEX=0"}</definedName>
    <definedName name="_431__FDSAUDITLINK__" localSheetId="2" hidden="1">{"fdsup://directions/FAT Viewer?action=UPDATE&amp;creator=factset&amp;DYN_ARGS=TRUE&amp;DOC_NAME=FAT:FQL_AUDITING_CLIENT_TEMPLATE.FAT&amp;display_string=Audit&amp;VAR:KEY=KVCJQNQVEF&amp;VAR:QUERY=UkdGX0VOVFJQUl9WQUwoUVRSLDQxMTgyLCwsLCwsTk9BVURJVCk=&amp;WINDOW=FIRST_POPUP&amp;HEIGHT=450&amp;WI","DTH=450&amp;START_MAXIMIZED=FALSE&amp;VAR:CALENDAR=FIVEDAY&amp;VAR:SYMBOL=CLMS&amp;VAR:INDEX=0"}</definedName>
    <definedName name="_431__FDSAUDITLINK__" localSheetId="20" hidden="1">{"fdsup://directions/FAT Viewer?action=UPDATE&amp;creator=factset&amp;DYN_ARGS=TRUE&amp;DOC_NAME=FAT:FQL_AUDITING_CLIENT_TEMPLATE.FAT&amp;display_string=Audit&amp;VAR:KEY=KVCJQNQVEF&amp;VAR:QUERY=UkdGX0VOVFJQUl9WQUwoUVRSLDQxMTgyLCwsLCwsTk9BVURJVCk=&amp;WINDOW=FIRST_POPUP&amp;HEIGHT=450&amp;WI","DTH=450&amp;START_MAXIMIZED=FALSE&amp;VAR:CALENDAR=FIVEDAY&amp;VAR:SYMBOL=CLMS&amp;VAR:INDEX=0"}</definedName>
    <definedName name="_431__FDSAUDITLINK__" hidden="1">{"fdsup://directions/FAT Viewer?action=UPDATE&amp;creator=factset&amp;DYN_ARGS=TRUE&amp;DOC_NAME=FAT:FQL_AUDITING_CLIENT_TEMPLATE.FAT&amp;display_string=Audit&amp;VAR:KEY=KVCJQNQVEF&amp;VAR:QUERY=UkdGX0VOVFJQUl9WQUwoUVRSLDQxMTgyLCwsLCwsTk9BVURJVCk=&amp;WINDOW=FIRST_POPUP&amp;HEIGHT=450&amp;WI","DTH=450&amp;START_MAXIMIZED=FALSE&amp;VAR:CALENDAR=FIVEDAY&amp;VAR:SYMBOL=CLMS&amp;VAR:INDEX=0"}</definedName>
    <definedName name="_432__FDSAUDITLINK__" localSheetId="2" hidden="1">{"fdsup://directions/FAT Viewer?action=UPDATE&amp;creator=factset&amp;DYN_ARGS=TRUE&amp;DOC_NAME=FAT:FQL_AUDITING_CLIENT_TEMPLATE.FAT&amp;display_string=Audit&amp;VAR:KEY=CZIJUDGBCP&amp;VAR:QUERY=UkdGX0VOVFJQUl9WQUwoUVRSLDQxMDkwLCwsLCwsTk9BVURJVCk=&amp;WINDOW=FIRST_POPUP&amp;HEIGHT=450&amp;WI","DTH=450&amp;START_MAXIMIZED=FALSE&amp;VAR:CALENDAR=FIVEDAY&amp;VAR:SYMBOL=CLMS&amp;VAR:INDEX=0"}</definedName>
    <definedName name="_432__FDSAUDITLINK__" localSheetId="20" hidden="1">{"fdsup://directions/FAT Viewer?action=UPDATE&amp;creator=factset&amp;DYN_ARGS=TRUE&amp;DOC_NAME=FAT:FQL_AUDITING_CLIENT_TEMPLATE.FAT&amp;display_string=Audit&amp;VAR:KEY=CZIJUDGBCP&amp;VAR:QUERY=UkdGX0VOVFJQUl9WQUwoUVRSLDQxMDkwLCwsLCwsTk9BVURJVCk=&amp;WINDOW=FIRST_POPUP&amp;HEIGHT=450&amp;WI","DTH=450&amp;START_MAXIMIZED=FALSE&amp;VAR:CALENDAR=FIVEDAY&amp;VAR:SYMBOL=CLMS&amp;VAR:INDEX=0"}</definedName>
    <definedName name="_432__FDSAUDITLINK__" hidden="1">{"fdsup://directions/FAT Viewer?action=UPDATE&amp;creator=factset&amp;DYN_ARGS=TRUE&amp;DOC_NAME=FAT:FQL_AUDITING_CLIENT_TEMPLATE.FAT&amp;display_string=Audit&amp;VAR:KEY=CZIJUDGBCP&amp;VAR:QUERY=UkdGX0VOVFJQUl9WQUwoUVRSLDQxMDkwLCwsLCwsTk9BVURJVCk=&amp;WINDOW=FIRST_POPUP&amp;HEIGHT=450&amp;WI","DTH=450&amp;START_MAXIMIZED=FALSE&amp;VAR:CALENDAR=FIVEDAY&amp;VAR:SYMBOL=CLMS&amp;VAR:INDEX=0"}</definedName>
    <definedName name="_433__FDSAUDITLINK__" localSheetId="2" hidden="1">{"fdsup://directions/FAT Viewer?action=UPDATE&amp;creator=factset&amp;DYN_ARGS=TRUE&amp;DOC_NAME=FAT:FQL_AUDITING_CLIENT_TEMPLATE.FAT&amp;display_string=Audit&amp;VAR:KEY=YZATQRMTOF&amp;VAR:QUERY=UkdGX0VOVFJQUl9WQUwoUVRSLDQwOTk5LCwsLCwsTk9BVURJVCk=&amp;WINDOW=FIRST_POPUP&amp;HEIGHT=450&amp;WI","DTH=450&amp;START_MAXIMIZED=FALSE&amp;VAR:CALENDAR=FIVEDAY&amp;VAR:SYMBOL=CLMS&amp;VAR:INDEX=0"}</definedName>
    <definedName name="_433__FDSAUDITLINK__" localSheetId="20" hidden="1">{"fdsup://directions/FAT Viewer?action=UPDATE&amp;creator=factset&amp;DYN_ARGS=TRUE&amp;DOC_NAME=FAT:FQL_AUDITING_CLIENT_TEMPLATE.FAT&amp;display_string=Audit&amp;VAR:KEY=YZATQRMTOF&amp;VAR:QUERY=UkdGX0VOVFJQUl9WQUwoUVRSLDQwOTk5LCwsLCwsTk9BVURJVCk=&amp;WINDOW=FIRST_POPUP&amp;HEIGHT=450&amp;WI","DTH=450&amp;START_MAXIMIZED=FALSE&amp;VAR:CALENDAR=FIVEDAY&amp;VAR:SYMBOL=CLMS&amp;VAR:INDEX=0"}</definedName>
    <definedName name="_433__FDSAUDITLINK__" hidden="1">{"fdsup://directions/FAT Viewer?action=UPDATE&amp;creator=factset&amp;DYN_ARGS=TRUE&amp;DOC_NAME=FAT:FQL_AUDITING_CLIENT_TEMPLATE.FAT&amp;display_string=Audit&amp;VAR:KEY=YZATQRMTOF&amp;VAR:QUERY=UkdGX0VOVFJQUl9WQUwoUVRSLDQwOTk5LCwsLCwsTk9BVURJVCk=&amp;WINDOW=FIRST_POPUP&amp;HEIGHT=450&amp;WI","DTH=450&amp;START_MAXIMIZED=FALSE&amp;VAR:CALENDAR=FIVEDAY&amp;VAR:SYMBOL=CLMS&amp;VAR:INDEX=0"}</definedName>
    <definedName name="_434__FDSAUDITLINK__" localSheetId="2" hidden="1">{"fdsup://directions/FAT Viewer?action=UPDATE&amp;creator=factset&amp;DYN_ARGS=TRUE&amp;DOC_NAME=FAT:FQL_AUDITING_CLIENT_TEMPLATE.FAT&amp;display_string=Audit&amp;VAR:KEY=EJWHONMBCT&amp;VAR:QUERY=UkdGX0VOVFJQUl9WQUwoUVRSLDQwOTA4LCwsLCwsTk9BVURJVCk=&amp;WINDOW=FIRST_POPUP&amp;HEIGHT=450&amp;WI","DTH=450&amp;START_MAXIMIZED=FALSE&amp;VAR:CALENDAR=FIVEDAY&amp;VAR:SYMBOL=CLMS&amp;VAR:INDEX=0"}</definedName>
    <definedName name="_434__FDSAUDITLINK__" localSheetId="20" hidden="1">{"fdsup://directions/FAT Viewer?action=UPDATE&amp;creator=factset&amp;DYN_ARGS=TRUE&amp;DOC_NAME=FAT:FQL_AUDITING_CLIENT_TEMPLATE.FAT&amp;display_string=Audit&amp;VAR:KEY=EJWHONMBCT&amp;VAR:QUERY=UkdGX0VOVFJQUl9WQUwoUVRSLDQwOTA4LCwsLCwsTk9BVURJVCk=&amp;WINDOW=FIRST_POPUP&amp;HEIGHT=450&amp;WI","DTH=450&amp;START_MAXIMIZED=FALSE&amp;VAR:CALENDAR=FIVEDAY&amp;VAR:SYMBOL=CLMS&amp;VAR:INDEX=0"}</definedName>
    <definedName name="_434__FDSAUDITLINK__" hidden="1">{"fdsup://directions/FAT Viewer?action=UPDATE&amp;creator=factset&amp;DYN_ARGS=TRUE&amp;DOC_NAME=FAT:FQL_AUDITING_CLIENT_TEMPLATE.FAT&amp;display_string=Audit&amp;VAR:KEY=EJWHONMBCT&amp;VAR:QUERY=UkdGX0VOVFJQUl9WQUwoUVRSLDQwOTA4LCwsLCwsTk9BVURJVCk=&amp;WINDOW=FIRST_POPUP&amp;HEIGHT=450&amp;WI","DTH=450&amp;START_MAXIMIZED=FALSE&amp;VAR:CALENDAR=FIVEDAY&amp;VAR:SYMBOL=CLMS&amp;VAR:INDEX=0"}</definedName>
    <definedName name="_435__FDSAUDITLINK__" localSheetId="2" hidden="1">{"fdsup://directions/FAT Viewer?action=UPDATE&amp;creator=factset&amp;DYN_ARGS=TRUE&amp;DOC_NAME=FAT:FQL_AUDITING_CLIENT_TEMPLATE.FAT&amp;display_string=Audit&amp;VAR:KEY=YHMXQVYLKH&amp;VAR:QUERY=UkdGX0VOVFJQUl9WQUwoUVRSLDQwODE2LCwsLCwsTk9BVURJVCk=&amp;WINDOW=FIRST_POPUP&amp;HEIGHT=450&amp;WI","DTH=450&amp;START_MAXIMIZED=FALSE&amp;VAR:CALENDAR=FIVEDAY&amp;VAR:SYMBOL=CLMS&amp;VAR:INDEX=0"}</definedName>
    <definedName name="_435__FDSAUDITLINK__" localSheetId="20" hidden="1">{"fdsup://directions/FAT Viewer?action=UPDATE&amp;creator=factset&amp;DYN_ARGS=TRUE&amp;DOC_NAME=FAT:FQL_AUDITING_CLIENT_TEMPLATE.FAT&amp;display_string=Audit&amp;VAR:KEY=YHMXQVYLKH&amp;VAR:QUERY=UkdGX0VOVFJQUl9WQUwoUVRSLDQwODE2LCwsLCwsTk9BVURJVCk=&amp;WINDOW=FIRST_POPUP&amp;HEIGHT=450&amp;WI","DTH=450&amp;START_MAXIMIZED=FALSE&amp;VAR:CALENDAR=FIVEDAY&amp;VAR:SYMBOL=CLMS&amp;VAR:INDEX=0"}</definedName>
    <definedName name="_435__FDSAUDITLINK__" hidden="1">{"fdsup://directions/FAT Viewer?action=UPDATE&amp;creator=factset&amp;DYN_ARGS=TRUE&amp;DOC_NAME=FAT:FQL_AUDITING_CLIENT_TEMPLATE.FAT&amp;display_string=Audit&amp;VAR:KEY=YHMXQVYLKH&amp;VAR:QUERY=UkdGX0VOVFJQUl9WQUwoUVRSLDQwODE2LCwsLCwsTk9BVURJVCk=&amp;WINDOW=FIRST_POPUP&amp;HEIGHT=450&amp;WI","DTH=450&amp;START_MAXIMIZED=FALSE&amp;VAR:CALENDAR=FIVEDAY&amp;VAR:SYMBOL=CLMS&amp;VAR:INDEX=0"}</definedName>
    <definedName name="_436__FDSAUDITLINK__" localSheetId="2" hidden="1">{"fdsup://directions/FAT Viewer?action=UPDATE&amp;creator=factset&amp;DYN_ARGS=TRUE&amp;DOC_NAME=FAT:FQL_AUDITING_CLIENT_TEMPLATE.FAT&amp;display_string=Audit&amp;VAR:KEY=UJMXYJMLOT&amp;VAR:QUERY=UkdGX0VOVFJQUl9WQUwoUVRSLDQwNzI0LCwsLCwsTk9BVURJVCk=&amp;WINDOW=FIRST_POPUP&amp;HEIGHT=450&amp;WI","DTH=450&amp;START_MAXIMIZED=FALSE&amp;VAR:CALENDAR=FIVEDAY&amp;VAR:SYMBOL=CLMS&amp;VAR:INDEX=0"}</definedName>
    <definedName name="_436__FDSAUDITLINK__" localSheetId="20" hidden="1">{"fdsup://directions/FAT Viewer?action=UPDATE&amp;creator=factset&amp;DYN_ARGS=TRUE&amp;DOC_NAME=FAT:FQL_AUDITING_CLIENT_TEMPLATE.FAT&amp;display_string=Audit&amp;VAR:KEY=UJMXYJMLOT&amp;VAR:QUERY=UkdGX0VOVFJQUl9WQUwoUVRSLDQwNzI0LCwsLCwsTk9BVURJVCk=&amp;WINDOW=FIRST_POPUP&amp;HEIGHT=450&amp;WI","DTH=450&amp;START_MAXIMIZED=FALSE&amp;VAR:CALENDAR=FIVEDAY&amp;VAR:SYMBOL=CLMS&amp;VAR:INDEX=0"}</definedName>
    <definedName name="_436__FDSAUDITLINK__" hidden="1">{"fdsup://directions/FAT Viewer?action=UPDATE&amp;creator=factset&amp;DYN_ARGS=TRUE&amp;DOC_NAME=FAT:FQL_AUDITING_CLIENT_TEMPLATE.FAT&amp;display_string=Audit&amp;VAR:KEY=UJMXYJMLOT&amp;VAR:QUERY=UkdGX0VOVFJQUl9WQUwoUVRSLDQwNzI0LCwsLCwsTk9BVURJVCk=&amp;WINDOW=FIRST_POPUP&amp;HEIGHT=450&amp;WI","DTH=450&amp;START_MAXIMIZED=FALSE&amp;VAR:CALENDAR=FIVEDAY&amp;VAR:SYMBOL=CLMS&amp;VAR:INDEX=0"}</definedName>
    <definedName name="_437__FDSAUDITLINK__" localSheetId="2" hidden="1">{"fdsup://directions/FAT Viewer?action=UPDATE&amp;creator=factset&amp;DYN_ARGS=TRUE&amp;DOC_NAME=FAT:FQL_AUDITING_CLIENT_TEMPLATE.FAT&amp;display_string=Audit&amp;VAR:KEY=IHINADAPET&amp;VAR:QUERY=UkdGX0VOVFJQUl9WQUwoUVRSLDQwNjMzLCwsLCwsTk9BVURJVCk=&amp;WINDOW=FIRST_POPUP&amp;HEIGHT=450&amp;WI","DTH=450&amp;START_MAXIMIZED=FALSE&amp;VAR:CALENDAR=FIVEDAY&amp;VAR:SYMBOL=CLMS&amp;VAR:INDEX=0"}</definedName>
    <definedName name="_437__FDSAUDITLINK__" localSheetId="20" hidden="1">{"fdsup://directions/FAT Viewer?action=UPDATE&amp;creator=factset&amp;DYN_ARGS=TRUE&amp;DOC_NAME=FAT:FQL_AUDITING_CLIENT_TEMPLATE.FAT&amp;display_string=Audit&amp;VAR:KEY=IHINADAPET&amp;VAR:QUERY=UkdGX0VOVFJQUl9WQUwoUVRSLDQwNjMzLCwsLCwsTk9BVURJVCk=&amp;WINDOW=FIRST_POPUP&amp;HEIGHT=450&amp;WI","DTH=450&amp;START_MAXIMIZED=FALSE&amp;VAR:CALENDAR=FIVEDAY&amp;VAR:SYMBOL=CLMS&amp;VAR:INDEX=0"}</definedName>
    <definedName name="_437__FDSAUDITLINK__" hidden="1">{"fdsup://directions/FAT Viewer?action=UPDATE&amp;creator=factset&amp;DYN_ARGS=TRUE&amp;DOC_NAME=FAT:FQL_AUDITING_CLIENT_TEMPLATE.FAT&amp;display_string=Audit&amp;VAR:KEY=IHINADAPET&amp;VAR:QUERY=UkdGX0VOVFJQUl9WQUwoUVRSLDQwNjMzLCwsLCwsTk9BVURJVCk=&amp;WINDOW=FIRST_POPUP&amp;HEIGHT=450&amp;WI","DTH=450&amp;START_MAXIMIZED=FALSE&amp;VAR:CALENDAR=FIVEDAY&amp;VAR:SYMBOL=CLMS&amp;VAR:INDEX=0"}</definedName>
    <definedName name="_438__FDSAUDITLINK__" localSheetId="2" hidden="1">{"fdsup://directions/FAT Viewer?action=UPDATE&amp;creator=factset&amp;DYN_ARGS=TRUE&amp;DOC_NAME=FAT:FQL_AUDITING_CLIENT_TEMPLATE.FAT&amp;display_string=Audit&amp;VAR:KEY=ILYHABUHOV&amp;VAR:QUERY=UkdGX0VOVFJQUl9WQUwoUVRSLDQwNTQzLCwsLCwsTk9BVURJVCk=&amp;WINDOW=FIRST_POPUP&amp;HEIGHT=450&amp;WI","DTH=450&amp;START_MAXIMIZED=FALSE&amp;VAR:CALENDAR=FIVEDAY&amp;VAR:SYMBOL=CLMS&amp;VAR:INDEX=0"}</definedName>
    <definedName name="_438__FDSAUDITLINK__" localSheetId="20" hidden="1">{"fdsup://directions/FAT Viewer?action=UPDATE&amp;creator=factset&amp;DYN_ARGS=TRUE&amp;DOC_NAME=FAT:FQL_AUDITING_CLIENT_TEMPLATE.FAT&amp;display_string=Audit&amp;VAR:KEY=ILYHABUHOV&amp;VAR:QUERY=UkdGX0VOVFJQUl9WQUwoUVRSLDQwNTQzLCwsLCwsTk9BVURJVCk=&amp;WINDOW=FIRST_POPUP&amp;HEIGHT=450&amp;WI","DTH=450&amp;START_MAXIMIZED=FALSE&amp;VAR:CALENDAR=FIVEDAY&amp;VAR:SYMBOL=CLMS&amp;VAR:INDEX=0"}</definedName>
    <definedName name="_438__FDSAUDITLINK__" hidden="1">{"fdsup://directions/FAT Viewer?action=UPDATE&amp;creator=factset&amp;DYN_ARGS=TRUE&amp;DOC_NAME=FAT:FQL_AUDITING_CLIENT_TEMPLATE.FAT&amp;display_string=Audit&amp;VAR:KEY=ILYHABUHOV&amp;VAR:QUERY=UkdGX0VOVFJQUl9WQUwoUVRSLDQwNTQzLCwsLCwsTk9BVURJVCk=&amp;WINDOW=FIRST_POPUP&amp;HEIGHT=450&amp;WI","DTH=450&amp;START_MAXIMIZED=FALSE&amp;VAR:CALENDAR=FIVEDAY&amp;VAR:SYMBOL=CLMS&amp;VAR:INDEX=0"}</definedName>
    <definedName name="_439__FDSAUDITLINK__" localSheetId="2" hidden="1">{"fdsup://directions/FAT Viewer?action=UPDATE&amp;creator=factset&amp;DYN_ARGS=TRUE&amp;DOC_NAME=FAT:FQL_AUDITING_CLIENT_TEMPLATE.FAT&amp;display_string=Audit&amp;VAR:KEY=KBAJITKPKZ&amp;VAR:QUERY=UkdGX0VOVFJQUl9WQUwoUVRSLDQwNDUxLCwsLCwsTk9BVURJVCk=&amp;WINDOW=FIRST_POPUP&amp;HEIGHT=450&amp;WI","DTH=450&amp;START_MAXIMIZED=FALSE&amp;VAR:CALENDAR=FIVEDAY&amp;VAR:SYMBOL=CLMS&amp;VAR:INDEX=0"}</definedName>
    <definedName name="_439__FDSAUDITLINK__" localSheetId="20" hidden="1">{"fdsup://directions/FAT Viewer?action=UPDATE&amp;creator=factset&amp;DYN_ARGS=TRUE&amp;DOC_NAME=FAT:FQL_AUDITING_CLIENT_TEMPLATE.FAT&amp;display_string=Audit&amp;VAR:KEY=KBAJITKPKZ&amp;VAR:QUERY=UkdGX0VOVFJQUl9WQUwoUVRSLDQwNDUxLCwsLCwsTk9BVURJVCk=&amp;WINDOW=FIRST_POPUP&amp;HEIGHT=450&amp;WI","DTH=450&amp;START_MAXIMIZED=FALSE&amp;VAR:CALENDAR=FIVEDAY&amp;VAR:SYMBOL=CLMS&amp;VAR:INDEX=0"}</definedName>
    <definedName name="_439__FDSAUDITLINK__" hidden="1">{"fdsup://directions/FAT Viewer?action=UPDATE&amp;creator=factset&amp;DYN_ARGS=TRUE&amp;DOC_NAME=FAT:FQL_AUDITING_CLIENT_TEMPLATE.FAT&amp;display_string=Audit&amp;VAR:KEY=KBAJITKPKZ&amp;VAR:QUERY=UkdGX0VOVFJQUl9WQUwoUVRSLDQwNDUxLCwsLCwsTk9BVURJVCk=&amp;WINDOW=FIRST_POPUP&amp;HEIGHT=450&amp;WI","DTH=450&amp;START_MAXIMIZED=FALSE&amp;VAR:CALENDAR=FIVEDAY&amp;VAR:SYMBOL=CLMS&amp;VAR:INDEX=0"}</definedName>
    <definedName name="_44__FDSAUDITLINK__" localSheetId="2" hidden="1">{"fdsup://IBCentral/FAT Viewer?action=UPDATE&amp;creator=factset&amp;DOC_NAME=fat:reuters_annual_pshs_src_window.fat&amp;display_string=Audit&amp;DYN_ARGS=TRUE&amp;VAR:ID1=B3KK67&amp;VAR:RCODE=FDSEPSDIL&amp;VAR:SDATE=20111299&amp;VAR:FREQ=Y&amp;VAR:RELITEM=RP&amp;VAR:CURRENCY=LOCAL&amp;VAR:CURRSOURCE","=EXSHARE&amp;VAR:NATFREQ=ANNUAL&amp;VAR:RFIELD=FINALIZED&amp;VAR:DB_TYPE=NR&amp;VAR:UNITS=M&amp;window=popup&amp;width=450&amp;height=300&amp;START_MAXIMIZED=FALSE"}</definedName>
    <definedName name="_44__FDSAUDITLINK__" localSheetId="20" hidden="1">{"fdsup://IBCentral/FAT Viewer?action=UPDATE&amp;creator=factset&amp;DOC_NAME=fat:reuters_annual_pshs_src_window.fat&amp;display_string=Audit&amp;DYN_ARGS=TRUE&amp;VAR:ID1=B3KK67&amp;VAR:RCODE=FDSEPSDIL&amp;VAR:SDATE=20111299&amp;VAR:FREQ=Y&amp;VAR:RELITEM=RP&amp;VAR:CURRENCY=LOCAL&amp;VAR:CURRSOURCE","=EXSHARE&amp;VAR:NATFREQ=ANNUAL&amp;VAR:RFIELD=FINALIZED&amp;VAR:DB_TYPE=NR&amp;VAR:UNITS=M&amp;window=popup&amp;width=450&amp;height=300&amp;START_MAXIMIZED=FALSE"}</definedName>
    <definedName name="_44__FDSAUDITLINK__" hidden="1">{"fdsup://IBCentral/FAT Viewer?action=UPDATE&amp;creator=factset&amp;DOC_NAME=fat:reuters_annual_pshs_src_window.fat&amp;display_string=Audit&amp;DYN_ARGS=TRUE&amp;VAR:ID1=B3KK67&amp;VAR:RCODE=FDSEPSDIL&amp;VAR:SDATE=20111299&amp;VAR:FREQ=Y&amp;VAR:RELITEM=RP&amp;VAR:CURRENCY=LOCAL&amp;VAR:CURRSOURCE","=EXSHARE&amp;VAR:NATFREQ=ANNUAL&amp;VAR:RFIELD=FINALIZED&amp;VAR:DB_TYPE=NR&amp;VAR:UNITS=M&amp;window=popup&amp;width=450&amp;height=300&amp;START_MAXIMIZED=FALSE"}</definedName>
    <definedName name="_440__FDSAUDITLINK__" localSheetId="2" hidden="1">{"fdsup://directions/FAT Viewer?action=UPDATE&amp;creator=factset&amp;DYN_ARGS=TRUE&amp;DOC_NAME=FAT:FQL_AUDITING_CLIENT_TEMPLATE.FAT&amp;display_string=Audit&amp;VAR:KEY=ULSZIBYTMX&amp;VAR:QUERY=UkdGX0VOVFJQUl9WQUwoUVRSLDQwMzU5LCwsLCwsTk9BVURJVCk=&amp;WINDOW=FIRST_POPUP&amp;HEIGHT=450&amp;WI","DTH=450&amp;START_MAXIMIZED=FALSE&amp;VAR:CALENDAR=FIVEDAY&amp;VAR:SYMBOL=CLMS&amp;VAR:INDEX=0"}</definedName>
    <definedName name="_440__FDSAUDITLINK__" localSheetId="20" hidden="1">{"fdsup://directions/FAT Viewer?action=UPDATE&amp;creator=factset&amp;DYN_ARGS=TRUE&amp;DOC_NAME=FAT:FQL_AUDITING_CLIENT_TEMPLATE.FAT&amp;display_string=Audit&amp;VAR:KEY=ULSZIBYTMX&amp;VAR:QUERY=UkdGX0VOVFJQUl9WQUwoUVRSLDQwMzU5LCwsLCwsTk9BVURJVCk=&amp;WINDOW=FIRST_POPUP&amp;HEIGHT=450&amp;WI","DTH=450&amp;START_MAXIMIZED=FALSE&amp;VAR:CALENDAR=FIVEDAY&amp;VAR:SYMBOL=CLMS&amp;VAR:INDEX=0"}</definedName>
    <definedName name="_440__FDSAUDITLINK__" hidden="1">{"fdsup://directions/FAT Viewer?action=UPDATE&amp;creator=factset&amp;DYN_ARGS=TRUE&amp;DOC_NAME=FAT:FQL_AUDITING_CLIENT_TEMPLATE.FAT&amp;display_string=Audit&amp;VAR:KEY=ULSZIBYTMX&amp;VAR:QUERY=UkdGX0VOVFJQUl9WQUwoUVRSLDQwMzU5LCwsLCwsTk9BVURJVCk=&amp;WINDOW=FIRST_POPUP&amp;HEIGHT=450&amp;WI","DTH=450&amp;START_MAXIMIZED=FALSE&amp;VAR:CALENDAR=FIVEDAY&amp;VAR:SYMBOL=CLMS&amp;VAR:INDEX=0"}</definedName>
    <definedName name="_441__FDSAUDITLINK__" localSheetId="2" hidden="1">{"fdsup://directions/FAT Viewer?action=UPDATE&amp;creator=factset&amp;DYN_ARGS=TRUE&amp;DOC_NAME=FAT:FQL_AUDITING_CLIENT_TEMPLATE.FAT&amp;display_string=Audit&amp;VAR:KEY=UFYHABSBIV&amp;VAR:QUERY=UkdGX0VOVFJQUl9WQUwoUVRSLDQwMjY4LCwsLCwsTk9BVURJVCk=&amp;WINDOW=FIRST_POPUP&amp;HEIGHT=450&amp;WI","DTH=450&amp;START_MAXIMIZED=FALSE&amp;VAR:CALENDAR=FIVEDAY&amp;VAR:SYMBOL=CLMS&amp;VAR:INDEX=0"}</definedName>
    <definedName name="_441__FDSAUDITLINK__" localSheetId="20" hidden="1">{"fdsup://directions/FAT Viewer?action=UPDATE&amp;creator=factset&amp;DYN_ARGS=TRUE&amp;DOC_NAME=FAT:FQL_AUDITING_CLIENT_TEMPLATE.FAT&amp;display_string=Audit&amp;VAR:KEY=UFYHABSBIV&amp;VAR:QUERY=UkdGX0VOVFJQUl9WQUwoUVRSLDQwMjY4LCwsLCwsTk9BVURJVCk=&amp;WINDOW=FIRST_POPUP&amp;HEIGHT=450&amp;WI","DTH=450&amp;START_MAXIMIZED=FALSE&amp;VAR:CALENDAR=FIVEDAY&amp;VAR:SYMBOL=CLMS&amp;VAR:INDEX=0"}</definedName>
    <definedName name="_441__FDSAUDITLINK__" hidden="1">{"fdsup://directions/FAT Viewer?action=UPDATE&amp;creator=factset&amp;DYN_ARGS=TRUE&amp;DOC_NAME=FAT:FQL_AUDITING_CLIENT_TEMPLATE.FAT&amp;display_string=Audit&amp;VAR:KEY=UFYHABSBIV&amp;VAR:QUERY=UkdGX0VOVFJQUl9WQUwoUVRSLDQwMjY4LCwsLCwsTk9BVURJVCk=&amp;WINDOW=FIRST_POPUP&amp;HEIGHT=450&amp;WI","DTH=450&amp;START_MAXIMIZED=FALSE&amp;VAR:CALENDAR=FIVEDAY&amp;VAR:SYMBOL=CLMS&amp;VAR:INDEX=0"}</definedName>
    <definedName name="_442__FDSAUDITLINK__" localSheetId="2" hidden="1">{"fdsup://directions/FAT Viewer?action=UPDATE&amp;creator=factset&amp;DYN_ARGS=TRUE&amp;DOC_NAME=FAT:FQL_AUDITING_CLIENT_TEMPLATE.FAT&amp;display_string=Audit&amp;VAR:KEY=SPEVSLMPQD&amp;VAR:QUERY=UkdGX0VOVFJQUl9WQUwoUVRSLDQwMTc4LCwsLCwsTk9BVURJVCk=&amp;WINDOW=FIRST_POPUP&amp;HEIGHT=450&amp;WI","DTH=450&amp;START_MAXIMIZED=FALSE&amp;VAR:CALENDAR=FIVEDAY&amp;VAR:SYMBOL=CLMS&amp;VAR:INDEX=0"}</definedName>
    <definedName name="_442__FDSAUDITLINK__" localSheetId="20" hidden="1">{"fdsup://directions/FAT Viewer?action=UPDATE&amp;creator=factset&amp;DYN_ARGS=TRUE&amp;DOC_NAME=FAT:FQL_AUDITING_CLIENT_TEMPLATE.FAT&amp;display_string=Audit&amp;VAR:KEY=SPEVSLMPQD&amp;VAR:QUERY=UkdGX0VOVFJQUl9WQUwoUVRSLDQwMTc4LCwsLCwsTk9BVURJVCk=&amp;WINDOW=FIRST_POPUP&amp;HEIGHT=450&amp;WI","DTH=450&amp;START_MAXIMIZED=FALSE&amp;VAR:CALENDAR=FIVEDAY&amp;VAR:SYMBOL=CLMS&amp;VAR:INDEX=0"}</definedName>
    <definedName name="_442__FDSAUDITLINK__" hidden="1">{"fdsup://directions/FAT Viewer?action=UPDATE&amp;creator=factset&amp;DYN_ARGS=TRUE&amp;DOC_NAME=FAT:FQL_AUDITING_CLIENT_TEMPLATE.FAT&amp;display_string=Audit&amp;VAR:KEY=SPEVSLMPQD&amp;VAR:QUERY=UkdGX0VOVFJQUl9WQUwoUVRSLDQwMTc4LCwsLCwsTk9BVURJVCk=&amp;WINDOW=FIRST_POPUP&amp;HEIGHT=450&amp;WI","DTH=450&amp;START_MAXIMIZED=FALSE&amp;VAR:CALENDAR=FIVEDAY&amp;VAR:SYMBOL=CLMS&amp;VAR:INDEX=0"}</definedName>
    <definedName name="_443__FDSAUDITLINK__" localSheetId="2" hidden="1">{"fdsup://directions/FAT Viewer?action=UPDATE&amp;creator=factset&amp;DYN_ARGS=TRUE&amp;DOC_NAME=FAT:FQL_AUDITING_CLIENT_TEMPLATE.FAT&amp;display_string=Audit&amp;VAR:KEY=IBITWPELID&amp;VAR:QUERY=UkdGX0VOVFJQUl9WQUwoUVRSLDQwMDg2LCwsLCwsTk9BVURJVCk=&amp;WINDOW=FIRST_POPUP&amp;HEIGHT=450&amp;WI","DTH=450&amp;START_MAXIMIZED=FALSE&amp;VAR:CALENDAR=FIVEDAY&amp;VAR:SYMBOL=CLMS&amp;VAR:INDEX=0"}</definedName>
    <definedName name="_443__FDSAUDITLINK__" localSheetId="20" hidden="1">{"fdsup://directions/FAT Viewer?action=UPDATE&amp;creator=factset&amp;DYN_ARGS=TRUE&amp;DOC_NAME=FAT:FQL_AUDITING_CLIENT_TEMPLATE.FAT&amp;display_string=Audit&amp;VAR:KEY=IBITWPELID&amp;VAR:QUERY=UkdGX0VOVFJQUl9WQUwoUVRSLDQwMDg2LCwsLCwsTk9BVURJVCk=&amp;WINDOW=FIRST_POPUP&amp;HEIGHT=450&amp;WI","DTH=450&amp;START_MAXIMIZED=FALSE&amp;VAR:CALENDAR=FIVEDAY&amp;VAR:SYMBOL=CLMS&amp;VAR:INDEX=0"}</definedName>
    <definedName name="_443__FDSAUDITLINK__" hidden="1">{"fdsup://directions/FAT Viewer?action=UPDATE&amp;creator=factset&amp;DYN_ARGS=TRUE&amp;DOC_NAME=FAT:FQL_AUDITING_CLIENT_TEMPLATE.FAT&amp;display_string=Audit&amp;VAR:KEY=IBITWPELID&amp;VAR:QUERY=UkdGX0VOVFJQUl9WQUwoUVRSLDQwMDg2LCwsLCwsTk9BVURJVCk=&amp;WINDOW=FIRST_POPUP&amp;HEIGHT=450&amp;WI","DTH=450&amp;START_MAXIMIZED=FALSE&amp;VAR:CALENDAR=FIVEDAY&amp;VAR:SYMBOL=CLMS&amp;VAR:INDEX=0"}</definedName>
    <definedName name="_444__FDSAUDITLINK__" localSheetId="2" hidden="1">{"fdsup://directions/FAT Viewer?action=UPDATE&amp;creator=factset&amp;DYN_ARGS=TRUE&amp;DOC_NAME=FAT:FQL_AUDITING_CLIENT_TEMPLATE.FAT&amp;display_string=Audit&amp;VAR:KEY=WNWHGHMXUF&amp;VAR:QUERY=UkdGX0VOVFJQUl9WQUwoUVRSLDM5OTk0LCwsLCwsTk9BVURJVCk=&amp;WINDOW=FIRST_POPUP&amp;HEIGHT=450&amp;WI","DTH=450&amp;START_MAXIMIZED=FALSE&amp;VAR:CALENDAR=FIVEDAY&amp;VAR:SYMBOL=CLMS&amp;VAR:INDEX=0"}</definedName>
    <definedName name="_444__FDSAUDITLINK__" localSheetId="20" hidden="1">{"fdsup://directions/FAT Viewer?action=UPDATE&amp;creator=factset&amp;DYN_ARGS=TRUE&amp;DOC_NAME=FAT:FQL_AUDITING_CLIENT_TEMPLATE.FAT&amp;display_string=Audit&amp;VAR:KEY=WNWHGHMXUF&amp;VAR:QUERY=UkdGX0VOVFJQUl9WQUwoUVRSLDM5OTk0LCwsLCwsTk9BVURJVCk=&amp;WINDOW=FIRST_POPUP&amp;HEIGHT=450&amp;WI","DTH=450&amp;START_MAXIMIZED=FALSE&amp;VAR:CALENDAR=FIVEDAY&amp;VAR:SYMBOL=CLMS&amp;VAR:INDEX=0"}</definedName>
    <definedName name="_444__FDSAUDITLINK__" hidden="1">{"fdsup://directions/FAT Viewer?action=UPDATE&amp;creator=factset&amp;DYN_ARGS=TRUE&amp;DOC_NAME=FAT:FQL_AUDITING_CLIENT_TEMPLATE.FAT&amp;display_string=Audit&amp;VAR:KEY=WNWHGHMXUF&amp;VAR:QUERY=UkdGX0VOVFJQUl9WQUwoUVRSLDM5OTk0LCwsLCwsTk9BVURJVCk=&amp;WINDOW=FIRST_POPUP&amp;HEIGHT=450&amp;WI","DTH=450&amp;START_MAXIMIZED=FALSE&amp;VAR:CALENDAR=FIVEDAY&amp;VAR:SYMBOL=CLMS&amp;VAR:INDEX=0"}</definedName>
    <definedName name="_445__FDSAUDITLINK__" localSheetId="2" hidden="1">{"fdsup://directions/FAT Viewer?action=UPDATE&amp;creator=factset&amp;DYN_ARGS=TRUE&amp;DOC_NAME=FAT:FQL_AUDITING_CLIENT_TEMPLATE.FAT&amp;display_string=Audit&amp;VAR:KEY=INCZUZKNUR&amp;VAR:QUERY=UkdGX0VOVFJQUl9WQUwoUVRSLDM5OTAzLCwsLCwsTk9BVURJVCk=&amp;WINDOW=FIRST_POPUP&amp;HEIGHT=450&amp;WI","DTH=450&amp;START_MAXIMIZED=FALSE&amp;VAR:CALENDAR=FIVEDAY&amp;VAR:SYMBOL=CLMS&amp;VAR:INDEX=0"}</definedName>
    <definedName name="_445__FDSAUDITLINK__" localSheetId="20" hidden="1">{"fdsup://directions/FAT Viewer?action=UPDATE&amp;creator=factset&amp;DYN_ARGS=TRUE&amp;DOC_NAME=FAT:FQL_AUDITING_CLIENT_TEMPLATE.FAT&amp;display_string=Audit&amp;VAR:KEY=INCZUZKNUR&amp;VAR:QUERY=UkdGX0VOVFJQUl9WQUwoUVRSLDM5OTAzLCwsLCwsTk9BVURJVCk=&amp;WINDOW=FIRST_POPUP&amp;HEIGHT=450&amp;WI","DTH=450&amp;START_MAXIMIZED=FALSE&amp;VAR:CALENDAR=FIVEDAY&amp;VAR:SYMBOL=CLMS&amp;VAR:INDEX=0"}</definedName>
    <definedName name="_445__FDSAUDITLINK__" hidden="1">{"fdsup://directions/FAT Viewer?action=UPDATE&amp;creator=factset&amp;DYN_ARGS=TRUE&amp;DOC_NAME=FAT:FQL_AUDITING_CLIENT_TEMPLATE.FAT&amp;display_string=Audit&amp;VAR:KEY=INCZUZKNUR&amp;VAR:QUERY=UkdGX0VOVFJQUl9WQUwoUVRSLDM5OTAzLCwsLCwsTk9BVURJVCk=&amp;WINDOW=FIRST_POPUP&amp;HEIGHT=450&amp;WI","DTH=450&amp;START_MAXIMIZED=FALSE&amp;VAR:CALENDAR=FIVEDAY&amp;VAR:SYMBOL=CLMS&amp;VAR:INDEX=0"}</definedName>
    <definedName name="_446__FDSAUDITLINK__" localSheetId="2" hidden="1">{"fdsup://directions/FAT Viewer?action=UPDATE&amp;creator=factset&amp;DYN_ARGS=TRUE&amp;DOC_NAME=FAT:FQL_AUDITING_CLIENT_TEMPLATE.FAT&amp;display_string=Audit&amp;VAR:KEY=SZONGJKPCL&amp;VAR:QUERY=UkdGX0VOVFJQUl9WQUwoUVRSLDM5ODEzLCwsLCwsTk9BVURJVCk=&amp;WINDOW=FIRST_POPUP&amp;HEIGHT=450&amp;WI","DTH=450&amp;START_MAXIMIZED=FALSE&amp;VAR:CALENDAR=FIVEDAY&amp;VAR:SYMBOL=CLMS&amp;VAR:INDEX=0"}</definedName>
    <definedName name="_446__FDSAUDITLINK__" localSheetId="20" hidden="1">{"fdsup://directions/FAT Viewer?action=UPDATE&amp;creator=factset&amp;DYN_ARGS=TRUE&amp;DOC_NAME=FAT:FQL_AUDITING_CLIENT_TEMPLATE.FAT&amp;display_string=Audit&amp;VAR:KEY=SZONGJKPCL&amp;VAR:QUERY=UkdGX0VOVFJQUl9WQUwoUVRSLDM5ODEzLCwsLCwsTk9BVURJVCk=&amp;WINDOW=FIRST_POPUP&amp;HEIGHT=450&amp;WI","DTH=450&amp;START_MAXIMIZED=FALSE&amp;VAR:CALENDAR=FIVEDAY&amp;VAR:SYMBOL=CLMS&amp;VAR:INDEX=0"}</definedName>
    <definedName name="_446__FDSAUDITLINK__" hidden="1">{"fdsup://directions/FAT Viewer?action=UPDATE&amp;creator=factset&amp;DYN_ARGS=TRUE&amp;DOC_NAME=FAT:FQL_AUDITING_CLIENT_TEMPLATE.FAT&amp;display_string=Audit&amp;VAR:KEY=SZONGJKPCL&amp;VAR:QUERY=UkdGX0VOVFJQUl9WQUwoUVRSLDM5ODEzLCwsLCwsTk9BVURJVCk=&amp;WINDOW=FIRST_POPUP&amp;HEIGHT=450&amp;WI","DTH=450&amp;START_MAXIMIZED=FALSE&amp;VAR:CALENDAR=FIVEDAY&amp;VAR:SYMBOL=CLMS&amp;VAR:INDEX=0"}</definedName>
    <definedName name="_447__FDSAUDITLINK__" localSheetId="2" hidden="1">{"fdsup://directions/FAT Viewer?action=UPDATE&amp;creator=factset&amp;DYN_ARGS=TRUE&amp;DOC_NAME=FAT:FQL_AUDITING_CLIENT_TEMPLATE.FAT&amp;display_string=Audit&amp;VAR:KEY=UVAFIDWRYV&amp;VAR:QUERY=UkdGX0VOVFJQUl9WQUwoUVRSLDM5NzIxLCwsLCwsTk9BVURJVCk=&amp;WINDOW=FIRST_POPUP&amp;HEIGHT=450&amp;WI","DTH=450&amp;START_MAXIMIZED=FALSE&amp;VAR:CALENDAR=FIVEDAY&amp;VAR:SYMBOL=CLMS&amp;VAR:INDEX=0"}</definedName>
    <definedName name="_447__FDSAUDITLINK__" localSheetId="20" hidden="1">{"fdsup://directions/FAT Viewer?action=UPDATE&amp;creator=factset&amp;DYN_ARGS=TRUE&amp;DOC_NAME=FAT:FQL_AUDITING_CLIENT_TEMPLATE.FAT&amp;display_string=Audit&amp;VAR:KEY=UVAFIDWRYV&amp;VAR:QUERY=UkdGX0VOVFJQUl9WQUwoUVRSLDM5NzIxLCwsLCwsTk9BVURJVCk=&amp;WINDOW=FIRST_POPUP&amp;HEIGHT=450&amp;WI","DTH=450&amp;START_MAXIMIZED=FALSE&amp;VAR:CALENDAR=FIVEDAY&amp;VAR:SYMBOL=CLMS&amp;VAR:INDEX=0"}</definedName>
    <definedName name="_447__FDSAUDITLINK__" hidden="1">{"fdsup://directions/FAT Viewer?action=UPDATE&amp;creator=factset&amp;DYN_ARGS=TRUE&amp;DOC_NAME=FAT:FQL_AUDITING_CLIENT_TEMPLATE.FAT&amp;display_string=Audit&amp;VAR:KEY=UVAFIDWRYV&amp;VAR:QUERY=UkdGX0VOVFJQUl9WQUwoUVRSLDM5NzIxLCwsLCwsTk9BVURJVCk=&amp;WINDOW=FIRST_POPUP&amp;HEIGHT=450&amp;WI","DTH=450&amp;START_MAXIMIZED=FALSE&amp;VAR:CALENDAR=FIVEDAY&amp;VAR:SYMBOL=CLMS&amp;VAR:INDEX=0"}</definedName>
    <definedName name="_448__FDSAUDITLINK__" localSheetId="2" hidden="1">{"fdsup://directions/FAT Viewer?action=UPDATE&amp;creator=factset&amp;DYN_ARGS=TRUE&amp;DOC_NAME=FAT:FQL_AUDITING_CLIENT_TEMPLATE.FAT&amp;display_string=Audit&amp;VAR:KEY=MJAJGDCFAV&amp;VAR:QUERY=UkdGX0VOVFJQUl9WQUwoUVRSLDM5NjI5LCwsLCwsTk9BVURJVCk=&amp;WINDOW=FIRST_POPUP&amp;HEIGHT=450&amp;WI","DTH=450&amp;START_MAXIMIZED=FALSE&amp;VAR:CALENDAR=FIVEDAY&amp;VAR:SYMBOL=CLMS&amp;VAR:INDEX=0"}</definedName>
    <definedName name="_448__FDSAUDITLINK__" localSheetId="20" hidden="1">{"fdsup://directions/FAT Viewer?action=UPDATE&amp;creator=factset&amp;DYN_ARGS=TRUE&amp;DOC_NAME=FAT:FQL_AUDITING_CLIENT_TEMPLATE.FAT&amp;display_string=Audit&amp;VAR:KEY=MJAJGDCFAV&amp;VAR:QUERY=UkdGX0VOVFJQUl9WQUwoUVRSLDM5NjI5LCwsLCwsTk9BVURJVCk=&amp;WINDOW=FIRST_POPUP&amp;HEIGHT=450&amp;WI","DTH=450&amp;START_MAXIMIZED=FALSE&amp;VAR:CALENDAR=FIVEDAY&amp;VAR:SYMBOL=CLMS&amp;VAR:INDEX=0"}</definedName>
    <definedName name="_448__FDSAUDITLINK__" hidden="1">{"fdsup://directions/FAT Viewer?action=UPDATE&amp;creator=factset&amp;DYN_ARGS=TRUE&amp;DOC_NAME=FAT:FQL_AUDITING_CLIENT_TEMPLATE.FAT&amp;display_string=Audit&amp;VAR:KEY=MJAJGDCFAV&amp;VAR:QUERY=UkdGX0VOVFJQUl9WQUwoUVRSLDM5NjI5LCwsLCwsTk9BVURJVCk=&amp;WINDOW=FIRST_POPUP&amp;HEIGHT=450&amp;WI","DTH=450&amp;START_MAXIMIZED=FALSE&amp;VAR:CALENDAR=FIVEDAY&amp;VAR:SYMBOL=CLMS&amp;VAR:INDEX=0"}</definedName>
    <definedName name="_449__FDSAUDITLINK__" localSheetId="2" hidden="1">{"fdsup://directions/FAT Viewer?action=UPDATE&amp;creator=factset&amp;DYN_ARGS=TRUE&amp;DOC_NAME=FAT:FQL_AUDITING_CLIENT_TEMPLATE.FAT&amp;display_string=Audit&amp;VAR:KEY=GDEHYLSTET&amp;VAR:QUERY=UkdGX0VOVFJQUl9WQUwoUVRSLDM5NTM4LCwsLCwsTk9BVURJVCk=&amp;WINDOW=FIRST_POPUP&amp;HEIGHT=450&amp;WI","DTH=450&amp;START_MAXIMIZED=FALSE&amp;VAR:CALENDAR=FIVEDAY&amp;VAR:SYMBOL=CLMS&amp;VAR:INDEX=0"}</definedName>
    <definedName name="_449__FDSAUDITLINK__" localSheetId="20" hidden="1">{"fdsup://directions/FAT Viewer?action=UPDATE&amp;creator=factset&amp;DYN_ARGS=TRUE&amp;DOC_NAME=FAT:FQL_AUDITING_CLIENT_TEMPLATE.FAT&amp;display_string=Audit&amp;VAR:KEY=GDEHYLSTET&amp;VAR:QUERY=UkdGX0VOVFJQUl9WQUwoUVRSLDM5NTM4LCwsLCwsTk9BVURJVCk=&amp;WINDOW=FIRST_POPUP&amp;HEIGHT=450&amp;WI","DTH=450&amp;START_MAXIMIZED=FALSE&amp;VAR:CALENDAR=FIVEDAY&amp;VAR:SYMBOL=CLMS&amp;VAR:INDEX=0"}</definedName>
    <definedName name="_449__FDSAUDITLINK__" hidden="1">{"fdsup://directions/FAT Viewer?action=UPDATE&amp;creator=factset&amp;DYN_ARGS=TRUE&amp;DOC_NAME=FAT:FQL_AUDITING_CLIENT_TEMPLATE.FAT&amp;display_string=Audit&amp;VAR:KEY=GDEHYLSTET&amp;VAR:QUERY=UkdGX0VOVFJQUl9WQUwoUVRSLDM5NTM4LCwsLCwsTk9BVURJVCk=&amp;WINDOW=FIRST_POPUP&amp;HEIGHT=450&amp;WI","DTH=450&amp;START_MAXIMIZED=FALSE&amp;VAR:CALENDAR=FIVEDAY&amp;VAR:SYMBOL=CLMS&amp;VAR:INDEX=0"}</definedName>
    <definedName name="_45__FDSAUDITLINK__" localSheetId="2" hidden="1">{"fdsup://IBCentral/FAT Viewer?action=UPDATE&amp;creator=factset&amp;DOC_NAME=fat:reuters_annual_pshs_src_window.fat&amp;display_string=Audit&amp;DYN_ARGS=TRUE&amp;VAR:ID1=B2PPF6&amp;VAR:RCODE=FDSEPSDIL&amp;VAR:SDATE=20111299&amp;VAR:FREQ=Y&amp;VAR:RELITEM=RP&amp;VAR:CURRENCY=LOCAL&amp;VAR:CURRSOURCE","=EXSHARE&amp;VAR:NATFREQ=ANNUAL&amp;VAR:RFIELD=FINALIZED&amp;VAR:DB_TYPE=NR&amp;VAR:UNITS=M&amp;window=popup&amp;width=450&amp;height=300&amp;START_MAXIMIZED=FALSE"}</definedName>
    <definedName name="_45__FDSAUDITLINK__" localSheetId="20" hidden="1">{"fdsup://IBCentral/FAT Viewer?action=UPDATE&amp;creator=factset&amp;DOC_NAME=fat:reuters_annual_pshs_src_window.fat&amp;display_string=Audit&amp;DYN_ARGS=TRUE&amp;VAR:ID1=B2PPF6&amp;VAR:RCODE=FDSEPSDIL&amp;VAR:SDATE=20111299&amp;VAR:FREQ=Y&amp;VAR:RELITEM=RP&amp;VAR:CURRENCY=LOCAL&amp;VAR:CURRSOURCE","=EXSHARE&amp;VAR:NATFREQ=ANNUAL&amp;VAR:RFIELD=FINALIZED&amp;VAR:DB_TYPE=NR&amp;VAR:UNITS=M&amp;window=popup&amp;width=450&amp;height=300&amp;START_MAXIMIZED=FALSE"}</definedName>
    <definedName name="_45__FDSAUDITLINK__" hidden="1">{"fdsup://IBCentral/FAT Viewer?action=UPDATE&amp;creator=factset&amp;DOC_NAME=fat:reuters_annual_pshs_src_window.fat&amp;display_string=Audit&amp;DYN_ARGS=TRUE&amp;VAR:ID1=B2PPF6&amp;VAR:RCODE=FDSEPSDIL&amp;VAR:SDATE=20111299&amp;VAR:FREQ=Y&amp;VAR:RELITEM=RP&amp;VAR:CURRENCY=LOCAL&amp;VAR:CURRSOURCE","=EXSHARE&amp;VAR:NATFREQ=ANNUAL&amp;VAR:RFIELD=FINALIZED&amp;VAR:DB_TYPE=NR&amp;VAR:UNITS=M&amp;window=popup&amp;width=450&amp;height=300&amp;START_MAXIMIZED=FALSE"}</definedName>
    <definedName name="_450__FDSAUDITLINK__" localSheetId="2" hidden="1">{"fdsup://directions/FAT Viewer?action=UPDATE&amp;creator=factset&amp;DYN_ARGS=TRUE&amp;DOC_NAME=FAT:FQL_AUDITING_CLIENT_TEMPLATE.FAT&amp;display_string=Audit&amp;VAR:KEY=OBWZINSBEV&amp;VAR:QUERY=UkdGX0VOVFJQUl9WQUwoUVRSLDM5NDQ3LCwsLCwsTk9BVURJVCk=&amp;WINDOW=FIRST_POPUP&amp;HEIGHT=450&amp;WI","DTH=450&amp;START_MAXIMIZED=FALSE&amp;VAR:CALENDAR=FIVEDAY&amp;VAR:SYMBOL=CLMS&amp;VAR:INDEX=0"}</definedName>
    <definedName name="_450__FDSAUDITLINK__" localSheetId="20" hidden="1">{"fdsup://directions/FAT Viewer?action=UPDATE&amp;creator=factset&amp;DYN_ARGS=TRUE&amp;DOC_NAME=FAT:FQL_AUDITING_CLIENT_TEMPLATE.FAT&amp;display_string=Audit&amp;VAR:KEY=OBWZINSBEV&amp;VAR:QUERY=UkdGX0VOVFJQUl9WQUwoUVRSLDM5NDQ3LCwsLCwsTk9BVURJVCk=&amp;WINDOW=FIRST_POPUP&amp;HEIGHT=450&amp;WI","DTH=450&amp;START_MAXIMIZED=FALSE&amp;VAR:CALENDAR=FIVEDAY&amp;VAR:SYMBOL=CLMS&amp;VAR:INDEX=0"}</definedName>
    <definedName name="_450__FDSAUDITLINK__" hidden="1">{"fdsup://directions/FAT Viewer?action=UPDATE&amp;creator=factset&amp;DYN_ARGS=TRUE&amp;DOC_NAME=FAT:FQL_AUDITING_CLIENT_TEMPLATE.FAT&amp;display_string=Audit&amp;VAR:KEY=OBWZINSBEV&amp;VAR:QUERY=UkdGX0VOVFJQUl9WQUwoUVRSLDM5NDQ3LCwsLCwsTk9BVURJVCk=&amp;WINDOW=FIRST_POPUP&amp;HEIGHT=450&amp;WI","DTH=450&amp;START_MAXIMIZED=FALSE&amp;VAR:CALENDAR=FIVEDAY&amp;VAR:SYMBOL=CLMS&amp;VAR:INDEX=0"}</definedName>
    <definedName name="_451__FDSAUDITLINK__" localSheetId="2" hidden="1">{"fdsup://directions/FAT Viewer?action=UPDATE&amp;creator=factset&amp;DYN_ARGS=TRUE&amp;DOC_NAME=FAT:FQL_AUDITING_CLIENT_TEMPLATE.FAT&amp;display_string=Audit&amp;VAR:KEY=YRMPATCVMH&amp;VAR:QUERY=UkdGX0VOVFJQUl9WQUwoUVRSLDM5MzU1LCwsLCwsTk9BVURJVCk=&amp;WINDOW=FIRST_POPUP&amp;HEIGHT=450&amp;WI","DTH=450&amp;START_MAXIMIZED=FALSE&amp;VAR:CALENDAR=FIVEDAY&amp;VAR:SYMBOL=CLMS&amp;VAR:INDEX=0"}</definedName>
    <definedName name="_451__FDSAUDITLINK__" localSheetId="20" hidden="1">{"fdsup://directions/FAT Viewer?action=UPDATE&amp;creator=factset&amp;DYN_ARGS=TRUE&amp;DOC_NAME=FAT:FQL_AUDITING_CLIENT_TEMPLATE.FAT&amp;display_string=Audit&amp;VAR:KEY=YRMPATCVMH&amp;VAR:QUERY=UkdGX0VOVFJQUl9WQUwoUVRSLDM5MzU1LCwsLCwsTk9BVURJVCk=&amp;WINDOW=FIRST_POPUP&amp;HEIGHT=450&amp;WI","DTH=450&amp;START_MAXIMIZED=FALSE&amp;VAR:CALENDAR=FIVEDAY&amp;VAR:SYMBOL=CLMS&amp;VAR:INDEX=0"}</definedName>
    <definedName name="_451__FDSAUDITLINK__" hidden="1">{"fdsup://directions/FAT Viewer?action=UPDATE&amp;creator=factset&amp;DYN_ARGS=TRUE&amp;DOC_NAME=FAT:FQL_AUDITING_CLIENT_TEMPLATE.FAT&amp;display_string=Audit&amp;VAR:KEY=YRMPATCVMH&amp;VAR:QUERY=UkdGX0VOVFJQUl9WQUwoUVRSLDM5MzU1LCwsLCwsTk9BVURJVCk=&amp;WINDOW=FIRST_POPUP&amp;HEIGHT=450&amp;WI","DTH=450&amp;START_MAXIMIZED=FALSE&amp;VAR:CALENDAR=FIVEDAY&amp;VAR:SYMBOL=CLMS&amp;VAR:INDEX=0"}</definedName>
    <definedName name="_452__FDSAUDITLINK__" localSheetId="2" hidden="1">{"fdsup://directions/FAT Viewer?action=UPDATE&amp;creator=factset&amp;DYN_ARGS=TRUE&amp;DOC_NAME=FAT:FQL_AUDITING_CLIENT_TEMPLATE.FAT&amp;display_string=Audit&amp;VAR:KEY=YFWHAFGTMX&amp;VAR:QUERY=UkdGX0VOVFJQUl9WQUwoUVRSLDM5MjYzLCwsLCwsTk9BVURJVCk=&amp;WINDOW=FIRST_POPUP&amp;HEIGHT=450&amp;WI","DTH=450&amp;START_MAXIMIZED=FALSE&amp;VAR:CALENDAR=FIVEDAY&amp;VAR:SYMBOL=CLMS&amp;VAR:INDEX=0"}</definedName>
    <definedName name="_452__FDSAUDITLINK__" localSheetId="20" hidden="1">{"fdsup://directions/FAT Viewer?action=UPDATE&amp;creator=factset&amp;DYN_ARGS=TRUE&amp;DOC_NAME=FAT:FQL_AUDITING_CLIENT_TEMPLATE.FAT&amp;display_string=Audit&amp;VAR:KEY=YFWHAFGTMX&amp;VAR:QUERY=UkdGX0VOVFJQUl9WQUwoUVRSLDM5MjYzLCwsLCwsTk9BVURJVCk=&amp;WINDOW=FIRST_POPUP&amp;HEIGHT=450&amp;WI","DTH=450&amp;START_MAXIMIZED=FALSE&amp;VAR:CALENDAR=FIVEDAY&amp;VAR:SYMBOL=CLMS&amp;VAR:INDEX=0"}</definedName>
    <definedName name="_452__FDSAUDITLINK__" hidden="1">{"fdsup://directions/FAT Viewer?action=UPDATE&amp;creator=factset&amp;DYN_ARGS=TRUE&amp;DOC_NAME=FAT:FQL_AUDITING_CLIENT_TEMPLATE.FAT&amp;display_string=Audit&amp;VAR:KEY=YFWHAFGTMX&amp;VAR:QUERY=UkdGX0VOVFJQUl9WQUwoUVRSLDM5MjYzLCwsLCwsTk9BVURJVCk=&amp;WINDOW=FIRST_POPUP&amp;HEIGHT=450&amp;WI","DTH=450&amp;START_MAXIMIZED=FALSE&amp;VAR:CALENDAR=FIVEDAY&amp;VAR:SYMBOL=CLMS&amp;VAR:INDEX=0"}</definedName>
    <definedName name="_453__FDSAUDITLINK__" localSheetId="2" hidden="1">{"fdsup://directions/FAT Viewer?action=UPDATE&amp;creator=factset&amp;DYN_ARGS=TRUE&amp;DOC_NAME=FAT:FQL_AUDITING_CLIENT_TEMPLATE.FAT&amp;display_string=Audit&amp;VAR:KEY=ENADMRKBAP&amp;VAR:QUERY=UkdGX0VOVFJQUl9WQUwoUVRSLDM5MTcyLCwsLCwsTk9BVURJVCk=&amp;WINDOW=FIRST_POPUP&amp;HEIGHT=450&amp;WI","DTH=450&amp;START_MAXIMIZED=FALSE&amp;VAR:CALENDAR=FIVEDAY&amp;VAR:SYMBOL=CLMS&amp;VAR:INDEX=0"}</definedName>
    <definedName name="_453__FDSAUDITLINK__" localSheetId="20" hidden="1">{"fdsup://directions/FAT Viewer?action=UPDATE&amp;creator=factset&amp;DYN_ARGS=TRUE&amp;DOC_NAME=FAT:FQL_AUDITING_CLIENT_TEMPLATE.FAT&amp;display_string=Audit&amp;VAR:KEY=ENADMRKBAP&amp;VAR:QUERY=UkdGX0VOVFJQUl9WQUwoUVRSLDM5MTcyLCwsLCwsTk9BVURJVCk=&amp;WINDOW=FIRST_POPUP&amp;HEIGHT=450&amp;WI","DTH=450&amp;START_MAXIMIZED=FALSE&amp;VAR:CALENDAR=FIVEDAY&amp;VAR:SYMBOL=CLMS&amp;VAR:INDEX=0"}</definedName>
    <definedName name="_453__FDSAUDITLINK__" hidden="1">{"fdsup://directions/FAT Viewer?action=UPDATE&amp;creator=factset&amp;DYN_ARGS=TRUE&amp;DOC_NAME=FAT:FQL_AUDITING_CLIENT_TEMPLATE.FAT&amp;display_string=Audit&amp;VAR:KEY=ENADMRKBAP&amp;VAR:QUERY=UkdGX0VOVFJQUl9WQUwoUVRSLDM5MTcyLCwsLCwsTk9BVURJVCk=&amp;WINDOW=FIRST_POPUP&amp;HEIGHT=450&amp;WI","DTH=450&amp;START_MAXIMIZED=FALSE&amp;VAR:CALENDAR=FIVEDAY&amp;VAR:SYMBOL=CLMS&amp;VAR:INDEX=0"}</definedName>
    <definedName name="_454__FDSAUDITLINK__" localSheetId="2" hidden="1">{"fdsup://directions/FAT Viewer?action=UPDATE&amp;creator=factset&amp;DYN_ARGS=TRUE&amp;DOC_NAME=FAT:FQL_AUDITING_CLIENT_TEMPLATE.FAT&amp;display_string=Audit&amp;VAR:KEY=AJAJEJSVUD&amp;VAR:QUERY=UkdGX0VOVFJQUl9WQUwoUVRSLDM5MDgyLCwsLCwsTk9BVURJVCk=&amp;WINDOW=FIRST_POPUP&amp;HEIGHT=450&amp;WI","DTH=450&amp;START_MAXIMIZED=FALSE&amp;VAR:CALENDAR=FIVEDAY&amp;VAR:SYMBOL=CLMS&amp;VAR:INDEX=0"}</definedName>
    <definedName name="_454__FDSAUDITLINK__" localSheetId="20" hidden="1">{"fdsup://directions/FAT Viewer?action=UPDATE&amp;creator=factset&amp;DYN_ARGS=TRUE&amp;DOC_NAME=FAT:FQL_AUDITING_CLIENT_TEMPLATE.FAT&amp;display_string=Audit&amp;VAR:KEY=AJAJEJSVUD&amp;VAR:QUERY=UkdGX0VOVFJQUl9WQUwoUVRSLDM5MDgyLCwsLCwsTk9BVURJVCk=&amp;WINDOW=FIRST_POPUP&amp;HEIGHT=450&amp;WI","DTH=450&amp;START_MAXIMIZED=FALSE&amp;VAR:CALENDAR=FIVEDAY&amp;VAR:SYMBOL=CLMS&amp;VAR:INDEX=0"}</definedName>
    <definedName name="_454__FDSAUDITLINK__" hidden="1">{"fdsup://directions/FAT Viewer?action=UPDATE&amp;creator=factset&amp;DYN_ARGS=TRUE&amp;DOC_NAME=FAT:FQL_AUDITING_CLIENT_TEMPLATE.FAT&amp;display_string=Audit&amp;VAR:KEY=AJAJEJSVUD&amp;VAR:QUERY=UkdGX0VOVFJQUl9WQUwoUVRSLDM5MDgyLCwsLCwsTk9BVURJVCk=&amp;WINDOW=FIRST_POPUP&amp;HEIGHT=450&amp;WI","DTH=450&amp;START_MAXIMIZED=FALSE&amp;VAR:CALENDAR=FIVEDAY&amp;VAR:SYMBOL=CLMS&amp;VAR:INDEX=0"}</definedName>
    <definedName name="_455__FDSAUDITLINK__" localSheetId="2" hidden="1">{"fdsup://directions/FAT Viewer?action=UPDATE&amp;creator=factset&amp;DYN_ARGS=TRUE&amp;DOC_NAME=FAT:FQL_AUDITING_CLIENT_TEMPLATE.FAT&amp;display_string=Audit&amp;VAR:KEY=IHORKVUXCT&amp;VAR:QUERY=UkdGX0VOVFJQUl9WQUwoUVRSLDM4OTkwLCwsLCwsTk9BVURJVCk=&amp;WINDOW=FIRST_POPUP&amp;HEIGHT=450&amp;WI","DTH=450&amp;START_MAXIMIZED=FALSE&amp;VAR:CALENDAR=FIVEDAY&amp;VAR:SYMBOL=CLMS&amp;VAR:INDEX=0"}</definedName>
    <definedName name="_455__FDSAUDITLINK__" localSheetId="20" hidden="1">{"fdsup://directions/FAT Viewer?action=UPDATE&amp;creator=factset&amp;DYN_ARGS=TRUE&amp;DOC_NAME=FAT:FQL_AUDITING_CLIENT_TEMPLATE.FAT&amp;display_string=Audit&amp;VAR:KEY=IHORKVUXCT&amp;VAR:QUERY=UkdGX0VOVFJQUl9WQUwoUVRSLDM4OTkwLCwsLCwsTk9BVURJVCk=&amp;WINDOW=FIRST_POPUP&amp;HEIGHT=450&amp;WI","DTH=450&amp;START_MAXIMIZED=FALSE&amp;VAR:CALENDAR=FIVEDAY&amp;VAR:SYMBOL=CLMS&amp;VAR:INDEX=0"}</definedName>
    <definedName name="_455__FDSAUDITLINK__" hidden="1">{"fdsup://directions/FAT Viewer?action=UPDATE&amp;creator=factset&amp;DYN_ARGS=TRUE&amp;DOC_NAME=FAT:FQL_AUDITING_CLIENT_TEMPLATE.FAT&amp;display_string=Audit&amp;VAR:KEY=IHORKVUXCT&amp;VAR:QUERY=UkdGX0VOVFJQUl9WQUwoUVRSLDM4OTkwLCwsLCwsTk9BVURJVCk=&amp;WINDOW=FIRST_POPUP&amp;HEIGHT=450&amp;WI","DTH=450&amp;START_MAXIMIZED=FALSE&amp;VAR:CALENDAR=FIVEDAY&amp;VAR:SYMBOL=CLMS&amp;VAR:INDEX=0"}</definedName>
    <definedName name="_456__FDSAUDITLINK__" localSheetId="2" hidden="1">{"fdsup://directions/FAT Viewer?action=UPDATE&amp;creator=factset&amp;DYN_ARGS=TRUE&amp;DOC_NAME=FAT:FQL_AUDITING_CLIENT_TEMPLATE.FAT&amp;display_string=Audit&amp;VAR:KEY=MLMJMHMVED&amp;VAR:QUERY=UkdGX0VOVFJQUl9WQUwoUVRSLDM4ODk4LCwsLCwsTk9BVURJVCk=&amp;WINDOW=FIRST_POPUP&amp;HEIGHT=450&amp;WI","DTH=450&amp;START_MAXIMIZED=FALSE&amp;VAR:CALENDAR=FIVEDAY&amp;VAR:SYMBOL=CLMS&amp;VAR:INDEX=0"}</definedName>
    <definedName name="_456__FDSAUDITLINK__" localSheetId="20" hidden="1">{"fdsup://directions/FAT Viewer?action=UPDATE&amp;creator=factset&amp;DYN_ARGS=TRUE&amp;DOC_NAME=FAT:FQL_AUDITING_CLIENT_TEMPLATE.FAT&amp;display_string=Audit&amp;VAR:KEY=MLMJMHMVED&amp;VAR:QUERY=UkdGX0VOVFJQUl9WQUwoUVRSLDM4ODk4LCwsLCwsTk9BVURJVCk=&amp;WINDOW=FIRST_POPUP&amp;HEIGHT=450&amp;WI","DTH=450&amp;START_MAXIMIZED=FALSE&amp;VAR:CALENDAR=FIVEDAY&amp;VAR:SYMBOL=CLMS&amp;VAR:INDEX=0"}</definedName>
    <definedName name="_456__FDSAUDITLINK__" hidden="1">{"fdsup://directions/FAT Viewer?action=UPDATE&amp;creator=factset&amp;DYN_ARGS=TRUE&amp;DOC_NAME=FAT:FQL_AUDITING_CLIENT_TEMPLATE.FAT&amp;display_string=Audit&amp;VAR:KEY=MLMJMHMVED&amp;VAR:QUERY=UkdGX0VOVFJQUl9WQUwoUVRSLDM4ODk4LCwsLCwsTk9BVURJVCk=&amp;WINDOW=FIRST_POPUP&amp;HEIGHT=450&amp;WI","DTH=450&amp;START_MAXIMIZED=FALSE&amp;VAR:CALENDAR=FIVEDAY&amp;VAR:SYMBOL=CLMS&amp;VAR:INDEX=0"}</definedName>
    <definedName name="_457__FDSAUDITLINK__" localSheetId="2" hidden="1">{"fdsup://directions/FAT Viewer?action=UPDATE&amp;creator=factset&amp;DYN_ARGS=TRUE&amp;DOC_NAME=FAT:FQL_AUDITING_CLIENT_TEMPLATE.FAT&amp;display_string=Audit&amp;VAR:KEY=INILYXGTWR&amp;VAR:QUERY=UkdGX0VOVFJQUl9WQUwoUVRSLDM4ODA3LCwsLCwsTk9BVURJVCk=&amp;WINDOW=FIRST_POPUP&amp;HEIGHT=450&amp;WI","DTH=450&amp;START_MAXIMIZED=FALSE&amp;VAR:CALENDAR=FIVEDAY&amp;VAR:SYMBOL=CLMS&amp;VAR:INDEX=0"}</definedName>
    <definedName name="_457__FDSAUDITLINK__" localSheetId="20" hidden="1">{"fdsup://directions/FAT Viewer?action=UPDATE&amp;creator=factset&amp;DYN_ARGS=TRUE&amp;DOC_NAME=FAT:FQL_AUDITING_CLIENT_TEMPLATE.FAT&amp;display_string=Audit&amp;VAR:KEY=INILYXGTWR&amp;VAR:QUERY=UkdGX0VOVFJQUl9WQUwoUVRSLDM4ODA3LCwsLCwsTk9BVURJVCk=&amp;WINDOW=FIRST_POPUP&amp;HEIGHT=450&amp;WI","DTH=450&amp;START_MAXIMIZED=FALSE&amp;VAR:CALENDAR=FIVEDAY&amp;VAR:SYMBOL=CLMS&amp;VAR:INDEX=0"}</definedName>
    <definedName name="_457__FDSAUDITLINK__" hidden="1">{"fdsup://directions/FAT Viewer?action=UPDATE&amp;creator=factset&amp;DYN_ARGS=TRUE&amp;DOC_NAME=FAT:FQL_AUDITING_CLIENT_TEMPLATE.FAT&amp;display_string=Audit&amp;VAR:KEY=INILYXGTWR&amp;VAR:QUERY=UkdGX0VOVFJQUl9WQUwoUVRSLDM4ODA3LCwsLCwsTk9BVURJVCk=&amp;WINDOW=FIRST_POPUP&amp;HEIGHT=450&amp;WI","DTH=450&amp;START_MAXIMIZED=FALSE&amp;VAR:CALENDAR=FIVEDAY&amp;VAR:SYMBOL=CLMS&amp;VAR:INDEX=0"}</definedName>
    <definedName name="_458__FDSAUDITLINK__" localSheetId="2" hidden="1">{"fdsup://directions/FAT Viewer?action=UPDATE&amp;creator=factset&amp;DYN_ARGS=TRUE&amp;DOC_NAME=FAT:FQL_AUDITING_CLIENT_TEMPLATE.FAT&amp;display_string=Audit&amp;VAR:KEY=OXAJADGZIL&amp;VAR:QUERY=UkdGX0VOVFJQUl9WQUwoUVRSLDM4NzE3LCwsLCwsTk9BVURJVCk=&amp;WINDOW=FIRST_POPUP&amp;HEIGHT=450&amp;WI","DTH=450&amp;START_MAXIMIZED=FALSE&amp;VAR:CALENDAR=FIVEDAY&amp;VAR:SYMBOL=CLMS&amp;VAR:INDEX=0"}</definedName>
    <definedName name="_458__FDSAUDITLINK__" localSheetId="20" hidden="1">{"fdsup://directions/FAT Viewer?action=UPDATE&amp;creator=factset&amp;DYN_ARGS=TRUE&amp;DOC_NAME=FAT:FQL_AUDITING_CLIENT_TEMPLATE.FAT&amp;display_string=Audit&amp;VAR:KEY=OXAJADGZIL&amp;VAR:QUERY=UkdGX0VOVFJQUl9WQUwoUVRSLDM4NzE3LCwsLCwsTk9BVURJVCk=&amp;WINDOW=FIRST_POPUP&amp;HEIGHT=450&amp;WI","DTH=450&amp;START_MAXIMIZED=FALSE&amp;VAR:CALENDAR=FIVEDAY&amp;VAR:SYMBOL=CLMS&amp;VAR:INDEX=0"}</definedName>
    <definedName name="_458__FDSAUDITLINK__" hidden="1">{"fdsup://directions/FAT Viewer?action=UPDATE&amp;creator=factset&amp;DYN_ARGS=TRUE&amp;DOC_NAME=FAT:FQL_AUDITING_CLIENT_TEMPLATE.FAT&amp;display_string=Audit&amp;VAR:KEY=OXAJADGZIL&amp;VAR:QUERY=UkdGX0VOVFJQUl9WQUwoUVRSLDM4NzE3LCwsLCwsTk9BVURJVCk=&amp;WINDOW=FIRST_POPUP&amp;HEIGHT=450&amp;WI","DTH=450&amp;START_MAXIMIZED=FALSE&amp;VAR:CALENDAR=FIVEDAY&amp;VAR:SYMBOL=CLMS&amp;VAR:INDEX=0"}</definedName>
    <definedName name="_459__FDSAUDITLINK__" localSheetId="2" hidden="1">{"fdsup://directions/FAT Viewer?action=UPDATE&amp;creator=factset&amp;DYN_ARGS=TRUE&amp;DOC_NAME=FAT:FQL_AUDITING_CLIENT_TEMPLATE.FAT&amp;display_string=Audit&amp;VAR:KEY=SPUTGLKPIB&amp;VAR:QUERY=UkdGX0VOVFJQUl9WQUwoUVRSLDM4NjI1LCwsLCwsTk9BVURJVCk=&amp;WINDOW=FIRST_POPUP&amp;HEIGHT=450&amp;WI","DTH=450&amp;START_MAXIMIZED=FALSE&amp;VAR:CALENDAR=FIVEDAY&amp;VAR:SYMBOL=CLMS&amp;VAR:INDEX=0"}</definedName>
    <definedName name="_459__FDSAUDITLINK__" localSheetId="20" hidden="1">{"fdsup://directions/FAT Viewer?action=UPDATE&amp;creator=factset&amp;DYN_ARGS=TRUE&amp;DOC_NAME=FAT:FQL_AUDITING_CLIENT_TEMPLATE.FAT&amp;display_string=Audit&amp;VAR:KEY=SPUTGLKPIB&amp;VAR:QUERY=UkdGX0VOVFJQUl9WQUwoUVRSLDM4NjI1LCwsLCwsTk9BVURJVCk=&amp;WINDOW=FIRST_POPUP&amp;HEIGHT=450&amp;WI","DTH=450&amp;START_MAXIMIZED=FALSE&amp;VAR:CALENDAR=FIVEDAY&amp;VAR:SYMBOL=CLMS&amp;VAR:INDEX=0"}</definedName>
    <definedName name="_459__FDSAUDITLINK__" hidden="1">{"fdsup://directions/FAT Viewer?action=UPDATE&amp;creator=factset&amp;DYN_ARGS=TRUE&amp;DOC_NAME=FAT:FQL_AUDITING_CLIENT_TEMPLATE.FAT&amp;display_string=Audit&amp;VAR:KEY=SPUTGLKPIB&amp;VAR:QUERY=UkdGX0VOVFJQUl9WQUwoUVRSLDM4NjI1LCwsLCwsTk9BVURJVCk=&amp;WINDOW=FIRST_POPUP&amp;HEIGHT=450&amp;WI","DTH=450&amp;START_MAXIMIZED=FALSE&amp;VAR:CALENDAR=FIVEDAY&amp;VAR:SYMBOL=CLMS&amp;VAR:INDEX=0"}</definedName>
    <definedName name="_46__FDSAUDITLINK__" localSheetId="2" hidden="1">{"fdsup://IBCentral/FAT Viewer?action=UPDATE&amp;creator=factset&amp;DOC_NAME=fat:reuters_annual_pshs_src_window.fat&amp;display_string=Audit&amp;DYN_ARGS=TRUE&amp;VAR:ID1=B28C57&amp;VAR:RCODE=FDSEPSDIL&amp;VAR:SDATE=20111299&amp;VAR:FREQ=Y&amp;VAR:RELITEM=RP&amp;VAR:CURRENCY=LOCAL&amp;VAR:CURRSOURCE","=EXSHARE&amp;VAR:NATFREQ=ANNUAL&amp;VAR:RFIELD=FINALIZED&amp;VAR:DB_TYPE=NR&amp;VAR:UNITS=M&amp;window=popup&amp;width=450&amp;height=300&amp;START_MAXIMIZED=FALSE"}</definedName>
    <definedName name="_46__FDSAUDITLINK__" localSheetId="20" hidden="1">{"fdsup://IBCentral/FAT Viewer?action=UPDATE&amp;creator=factset&amp;DOC_NAME=fat:reuters_annual_pshs_src_window.fat&amp;display_string=Audit&amp;DYN_ARGS=TRUE&amp;VAR:ID1=B28C57&amp;VAR:RCODE=FDSEPSDIL&amp;VAR:SDATE=20111299&amp;VAR:FREQ=Y&amp;VAR:RELITEM=RP&amp;VAR:CURRENCY=LOCAL&amp;VAR:CURRSOURCE","=EXSHARE&amp;VAR:NATFREQ=ANNUAL&amp;VAR:RFIELD=FINALIZED&amp;VAR:DB_TYPE=NR&amp;VAR:UNITS=M&amp;window=popup&amp;width=450&amp;height=300&amp;START_MAXIMIZED=FALSE"}</definedName>
    <definedName name="_46__FDSAUDITLINK__" hidden="1">{"fdsup://IBCentral/FAT Viewer?action=UPDATE&amp;creator=factset&amp;DOC_NAME=fat:reuters_annual_pshs_src_window.fat&amp;display_string=Audit&amp;DYN_ARGS=TRUE&amp;VAR:ID1=B28C57&amp;VAR:RCODE=FDSEPSDIL&amp;VAR:SDATE=20111299&amp;VAR:FREQ=Y&amp;VAR:RELITEM=RP&amp;VAR:CURRENCY=LOCAL&amp;VAR:CURRSOURCE","=EXSHARE&amp;VAR:NATFREQ=ANNUAL&amp;VAR:RFIELD=FINALIZED&amp;VAR:DB_TYPE=NR&amp;VAR:UNITS=M&amp;window=popup&amp;width=450&amp;height=300&amp;START_MAXIMIZED=FALSE"}</definedName>
    <definedName name="_460__FDSAUDITLINK__" localSheetId="2" hidden="1">{"fdsup://directions/FAT Viewer?action=UPDATE&amp;creator=factset&amp;DYN_ARGS=TRUE&amp;DOC_NAME=FAT:FQL_AUDITING_CLIENT_TEMPLATE.FAT&amp;display_string=Audit&amp;VAR:KEY=WPWHIVULOP&amp;VAR:QUERY=UkdGX0VOVFJQUl9WQUwoUVRSLDM4NTMzLCwsLCwsTk9BVURJVCk=&amp;WINDOW=FIRST_POPUP&amp;HEIGHT=450&amp;WI","DTH=450&amp;START_MAXIMIZED=FALSE&amp;VAR:CALENDAR=FIVEDAY&amp;VAR:SYMBOL=CLMS&amp;VAR:INDEX=0"}</definedName>
    <definedName name="_460__FDSAUDITLINK__" localSheetId="20" hidden="1">{"fdsup://directions/FAT Viewer?action=UPDATE&amp;creator=factset&amp;DYN_ARGS=TRUE&amp;DOC_NAME=FAT:FQL_AUDITING_CLIENT_TEMPLATE.FAT&amp;display_string=Audit&amp;VAR:KEY=WPWHIVULOP&amp;VAR:QUERY=UkdGX0VOVFJQUl9WQUwoUVRSLDM4NTMzLCwsLCwsTk9BVURJVCk=&amp;WINDOW=FIRST_POPUP&amp;HEIGHT=450&amp;WI","DTH=450&amp;START_MAXIMIZED=FALSE&amp;VAR:CALENDAR=FIVEDAY&amp;VAR:SYMBOL=CLMS&amp;VAR:INDEX=0"}</definedName>
    <definedName name="_460__FDSAUDITLINK__" hidden="1">{"fdsup://directions/FAT Viewer?action=UPDATE&amp;creator=factset&amp;DYN_ARGS=TRUE&amp;DOC_NAME=FAT:FQL_AUDITING_CLIENT_TEMPLATE.FAT&amp;display_string=Audit&amp;VAR:KEY=WPWHIVULOP&amp;VAR:QUERY=UkdGX0VOVFJQUl9WQUwoUVRSLDM4NTMzLCwsLCwsTk9BVURJVCk=&amp;WINDOW=FIRST_POPUP&amp;HEIGHT=450&amp;WI","DTH=450&amp;START_MAXIMIZED=FALSE&amp;VAR:CALENDAR=FIVEDAY&amp;VAR:SYMBOL=CLMS&amp;VAR:INDEX=0"}</definedName>
    <definedName name="_461__FDSAUDITLINK__" localSheetId="2" hidden="1">{"fdsup://directions/FAT Viewer?action=UPDATE&amp;creator=factset&amp;DYN_ARGS=TRUE&amp;DOC_NAME=FAT:FQL_AUDITING_CLIENT_TEMPLATE.FAT&amp;display_string=Audit&amp;VAR:KEY=KJYHEBOTUL&amp;VAR:QUERY=UkdGX0VOVFJQUl9WQUwoUVRSLDM4NDQyLCwsLCwsTk9BVURJVCk=&amp;WINDOW=FIRST_POPUP&amp;HEIGHT=450&amp;WI","DTH=450&amp;START_MAXIMIZED=FALSE&amp;VAR:CALENDAR=FIVEDAY&amp;VAR:SYMBOL=CLMS&amp;VAR:INDEX=0"}</definedName>
    <definedName name="_461__FDSAUDITLINK__" localSheetId="20" hidden="1">{"fdsup://directions/FAT Viewer?action=UPDATE&amp;creator=factset&amp;DYN_ARGS=TRUE&amp;DOC_NAME=FAT:FQL_AUDITING_CLIENT_TEMPLATE.FAT&amp;display_string=Audit&amp;VAR:KEY=KJYHEBOTUL&amp;VAR:QUERY=UkdGX0VOVFJQUl9WQUwoUVRSLDM4NDQyLCwsLCwsTk9BVURJVCk=&amp;WINDOW=FIRST_POPUP&amp;HEIGHT=450&amp;WI","DTH=450&amp;START_MAXIMIZED=FALSE&amp;VAR:CALENDAR=FIVEDAY&amp;VAR:SYMBOL=CLMS&amp;VAR:INDEX=0"}</definedName>
    <definedName name="_461__FDSAUDITLINK__" hidden="1">{"fdsup://directions/FAT Viewer?action=UPDATE&amp;creator=factset&amp;DYN_ARGS=TRUE&amp;DOC_NAME=FAT:FQL_AUDITING_CLIENT_TEMPLATE.FAT&amp;display_string=Audit&amp;VAR:KEY=KJYHEBOTUL&amp;VAR:QUERY=UkdGX0VOVFJQUl9WQUwoUVRSLDM4NDQyLCwsLCwsTk9BVURJVCk=&amp;WINDOW=FIRST_POPUP&amp;HEIGHT=450&amp;WI","DTH=450&amp;START_MAXIMIZED=FALSE&amp;VAR:CALENDAR=FIVEDAY&amp;VAR:SYMBOL=CLMS&amp;VAR:INDEX=0"}</definedName>
    <definedName name="_462__FDSAUDITLINK__" localSheetId="2" hidden="1">{"fdsup://directions/FAT Viewer?action=UPDATE&amp;creator=factset&amp;DYN_ARGS=TRUE&amp;DOC_NAME=FAT:FQL_AUDITING_CLIENT_TEMPLATE.FAT&amp;display_string=Audit&amp;VAR:KEY=GTYNGXCREV&amp;VAR:QUERY=UkdGX0VOVFJQUl9WQUwoUVRSLDQxMjc0LCwsLCwsTk9BVURJVCk=&amp;WINDOW=FIRST_POPUP&amp;HEIGHT=450&amp;WI","DTH=450&amp;START_MAXIMIZED=FALSE&amp;VAR:CALENDAR=FIVEDAY&amp;VAR:SYMBOL=BLK&amp;VAR:INDEX=0"}</definedName>
    <definedName name="_462__FDSAUDITLINK__" localSheetId="20" hidden="1">{"fdsup://directions/FAT Viewer?action=UPDATE&amp;creator=factset&amp;DYN_ARGS=TRUE&amp;DOC_NAME=FAT:FQL_AUDITING_CLIENT_TEMPLATE.FAT&amp;display_string=Audit&amp;VAR:KEY=GTYNGXCREV&amp;VAR:QUERY=UkdGX0VOVFJQUl9WQUwoUVRSLDQxMjc0LCwsLCwsTk9BVURJVCk=&amp;WINDOW=FIRST_POPUP&amp;HEIGHT=450&amp;WI","DTH=450&amp;START_MAXIMIZED=FALSE&amp;VAR:CALENDAR=FIVEDAY&amp;VAR:SYMBOL=BLK&amp;VAR:INDEX=0"}</definedName>
    <definedName name="_462__FDSAUDITLINK__" hidden="1">{"fdsup://directions/FAT Viewer?action=UPDATE&amp;creator=factset&amp;DYN_ARGS=TRUE&amp;DOC_NAME=FAT:FQL_AUDITING_CLIENT_TEMPLATE.FAT&amp;display_string=Audit&amp;VAR:KEY=GTYNGXCREV&amp;VAR:QUERY=UkdGX0VOVFJQUl9WQUwoUVRSLDQxMjc0LCwsLCwsTk9BVURJVCk=&amp;WINDOW=FIRST_POPUP&amp;HEIGHT=450&amp;WI","DTH=450&amp;START_MAXIMIZED=FALSE&amp;VAR:CALENDAR=FIVEDAY&amp;VAR:SYMBOL=BLK&amp;VAR:INDEX=0"}</definedName>
    <definedName name="_463__FDSAUDITLINK__" localSheetId="2" hidden="1">{"fdsup://directions/FAT Viewer?action=UPDATE&amp;creator=factset&amp;DYN_ARGS=TRUE&amp;DOC_NAME=FAT:FQL_AUDITING_CLIENT_TEMPLATE.FAT&amp;display_string=Audit&amp;VAR:KEY=ULODEBOZIX&amp;VAR:QUERY=UkdGX0VOVFJQUl9WQUwoUVRSLDQxMTgyLCwsLCwsTk9BVURJVCk=&amp;WINDOW=FIRST_POPUP&amp;HEIGHT=450&amp;WI","DTH=450&amp;START_MAXIMIZED=FALSE&amp;VAR:CALENDAR=FIVEDAY&amp;VAR:SYMBOL=BLK&amp;VAR:INDEX=0"}</definedName>
    <definedName name="_463__FDSAUDITLINK__" localSheetId="20" hidden="1">{"fdsup://directions/FAT Viewer?action=UPDATE&amp;creator=factset&amp;DYN_ARGS=TRUE&amp;DOC_NAME=FAT:FQL_AUDITING_CLIENT_TEMPLATE.FAT&amp;display_string=Audit&amp;VAR:KEY=ULODEBOZIX&amp;VAR:QUERY=UkdGX0VOVFJQUl9WQUwoUVRSLDQxMTgyLCwsLCwsTk9BVURJVCk=&amp;WINDOW=FIRST_POPUP&amp;HEIGHT=450&amp;WI","DTH=450&amp;START_MAXIMIZED=FALSE&amp;VAR:CALENDAR=FIVEDAY&amp;VAR:SYMBOL=BLK&amp;VAR:INDEX=0"}</definedName>
    <definedName name="_463__FDSAUDITLINK__" hidden="1">{"fdsup://directions/FAT Viewer?action=UPDATE&amp;creator=factset&amp;DYN_ARGS=TRUE&amp;DOC_NAME=FAT:FQL_AUDITING_CLIENT_TEMPLATE.FAT&amp;display_string=Audit&amp;VAR:KEY=ULODEBOZIX&amp;VAR:QUERY=UkdGX0VOVFJQUl9WQUwoUVRSLDQxMTgyLCwsLCwsTk9BVURJVCk=&amp;WINDOW=FIRST_POPUP&amp;HEIGHT=450&amp;WI","DTH=450&amp;START_MAXIMIZED=FALSE&amp;VAR:CALENDAR=FIVEDAY&amp;VAR:SYMBOL=BLK&amp;VAR:INDEX=0"}</definedName>
    <definedName name="_464__FDSAUDITLINK__" localSheetId="2" hidden="1">{"fdsup://directions/FAT Viewer?action=UPDATE&amp;creator=factset&amp;DYN_ARGS=TRUE&amp;DOC_NAME=FAT:FQL_AUDITING_CLIENT_TEMPLATE.FAT&amp;display_string=Audit&amp;VAR:KEY=MJETYXEDAT&amp;VAR:QUERY=UkdGX0VOVFJQUl9WQUwoUVRSLDQxMDkwLCwsLCwsTk9BVURJVCk=&amp;WINDOW=FIRST_POPUP&amp;HEIGHT=450&amp;WI","DTH=450&amp;START_MAXIMIZED=FALSE&amp;VAR:CALENDAR=FIVEDAY&amp;VAR:SYMBOL=BLK&amp;VAR:INDEX=0"}</definedName>
    <definedName name="_464__FDSAUDITLINK__" localSheetId="20" hidden="1">{"fdsup://directions/FAT Viewer?action=UPDATE&amp;creator=factset&amp;DYN_ARGS=TRUE&amp;DOC_NAME=FAT:FQL_AUDITING_CLIENT_TEMPLATE.FAT&amp;display_string=Audit&amp;VAR:KEY=MJETYXEDAT&amp;VAR:QUERY=UkdGX0VOVFJQUl9WQUwoUVRSLDQxMDkwLCwsLCwsTk9BVURJVCk=&amp;WINDOW=FIRST_POPUP&amp;HEIGHT=450&amp;WI","DTH=450&amp;START_MAXIMIZED=FALSE&amp;VAR:CALENDAR=FIVEDAY&amp;VAR:SYMBOL=BLK&amp;VAR:INDEX=0"}</definedName>
    <definedName name="_464__FDSAUDITLINK__" hidden="1">{"fdsup://directions/FAT Viewer?action=UPDATE&amp;creator=factset&amp;DYN_ARGS=TRUE&amp;DOC_NAME=FAT:FQL_AUDITING_CLIENT_TEMPLATE.FAT&amp;display_string=Audit&amp;VAR:KEY=MJETYXEDAT&amp;VAR:QUERY=UkdGX0VOVFJQUl9WQUwoUVRSLDQxMDkwLCwsLCwsTk9BVURJVCk=&amp;WINDOW=FIRST_POPUP&amp;HEIGHT=450&amp;WI","DTH=450&amp;START_MAXIMIZED=FALSE&amp;VAR:CALENDAR=FIVEDAY&amp;VAR:SYMBOL=BLK&amp;VAR:INDEX=0"}</definedName>
    <definedName name="_465__FDSAUDITLINK__" localSheetId="2" hidden="1">{"fdsup://directions/FAT Viewer?action=UPDATE&amp;creator=factset&amp;DYN_ARGS=TRUE&amp;DOC_NAME=FAT:FQL_AUDITING_CLIENT_TEMPLATE.FAT&amp;display_string=Audit&amp;VAR:KEY=GLIFKDAFQZ&amp;VAR:QUERY=UkdGX0VOVFJQUl9WQUwoUVRSLDQwOTk5LCwsLCwsTk9BVURJVCk=&amp;WINDOW=FIRST_POPUP&amp;HEIGHT=450&amp;WI","DTH=450&amp;START_MAXIMIZED=FALSE&amp;VAR:CALENDAR=FIVEDAY&amp;VAR:SYMBOL=BLK&amp;VAR:INDEX=0"}</definedName>
    <definedName name="_465__FDSAUDITLINK__" localSheetId="20" hidden="1">{"fdsup://directions/FAT Viewer?action=UPDATE&amp;creator=factset&amp;DYN_ARGS=TRUE&amp;DOC_NAME=FAT:FQL_AUDITING_CLIENT_TEMPLATE.FAT&amp;display_string=Audit&amp;VAR:KEY=GLIFKDAFQZ&amp;VAR:QUERY=UkdGX0VOVFJQUl9WQUwoUVRSLDQwOTk5LCwsLCwsTk9BVURJVCk=&amp;WINDOW=FIRST_POPUP&amp;HEIGHT=450&amp;WI","DTH=450&amp;START_MAXIMIZED=FALSE&amp;VAR:CALENDAR=FIVEDAY&amp;VAR:SYMBOL=BLK&amp;VAR:INDEX=0"}</definedName>
    <definedName name="_465__FDSAUDITLINK__" hidden="1">{"fdsup://directions/FAT Viewer?action=UPDATE&amp;creator=factset&amp;DYN_ARGS=TRUE&amp;DOC_NAME=FAT:FQL_AUDITING_CLIENT_TEMPLATE.FAT&amp;display_string=Audit&amp;VAR:KEY=GLIFKDAFQZ&amp;VAR:QUERY=UkdGX0VOVFJQUl9WQUwoUVRSLDQwOTk5LCwsLCwsTk9BVURJVCk=&amp;WINDOW=FIRST_POPUP&amp;HEIGHT=450&amp;WI","DTH=450&amp;START_MAXIMIZED=FALSE&amp;VAR:CALENDAR=FIVEDAY&amp;VAR:SYMBOL=BLK&amp;VAR:INDEX=0"}</definedName>
    <definedName name="_466__FDSAUDITLINK__" localSheetId="2" hidden="1">{"fdsup://directions/FAT Viewer?action=UPDATE&amp;creator=factset&amp;DYN_ARGS=TRUE&amp;DOC_NAME=FAT:FQL_AUDITING_CLIENT_TEMPLATE.FAT&amp;display_string=Audit&amp;VAR:KEY=EZOBMNEJMN&amp;VAR:QUERY=UkdGX0VOVFJQUl9WQUwoUVRSLDQwOTA4LCwsLCwsTk9BVURJVCk=&amp;WINDOW=FIRST_POPUP&amp;HEIGHT=450&amp;WI","DTH=450&amp;START_MAXIMIZED=FALSE&amp;VAR:CALENDAR=FIVEDAY&amp;VAR:SYMBOL=BLK&amp;VAR:INDEX=0"}</definedName>
    <definedName name="_466__FDSAUDITLINK__" localSheetId="20" hidden="1">{"fdsup://directions/FAT Viewer?action=UPDATE&amp;creator=factset&amp;DYN_ARGS=TRUE&amp;DOC_NAME=FAT:FQL_AUDITING_CLIENT_TEMPLATE.FAT&amp;display_string=Audit&amp;VAR:KEY=EZOBMNEJMN&amp;VAR:QUERY=UkdGX0VOVFJQUl9WQUwoUVRSLDQwOTA4LCwsLCwsTk9BVURJVCk=&amp;WINDOW=FIRST_POPUP&amp;HEIGHT=450&amp;WI","DTH=450&amp;START_MAXIMIZED=FALSE&amp;VAR:CALENDAR=FIVEDAY&amp;VAR:SYMBOL=BLK&amp;VAR:INDEX=0"}</definedName>
    <definedName name="_466__FDSAUDITLINK__" hidden="1">{"fdsup://directions/FAT Viewer?action=UPDATE&amp;creator=factset&amp;DYN_ARGS=TRUE&amp;DOC_NAME=FAT:FQL_AUDITING_CLIENT_TEMPLATE.FAT&amp;display_string=Audit&amp;VAR:KEY=EZOBMNEJMN&amp;VAR:QUERY=UkdGX0VOVFJQUl9WQUwoUVRSLDQwOTA4LCwsLCwsTk9BVURJVCk=&amp;WINDOW=FIRST_POPUP&amp;HEIGHT=450&amp;WI","DTH=450&amp;START_MAXIMIZED=FALSE&amp;VAR:CALENDAR=FIVEDAY&amp;VAR:SYMBOL=BLK&amp;VAR:INDEX=0"}</definedName>
    <definedName name="_467__FDSAUDITLINK__" localSheetId="2" hidden="1">{"fdsup://directions/FAT Viewer?action=UPDATE&amp;creator=factset&amp;DYN_ARGS=TRUE&amp;DOC_NAME=FAT:FQL_AUDITING_CLIENT_TEMPLATE.FAT&amp;display_string=Audit&amp;VAR:KEY=QXKTSLOBCL&amp;VAR:QUERY=UkdGX0VOVFJQUl9WQUwoUVRSLDQwODE2LCwsLCwsTk9BVURJVCk=&amp;WINDOW=FIRST_POPUP&amp;HEIGHT=450&amp;WI","DTH=450&amp;START_MAXIMIZED=FALSE&amp;VAR:CALENDAR=FIVEDAY&amp;VAR:SYMBOL=BLK&amp;VAR:INDEX=0"}</definedName>
    <definedName name="_467__FDSAUDITLINK__" localSheetId="20" hidden="1">{"fdsup://directions/FAT Viewer?action=UPDATE&amp;creator=factset&amp;DYN_ARGS=TRUE&amp;DOC_NAME=FAT:FQL_AUDITING_CLIENT_TEMPLATE.FAT&amp;display_string=Audit&amp;VAR:KEY=QXKTSLOBCL&amp;VAR:QUERY=UkdGX0VOVFJQUl9WQUwoUVRSLDQwODE2LCwsLCwsTk9BVURJVCk=&amp;WINDOW=FIRST_POPUP&amp;HEIGHT=450&amp;WI","DTH=450&amp;START_MAXIMIZED=FALSE&amp;VAR:CALENDAR=FIVEDAY&amp;VAR:SYMBOL=BLK&amp;VAR:INDEX=0"}</definedName>
    <definedName name="_467__FDSAUDITLINK__" hidden="1">{"fdsup://directions/FAT Viewer?action=UPDATE&amp;creator=factset&amp;DYN_ARGS=TRUE&amp;DOC_NAME=FAT:FQL_AUDITING_CLIENT_TEMPLATE.FAT&amp;display_string=Audit&amp;VAR:KEY=QXKTSLOBCL&amp;VAR:QUERY=UkdGX0VOVFJQUl9WQUwoUVRSLDQwODE2LCwsLCwsTk9BVURJVCk=&amp;WINDOW=FIRST_POPUP&amp;HEIGHT=450&amp;WI","DTH=450&amp;START_MAXIMIZED=FALSE&amp;VAR:CALENDAR=FIVEDAY&amp;VAR:SYMBOL=BLK&amp;VAR:INDEX=0"}</definedName>
    <definedName name="_468__FDSAUDITLINK__" localSheetId="2" hidden="1">{"fdsup://directions/FAT Viewer?action=UPDATE&amp;creator=factset&amp;DYN_ARGS=TRUE&amp;DOC_NAME=FAT:FQL_AUDITING_CLIENT_TEMPLATE.FAT&amp;display_string=Audit&amp;VAR:KEY=UVWJCPEZOL&amp;VAR:QUERY=UkdGX0VOVFJQUl9WQUwoUVRSLDQwNzI0LCwsLCwsTk9BVURJVCk=&amp;WINDOW=FIRST_POPUP&amp;HEIGHT=450&amp;WI","DTH=450&amp;START_MAXIMIZED=FALSE&amp;VAR:CALENDAR=FIVEDAY&amp;VAR:SYMBOL=BLK&amp;VAR:INDEX=0"}</definedName>
    <definedName name="_468__FDSAUDITLINK__" localSheetId="20" hidden="1">{"fdsup://directions/FAT Viewer?action=UPDATE&amp;creator=factset&amp;DYN_ARGS=TRUE&amp;DOC_NAME=FAT:FQL_AUDITING_CLIENT_TEMPLATE.FAT&amp;display_string=Audit&amp;VAR:KEY=UVWJCPEZOL&amp;VAR:QUERY=UkdGX0VOVFJQUl9WQUwoUVRSLDQwNzI0LCwsLCwsTk9BVURJVCk=&amp;WINDOW=FIRST_POPUP&amp;HEIGHT=450&amp;WI","DTH=450&amp;START_MAXIMIZED=FALSE&amp;VAR:CALENDAR=FIVEDAY&amp;VAR:SYMBOL=BLK&amp;VAR:INDEX=0"}</definedName>
    <definedName name="_468__FDSAUDITLINK__" hidden="1">{"fdsup://directions/FAT Viewer?action=UPDATE&amp;creator=factset&amp;DYN_ARGS=TRUE&amp;DOC_NAME=FAT:FQL_AUDITING_CLIENT_TEMPLATE.FAT&amp;display_string=Audit&amp;VAR:KEY=UVWJCPEZOL&amp;VAR:QUERY=UkdGX0VOVFJQUl9WQUwoUVRSLDQwNzI0LCwsLCwsTk9BVURJVCk=&amp;WINDOW=FIRST_POPUP&amp;HEIGHT=450&amp;WI","DTH=450&amp;START_MAXIMIZED=FALSE&amp;VAR:CALENDAR=FIVEDAY&amp;VAR:SYMBOL=BLK&amp;VAR:INDEX=0"}</definedName>
    <definedName name="_469__FDSAUDITLINK__" localSheetId="2" hidden="1">{"fdsup://directions/FAT Viewer?action=UPDATE&amp;creator=factset&amp;DYN_ARGS=TRUE&amp;DOC_NAME=FAT:FQL_AUDITING_CLIENT_TEMPLATE.FAT&amp;display_string=Audit&amp;VAR:KEY=YZCLGVATCB&amp;VAR:QUERY=UkdGX0VOVFJQUl9WQUwoUVRSLDQwNjMzLCwsLCwsTk9BVURJVCk=&amp;WINDOW=FIRST_POPUP&amp;HEIGHT=450&amp;WI","DTH=450&amp;START_MAXIMIZED=FALSE&amp;VAR:CALENDAR=FIVEDAY&amp;VAR:SYMBOL=BLK&amp;VAR:INDEX=0"}</definedName>
    <definedName name="_469__FDSAUDITLINK__" localSheetId="20" hidden="1">{"fdsup://directions/FAT Viewer?action=UPDATE&amp;creator=factset&amp;DYN_ARGS=TRUE&amp;DOC_NAME=FAT:FQL_AUDITING_CLIENT_TEMPLATE.FAT&amp;display_string=Audit&amp;VAR:KEY=YZCLGVATCB&amp;VAR:QUERY=UkdGX0VOVFJQUl9WQUwoUVRSLDQwNjMzLCwsLCwsTk9BVURJVCk=&amp;WINDOW=FIRST_POPUP&amp;HEIGHT=450&amp;WI","DTH=450&amp;START_MAXIMIZED=FALSE&amp;VAR:CALENDAR=FIVEDAY&amp;VAR:SYMBOL=BLK&amp;VAR:INDEX=0"}</definedName>
    <definedName name="_469__FDSAUDITLINK__" hidden="1">{"fdsup://directions/FAT Viewer?action=UPDATE&amp;creator=factset&amp;DYN_ARGS=TRUE&amp;DOC_NAME=FAT:FQL_AUDITING_CLIENT_TEMPLATE.FAT&amp;display_string=Audit&amp;VAR:KEY=YZCLGVATCB&amp;VAR:QUERY=UkdGX0VOVFJQUl9WQUwoUVRSLDQwNjMzLCwsLCwsTk9BVURJVCk=&amp;WINDOW=FIRST_POPUP&amp;HEIGHT=450&amp;WI","DTH=450&amp;START_MAXIMIZED=FALSE&amp;VAR:CALENDAR=FIVEDAY&amp;VAR:SYMBOL=BLK&amp;VAR:INDEX=0"}</definedName>
    <definedName name="_47__FDSAUDITLINK__" localSheetId="2" hidden="1">{"fdsup://IBCentral/FAT Viewer?action=UPDATE&amp;creator=factset&amp;DOC_NAME=fat:reuters_annual_pshs_src_window.fat&amp;display_string=Audit&amp;DYN_ARGS=TRUE&amp;VAR:ID1=B39J2Q&amp;VAR:RCODE=FDSEPSDIL&amp;VAR:SDATE=20111299&amp;VAR:FREQ=Y&amp;VAR:RELITEM=RP&amp;VAR:CURRENCY=LOCAL&amp;VAR:CURRSOURCE","=EXSHARE&amp;VAR:NATFREQ=ANNUAL&amp;VAR:RFIELD=FINALIZED&amp;VAR:DB_TYPE=NR&amp;VAR:UNITS=M&amp;window=popup&amp;width=450&amp;height=300&amp;START_MAXIMIZED=FALSE"}</definedName>
    <definedName name="_47__FDSAUDITLINK__" localSheetId="20" hidden="1">{"fdsup://IBCentral/FAT Viewer?action=UPDATE&amp;creator=factset&amp;DOC_NAME=fat:reuters_annual_pshs_src_window.fat&amp;display_string=Audit&amp;DYN_ARGS=TRUE&amp;VAR:ID1=B39J2Q&amp;VAR:RCODE=FDSEPSDIL&amp;VAR:SDATE=20111299&amp;VAR:FREQ=Y&amp;VAR:RELITEM=RP&amp;VAR:CURRENCY=LOCAL&amp;VAR:CURRSOURCE","=EXSHARE&amp;VAR:NATFREQ=ANNUAL&amp;VAR:RFIELD=FINALIZED&amp;VAR:DB_TYPE=NR&amp;VAR:UNITS=M&amp;window=popup&amp;width=450&amp;height=300&amp;START_MAXIMIZED=FALSE"}</definedName>
    <definedName name="_47__FDSAUDITLINK__" hidden="1">{"fdsup://IBCentral/FAT Viewer?action=UPDATE&amp;creator=factset&amp;DOC_NAME=fat:reuters_annual_pshs_src_window.fat&amp;display_string=Audit&amp;DYN_ARGS=TRUE&amp;VAR:ID1=B39J2Q&amp;VAR:RCODE=FDSEPSDIL&amp;VAR:SDATE=20111299&amp;VAR:FREQ=Y&amp;VAR:RELITEM=RP&amp;VAR:CURRENCY=LOCAL&amp;VAR:CURRSOURCE","=EXSHARE&amp;VAR:NATFREQ=ANNUAL&amp;VAR:RFIELD=FINALIZED&amp;VAR:DB_TYPE=NR&amp;VAR:UNITS=M&amp;window=popup&amp;width=450&amp;height=300&amp;START_MAXIMIZED=FALSE"}</definedName>
    <definedName name="_470__FDSAUDITLINK__" localSheetId="2" hidden="1">{"fdsup://directions/FAT Viewer?action=UPDATE&amp;creator=factset&amp;DYN_ARGS=TRUE&amp;DOC_NAME=FAT:FQL_AUDITING_CLIENT_TEMPLATE.FAT&amp;display_string=Audit&amp;VAR:KEY=EHEXUNKXMP&amp;VAR:QUERY=UkdGX0VOVFJQUl9WQUwoUVRSLDQwNTQzLCwsLCwsTk9BVURJVCk=&amp;WINDOW=FIRST_POPUP&amp;HEIGHT=450&amp;WI","DTH=450&amp;START_MAXIMIZED=FALSE&amp;VAR:CALENDAR=FIVEDAY&amp;VAR:SYMBOL=BLK&amp;VAR:INDEX=0"}</definedName>
    <definedName name="_470__FDSAUDITLINK__" localSheetId="20" hidden="1">{"fdsup://directions/FAT Viewer?action=UPDATE&amp;creator=factset&amp;DYN_ARGS=TRUE&amp;DOC_NAME=FAT:FQL_AUDITING_CLIENT_TEMPLATE.FAT&amp;display_string=Audit&amp;VAR:KEY=EHEXUNKXMP&amp;VAR:QUERY=UkdGX0VOVFJQUl9WQUwoUVRSLDQwNTQzLCwsLCwsTk9BVURJVCk=&amp;WINDOW=FIRST_POPUP&amp;HEIGHT=450&amp;WI","DTH=450&amp;START_MAXIMIZED=FALSE&amp;VAR:CALENDAR=FIVEDAY&amp;VAR:SYMBOL=BLK&amp;VAR:INDEX=0"}</definedName>
    <definedName name="_470__FDSAUDITLINK__" hidden="1">{"fdsup://directions/FAT Viewer?action=UPDATE&amp;creator=factset&amp;DYN_ARGS=TRUE&amp;DOC_NAME=FAT:FQL_AUDITING_CLIENT_TEMPLATE.FAT&amp;display_string=Audit&amp;VAR:KEY=EHEXUNKXMP&amp;VAR:QUERY=UkdGX0VOVFJQUl9WQUwoUVRSLDQwNTQzLCwsLCwsTk9BVURJVCk=&amp;WINDOW=FIRST_POPUP&amp;HEIGHT=450&amp;WI","DTH=450&amp;START_MAXIMIZED=FALSE&amp;VAR:CALENDAR=FIVEDAY&amp;VAR:SYMBOL=BLK&amp;VAR:INDEX=0"}</definedName>
    <definedName name="_471__FDSAUDITLINK__" localSheetId="2" hidden="1">{"fdsup://directions/FAT Viewer?action=UPDATE&amp;creator=factset&amp;DYN_ARGS=TRUE&amp;DOC_NAME=FAT:FQL_AUDITING_CLIENT_TEMPLATE.FAT&amp;display_string=Audit&amp;VAR:KEY=IXWFSXQJIL&amp;VAR:QUERY=UkdGX0VOVFJQUl9WQUwoUVRSLDQwNDUxLCwsLCwsTk9BVURJVCk=&amp;WINDOW=FIRST_POPUP&amp;HEIGHT=450&amp;WI","DTH=450&amp;START_MAXIMIZED=FALSE&amp;VAR:CALENDAR=FIVEDAY&amp;VAR:SYMBOL=BLK&amp;VAR:INDEX=0"}</definedName>
    <definedName name="_471__FDSAUDITLINK__" localSheetId="20" hidden="1">{"fdsup://directions/FAT Viewer?action=UPDATE&amp;creator=factset&amp;DYN_ARGS=TRUE&amp;DOC_NAME=FAT:FQL_AUDITING_CLIENT_TEMPLATE.FAT&amp;display_string=Audit&amp;VAR:KEY=IXWFSXQJIL&amp;VAR:QUERY=UkdGX0VOVFJQUl9WQUwoUVRSLDQwNDUxLCwsLCwsTk9BVURJVCk=&amp;WINDOW=FIRST_POPUP&amp;HEIGHT=450&amp;WI","DTH=450&amp;START_MAXIMIZED=FALSE&amp;VAR:CALENDAR=FIVEDAY&amp;VAR:SYMBOL=BLK&amp;VAR:INDEX=0"}</definedName>
    <definedName name="_471__FDSAUDITLINK__" hidden="1">{"fdsup://directions/FAT Viewer?action=UPDATE&amp;creator=factset&amp;DYN_ARGS=TRUE&amp;DOC_NAME=FAT:FQL_AUDITING_CLIENT_TEMPLATE.FAT&amp;display_string=Audit&amp;VAR:KEY=IXWFSXQJIL&amp;VAR:QUERY=UkdGX0VOVFJQUl9WQUwoUVRSLDQwNDUxLCwsLCwsTk9BVURJVCk=&amp;WINDOW=FIRST_POPUP&amp;HEIGHT=450&amp;WI","DTH=450&amp;START_MAXIMIZED=FALSE&amp;VAR:CALENDAR=FIVEDAY&amp;VAR:SYMBOL=BLK&amp;VAR:INDEX=0"}</definedName>
    <definedName name="_472__FDSAUDITLINK__" localSheetId="2" hidden="1">{"fdsup://directions/FAT Viewer?action=UPDATE&amp;creator=factset&amp;DYN_ARGS=TRUE&amp;DOC_NAME=FAT:FQL_AUDITING_CLIENT_TEMPLATE.FAT&amp;display_string=Audit&amp;VAR:KEY=QBATWZSDAF&amp;VAR:QUERY=UkdGX0VOVFJQUl9WQUwoUVRSLDQwMzU5LCwsLCwsTk9BVURJVCk=&amp;WINDOW=FIRST_POPUP&amp;HEIGHT=450&amp;WI","DTH=450&amp;START_MAXIMIZED=FALSE&amp;VAR:CALENDAR=FIVEDAY&amp;VAR:SYMBOL=BLK&amp;VAR:INDEX=0"}</definedName>
    <definedName name="_472__FDSAUDITLINK__" localSheetId="20" hidden="1">{"fdsup://directions/FAT Viewer?action=UPDATE&amp;creator=factset&amp;DYN_ARGS=TRUE&amp;DOC_NAME=FAT:FQL_AUDITING_CLIENT_TEMPLATE.FAT&amp;display_string=Audit&amp;VAR:KEY=QBATWZSDAF&amp;VAR:QUERY=UkdGX0VOVFJQUl9WQUwoUVRSLDQwMzU5LCwsLCwsTk9BVURJVCk=&amp;WINDOW=FIRST_POPUP&amp;HEIGHT=450&amp;WI","DTH=450&amp;START_MAXIMIZED=FALSE&amp;VAR:CALENDAR=FIVEDAY&amp;VAR:SYMBOL=BLK&amp;VAR:INDEX=0"}</definedName>
    <definedName name="_472__FDSAUDITLINK__" hidden="1">{"fdsup://directions/FAT Viewer?action=UPDATE&amp;creator=factset&amp;DYN_ARGS=TRUE&amp;DOC_NAME=FAT:FQL_AUDITING_CLIENT_TEMPLATE.FAT&amp;display_string=Audit&amp;VAR:KEY=QBATWZSDAF&amp;VAR:QUERY=UkdGX0VOVFJQUl9WQUwoUVRSLDQwMzU5LCwsLCwsTk9BVURJVCk=&amp;WINDOW=FIRST_POPUP&amp;HEIGHT=450&amp;WI","DTH=450&amp;START_MAXIMIZED=FALSE&amp;VAR:CALENDAR=FIVEDAY&amp;VAR:SYMBOL=BLK&amp;VAR:INDEX=0"}</definedName>
    <definedName name="_473__FDSAUDITLINK__" localSheetId="2" hidden="1">{"fdsup://directions/FAT Viewer?action=UPDATE&amp;creator=factset&amp;DYN_ARGS=TRUE&amp;DOC_NAME=FAT:FQL_AUDITING_CLIENT_TEMPLATE.FAT&amp;display_string=Audit&amp;VAR:KEY=ENMVCLCJKJ&amp;VAR:QUERY=UkdGX0VOVFJQUl9WQUwoUVRSLDQwMjY4LCwsLCwsTk9BVURJVCk=&amp;WINDOW=FIRST_POPUP&amp;HEIGHT=450&amp;WI","DTH=450&amp;START_MAXIMIZED=FALSE&amp;VAR:CALENDAR=FIVEDAY&amp;VAR:SYMBOL=BLK&amp;VAR:INDEX=0"}</definedName>
    <definedName name="_473__FDSAUDITLINK__" localSheetId="20" hidden="1">{"fdsup://directions/FAT Viewer?action=UPDATE&amp;creator=factset&amp;DYN_ARGS=TRUE&amp;DOC_NAME=FAT:FQL_AUDITING_CLIENT_TEMPLATE.FAT&amp;display_string=Audit&amp;VAR:KEY=ENMVCLCJKJ&amp;VAR:QUERY=UkdGX0VOVFJQUl9WQUwoUVRSLDQwMjY4LCwsLCwsTk9BVURJVCk=&amp;WINDOW=FIRST_POPUP&amp;HEIGHT=450&amp;WI","DTH=450&amp;START_MAXIMIZED=FALSE&amp;VAR:CALENDAR=FIVEDAY&amp;VAR:SYMBOL=BLK&amp;VAR:INDEX=0"}</definedName>
    <definedName name="_473__FDSAUDITLINK__" hidden="1">{"fdsup://directions/FAT Viewer?action=UPDATE&amp;creator=factset&amp;DYN_ARGS=TRUE&amp;DOC_NAME=FAT:FQL_AUDITING_CLIENT_TEMPLATE.FAT&amp;display_string=Audit&amp;VAR:KEY=ENMVCLCJKJ&amp;VAR:QUERY=UkdGX0VOVFJQUl9WQUwoUVRSLDQwMjY4LCwsLCwsTk9BVURJVCk=&amp;WINDOW=FIRST_POPUP&amp;HEIGHT=450&amp;WI","DTH=450&amp;START_MAXIMIZED=FALSE&amp;VAR:CALENDAR=FIVEDAY&amp;VAR:SYMBOL=BLK&amp;VAR:INDEX=0"}</definedName>
    <definedName name="_474__FDSAUDITLINK__" localSheetId="2" hidden="1">{"fdsup://directions/FAT Viewer?action=UPDATE&amp;creator=factset&amp;DYN_ARGS=TRUE&amp;DOC_NAME=FAT:FQL_AUDITING_CLIENT_TEMPLATE.FAT&amp;display_string=Audit&amp;VAR:KEY=KLCDCTENSD&amp;VAR:QUERY=UkdGX0VOVFJQUl9WQUwoUVRSLDQwMTc4LCwsLCwsTk9BVURJVCk=&amp;WINDOW=FIRST_POPUP&amp;HEIGHT=450&amp;WI","DTH=450&amp;START_MAXIMIZED=FALSE&amp;VAR:CALENDAR=FIVEDAY&amp;VAR:SYMBOL=BLK&amp;VAR:INDEX=0"}</definedName>
    <definedName name="_474__FDSAUDITLINK__" localSheetId="20" hidden="1">{"fdsup://directions/FAT Viewer?action=UPDATE&amp;creator=factset&amp;DYN_ARGS=TRUE&amp;DOC_NAME=FAT:FQL_AUDITING_CLIENT_TEMPLATE.FAT&amp;display_string=Audit&amp;VAR:KEY=KLCDCTENSD&amp;VAR:QUERY=UkdGX0VOVFJQUl9WQUwoUVRSLDQwMTc4LCwsLCwsTk9BVURJVCk=&amp;WINDOW=FIRST_POPUP&amp;HEIGHT=450&amp;WI","DTH=450&amp;START_MAXIMIZED=FALSE&amp;VAR:CALENDAR=FIVEDAY&amp;VAR:SYMBOL=BLK&amp;VAR:INDEX=0"}</definedName>
    <definedName name="_474__FDSAUDITLINK__" hidden="1">{"fdsup://directions/FAT Viewer?action=UPDATE&amp;creator=factset&amp;DYN_ARGS=TRUE&amp;DOC_NAME=FAT:FQL_AUDITING_CLIENT_TEMPLATE.FAT&amp;display_string=Audit&amp;VAR:KEY=KLCDCTENSD&amp;VAR:QUERY=UkdGX0VOVFJQUl9WQUwoUVRSLDQwMTc4LCwsLCwsTk9BVURJVCk=&amp;WINDOW=FIRST_POPUP&amp;HEIGHT=450&amp;WI","DTH=450&amp;START_MAXIMIZED=FALSE&amp;VAR:CALENDAR=FIVEDAY&amp;VAR:SYMBOL=BLK&amp;VAR:INDEX=0"}</definedName>
    <definedName name="_475__FDSAUDITLINK__" localSheetId="2" hidden="1">{"fdsup://directions/FAT Viewer?action=UPDATE&amp;creator=factset&amp;DYN_ARGS=TRUE&amp;DOC_NAME=FAT:FQL_AUDITING_CLIENT_TEMPLATE.FAT&amp;display_string=Audit&amp;VAR:KEY=SBOHUDSDOF&amp;VAR:QUERY=UkdGX0VOVFJQUl9WQUwoUVRSLDQwMDg2LCwsLCwsTk9BVURJVCk=&amp;WINDOW=FIRST_POPUP&amp;HEIGHT=450&amp;WI","DTH=450&amp;START_MAXIMIZED=FALSE&amp;VAR:CALENDAR=FIVEDAY&amp;VAR:SYMBOL=BLK&amp;VAR:INDEX=0"}</definedName>
    <definedName name="_475__FDSAUDITLINK__" localSheetId="20" hidden="1">{"fdsup://directions/FAT Viewer?action=UPDATE&amp;creator=factset&amp;DYN_ARGS=TRUE&amp;DOC_NAME=FAT:FQL_AUDITING_CLIENT_TEMPLATE.FAT&amp;display_string=Audit&amp;VAR:KEY=SBOHUDSDOF&amp;VAR:QUERY=UkdGX0VOVFJQUl9WQUwoUVRSLDQwMDg2LCwsLCwsTk9BVURJVCk=&amp;WINDOW=FIRST_POPUP&amp;HEIGHT=450&amp;WI","DTH=450&amp;START_MAXIMIZED=FALSE&amp;VAR:CALENDAR=FIVEDAY&amp;VAR:SYMBOL=BLK&amp;VAR:INDEX=0"}</definedName>
    <definedName name="_475__FDSAUDITLINK__" hidden="1">{"fdsup://directions/FAT Viewer?action=UPDATE&amp;creator=factset&amp;DYN_ARGS=TRUE&amp;DOC_NAME=FAT:FQL_AUDITING_CLIENT_TEMPLATE.FAT&amp;display_string=Audit&amp;VAR:KEY=SBOHUDSDOF&amp;VAR:QUERY=UkdGX0VOVFJQUl9WQUwoUVRSLDQwMDg2LCwsLCwsTk9BVURJVCk=&amp;WINDOW=FIRST_POPUP&amp;HEIGHT=450&amp;WI","DTH=450&amp;START_MAXIMIZED=FALSE&amp;VAR:CALENDAR=FIVEDAY&amp;VAR:SYMBOL=BLK&amp;VAR:INDEX=0"}</definedName>
    <definedName name="_476__FDSAUDITLINK__" localSheetId="2" hidden="1">{"fdsup://directions/FAT Viewer?action=UPDATE&amp;creator=factset&amp;DYN_ARGS=TRUE&amp;DOC_NAME=FAT:FQL_AUDITING_CLIENT_TEMPLATE.FAT&amp;display_string=Audit&amp;VAR:KEY=CVAPOVAPIJ&amp;VAR:QUERY=UkdGX0VOVFJQUl9WQUwoUVRSLDM5OTk0LCwsLCwsTk9BVURJVCk=&amp;WINDOW=FIRST_POPUP&amp;HEIGHT=450&amp;WI","DTH=450&amp;START_MAXIMIZED=FALSE&amp;VAR:CALENDAR=FIVEDAY&amp;VAR:SYMBOL=BLK&amp;VAR:INDEX=0"}</definedName>
    <definedName name="_476__FDSAUDITLINK__" localSheetId="20" hidden="1">{"fdsup://directions/FAT Viewer?action=UPDATE&amp;creator=factset&amp;DYN_ARGS=TRUE&amp;DOC_NAME=FAT:FQL_AUDITING_CLIENT_TEMPLATE.FAT&amp;display_string=Audit&amp;VAR:KEY=CVAPOVAPIJ&amp;VAR:QUERY=UkdGX0VOVFJQUl9WQUwoUVRSLDM5OTk0LCwsLCwsTk9BVURJVCk=&amp;WINDOW=FIRST_POPUP&amp;HEIGHT=450&amp;WI","DTH=450&amp;START_MAXIMIZED=FALSE&amp;VAR:CALENDAR=FIVEDAY&amp;VAR:SYMBOL=BLK&amp;VAR:INDEX=0"}</definedName>
    <definedName name="_476__FDSAUDITLINK__" hidden="1">{"fdsup://directions/FAT Viewer?action=UPDATE&amp;creator=factset&amp;DYN_ARGS=TRUE&amp;DOC_NAME=FAT:FQL_AUDITING_CLIENT_TEMPLATE.FAT&amp;display_string=Audit&amp;VAR:KEY=CVAPOVAPIJ&amp;VAR:QUERY=UkdGX0VOVFJQUl9WQUwoUVRSLDM5OTk0LCwsLCwsTk9BVURJVCk=&amp;WINDOW=FIRST_POPUP&amp;HEIGHT=450&amp;WI","DTH=450&amp;START_MAXIMIZED=FALSE&amp;VAR:CALENDAR=FIVEDAY&amp;VAR:SYMBOL=BLK&amp;VAR:INDEX=0"}</definedName>
    <definedName name="_477__FDSAUDITLINK__" localSheetId="2" hidden="1">{"fdsup://directions/FAT Viewer?action=UPDATE&amp;creator=factset&amp;DYN_ARGS=TRUE&amp;DOC_NAME=FAT:FQL_AUDITING_CLIENT_TEMPLATE.FAT&amp;display_string=Audit&amp;VAR:KEY=ONWTSFKDUB&amp;VAR:QUERY=UkdGX0VOVFJQUl9WQUwoUVRSLDM5OTAzLCwsLCwsTk9BVURJVCk=&amp;WINDOW=FIRST_POPUP&amp;HEIGHT=450&amp;WI","DTH=450&amp;START_MAXIMIZED=FALSE&amp;VAR:CALENDAR=FIVEDAY&amp;VAR:SYMBOL=BLK&amp;VAR:INDEX=0"}</definedName>
    <definedName name="_477__FDSAUDITLINK__" localSheetId="20" hidden="1">{"fdsup://directions/FAT Viewer?action=UPDATE&amp;creator=factset&amp;DYN_ARGS=TRUE&amp;DOC_NAME=FAT:FQL_AUDITING_CLIENT_TEMPLATE.FAT&amp;display_string=Audit&amp;VAR:KEY=ONWTSFKDUB&amp;VAR:QUERY=UkdGX0VOVFJQUl9WQUwoUVRSLDM5OTAzLCwsLCwsTk9BVURJVCk=&amp;WINDOW=FIRST_POPUP&amp;HEIGHT=450&amp;WI","DTH=450&amp;START_MAXIMIZED=FALSE&amp;VAR:CALENDAR=FIVEDAY&amp;VAR:SYMBOL=BLK&amp;VAR:INDEX=0"}</definedName>
    <definedName name="_477__FDSAUDITLINK__" hidden="1">{"fdsup://directions/FAT Viewer?action=UPDATE&amp;creator=factset&amp;DYN_ARGS=TRUE&amp;DOC_NAME=FAT:FQL_AUDITING_CLIENT_TEMPLATE.FAT&amp;display_string=Audit&amp;VAR:KEY=ONWTSFKDUB&amp;VAR:QUERY=UkdGX0VOVFJQUl9WQUwoUVRSLDM5OTAzLCwsLCwsTk9BVURJVCk=&amp;WINDOW=FIRST_POPUP&amp;HEIGHT=450&amp;WI","DTH=450&amp;START_MAXIMIZED=FALSE&amp;VAR:CALENDAR=FIVEDAY&amp;VAR:SYMBOL=BLK&amp;VAR:INDEX=0"}</definedName>
    <definedName name="_478__FDSAUDITLINK__" localSheetId="2" hidden="1">{"fdsup://directions/FAT Viewer?action=UPDATE&amp;creator=factset&amp;DYN_ARGS=TRUE&amp;DOC_NAME=FAT:FQL_AUDITING_CLIENT_TEMPLATE.FAT&amp;display_string=Audit&amp;VAR:KEY=GRYBUBOJIX&amp;VAR:QUERY=UkdGX0VOVFJQUl9WQUwoUVRSLDM5ODEzLCwsLCwsTk9BVURJVCk=&amp;WINDOW=FIRST_POPUP&amp;HEIGHT=450&amp;WI","DTH=450&amp;START_MAXIMIZED=FALSE&amp;VAR:CALENDAR=FIVEDAY&amp;VAR:SYMBOL=BLK&amp;VAR:INDEX=0"}</definedName>
    <definedName name="_478__FDSAUDITLINK__" localSheetId="20" hidden="1">{"fdsup://directions/FAT Viewer?action=UPDATE&amp;creator=factset&amp;DYN_ARGS=TRUE&amp;DOC_NAME=FAT:FQL_AUDITING_CLIENT_TEMPLATE.FAT&amp;display_string=Audit&amp;VAR:KEY=GRYBUBOJIX&amp;VAR:QUERY=UkdGX0VOVFJQUl9WQUwoUVRSLDM5ODEzLCwsLCwsTk9BVURJVCk=&amp;WINDOW=FIRST_POPUP&amp;HEIGHT=450&amp;WI","DTH=450&amp;START_MAXIMIZED=FALSE&amp;VAR:CALENDAR=FIVEDAY&amp;VAR:SYMBOL=BLK&amp;VAR:INDEX=0"}</definedName>
    <definedName name="_478__FDSAUDITLINK__" hidden="1">{"fdsup://directions/FAT Viewer?action=UPDATE&amp;creator=factset&amp;DYN_ARGS=TRUE&amp;DOC_NAME=FAT:FQL_AUDITING_CLIENT_TEMPLATE.FAT&amp;display_string=Audit&amp;VAR:KEY=GRYBUBOJIX&amp;VAR:QUERY=UkdGX0VOVFJQUl9WQUwoUVRSLDM5ODEzLCwsLCwsTk9BVURJVCk=&amp;WINDOW=FIRST_POPUP&amp;HEIGHT=450&amp;WI","DTH=450&amp;START_MAXIMIZED=FALSE&amp;VAR:CALENDAR=FIVEDAY&amp;VAR:SYMBOL=BLK&amp;VAR:INDEX=0"}</definedName>
    <definedName name="_479__FDSAUDITLINK__" localSheetId="2" hidden="1">{"fdsup://directions/FAT Viewer?action=UPDATE&amp;creator=factset&amp;DYN_ARGS=TRUE&amp;DOC_NAME=FAT:FQL_AUDITING_CLIENT_TEMPLATE.FAT&amp;display_string=Audit&amp;VAR:KEY=QFQXQBEZOZ&amp;VAR:QUERY=UkdGX0VOVFJQUl9WQUwoUVRSLDM5NzIxLCwsLCwsTk9BVURJVCk=&amp;WINDOW=FIRST_POPUP&amp;HEIGHT=450&amp;WI","DTH=450&amp;START_MAXIMIZED=FALSE&amp;VAR:CALENDAR=FIVEDAY&amp;VAR:SYMBOL=BLK&amp;VAR:INDEX=0"}</definedName>
    <definedName name="_479__FDSAUDITLINK__" localSheetId="20" hidden="1">{"fdsup://directions/FAT Viewer?action=UPDATE&amp;creator=factset&amp;DYN_ARGS=TRUE&amp;DOC_NAME=FAT:FQL_AUDITING_CLIENT_TEMPLATE.FAT&amp;display_string=Audit&amp;VAR:KEY=QFQXQBEZOZ&amp;VAR:QUERY=UkdGX0VOVFJQUl9WQUwoUVRSLDM5NzIxLCwsLCwsTk9BVURJVCk=&amp;WINDOW=FIRST_POPUP&amp;HEIGHT=450&amp;WI","DTH=450&amp;START_MAXIMIZED=FALSE&amp;VAR:CALENDAR=FIVEDAY&amp;VAR:SYMBOL=BLK&amp;VAR:INDEX=0"}</definedName>
    <definedName name="_479__FDSAUDITLINK__" hidden="1">{"fdsup://directions/FAT Viewer?action=UPDATE&amp;creator=factset&amp;DYN_ARGS=TRUE&amp;DOC_NAME=FAT:FQL_AUDITING_CLIENT_TEMPLATE.FAT&amp;display_string=Audit&amp;VAR:KEY=QFQXQBEZOZ&amp;VAR:QUERY=UkdGX0VOVFJQUl9WQUwoUVRSLDM5NzIxLCwsLCwsTk9BVURJVCk=&amp;WINDOW=FIRST_POPUP&amp;HEIGHT=450&amp;WI","DTH=450&amp;START_MAXIMIZED=FALSE&amp;VAR:CALENDAR=FIVEDAY&amp;VAR:SYMBOL=BLK&amp;VAR:INDEX=0"}</definedName>
    <definedName name="_48__FDSAUDITLINK__" localSheetId="2" hidden="1">{"fdsup://IBCentral/FAT Viewer?action=UPDATE&amp;creator=factset&amp;DOC_NAME=fat:reuters_annual_pshs_src_window.fat&amp;display_string=Audit&amp;DYN_ARGS=TRUE&amp;VAR:ID1=B1VWWT&amp;VAR:RCODE=FDSEPSDIL&amp;VAR:SDATE=20111299&amp;VAR:FREQ=Y&amp;VAR:RELITEM=RP&amp;VAR:CURRENCY=LOCAL&amp;VAR:CURRSOURCE","=EXSHARE&amp;VAR:NATFREQ=ANNUAL&amp;VAR:RFIELD=FINALIZED&amp;VAR:DB_TYPE=NR&amp;VAR:UNITS=M&amp;window=popup&amp;width=450&amp;height=300&amp;START_MAXIMIZED=FALSE"}</definedName>
    <definedName name="_48__FDSAUDITLINK__" localSheetId="20" hidden="1">{"fdsup://IBCentral/FAT Viewer?action=UPDATE&amp;creator=factset&amp;DOC_NAME=fat:reuters_annual_pshs_src_window.fat&amp;display_string=Audit&amp;DYN_ARGS=TRUE&amp;VAR:ID1=B1VWWT&amp;VAR:RCODE=FDSEPSDIL&amp;VAR:SDATE=20111299&amp;VAR:FREQ=Y&amp;VAR:RELITEM=RP&amp;VAR:CURRENCY=LOCAL&amp;VAR:CURRSOURCE","=EXSHARE&amp;VAR:NATFREQ=ANNUAL&amp;VAR:RFIELD=FINALIZED&amp;VAR:DB_TYPE=NR&amp;VAR:UNITS=M&amp;window=popup&amp;width=450&amp;height=300&amp;START_MAXIMIZED=FALSE"}</definedName>
    <definedName name="_48__FDSAUDITLINK__" hidden="1">{"fdsup://IBCentral/FAT Viewer?action=UPDATE&amp;creator=factset&amp;DOC_NAME=fat:reuters_annual_pshs_src_window.fat&amp;display_string=Audit&amp;DYN_ARGS=TRUE&amp;VAR:ID1=B1VWWT&amp;VAR:RCODE=FDSEPSDIL&amp;VAR:SDATE=20111299&amp;VAR:FREQ=Y&amp;VAR:RELITEM=RP&amp;VAR:CURRENCY=LOCAL&amp;VAR:CURRSOURCE","=EXSHARE&amp;VAR:NATFREQ=ANNUAL&amp;VAR:RFIELD=FINALIZED&amp;VAR:DB_TYPE=NR&amp;VAR:UNITS=M&amp;window=popup&amp;width=450&amp;height=300&amp;START_MAXIMIZED=FALSE"}</definedName>
    <definedName name="_480__FDSAUDITLINK__" localSheetId="2" hidden="1">{"fdsup://directions/FAT Viewer?action=UPDATE&amp;creator=factset&amp;DYN_ARGS=TRUE&amp;DOC_NAME=FAT:FQL_AUDITING_CLIENT_TEMPLATE.FAT&amp;display_string=Audit&amp;VAR:KEY=IHQFITOPSZ&amp;VAR:QUERY=UkdGX0VOVFJQUl9WQUwoUVRSLDM5NjI5LCwsLCwsTk9BVURJVCk=&amp;WINDOW=FIRST_POPUP&amp;HEIGHT=450&amp;WI","DTH=450&amp;START_MAXIMIZED=FALSE&amp;VAR:CALENDAR=FIVEDAY&amp;VAR:SYMBOL=BLK&amp;VAR:INDEX=0"}</definedName>
    <definedName name="_480__FDSAUDITLINK__" localSheetId="20" hidden="1">{"fdsup://directions/FAT Viewer?action=UPDATE&amp;creator=factset&amp;DYN_ARGS=TRUE&amp;DOC_NAME=FAT:FQL_AUDITING_CLIENT_TEMPLATE.FAT&amp;display_string=Audit&amp;VAR:KEY=IHQFITOPSZ&amp;VAR:QUERY=UkdGX0VOVFJQUl9WQUwoUVRSLDM5NjI5LCwsLCwsTk9BVURJVCk=&amp;WINDOW=FIRST_POPUP&amp;HEIGHT=450&amp;WI","DTH=450&amp;START_MAXIMIZED=FALSE&amp;VAR:CALENDAR=FIVEDAY&amp;VAR:SYMBOL=BLK&amp;VAR:INDEX=0"}</definedName>
    <definedName name="_480__FDSAUDITLINK__" hidden="1">{"fdsup://directions/FAT Viewer?action=UPDATE&amp;creator=factset&amp;DYN_ARGS=TRUE&amp;DOC_NAME=FAT:FQL_AUDITING_CLIENT_TEMPLATE.FAT&amp;display_string=Audit&amp;VAR:KEY=IHQFITOPSZ&amp;VAR:QUERY=UkdGX0VOVFJQUl9WQUwoUVRSLDM5NjI5LCwsLCwsTk9BVURJVCk=&amp;WINDOW=FIRST_POPUP&amp;HEIGHT=450&amp;WI","DTH=450&amp;START_MAXIMIZED=FALSE&amp;VAR:CALENDAR=FIVEDAY&amp;VAR:SYMBOL=BLK&amp;VAR:INDEX=0"}</definedName>
    <definedName name="_481__FDSAUDITLINK__" localSheetId="2" hidden="1">{"fdsup://directions/FAT Viewer?action=UPDATE&amp;creator=factset&amp;DYN_ARGS=TRUE&amp;DOC_NAME=FAT:FQL_AUDITING_CLIENT_TEMPLATE.FAT&amp;display_string=Audit&amp;VAR:KEY=IJKZEDGLIJ&amp;VAR:QUERY=UkdGX0VOVFJQUl9WQUwoUVRSLDM5NTM4LCwsLCwsTk9BVURJVCk=&amp;WINDOW=FIRST_POPUP&amp;HEIGHT=450&amp;WI","DTH=450&amp;START_MAXIMIZED=FALSE&amp;VAR:CALENDAR=FIVEDAY&amp;VAR:SYMBOL=BLK&amp;VAR:INDEX=0"}</definedName>
    <definedName name="_481__FDSAUDITLINK__" localSheetId="20" hidden="1">{"fdsup://directions/FAT Viewer?action=UPDATE&amp;creator=factset&amp;DYN_ARGS=TRUE&amp;DOC_NAME=FAT:FQL_AUDITING_CLIENT_TEMPLATE.FAT&amp;display_string=Audit&amp;VAR:KEY=IJKZEDGLIJ&amp;VAR:QUERY=UkdGX0VOVFJQUl9WQUwoUVRSLDM5NTM4LCwsLCwsTk9BVURJVCk=&amp;WINDOW=FIRST_POPUP&amp;HEIGHT=450&amp;WI","DTH=450&amp;START_MAXIMIZED=FALSE&amp;VAR:CALENDAR=FIVEDAY&amp;VAR:SYMBOL=BLK&amp;VAR:INDEX=0"}</definedName>
    <definedName name="_481__FDSAUDITLINK__" hidden="1">{"fdsup://directions/FAT Viewer?action=UPDATE&amp;creator=factset&amp;DYN_ARGS=TRUE&amp;DOC_NAME=FAT:FQL_AUDITING_CLIENT_TEMPLATE.FAT&amp;display_string=Audit&amp;VAR:KEY=IJKZEDGLIJ&amp;VAR:QUERY=UkdGX0VOVFJQUl9WQUwoUVRSLDM5NTM4LCwsLCwsTk9BVURJVCk=&amp;WINDOW=FIRST_POPUP&amp;HEIGHT=450&amp;WI","DTH=450&amp;START_MAXIMIZED=FALSE&amp;VAR:CALENDAR=FIVEDAY&amp;VAR:SYMBOL=BLK&amp;VAR:INDEX=0"}</definedName>
    <definedName name="_482__FDSAUDITLINK__" localSheetId="2" hidden="1">{"fdsup://directions/FAT Viewer?action=UPDATE&amp;creator=factset&amp;DYN_ARGS=TRUE&amp;DOC_NAME=FAT:FQL_AUDITING_CLIENT_TEMPLATE.FAT&amp;display_string=Audit&amp;VAR:KEY=WXABCNQPGZ&amp;VAR:QUERY=UkdGX0VOVFJQUl9WQUwoUVRSLDM5NDQ3LCwsLCwsTk9BVURJVCk=&amp;WINDOW=FIRST_POPUP&amp;HEIGHT=450&amp;WI","DTH=450&amp;START_MAXIMIZED=FALSE&amp;VAR:CALENDAR=FIVEDAY&amp;VAR:SYMBOL=BLK&amp;VAR:INDEX=0"}</definedName>
    <definedName name="_482__FDSAUDITLINK__" localSheetId="20" hidden="1">{"fdsup://directions/FAT Viewer?action=UPDATE&amp;creator=factset&amp;DYN_ARGS=TRUE&amp;DOC_NAME=FAT:FQL_AUDITING_CLIENT_TEMPLATE.FAT&amp;display_string=Audit&amp;VAR:KEY=WXABCNQPGZ&amp;VAR:QUERY=UkdGX0VOVFJQUl9WQUwoUVRSLDM5NDQ3LCwsLCwsTk9BVURJVCk=&amp;WINDOW=FIRST_POPUP&amp;HEIGHT=450&amp;WI","DTH=450&amp;START_MAXIMIZED=FALSE&amp;VAR:CALENDAR=FIVEDAY&amp;VAR:SYMBOL=BLK&amp;VAR:INDEX=0"}</definedName>
    <definedName name="_482__FDSAUDITLINK__" hidden="1">{"fdsup://directions/FAT Viewer?action=UPDATE&amp;creator=factset&amp;DYN_ARGS=TRUE&amp;DOC_NAME=FAT:FQL_AUDITING_CLIENT_TEMPLATE.FAT&amp;display_string=Audit&amp;VAR:KEY=WXABCNQPGZ&amp;VAR:QUERY=UkdGX0VOVFJQUl9WQUwoUVRSLDM5NDQ3LCwsLCwsTk9BVURJVCk=&amp;WINDOW=FIRST_POPUP&amp;HEIGHT=450&amp;WI","DTH=450&amp;START_MAXIMIZED=FALSE&amp;VAR:CALENDAR=FIVEDAY&amp;VAR:SYMBOL=BLK&amp;VAR:INDEX=0"}</definedName>
    <definedName name="_483__FDSAUDITLINK__" localSheetId="2" hidden="1">{"fdsup://directions/FAT Viewer?action=UPDATE&amp;creator=factset&amp;DYN_ARGS=TRUE&amp;DOC_NAME=FAT:FQL_AUDITING_CLIENT_TEMPLATE.FAT&amp;display_string=Audit&amp;VAR:KEY=AZMXKHARML&amp;VAR:QUERY=UkdGX0VOVFJQUl9WQUwoUVRSLDM5MzU1LCwsLCwsTk9BVURJVCk=&amp;WINDOW=FIRST_POPUP&amp;HEIGHT=450&amp;WI","DTH=450&amp;START_MAXIMIZED=FALSE&amp;VAR:CALENDAR=FIVEDAY&amp;VAR:SYMBOL=BLK&amp;VAR:INDEX=0"}</definedName>
    <definedName name="_483__FDSAUDITLINK__" localSheetId="20" hidden="1">{"fdsup://directions/FAT Viewer?action=UPDATE&amp;creator=factset&amp;DYN_ARGS=TRUE&amp;DOC_NAME=FAT:FQL_AUDITING_CLIENT_TEMPLATE.FAT&amp;display_string=Audit&amp;VAR:KEY=AZMXKHARML&amp;VAR:QUERY=UkdGX0VOVFJQUl9WQUwoUVRSLDM5MzU1LCwsLCwsTk9BVURJVCk=&amp;WINDOW=FIRST_POPUP&amp;HEIGHT=450&amp;WI","DTH=450&amp;START_MAXIMIZED=FALSE&amp;VAR:CALENDAR=FIVEDAY&amp;VAR:SYMBOL=BLK&amp;VAR:INDEX=0"}</definedName>
    <definedName name="_483__FDSAUDITLINK__" hidden="1">{"fdsup://directions/FAT Viewer?action=UPDATE&amp;creator=factset&amp;DYN_ARGS=TRUE&amp;DOC_NAME=FAT:FQL_AUDITING_CLIENT_TEMPLATE.FAT&amp;display_string=Audit&amp;VAR:KEY=AZMXKHARML&amp;VAR:QUERY=UkdGX0VOVFJQUl9WQUwoUVRSLDM5MzU1LCwsLCwsTk9BVURJVCk=&amp;WINDOW=FIRST_POPUP&amp;HEIGHT=450&amp;WI","DTH=450&amp;START_MAXIMIZED=FALSE&amp;VAR:CALENDAR=FIVEDAY&amp;VAR:SYMBOL=BLK&amp;VAR:INDEX=0"}</definedName>
    <definedName name="_484__FDSAUDITLINK__" localSheetId="2" hidden="1">{"fdsup://directions/FAT Viewer?action=UPDATE&amp;creator=factset&amp;DYN_ARGS=TRUE&amp;DOC_NAME=FAT:FQL_AUDITING_CLIENT_TEMPLATE.FAT&amp;display_string=Audit&amp;VAR:KEY=SJOLSFOZQN&amp;VAR:QUERY=UkdGX0VOVFJQUl9WQUwoUVRSLDM5MjYzLCwsLCwsTk9BVURJVCk=&amp;WINDOW=FIRST_POPUP&amp;HEIGHT=450&amp;WI","DTH=450&amp;START_MAXIMIZED=FALSE&amp;VAR:CALENDAR=FIVEDAY&amp;VAR:SYMBOL=BLK&amp;VAR:INDEX=0"}</definedName>
    <definedName name="_484__FDSAUDITLINK__" localSheetId="20" hidden="1">{"fdsup://directions/FAT Viewer?action=UPDATE&amp;creator=factset&amp;DYN_ARGS=TRUE&amp;DOC_NAME=FAT:FQL_AUDITING_CLIENT_TEMPLATE.FAT&amp;display_string=Audit&amp;VAR:KEY=SJOLSFOZQN&amp;VAR:QUERY=UkdGX0VOVFJQUl9WQUwoUVRSLDM5MjYzLCwsLCwsTk9BVURJVCk=&amp;WINDOW=FIRST_POPUP&amp;HEIGHT=450&amp;WI","DTH=450&amp;START_MAXIMIZED=FALSE&amp;VAR:CALENDAR=FIVEDAY&amp;VAR:SYMBOL=BLK&amp;VAR:INDEX=0"}</definedName>
    <definedName name="_484__FDSAUDITLINK__" hidden="1">{"fdsup://directions/FAT Viewer?action=UPDATE&amp;creator=factset&amp;DYN_ARGS=TRUE&amp;DOC_NAME=FAT:FQL_AUDITING_CLIENT_TEMPLATE.FAT&amp;display_string=Audit&amp;VAR:KEY=SJOLSFOZQN&amp;VAR:QUERY=UkdGX0VOVFJQUl9WQUwoUVRSLDM5MjYzLCwsLCwsTk9BVURJVCk=&amp;WINDOW=FIRST_POPUP&amp;HEIGHT=450&amp;WI","DTH=450&amp;START_MAXIMIZED=FALSE&amp;VAR:CALENDAR=FIVEDAY&amp;VAR:SYMBOL=BLK&amp;VAR:INDEX=0"}</definedName>
    <definedName name="_485__FDSAUDITLINK__" localSheetId="2" hidden="1">{"fdsup://directions/FAT Viewer?action=UPDATE&amp;creator=factset&amp;DYN_ARGS=TRUE&amp;DOC_NAME=FAT:FQL_AUDITING_CLIENT_TEMPLATE.FAT&amp;display_string=Audit&amp;VAR:KEY=EXYBOZULOL&amp;VAR:QUERY=UkdGX0VOVFJQUl9WQUwoUVRSLDM5MTcyLCwsLCwsTk9BVURJVCk=&amp;WINDOW=FIRST_POPUP&amp;HEIGHT=450&amp;WI","DTH=450&amp;START_MAXIMIZED=FALSE&amp;VAR:CALENDAR=FIVEDAY&amp;VAR:SYMBOL=BLK&amp;VAR:INDEX=0"}</definedName>
    <definedName name="_485__FDSAUDITLINK__" localSheetId="20" hidden="1">{"fdsup://directions/FAT Viewer?action=UPDATE&amp;creator=factset&amp;DYN_ARGS=TRUE&amp;DOC_NAME=FAT:FQL_AUDITING_CLIENT_TEMPLATE.FAT&amp;display_string=Audit&amp;VAR:KEY=EXYBOZULOL&amp;VAR:QUERY=UkdGX0VOVFJQUl9WQUwoUVRSLDM5MTcyLCwsLCwsTk9BVURJVCk=&amp;WINDOW=FIRST_POPUP&amp;HEIGHT=450&amp;WI","DTH=450&amp;START_MAXIMIZED=FALSE&amp;VAR:CALENDAR=FIVEDAY&amp;VAR:SYMBOL=BLK&amp;VAR:INDEX=0"}</definedName>
    <definedName name="_485__FDSAUDITLINK__" hidden="1">{"fdsup://directions/FAT Viewer?action=UPDATE&amp;creator=factset&amp;DYN_ARGS=TRUE&amp;DOC_NAME=FAT:FQL_AUDITING_CLIENT_TEMPLATE.FAT&amp;display_string=Audit&amp;VAR:KEY=EXYBOZULOL&amp;VAR:QUERY=UkdGX0VOVFJQUl9WQUwoUVRSLDM5MTcyLCwsLCwsTk9BVURJVCk=&amp;WINDOW=FIRST_POPUP&amp;HEIGHT=450&amp;WI","DTH=450&amp;START_MAXIMIZED=FALSE&amp;VAR:CALENDAR=FIVEDAY&amp;VAR:SYMBOL=BLK&amp;VAR:INDEX=0"}</definedName>
    <definedName name="_486__FDSAUDITLINK__" localSheetId="2" hidden="1">{"fdsup://directions/FAT Viewer?action=UPDATE&amp;creator=factset&amp;DYN_ARGS=TRUE&amp;DOC_NAME=FAT:FQL_AUDITING_CLIENT_TEMPLATE.FAT&amp;display_string=Audit&amp;VAR:KEY=CFMPYZQPUJ&amp;VAR:QUERY=UkdGX0VOVFJQUl9WQUwoUVRSLDM5MDgyLCwsLCwsTk9BVURJVCk=&amp;WINDOW=FIRST_POPUP&amp;HEIGHT=450&amp;WI","DTH=450&amp;START_MAXIMIZED=FALSE&amp;VAR:CALENDAR=FIVEDAY&amp;VAR:SYMBOL=BLK&amp;VAR:INDEX=0"}</definedName>
    <definedName name="_486__FDSAUDITLINK__" localSheetId="20" hidden="1">{"fdsup://directions/FAT Viewer?action=UPDATE&amp;creator=factset&amp;DYN_ARGS=TRUE&amp;DOC_NAME=FAT:FQL_AUDITING_CLIENT_TEMPLATE.FAT&amp;display_string=Audit&amp;VAR:KEY=CFMPYZQPUJ&amp;VAR:QUERY=UkdGX0VOVFJQUl9WQUwoUVRSLDM5MDgyLCwsLCwsTk9BVURJVCk=&amp;WINDOW=FIRST_POPUP&amp;HEIGHT=450&amp;WI","DTH=450&amp;START_MAXIMIZED=FALSE&amp;VAR:CALENDAR=FIVEDAY&amp;VAR:SYMBOL=BLK&amp;VAR:INDEX=0"}</definedName>
    <definedName name="_486__FDSAUDITLINK__" hidden="1">{"fdsup://directions/FAT Viewer?action=UPDATE&amp;creator=factset&amp;DYN_ARGS=TRUE&amp;DOC_NAME=FAT:FQL_AUDITING_CLIENT_TEMPLATE.FAT&amp;display_string=Audit&amp;VAR:KEY=CFMPYZQPUJ&amp;VAR:QUERY=UkdGX0VOVFJQUl9WQUwoUVRSLDM5MDgyLCwsLCwsTk9BVURJVCk=&amp;WINDOW=FIRST_POPUP&amp;HEIGHT=450&amp;WI","DTH=450&amp;START_MAXIMIZED=FALSE&amp;VAR:CALENDAR=FIVEDAY&amp;VAR:SYMBOL=BLK&amp;VAR:INDEX=0"}</definedName>
    <definedName name="_487__FDSAUDITLINK__" localSheetId="2" hidden="1">{"fdsup://directions/FAT Viewer?action=UPDATE&amp;creator=factset&amp;DYN_ARGS=TRUE&amp;DOC_NAME=FAT:FQL_AUDITING_CLIENT_TEMPLATE.FAT&amp;display_string=Audit&amp;VAR:KEY=QBODQZYHEJ&amp;VAR:QUERY=UkdGX0VOVFJQUl9WQUwoUVRSLDM4OTkwLCwsLCwsTk9BVURJVCk=&amp;WINDOW=FIRST_POPUP&amp;HEIGHT=450&amp;WI","DTH=450&amp;START_MAXIMIZED=FALSE&amp;VAR:CALENDAR=FIVEDAY&amp;VAR:SYMBOL=BLK&amp;VAR:INDEX=0"}</definedName>
    <definedName name="_487__FDSAUDITLINK__" localSheetId="20" hidden="1">{"fdsup://directions/FAT Viewer?action=UPDATE&amp;creator=factset&amp;DYN_ARGS=TRUE&amp;DOC_NAME=FAT:FQL_AUDITING_CLIENT_TEMPLATE.FAT&amp;display_string=Audit&amp;VAR:KEY=QBODQZYHEJ&amp;VAR:QUERY=UkdGX0VOVFJQUl9WQUwoUVRSLDM4OTkwLCwsLCwsTk9BVURJVCk=&amp;WINDOW=FIRST_POPUP&amp;HEIGHT=450&amp;WI","DTH=450&amp;START_MAXIMIZED=FALSE&amp;VAR:CALENDAR=FIVEDAY&amp;VAR:SYMBOL=BLK&amp;VAR:INDEX=0"}</definedName>
    <definedName name="_487__FDSAUDITLINK__" hidden="1">{"fdsup://directions/FAT Viewer?action=UPDATE&amp;creator=factset&amp;DYN_ARGS=TRUE&amp;DOC_NAME=FAT:FQL_AUDITING_CLIENT_TEMPLATE.FAT&amp;display_string=Audit&amp;VAR:KEY=QBODQZYHEJ&amp;VAR:QUERY=UkdGX0VOVFJQUl9WQUwoUVRSLDM4OTkwLCwsLCwsTk9BVURJVCk=&amp;WINDOW=FIRST_POPUP&amp;HEIGHT=450&amp;WI","DTH=450&amp;START_MAXIMIZED=FALSE&amp;VAR:CALENDAR=FIVEDAY&amp;VAR:SYMBOL=BLK&amp;VAR:INDEX=0"}</definedName>
    <definedName name="_488__FDSAUDITLINK__" localSheetId="2" hidden="1">{"fdsup://directions/FAT Viewer?action=UPDATE&amp;creator=factset&amp;DYN_ARGS=TRUE&amp;DOC_NAME=FAT:FQL_AUDITING_CLIENT_TEMPLATE.FAT&amp;display_string=Audit&amp;VAR:KEY=CZEBGRMLSV&amp;VAR:QUERY=UkdGX0VOVFJQUl9WQUwoUVRSLDM4ODk4LCwsLCwsTk9BVURJVCk=&amp;WINDOW=FIRST_POPUP&amp;HEIGHT=450&amp;WI","DTH=450&amp;START_MAXIMIZED=FALSE&amp;VAR:CALENDAR=FIVEDAY&amp;VAR:SYMBOL=BLK&amp;VAR:INDEX=0"}</definedName>
    <definedName name="_488__FDSAUDITLINK__" localSheetId="20" hidden="1">{"fdsup://directions/FAT Viewer?action=UPDATE&amp;creator=factset&amp;DYN_ARGS=TRUE&amp;DOC_NAME=FAT:FQL_AUDITING_CLIENT_TEMPLATE.FAT&amp;display_string=Audit&amp;VAR:KEY=CZEBGRMLSV&amp;VAR:QUERY=UkdGX0VOVFJQUl9WQUwoUVRSLDM4ODk4LCwsLCwsTk9BVURJVCk=&amp;WINDOW=FIRST_POPUP&amp;HEIGHT=450&amp;WI","DTH=450&amp;START_MAXIMIZED=FALSE&amp;VAR:CALENDAR=FIVEDAY&amp;VAR:SYMBOL=BLK&amp;VAR:INDEX=0"}</definedName>
    <definedName name="_488__FDSAUDITLINK__" hidden="1">{"fdsup://directions/FAT Viewer?action=UPDATE&amp;creator=factset&amp;DYN_ARGS=TRUE&amp;DOC_NAME=FAT:FQL_AUDITING_CLIENT_TEMPLATE.FAT&amp;display_string=Audit&amp;VAR:KEY=CZEBGRMLSV&amp;VAR:QUERY=UkdGX0VOVFJQUl9WQUwoUVRSLDM4ODk4LCwsLCwsTk9BVURJVCk=&amp;WINDOW=FIRST_POPUP&amp;HEIGHT=450&amp;WI","DTH=450&amp;START_MAXIMIZED=FALSE&amp;VAR:CALENDAR=FIVEDAY&amp;VAR:SYMBOL=BLK&amp;VAR:INDEX=0"}</definedName>
    <definedName name="_489__FDSAUDITLINK__" localSheetId="2" hidden="1">{"fdsup://directions/FAT Viewer?action=UPDATE&amp;creator=factset&amp;DYN_ARGS=TRUE&amp;DOC_NAME=FAT:FQL_AUDITING_CLIENT_TEMPLATE.FAT&amp;display_string=Audit&amp;VAR:KEY=QZWBGXGFWL&amp;VAR:QUERY=UkdGX0VOVFJQUl9WQUwoUVRSLDM4ODA3LCwsLCwsTk9BVURJVCk=&amp;WINDOW=FIRST_POPUP&amp;HEIGHT=450&amp;WI","DTH=450&amp;START_MAXIMIZED=FALSE&amp;VAR:CALENDAR=FIVEDAY&amp;VAR:SYMBOL=BLK&amp;VAR:INDEX=0"}</definedName>
    <definedName name="_489__FDSAUDITLINK__" localSheetId="20" hidden="1">{"fdsup://directions/FAT Viewer?action=UPDATE&amp;creator=factset&amp;DYN_ARGS=TRUE&amp;DOC_NAME=FAT:FQL_AUDITING_CLIENT_TEMPLATE.FAT&amp;display_string=Audit&amp;VAR:KEY=QZWBGXGFWL&amp;VAR:QUERY=UkdGX0VOVFJQUl9WQUwoUVRSLDM4ODA3LCwsLCwsTk9BVURJVCk=&amp;WINDOW=FIRST_POPUP&amp;HEIGHT=450&amp;WI","DTH=450&amp;START_MAXIMIZED=FALSE&amp;VAR:CALENDAR=FIVEDAY&amp;VAR:SYMBOL=BLK&amp;VAR:INDEX=0"}</definedName>
    <definedName name="_489__FDSAUDITLINK__" hidden="1">{"fdsup://directions/FAT Viewer?action=UPDATE&amp;creator=factset&amp;DYN_ARGS=TRUE&amp;DOC_NAME=FAT:FQL_AUDITING_CLIENT_TEMPLATE.FAT&amp;display_string=Audit&amp;VAR:KEY=QZWBGXGFWL&amp;VAR:QUERY=UkdGX0VOVFJQUl9WQUwoUVRSLDM4ODA3LCwsLCwsTk9BVURJVCk=&amp;WINDOW=FIRST_POPUP&amp;HEIGHT=450&amp;WI","DTH=450&amp;START_MAXIMIZED=FALSE&amp;VAR:CALENDAR=FIVEDAY&amp;VAR:SYMBOL=BLK&amp;VAR:INDEX=0"}</definedName>
    <definedName name="_49__FDSAUDITLINK__" localSheetId="2" hidden="1">{"fdsup://IBCentral/FAT Viewer?action=UPDATE&amp;creator=factset&amp;DOC_NAME=fat:reuters_annual_pshs_src_window.fat&amp;display_string=Audit&amp;DYN_ARGS=TRUE&amp;VAR:ID1=B0YY7K&amp;VAR:RCODE=FDSEPSDIL&amp;VAR:SDATE=20111299&amp;VAR:FREQ=Y&amp;VAR:RELITEM=RP&amp;VAR:CURRENCY=LOCAL&amp;VAR:CURRSOURCE","=EXSHARE&amp;VAR:NATFREQ=ANNUAL&amp;VAR:RFIELD=FINALIZED&amp;VAR:DB_TYPE=NR&amp;VAR:UNITS=M&amp;window=popup&amp;width=450&amp;height=300&amp;START_MAXIMIZED=FALSE"}</definedName>
    <definedName name="_49__FDSAUDITLINK__" localSheetId="20" hidden="1">{"fdsup://IBCentral/FAT Viewer?action=UPDATE&amp;creator=factset&amp;DOC_NAME=fat:reuters_annual_pshs_src_window.fat&amp;display_string=Audit&amp;DYN_ARGS=TRUE&amp;VAR:ID1=B0YY7K&amp;VAR:RCODE=FDSEPSDIL&amp;VAR:SDATE=20111299&amp;VAR:FREQ=Y&amp;VAR:RELITEM=RP&amp;VAR:CURRENCY=LOCAL&amp;VAR:CURRSOURCE","=EXSHARE&amp;VAR:NATFREQ=ANNUAL&amp;VAR:RFIELD=FINALIZED&amp;VAR:DB_TYPE=NR&amp;VAR:UNITS=M&amp;window=popup&amp;width=450&amp;height=300&amp;START_MAXIMIZED=FALSE"}</definedName>
    <definedName name="_49__FDSAUDITLINK__" hidden="1">{"fdsup://IBCentral/FAT Viewer?action=UPDATE&amp;creator=factset&amp;DOC_NAME=fat:reuters_annual_pshs_src_window.fat&amp;display_string=Audit&amp;DYN_ARGS=TRUE&amp;VAR:ID1=B0YY7K&amp;VAR:RCODE=FDSEPSDIL&amp;VAR:SDATE=20111299&amp;VAR:FREQ=Y&amp;VAR:RELITEM=RP&amp;VAR:CURRENCY=LOCAL&amp;VAR:CURRSOURCE","=EXSHARE&amp;VAR:NATFREQ=ANNUAL&amp;VAR:RFIELD=FINALIZED&amp;VAR:DB_TYPE=NR&amp;VAR:UNITS=M&amp;window=popup&amp;width=450&amp;height=300&amp;START_MAXIMIZED=FALSE"}</definedName>
    <definedName name="_490__FDSAUDITLINK__" localSheetId="2" hidden="1">{"fdsup://directions/FAT Viewer?action=UPDATE&amp;creator=factset&amp;DYN_ARGS=TRUE&amp;DOC_NAME=FAT:FQL_AUDITING_CLIENT_TEMPLATE.FAT&amp;display_string=Audit&amp;VAR:KEY=KDEXEBOJUD&amp;VAR:QUERY=UkdGX0VOVFJQUl9WQUwoUVRSLDM4NzE3LCwsLCwsTk9BVURJVCk=&amp;WINDOW=FIRST_POPUP&amp;HEIGHT=450&amp;WI","DTH=450&amp;START_MAXIMIZED=FALSE&amp;VAR:CALENDAR=FIVEDAY&amp;VAR:SYMBOL=BLK&amp;VAR:INDEX=0"}</definedName>
    <definedName name="_490__FDSAUDITLINK__" localSheetId="20" hidden="1">{"fdsup://directions/FAT Viewer?action=UPDATE&amp;creator=factset&amp;DYN_ARGS=TRUE&amp;DOC_NAME=FAT:FQL_AUDITING_CLIENT_TEMPLATE.FAT&amp;display_string=Audit&amp;VAR:KEY=KDEXEBOJUD&amp;VAR:QUERY=UkdGX0VOVFJQUl9WQUwoUVRSLDM4NzE3LCwsLCwsTk9BVURJVCk=&amp;WINDOW=FIRST_POPUP&amp;HEIGHT=450&amp;WI","DTH=450&amp;START_MAXIMIZED=FALSE&amp;VAR:CALENDAR=FIVEDAY&amp;VAR:SYMBOL=BLK&amp;VAR:INDEX=0"}</definedName>
    <definedName name="_490__FDSAUDITLINK__" hidden="1">{"fdsup://directions/FAT Viewer?action=UPDATE&amp;creator=factset&amp;DYN_ARGS=TRUE&amp;DOC_NAME=FAT:FQL_AUDITING_CLIENT_TEMPLATE.FAT&amp;display_string=Audit&amp;VAR:KEY=KDEXEBOJUD&amp;VAR:QUERY=UkdGX0VOVFJQUl9WQUwoUVRSLDM4NzE3LCwsLCwsTk9BVURJVCk=&amp;WINDOW=FIRST_POPUP&amp;HEIGHT=450&amp;WI","DTH=450&amp;START_MAXIMIZED=FALSE&amp;VAR:CALENDAR=FIVEDAY&amp;VAR:SYMBOL=BLK&amp;VAR:INDEX=0"}</definedName>
    <definedName name="_491__FDSAUDITLINK__" localSheetId="2" hidden="1">{"fdsup://directions/FAT Viewer?action=UPDATE&amp;creator=factset&amp;DYN_ARGS=TRUE&amp;DOC_NAME=FAT:FQL_AUDITING_CLIENT_TEMPLATE.FAT&amp;display_string=Audit&amp;VAR:KEY=INGZKXYBGR&amp;VAR:QUERY=UkdGX0VOVFJQUl9WQUwoUVRSLDM4NjI1LCwsLCwsTk9BVURJVCk=&amp;WINDOW=FIRST_POPUP&amp;HEIGHT=450&amp;WI","DTH=450&amp;START_MAXIMIZED=FALSE&amp;VAR:CALENDAR=FIVEDAY&amp;VAR:SYMBOL=BLK&amp;VAR:INDEX=0"}</definedName>
    <definedName name="_491__FDSAUDITLINK__" localSheetId="20" hidden="1">{"fdsup://directions/FAT Viewer?action=UPDATE&amp;creator=factset&amp;DYN_ARGS=TRUE&amp;DOC_NAME=FAT:FQL_AUDITING_CLIENT_TEMPLATE.FAT&amp;display_string=Audit&amp;VAR:KEY=INGZKXYBGR&amp;VAR:QUERY=UkdGX0VOVFJQUl9WQUwoUVRSLDM4NjI1LCwsLCwsTk9BVURJVCk=&amp;WINDOW=FIRST_POPUP&amp;HEIGHT=450&amp;WI","DTH=450&amp;START_MAXIMIZED=FALSE&amp;VAR:CALENDAR=FIVEDAY&amp;VAR:SYMBOL=BLK&amp;VAR:INDEX=0"}</definedName>
    <definedName name="_491__FDSAUDITLINK__" hidden="1">{"fdsup://directions/FAT Viewer?action=UPDATE&amp;creator=factset&amp;DYN_ARGS=TRUE&amp;DOC_NAME=FAT:FQL_AUDITING_CLIENT_TEMPLATE.FAT&amp;display_string=Audit&amp;VAR:KEY=INGZKXYBGR&amp;VAR:QUERY=UkdGX0VOVFJQUl9WQUwoUVRSLDM4NjI1LCwsLCwsTk9BVURJVCk=&amp;WINDOW=FIRST_POPUP&amp;HEIGHT=450&amp;WI","DTH=450&amp;START_MAXIMIZED=FALSE&amp;VAR:CALENDAR=FIVEDAY&amp;VAR:SYMBOL=BLK&amp;VAR:INDEX=0"}</definedName>
    <definedName name="_492__FDSAUDITLINK__" localSheetId="2" hidden="1">{"fdsup://directions/FAT Viewer?action=UPDATE&amp;creator=factset&amp;DYN_ARGS=TRUE&amp;DOC_NAME=FAT:FQL_AUDITING_CLIENT_TEMPLATE.FAT&amp;display_string=Audit&amp;VAR:KEY=ILUHMTOTKJ&amp;VAR:QUERY=UkdGX0VOVFJQUl9WQUwoUVRSLDM4NTMzLCwsLCwsTk9BVURJVCk=&amp;WINDOW=FIRST_POPUP&amp;HEIGHT=450&amp;WI","DTH=450&amp;START_MAXIMIZED=FALSE&amp;VAR:CALENDAR=FIVEDAY&amp;VAR:SYMBOL=BLK&amp;VAR:INDEX=0"}</definedName>
    <definedName name="_492__FDSAUDITLINK__" localSheetId="20" hidden="1">{"fdsup://directions/FAT Viewer?action=UPDATE&amp;creator=factset&amp;DYN_ARGS=TRUE&amp;DOC_NAME=FAT:FQL_AUDITING_CLIENT_TEMPLATE.FAT&amp;display_string=Audit&amp;VAR:KEY=ILUHMTOTKJ&amp;VAR:QUERY=UkdGX0VOVFJQUl9WQUwoUVRSLDM4NTMzLCwsLCwsTk9BVURJVCk=&amp;WINDOW=FIRST_POPUP&amp;HEIGHT=450&amp;WI","DTH=450&amp;START_MAXIMIZED=FALSE&amp;VAR:CALENDAR=FIVEDAY&amp;VAR:SYMBOL=BLK&amp;VAR:INDEX=0"}</definedName>
    <definedName name="_492__FDSAUDITLINK__" hidden="1">{"fdsup://directions/FAT Viewer?action=UPDATE&amp;creator=factset&amp;DYN_ARGS=TRUE&amp;DOC_NAME=FAT:FQL_AUDITING_CLIENT_TEMPLATE.FAT&amp;display_string=Audit&amp;VAR:KEY=ILUHMTOTKJ&amp;VAR:QUERY=UkdGX0VOVFJQUl9WQUwoUVRSLDM4NTMzLCwsLCwsTk9BVURJVCk=&amp;WINDOW=FIRST_POPUP&amp;HEIGHT=450&amp;WI","DTH=450&amp;START_MAXIMIZED=FALSE&amp;VAR:CALENDAR=FIVEDAY&amp;VAR:SYMBOL=BLK&amp;VAR:INDEX=0"}</definedName>
    <definedName name="_493__FDSAUDITLINK__" localSheetId="2" hidden="1">{"fdsup://directions/FAT Viewer?action=UPDATE&amp;creator=factset&amp;DYN_ARGS=TRUE&amp;DOC_NAME=FAT:FQL_AUDITING_CLIENT_TEMPLATE.FAT&amp;display_string=Audit&amp;VAR:KEY=YZAXQFKXWZ&amp;VAR:QUERY=UkdGX0VOVFJQUl9WQUwoUVRSLDM4NDQyLCwsLCwsTk9BVURJVCk=&amp;WINDOW=FIRST_POPUP&amp;HEIGHT=450&amp;WI","DTH=450&amp;START_MAXIMIZED=FALSE&amp;VAR:CALENDAR=FIVEDAY&amp;VAR:SYMBOL=BLK&amp;VAR:INDEX=0"}</definedName>
    <definedName name="_493__FDSAUDITLINK__" localSheetId="20" hidden="1">{"fdsup://directions/FAT Viewer?action=UPDATE&amp;creator=factset&amp;DYN_ARGS=TRUE&amp;DOC_NAME=FAT:FQL_AUDITING_CLIENT_TEMPLATE.FAT&amp;display_string=Audit&amp;VAR:KEY=YZAXQFKXWZ&amp;VAR:QUERY=UkdGX0VOVFJQUl9WQUwoUVRSLDM4NDQyLCwsLCwsTk9BVURJVCk=&amp;WINDOW=FIRST_POPUP&amp;HEIGHT=450&amp;WI","DTH=450&amp;START_MAXIMIZED=FALSE&amp;VAR:CALENDAR=FIVEDAY&amp;VAR:SYMBOL=BLK&amp;VAR:INDEX=0"}</definedName>
    <definedName name="_493__FDSAUDITLINK__" hidden="1">{"fdsup://directions/FAT Viewer?action=UPDATE&amp;creator=factset&amp;DYN_ARGS=TRUE&amp;DOC_NAME=FAT:FQL_AUDITING_CLIENT_TEMPLATE.FAT&amp;display_string=Audit&amp;VAR:KEY=YZAXQFKXWZ&amp;VAR:QUERY=UkdGX0VOVFJQUl9WQUwoUVRSLDM4NDQyLCwsLCwsTk9BVURJVCk=&amp;WINDOW=FIRST_POPUP&amp;HEIGHT=450&amp;WI","DTH=450&amp;START_MAXIMIZED=FALSE&amp;VAR:CALENDAR=FIVEDAY&amp;VAR:SYMBOL=BLK&amp;VAR:INDEX=0"}</definedName>
    <definedName name="_494__FDSAUDITLINK__" localSheetId="2" hidden="1">{"fdsup://directions/FAT Viewer?action=UPDATE&amp;creator=factset&amp;DYN_ARGS=TRUE&amp;DOC_NAME=FAT:FQL_AUDITING_CLIENT_TEMPLATE.FAT&amp;display_string=Audit&amp;VAR:KEY=UJYLOROZAZ&amp;VAR:QUERY=UkdGX0VOVFJQUl9WQUwoUVRSLDQxMjc0LCwsLCwsTk9BVURJVCk=&amp;WINDOW=FIRST_POPUP&amp;HEIGHT=450&amp;WI","DTH=450&amp;START_MAXIMIZED=FALSE&amp;VAR:CALENDAR=FIVEDAY&amp;VAR:SYMBOL=ART&amp;VAR:INDEX=0"}</definedName>
    <definedName name="_494__FDSAUDITLINK__" localSheetId="20" hidden="1">{"fdsup://directions/FAT Viewer?action=UPDATE&amp;creator=factset&amp;DYN_ARGS=TRUE&amp;DOC_NAME=FAT:FQL_AUDITING_CLIENT_TEMPLATE.FAT&amp;display_string=Audit&amp;VAR:KEY=UJYLOROZAZ&amp;VAR:QUERY=UkdGX0VOVFJQUl9WQUwoUVRSLDQxMjc0LCwsLCwsTk9BVURJVCk=&amp;WINDOW=FIRST_POPUP&amp;HEIGHT=450&amp;WI","DTH=450&amp;START_MAXIMIZED=FALSE&amp;VAR:CALENDAR=FIVEDAY&amp;VAR:SYMBOL=ART&amp;VAR:INDEX=0"}</definedName>
    <definedName name="_494__FDSAUDITLINK__" hidden="1">{"fdsup://directions/FAT Viewer?action=UPDATE&amp;creator=factset&amp;DYN_ARGS=TRUE&amp;DOC_NAME=FAT:FQL_AUDITING_CLIENT_TEMPLATE.FAT&amp;display_string=Audit&amp;VAR:KEY=UJYLOROZAZ&amp;VAR:QUERY=UkdGX0VOVFJQUl9WQUwoUVRSLDQxMjc0LCwsLCwsTk9BVURJVCk=&amp;WINDOW=FIRST_POPUP&amp;HEIGHT=450&amp;WI","DTH=450&amp;START_MAXIMIZED=FALSE&amp;VAR:CALENDAR=FIVEDAY&amp;VAR:SYMBOL=ART&amp;VAR:INDEX=0"}</definedName>
    <definedName name="_495__FDSAUDITLINK__" localSheetId="2" hidden="1">{"fdsup://directions/FAT Viewer?action=UPDATE&amp;creator=factset&amp;DYN_ARGS=TRUE&amp;DOC_NAME=FAT:FQL_AUDITING_CLIENT_TEMPLATE.FAT&amp;display_string=Audit&amp;VAR:KEY=OVIBWHCFCN&amp;VAR:QUERY=UkdGX0VOVFJQUl9WQUwoUVRSLDQxMTgyLCwsLCwsTk9BVURJVCk=&amp;WINDOW=FIRST_POPUP&amp;HEIGHT=450&amp;WI","DTH=450&amp;START_MAXIMIZED=FALSE&amp;VAR:CALENDAR=FIVEDAY&amp;VAR:SYMBOL=ART&amp;VAR:INDEX=0"}</definedName>
    <definedName name="_495__FDSAUDITLINK__" localSheetId="20" hidden="1">{"fdsup://directions/FAT Viewer?action=UPDATE&amp;creator=factset&amp;DYN_ARGS=TRUE&amp;DOC_NAME=FAT:FQL_AUDITING_CLIENT_TEMPLATE.FAT&amp;display_string=Audit&amp;VAR:KEY=OVIBWHCFCN&amp;VAR:QUERY=UkdGX0VOVFJQUl9WQUwoUVRSLDQxMTgyLCwsLCwsTk9BVURJVCk=&amp;WINDOW=FIRST_POPUP&amp;HEIGHT=450&amp;WI","DTH=450&amp;START_MAXIMIZED=FALSE&amp;VAR:CALENDAR=FIVEDAY&amp;VAR:SYMBOL=ART&amp;VAR:INDEX=0"}</definedName>
    <definedName name="_495__FDSAUDITLINK__" hidden="1">{"fdsup://directions/FAT Viewer?action=UPDATE&amp;creator=factset&amp;DYN_ARGS=TRUE&amp;DOC_NAME=FAT:FQL_AUDITING_CLIENT_TEMPLATE.FAT&amp;display_string=Audit&amp;VAR:KEY=OVIBWHCFCN&amp;VAR:QUERY=UkdGX0VOVFJQUl9WQUwoUVRSLDQxMTgyLCwsLCwsTk9BVURJVCk=&amp;WINDOW=FIRST_POPUP&amp;HEIGHT=450&amp;WI","DTH=450&amp;START_MAXIMIZED=FALSE&amp;VAR:CALENDAR=FIVEDAY&amp;VAR:SYMBOL=ART&amp;VAR:INDEX=0"}</definedName>
    <definedName name="_496__FDSAUDITLINK__" localSheetId="2" hidden="1">{"fdsup://directions/FAT Viewer?action=UPDATE&amp;creator=factset&amp;DYN_ARGS=TRUE&amp;DOC_NAME=FAT:FQL_AUDITING_CLIENT_TEMPLATE.FAT&amp;display_string=Audit&amp;VAR:KEY=KLGVKJWJQB&amp;VAR:QUERY=UkdGX0VOVFJQUl9WQUwoUVRSLDQxMDkwLCwsLCwsTk9BVURJVCk=&amp;WINDOW=FIRST_POPUP&amp;HEIGHT=450&amp;WI","DTH=450&amp;START_MAXIMIZED=FALSE&amp;VAR:CALENDAR=FIVEDAY&amp;VAR:SYMBOL=ART&amp;VAR:INDEX=0"}</definedName>
    <definedName name="_496__FDSAUDITLINK__" localSheetId="20" hidden="1">{"fdsup://directions/FAT Viewer?action=UPDATE&amp;creator=factset&amp;DYN_ARGS=TRUE&amp;DOC_NAME=FAT:FQL_AUDITING_CLIENT_TEMPLATE.FAT&amp;display_string=Audit&amp;VAR:KEY=KLGVKJWJQB&amp;VAR:QUERY=UkdGX0VOVFJQUl9WQUwoUVRSLDQxMDkwLCwsLCwsTk9BVURJVCk=&amp;WINDOW=FIRST_POPUP&amp;HEIGHT=450&amp;WI","DTH=450&amp;START_MAXIMIZED=FALSE&amp;VAR:CALENDAR=FIVEDAY&amp;VAR:SYMBOL=ART&amp;VAR:INDEX=0"}</definedName>
    <definedName name="_496__FDSAUDITLINK__" hidden="1">{"fdsup://directions/FAT Viewer?action=UPDATE&amp;creator=factset&amp;DYN_ARGS=TRUE&amp;DOC_NAME=FAT:FQL_AUDITING_CLIENT_TEMPLATE.FAT&amp;display_string=Audit&amp;VAR:KEY=KLGVKJWJQB&amp;VAR:QUERY=UkdGX0VOVFJQUl9WQUwoUVRSLDQxMDkwLCwsLCwsTk9BVURJVCk=&amp;WINDOW=FIRST_POPUP&amp;HEIGHT=450&amp;WI","DTH=450&amp;START_MAXIMIZED=FALSE&amp;VAR:CALENDAR=FIVEDAY&amp;VAR:SYMBOL=ART&amp;VAR:INDEX=0"}</definedName>
    <definedName name="_497__FDSAUDITLINK__" localSheetId="2" hidden="1">{"fdsup://directions/FAT Viewer?action=UPDATE&amp;creator=factset&amp;DYN_ARGS=TRUE&amp;DOC_NAME=FAT:FQL_AUDITING_CLIENT_TEMPLATE.FAT&amp;display_string=Audit&amp;VAR:KEY=UZMNYNKLQH&amp;VAR:QUERY=UkdGX0VOVFJQUl9WQUwoUVRSLDQwOTk5LCwsLCwsTk9BVURJVCk=&amp;WINDOW=FIRST_POPUP&amp;HEIGHT=450&amp;WI","DTH=450&amp;START_MAXIMIZED=FALSE&amp;VAR:CALENDAR=FIVEDAY&amp;VAR:SYMBOL=ART&amp;VAR:INDEX=0"}</definedName>
    <definedName name="_497__FDSAUDITLINK__" localSheetId="20" hidden="1">{"fdsup://directions/FAT Viewer?action=UPDATE&amp;creator=factset&amp;DYN_ARGS=TRUE&amp;DOC_NAME=FAT:FQL_AUDITING_CLIENT_TEMPLATE.FAT&amp;display_string=Audit&amp;VAR:KEY=UZMNYNKLQH&amp;VAR:QUERY=UkdGX0VOVFJQUl9WQUwoUVRSLDQwOTk5LCwsLCwsTk9BVURJVCk=&amp;WINDOW=FIRST_POPUP&amp;HEIGHT=450&amp;WI","DTH=450&amp;START_MAXIMIZED=FALSE&amp;VAR:CALENDAR=FIVEDAY&amp;VAR:SYMBOL=ART&amp;VAR:INDEX=0"}</definedName>
    <definedName name="_497__FDSAUDITLINK__" hidden="1">{"fdsup://directions/FAT Viewer?action=UPDATE&amp;creator=factset&amp;DYN_ARGS=TRUE&amp;DOC_NAME=FAT:FQL_AUDITING_CLIENT_TEMPLATE.FAT&amp;display_string=Audit&amp;VAR:KEY=UZMNYNKLQH&amp;VAR:QUERY=UkdGX0VOVFJQUl9WQUwoUVRSLDQwOTk5LCwsLCwsTk9BVURJVCk=&amp;WINDOW=FIRST_POPUP&amp;HEIGHT=450&amp;WI","DTH=450&amp;START_MAXIMIZED=FALSE&amp;VAR:CALENDAR=FIVEDAY&amp;VAR:SYMBOL=ART&amp;VAR:INDEX=0"}</definedName>
    <definedName name="_498__FDSAUDITLINK__" localSheetId="2" hidden="1">{"fdsup://directions/FAT Viewer?action=UPDATE&amp;creator=factset&amp;DYN_ARGS=TRUE&amp;DOC_NAME=FAT:FQL_AUDITING_CLIENT_TEMPLATE.FAT&amp;display_string=Audit&amp;VAR:KEY=IXYTMDCXEZ&amp;VAR:QUERY=UkdGX0VOVFJQUl9WQUwoUVRSLDQwOTA4LCwsLCwsTk9BVURJVCk=&amp;WINDOW=FIRST_POPUP&amp;HEIGHT=450&amp;WI","DTH=450&amp;START_MAXIMIZED=FALSE&amp;VAR:CALENDAR=FIVEDAY&amp;VAR:SYMBOL=ART&amp;VAR:INDEX=0"}</definedName>
    <definedName name="_498__FDSAUDITLINK__" localSheetId="20" hidden="1">{"fdsup://directions/FAT Viewer?action=UPDATE&amp;creator=factset&amp;DYN_ARGS=TRUE&amp;DOC_NAME=FAT:FQL_AUDITING_CLIENT_TEMPLATE.FAT&amp;display_string=Audit&amp;VAR:KEY=IXYTMDCXEZ&amp;VAR:QUERY=UkdGX0VOVFJQUl9WQUwoUVRSLDQwOTA4LCwsLCwsTk9BVURJVCk=&amp;WINDOW=FIRST_POPUP&amp;HEIGHT=450&amp;WI","DTH=450&amp;START_MAXIMIZED=FALSE&amp;VAR:CALENDAR=FIVEDAY&amp;VAR:SYMBOL=ART&amp;VAR:INDEX=0"}</definedName>
    <definedName name="_498__FDSAUDITLINK__" hidden="1">{"fdsup://directions/FAT Viewer?action=UPDATE&amp;creator=factset&amp;DYN_ARGS=TRUE&amp;DOC_NAME=FAT:FQL_AUDITING_CLIENT_TEMPLATE.FAT&amp;display_string=Audit&amp;VAR:KEY=IXYTMDCXEZ&amp;VAR:QUERY=UkdGX0VOVFJQUl9WQUwoUVRSLDQwOTA4LCwsLCwsTk9BVURJVCk=&amp;WINDOW=FIRST_POPUP&amp;HEIGHT=450&amp;WI","DTH=450&amp;START_MAXIMIZED=FALSE&amp;VAR:CALENDAR=FIVEDAY&amp;VAR:SYMBOL=ART&amp;VAR:INDEX=0"}</definedName>
    <definedName name="_499__FDSAUDITLINK__" localSheetId="2" hidden="1">{"fdsup://directions/FAT Viewer?action=UPDATE&amp;creator=factset&amp;DYN_ARGS=TRUE&amp;DOC_NAME=FAT:FQL_AUDITING_CLIENT_TEMPLATE.FAT&amp;display_string=Audit&amp;VAR:KEY=YXKNIHILET&amp;VAR:QUERY=UkdGX0VOVFJQUl9WQUwoUVRSLDQwODE2LCwsLCwsTk9BVURJVCk=&amp;WINDOW=FIRST_POPUP&amp;HEIGHT=450&amp;WI","DTH=450&amp;START_MAXIMIZED=FALSE&amp;VAR:CALENDAR=FIVEDAY&amp;VAR:SYMBOL=ART&amp;VAR:INDEX=0"}</definedName>
    <definedName name="_499__FDSAUDITLINK__" localSheetId="20" hidden="1">{"fdsup://directions/FAT Viewer?action=UPDATE&amp;creator=factset&amp;DYN_ARGS=TRUE&amp;DOC_NAME=FAT:FQL_AUDITING_CLIENT_TEMPLATE.FAT&amp;display_string=Audit&amp;VAR:KEY=YXKNIHILET&amp;VAR:QUERY=UkdGX0VOVFJQUl9WQUwoUVRSLDQwODE2LCwsLCwsTk9BVURJVCk=&amp;WINDOW=FIRST_POPUP&amp;HEIGHT=450&amp;WI","DTH=450&amp;START_MAXIMIZED=FALSE&amp;VAR:CALENDAR=FIVEDAY&amp;VAR:SYMBOL=ART&amp;VAR:INDEX=0"}</definedName>
    <definedName name="_499__FDSAUDITLINK__" hidden="1">{"fdsup://directions/FAT Viewer?action=UPDATE&amp;creator=factset&amp;DYN_ARGS=TRUE&amp;DOC_NAME=FAT:FQL_AUDITING_CLIENT_TEMPLATE.FAT&amp;display_string=Audit&amp;VAR:KEY=YXKNIHILET&amp;VAR:QUERY=UkdGX0VOVFJQUl9WQUwoUVRSLDQwODE2LCwsLCwsTk9BVURJVCk=&amp;WINDOW=FIRST_POPUP&amp;HEIGHT=450&amp;WI","DTH=450&amp;START_MAXIMIZED=FALSE&amp;VAR:CALENDAR=FIVEDAY&amp;VAR:SYMBOL=ART&amp;VAR:INDEX=0"}</definedName>
    <definedName name="_4ALA642C761" hidden="1">#N/A</definedName>
    <definedName name="_5__FDSAUDITLINK__" localSheetId="2" hidden="1">{"fdsup://IBCentral/FAT Viewer?action=UPDATE&amp;creator=factset&amp;DOC_NAME=fat:reuters_annual_source_window.fat&amp;display_string=Audit&amp;DYN_ARGS=TRUE&amp;VAR:ID1=522603&amp;VAR:RCODE=CMNEQ&amp;VAR:SDATE=20111299&amp;VAR:FREQ=Y&amp;VAR:RELITEM=RP&amp;VAR:CURRENCY=LOCAL&amp;VAR:CURRSOURCE=EXSHA","RE&amp;VAR:NATFREQ=ANNUAL&amp;VAR:RFIELD=FINALIZED&amp;VAR:DB_TYPE=NR&amp;VAR:UNITS=M&amp;window=popup&amp;width=450&amp;height=300&amp;START_MAXIMIZED=FALSE"}</definedName>
    <definedName name="_5__FDSAUDITLINK__" localSheetId="20" hidden="1">{"fdsup://IBCentral/FAT Viewer?action=UPDATE&amp;creator=factset&amp;DOC_NAME=fat:reuters_annual_source_window.fat&amp;display_string=Audit&amp;DYN_ARGS=TRUE&amp;VAR:ID1=522603&amp;VAR:RCODE=CMNEQ&amp;VAR:SDATE=20111299&amp;VAR:FREQ=Y&amp;VAR:RELITEM=RP&amp;VAR:CURRENCY=LOCAL&amp;VAR:CURRSOURCE=EXSHA","RE&amp;VAR:NATFREQ=ANNUAL&amp;VAR:RFIELD=FINALIZED&amp;VAR:DB_TYPE=NR&amp;VAR:UNITS=M&amp;window=popup&amp;width=450&amp;height=300&amp;START_MAXIMIZED=FALSE"}</definedName>
    <definedName name="_5__FDSAUDITLINK__" hidden="1">{"fdsup://IBCentral/FAT Viewer?action=UPDATE&amp;creator=factset&amp;DOC_NAME=fat:reuters_annual_source_window.fat&amp;display_string=Audit&amp;DYN_ARGS=TRUE&amp;VAR:ID1=522603&amp;VAR:RCODE=CMNEQ&amp;VAR:SDATE=20111299&amp;VAR:FREQ=Y&amp;VAR:RELITEM=RP&amp;VAR:CURRENCY=LOCAL&amp;VAR:CURRSOURCE=EXSHA","RE&amp;VAR:NATFREQ=ANNUAL&amp;VAR:RFIELD=FINALIZED&amp;VAR:DB_TYPE=NR&amp;VAR:UNITS=M&amp;window=popup&amp;width=450&amp;height=300&amp;START_MAXIMIZED=FALSE"}</definedName>
    <definedName name="_5_0__123Graph_AFI" hidden="1">#REF!</definedName>
    <definedName name="_50__FDSAUDITLINK__" localSheetId="2" hidden="1">{"fdsup://IBCentral/FAT Viewer?action=UPDATE&amp;creator=factset&amp;DOC_NAME=fat:reuters_annual_source_window.fat&amp;display_string=Audit&amp;DYN_ARGS=TRUE&amp;VAR:ID1=595066&amp;VAR:RCODE=CMNEQ&amp;VAR:SDATE=20111299&amp;VAR:FREQ=Y&amp;VAR:RELITEM=RP&amp;VAR:CURRENCY=LOCAL&amp;VAR:CURRSOURCE=EXSHA","RE&amp;VAR:NATFREQ=ANNUAL&amp;VAR:RFIELD=FINALIZED&amp;VAR:DB_TYPE=NR&amp;VAR:UNITS=M&amp;window=popup&amp;width=450&amp;height=300&amp;START_MAXIMIZED=FALSE"}</definedName>
    <definedName name="_50__FDSAUDITLINK__" localSheetId="20" hidden="1">{"fdsup://IBCentral/FAT Viewer?action=UPDATE&amp;creator=factset&amp;DOC_NAME=fat:reuters_annual_source_window.fat&amp;display_string=Audit&amp;DYN_ARGS=TRUE&amp;VAR:ID1=595066&amp;VAR:RCODE=CMNEQ&amp;VAR:SDATE=20111299&amp;VAR:FREQ=Y&amp;VAR:RELITEM=RP&amp;VAR:CURRENCY=LOCAL&amp;VAR:CURRSOURCE=EXSHA","RE&amp;VAR:NATFREQ=ANNUAL&amp;VAR:RFIELD=FINALIZED&amp;VAR:DB_TYPE=NR&amp;VAR:UNITS=M&amp;window=popup&amp;width=450&amp;height=300&amp;START_MAXIMIZED=FALSE"}</definedName>
    <definedName name="_50__FDSAUDITLINK__" hidden="1">{"fdsup://IBCentral/FAT Viewer?action=UPDATE&amp;creator=factset&amp;DOC_NAME=fat:reuters_annual_source_window.fat&amp;display_string=Audit&amp;DYN_ARGS=TRUE&amp;VAR:ID1=595066&amp;VAR:RCODE=CMNEQ&amp;VAR:SDATE=20111299&amp;VAR:FREQ=Y&amp;VAR:RELITEM=RP&amp;VAR:CURRENCY=LOCAL&amp;VAR:CURRSOURCE=EXSHA","RE&amp;VAR:NATFREQ=ANNUAL&amp;VAR:RFIELD=FINALIZED&amp;VAR:DB_TYPE=NR&amp;VAR:UNITS=M&amp;window=popup&amp;width=450&amp;height=300&amp;START_MAXIMIZED=FALSE"}</definedName>
    <definedName name="_500__FDSAUDITLINK__" localSheetId="2" hidden="1">{"fdsup://directions/FAT Viewer?action=UPDATE&amp;creator=factset&amp;DYN_ARGS=TRUE&amp;DOC_NAME=FAT:FQL_AUDITING_CLIENT_TEMPLATE.FAT&amp;display_string=Audit&amp;VAR:KEY=SXWLKXYVMF&amp;VAR:QUERY=UkdGX0VOVFJQUl9WQUwoUVRSLDQwNzI0LCwsLCwsTk9BVURJVCk=&amp;WINDOW=FIRST_POPUP&amp;HEIGHT=450&amp;WI","DTH=450&amp;START_MAXIMIZED=FALSE&amp;VAR:CALENDAR=FIVEDAY&amp;VAR:SYMBOL=ART&amp;VAR:INDEX=0"}</definedName>
    <definedName name="_500__FDSAUDITLINK__" localSheetId="20" hidden="1">{"fdsup://directions/FAT Viewer?action=UPDATE&amp;creator=factset&amp;DYN_ARGS=TRUE&amp;DOC_NAME=FAT:FQL_AUDITING_CLIENT_TEMPLATE.FAT&amp;display_string=Audit&amp;VAR:KEY=SXWLKXYVMF&amp;VAR:QUERY=UkdGX0VOVFJQUl9WQUwoUVRSLDQwNzI0LCwsLCwsTk9BVURJVCk=&amp;WINDOW=FIRST_POPUP&amp;HEIGHT=450&amp;WI","DTH=450&amp;START_MAXIMIZED=FALSE&amp;VAR:CALENDAR=FIVEDAY&amp;VAR:SYMBOL=ART&amp;VAR:INDEX=0"}</definedName>
    <definedName name="_500__FDSAUDITLINK__" hidden="1">{"fdsup://directions/FAT Viewer?action=UPDATE&amp;creator=factset&amp;DYN_ARGS=TRUE&amp;DOC_NAME=FAT:FQL_AUDITING_CLIENT_TEMPLATE.FAT&amp;display_string=Audit&amp;VAR:KEY=SXWLKXYVMF&amp;VAR:QUERY=UkdGX0VOVFJQUl9WQUwoUVRSLDQwNzI0LCwsLCwsTk9BVURJVCk=&amp;WINDOW=FIRST_POPUP&amp;HEIGHT=450&amp;WI","DTH=450&amp;START_MAXIMIZED=FALSE&amp;VAR:CALENDAR=FIVEDAY&amp;VAR:SYMBOL=ART&amp;VAR:INDEX=0"}</definedName>
    <definedName name="_501__FDSAUDITLINK__" localSheetId="2" hidden="1">{"fdsup://directions/FAT Viewer?action=UPDATE&amp;creator=factset&amp;DYN_ARGS=TRUE&amp;DOC_NAME=FAT:FQL_AUDITING_CLIENT_TEMPLATE.FAT&amp;display_string=Audit&amp;VAR:KEY=GBSDCNWVQL&amp;VAR:QUERY=UkdGX0VOVFJQUl9WQUwoUVRSLDQwNjMzLCwsLCwsTk9BVURJVCk=&amp;WINDOW=FIRST_POPUP&amp;HEIGHT=450&amp;WI","DTH=450&amp;START_MAXIMIZED=FALSE&amp;VAR:CALENDAR=FIVEDAY&amp;VAR:SYMBOL=ART&amp;VAR:INDEX=0"}</definedName>
    <definedName name="_501__FDSAUDITLINK__" localSheetId="20" hidden="1">{"fdsup://directions/FAT Viewer?action=UPDATE&amp;creator=factset&amp;DYN_ARGS=TRUE&amp;DOC_NAME=FAT:FQL_AUDITING_CLIENT_TEMPLATE.FAT&amp;display_string=Audit&amp;VAR:KEY=GBSDCNWVQL&amp;VAR:QUERY=UkdGX0VOVFJQUl9WQUwoUVRSLDQwNjMzLCwsLCwsTk9BVURJVCk=&amp;WINDOW=FIRST_POPUP&amp;HEIGHT=450&amp;WI","DTH=450&amp;START_MAXIMIZED=FALSE&amp;VAR:CALENDAR=FIVEDAY&amp;VAR:SYMBOL=ART&amp;VAR:INDEX=0"}</definedName>
    <definedName name="_501__FDSAUDITLINK__" hidden="1">{"fdsup://directions/FAT Viewer?action=UPDATE&amp;creator=factset&amp;DYN_ARGS=TRUE&amp;DOC_NAME=FAT:FQL_AUDITING_CLIENT_TEMPLATE.FAT&amp;display_string=Audit&amp;VAR:KEY=GBSDCNWVQL&amp;VAR:QUERY=UkdGX0VOVFJQUl9WQUwoUVRSLDQwNjMzLCwsLCwsTk9BVURJVCk=&amp;WINDOW=FIRST_POPUP&amp;HEIGHT=450&amp;WI","DTH=450&amp;START_MAXIMIZED=FALSE&amp;VAR:CALENDAR=FIVEDAY&amp;VAR:SYMBOL=ART&amp;VAR:INDEX=0"}</definedName>
    <definedName name="_502__FDSAUDITLINK__" localSheetId="2" hidden="1">{"fdsup://directions/FAT Viewer?action=UPDATE&amp;creator=factset&amp;DYN_ARGS=TRUE&amp;DOC_NAME=FAT:FQL_AUDITING_CLIENT_TEMPLATE.FAT&amp;display_string=Audit&amp;VAR:KEY=QFOHGZCNOF&amp;VAR:QUERY=UkdGX0VOVFJQUl9WQUwoUVRSLDQwNTQzLCwsLCwsTk9BVURJVCk=&amp;WINDOW=FIRST_POPUP&amp;HEIGHT=450&amp;WI","DTH=450&amp;START_MAXIMIZED=FALSE&amp;VAR:CALENDAR=FIVEDAY&amp;VAR:SYMBOL=ART&amp;VAR:INDEX=0"}</definedName>
    <definedName name="_502__FDSAUDITLINK__" localSheetId="20" hidden="1">{"fdsup://directions/FAT Viewer?action=UPDATE&amp;creator=factset&amp;DYN_ARGS=TRUE&amp;DOC_NAME=FAT:FQL_AUDITING_CLIENT_TEMPLATE.FAT&amp;display_string=Audit&amp;VAR:KEY=QFOHGZCNOF&amp;VAR:QUERY=UkdGX0VOVFJQUl9WQUwoUVRSLDQwNTQzLCwsLCwsTk9BVURJVCk=&amp;WINDOW=FIRST_POPUP&amp;HEIGHT=450&amp;WI","DTH=450&amp;START_MAXIMIZED=FALSE&amp;VAR:CALENDAR=FIVEDAY&amp;VAR:SYMBOL=ART&amp;VAR:INDEX=0"}</definedName>
    <definedName name="_502__FDSAUDITLINK__" hidden="1">{"fdsup://directions/FAT Viewer?action=UPDATE&amp;creator=factset&amp;DYN_ARGS=TRUE&amp;DOC_NAME=FAT:FQL_AUDITING_CLIENT_TEMPLATE.FAT&amp;display_string=Audit&amp;VAR:KEY=QFOHGZCNOF&amp;VAR:QUERY=UkdGX0VOVFJQUl9WQUwoUVRSLDQwNTQzLCwsLCwsTk9BVURJVCk=&amp;WINDOW=FIRST_POPUP&amp;HEIGHT=450&amp;WI","DTH=450&amp;START_MAXIMIZED=FALSE&amp;VAR:CALENDAR=FIVEDAY&amp;VAR:SYMBOL=ART&amp;VAR:INDEX=0"}</definedName>
    <definedName name="_503__FDSAUDITLINK__" localSheetId="2" hidden="1">{"fdsup://directions/FAT Viewer?action=UPDATE&amp;creator=factset&amp;DYN_ARGS=TRUE&amp;DOC_NAME=FAT:FQL_AUDITING_CLIENT_TEMPLATE.FAT&amp;display_string=Audit&amp;VAR:KEY=WZINKLIPSD&amp;VAR:QUERY=UkdGX0VOVFJQUl9WQUwoUVRSLDQwNDUxLCwsLCwsTk9BVURJVCk=&amp;WINDOW=FIRST_POPUP&amp;HEIGHT=450&amp;WI","DTH=450&amp;START_MAXIMIZED=FALSE&amp;VAR:CALENDAR=FIVEDAY&amp;VAR:SYMBOL=ART&amp;VAR:INDEX=0"}</definedName>
    <definedName name="_503__FDSAUDITLINK__" localSheetId="20" hidden="1">{"fdsup://directions/FAT Viewer?action=UPDATE&amp;creator=factset&amp;DYN_ARGS=TRUE&amp;DOC_NAME=FAT:FQL_AUDITING_CLIENT_TEMPLATE.FAT&amp;display_string=Audit&amp;VAR:KEY=WZINKLIPSD&amp;VAR:QUERY=UkdGX0VOVFJQUl9WQUwoUVRSLDQwNDUxLCwsLCwsTk9BVURJVCk=&amp;WINDOW=FIRST_POPUP&amp;HEIGHT=450&amp;WI","DTH=450&amp;START_MAXIMIZED=FALSE&amp;VAR:CALENDAR=FIVEDAY&amp;VAR:SYMBOL=ART&amp;VAR:INDEX=0"}</definedName>
    <definedName name="_503__FDSAUDITLINK__" hidden="1">{"fdsup://directions/FAT Viewer?action=UPDATE&amp;creator=factset&amp;DYN_ARGS=TRUE&amp;DOC_NAME=FAT:FQL_AUDITING_CLIENT_TEMPLATE.FAT&amp;display_string=Audit&amp;VAR:KEY=WZINKLIPSD&amp;VAR:QUERY=UkdGX0VOVFJQUl9WQUwoUVRSLDQwNDUxLCwsLCwsTk9BVURJVCk=&amp;WINDOW=FIRST_POPUP&amp;HEIGHT=450&amp;WI","DTH=450&amp;START_MAXIMIZED=FALSE&amp;VAR:CALENDAR=FIVEDAY&amp;VAR:SYMBOL=ART&amp;VAR:INDEX=0"}</definedName>
    <definedName name="_504__FDSAUDITLINK__" localSheetId="2" hidden="1">{"fdsup://directions/FAT Viewer?action=UPDATE&amp;creator=factset&amp;DYN_ARGS=TRUE&amp;DOC_NAME=FAT:FQL_AUDITING_CLIENT_TEMPLATE.FAT&amp;display_string=Audit&amp;VAR:KEY=UXUTCLCVAF&amp;VAR:QUERY=UkdGX0VOVFJQUl9WQUwoUVRSLDQwMzU5LCwsLCwsTk9BVURJVCk=&amp;WINDOW=FIRST_POPUP&amp;HEIGHT=450&amp;WI","DTH=450&amp;START_MAXIMIZED=FALSE&amp;VAR:CALENDAR=FIVEDAY&amp;VAR:SYMBOL=ART&amp;VAR:INDEX=0"}</definedName>
    <definedName name="_504__FDSAUDITLINK__" localSheetId="20" hidden="1">{"fdsup://directions/FAT Viewer?action=UPDATE&amp;creator=factset&amp;DYN_ARGS=TRUE&amp;DOC_NAME=FAT:FQL_AUDITING_CLIENT_TEMPLATE.FAT&amp;display_string=Audit&amp;VAR:KEY=UXUTCLCVAF&amp;VAR:QUERY=UkdGX0VOVFJQUl9WQUwoUVRSLDQwMzU5LCwsLCwsTk9BVURJVCk=&amp;WINDOW=FIRST_POPUP&amp;HEIGHT=450&amp;WI","DTH=450&amp;START_MAXIMIZED=FALSE&amp;VAR:CALENDAR=FIVEDAY&amp;VAR:SYMBOL=ART&amp;VAR:INDEX=0"}</definedName>
    <definedName name="_504__FDSAUDITLINK__" hidden="1">{"fdsup://directions/FAT Viewer?action=UPDATE&amp;creator=factset&amp;DYN_ARGS=TRUE&amp;DOC_NAME=FAT:FQL_AUDITING_CLIENT_TEMPLATE.FAT&amp;display_string=Audit&amp;VAR:KEY=UXUTCLCVAF&amp;VAR:QUERY=UkdGX0VOVFJQUl9WQUwoUVRSLDQwMzU5LCwsLCwsTk9BVURJVCk=&amp;WINDOW=FIRST_POPUP&amp;HEIGHT=450&amp;WI","DTH=450&amp;START_MAXIMIZED=FALSE&amp;VAR:CALENDAR=FIVEDAY&amp;VAR:SYMBOL=ART&amp;VAR:INDEX=0"}</definedName>
    <definedName name="_505__FDSAUDITLINK__" localSheetId="2" hidden="1">{"fdsup://directions/FAT Viewer?action=UPDATE&amp;creator=factset&amp;DYN_ARGS=TRUE&amp;DOC_NAME=FAT:FQL_AUDITING_CLIENT_TEMPLATE.FAT&amp;display_string=Audit&amp;VAR:KEY=CFSHYRUHCR&amp;VAR:QUERY=UkdGX0VOVFJQUl9WQUwoUVRSLDQwMjY4LCwsLCwsTk9BVURJVCk=&amp;WINDOW=FIRST_POPUP&amp;HEIGHT=450&amp;WI","DTH=450&amp;START_MAXIMIZED=FALSE&amp;VAR:CALENDAR=FIVEDAY&amp;VAR:SYMBOL=ART&amp;VAR:INDEX=0"}</definedName>
    <definedName name="_505__FDSAUDITLINK__" localSheetId="20" hidden="1">{"fdsup://directions/FAT Viewer?action=UPDATE&amp;creator=factset&amp;DYN_ARGS=TRUE&amp;DOC_NAME=FAT:FQL_AUDITING_CLIENT_TEMPLATE.FAT&amp;display_string=Audit&amp;VAR:KEY=CFSHYRUHCR&amp;VAR:QUERY=UkdGX0VOVFJQUl9WQUwoUVRSLDQwMjY4LCwsLCwsTk9BVURJVCk=&amp;WINDOW=FIRST_POPUP&amp;HEIGHT=450&amp;WI","DTH=450&amp;START_MAXIMIZED=FALSE&amp;VAR:CALENDAR=FIVEDAY&amp;VAR:SYMBOL=ART&amp;VAR:INDEX=0"}</definedName>
    <definedName name="_505__FDSAUDITLINK__" hidden="1">{"fdsup://directions/FAT Viewer?action=UPDATE&amp;creator=factset&amp;DYN_ARGS=TRUE&amp;DOC_NAME=FAT:FQL_AUDITING_CLIENT_TEMPLATE.FAT&amp;display_string=Audit&amp;VAR:KEY=CFSHYRUHCR&amp;VAR:QUERY=UkdGX0VOVFJQUl9WQUwoUVRSLDQwMjY4LCwsLCwsTk9BVURJVCk=&amp;WINDOW=FIRST_POPUP&amp;HEIGHT=450&amp;WI","DTH=450&amp;START_MAXIMIZED=FALSE&amp;VAR:CALENDAR=FIVEDAY&amp;VAR:SYMBOL=ART&amp;VAR:INDEX=0"}</definedName>
    <definedName name="_506__FDSAUDITLINK__" localSheetId="2" hidden="1">{"fdsup://directions/FAT Viewer?action=UPDATE&amp;creator=factset&amp;DYN_ARGS=TRUE&amp;DOC_NAME=FAT:FQL_AUDITING_CLIENT_TEMPLATE.FAT&amp;display_string=Audit&amp;VAR:KEY=SDWHOVUNGX&amp;VAR:QUERY=UkdGX0VOVFJQUl9WQUwoUVRSLDQwMTc4LCwsLCwsTk9BVURJVCk=&amp;WINDOW=FIRST_POPUP&amp;HEIGHT=450&amp;WI","DTH=450&amp;START_MAXIMIZED=FALSE&amp;VAR:CALENDAR=FIVEDAY&amp;VAR:SYMBOL=ART&amp;VAR:INDEX=0"}</definedName>
    <definedName name="_506__FDSAUDITLINK__" localSheetId="20" hidden="1">{"fdsup://directions/FAT Viewer?action=UPDATE&amp;creator=factset&amp;DYN_ARGS=TRUE&amp;DOC_NAME=FAT:FQL_AUDITING_CLIENT_TEMPLATE.FAT&amp;display_string=Audit&amp;VAR:KEY=SDWHOVUNGX&amp;VAR:QUERY=UkdGX0VOVFJQUl9WQUwoUVRSLDQwMTc4LCwsLCwsTk9BVURJVCk=&amp;WINDOW=FIRST_POPUP&amp;HEIGHT=450&amp;WI","DTH=450&amp;START_MAXIMIZED=FALSE&amp;VAR:CALENDAR=FIVEDAY&amp;VAR:SYMBOL=ART&amp;VAR:INDEX=0"}</definedName>
    <definedName name="_506__FDSAUDITLINK__" hidden="1">{"fdsup://directions/FAT Viewer?action=UPDATE&amp;creator=factset&amp;DYN_ARGS=TRUE&amp;DOC_NAME=FAT:FQL_AUDITING_CLIENT_TEMPLATE.FAT&amp;display_string=Audit&amp;VAR:KEY=SDWHOVUNGX&amp;VAR:QUERY=UkdGX0VOVFJQUl9WQUwoUVRSLDQwMTc4LCwsLCwsTk9BVURJVCk=&amp;WINDOW=FIRST_POPUP&amp;HEIGHT=450&amp;WI","DTH=450&amp;START_MAXIMIZED=FALSE&amp;VAR:CALENDAR=FIVEDAY&amp;VAR:SYMBOL=ART&amp;VAR:INDEX=0"}</definedName>
    <definedName name="_507__FDSAUDITLINK__" localSheetId="2" hidden="1">{"fdsup://directions/FAT Viewer?action=UPDATE&amp;creator=factset&amp;DYN_ARGS=TRUE&amp;DOC_NAME=FAT:FQL_AUDITING_CLIENT_TEMPLATE.FAT&amp;display_string=Audit&amp;VAR:KEY=WDKFARMZKP&amp;VAR:QUERY=UkdGX0VOVFJQUl9WQUwoUVRSLDQwMDg2LCwsLCwsTk9BVURJVCk=&amp;WINDOW=FIRST_POPUP&amp;HEIGHT=450&amp;WI","DTH=450&amp;START_MAXIMIZED=FALSE&amp;VAR:CALENDAR=FIVEDAY&amp;VAR:SYMBOL=ART&amp;VAR:INDEX=0"}</definedName>
    <definedName name="_507__FDSAUDITLINK__" localSheetId="20" hidden="1">{"fdsup://directions/FAT Viewer?action=UPDATE&amp;creator=factset&amp;DYN_ARGS=TRUE&amp;DOC_NAME=FAT:FQL_AUDITING_CLIENT_TEMPLATE.FAT&amp;display_string=Audit&amp;VAR:KEY=WDKFARMZKP&amp;VAR:QUERY=UkdGX0VOVFJQUl9WQUwoUVRSLDQwMDg2LCwsLCwsTk9BVURJVCk=&amp;WINDOW=FIRST_POPUP&amp;HEIGHT=450&amp;WI","DTH=450&amp;START_MAXIMIZED=FALSE&amp;VAR:CALENDAR=FIVEDAY&amp;VAR:SYMBOL=ART&amp;VAR:INDEX=0"}</definedName>
    <definedName name="_507__FDSAUDITLINK__" hidden="1">{"fdsup://directions/FAT Viewer?action=UPDATE&amp;creator=factset&amp;DYN_ARGS=TRUE&amp;DOC_NAME=FAT:FQL_AUDITING_CLIENT_TEMPLATE.FAT&amp;display_string=Audit&amp;VAR:KEY=WDKFARMZKP&amp;VAR:QUERY=UkdGX0VOVFJQUl9WQUwoUVRSLDQwMDg2LCwsLCwsTk9BVURJVCk=&amp;WINDOW=FIRST_POPUP&amp;HEIGHT=450&amp;WI","DTH=450&amp;START_MAXIMIZED=FALSE&amp;VAR:CALENDAR=FIVEDAY&amp;VAR:SYMBOL=ART&amp;VAR:INDEX=0"}</definedName>
    <definedName name="_508__FDSAUDITLINK__" localSheetId="2" hidden="1">{"fdsup://directions/FAT Viewer?action=UPDATE&amp;creator=factset&amp;DYN_ARGS=TRUE&amp;DOC_NAME=FAT:FQL_AUDITING_CLIENT_TEMPLATE.FAT&amp;display_string=Audit&amp;VAR:KEY=MLSBKFCPIV&amp;VAR:QUERY=UkdGX0VOVFJQUl9WQUwoUVRSLDM5OTk0LCwsLCwsTk9BVURJVCk=&amp;WINDOW=FIRST_POPUP&amp;HEIGHT=450&amp;WI","DTH=450&amp;START_MAXIMIZED=FALSE&amp;VAR:CALENDAR=FIVEDAY&amp;VAR:SYMBOL=ART&amp;VAR:INDEX=0"}</definedName>
    <definedName name="_508__FDSAUDITLINK__" localSheetId="20" hidden="1">{"fdsup://directions/FAT Viewer?action=UPDATE&amp;creator=factset&amp;DYN_ARGS=TRUE&amp;DOC_NAME=FAT:FQL_AUDITING_CLIENT_TEMPLATE.FAT&amp;display_string=Audit&amp;VAR:KEY=MLSBKFCPIV&amp;VAR:QUERY=UkdGX0VOVFJQUl9WQUwoUVRSLDM5OTk0LCwsLCwsTk9BVURJVCk=&amp;WINDOW=FIRST_POPUP&amp;HEIGHT=450&amp;WI","DTH=450&amp;START_MAXIMIZED=FALSE&amp;VAR:CALENDAR=FIVEDAY&amp;VAR:SYMBOL=ART&amp;VAR:INDEX=0"}</definedName>
    <definedName name="_508__FDSAUDITLINK__" hidden="1">{"fdsup://directions/FAT Viewer?action=UPDATE&amp;creator=factset&amp;DYN_ARGS=TRUE&amp;DOC_NAME=FAT:FQL_AUDITING_CLIENT_TEMPLATE.FAT&amp;display_string=Audit&amp;VAR:KEY=MLSBKFCPIV&amp;VAR:QUERY=UkdGX0VOVFJQUl9WQUwoUVRSLDM5OTk0LCwsLCwsTk9BVURJVCk=&amp;WINDOW=FIRST_POPUP&amp;HEIGHT=450&amp;WI","DTH=450&amp;START_MAXIMIZED=FALSE&amp;VAR:CALENDAR=FIVEDAY&amp;VAR:SYMBOL=ART&amp;VAR:INDEX=0"}</definedName>
    <definedName name="_509__FDSAUDITLINK__" localSheetId="2" hidden="1">{"fdsup://directions/FAT Viewer?action=UPDATE&amp;creator=factset&amp;DYN_ARGS=TRUE&amp;DOC_NAME=FAT:FQL_AUDITING_CLIENT_TEMPLATE.FAT&amp;display_string=Audit&amp;VAR:KEY=KHOLUDMBID&amp;VAR:QUERY=UkdGX0VOVFJQUl9WQUwoUVRSLDM5OTAzLCwsLCwsTk9BVURJVCk=&amp;WINDOW=FIRST_POPUP&amp;HEIGHT=450&amp;WI","DTH=450&amp;START_MAXIMIZED=FALSE&amp;VAR:CALENDAR=FIVEDAY&amp;VAR:SYMBOL=ART&amp;VAR:INDEX=0"}</definedName>
    <definedName name="_509__FDSAUDITLINK__" localSheetId="20" hidden="1">{"fdsup://directions/FAT Viewer?action=UPDATE&amp;creator=factset&amp;DYN_ARGS=TRUE&amp;DOC_NAME=FAT:FQL_AUDITING_CLIENT_TEMPLATE.FAT&amp;display_string=Audit&amp;VAR:KEY=KHOLUDMBID&amp;VAR:QUERY=UkdGX0VOVFJQUl9WQUwoUVRSLDM5OTAzLCwsLCwsTk9BVURJVCk=&amp;WINDOW=FIRST_POPUP&amp;HEIGHT=450&amp;WI","DTH=450&amp;START_MAXIMIZED=FALSE&amp;VAR:CALENDAR=FIVEDAY&amp;VAR:SYMBOL=ART&amp;VAR:INDEX=0"}</definedName>
    <definedName name="_509__FDSAUDITLINK__" hidden="1">{"fdsup://directions/FAT Viewer?action=UPDATE&amp;creator=factset&amp;DYN_ARGS=TRUE&amp;DOC_NAME=FAT:FQL_AUDITING_CLIENT_TEMPLATE.FAT&amp;display_string=Audit&amp;VAR:KEY=KHOLUDMBID&amp;VAR:QUERY=UkdGX0VOVFJQUl9WQUwoUVRSLDM5OTAzLCwsLCwsTk9BVURJVCk=&amp;WINDOW=FIRST_POPUP&amp;HEIGHT=450&amp;WI","DTH=450&amp;START_MAXIMIZED=FALSE&amp;VAR:CALENDAR=FIVEDAY&amp;VAR:SYMBOL=ART&amp;VAR:INDEX=0"}</definedName>
    <definedName name="_51__FDSAUDITLINK__" localSheetId="2" hidden="1">{"fdsup://IBCentral/FAT Viewer?action=UPDATE&amp;creator=factset&amp;DOC_NAME=fat:reuters_annual_source_window.fat&amp;display_string=Audit&amp;DYN_ARGS=TRUE&amp;VAR:ID1=B1LB9P&amp;VAR:RCODE=CMNEQ&amp;VAR:SDATE=20111299&amp;VAR:FREQ=Y&amp;VAR:RELITEM=RP&amp;VAR:CURRENCY=LOCAL&amp;VAR:CURRSOURCE=EXSHA","RE&amp;VAR:NATFREQ=ANNUAL&amp;VAR:RFIELD=FINALIZED&amp;VAR:DB_TYPE=NR&amp;VAR:UNITS=M&amp;window=popup&amp;width=450&amp;height=300&amp;START_MAXIMIZED=FALSE"}</definedName>
    <definedName name="_51__FDSAUDITLINK__" localSheetId="20" hidden="1">{"fdsup://IBCentral/FAT Viewer?action=UPDATE&amp;creator=factset&amp;DOC_NAME=fat:reuters_annual_source_window.fat&amp;display_string=Audit&amp;DYN_ARGS=TRUE&amp;VAR:ID1=B1LB9P&amp;VAR:RCODE=CMNEQ&amp;VAR:SDATE=20111299&amp;VAR:FREQ=Y&amp;VAR:RELITEM=RP&amp;VAR:CURRENCY=LOCAL&amp;VAR:CURRSOURCE=EXSHA","RE&amp;VAR:NATFREQ=ANNUAL&amp;VAR:RFIELD=FINALIZED&amp;VAR:DB_TYPE=NR&amp;VAR:UNITS=M&amp;window=popup&amp;width=450&amp;height=300&amp;START_MAXIMIZED=FALSE"}</definedName>
    <definedName name="_51__FDSAUDITLINK__" hidden="1">{"fdsup://IBCentral/FAT Viewer?action=UPDATE&amp;creator=factset&amp;DOC_NAME=fat:reuters_annual_source_window.fat&amp;display_string=Audit&amp;DYN_ARGS=TRUE&amp;VAR:ID1=B1LB9P&amp;VAR:RCODE=CMNEQ&amp;VAR:SDATE=20111299&amp;VAR:FREQ=Y&amp;VAR:RELITEM=RP&amp;VAR:CURRENCY=LOCAL&amp;VAR:CURRSOURCE=EXSHA","RE&amp;VAR:NATFREQ=ANNUAL&amp;VAR:RFIELD=FINALIZED&amp;VAR:DB_TYPE=NR&amp;VAR:UNITS=M&amp;window=popup&amp;width=450&amp;height=300&amp;START_MAXIMIZED=FALSE"}</definedName>
    <definedName name="_510__FDSAUDITLINK__" localSheetId="2" hidden="1">{"fdsup://directions/FAT Viewer?action=UPDATE&amp;creator=factset&amp;DYN_ARGS=TRUE&amp;DOC_NAME=FAT:FQL_AUDITING_CLIENT_TEMPLATE.FAT&amp;display_string=Audit&amp;VAR:KEY=WTABWNSPQV&amp;VAR:QUERY=UkdGX0VOVFJQUl9WQUwoUVRSLDM5ODEzLCwsLCwsTk9BVURJVCk=&amp;WINDOW=FIRST_POPUP&amp;HEIGHT=450&amp;WI","DTH=450&amp;START_MAXIMIZED=FALSE&amp;VAR:CALENDAR=FIVEDAY&amp;VAR:SYMBOL=ART&amp;VAR:INDEX=0"}</definedName>
    <definedName name="_510__FDSAUDITLINK__" localSheetId="20" hidden="1">{"fdsup://directions/FAT Viewer?action=UPDATE&amp;creator=factset&amp;DYN_ARGS=TRUE&amp;DOC_NAME=FAT:FQL_AUDITING_CLIENT_TEMPLATE.FAT&amp;display_string=Audit&amp;VAR:KEY=WTABWNSPQV&amp;VAR:QUERY=UkdGX0VOVFJQUl9WQUwoUVRSLDM5ODEzLCwsLCwsTk9BVURJVCk=&amp;WINDOW=FIRST_POPUP&amp;HEIGHT=450&amp;WI","DTH=450&amp;START_MAXIMIZED=FALSE&amp;VAR:CALENDAR=FIVEDAY&amp;VAR:SYMBOL=ART&amp;VAR:INDEX=0"}</definedName>
    <definedName name="_510__FDSAUDITLINK__" hidden="1">{"fdsup://directions/FAT Viewer?action=UPDATE&amp;creator=factset&amp;DYN_ARGS=TRUE&amp;DOC_NAME=FAT:FQL_AUDITING_CLIENT_TEMPLATE.FAT&amp;display_string=Audit&amp;VAR:KEY=WTABWNSPQV&amp;VAR:QUERY=UkdGX0VOVFJQUl9WQUwoUVRSLDM5ODEzLCwsLCwsTk9BVURJVCk=&amp;WINDOW=FIRST_POPUP&amp;HEIGHT=450&amp;WI","DTH=450&amp;START_MAXIMIZED=FALSE&amp;VAR:CALENDAR=FIVEDAY&amp;VAR:SYMBOL=ART&amp;VAR:INDEX=0"}</definedName>
    <definedName name="_511__FDSAUDITLINK__" localSheetId="2" hidden="1">{"fdsup://directions/FAT Viewer?action=UPDATE&amp;creator=factset&amp;DYN_ARGS=TRUE&amp;DOC_NAME=FAT:FQL_AUDITING_CLIENT_TEMPLATE.FAT&amp;display_string=Audit&amp;VAR:KEY=QDEDIRKRYZ&amp;VAR:QUERY=UkdGX0VOVFJQUl9WQUwoUVRSLDQxMjc0LCwsLCwsTk9BVURJVCk=&amp;WINDOW=FIRST_POPUP&amp;HEIGHT=450&amp;WI","DTH=450&amp;START_MAXIMIZED=FALSE&amp;VAR:CALENDAR=FIVEDAY&amp;VAR:SYMBOL=AB&amp;VAR:INDEX=0"}</definedName>
    <definedName name="_511__FDSAUDITLINK__" localSheetId="20" hidden="1">{"fdsup://directions/FAT Viewer?action=UPDATE&amp;creator=factset&amp;DYN_ARGS=TRUE&amp;DOC_NAME=FAT:FQL_AUDITING_CLIENT_TEMPLATE.FAT&amp;display_string=Audit&amp;VAR:KEY=QDEDIRKRYZ&amp;VAR:QUERY=UkdGX0VOVFJQUl9WQUwoUVRSLDQxMjc0LCwsLCwsTk9BVURJVCk=&amp;WINDOW=FIRST_POPUP&amp;HEIGHT=450&amp;WI","DTH=450&amp;START_MAXIMIZED=FALSE&amp;VAR:CALENDAR=FIVEDAY&amp;VAR:SYMBOL=AB&amp;VAR:INDEX=0"}</definedName>
    <definedName name="_511__FDSAUDITLINK__" hidden="1">{"fdsup://directions/FAT Viewer?action=UPDATE&amp;creator=factset&amp;DYN_ARGS=TRUE&amp;DOC_NAME=FAT:FQL_AUDITING_CLIENT_TEMPLATE.FAT&amp;display_string=Audit&amp;VAR:KEY=QDEDIRKRYZ&amp;VAR:QUERY=UkdGX0VOVFJQUl9WQUwoUVRSLDQxMjc0LCwsLCwsTk9BVURJVCk=&amp;WINDOW=FIRST_POPUP&amp;HEIGHT=450&amp;WI","DTH=450&amp;START_MAXIMIZED=FALSE&amp;VAR:CALENDAR=FIVEDAY&amp;VAR:SYMBOL=AB&amp;VAR:INDEX=0"}</definedName>
    <definedName name="_512__FDSAUDITLINK__" localSheetId="2" hidden="1">{"fdsup://directions/FAT Viewer?action=UPDATE&amp;creator=factset&amp;DYN_ARGS=TRUE&amp;DOC_NAME=FAT:FQL_AUDITING_CLIENT_TEMPLATE.FAT&amp;display_string=Audit&amp;VAR:KEY=KXWJCZEPYD&amp;VAR:QUERY=UkdGX0VOVFJQUl9WQUwoUVRSLDQxMTgyLCwsLCwsTk9BVURJVCk=&amp;WINDOW=FIRST_POPUP&amp;HEIGHT=450&amp;WI","DTH=450&amp;START_MAXIMIZED=FALSE&amp;VAR:CALENDAR=FIVEDAY&amp;VAR:SYMBOL=AB&amp;VAR:INDEX=0"}</definedName>
    <definedName name="_512__FDSAUDITLINK__" localSheetId="20" hidden="1">{"fdsup://directions/FAT Viewer?action=UPDATE&amp;creator=factset&amp;DYN_ARGS=TRUE&amp;DOC_NAME=FAT:FQL_AUDITING_CLIENT_TEMPLATE.FAT&amp;display_string=Audit&amp;VAR:KEY=KXWJCZEPYD&amp;VAR:QUERY=UkdGX0VOVFJQUl9WQUwoUVRSLDQxMTgyLCwsLCwsTk9BVURJVCk=&amp;WINDOW=FIRST_POPUP&amp;HEIGHT=450&amp;WI","DTH=450&amp;START_MAXIMIZED=FALSE&amp;VAR:CALENDAR=FIVEDAY&amp;VAR:SYMBOL=AB&amp;VAR:INDEX=0"}</definedName>
    <definedName name="_512__FDSAUDITLINK__" hidden="1">{"fdsup://directions/FAT Viewer?action=UPDATE&amp;creator=factset&amp;DYN_ARGS=TRUE&amp;DOC_NAME=FAT:FQL_AUDITING_CLIENT_TEMPLATE.FAT&amp;display_string=Audit&amp;VAR:KEY=KXWJCZEPYD&amp;VAR:QUERY=UkdGX0VOVFJQUl9WQUwoUVRSLDQxMTgyLCwsLCwsTk9BVURJVCk=&amp;WINDOW=FIRST_POPUP&amp;HEIGHT=450&amp;WI","DTH=450&amp;START_MAXIMIZED=FALSE&amp;VAR:CALENDAR=FIVEDAY&amp;VAR:SYMBOL=AB&amp;VAR:INDEX=0"}</definedName>
    <definedName name="_513__FDSAUDITLINK__" localSheetId="2" hidden="1">{"fdsup://directions/FAT Viewer?action=UPDATE&amp;creator=factset&amp;DYN_ARGS=TRUE&amp;DOC_NAME=FAT:FQL_AUDITING_CLIENT_TEMPLATE.FAT&amp;display_string=Audit&amp;VAR:KEY=AXABUVSHUL&amp;VAR:QUERY=UkdGX0VOVFJQUl9WQUwoUVRSLDQxMDkwLCwsLCwsTk9BVURJVCk=&amp;WINDOW=FIRST_POPUP&amp;HEIGHT=450&amp;WI","DTH=450&amp;START_MAXIMIZED=FALSE&amp;VAR:CALENDAR=FIVEDAY&amp;VAR:SYMBOL=AB&amp;VAR:INDEX=0"}</definedName>
    <definedName name="_513__FDSAUDITLINK__" localSheetId="20" hidden="1">{"fdsup://directions/FAT Viewer?action=UPDATE&amp;creator=factset&amp;DYN_ARGS=TRUE&amp;DOC_NAME=FAT:FQL_AUDITING_CLIENT_TEMPLATE.FAT&amp;display_string=Audit&amp;VAR:KEY=AXABUVSHUL&amp;VAR:QUERY=UkdGX0VOVFJQUl9WQUwoUVRSLDQxMDkwLCwsLCwsTk9BVURJVCk=&amp;WINDOW=FIRST_POPUP&amp;HEIGHT=450&amp;WI","DTH=450&amp;START_MAXIMIZED=FALSE&amp;VAR:CALENDAR=FIVEDAY&amp;VAR:SYMBOL=AB&amp;VAR:INDEX=0"}</definedName>
    <definedName name="_513__FDSAUDITLINK__" hidden="1">{"fdsup://directions/FAT Viewer?action=UPDATE&amp;creator=factset&amp;DYN_ARGS=TRUE&amp;DOC_NAME=FAT:FQL_AUDITING_CLIENT_TEMPLATE.FAT&amp;display_string=Audit&amp;VAR:KEY=AXABUVSHUL&amp;VAR:QUERY=UkdGX0VOVFJQUl9WQUwoUVRSLDQxMDkwLCwsLCwsTk9BVURJVCk=&amp;WINDOW=FIRST_POPUP&amp;HEIGHT=450&amp;WI","DTH=450&amp;START_MAXIMIZED=FALSE&amp;VAR:CALENDAR=FIVEDAY&amp;VAR:SYMBOL=AB&amp;VAR:INDEX=0"}</definedName>
    <definedName name="_514__FDSAUDITLINK__" localSheetId="2" hidden="1">{"fdsup://directions/FAT Viewer?action=UPDATE&amp;creator=factset&amp;DYN_ARGS=TRUE&amp;DOC_NAME=FAT:FQL_AUDITING_CLIENT_TEMPLATE.FAT&amp;display_string=Audit&amp;VAR:KEY=YJOVEDIXWL&amp;VAR:QUERY=UkdGX0VOVFJQUl9WQUwoUVRSLDQwOTk5LCwsLCwsTk9BVURJVCk=&amp;WINDOW=FIRST_POPUP&amp;HEIGHT=450&amp;WI","DTH=450&amp;START_MAXIMIZED=FALSE&amp;VAR:CALENDAR=FIVEDAY&amp;VAR:SYMBOL=AB&amp;VAR:INDEX=0"}</definedName>
    <definedName name="_514__FDSAUDITLINK__" localSheetId="20" hidden="1">{"fdsup://directions/FAT Viewer?action=UPDATE&amp;creator=factset&amp;DYN_ARGS=TRUE&amp;DOC_NAME=FAT:FQL_AUDITING_CLIENT_TEMPLATE.FAT&amp;display_string=Audit&amp;VAR:KEY=YJOVEDIXWL&amp;VAR:QUERY=UkdGX0VOVFJQUl9WQUwoUVRSLDQwOTk5LCwsLCwsTk9BVURJVCk=&amp;WINDOW=FIRST_POPUP&amp;HEIGHT=450&amp;WI","DTH=450&amp;START_MAXIMIZED=FALSE&amp;VAR:CALENDAR=FIVEDAY&amp;VAR:SYMBOL=AB&amp;VAR:INDEX=0"}</definedName>
    <definedName name="_514__FDSAUDITLINK__" hidden="1">{"fdsup://directions/FAT Viewer?action=UPDATE&amp;creator=factset&amp;DYN_ARGS=TRUE&amp;DOC_NAME=FAT:FQL_AUDITING_CLIENT_TEMPLATE.FAT&amp;display_string=Audit&amp;VAR:KEY=YJOVEDIXWL&amp;VAR:QUERY=UkdGX0VOVFJQUl9WQUwoUVRSLDQwOTk5LCwsLCwsTk9BVURJVCk=&amp;WINDOW=FIRST_POPUP&amp;HEIGHT=450&amp;WI","DTH=450&amp;START_MAXIMIZED=FALSE&amp;VAR:CALENDAR=FIVEDAY&amp;VAR:SYMBOL=AB&amp;VAR:INDEX=0"}</definedName>
    <definedName name="_515__FDSAUDITLINK__" localSheetId="2" hidden="1">{"fdsup://directions/FAT Viewer?action=UPDATE&amp;creator=factset&amp;DYN_ARGS=TRUE&amp;DOC_NAME=FAT:FQL_AUDITING_CLIENT_TEMPLATE.FAT&amp;display_string=Audit&amp;VAR:KEY=MZWVYBSLCD&amp;VAR:QUERY=UkdGX0VOVFJQUl9WQUwoUVRSLDQwOTA4LCwsLCwsTk9BVURJVCk=&amp;WINDOW=FIRST_POPUP&amp;HEIGHT=450&amp;WI","DTH=450&amp;START_MAXIMIZED=FALSE&amp;VAR:CALENDAR=FIVEDAY&amp;VAR:SYMBOL=AB&amp;VAR:INDEX=0"}</definedName>
    <definedName name="_515__FDSAUDITLINK__" localSheetId="20" hidden="1">{"fdsup://directions/FAT Viewer?action=UPDATE&amp;creator=factset&amp;DYN_ARGS=TRUE&amp;DOC_NAME=FAT:FQL_AUDITING_CLIENT_TEMPLATE.FAT&amp;display_string=Audit&amp;VAR:KEY=MZWVYBSLCD&amp;VAR:QUERY=UkdGX0VOVFJQUl9WQUwoUVRSLDQwOTA4LCwsLCwsTk9BVURJVCk=&amp;WINDOW=FIRST_POPUP&amp;HEIGHT=450&amp;WI","DTH=450&amp;START_MAXIMIZED=FALSE&amp;VAR:CALENDAR=FIVEDAY&amp;VAR:SYMBOL=AB&amp;VAR:INDEX=0"}</definedName>
    <definedName name="_515__FDSAUDITLINK__" hidden="1">{"fdsup://directions/FAT Viewer?action=UPDATE&amp;creator=factset&amp;DYN_ARGS=TRUE&amp;DOC_NAME=FAT:FQL_AUDITING_CLIENT_TEMPLATE.FAT&amp;display_string=Audit&amp;VAR:KEY=MZWVYBSLCD&amp;VAR:QUERY=UkdGX0VOVFJQUl9WQUwoUVRSLDQwOTA4LCwsLCwsTk9BVURJVCk=&amp;WINDOW=FIRST_POPUP&amp;HEIGHT=450&amp;WI","DTH=450&amp;START_MAXIMIZED=FALSE&amp;VAR:CALENDAR=FIVEDAY&amp;VAR:SYMBOL=AB&amp;VAR:INDEX=0"}</definedName>
    <definedName name="_516__FDSAUDITLINK__" localSheetId="2" hidden="1">{"fdsup://directions/FAT Viewer?action=UPDATE&amp;creator=factset&amp;DYN_ARGS=TRUE&amp;DOC_NAME=FAT:FQL_AUDITING_CLIENT_TEMPLATE.FAT&amp;display_string=Audit&amp;VAR:KEY=WJSXEDIPEL&amp;VAR:QUERY=UkdGX0VOVFJQUl9WQUwoUVRSLDQwODE2LCwsLCwsTk9BVURJVCk=&amp;WINDOW=FIRST_POPUP&amp;HEIGHT=450&amp;WI","DTH=450&amp;START_MAXIMIZED=FALSE&amp;VAR:CALENDAR=FIVEDAY&amp;VAR:SYMBOL=AB&amp;VAR:INDEX=0"}</definedName>
    <definedName name="_516__FDSAUDITLINK__" localSheetId="20" hidden="1">{"fdsup://directions/FAT Viewer?action=UPDATE&amp;creator=factset&amp;DYN_ARGS=TRUE&amp;DOC_NAME=FAT:FQL_AUDITING_CLIENT_TEMPLATE.FAT&amp;display_string=Audit&amp;VAR:KEY=WJSXEDIPEL&amp;VAR:QUERY=UkdGX0VOVFJQUl9WQUwoUVRSLDQwODE2LCwsLCwsTk9BVURJVCk=&amp;WINDOW=FIRST_POPUP&amp;HEIGHT=450&amp;WI","DTH=450&amp;START_MAXIMIZED=FALSE&amp;VAR:CALENDAR=FIVEDAY&amp;VAR:SYMBOL=AB&amp;VAR:INDEX=0"}</definedName>
    <definedName name="_516__FDSAUDITLINK__" hidden="1">{"fdsup://directions/FAT Viewer?action=UPDATE&amp;creator=factset&amp;DYN_ARGS=TRUE&amp;DOC_NAME=FAT:FQL_AUDITING_CLIENT_TEMPLATE.FAT&amp;display_string=Audit&amp;VAR:KEY=WJSXEDIPEL&amp;VAR:QUERY=UkdGX0VOVFJQUl9WQUwoUVRSLDQwODE2LCwsLCwsTk9BVURJVCk=&amp;WINDOW=FIRST_POPUP&amp;HEIGHT=450&amp;WI","DTH=450&amp;START_MAXIMIZED=FALSE&amp;VAR:CALENDAR=FIVEDAY&amp;VAR:SYMBOL=AB&amp;VAR:INDEX=0"}</definedName>
    <definedName name="_517__FDSAUDITLINK__" localSheetId="2" hidden="1">{"fdsup://directions/FAT Viewer?action=UPDATE&amp;creator=factset&amp;DYN_ARGS=TRUE&amp;DOC_NAME=FAT:FQL_AUDITING_CLIENT_TEMPLATE.FAT&amp;display_string=Audit&amp;VAR:KEY=QZMFWXSLOF&amp;VAR:QUERY=UkdGX0VOVFJQUl9WQUwoUVRSLDQwNzI0LCwsLCwsTk9BVURJVCk=&amp;WINDOW=FIRST_POPUP&amp;HEIGHT=450&amp;WI","DTH=450&amp;START_MAXIMIZED=FALSE&amp;VAR:CALENDAR=FIVEDAY&amp;VAR:SYMBOL=AB&amp;VAR:INDEX=0"}</definedName>
    <definedName name="_517__FDSAUDITLINK__" localSheetId="20" hidden="1">{"fdsup://directions/FAT Viewer?action=UPDATE&amp;creator=factset&amp;DYN_ARGS=TRUE&amp;DOC_NAME=FAT:FQL_AUDITING_CLIENT_TEMPLATE.FAT&amp;display_string=Audit&amp;VAR:KEY=QZMFWXSLOF&amp;VAR:QUERY=UkdGX0VOVFJQUl9WQUwoUVRSLDQwNzI0LCwsLCwsTk9BVURJVCk=&amp;WINDOW=FIRST_POPUP&amp;HEIGHT=450&amp;WI","DTH=450&amp;START_MAXIMIZED=FALSE&amp;VAR:CALENDAR=FIVEDAY&amp;VAR:SYMBOL=AB&amp;VAR:INDEX=0"}</definedName>
    <definedName name="_517__FDSAUDITLINK__" hidden="1">{"fdsup://directions/FAT Viewer?action=UPDATE&amp;creator=factset&amp;DYN_ARGS=TRUE&amp;DOC_NAME=FAT:FQL_AUDITING_CLIENT_TEMPLATE.FAT&amp;display_string=Audit&amp;VAR:KEY=QZMFWXSLOF&amp;VAR:QUERY=UkdGX0VOVFJQUl9WQUwoUVRSLDQwNzI0LCwsLCwsTk9BVURJVCk=&amp;WINDOW=FIRST_POPUP&amp;HEIGHT=450&amp;WI","DTH=450&amp;START_MAXIMIZED=FALSE&amp;VAR:CALENDAR=FIVEDAY&amp;VAR:SYMBOL=AB&amp;VAR:INDEX=0"}</definedName>
    <definedName name="_518__FDSAUDITLINK__" localSheetId="2" hidden="1">{"fdsup://directions/FAT Viewer?action=UPDATE&amp;creator=factset&amp;DYN_ARGS=TRUE&amp;DOC_NAME=FAT:FQL_AUDITING_CLIENT_TEMPLATE.FAT&amp;display_string=Audit&amp;VAR:KEY=QBQZIVMXMX&amp;VAR:QUERY=UkdGX0VOVFJQUl9WQUwoUVRSLDQwNjMzLCwsLCwsTk9BVURJVCk=&amp;WINDOW=FIRST_POPUP&amp;HEIGHT=450&amp;WI","DTH=450&amp;START_MAXIMIZED=FALSE&amp;VAR:CALENDAR=FIVEDAY&amp;VAR:SYMBOL=AB&amp;VAR:INDEX=0"}</definedName>
    <definedName name="_518__FDSAUDITLINK__" localSheetId="20" hidden="1">{"fdsup://directions/FAT Viewer?action=UPDATE&amp;creator=factset&amp;DYN_ARGS=TRUE&amp;DOC_NAME=FAT:FQL_AUDITING_CLIENT_TEMPLATE.FAT&amp;display_string=Audit&amp;VAR:KEY=QBQZIVMXMX&amp;VAR:QUERY=UkdGX0VOVFJQUl9WQUwoUVRSLDQwNjMzLCwsLCwsTk9BVURJVCk=&amp;WINDOW=FIRST_POPUP&amp;HEIGHT=450&amp;WI","DTH=450&amp;START_MAXIMIZED=FALSE&amp;VAR:CALENDAR=FIVEDAY&amp;VAR:SYMBOL=AB&amp;VAR:INDEX=0"}</definedName>
    <definedName name="_518__FDSAUDITLINK__" hidden="1">{"fdsup://directions/FAT Viewer?action=UPDATE&amp;creator=factset&amp;DYN_ARGS=TRUE&amp;DOC_NAME=FAT:FQL_AUDITING_CLIENT_TEMPLATE.FAT&amp;display_string=Audit&amp;VAR:KEY=QBQZIVMXMX&amp;VAR:QUERY=UkdGX0VOVFJQUl9WQUwoUVRSLDQwNjMzLCwsLCwsTk9BVURJVCk=&amp;WINDOW=FIRST_POPUP&amp;HEIGHT=450&amp;WI","DTH=450&amp;START_MAXIMIZED=FALSE&amp;VAR:CALENDAR=FIVEDAY&amp;VAR:SYMBOL=AB&amp;VAR:INDEX=0"}</definedName>
    <definedName name="_519__FDSAUDITLINK__" localSheetId="2" hidden="1">{"fdsup://directions/FAT Viewer?action=UPDATE&amp;creator=factset&amp;DYN_ARGS=TRUE&amp;DOC_NAME=FAT:FQL_AUDITING_CLIENT_TEMPLATE.FAT&amp;display_string=Audit&amp;VAR:KEY=EZCBIPGHWJ&amp;VAR:QUERY=UkdGX0VOVFJQUl9WQUwoUVRSLDQwNTQzLCwsLCwsTk9BVURJVCk=&amp;WINDOW=FIRST_POPUP&amp;HEIGHT=450&amp;WI","DTH=450&amp;START_MAXIMIZED=FALSE&amp;VAR:CALENDAR=FIVEDAY&amp;VAR:SYMBOL=AB&amp;VAR:INDEX=0"}</definedName>
    <definedName name="_519__FDSAUDITLINK__" localSheetId="20" hidden="1">{"fdsup://directions/FAT Viewer?action=UPDATE&amp;creator=factset&amp;DYN_ARGS=TRUE&amp;DOC_NAME=FAT:FQL_AUDITING_CLIENT_TEMPLATE.FAT&amp;display_string=Audit&amp;VAR:KEY=EZCBIPGHWJ&amp;VAR:QUERY=UkdGX0VOVFJQUl9WQUwoUVRSLDQwNTQzLCwsLCwsTk9BVURJVCk=&amp;WINDOW=FIRST_POPUP&amp;HEIGHT=450&amp;WI","DTH=450&amp;START_MAXIMIZED=FALSE&amp;VAR:CALENDAR=FIVEDAY&amp;VAR:SYMBOL=AB&amp;VAR:INDEX=0"}</definedName>
    <definedName name="_519__FDSAUDITLINK__" hidden="1">{"fdsup://directions/FAT Viewer?action=UPDATE&amp;creator=factset&amp;DYN_ARGS=TRUE&amp;DOC_NAME=FAT:FQL_AUDITING_CLIENT_TEMPLATE.FAT&amp;display_string=Audit&amp;VAR:KEY=EZCBIPGHWJ&amp;VAR:QUERY=UkdGX0VOVFJQUl9WQUwoUVRSLDQwNTQzLCwsLCwsTk9BVURJVCk=&amp;WINDOW=FIRST_POPUP&amp;HEIGHT=450&amp;WI","DTH=450&amp;START_MAXIMIZED=FALSE&amp;VAR:CALENDAR=FIVEDAY&amp;VAR:SYMBOL=AB&amp;VAR:INDEX=0"}</definedName>
    <definedName name="_52__FDSAUDITLINK__" localSheetId="2" hidden="1">{"fdsup://IBCentral/FAT Viewer?action=UPDATE&amp;creator=factset&amp;DOC_NAME=fat:reuters_annual_pshs_src_window.fat&amp;display_string=Audit&amp;DYN_ARGS=TRUE&amp;VAR:ID1=614804&amp;VAR:RCODE=FDSEPSDIL&amp;VAR:SDATE=20111299&amp;VAR:FREQ=Y&amp;VAR:RELITEM=RP&amp;VAR:CURRENCY=LOCAL&amp;VAR:CURRSOURCE","=EXSHARE&amp;VAR:NATFREQ=ANNUAL&amp;VAR:RFIELD=FINALIZED&amp;VAR:DB_TYPE=NR&amp;VAR:UNITS=M&amp;window=popup&amp;width=450&amp;height=300&amp;START_MAXIMIZED=FALSE"}</definedName>
    <definedName name="_52__FDSAUDITLINK__" localSheetId="20" hidden="1">{"fdsup://IBCentral/FAT Viewer?action=UPDATE&amp;creator=factset&amp;DOC_NAME=fat:reuters_annual_pshs_src_window.fat&amp;display_string=Audit&amp;DYN_ARGS=TRUE&amp;VAR:ID1=614804&amp;VAR:RCODE=FDSEPSDIL&amp;VAR:SDATE=20111299&amp;VAR:FREQ=Y&amp;VAR:RELITEM=RP&amp;VAR:CURRENCY=LOCAL&amp;VAR:CURRSOURCE","=EXSHARE&amp;VAR:NATFREQ=ANNUAL&amp;VAR:RFIELD=FINALIZED&amp;VAR:DB_TYPE=NR&amp;VAR:UNITS=M&amp;window=popup&amp;width=450&amp;height=300&amp;START_MAXIMIZED=FALSE"}</definedName>
    <definedName name="_52__FDSAUDITLINK__" hidden="1">{"fdsup://IBCentral/FAT Viewer?action=UPDATE&amp;creator=factset&amp;DOC_NAME=fat:reuters_annual_pshs_src_window.fat&amp;display_string=Audit&amp;DYN_ARGS=TRUE&amp;VAR:ID1=614804&amp;VAR:RCODE=FDSEPSDIL&amp;VAR:SDATE=20111299&amp;VAR:FREQ=Y&amp;VAR:RELITEM=RP&amp;VAR:CURRENCY=LOCAL&amp;VAR:CURRSOURCE","=EXSHARE&amp;VAR:NATFREQ=ANNUAL&amp;VAR:RFIELD=FINALIZED&amp;VAR:DB_TYPE=NR&amp;VAR:UNITS=M&amp;window=popup&amp;width=450&amp;height=300&amp;START_MAXIMIZED=FALSE"}</definedName>
    <definedName name="_520__FDSAUDITLINK__" localSheetId="2" hidden="1">{"fdsup://directions/FAT Viewer?action=UPDATE&amp;creator=factset&amp;DYN_ARGS=TRUE&amp;DOC_NAME=FAT:FQL_AUDITING_CLIENT_TEMPLATE.FAT&amp;display_string=Audit&amp;VAR:KEY=AJOTOJMHAP&amp;VAR:QUERY=UkdGX0VOVFJQUl9WQUwoUVRSLDQwNDUxLCwsLCwsTk9BVURJVCk=&amp;WINDOW=FIRST_POPUP&amp;HEIGHT=450&amp;WI","DTH=450&amp;START_MAXIMIZED=FALSE&amp;VAR:CALENDAR=FIVEDAY&amp;VAR:SYMBOL=AB&amp;VAR:INDEX=0"}</definedName>
    <definedName name="_520__FDSAUDITLINK__" localSheetId="20" hidden="1">{"fdsup://directions/FAT Viewer?action=UPDATE&amp;creator=factset&amp;DYN_ARGS=TRUE&amp;DOC_NAME=FAT:FQL_AUDITING_CLIENT_TEMPLATE.FAT&amp;display_string=Audit&amp;VAR:KEY=AJOTOJMHAP&amp;VAR:QUERY=UkdGX0VOVFJQUl9WQUwoUVRSLDQwNDUxLCwsLCwsTk9BVURJVCk=&amp;WINDOW=FIRST_POPUP&amp;HEIGHT=450&amp;WI","DTH=450&amp;START_MAXIMIZED=FALSE&amp;VAR:CALENDAR=FIVEDAY&amp;VAR:SYMBOL=AB&amp;VAR:INDEX=0"}</definedName>
    <definedName name="_520__FDSAUDITLINK__" hidden="1">{"fdsup://directions/FAT Viewer?action=UPDATE&amp;creator=factset&amp;DYN_ARGS=TRUE&amp;DOC_NAME=FAT:FQL_AUDITING_CLIENT_TEMPLATE.FAT&amp;display_string=Audit&amp;VAR:KEY=AJOTOJMHAP&amp;VAR:QUERY=UkdGX0VOVFJQUl9WQUwoUVRSLDQwNDUxLCwsLCwsTk9BVURJVCk=&amp;WINDOW=FIRST_POPUP&amp;HEIGHT=450&amp;WI","DTH=450&amp;START_MAXIMIZED=FALSE&amp;VAR:CALENDAR=FIVEDAY&amp;VAR:SYMBOL=AB&amp;VAR:INDEX=0"}</definedName>
    <definedName name="_521__FDSAUDITLINK__" localSheetId="2" hidden="1">{"fdsup://directions/FAT Viewer?action=UPDATE&amp;creator=factset&amp;DYN_ARGS=TRUE&amp;DOC_NAME=FAT:FQL_AUDITING_CLIENT_TEMPLATE.FAT&amp;display_string=Audit&amp;VAR:KEY=UFCXYFCHWX&amp;VAR:QUERY=UkdGX0VOVFJQUl9WQUwoUVRSLDQwMzU5LCwsLCwsTk9BVURJVCk=&amp;WINDOW=FIRST_POPUP&amp;HEIGHT=450&amp;WI","DTH=450&amp;START_MAXIMIZED=FALSE&amp;VAR:CALENDAR=FIVEDAY&amp;VAR:SYMBOL=AB&amp;VAR:INDEX=0"}</definedName>
    <definedName name="_521__FDSAUDITLINK__" localSheetId="20" hidden="1">{"fdsup://directions/FAT Viewer?action=UPDATE&amp;creator=factset&amp;DYN_ARGS=TRUE&amp;DOC_NAME=FAT:FQL_AUDITING_CLIENT_TEMPLATE.FAT&amp;display_string=Audit&amp;VAR:KEY=UFCXYFCHWX&amp;VAR:QUERY=UkdGX0VOVFJQUl9WQUwoUVRSLDQwMzU5LCwsLCwsTk9BVURJVCk=&amp;WINDOW=FIRST_POPUP&amp;HEIGHT=450&amp;WI","DTH=450&amp;START_MAXIMIZED=FALSE&amp;VAR:CALENDAR=FIVEDAY&amp;VAR:SYMBOL=AB&amp;VAR:INDEX=0"}</definedName>
    <definedName name="_521__FDSAUDITLINK__" hidden="1">{"fdsup://directions/FAT Viewer?action=UPDATE&amp;creator=factset&amp;DYN_ARGS=TRUE&amp;DOC_NAME=FAT:FQL_AUDITING_CLIENT_TEMPLATE.FAT&amp;display_string=Audit&amp;VAR:KEY=UFCXYFCHWX&amp;VAR:QUERY=UkdGX0VOVFJQUl9WQUwoUVRSLDQwMzU5LCwsLCwsTk9BVURJVCk=&amp;WINDOW=FIRST_POPUP&amp;HEIGHT=450&amp;WI","DTH=450&amp;START_MAXIMIZED=FALSE&amp;VAR:CALENDAR=FIVEDAY&amp;VAR:SYMBOL=AB&amp;VAR:INDEX=0"}</definedName>
    <definedName name="_522__FDSAUDITLINK__" localSheetId="2" hidden="1">{"fdsup://directions/FAT Viewer?action=UPDATE&amp;creator=factset&amp;DYN_ARGS=TRUE&amp;DOC_NAME=FAT:FQL_AUDITING_CLIENT_TEMPLATE.FAT&amp;display_string=Audit&amp;VAR:KEY=AZWDYLGNOZ&amp;VAR:QUERY=UkdGX0VOVFJQUl9WQUwoUVRSLDQwMjY4LCwsLCwsTk9BVURJVCk=&amp;WINDOW=FIRST_POPUP&amp;HEIGHT=450&amp;WI","DTH=450&amp;START_MAXIMIZED=FALSE&amp;VAR:CALENDAR=FIVEDAY&amp;VAR:SYMBOL=AB&amp;VAR:INDEX=0"}</definedName>
    <definedName name="_522__FDSAUDITLINK__" localSheetId="20" hidden="1">{"fdsup://directions/FAT Viewer?action=UPDATE&amp;creator=factset&amp;DYN_ARGS=TRUE&amp;DOC_NAME=FAT:FQL_AUDITING_CLIENT_TEMPLATE.FAT&amp;display_string=Audit&amp;VAR:KEY=AZWDYLGNOZ&amp;VAR:QUERY=UkdGX0VOVFJQUl9WQUwoUVRSLDQwMjY4LCwsLCwsTk9BVURJVCk=&amp;WINDOW=FIRST_POPUP&amp;HEIGHT=450&amp;WI","DTH=450&amp;START_MAXIMIZED=FALSE&amp;VAR:CALENDAR=FIVEDAY&amp;VAR:SYMBOL=AB&amp;VAR:INDEX=0"}</definedName>
    <definedName name="_522__FDSAUDITLINK__" hidden="1">{"fdsup://directions/FAT Viewer?action=UPDATE&amp;creator=factset&amp;DYN_ARGS=TRUE&amp;DOC_NAME=FAT:FQL_AUDITING_CLIENT_TEMPLATE.FAT&amp;display_string=Audit&amp;VAR:KEY=AZWDYLGNOZ&amp;VAR:QUERY=UkdGX0VOVFJQUl9WQUwoUVRSLDQwMjY4LCwsLCwsTk9BVURJVCk=&amp;WINDOW=FIRST_POPUP&amp;HEIGHT=450&amp;WI","DTH=450&amp;START_MAXIMIZED=FALSE&amp;VAR:CALENDAR=FIVEDAY&amp;VAR:SYMBOL=AB&amp;VAR:INDEX=0"}</definedName>
    <definedName name="_523__FDSAUDITLINK__" localSheetId="2" hidden="1">{"fdsup://directions/FAT Viewer?action=UPDATE&amp;creator=factset&amp;DYN_ARGS=TRUE&amp;DOC_NAME=FAT:FQL_AUDITING_CLIENT_TEMPLATE.FAT&amp;display_string=Audit&amp;VAR:KEY=KBYZORMPCH&amp;VAR:QUERY=UkdGX0VOVFJQUl9WQUwoUVRSLDQwMTc4LCwsLCwsTk9BVURJVCk=&amp;WINDOW=FIRST_POPUP&amp;HEIGHT=450&amp;WI","DTH=450&amp;START_MAXIMIZED=FALSE&amp;VAR:CALENDAR=FIVEDAY&amp;VAR:SYMBOL=AB&amp;VAR:INDEX=0"}</definedName>
    <definedName name="_523__FDSAUDITLINK__" localSheetId="20" hidden="1">{"fdsup://directions/FAT Viewer?action=UPDATE&amp;creator=factset&amp;DYN_ARGS=TRUE&amp;DOC_NAME=FAT:FQL_AUDITING_CLIENT_TEMPLATE.FAT&amp;display_string=Audit&amp;VAR:KEY=KBYZORMPCH&amp;VAR:QUERY=UkdGX0VOVFJQUl9WQUwoUVRSLDQwMTc4LCwsLCwsTk9BVURJVCk=&amp;WINDOW=FIRST_POPUP&amp;HEIGHT=450&amp;WI","DTH=450&amp;START_MAXIMIZED=FALSE&amp;VAR:CALENDAR=FIVEDAY&amp;VAR:SYMBOL=AB&amp;VAR:INDEX=0"}</definedName>
    <definedName name="_523__FDSAUDITLINK__" hidden="1">{"fdsup://directions/FAT Viewer?action=UPDATE&amp;creator=factset&amp;DYN_ARGS=TRUE&amp;DOC_NAME=FAT:FQL_AUDITING_CLIENT_TEMPLATE.FAT&amp;display_string=Audit&amp;VAR:KEY=KBYZORMPCH&amp;VAR:QUERY=UkdGX0VOVFJQUl9WQUwoUVRSLDQwMTc4LCwsLCwsTk9BVURJVCk=&amp;WINDOW=FIRST_POPUP&amp;HEIGHT=450&amp;WI","DTH=450&amp;START_MAXIMIZED=FALSE&amp;VAR:CALENDAR=FIVEDAY&amp;VAR:SYMBOL=AB&amp;VAR:INDEX=0"}</definedName>
    <definedName name="_524__FDSAUDITLINK__" localSheetId="2" hidden="1">{"fdsup://directions/FAT Viewer?action=UPDATE&amp;creator=factset&amp;DYN_ARGS=TRUE&amp;DOC_NAME=FAT:FQL_AUDITING_CLIENT_TEMPLATE.FAT&amp;display_string=Audit&amp;VAR:KEY=SRAHIDATUF&amp;VAR:QUERY=UkdGX0VOVFJQUl9WQUwoUVRSLDQwMDg2LCwsLCwsTk9BVURJVCk=&amp;WINDOW=FIRST_POPUP&amp;HEIGHT=450&amp;WI","DTH=450&amp;START_MAXIMIZED=FALSE&amp;VAR:CALENDAR=FIVEDAY&amp;VAR:SYMBOL=AB&amp;VAR:INDEX=0"}</definedName>
    <definedName name="_524__FDSAUDITLINK__" localSheetId="20" hidden="1">{"fdsup://directions/FAT Viewer?action=UPDATE&amp;creator=factset&amp;DYN_ARGS=TRUE&amp;DOC_NAME=FAT:FQL_AUDITING_CLIENT_TEMPLATE.FAT&amp;display_string=Audit&amp;VAR:KEY=SRAHIDATUF&amp;VAR:QUERY=UkdGX0VOVFJQUl9WQUwoUVRSLDQwMDg2LCwsLCwsTk9BVURJVCk=&amp;WINDOW=FIRST_POPUP&amp;HEIGHT=450&amp;WI","DTH=450&amp;START_MAXIMIZED=FALSE&amp;VAR:CALENDAR=FIVEDAY&amp;VAR:SYMBOL=AB&amp;VAR:INDEX=0"}</definedName>
    <definedName name="_524__FDSAUDITLINK__" hidden="1">{"fdsup://directions/FAT Viewer?action=UPDATE&amp;creator=factset&amp;DYN_ARGS=TRUE&amp;DOC_NAME=FAT:FQL_AUDITING_CLIENT_TEMPLATE.FAT&amp;display_string=Audit&amp;VAR:KEY=SRAHIDATUF&amp;VAR:QUERY=UkdGX0VOVFJQUl9WQUwoUVRSLDQwMDg2LCwsLCwsTk9BVURJVCk=&amp;WINDOW=FIRST_POPUP&amp;HEIGHT=450&amp;WI","DTH=450&amp;START_MAXIMIZED=FALSE&amp;VAR:CALENDAR=FIVEDAY&amp;VAR:SYMBOL=AB&amp;VAR:INDEX=0"}</definedName>
    <definedName name="_525__FDSAUDITLINK__" localSheetId="2" hidden="1">{"fdsup://directions/FAT Viewer?action=UPDATE&amp;creator=factset&amp;DYN_ARGS=TRUE&amp;DOC_NAME=FAT:FQL_AUDITING_CLIENT_TEMPLATE.FAT&amp;display_string=Audit&amp;VAR:KEY=YTENQBOTIF&amp;VAR:QUERY=UkdGX0VOVFJQUl9WQUwoUVRSLDM5OTk0LCwsLCwsTk9BVURJVCk=&amp;WINDOW=FIRST_POPUP&amp;HEIGHT=450&amp;WI","DTH=450&amp;START_MAXIMIZED=FALSE&amp;VAR:CALENDAR=FIVEDAY&amp;VAR:SYMBOL=AB&amp;VAR:INDEX=0"}</definedName>
    <definedName name="_525__FDSAUDITLINK__" localSheetId="20" hidden="1">{"fdsup://directions/FAT Viewer?action=UPDATE&amp;creator=factset&amp;DYN_ARGS=TRUE&amp;DOC_NAME=FAT:FQL_AUDITING_CLIENT_TEMPLATE.FAT&amp;display_string=Audit&amp;VAR:KEY=YTENQBOTIF&amp;VAR:QUERY=UkdGX0VOVFJQUl9WQUwoUVRSLDM5OTk0LCwsLCwsTk9BVURJVCk=&amp;WINDOW=FIRST_POPUP&amp;HEIGHT=450&amp;WI","DTH=450&amp;START_MAXIMIZED=FALSE&amp;VAR:CALENDAR=FIVEDAY&amp;VAR:SYMBOL=AB&amp;VAR:INDEX=0"}</definedName>
    <definedName name="_525__FDSAUDITLINK__" hidden="1">{"fdsup://directions/FAT Viewer?action=UPDATE&amp;creator=factset&amp;DYN_ARGS=TRUE&amp;DOC_NAME=FAT:FQL_AUDITING_CLIENT_TEMPLATE.FAT&amp;display_string=Audit&amp;VAR:KEY=YTENQBOTIF&amp;VAR:QUERY=UkdGX0VOVFJQUl9WQUwoUVRSLDM5OTk0LCwsLCwsTk9BVURJVCk=&amp;WINDOW=FIRST_POPUP&amp;HEIGHT=450&amp;WI","DTH=450&amp;START_MAXIMIZED=FALSE&amp;VAR:CALENDAR=FIVEDAY&amp;VAR:SYMBOL=AB&amp;VAR:INDEX=0"}</definedName>
    <definedName name="_526__FDSAUDITLINK__" localSheetId="2" hidden="1">{"fdsup://directions/FAT Viewer?action=UPDATE&amp;creator=factset&amp;DYN_ARGS=TRUE&amp;DOC_NAME=FAT:FQL_AUDITING_CLIENT_TEMPLATE.FAT&amp;display_string=Audit&amp;VAR:KEY=WBIJUDWPAN&amp;VAR:QUERY=UkdGX0VOVFJQUl9WQUwoUVRSLDM5OTAzLCwsLCwsTk9BVURJVCk=&amp;WINDOW=FIRST_POPUP&amp;HEIGHT=450&amp;WI","DTH=450&amp;START_MAXIMIZED=FALSE&amp;VAR:CALENDAR=FIVEDAY&amp;VAR:SYMBOL=AB&amp;VAR:INDEX=0"}</definedName>
    <definedName name="_526__FDSAUDITLINK__" localSheetId="20" hidden="1">{"fdsup://directions/FAT Viewer?action=UPDATE&amp;creator=factset&amp;DYN_ARGS=TRUE&amp;DOC_NAME=FAT:FQL_AUDITING_CLIENT_TEMPLATE.FAT&amp;display_string=Audit&amp;VAR:KEY=WBIJUDWPAN&amp;VAR:QUERY=UkdGX0VOVFJQUl9WQUwoUVRSLDM5OTAzLCwsLCwsTk9BVURJVCk=&amp;WINDOW=FIRST_POPUP&amp;HEIGHT=450&amp;WI","DTH=450&amp;START_MAXIMIZED=FALSE&amp;VAR:CALENDAR=FIVEDAY&amp;VAR:SYMBOL=AB&amp;VAR:INDEX=0"}</definedName>
    <definedName name="_526__FDSAUDITLINK__" hidden="1">{"fdsup://directions/FAT Viewer?action=UPDATE&amp;creator=factset&amp;DYN_ARGS=TRUE&amp;DOC_NAME=FAT:FQL_AUDITING_CLIENT_TEMPLATE.FAT&amp;display_string=Audit&amp;VAR:KEY=WBIJUDWPAN&amp;VAR:QUERY=UkdGX0VOVFJQUl9WQUwoUVRSLDM5OTAzLCwsLCwsTk9BVURJVCk=&amp;WINDOW=FIRST_POPUP&amp;HEIGHT=450&amp;WI","DTH=450&amp;START_MAXIMIZED=FALSE&amp;VAR:CALENDAR=FIVEDAY&amp;VAR:SYMBOL=AB&amp;VAR:INDEX=0"}</definedName>
    <definedName name="_527__FDSAUDITLINK__" localSheetId="2" hidden="1">{"fdsup://directions/FAT Viewer?action=UPDATE&amp;creator=factset&amp;DYN_ARGS=TRUE&amp;DOC_NAME=FAT:FQL_AUDITING_CLIENT_TEMPLATE.FAT&amp;display_string=Audit&amp;VAR:KEY=GBOFAPUNSF&amp;VAR:QUERY=UkdGX0VOVFJQUl9WQUwoUVRSLDM5ODEzLCwsLCwsTk9BVURJVCk=&amp;WINDOW=FIRST_POPUP&amp;HEIGHT=450&amp;WI","DTH=450&amp;START_MAXIMIZED=FALSE&amp;VAR:CALENDAR=FIVEDAY&amp;VAR:SYMBOL=AB&amp;VAR:INDEX=0"}</definedName>
    <definedName name="_527__FDSAUDITLINK__" localSheetId="20" hidden="1">{"fdsup://directions/FAT Viewer?action=UPDATE&amp;creator=factset&amp;DYN_ARGS=TRUE&amp;DOC_NAME=FAT:FQL_AUDITING_CLIENT_TEMPLATE.FAT&amp;display_string=Audit&amp;VAR:KEY=GBOFAPUNSF&amp;VAR:QUERY=UkdGX0VOVFJQUl9WQUwoUVRSLDM5ODEzLCwsLCwsTk9BVURJVCk=&amp;WINDOW=FIRST_POPUP&amp;HEIGHT=450&amp;WI","DTH=450&amp;START_MAXIMIZED=FALSE&amp;VAR:CALENDAR=FIVEDAY&amp;VAR:SYMBOL=AB&amp;VAR:INDEX=0"}</definedName>
    <definedName name="_527__FDSAUDITLINK__" hidden="1">{"fdsup://directions/FAT Viewer?action=UPDATE&amp;creator=factset&amp;DYN_ARGS=TRUE&amp;DOC_NAME=FAT:FQL_AUDITING_CLIENT_TEMPLATE.FAT&amp;display_string=Audit&amp;VAR:KEY=GBOFAPUNSF&amp;VAR:QUERY=UkdGX0VOVFJQUl9WQUwoUVRSLDM5ODEzLCwsLCwsTk9BVURJVCk=&amp;WINDOW=FIRST_POPUP&amp;HEIGHT=450&amp;WI","DTH=450&amp;START_MAXIMIZED=FALSE&amp;VAR:CALENDAR=FIVEDAY&amp;VAR:SYMBOL=AB&amp;VAR:INDEX=0"}</definedName>
    <definedName name="_528__FDSAUDITLINK__" localSheetId="2" hidden="1">{"fdsup://directions/FAT Viewer?action=UPDATE&amp;creator=factset&amp;DYN_ARGS=TRUE&amp;DOC_NAME=FAT:FQL_AUDITING_CLIENT_TEMPLATE.FAT&amp;display_string=Audit&amp;VAR:KEY=CNCDWZYHQL&amp;VAR:QUERY=UkdGX0VOVFJQUl9WQUwoUVRSLDM5NzIxLCwsLCwsTk9BVURJVCk=&amp;WINDOW=FIRST_POPUP&amp;HEIGHT=450&amp;WI","DTH=450&amp;START_MAXIMIZED=FALSE&amp;VAR:CALENDAR=FIVEDAY&amp;VAR:SYMBOL=AB&amp;VAR:INDEX=0"}</definedName>
    <definedName name="_528__FDSAUDITLINK__" localSheetId="20" hidden="1">{"fdsup://directions/FAT Viewer?action=UPDATE&amp;creator=factset&amp;DYN_ARGS=TRUE&amp;DOC_NAME=FAT:FQL_AUDITING_CLIENT_TEMPLATE.FAT&amp;display_string=Audit&amp;VAR:KEY=CNCDWZYHQL&amp;VAR:QUERY=UkdGX0VOVFJQUl9WQUwoUVRSLDM5NzIxLCwsLCwsTk9BVURJVCk=&amp;WINDOW=FIRST_POPUP&amp;HEIGHT=450&amp;WI","DTH=450&amp;START_MAXIMIZED=FALSE&amp;VAR:CALENDAR=FIVEDAY&amp;VAR:SYMBOL=AB&amp;VAR:INDEX=0"}</definedName>
    <definedName name="_528__FDSAUDITLINK__" hidden="1">{"fdsup://directions/FAT Viewer?action=UPDATE&amp;creator=factset&amp;DYN_ARGS=TRUE&amp;DOC_NAME=FAT:FQL_AUDITING_CLIENT_TEMPLATE.FAT&amp;display_string=Audit&amp;VAR:KEY=CNCDWZYHQL&amp;VAR:QUERY=UkdGX0VOVFJQUl9WQUwoUVRSLDM5NzIxLCwsLCwsTk9BVURJVCk=&amp;WINDOW=FIRST_POPUP&amp;HEIGHT=450&amp;WI","DTH=450&amp;START_MAXIMIZED=FALSE&amp;VAR:CALENDAR=FIVEDAY&amp;VAR:SYMBOL=AB&amp;VAR:INDEX=0"}</definedName>
    <definedName name="_529__FDSAUDITLINK__" localSheetId="2" hidden="1">{"fdsup://directions/FAT Viewer?action=UPDATE&amp;creator=factset&amp;DYN_ARGS=TRUE&amp;DOC_NAME=FAT:FQL_AUDITING_CLIENT_TEMPLATE.FAT&amp;display_string=Audit&amp;VAR:KEY=ILIHILQPEH&amp;VAR:QUERY=UkdGX0VOVFJQUl9WQUwoUVRSLDM5NjI5LCwsLCwsTk9BVURJVCk=&amp;WINDOW=FIRST_POPUP&amp;HEIGHT=450&amp;WI","DTH=450&amp;START_MAXIMIZED=FALSE&amp;VAR:CALENDAR=FIVEDAY&amp;VAR:SYMBOL=AB&amp;VAR:INDEX=0"}</definedName>
    <definedName name="_529__FDSAUDITLINK__" localSheetId="20" hidden="1">{"fdsup://directions/FAT Viewer?action=UPDATE&amp;creator=factset&amp;DYN_ARGS=TRUE&amp;DOC_NAME=FAT:FQL_AUDITING_CLIENT_TEMPLATE.FAT&amp;display_string=Audit&amp;VAR:KEY=ILIHILQPEH&amp;VAR:QUERY=UkdGX0VOVFJQUl9WQUwoUVRSLDM5NjI5LCwsLCwsTk9BVURJVCk=&amp;WINDOW=FIRST_POPUP&amp;HEIGHT=450&amp;WI","DTH=450&amp;START_MAXIMIZED=FALSE&amp;VAR:CALENDAR=FIVEDAY&amp;VAR:SYMBOL=AB&amp;VAR:INDEX=0"}</definedName>
    <definedName name="_529__FDSAUDITLINK__" hidden="1">{"fdsup://directions/FAT Viewer?action=UPDATE&amp;creator=factset&amp;DYN_ARGS=TRUE&amp;DOC_NAME=FAT:FQL_AUDITING_CLIENT_TEMPLATE.FAT&amp;display_string=Audit&amp;VAR:KEY=ILIHILQPEH&amp;VAR:QUERY=UkdGX0VOVFJQUl9WQUwoUVRSLDM5NjI5LCwsLCwsTk9BVURJVCk=&amp;WINDOW=FIRST_POPUP&amp;HEIGHT=450&amp;WI","DTH=450&amp;START_MAXIMIZED=FALSE&amp;VAR:CALENDAR=FIVEDAY&amp;VAR:SYMBOL=AB&amp;VAR:INDEX=0"}</definedName>
    <definedName name="_53__FDSAUDITLINK__" localSheetId="2" hidden="1">{"fdsup://IBCentral/FAT Viewer?action=UPDATE&amp;creator=factset&amp;DOC_NAME=fat:reuters_annual_source_window.fat&amp;display_string=Audit&amp;DYN_ARGS=TRUE&amp;VAR:ID1=708842&amp;VAR:RCODE=CMNEQ&amp;VAR:SDATE=20111299&amp;VAR:FREQ=Y&amp;VAR:RELITEM=RP&amp;VAR:CURRENCY=LOCAL&amp;VAR:CURRSOURCE=EXSHA","RE&amp;VAR:NATFREQ=ANNUAL&amp;VAR:RFIELD=FINALIZED&amp;VAR:DB_TYPE=NR&amp;VAR:UNITS=M&amp;window=popup&amp;width=450&amp;height=300&amp;START_MAXIMIZED=FALSE"}</definedName>
    <definedName name="_53__FDSAUDITLINK__" localSheetId="20" hidden="1">{"fdsup://IBCentral/FAT Viewer?action=UPDATE&amp;creator=factset&amp;DOC_NAME=fat:reuters_annual_source_window.fat&amp;display_string=Audit&amp;DYN_ARGS=TRUE&amp;VAR:ID1=708842&amp;VAR:RCODE=CMNEQ&amp;VAR:SDATE=20111299&amp;VAR:FREQ=Y&amp;VAR:RELITEM=RP&amp;VAR:CURRENCY=LOCAL&amp;VAR:CURRSOURCE=EXSHA","RE&amp;VAR:NATFREQ=ANNUAL&amp;VAR:RFIELD=FINALIZED&amp;VAR:DB_TYPE=NR&amp;VAR:UNITS=M&amp;window=popup&amp;width=450&amp;height=300&amp;START_MAXIMIZED=FALSE"}</definedName>
    <definedName name="_53__FDSAUDITLINK__" hidden="1">{"fdsup://IBCentral/FAT Viewer?action=UPDATE&amp;creator=factset&amp;DOC_NAME=fat:reuters_annual_source_window.fat&amp;display_string=Audit&amp;DYN_ARGS=TRUE&amp;VAR:ID1=708842&amp;VAR:RCODE=CMNEQ&amp;VAR:SDATE=20111299&amp;VAR:FREQ=Y&amp;VAR:RELITEM=RP&amp;VAR:CURRENCY=LOCAL&amp;VAR:CURRSOURCE=EXSHA","RE&amp;VAR:NATFREQ=ANNUAL&amp;VAR:RFIELD=FINALIZED&amp;VAR:DB_TYPE=NR&amp;VAR:UNITS=M&amp;window=popup&amp;width=450&amp;height=300&amp;START_MAXIMIZED=FALSE"}</definedName>
    <definedName name="_530__FDSAUDITLINK__" localSheetId="2" hidden="1">{"fdsup://directions/FAT Viewer?action=UPDATE&amp;creator=factset&amp;DYN_ARGS=TRUE&amp;DOC_NAME=FAT:FQL_AUDITING_CLIENT_TEMPLATE.FAT&amp;display_string=Audit&amp;VAR:KEY=WBKHSXEZQR&amp;VAR:QUERY=UkdGX0VOVFJQUl9WQUwoUVRSLDM5NTM4LCwsLCwsTk9BVURJVCk=&amp;WINDOW=FIRST_POPUP&amp;HEIGHT=450&amp;WI","DTH=450&amp;START_MAXIMIZED=FALSE&amp;VAR:CALENDAR=FIVEDAY&amp;VAR:SYMBOL=AB&amp;VAR:INDEX=0"}</definedName>
    <definedName name="_530__FDSAUDITLINK__" localSheetId="20" hidden="1">{"fdsup://directions/FAT Viewer?action=UPDATE&amp;creator=factset&amp;DYN_ARGS=TRUE&amp;DOC_NAME=FAT:FQL_AUDITING_CLIENT_TEMPLATE.FAT&amp;display_string=Audit&amp;VAR:KEY=WBKHSXEZQR&amp;VAR:QUERY=UkdGX0VOVFJQUl9WQUwoUVRSLDM5NTM4LCwsLCwsTk9BVURJVCk=&amp;WINDOW=FIRST_POPUP&amp;HEIGHT=450&amp;WI","DTH=450&amp;START_MAXIMIZED=FALSE&amp;VAR:CALENDAR=FIVEDAY&amp;VAR:SYMBOL=AB&amp;VAR:INDEX=0"}</definedName>
    <definedName name="_530__FDSAUDITLINK__" hidden="1">{"fdsup://directions/FAT Viewer?action=UPDATE&amp;creator=factset&amp;DYN_ARGS=TRUE&amp;DOC_NAME=FAT:FQL_AUDITING_CLIENT_TEMPLATE.FAT&amp;display_string=Audit&amp;VAR:KEY=WBKHSXEZQR&amp;VAR:QUERY=UkdGX0VOVFJQUl9WQUwoUVRSLDM5NTM4LCwsLCwsTk9BVURJVCk=&amp;WINDOW=FIRST_POPUP&amp;HEIGHT=450&amp;WI","DTH=450&amp;START_MAXIMIZED=FALSE&amp;VAR:CALENDAR=FIVEDAY&amp;VAR:SYMBOL=AB&amp;VAR:INDEX=0"}</definedName>
    <definedName name="_531__FDSAUDITLINK__" localSheetId="2" hidden="1">{"fdsup://directions/FAT Viewer?action=UPDATE&amp;creator=factset&amp;DYN_ARGS=TRUE&amp;DOC_NAME=FAT:FQL_AUDITING_CLIENT_TEMPLATE.FAT&amp;display_string=Audit&amp;VAR:KEY=KNYZOXGHUL&amp;VAR:QUERY=UkdGX0VOVFJQUl9WQUwoUVRSLDM5NDQ3LCwsLCwsTk9BVURJVCk=&amp;WINDOW=FIRST_POPUP&amp;HEIGHT=450&amp;WI","DTH=450&amp;START_MAXIMIZED=FALSE&amp;VAR:CALENDAR=FIVEDAY&amp;VAR:SYMBOL=AB&amp;VAR:INDEX=0"}</definedName>
    <definedName name="_531__FDSAUDITLINK__" localSheetId="20" hidden="1">{"fdsup://directions/FAT Viewer?action=UPDATE&amp;creator=factset&amp;DYN_ARGS=TRUE&amp;DOC_NAME=FAT:FQL_AUDITING_CLIENT_TEMPLATE.FAT&amp;display_string=Audit&amp;VAR:KEY=KNYZOXGHUL&amp;VAR:QUERY=UkdGX0VOVFJQUl9WQUwoUVRSLDM5NDQ3LCwsLCwsTk9BVURJVCk=&amp;WINDOW=FIRST_POPUP&amp;HEIGHT=450&amp;WI","DTH=450&amp;START_MAXIMIZED=FALSE&amp;VAR:CALENDAR=FIVEDAY&amp;VAR:SYMBOL=AB&amp;VAR:INDEX=0"}</definedName>
    <definedName name="_531__FDSAUDITLINK__" hidden="1">{"fdsup://directions/FAT Viewer?action=UPDATE&amp;creator=factset&amp;DYN_ARGS=TRUE&amp;DOC_NAME=FAT:FQL_AUDITING_CLIENT_TEMPLATE.FAT&amp;display_string=Audit&amp;VAR:KEY=KNYZOXGHUL&amp;VAR:QUERY=UkdGX0VOVFJQUl9WQUwoUVRSLDM5NDQ3LCwsLCwsTk9BVURJVCk=&amp;WINDOW=FIRST_POPUP&amp;HEIGHT=450&amp;WI","DTH=450&amp;START_MAXIMIZED=FALSE&amp;VAR:CALENDAR=FIVEDAY&amp;VAR:SYMBOL=AB&amp;VAR:INDEX=0"}</definedName>
    <definedName name="_532__FDSAUDITLINK__" localSheetId="2" hidden="1">{"fdsup://directions/FAT Viewer?action=UPDATE&amp;creator=factset&amp;DYN_ARGS=TRUE&amp;DOC_NAME=FAT:FQL_AUDITING_CLIENT_TEMPLATE.FAT&amp;display_string=Audit&amp;VAR:KEY=INYXYJIPEV&amp;VAR:QUERY=UkdGX0VOVFJQUl9WQUwoUVRSLDM5MzU1LCwsLCwsTk9BVURJVCk=&amp;WINDOW=FIRST_POPUP&amp;HEIGHT=450&amp;WI","DTH=450&amp;START_MAXIMIZED=FALSE&amp;VAR:CALENDAR=FIVEDAY&amp;VAR:SYMBOL=AB&amp;VAR:INDEX=0"}</definedName>
    <definedName name="_532__FDSAUDITLINK__" localSheetId="20" hidden="1">{"fdsup://directions/FAT Viewer?action=UPDATE&amp;creator=factset&amp;DYN_ARGS=TRUE&amp;DOC_NAME=FAT:FQL_AUDITING_CLIENT_TEMPLATE.FAT&amp;display_string=Audit&amp;VAR:KEY=INYXYJIPEV&amp;VAR:QUERY=UkdGX0VOVFJQUl9WQUwoUVRSLDM5MzU1LCwsLCwsTk9BVURJVCk=&amp;WINDOW=FIRST_POPUP&amp;HEIGHT=450&amp;WI","DTH=450&amp;START_MAXIMIZED=FALSE&amp;VAR:CALENDAR=FIVEDAY&amp;VAR:SYMBOL=AB&amp;VAR:INDEX=0"}</definedName>
    <definedName name="_532__FDSAUDITLINK__" hidden="1">{"fdsup://directions/FAT Viewer?action=UPDATE&amp;creator=factset&amp;DYN_ARGS=TRUE&amp;DOC_NAME=FAT:FQL_AUDITING_CLIENT_TEMPLATE.FAT&amp;display_string=Audit&amp;VAR:KEY=INYXYJIPEV&amp;VAR:QUERY=UkdGX0VOVFJQUl9WQUwoUVRSLDM5MzU1LCwsLCwsTk9BVURJVCk=&amp;WINDOW=FIRST_POPUP&amp;HEIGHT=450&amp;WI","DTH=450&amp;START_MAXIMIZED=FALSE&amp;VAR:CALENDAR=FIVEDAY&amp;VAR:SYMBOL=AB&amp;VAR:INDEX=0"}</definedName>
    <definedName name="_533__FDSAUDITLINK__" localSheetId="2" hidden="1">{"fdsup://directions/FAT Viewer?action=UPDATE&amp;creator=factset&amp;DYN_ARGS=TRUE&amp;DOC_NAME=FAT:FQL_AUDITING_CLIENT_TEMPLATE.FAT&amp;display_string=Audit&amp;VAR:KEY=UNSBMVWPMX&amp;VAR:QUERY=UkdGX0VOVFJQUl9WQUwoUVRSLDM5MjYzLCwsLCwsTk9BVURJVCk=&amp;WINDOW=FIRST_POPUP&amp;HEIGHT=450&amp;WI","DTH=450&amp;START_MAXIMIZED=FALSE&amp;VAR:CALENDAR=FIVEDAY&amp;VAR:SYMBOL=AB&amp;VAR:INDEX=0"}</definedName>
    <definedName name="_533__FDSAUDITLINK__" localSheetId="20" hidden="1">{"fdsup://directions/FAT Viewer?action=UPDATE&amp;creator=factset&amp;DYN_ARGS=TRUE&amp;DOC_NAME=FAT:FQL_AUDITING_CLIENT_TEMPLATE.FAT&amp;display_string=Audit&amp;VAR:KEY=UNSBMVWPMX&amp;VAR:QUERY=UkdGX0VOVFJQUl9WQUwoUVRSLDM5MjYzLCwsLCwsTk9BVURJVCk=&amp;WINDOW=FIRST_POPUP&amp;HEIGHT=450&amp;WI","DTH=450&amp;START_MAXIMIZED=FALSE&amp;VAR:CALENDAR=FIVEDAY&amp;VAR:SYMBOL=AB&amp;VAR:INDEX=0"}</definedName>
    <definedName name="_533__FDSAUDITLINK__" hidden="1">{"fdsup://directions/FAT Viewer?action=UPDATE&amp;creator=factset&amp;DYN_ARGS=TRUE&amp;DOC_NAME=FAT:FQL_AUDITING_CLIENT_TEMPLATE.FAT&amp;display_string=Audit&amp;VAR:KEY=UNSBMVWPMX&amp;VAR:QUERY=UkdGX0VOVFJQUl9WQUwoUVRSLDM5MjYzLCwsLCwsTk9BVURJVCk=&amp;WINDOW=FIRST_POPUP&amp;HEIGHT=450&amp;WI","DTH=450&amp;START_MAXIMIZED=FALSE&amp;VAR:CALENDAR=FIVEDAY&amp;VAR:SYMBOL=AB&amp;VAR:INDEX=0"}</definedName>
    <definedName name="_534__FDSAUDITLINK__" localSheetId="2" hidden="1">{"fdsup://directions/FAT Viewer?action=UPDATE&amp;creator=factset&amp;DYN_ARGS=TRUE&amp;DOC_NAME=FAT:FQL_AUDITING_CLIENT_TEMPLATE.FAT&amp;display_string=Audit&amp;VAR:KEY=IRGRCNQPWV&amp;VAR:QUERY=UkdGX0VOVFJQUl9WQUwoUVRSLDM5MTcyLCwsLCwsTk9BVURJVCk=&amp;WINDOW=FIRST_POPUP&amp;HEIGHT=450&amp;WI","DTH=450&amp;START_MAXIMIZED=FALSE&amp;VAR:CALENDAR=FIVEDAY&amp;VAR:SYMBOL=AB&amp;VAR:INDEX=0"}</definedName>
    <definedName name="_534__FDSAUDITLINK__" localSheetId="20" hidden="1">{"fdsup://directions/FAT Viewer?action=UPDATE&amp;creator=factset&amp;DYN_ARGS=TRUE&amp;DOC_NAME=FAT:FQL_AUDITING_CLIENT_TEMPLATE.FAT&amp;display_string=Audit&amp;VAR:KEY=IRGRCNQPWV&amp;VAR:QUERY=UkdGX0VOVFJQUl9WQUwoUVRSLDM5MTcyLCwsLCwsTk9BVURJVCk=&amp;WINDOW=FIRST_POPUP&amp;HEIGHT=450&amp;WI","DTH=450&amp;START_MAXIMIZED=FALSE&amp;VAR:CALENDAR=FIVEDAY&amp;VAR:SYMBOL=AB&amp;VAR:INDEX=0"}</definedName>
    <definedName name="_534__FDSAUDITLINK__" hidden="1">{"fdsup://directions/FAT Viewer?action=UPDATE&amp;creator=factset&amp;DYN_ARGS=TRUE&amp;DOC_NAME=FAT:FQL_AUDITING_CLIENT_TEMPLATE.FAT&amp;display_string=Audit&amp;VAR:KEY=IRGRCNQPWV&amp;VAR:QUERY=UkdGX0VOVFJQUl9WQUwoUVRSLDM5MTcyLCwsLCwsTk9BVURJVCk=&amp;WINDOW=FIRST_POPUP&amp;HEIGHT=450&amp;WI","DTH=450&amp;START_MAXIMIZED=FALSE&amp;VAR:CALENDAR=FIVEDAY&amp;VAR:SYMBOL=AB&amp;VAR:INDEX=0"}</definedName>
    <definedName name="_535__FDSAUDITLINK__" localSheetId="2" hidden="1">{"fdsup://directions/FAT Viewer?action=UPDATE&amp;creator=factset&amp;DYN_ARGS=TRUE&amp;DOC_NAME=FAT:FQL_AUDITING_CLIENT_TEMPLATE.FAT&amp;display_string=Audit&amp;VAR:KEY=GNCPODUVUT&amp;VAR:QUERY=UkdGX0VOVFJQUl9WQUwoUVRSLDM5MDgyLCwsLCwsTk9BVURJVCk=&amp;WINDOW=FIRST_POPUP&amp;HEIGHT=450&amp;WI","DTH=450&amp;START_MAXIMIZED=FALSE&amp;VAR:CALENDAR=FIVEDAY&amp;VAR:SYMBOL=AB&amp;VAR:INDEX=0"}</definedName>
    <definedName name="_535__FDSAUDITLINK__" localSheetId="20" hidden="1">{"fdsup://directions/FAT Viewer?action=UPDATE&amp;creator=factset&amp;DYN_ARGS=TRUE&amp;DOC_NAME=FAT:FQL_AUDITING_CLIENT_TEMPLATE.FAT&amp;display_string=Audit&amp;VAR:KEY=GNCPODUVUT&amp;VAR:QUERY=UkdGX0VOVFJQUl9WQUwoUVRSLDM5MDgyLCwsLCwsTk9BVURJVCk=&amp;WINDOW=FIRST_POPUP&amp;HEIGHT=450&amp;WI","DTH=450&amp;START_MAXIMIZED=FALSE&amp;VAR:CALENDAR=FIVEDAY&amp;VAR:SYMBOL=AB&amp;VAR:INDEX=0"}</definedName>
    <definedName name="_535__FDSAUDITLINK__" hidden="1">{"fdsup://directions/FAT Viewer?action=UPDATE&amp;creator=factset&amp;DYN_ARGS=TRUE&amp;DOC_NAME=FAT:FQL_AUDITING_CLIENT_TEMPLATE.FAT&amp;display_string=Audit&amp;VAR:KEY=GNCPODUVUT&amp;VAR:QUERY=UkdGX0VOVFJQUl9WQUwoUVRSLDM5MDgyLCwsLCwsTk9BVURJVCk=&amp;WINDOW=FIRST_POPUP&amp;HEIGHT=450&amp;WI","DTH=450&amp;START_MAXIMIZED=FALSE&amp;VAR:CALENDAR=FIVEDAY&amp;VAR:SYMBOL=AB&amp;VAR:INDEX=0"}</definedName>
    <definedName name="_536__FDSAUDITLINK__" localSheetId="2" hidden="1">{"fdsup://directions/FAT Viewer?action=UPDATE&amp;creator=factset&amp;DYN_ARGS=TRUE&amp;DOC_NAME=FAT:FQL_AUDITING_CLIENT_TEMPLATE.FAT&amp;display_string=Audit&amp;VAR:KEY=GRIVODUVAB&amp;VAR:QUERY=UkdGX0VOVFJQUl9WQUwoUVRSLDM4OTkwLCwsLCwsTk9BVURJVCk=&amp;WINDOW=FIRST_POPUP&amp;HEIGHT=450&amp;WI","DTH=450&amp;START_MAXIMIZED=FALSE&amp;VAR:CALENDAR=FIVEDAY&amp;VAR:SYMBOL=AB&amp;VAR:INDEX=0"}</definedName>
    <definedName name="_536__FDSAUDITLINK__" localSheetId="20" hidden="1">{"fdsup://directions/FAT Viewer?action=UPDATE&amp;creator=factset&amp;DYN_ARGS=TRUE&amp;DOC_NAME=FAT:FQL_AUDITING_CLIENT_TEMPLATE.FAT&amp;display_string=Audit&amp;VAR:KEY=GRIVODUVAB&amp;VAR:QUERY=UkdGX0VOVFJQUl9WQUwoUVRSLDM4OTkwLCwsLCwsTk9BVURJVCk=&amp;WINDOW=FIRST_POPUP&amp;HEIGHT=450&amp;WI","DTH=450&amp;START_MAXIMIZED=FALSE&amp;VAR:CALENDAR=FIVEDAY&amp;VAR:SYMBOL=AB&amp;VAR:INDEX=0"}</definedName>
    <definedName name="_536__FDSAUDITLINK__" hidden="1">{"fdsup://directions/FAT Viewer?action=UPDATE&amp;creator=factset&amp;DYN_ARGS=TRUE&amp;DOC_NAME=FAT:FQL_AUDITING_CLIENT_TEMPLATE.FAT&amp;display_string=Audit&amp;VAR:KEY=GRIVODUVAB&amp;VAR:QUERY=UkdGX0VOVFJQUl9WQUwoUVRSLDM4OTkwLCwsLCwsTk9BVURJVCk=&amp;WINDOW=FIRST_POPUP&amp;HEIGHT=450&amp;WI","DTH=450&amp;START_MAXIMIZED=FALSE&amp;VAR:CALENDAR=FIVEDAY&amp;VAR:SYMBOL=AB&amp;VAR:INDEX=0"}</definedName>
    <definedName name="_537__FDSAUDITLINK__" localSheetId="2" hidden="1">{"fdsup://directions/FAT Viewer?action=UPDATE&amp;creator=factset&amp;DYN_ARGS=TRUE&amp;DOC_NAME=FAT:FQL_AUDITING_CLIENT_TEMPLATE.FAT&amp;display_string=Audit&amp;VAR:KEY=ANOROXQDYD&amp;VAR:QUERY=UkdGX0VOVFJQUl9WQUwoUVRSLDM4ODk4LCwsLCwsTk9BVURJVCk=&amp;WINDOW=FIRST_POPUP&amp;HEIGHT=450&amp;WI","DTH=450&amp;START_MAXIMIZED=FALSE&amp;VAR:CALENDAR=FIVEDAY&amp;VAR:SYMBOL=AB&amp;VAR:INDEX=0"}</definedName>
    <definedName name="_537__FDSAUDITLINK__" localSheetId="20" hidden="1">{"fdsup://directions/FAT Viewer?action=UPDATE&amp;creator=factset&amp;DYN_ARGS=TRUE&amp;DOC_NAME=FAT:FQL_AUDITING_CLIENT_TEMPLATE.FAT&amp;display_string=Audit&amp;VAR:KEY=ANOROXQDYD&amp;VAR:QUERY=UkdGX0VOVFJQUl9WQUwoUVRSLDM4ODk4LCwsLCwsTk9BVURJVCk=&amp;WINDOW=FIRST_POPUP&amp;HEIGHT=450&amp;WI","DTH=450&amp;START_MAXIMIZED=FALSE&amp;VAR:CALENDAR=FIVEDAY&amp;VAR:SYMBOL=AB&amp;VAR:INDEX=0"}</definedName>
    <definedName name="_537__FDSAUDITLINK__" hidden="1">{"fdsup://directions/FAT Viewer?action=UPDATE&amp;creator=factset&amp;DYN_ARGS=TRUE&amp;DOC_NAME=FAT:FQL_AUDITING_CLIENT_TEMPLATE.FAT&amp;display_string=Audit&amp;VAR:KEY=ANOROXQDYD&amp;VAR:QUERY=UkdGX0VOVFJQUl9WQUwoUVRSLDM4ODk4LCwsLCwsTk9BVURJVCk=&amp;WINDOW=FIRST_POPUP&amp;HEIGHT=450&amp;WI","DTH=450&amp;START_MAXIMIZED=FALSE&amp;VAR:CALENDAR=FIVEDAY&amp;VAR:SYMBOL=AB&amp;VAR:INDEX=0"}</definedName>
    <definedName name="_538__FDSAUDITLINK__" localSheetId="2" hidden="1">{"fdsup://directions/FAT Viewer?action=UPDATE&amp;creator=factset&amp;DYN_ARGS=TRUE&amp;DOC_NAME=FAT:FQL_AUDITING_CLIENT_TEMPLATE.FAT&amp;display_string=Audit&amp;VAR:KEY=UTQLCLGJUJ&amp;VAR:QUERY=UkdGX0VOVFJQUl9WQUwoUVRSLDM4ODA3LCwsLCwsTk9BVURJVCk=&amp;WINDOW=FIRST_POPUP&amp;HEIGHT=450&amp;WI","DTH=450&amp;START_MAXIMIZED=FALSE&amp;VAR:CALENDAR=FIVEDAY&amp;VAR:SYMBOL=AB&amp;VAR:INDEX=0"}</definedName>
    <definedName name="_538__FDSAUDITLINK__" localSheetId="20" hidden="1">{"fdsup://directions/FAT Viewer?action=UPDATE&amp;creator=factset&amp;DYN_ARGS=TRUE&amp;DOC_NAME=FAT:FQL_AUDITING_CLIENT_TEMPLATE.FAT&amp;display_string=Audit&amp;VAR:KEY=UTQLCLGJUJ&amp;VAR:QUERY=UkdGX0VOVFJQUl9WQUwoUVRSLDM4ODA3LCwsLCwsTk9BVURJVCk=&amp;WINDOW=FIRST_POPUP&amp;HEIGHT=450&amp;WI","DTH=450&amp;START_MAXIMIZED=FALSE&amp;VAR:CALENDAR=FIVEDAY&amp;VAR:SYMBOL=AB&amp;VAR:INDEX=0"}</definedName>
    <definedName name="_538__FDSAUDITLINK__" hidden="1">{"fdsup://directions/FAT Viewer?action=UPDATE&amp;creator=factset&amp;DYN_ARGS=TRUE&amp;DOC_NAME=FAT:FQL_AUDITING_CLIENT_TEMPLATE.FAT&amp;display_string=Audit&amp;VAR:KEY=UTQLCLGJUJ&amp;VAR:QUERY=UkdGX0VOVFJQUl9WQUwoUVRSLDM4ODA3LCwsLCwsTk9BVURJVCk=&amp;WINDOW=FIRST_POPUP&amp;HEIGHT=450&amp;WI","DTH=450&amp;START_MAXIMIZED=FALSE&amp;VAR:CALENDAR=FIVEDAY&amp;VAR:SYMBOL=AB&amp;VAR:INDEX=0"}</definedName>
    <definedName name="_539__FDSAUDITLINK__" localSheetId="2" hidden="1">{"fdsup://directions/FAT Viewer?action=UPDATE&amp;creator=factset&amp;DYN_ARGS=TRUE&amp;DOC_NAME=FAT:FQL_AUDITING_CLIENT_TEMPLATE.FAT&amp;display_string=Audit&amp;VAR:KEY=GTCLSBADEB&amp;VAR:QUERY=UkdGX0VOVFJQUl9WQUwoUVRSLDM4NzE3LCwsLCwsTk9BVURJVCk=&amp;WINDOW=FIRST_POPUP&amp;HEIGHT=450&amp;WI","DTH=450&amp;START_MAXIMIZED=FALSE&amp;VAR:CALENDAR=FIVEDAY&amp;VAR:SYMBOL=AB&amp;VAR:INDEX=0"}</definedName>
    <definedName name="_539__FDSAUDITLINK__" localSheetId="20" hidden="1">{"fdsup://directions/FAT Viewer?action=UPDATE&amp;creator=factset&amp;DYN_ARGS=TRUE&amp;DOC_NAME=FAT:FQL_AUDITING_CLIENT_TEMPLATE.FAT&amp;display_string=Audit&amp;VAR:KEY=GTCLSBADEB&amp;VAR:QUERY=UkdGX0VOVFJQUl9WQUwoUVRSLDM4NzE3LCwsLCwsTk9BVURJVCk=&amp;WINDOW=FIRST_POPUP&amp;HEIGHT=450&amp;WI","DTH=450&amp;START_MAXIMIZED=FALSE&amp;VAR:CALENDAR=FIVEDAY&amp;VAR:SYMBOL=AB&amp;VAR:INDEX=0"}</definedName>
    <definedName name="_539__FDSAUDITLINK__" hidden="1">{"fdsup://directions/FAT Viewer?action=UPDATE&amp;creator=factset&amp;DYN_ARGS=TRUE&amp;DOC_NAME=FAT:FQL_AUDITING_CLIENT_TEMPLATE.FAT&amp;display_string=Audit&amp;VAR:KEY=GTCLSBADEB&amp;VAR:QUERY=UkdGX0VOVFJQUl9WQUwoUVRSLDM4NzE3LCwsLCwsTk9BVURJVCk=&amp;WINDOW=FIRST_POPUP&amp;HEIGHT=450&amp;WI","DTH=450&amp;START_MAXIMIZED=FALSE&amp;VAR:CALENDAR=FIVEDAY&amp;VAR:SYMBOL=AB&amp;VAR:INDEX=0"}</definedName>
    <definedName name="_54__FDSAUDITLINK__" localSheetId="2" hidden="1">{"fdsup://IBCentral/FAT Viewer?action=UPDATE&amp;creator=factset&amp;DOC_NAME=fat:reuters_annual_source_window.fat&amp;display_string=Audit&amp;DYN_ARGS=TRUE&amp;VAR:ID1=726613&amp;VAR:RCODE=CMNEQ&amp;VAR:SDATE=20111299&amp;VAR:FREQ=Y&amp;VAR:RELITEM=RP&amp;VAR:CURRENCY=LOCAL&amp;VAR:CURRSOURCE=EXSHA","RE&amp;VAR:NATFREQ=ANNUAL&amp;VAR:RFIELD=FINALIZED&amp;VAR:DB_TYPE=NR&amp;VAR:UNITS=M&amp;window=popup&amp;width=450&amp;height=300&amp;START_MAXIMIZED=FALSE"}</definedName>
    <definedName name="_54__FDSAUDITLINK__" localSheetId="20" hidden="1">{"fdsup://IBCentral/FAT Viewer?action=UPDATE&amp;creator=factset&amp;DOC_NAME=fat:reuters_annual_source_window.fat&amp;display_string=Audit&amp;DYN_ARGS=TRUE&amp;VAR:ID1=726613&amp;VAR:RCODE=CMNEQ&amp;VAR:SDATE=20111299&amp;VAR:FREQ=Y&amp;VAR:RELITEM=RP&amp;VAR:CURRENCY=LOCAL&amp;VAR:CURRSOURCE=EXSHA","RE&amp;VAR:NATFREQ=ANNUAL&amp;VAR:RFIELD=FINALIZED&amp;VAR:DB_TYPE=NR&amp;VAR:UNITS=M&amp;window=popup&amp;width=450&amp;height=300&amp;START_MAXIMIZED=FALSE"}</definedName>
    <definedName name="_54__FDSAUDITLINK__" hidden="1">{"fdsup://IBCentral/FAT Viewer?action=UPDATE&amp;creator=factset&amp;DOC_NAME=fat:reuters_annual_source_window.fat&amp;display_string=Audit&amp;DYN_ARGS=TRUE&amp;VAR:ID1=726613&amp;VAR:RCODE=CMNEQ&amp;VAR:SDATE=20111299&amp;VAR:FREQ=Y&amp;VAR:RELITEM=RP&amp;VAR:CURRENCY=LOCAL&amp;VAR:CURRSOURCE=EXSHA","RE&amp;VAR:NATFREQ=ANNUAL&amp;VAR:RFIELD=FINALIZED&amp;VAR:DB_TYPE=NR&amp;VAR:UNITS=M&amp;window=popup&amp;width=450&amp;height=300&amp;START_MAXIMIZED=FALSE"}</definedName>
    <definedName name="_540__FDSAUDITLINK__" localSheetId="2" hidden="1">{"fdsup://directions/FAT Viewer?action=UPDATE&amp;creator=factset&amp;DYN_ARGS=TRUE&amp;DOC_NAME=FAT:FQL_AUDITING_CLIENT_TEMPLATE.FAT&amp;display_string=Audit&amp;VAR:KEY=KTCVWVCXSP&amp;VAR:QUERY=UkdGX0VOVFJQUl9WQUwoUVRSLDM4NjI1LCwsLCwsTk9BVURJVCk=&amp;WINDOW=FIRST_POPUP&amp;HEIGHT=450&amp;WI","DTH=450&amp;START_MAXIMIZED=FALSE&amp;VAR:CALENDAR=FIVEDAY&amp;VAR:SYMBOL=AB&amp;VAR:INDEX=0"}</definedName>
    <definedName name="_540__FDSAUDITLINK__" localSheetId="20" hidden="1">{"fdsup://directions/FAT Viewer?action=UPDATE&amp;creator=factset&amp;DYN_ARGS=TRUE&amp;DOC_NAME=FAT:FQL_AUDITING_CLIENT_TEMPLATE.FAT&amp;display_string=Audit&amp;VAR:KEY=KTCVWVCXSP&amp;VAR:QUERY=UkdGX0VOVFJQUl9WQUwoUVRSLDM4NjI1LCwsLCwsTk9BVURJVCk=&amp;WINDOW=FIRST_POPUP&amp;HEIGHT=450&amp;WI","DTH=450&amp;START_MAXIMIZED=FALSE&amp;VAR:CALENDAR=FIVEDAY&amp;VAR:SYMBOL=AB&amp;VAR:INDEX=0"}</definedName>
    <definedName name="_540__FDSAUDITLINK__" hidden="1">{"fdsup://directions/FAT Viewer?action=UPDATE&amp;creator=factset&amp;DYN_ARGS=TRUE&amp;DOC_NAME=FAT:FQL_AUDITING_CLIENT_TEMPLATE.FAT&amp;display_string=Audit&amp;VAR:KEY=KTCVWVCXSP&amp;VAR:QUERY=UkdGX0VOVFJQUl9WQUwoUVRSLDM4NjI1LCwsLCwsTk9BVURJVCk=&amp;WINDOW=FIRST_POPUP&amp;HEIGHT=450&amp;WI","DTH=450&amp;START_MAXIMIZED=FALSE&amp;VAR:CALENDAR=FIVEDAY&amp;VAR:SYMBOL=AB&amp;VAR:INDEX=0"}</definedName>
    <definedName name="_541__FDSAUDITLINK__" localSheetId="2" hidden="1">{"fdsup://directions/FAT Viewer?action=UPDATE&amp;creator=factset&amp;DYN_ARGS=TRUE&amp;DOC_NAME=FAT:FQL_AUDITING_CLIENT_TEMPLATE.FAT&amp;display_string=Audit&amp;VAR:KEY=IFKRWBWPYJ&amp;VAR:QUERY=UkdGX0VOVFJQUl9WQUwoUVRSLDM4NTMzLCwsLCwsTk9BVURJVCk=&amp;WINDOW=FIRST_POPUP&amp;HEIGHT=450&amp;WI","DTH=450&amp;START_MAXIMIZED=FALSE&amp;VAR:CALENDAR=FIVEDAY&amp;VAR:SYMBOL=AB&amp;VAR:INDEX=0"}</definedName>
    <definedName name="_541__FDSAUDITLINK__" localSheetId="20" hidden="1">{"fdsup://directions/FAT Viewer?action=UPDATE&amp;creator=factset&amp;DYN_ARGS=TRUE&amp;DOC_NAME=FAT:FQL_AUDITING_CLIENT_TEMPLATE.FAT&amp;display_string=Audit&amp;VAR:KEY=IFKRWBWPYJ&amp;VAR:QUERY=UkdGX0VOVFJQUl9WQUwoUVRSLDM4NTMzLCwsLCwsTk9BVURJVCk=&amp;WINDOW=FIRST_POPUP&amp;HEIGHT=450&amp;WI","DTH=450&amp;START_MAXIMIZED=FALSE&amp;VAR:CALENDAR=FIVEDAY&amp;VAR:SYMBOL=AB&amp;VAR:INDEX=0"}</definedName>
    <definedName name="_541__FDSAUDITLINK__" hidden="1">{"fdsup://directions/FAT Viewer?action=UPDATE&amp;creator=factset&amp;DYN_ARGS=TRUE&amp;DOC_NAME=FAT:FQL_AUDITING_CLIENT_TEMPLATE.FAT&amp;display_string=Audit&amp;VAR:KEY=IFKRWBWPYJ&amp;VAR:QUERY=UkdGX0VOVFJQUl9WQUwoUVRSLDM4NTMzLCwsLCwsTk9BVURJVCk=&amp;WINDOW=FIRST_POPUP&amp;HEIGHT=450&amp;WI","DTH=450&amp;START_MAXIMIZED=FALSE&amp;VAR:CALENDAR=FIVEDAY&amp;VAR:SYMBOL=AB&amp;VAR:INDEX=0"}</definedName>
    <definedName name="_542__FDSAUDITLINK__" localSheetId="2" hidden="1">{"fdsup://directions/FAT Viewer?action=UPDATE&amp;creator=factset&amp;DYN_ARGS=TRUE&amp;DOC_NAME=FAT:FQL_AUDITING_CLIENT_TEMPLATE.FAT&amp;display_string=Audit&amp;VAR:KEY=CBWBYDQBYR&amp;VAR:QUERY=UkdGX0VOVFJQUl9WQUwoUVRSLDM4NDQyLCwsLCwsTk9BVURJVCk=&amp;WINDOW=FIRST_POPUP&amp;HEIGHT=450&amp;WI","DTH=450&amp;START_MAXIMIZED=FALSE&amp;VAR:CALENDAR=FIVEDAY&amp;VAR:SYMBOL=AB&amp;VAR:INDEX=0"}</definedName>
    <definedName name="_542__FDSAUDITLINK__" localSheetId="20" hidden="1">{"fdsup://directions/FAT Viewer?action=UPDATE&amp;creator=factset&amp;DYN_ARGS=TRUE&amp;DOC_NAME=FAT:FQL_AUDITING_CLIENT_TEMPLATE.FAT&amp;display_string=Audit&amp;VAR:KEY=CBWBYDQBYR&amp;VAR:QUERY=UkdGX0VOVFJQUl9WQUwoUVRSLDM4NDQyLCwsLCwsTk9BVURJVCk=&amp;WINDOW=FIRST_POPUP&amp;HEIGHT=450&amp;WI","DTH=450&amp;START_MAXIMIZED=FALSE&amp;VAR:CALENDAR=FIVEDAY&amp;VAR:SYMBOL=AB&amp;VAR:INDEX=0"}</definedName>
    <definedName name="_542__FDSAUDITLINK__" hidden="1">{"fdsup://directions/FAT Viewer?action=UPDATE&amp;creator=factset&amp;DYN_ARGS=TRUE&amp;DOC_NAME=FAT:FQL_AUDITING_CLIENT_TEMPLATE.FAT&amp;display_string=Audit&amp;VAR:KEY=CBWBYDQBYR&amp;VAR:QUERY=UkdGX0VOVFJQUl9WQUwoUVRSLDM4NDQyLCwsLCwsTk9BVURJVCk=&amp;WINDOW=FIRST_POPUP&amp;HEIGHT=450&amp;WI","DTH=450&amp;START_MAXIMIZED=FALSE&amp;VAR:CALENDAR=FIVEDAY&amp;VAR:SYMBOL=AB&amp;VAR:INDEX=0"}</definedName>
    <definedName name="_543__FDSAUDITLINK__" localSheetId="2" hidden="1">{"fdsup://directions/FAT Viewer?action=UPDATE&amp;creator=factset&amp;DYN_ARGS=TRUE&amp;DOC_NAME=FAT:FQL_AUDITING_CLIENT_TEMPLATE.FAT&amp;display_string=Audit&amp;VAR:KEY=ELINIDUNIT&amp;VAR:QUERY=UkdGX0VOVFJQUl9WQUwoUVRSLDQxMjc0LCwsLCwsTk9BVURJVCk=&amp;WINDOW=FIRST_POPUP&amp;HEIGHT=450&amp;WI","DTH=450&amp;START_MAXIMIZED=FALSE&amp;VAR:CALENDAR=FIVEDAY&amp;VAR:SYMBOL=AMG&amp;VAR:INDEX=0"}</definedName>
    <definedName name="_543__FDSAUDITLINK__" localSheetId="20" hidden="1">{"fdsup://directions/FAT Viewer?action=UPDATE&amp;creator=factset&amp;DYN_ARGS=TRUE&amp;DOC_NAME=FAT:FQL_AUDITING_CLIENT_TEMPLATE.FAT&amp;display_string=Audit&amp;VAR:KEY=ELINIDUNIT&amp;VAR:QUERY=UkdGX0VOVFJQUl9WQUwoUVRSLDQxMjc0LCwsLCwsTk9BVURJVCk=&amp;WINDOW=FIRST_POPUP&amp;HEIGHT=450&amp;WI","DTH=450&amp;START_MAXIMIZED=FALSE&amp;VAR:CALENDAR=FIVEDAY&amp;VAR:SYMBOL=AMG&amp;VAR:INDEX=0"}</definedName>
    <definedName name="_543__FDSAUDITLINK__" hidden="1">{"fdsup://directions/FAT Viewer?action=UPDATE&amp;creator=factset&amp;DYN_ARGS=TRUE&amp;DOC_NAME=FAT:FQL_AUDITING_CLIENT_TEMPLATE.FAT&amp;display_string=Audit&amp;VAR:KEY=ELINIDUNIT&amp;VAR:QUERY=UkdGX0VOVFJQUl9WQUwoUVRSLDQxMjc0LCwsLCwsTk9BVURJVCk=&amp;WINDOW=FIRST_POPUP&amp;HEIGHT=450&amp;WI","DTH=450&amp;START_MAXIMIZED=FALSE&amp;VAR:CALENDAR=FIVEDAY&amp;VAR:SYMBOL=AMG&amp;VAR:INDEX=0"}</definedName>
    <definedName name="_544__FDSAUDITLINK__" localSheetId="2" hidden="1">{"fdsup://directions/FAT Viewer?action=UPDATE&amp;creator=factset&amp;DYN_ARGS=TRUE&amp;DOC_NAME=FAT:FQL_AUDITING_CLIENT_TEMPLATE.FAT&amp;display_string=Audit&amp;VAR:KEY=ODUDADIPCV&amp;VAR:QUERY=UkdGX0VOVFJQUl9WQUwoUVRSLDQxMTgyLCwsLCwsTk9BVURJVCk=&amp;WINDOW=FIRST_POPUP&amp;HEIGHT=450&amp;WI","DTH=450&amp;START_MAXIMIZED=FALSE&amp;VAR:CALENDAR=FIVEDAY&amp;VAR:SYMBOL=AMG&amp;VAR:INDEX=0"}</definedName>
    <definedName name="_544__FDSAUDITLINK__" localSheetId="20" hidden="1">{"fdsup://directions/FAT Viewer?action=UPDATE&amp;creator=factset&amp;DYN_ARGS=TRUE&amp;DOC_NAME=FAT:FQL_AUDITING_CLIENT_TEMPLATE.FAT&amp;display_string=Audit&amp;VAR:KEY=ODUDADIPCV&amp;VAR:QUERY=UkdGX0VOVFJQUl9WQUwoUVRSLDQxMTgyLCwsLCwsTk9BVURJVCk=&amp;WINDOW=FIRST_POPUP&amp;HEIGHT=450&amp;WI","DTH=450&amp;START_MAXIMIZED=FALSE&amp;VAR:CALENDAR=FIVEDAY&amp;VAR:SYMBOL=AMG&amp;VAR:INDEX=0"}</definedName>
    <definedName name="_544__FDSAUDITLINK__" hidden="1">{"fdsup://directions/FAT Viewer?action=UPDATE&amp;creator=factset&amp;DYN_ARGS=TRUE&amp;DOC_NAME=FAT:FQL_AUDITING_CLIENT_TEMPLATE.FAT&amp;display_string=Audit&amp;VAR:KEY=ODUDADIPCV&amp;VAR:QUERY=UkdGX0VOVFJQUl9WQUwoUVRSLDQxMTgyLCwsLCwsTk9BVURJVCk=&amp;WINDOW=FIRST_POPUP&amp;HEIGHT=450&amp;WI","DTH=450&amp;START_MAXIMIZED=FALSE&amp;VAR:CALENDAR=FIVEDAY&amp;VAR:SYMBOL=AMG&amp;VAR:INDEX=0"}</definedName>
    <definedName name="_545__FDSAUDITLINK__" localSheetId="2" hidden="1">{"fdsup://directions/FAT Viewer?action=UPDATE&amp;creator=factset&amp;DYN_ARGS=TRUE&amp;DOC_NAME=FAT:FQL_AUDITING_CLIENT_TEMPLATE.FAT&amp;display_string=Audit&amp;VAR:KEY=YHOZMZUDYT&amp;VAR:QUERY=UkdGX0VOVFJQUl9WQUwoUVRSLDQxMDkwLCwsLCwsTk9BVURJVCk=&amp;WINDOW=FIRST_POPUP&amp;HEIGHT=450&amp;WI","DTH=450&amp;START_MAXIMIZED=FALSE&amp;VAR:CALENDAR=FIVEDAY&amp;VAR:SYMBOL=AMG&amp;VAR:INDEX=0"}</definedName>
    <definedName name="_545__FDSAUDITLINK__" localSheetId="20" hidden="1">{"fdsup://directions/FAT Viewer?action=UPDATE&amp;creator=factset&amp;DYN_ARGS=TRUE&amp;DOC_NAME=FAT:FQL_AUDITING_CLIENT_TEMPLATE.FAT&amp;display_string=Audit&amp;VAR:KEY=YHOZMZUDYT&amp;VAR:QUERY=UkdGX0VOVFJQUl9WQUwoUVRSLDQxMDkwLCwsLCwsTk9BVURJVCk=&amp;WINDOW=FIRST_POPUP&amp;HEIGHT=450&amp;WI","DTH=450&amp;START_MAXIMIZED=FALSE&amp;VAR:CALENDAR=FIVEDAY&amp;VAR:SYMBOL=AMG&amp;VAR:INDEX=0"}</definedName>
    <definedName name="_545__FDSAUDITLINK__" hidden="1">{"fdsup://directions/FAT Viewer?action=UPDATE&amp;creator=factset&amp;DYN_ARGS=TRUE&amp;DOC_NAME=FAT:FQL_AUDITING_CLIENT_TEMPLATE.FAT&amp;display_string=Audit&amp;VAR:KEY=YHOZMZUDYT&amp;VAR:QUERY=UkdGX0VOVFJQUl9WQUwoUVRSLDQxMDkwLCwsLCwsTk9BVURJVCk=&amp;WINDOW=FIRST_POPUP&amp;HEIGHT=450&amp;WI","DTH=450&amp;START_MAXIMIZED=FALSE&amp;VAR:CALENDAR=FIVEDAY&amp;VAR:SYMBOL=AMG&amp;VAR:INDEX=0"}</definedName>
    <definedName name="_546__FDSAUDITLINK__" localSheetId="2" hidden="1">{"fdsup://directions/FAT Viewer?action=UPDATE&amp;creator=factset&amp;DYN_ARGS=TRUE&amp;DOC_NAME=FAT:FQL_AUDITING_CLIENT_TEMPLATE.FAT&amp;display_string=Audit&amp;VAR:KEY=UZOZGRKXKL&amp;VAR:QUERY=UkdGX0VOVFJQUl9WQUwoUVRSLDQwOTk5LCwsLCwsTk9BVURJVCk=&amp;WINDOW=FIRST_POPUP&amp;HEIGHT=450&amp;WI","DTH=450&amp;START_MAXIMIZED=FALSE&amp;VAR:CALENDAR=FIVEDAY&amp;VAR:SYMBOL=AMG&amp;VAR:INDEX=0"}</definedName>
    <definedName name="_546__FDSAUDITLINK__" localSheetId="20" hidden="1">{"fdsup://directions/FAT Viewer?action=UPDATE&amp;creator=factset&amp;DYN_ARGS=TRUE&amp;DOC_NAME=FAT:FQL_AUDITING_CLIENT_TEMPLATE.FAT&amp;display_string=Audit&amp;VAR:KEY=UZOZGRKXKL&amp;VAR:QUERY=UkdGX0VOVFJQUl9WQUwoUVRSLDQwOTk5LCwsLCwsTk9BVURJVCk=&amp;WINDOW=FIRST_POPUP&amp;HEIGHT=450&amp;WI","DTH=450&amp;START_MAXIMIZED=FALSE&amp;VAR:CALENDAR=FIVEDAY&amp;VAR:SYMBOL=AMG&amp;VAR:INDEX=0"}</definedName>
    <definedName name="_546__FDSAUDITLINK__" hidden="1">{"fdsup://directions/FAT Viewer?action=UPDATE&amp;creator=factset&amp;DYN_ARGS=TRUE&amp;DOC_NAME=FAT:FQL_AUDITING_CLIENT_TEMPLATE.FAT&amp;display_string=Audit&amp;VAR:KEY=UZOZGRKXKL&amp;VAR:QUERY=UkdGX0VOVFJQUl9WQUwoUVRSLDQwOTk5LCwsLCwsTk9BVURJVCk=&amp;WINDOW=FIRST_POPUP&amp;HEIGHT=450&amp;WI","DTH=450&amp;START_MAXIMIZED=FALSE&amp;VAR:CALENDAR=FIVEDAY&amp;VAR:SYMBOL=AMG&amp;VAR:INDEX=0"}</definedName>
    <definedName name="_547__FDSAUDITLINK__" localSheetId="2" hidden="1">{"fdsup://directions/FAT Viewer?action=UPDATE&amp;creator=factset&amp;DYN_ARGS=TRUE&amp;DOC_NAME=FAT:FQL_AUDITING_CLIENT_TEMPLATE.FAT&amp;display_string=Audit&amp;VAR:KEY=QTSVONSRIP&amp;VAR:QUERY=UkdGX0VOVFJQUl9WQUwoUVRSLDQwOTA4LCwsLCwsTk9BVURJVCk=&amp;WINDOW=FIRST_POPUP&amp;HEIGHT=450&amp;WI","DTH=450&amp;START_MAXIMIZED=FALSE&amp;VAR:CALENDAR=FIVEDAY&amp;VAR:SYMBOL=AMG&amp;VAR:INDEX=0"}</definedName>
    <definedName name="_547__FDSAUDITLINK__" localSheetId="20" hidden="1">{"fdsup://directions/FAT Viewer?action=UPDATE&amp;creator=factset&amp;DYN_ARGS=TRUE&amp;DOC_NAME=FAT:FQL_AUDITING_CLIENT_TEMPLATE.FAT&amp;display_string=Audit&amp;VAR:KEY=QTSVONSRIP&amp;VAR:QUERY=UkdGX0VOVFJQUl9WQUwoUVRSLDQwOTA4LCwsLCwsTk9BVURJVCk=&amp;WINDOW=FIRST_POPUP&amp;HEIGHT=450&amp;WI","DTH=450&amp;START_MAXIMIZED=FALSE&amp;VAR:CALENDAR=FIVEDAY&amp;VAR:SYMBOL=AMG&amp;VAR:INDEX=0"}</definedName>
    <definedName name="_547__FDSAUDITLINK__" hidden="1">{"fdsup://directions/FAT Viewer?action=UPDATE&amp;creator=factset&amp;DYN_ARGS=TRUE&amp;DOC_NAME=FAT:FQL_AUDITING_CLIENT_TEMPLATE.FAT&amp;display_string=Audit&amp;VAR:KEY=QTSVONSRIP&amp;VAR:QUERY=UkdGX0VOVFJQUl9WQUwoUVRSLDQwOTA4LCwsLCwsTk9BVURJVCk=&amp;WINDOW=FIRST_POPUP&amp;HEIGHT=450&amp;WI","DTH=450&amp;START_MAXIMIZED=FALSE&amp;VAR:CALENDAR=FIVEDAY&amp;VAR:SYMBOL=AMG&amp;VAR:INDEX=0"}</definedName>
    <definedName name="_548__FDSAUDITLINK__" localSheetId="2" hidden="1">{"fdsup://directions/FAT Viewer?action=UPDATE&amp;creator=factset&amp;DYN_ARGS=TRUE&amp;DOC_NAME=FAT:FQL_AUDITING_CLIENT_TEMPLATE.FAT&amp;display_string=Audit&amp;VAR:KEY=SZKFETWBYZ&amp;VAR:QUERY=UkdGX0VOVFJQUl9WQUwoUVRSLDQwODE2LCwsLCwsTk9BVURJVCk=&amp;WINDOW=FIRST_POPUP&amp;HEIGHT=450&amp;WI","DTH=450&amp;START_MAXIMIZED=FALSE&amp;VAR:CALENDAR=FIVEDAY&amp;VAR:SYMBOL=AMG&amp;VAR:INDEX=0"}</definedName>
    <definedName name="_548__FDSAUDITLINK__" localSheetId="20" hidden="1">{"fdsup://directions/FAT Viewer?action=UPDATE&amp;creator=factset&amp;DYN_ARGS=TRUE&amp;DOC_NAME=FAT:FQL_AUDITING_CLIENT_TEMPLATE.FAT&amp;display_string=Audit&amp;VAR:KEY=SZKFETWBYZ&amp;VAR:QUERY=UkdGX0VOVFJQUl9WQUwoUVRSLDQwODE2LCwsLCwsTk9BVURJVCk=&amp;WINDOW=FIRST_POPUP&amp;HEIGHT=450&amp;WI","DTH=450&amp;START_MAXIMIZED=FALSE&amp;VAR:CALENDAR=FIVEDAY&amp;VAR:SYMBOL=AMG&amp;VAR:INDEX=0"}</definedName>
    <definedName name="_548__FDSAUDITLINK__" hidden="1">{"fdsup://directions/FAT Viewer?action=UPDATE&amp;creator=factset&amp;DYN_ARGS=TRUE&amp;DOC_NAME=FAT:FQL_AUDITING_CLIENT_TEMPLATE.FAT&amp;display_string=Audit&amp;VAR:KEY=SZKFETWBYZ&amp;VAR:QUERY=UkdGX0VOVFJQUl9WQUwoUVRSLDQwODE2LCwsLCwsTk9BVURJVCk=&amp;WINDOW=FIRST_POPUP&amp;HEIGHT=450&amp;WI","DTH=450&amp;START_MAXIMIZED=FALSE&amp;VAR:CALENDAR=FIVEDAY&amp;VAR:SYMBOL=AMG&amp;VAR:INDEX=0"}</definedName>
    <definedName name="_549__FDSAUDITLINK__" localSheetId="2" hidden="1">{"fdsup://directions/FAT Viewer?action=UPDATE&amp;creator=factset&amp;DYN_ARGS=TRUE&amp;DOC_NAME=FAT:FQL_AUDITING_CLIENT_TEMPLATE.FAT&amp;display_string=Audit&amp;VAR:KEY=ALUTYBGPKX&amp;VAR:QUERY=UkdGX0VOVFJQUl9WQUwoUVRSLDQwNzI0LCwsLCwsTk9BVURJVCk=&amp;WINDOW=FIRST_POPUP&amp;HEIGHT=450&amp;WI","DTH=450&amp;START_MAXIMIZED=FALSE&amp;VAR:CALENDAR=FIVEDAY&amp;VAR:SYMBOL=AMG&amp;VAR:INDEX=0"}</definedName>
    <definedName name="_549__FDSAUDITLINK__" localSheetId="20" hidden="1">{"fdsup://directions/FAT Viewer?action=UPDATE&amp;creator=factset&amp;DYN_ARGS=TRUE&amp;DOC_NAME=FAT:FQL_AUDITING_CLIENT_TEMPLATE.FAT&amp;display_string=Audit&amp;VAR:KEY=ALUTYBGPKX&amp;VAR:QUERY=UkdGX0VOVFJQUl9WQUwoUVRSLDQwNzI0LCwsLCwsTk9BVURJVCk=&amp;WINDOW=FIRST_POPUP&amp;HEIGHT=450&amp;WI","DTH=450&amp;START_MAXIMIZED=FALSE&amp;VAR:CALENDAR=FIVEDAY&amp;VAR:SYMBOL=AMG&amp;VAR:INDEX=0"}</definedName>
    <definedName name="_549__FDSAUDITLINK__" hidden="1">{"fdsup://directions/FAT Viewer?action=UPDATE&amp;creator=factset&amp;DYN_ARGS=TRUE&amp;DOC_NAME=FAT:FQL_AUDITING_CLIENT_TEMPLATE.FAT&amp;display_string=Audit&amp;VAR:KEY=ALUTYBGPKX&amp;VAR:QUERY=UkdGX0VOVFJQUl9WQUwoUVRSLDQwNzI0LCwsLCwsTk9BVURJVCk=&amp;WINDOW=FIRST_POPUP&amp;HEIGHT=450&amp;WI","DTH=450&amp;START_MAXIMIZED=FALSE&amp;VAR:CALENDAR=FIVEDAY&amp;VAR:SYMBOL=AMG&amp;VAR:INDEX=0"}</definedName>
    <definedName name="_55__FDSAUDITLINK__" localSheetId="2" hidden="1">{"fdsup://IBCentral/FAT Viewer?action=UPDATE&amp;creator=factset&amp;DOC_NAME=fat:reuters_annual_source_window.fat&amp;display_string=Audit&amp;DYN_ARGS=TRUE&amp;VAR:ID1=B14SR6&amp;VAR:RCODE=CMNEQ&amp;VAR:SDATE=20111299&amp;VAR:FREQ=Y&amp;VAR:RELITEM=RP&amp;VAR:CURRENCY=LOCAL&amp;VAR:CURRSOURCE=EXSHA","RE&amp;VAR:NATFREQ=ANNUAL&amp;VAR:RFIELD=FINALIZED&amp;VAR:DB_TYPE=NR&amp;VAR:UNITS=M&amp;window=popup&amp;width=450&amp;height=300&amp;START_MAXIMIZED=FALSE"}</definedName>
    <definedName name="_55__FDSAUDITLINK__" localSheetId="20" hidden="1">{"fdsup://IBCentral/FAT Viewer?action=UPDATE&amp;creator=factset&amp;DOC_NAME=fat:reuters_annual_source_window.fat&amp;display_string=Audit&amp;DYN_ARGS=TRUE&amp;VAR:ID1=B14SR6&amp;VAR:RCODE=CMNEQ&amp;VAR:SDATE=20111299&amp;VAR:FREQ=Y&amp;VAR:RELITEM=RP&amp;VAR:CURRENCY=LOCAL&amp;VAR:CURRSOURCE=EXSHA","RE&amp;VAR:NATFREQ=ANNUAL&amp;VAR:RFIELD=FINALIZED&amp;VAR:DB_TYPE=NR&amp;VAR:UNITS=M&amp;window=popup&amp;width=450&amp;height=300&amp;START_MAXIMIZED=FALSE"}</definedName>
    <definedName name="_55__FDSAUDITLINK__" hidden="1">{"fdsup://IBCentral/FAT Viewer?action=UPDATE&amp;creator=factset&amp;DOC_NAME=fat:reuters_annual_source_window.fat&amp;display_string=Audit&amp;DYN_ARGS=TRUE&amp;VAR:ID1=B14SR6&amp;VAR:RCODE=CMNEQ&amp;VAR:SDATE=20111299&amp;VAR:FREQ=Y&amp;VAR:RELITEM=RP&amp;VAR:CURRENCY=LOCAL&amp;VAR:CURRSOURCE=EXSHA","RE&amp;VAR:NATFREQ=ANNUAL&amp;VAR:RFIELD=FINALIZED&amp;VAR:DB_TYPE=NR&amp;VAR:UNITS=M&amp;window=popup&amp;width=450&amp;height=300&amp;START_MAXIMIZED=FALSE"}</definedName>
    <definedName name="_550__FDSAUDITLINK__" localSheetId="2" hidden="1">{"fdsup://directions/FAT Viewer?action=UPDATE&amp;creator=factset&amp;DYN_ARGS=TRUE&amp;DOC_NAME=FAT:FQL_AUDITING_CLIENT_TEMPLATE.FAT&amp;display_string=Audit&amp;VAR:KEY=YHONQXAZSR&amp;VAR:QUERY=UkdGX0VOVFJQUl9WQUwoUVRSLDQwNjMzLCwsLCwsTk9BVURJVCk=&amp;WINDOW=FIRST_POPUP&amp;HEIGHT=450&amp;WI","DTH=450&amp;START_MAXIMIZED=FALSE&amp;VAR:CALENDAR=FIVEDAY&amp;VAR:SYMBOL=AMG&amp;VAR:INDEX=0"}</definedName>
    <definedName name="_550__FDSAUDITLINK__" localSheetId="20" hidden="1">{"fdsup://directions/FAT Viewer?action=UPDATE&amp;creator=factset&amp;DYN_ARGS=TRUE&amp;DOC_NAME=FAT:FQL_AUDITING_CLIENT_TEMPLATE.FAT&amp;display_string=Audit&amp;VAR:KEY=YHONQXAZSR&amp;VAR:QUERY=UkdGX0VOVFJQUl9WQUwoUVRSLDQwNjMzLCwsLCwsTk9BVURJVCk=&amp;WINDOW=FIRST_POPUP&amp;HEIGHT=450&amp;WI","DTH=450&amp;START_MAXIMIZED=FALSE&amp;VAR:CALENDAR=FIVEDAY&amp;VAR:SYMBOL=AMG&amp;VAR:INDEX=0"}</definedName>
    <definedName name="_550__FDSAUDITLINK__" hidden="1">{"fdsup://directions/FAT Viewer?action=UPDATE&amp;creator=factset&amp;DYN_ARGS=TRUE&amp;DOC_NAME=FAT:FQL_AUDITING_CLIENT_TEMPLATE.FAT&amp;display_string=Audit&amp;VAR:KEY=YHONQXAZSR&amp;VAR:QUERY=UkdGX0VOVFJQUl9WQUwoUVRSLDQwNjMzLCwsLCwsTk9BVURJVCk=&amp;WINDOW=FIRST_POPUP&amp;HEIGHT=450&amp;WI","DTH=450&amp;START_MAXIMIZED=FALSE&amp;VAR:CALENDAR=FIVEDAY&amp;VAR:SYMBOL=AMG&amp;VAR:INDEX=0"}</definedName>
    <definedName name="_551__FDSAUDITLINK__" localSheetId="2" hidden="1">{"fdsup://directions/FAT Viewer?action=UPDATE&amp;creator=factset&amp;DYN_ARGS=TRUE&amp;DOC_NAME=FAT:FQL_AUDITING_CLIENT_TEMPLATE.FAT&amp;display_string=Audit&amp;VAR:KEY=GFSNGJUZGB&amp;VAR:QUERY=UkdGX0VOVFJQUl9WQUwoUVRSLDQwNTQzLCwsLCwsTk9BVURJVCk=&amp;WINDOW=FIRST_POPUP&amp;HEIGHT=450&amp;WI","DTH=450&amp;START_MAXIMIZED=FALSE&amp;VAR:CALENDAR=FIVEDAY&amp;VAR:SYMBOL=AMG&amp;VAR:INDEX=0"}</definedName>
    <definedName name="_551__FDSAUDITLINK__" localSheetId="20" hidden="1">{"fdsup://directions/FAT Viewer?action=UPDATE&amp;creator=factset&amp;DYN_ARGS=TRUE&amp;DOC_NAME=FAT:FQL_AUDITING_CLIENT_TEMPLATE.FAT&amp;display_string=Audit&amp;VAR:KEY=GFSNGJUZGB&amp;VAR:QUERY=UkdGX0VOVFJQUl9WQUwoUVRSLDQwNTQzLCwsLCwsTk9BVURJVCk=&amp;WINDOW=FIRST_POPUP&amp;HEIGHT=450&amp;WI","DTH=450&amp;START_MAXIMIZED=FALSE&amp;VAR:CALENDAR=FIVEDAY&amp;VAR:SYMBOL=AMG&amp;VAR:INDEX=0"}</definedName>
    <definedName name="_551__FDSAUDITLINK__" hidden="1">{"fdsup://directions/FAT Viewer?action=UPDATE&amp;creator=factset&amp;DYN_ARGS=TRUE&amp;DOC_NAME=FAT:FQL_AUDITING_CLIENT_TEMPLATE.FAT&amp;display_string=Audit&amp;VAR:KEY=GFSNGJUZGB&amp;VAR:QUERY=UkdGX0VOVFJQUl9WQUwoUVRSLDQwNTQzLCwsLCwsTk9BVURJVCk=&amp;WINDOW=FIRST_POPUP&amp;HEIGHT=450&amp;WI","DTH=450&amp;START_MAXIMIZED=FALSE&amp;VAR:CALENDAR=FIVEDAY&amp;VAR:SYMBOL=AMG&amp;VAR:INDEX=0"}</definedName>
    <definedName name="_552__FDSAUDITLINK__" localSheetId="2" hidden="1">{"fdsup://directions/FAT Viewer?action=UPDATE&amp;creator=factset&amp;DYN_ARGS=TRUE&amp;DOC_NAME=FAT:FQL_AUDITING_CLIENT_TEMPLATE.FAT&amp;display_string=Audit&amp;VAR:KEY=CBUFQRWTMN&amp;VAR:QUERY=UkdGX0VOVFJQUl9WQUwoUVRSLDQwNDUxLCwsLCwsTk9BVURJVCk=&amp;WINDOW=FIRST_POPUP&amp;HEIGHT=450&amp;WI","DTH=450&amp;START_MAXIMIZED=FALSE&amp;VAR:CALENDAR=FIVEDAY&amp;VAR:SYMBOL=AMG&amp;VAR:INDEX=0"}</definedName>
    <definedName name="_552__FDSAUDITLINK__" localSheetId="20" hidden="1">{"fdsup://directions/FAT Viewer?action=UPDATE&amp;creator=factset&amp;DYN_ARGS=TRUE&amp;DOC_NAME=FAT:FQL_AUDITING_CLIENT_TEMPLATE.FAT&amp;display_string=Audit&amp;VAR:KEY=CBUFQRWTMN&amp;VAR:QUERY=UkdGX0VOVFJQUl9WQUwoUVRSLDQwNDUxLCwsLCwsTk9BVURJVCk=&amp;WINDOW=FIRST_POPUP&amp;HEIGHT=450&amp;WI","DTH=450&amp;START_MAXIMIZED=FALSE&amp;VAR:CALENDAR=FIVEDAY&amp;VAR:SYMBOL=AMG&amp;VAR:INDEX=0"}</definedName>
    <definedName name="_552__FDSAUDITLINK__" hidden="1">{"fdsup://directions/FAT Viewer?action=UPDATE&amp;creator=factset&amp;DYN_ARGS=TRUE&amp;DOC_NAME=FAT:FQL_AUDITING_CLIENT_TEMPLATE.FAT&amp;display_string=Audit&amp;VAR:KEY=CBUFQRWTMN&amp;VAR:QUERY=UkdGX0VOVFJQUl9WQUwoUVRSLDQwNDUxLCwsLCwsTk9BVURJVCk=&amp;WINDOW=FIRST_POPUP&amp;HEIGHT=450&amp;WI","DTH=450&amp;START_MAXIMIZED=FALSE&amp;VAR:CALENDAR=FIVEDAY&amp;VAR:SYMBOL=AMG&amp;VAR:INDEX=0"}</definedName>
    <definedName name="_553__FDSAUDITLINK__" localSheetId="2" hidden="1">{"fdsup://directions/FAT Viewer?action=UPDATE&amp;creator=factset&amp;DYN_ARGS=TRUE&amp;DOC_NAME=FAT:FQL_AUDITING_CLIENT_TEMPLATE.FAT&amp;display_string=Audit&amp;VAR:KEY=CFMTMNEHCF&amp;VAR:QUERY=UkdGX0VOVFJQUl9WQUwoUVRSLDQwMzU5LCwsLCwsTk9BVURJVCk=&amp;WINDOW=FIRST_POPUP&amp;HEIGHT=450&amp;WI","DTH=450&amp;START_MAXIMIZED=FALSE&amp;VAR:CALENDAR=FIVEDAY&amp;VAR:SYMBOL=AMG&amp;VAR:INDEX=0"}</definedName>
    <definedName name="_553__FDSAUDITLINK__" localSheetId="20" hidden="1">{"fdsup://directions/FAT Viewer?action=UPDATE&amp;creator=factset&amp;DYN_ARGS=TRUE&amp;DOC_NAME=FAT:FQL_AUDITING_CLIENT_TEMPLATE.FAT&amp;display_string=Audit&amp;VAR:KEY=CFMTMNEHCF&amp;VAR:QUERY=UkdGX0VOVFJQUl9WQUwoUVRSLDQwMzU5LCwsLCwsTk9BVURJVCk=&amp;WINDOW=FIRST_POPUP&amp;HEIGHT=450&amp;WI","DTH=450&amp;START_MAXIMIZED=FALSE&amp;VAR:CALENDAR=FIVEDAY&amp;VAR:SYMBOL=AMG&amp;VAR:INDEX=0"}</definedName>
    <definedName name="_553__FDSAUDITLINK__" hidden="1">{"fdsup://directions/FAT Viewer?action=UPDATE&amp;creator=factset&amp;DYN_ARGS=TRUE&amp;DOC_NAME=FAT:FQL_AUDITING_CLIENT_TEMPLATE.FAT&amp;display_string=Audit&amp;VAR:KEY=CFMTMNEHCF&amp;VAR:QUERY=UkdGX0VOVFJQUl9WQUwoUVRSLDQwMzU5LCwsLCwsTk9BVURJVCk=&amp;WINDOW=FIRST_POPUP&amp;HEIGHT=450&amp;WI","DTH=450&amp;START_MAXIMIZED=FALSE&amp;VAR:CALENDAR=FIVEDAY&amp;VAR:SYMBOL=AMG&amp;VAR:INDEX=0"}</definedName>
    <definedName name="_554__FDSAUDITLINK__" localSheetId="2" hidden="1">{"fdsup://directions/FAT Viewer?action=UPDATE&amp;creator=factset&amp;DYN_ARGS=TRUE&amp;DOC_NAME=FAT:FQL_AUDITING_CLIENT_TEMPLATE.FAT&amp;display_string=Audit&amp;VAR:KEY=EPWDAVAVWL&amp;VAR:QUERY=UkdGX0VOVFJQUl9WQUwoUVRSLDQwMjY4LCwsLCwsTk9BVURJVCk=&amp;WINDOW=FIRST_POPUP&amp;HEIGHT=450&amp;WI","DTH=450&amp;START_MAXIMIZED=FALSE&amp;VAR:CALENDAR=FIVEDAY&amp;VAR:SYMBOL=AMG&amp;VAR:INDEX=0"}</definedName>
    <definedName name="_554__FDSAUDITLINK__" localSheetId="20" hidden="1">{"fdsup://directions/FAT Viewer?action=UPDATE&amp;creator=factset&amp;DYN_ARGS=TRUE&amp;DOC_NAME=FAT:FQL_AUDITING_CLIENT_TEMPLATE.FAT&amp;display_string=Audit&amp;VAR:KEY=EPWDAVAVWL&amp;VAR:QUERY=UkdGX0VOVFJQUl9WQUwoUVRSLDQwMjY4LCwsLCwsTk9BVURJVCk=&amp;WINDOW=FIRST_POPUP&amp;HEIGHT=450&amp;WI","DTH=450&amp;START_MAXIMIZED=FALSE&amp;VAR:CALENDAR=FIVEDAY&amp;VAR:SYMBOL=AMG&amp;VAR:INDEX=0"}</definedName>
    <definedName name="_554__FDSAUDITLINK__" hidden="1">{"fdsup://directions/FAT Viewer?action=UPDATE&amp;creator=factset&amp;DYN_ARGS=TRUE&amp;DOC_NAME=FAT:FQL_AUDITING_CLIENT_TEMPLATE.FAT&amp;display_string=Audit&amp;VAR:KEY=EPWDAVAVWL&amp;VAR:QUERY=UkdGX0VOVFJQUl9WQUwoUVRSLDQwMjY4LCwsLCwsTk9BVURJVCk=&amp;WINDOW=FIRST_POPUP&amp;HEIGHT=450&amp;WI","DTH=450&amp;START_MAXIMIZED=FALSE&amp;VAR:CALENDAR=FIVEDAY&amp;VAR:SYMBOL=AMG&amp;VAR:INDEX=0"}</definedName>
    <definedName name="_555__FDSAUDITLINK__" localSheetId="2" hidden="1">{"fdsup://directions/FAT Viewer?action=UPDATE&amp;creator=factset&amp;DYN_ARGS=TRUE&amp;DOC_NAME=FAT:FQL_AUDITING_CLIENT_TEMPLATE.FAT&amp;display_string=Audit&amp;VAR:KEY=ENALIHQZUJ&amp;VAR:QUERY=UkdGX0VOVFJQUl9WQUwoUVRSLDQwMTc4LCwsLCwsTk9BVURJVCk=&amp;WINDOW=FIRST_POPUP&amp;HEIGHT=450&amp;WI","DTH=450&amp;START_MAXIMIZED=FALSE&amp;VAR:CALENDAR=FIVEDAY&amp;VAR:SYMBOL=AMG&amp;VAR:INDEX=0"}</definedName>
    <definedName name="_555__FDSAUDITLINK__" localSheetId="20" hidden="1">{"fdsup://directions/FAT Viewer?action=UPDATE&amp;creator=factset&amp;DYN_ARGS=TRUE&amp;DOC_NAME=FAT:FQL_AUDITING_CLIENT_TEMPLATE.FAT&amp;display_string=Audit&amp;VAR:KEY=ENALIHQZUJ&amp;VAR:QUERY=UkdGX0VOVFJQUl9WQUwoUVRSLDQwMTc4LCwsLCwsTk9BVURJVCk=&amp;WINDOW=FIRST_POPUP&amp;HEIGHT=450&amp;WI","DTH=450&amp;START_MAXIMIZED=FALSE&amp;VAR:CALENDAR=FIVEDAY&amp;VAR:SYMBOL=AMG&amp;VAR:INDEX=0"}</definedName>
    <definedName name="_555__FDSAUDITLINK__" hidden="1">{"fdsup://directions/FAT Viewer?action=UPDATE&amp;creator=factset&amp;DYN_ARGS=TRUE&amp;DOC_NAME=FAT:FQL_AUDITING_CLIENT_TEMPLATE.FAT&amp;display_string=Audit&amp;VAR:KEY=ENALIHQZUJ&amp;VAR:QUERY=UkdGX0VOVFJQUl9WQUwoUVRSLDQwMTc4LCwsLCwsTk9BVURJVCk=&amp;WINDOW=FIRST_POPUP&amp;HEIGHT=450&amp;WI","DTH=450&amp;START_MAXIMIZED=FALSE&amp;VAR:CALENDAR=FIVEDAY&amp;VAR:SYMBOL=AMG&amp;VAR:INDEX=0"}</definedName>
    <definedName name="_556__FDSAUDITLINK__" localSheetId="2" hidden="1">{"fdsup://directions/FAT Viewer?action=UPDATE&amp;creator=factset&amp;DYN_ARGS=TRUE&amp;DOC_NAME=FAT:FQL_AUDITING_CLIENT_TEMPLATE.FAT&amp;display_string=Audit&amp;VAR:KEY=EFKFOZQBKX&amp;VAR:QUERY=UkdGX0VOVFJQUl9WQUwoUVRSLDQwMDg2LCwsLCwsTk9BVURJVCk=&amp;WINDOW=FIRST_POPUP&amp;HEIGHT=450&amp;WI","DTH=450&amp;START_MAXIMIZED=FALSE&amp;VAR:CALENDAR=FIVEDAY&amp;VAR:SYMBOL=AMG&amp;VAR:INDEX=0"}</definedName>
    <definedName name="_556__FDSAUDITLINK__" localSheetId="20" hidden="1">{"fdsup://directions/FAT Viewer?action=UPDATE&amp;creator=factset&amp;DYN_ARGS=TRUE&amp;DOC_NAME=FAT:FQL_AUDITING_CLIENT_TEMPLATE.FAT&amp;display_string=Audit&amp;VAR:KEY=EFKFOZQBKX&amp;VAR:QUERY=UkdGX0VOVFJQUl9WQUwoUVRSLDQwMDg2LCwsLCwsTk9BVURJVCk=&amp;WINDOW=FIRST_POPUP&amp;HEIGHT=450&amp;WI","DTH=450&amp;START_MAXIMIZED=FALSE&amp;VAR:CALENDAR=FIVEDAY&amp;VAR:SYMBOL=AMG&amp;VAR:INDEX=0"}</definedName>
    <definedName name="_556__FDSAUDITLINK__" hidden="1">{"fdsup://directions/FAT Viewer?action=UPDATE&amp;creator=factset&amp;DYN_ARGS=TRUE&amp;DOC_NAME=FAT:FQL_AUDITING_CLIENT_TEMPLATE.FAT&amp;display_string=Audit&amp;VAR:KEY=EFKFOZQBKX&amp;VAR:QUERY=UkdGX0VOVFJQUl9WQUwoUVRSLDQwMDg2LCwsLCwsTk9BVURJVCk=&amp;WINDOW=FIRST_POPUP&amp;HEIGHT=450&amp;WI","DTH=450&amp;START_MAXIMIZED=FALSE&amp;VAR:CALENDAR=FIVEDAY&amp;VAR:SYMBOL=AMG&amp;VAR:INDEX=0"}</definedName>
    <definedName name="_557__FDSAUDITLINK__" localSheetId="2" hidden="1">{"fdsup://directions/FAT Viewer?action=UPDATE&amp;creator=factset&amp;DYN_ARGS=TRUE&amp;DOC_NAME=FAT:FQL_AUDITING_CLIENT_TEMPLATE.FAT&amp;display_string=Audit&amp;VAR:KEY=OZKRUNWHIL&amp;VAR:QUERY=UkdGX0VOVFJQUl9WQUwoUVRSLDM5OTk0LCwsLCwsTk9BVURJVCk=&amp;WINDOW=FIRST_POPUP&amp;HEIGHT=450&amp;WI","DTH=450&amp;START_MAXIMIZED=FALSE&amp;VAR:CALENDAR=FIVEDAY&amp;VAR:SYMBOL=AMG&amp;VAR:INDEX=0"}</definedName>
    <definedName name="_557__FDSAUDITLINK__" localSheetId="20" hidden="1">{"fdsup://directions/FAT Viewer?action=UPDATE&amp;creator=factset&amp;DYN_ARGS=TRUE&amp;DOC_NAME=FAT:FQL_AUDITING_CLIENT_TEMPLATE.FAT&amp;display_string=Audit&amp;VAR:KEY=OZKRUNWHIL&amp;VAR:QUERY=UkdGX0VOVFJQUl9WQUwoUVRSLDM5OTk0LCwsLCwsTk9BVURJVCk=&amp;WINDOW=FIRST_POPUP&amp;HEIGHT=450&amp;WI","DTH=450&amp;START_MAXIMIZED=FALSE&amp;VAR:CALENDAR=FIVEDAY&amp;VAR:SYMBOL=AMG&amp;VAR:INDEX=0"}</definedName>
    <definedName name="_557__FDSAUDITLINK__" hidden="1">{"fdsup://directions/FAT Viewer?action=UPDATE&amp;creator=factset&amp;DYN_ARGS=TRUE&amp;DOC_NAME=FAT:FQL_AUDITING_CLIENT_TEMPLATE.FAT&amp;display_string=Audit&amp;VAR:KEY=OZKRUNWHIL&amp;VAR:QUERY=UkdGX0VOVFJQUl9WQUwoUVRSLDM5OTk0LCwsLCwsTk9BVURJVCk=&amp;WINDOW=FIRST_POPUP&amp;HEIGHT=450&amp;WI","DTH=450&amp;START_MAXIMIZED=FALSE&amp;VAR:CALENDAR=FIVEDAY&amp;VAR:SYMBOL=AMG&amp;VAR:INDEX=0"}</definedName>
    <definedName name="_558__FDSAUDITLINK__" localSheetId="2" hidden="1">{"fdsup://directions/FAT Viewer?action=UPDATE&amp;creator=factset&amp;DYN_ARGS=TRUE&amp;DOC_NAME=FAT:FQL_AUDITING_CLIENT_TEMPLATE.FAT&amp;display_string=Audit&amp;VAR:KEY=QPUPARQXUX&amp;VAR:QUERY=UkdGX0VOVFJQUl9WQUwoUVRSLDM5OTAzLCwsLCwsTk9BVURJVCk=&amp;WINDOW=FIRST_POPUP&amp;HEIGHT=450&amp;WI","DTH=450&amp;START_MAXIMIZED=FALSE&amp;VAR:CALENDAR=FIVEDAY&amp;VAR:SYMBOL=AMG&amp;VAR:INDEX=0"}</definedName>
    <definedName name="_558__FDSAUDITLINK__" localSheetId="20" hidden="1">{"fdsup://directions/FAT Viewer?action=UPDATE&amp;creator=factset&amp;DYN_ARGS=TRUE&amp;DOC_NAME=FAT:FQL_AUDITING_CLIENT_TEMPLATE.FAT&amp;display_string=Audit&amp;VAR:KEY=QPUPARQXUX&amp;VAR:QUERY=UkdGX0VOVFJQUl9WQUwoUVRSLDM5OTAzLCwsLCwsTk9BVURJVCk=&amp;WINDOW=FIRST_POPUP&amp;HEIGHT=450&amp;WI","DTH=450&amp;START_MAXIMIZED=FALSE&amp;VAR:CALENDAR=FIVEDAY&amp;VAR:SYMBOL=AMG&amp;VAR:INDEX=0"}</definedName>
    <definedName name="_558__FDSAUDITLINK__" hidden="1">{"fdsup://directions/FAT Viewer?action=UPDATE&amp;creator=factset&amp;DYN_ARGS=TRUE&amp;DOC_NAME=FAT:FQL_AUDITING_CLIENT_TEMPLATE.FAT&amp;display_string=Audit&amp;VAR:KEY=QPUPARQXUX&amp;VAR:QUERY=UkdGX0VOVFJQUl9WQUwoUVRSLDM5OTAzLCwsLCwsTk9BVURJVCk=&amp;WINDOW=FIRST_POPUP&amp;HEIGHT=450&amp;WI","DTH=450&amp;START_MAXIMIZED=FALSE&amp;VAR:CALENDAR=FIVEDAY&amp;VAR:SYMBOL=AMG&amp;VAR:INDEX=0"}</definedName>
    <definedName name="_559__FDSAUDITLINK__" localSheetId="2" hidden="1">{"fdsup://directions/FAT Viewer?action=UPDATE&amp;creator=factset&amp;DYN_ARGS=TRUE&amp;DOC_NAME=FAT:FQL_AUDITING_CLIENT_TEMPLATE.FAT&amp;display_string=Audit&amp;VAR:KEY=UNOBIVMNGP&amp;VAR:QUERY=UkdGX0VOVFJQUl9WQUwoUVRSLDM5ODEzLCwsLCwsTk9BVURJVCk=&amp;WINDOW=FIRST_POPUP&amp;HEIGHT=450&amp;WI","DTH=450&amp;START_MAXIMIZED=FALSE&amp;VAR:CALENDAR=FIVEDAY&amp;VAR:SYMBOL=AMG&amp;VAR:INDEX=0"}</definedName>
    <definedName name="_559__FDSAUDITLINK__" localSheetId="20" hidden="1">{"fdsup://directions/FAT Viewer?action=UPDATE&amp;creator=factset&amp;DYN_ARGS=TRUE&amp;DOC_NAME=FAT:FQL_AUDITING_CLIENT_TEMPLATE.FAT&amp;display_string=Audit&amp;VAR:KEY=UNOBIVMNGP&amp;VAR:QUERY=UkdGX0VOVFJQUl9WQUwoUVRSLDM5ODEzLCwsLCwsTk9BVURJVCk=&amp;WINDOW=FIRST_POPUP&amp;HEIGHT=450&amp;WI","DTH=450&amp;START_MAXIMIZED=FALSE&amp;VAR:CALENDAR=FIVEDAY&amp;VAR:SYMBOL=AMG&amp;VAR:INDEX=0"}</definedName>
    <definedName name="_559__FDSAUDITLINK__" hidden="1">{"fdsup://directions/FAT Viewer?action=UPDATE&amp;creator=factset&amp;DYN_ARGS=TRUE&amp;DOC_NAME=FAT:FQL_AUDITING_CLIENT_TEMPLATE.FAT&amp;display_string=Audit&amp;VAR:KEY=UNOBIVMNGP&amp;VAR:QUERY=UkdGX0VOVFJQUl9WQUwoUVRSLDM5ODEzLCwsLCwsTk9BVURJVCk=&amp;WINDOW=FIRST_POPUP&amp;HEIGHT=450&amp;WI","DTH=450&amp;START_MAXIMIZED=FALSE&amp;VAR:CALENDAR=FIVEDAY&amp;VAR:SYMBOL=AMG&amp;VAR:INDEX=0"}</definedName>
    <definedName name="_56__FDSAUDITLINK__" localSheetId="2" hidden="1">{"fdsup://IBCentral/FAT Viewer?action=UPDATE&amp;creator=factset&amp;DOC_NAME=fat:reuters_annual_source_window.fat&amp;display_string=Audit&amp;DYN_ARGS=TRUE&amp;VAR:ID1=715418&amp;VAR:RCODE=CMNEQ&amp;VAR:SDATE=20111299&amp;VAR:FREQ=Y&amp;VAR:RELITEM=RP&amp;VAR:CURRENCY=LOCAL&amp;VAR:CURRSOURCE=EXSHA","RE&amp;VAR:NATFREQ=ANNUAL&amp;VAR:RFIELD=FINALIZED&amp;VAR:DB_TYPE=NR&amp;VAR:UNITS=M&amp;window=popup&amp;width=450&amp;height=300&amp;START_MAXIMIZED=FALSE"}</definedName>
    <definedName name="_56__FDSAUDITLINK__" localSheetId="20" hidden="1">{"fdsup://IBCentral/FAT Viewer?action=UPDATE&amp;creator=factset&amp;DOC_NAME=fat:reuters_annual_source_window.fat&amp;display_string=Audit&amp;DYN_ARGS=TRUE&amp;VAR:ID1=715418&amp;VAR:RCODE=CMNEQ&amp;VAR:SDATE=20111299&amp;VAR:FREQ=Y&amp;VAR:RELITEM=RP&amp;VAR:CURRENCY=LOCAL&amp;VAR:CURRSOURCE=EXSHA","RE&amp;VAR:NATFREQ=ANNUAL&amp;VAR:RFIELD=FINALIZED&amp;VAR:DB_TYPE=NR&amp;VAR:UNITS=M&amp;window=popup&amp;width=450&amp;height=300&amp;START_MAXIMIZED=FALSE"}</definedName>
    <definedName name="_56__FDSAUDITLINK__" hidden="1">{"fdsup://IBCentral/FAT Viewer?action=UPDATE&amp;creator=factset&amp;DOC_NAME=fat:reuters_annual_source_window.fat&amp;display_string=Audit&amp;DYN_ARGS=TRUE&amp;VAR:ID1=715418&amp;VAR:RCODE=CMNEQ&amp;VAR:SDATE=20111299&amp;VAR:FREQ=Y&amp;VAR:RELITEM=RP&amp;VAR:CURRENCY=LOCAL&amp;VAR:CURRSOURCE=EXSHA","RE&amp;VAR:NATFREQ=ANNUAL&amp;VAR:RFIELD=FINALIZED&amp;VAR:DB_TYPE=NR&amp;VAR:UNITS=M&amp;window=popup&amp;width=450&amp;height=300&amp;START_MAXIMIZED=FALSE"}</definedName>
    <definedName name="_560__FDSAUDITLINK__" localSheetId="2" hidden="1">{"fdsup://directions/FAT Viewer?action=UPDATE&amp;creator=factset&amp;DYN_ARGS=TRUE&amp;DOC_NAME=FAT:FQL_AUDITING_CLIENT_TEMPLATE.FAT&amp;display_string=Audit&amp;VAR:KEY=CHSVMLSVYH&amp;VAR:QUERY=UkdGX0VOVFJQUl9WQUwoUVRSLDM5NzIxLCwsLCwsTk9BVURJVCk=&amp;WINDOW=FIRST_POPUP&amp;HEIGHT=450&amp;WI","DTH=450&amp;START_MAXIMIZED=FALSE&amp;VAR:CALENDAR=FIVEDAY&amp;VAR:SYMBOL=AMG&amp;VAR:INDEX=0"}</definedName>
    <definedName name="_560__FDSAUDITLINK__" localSheetId="20" hidden="1">{"fdsup://directions/FAT Viewer?action=UPDATE&amp;creator=factset&amp;DYN_ARGS=TRUE&amp;DOC_NAME=FAT:FQL_AUDITING_CLIENT_TEMPLATE.FAT&amp;display_string=Audit&amp;VAR:KEY=CHSVMLSVYH&amp;VAR:QUERY=UkdGX0VOVFJQUl9WQUwoUVRSLDM5NzIxLCwsLCwsTk9BVURJVCk=&amp;WINDOW=FIRST_POPUP&amp;HEIGHT=450&amp;WI","DTH=450&amp;START_MAXIMIZED=FALSE&amp;VAR:CALENDAR=FIVEDAY&amp;VAR:SYMBOL=AMG&amp;VAR:INDEX=0"}</definedName>
    <definedName name="_560__FDSAUDITLINK__" hidden="1">{"fdsup://directions/FAT Viewer?action=UPDATE&amp;creator=factset&amp;DYN_ARGS=TRUE&amp;DOC_NAME=FAT:FQL_AUDITING_CLIENT_TEMPLATE.FAT&amp;display_string=Audit&amp;VAR:KEY=CHSVMLSVYH&amp;VAR:QUERY=UkdGX0VOVFJQUl9WQUwoUVRSLDM5NzIxLCwsLCwsTk9BVURJVCk=&amp;WINDOW=FIRST_POPUP&amp;HEIGHT=450&amp;WI","DTH=450&amp;START_MAXIMIZED=FALSE&amp;VAR:CALENDAR=FIVEDAY&amp;VAR:SYMBOL=AMG&amp;VAR:INDEX=0"}</definedName>
    <definedName name="_561__FDSAUDITLINK__" localSheetId="2" hidden="1">{"fdsup://directions/FAT Viewer?action=UPDATE&amp;creator=factset&amp;DYN_ARGS=TRUE&amp;DOC_NAME=FAT:FQL_AUDITING_CLIENT_TEMPLATE.FAT&amp;display_string=Audit&amp;VAR:KEY=CBKNWDAHKJ&amp;VAR:QUERY=UkdGX0VOVFJQUl9WQUwoUVRSLDM5NjI5LCwsLCwsTk9BVURJVCk=&amp;WINDOW=FIRST_POPUP&amp;HEIGHT=450&amp;WI","DTH=450&amp;START_MAXIMIZED=FALSE&amp;VAR:CALENDAR=FIVEDAY&amp;VAR:SYMBOL=AMG&amp;VAR:INDEX=0"}</definedName>
    <definedName name="_561__FDSAUDITLINK__" localSheetId="20" hidden="1">{"fdsup://directions/FAT Viewer?action=UPDATE&amp;creator=factset&amp;DYN_ARGS=TRUE&amp;DOC_NAME=FAT:FQL_AUDITING_CLIENT_TEMPLATE.FAT&amp;display_string=Audit&amp;VAR:KEY=CBKNWDAHKJ&amp;VAR:QUERY=UkdGX0VOVFJQUl9WQUwoUVRSLDM5NjI5LCwsLCwsTk9BVURJVCk=&amp;WINDOW=FIRST_POPUP&amp;HEIGHT=450&amp;WI","DTH=450&amp;START_MAXIMIZED=FALSE&amp;VAR:CALENDAR=FIVEDAY&amp;VAR:SYMBOL=AMG&amp;VAR:INDEX=0"}</definedName>
    <definedName name="_561__FDSAUDITLINK__" hidden="1">{"fdsup://directions/FAT Viewer?action=UPDATE&amp;creator=factset&amp;DYN_ARGS=TRUE&amp;DOC_NAME=FAT:FQL_AUDITING_CLIENT_TEMPLATE.FAT&amp;display_string=Audit&amp;VAR:KEY=CBKNWDAHKJ&amp;VAR:QUERY=UkdGX0VOVFJQUl9WQUwoUVRSLDM5NjI5LCwsLCwsTk9BVURJVCk=&amp;WINDOW=FIRST_POPUP&amp;HEIGHT=450&amp;WI","DTH=450&amp;START_MAXIMIZED=FALSE&amp;VAR:CALENDAR=FIVEDAY&amp;VAR:SYMBOL=AMG&amp;VAR:INDEX=0"}</definedName>
    <definedName name="_562__FDSAUDITLINK__" localSheetId="2" hidden="1">{"fdsup://directions/FAT Viewer?action=UPDATE&amp;creator=factset&amp;DYN_ARGS=TRUE&amp;DOC_NAME=FAT:FQL_AUDITING_CLIENT_TEMPLATE.FAT&amp;display_string=Audit&amp;VAR:KEY=KPODUPWHYR&amp;VAR:QUERY=UkdGX0VOVFJQUl9WQUwoUVRSLDM5NTM4LCwsLCwsTk9BVURJVCk=&amp;WINDOW=FIRST_POPUP&amp;HEIGHT=450&amp;WI","DTH=450&amp;START_MAXIMIZED=FALSE&amp;VAR:CALENDAR=FIVEDAY&amp;VAR:SYMBOL=AMG&amp;VAR:INDEX=0"}</definedName>
    <definedName name="_562__FDSAUDITLINK__" localSheetId="20" hidden="1">{"fdsup://directions/FAT Viewer?action=UPDATE&amp;creator=factset&amp;DYN_ARGS=TRUE&amp;DOC_NAME=FAT:FQL_AUDITING_CLIENT_TEMPLATE.FAT&amp;display_string=Audit&amp;VAR:KEY=KPODUPWHYR&amp;VAR:QUERY=UkdGX0VOVFJQUl9WQUwoUVRSLDM5NTM4LCwsLCwsTk9BVURJVCk=&amp;WINDOW=FIRST_POPUP&amp;HEIGHT=450&amp;WI","DTH=450&amp;START_MAXIMIZED=FALSE&amp;VAR:CALENDAR=FIVEDAY&amp;VAR:SYMBOL=AMG&amp;VAR:INDEX=0"}</definedName>
    <definedName name="_562__FDSAUDITLINK__" hidden="1">{"fdsup://directions/FAT Viewer?action=UPDATE&amp;creator=factset&amp;DYN_ARGS=TRUE&amp;DOC_NAME=FAT:FQL_AUDITING_CLIENT_TEMPLATE.FAT&amp;display_string=Audit&amp;VAR:KEY=KPODUPWHYR&amp;VAR:QUERY=UkdGX0VOVFJQUl9WQUwoUVRSLDM5NTM4LCwsLCwsTk9BVURJVCk=&amp;WINDOW=FIRST_POPUP&amp;HEIGHT=450&amp;WI","DTH=450&amp;START_MAXIMIZED=FALSE&amp;VAR:CALENDAR=FIVEDAY&amp;VAR:SYMBOL=AMG&amp;VAR:INDEX=0"}</definedName>
    <definedName name="_563__FDSAUDITLINK__" localSheetId="2" hidden="1">{"fdsup://directions/FAT Viewer?action=UPDATE&amp;creator=factset&amp;DYN_ARGS=TRUE&amp;DOC_NAME=FAT:FQL_AUDITING_CLIENT_TEMPLATE.FAT&amp;display_string=Audit&amp;VAR:KEY=WHUFCHOVAN&amp;VAR:QUERY=UkdGX0VOVFJQUl9WQUwoUVRSLDM5NDQ3LCwsLCwsTk9BVURJVCk=&amp;WINDOW=FIRST_POPUP&amp;HEIGHT=450&amp;WI","DTH=450&amp;START_MAXIMIZED=FALSE&amp;VAR:CALENDAR=FIVEDAY&amp;VAR:SYMBOL=AMG&amp;VAR:INDEX=0"}</definedName>
    <definedName name="_563__FDSAUDITLINK__" localSheetId="20" hidden="1">{"fdsup://directions/FAT Viewer?action=UPDATE&amp;creator=factset&amp;DYN_ARGS=TRUE&amp;DOC_NAME=FAT:FQL_AUDITING_CLIENT_TEMPLATE.FAT&amp;display_string=Audit&amp;VAR:KEY=WHUFCHOVAN&amp;VAR:QUERY=UkdGX0VOVFJQUl9WQUwoUVRSLDM5NDQ3LCwsLCwsTk9BVURJVCk=&amp;WINDOW=FIRST_POPUP&amp;HEIGHT=450&amp;WI","DTH=450&amp;START_MAXIMIZED=FALSE&amp;VAR:CALENDAR=FIVEDAY&amp;VAR:SYMBOL=AMG&amp;VAR:INDEX=0"}</definedName>
    <definedName name="_563__FDSAUDITLINK__" hidden="1">{"fdsup://directions/FAT Viewer?action=UPDATE&amp;creator=factset&amp;DYN_ARGS=TRUE&amp;DOC_NAME=FAT:FQL_AUDITING_CLIENT_TEMPLATE.FAT&amp;display_string=Audit&amp;VAR:KEY=WHUFCHOVAN&amp;VAR:QUERY=UkdGX0VOVFJQUl9WQUwoUVRSLDM5NDQ3LCwsLCwsTk9BVURJVCk=&amp;WINDOW=FIRST_POPUP&amp;HEIGHT=450&amp;WI","DTH=450&amp;START_MAXIMIZED=FALSE&amp;VAR:CALENDAR=FIVEDAY&amp;VAR:SYMBOL=AMG&amp;VAR:INDEX=0"}</definedName>
    <definedName name="_564__FDSAUDITLINK__" localSheetId="2" hidden="1">{"fdsup://directions/FAT Viewer?action=UPDATE&amp;creator=factset&amp;DYN_ARGS=TRUE&amp;DOC_NAME=FAT:FQL_AUDITING_CLIENT_TEMPLATE.FAT&amp;display_string=Audit&amp;VAR:KEY=QDWBINOJIH&amp;VAR:QUERY=UkdGX0VOVFJQUl9WQUwoUVRSLDM5MzU1LCwsLCwsTk9BVURJVCk=&amp;WINDOW=FIRST_POPUP&amp;HEIGHT=450&amp;WI","DTH=450&amp;START_MAXIMIZED=FALSE&amp;VAR:CALENDAR=FIVEDAY&amp;VAR:SYMBOL=AMG&amp;VAR:INDEX=0"}</definedName>
    <definedName name="_564__FDSAUDITLINK__" localSheetId="20" hidden="1">{"fdsup://directions/FAT Viewer?action=UPDATE&amp;creator=factset&amp;DYN_ARGS=TRUE&amp;DOC_NAME=FAT:FQL_AUDITING_CLIENT_TEMPLATE.FAT&amp;display_string=Audit&amp;VAR:KEY=QDWBINOJIH&amp;VAR:QUERY=UkdGX0VOVFJQUl9WQUwoUVRSLDM5MzU1LCwsLCwsTk9BVURJVCk=&amp;WINDOW=FIRST_POPUP&amp;HEIGHT=450&amp;WI","DTH=450&amp;START_MAXIMIZED=FALSE&amp;VAR:CALENDAR=FIVEDAY&amp;VAR:SYMBOL=AMG&amp;VAR:INDEX=0"}</definedName>
    <definedName name="_564__FDSAUDITLINK__" hidden="1">{"fdsup://directions/FAT Viewer?action=UPDATE&amp;creator=factset&amp;DYN_ARGS=TRUE&amp;DOC_NAME=FAT:FQL_AUDITING_CLIENT_TEMPLATE.FAT&amp;display_string=Audit&amp;VAR:KEY=QDWBINOJIH&amp;VAR:QUERY=UkdGX0VOVFJQUl9WQUwoUVRSLDM5MzU1LCwsLCwsTk9BVURJVCk=&amp;WINDOW=FIRST_POPUP&amp;HEIGHT=450&amp;WI","DTH=450&amp;START_MAXIMIZED=FALSE&amp;VAR:CALENDAR=FIVEDAY&amp;VAR:SYMBOL=AMG&amp;VAR:INDEX=0"}</definedName>
    <definedName name="_565__FDSAUDITLINK__" localSheetId="2" hidden="1">{"fdsup://directions/FAT Viewer?action=UPDATE&amp;creator=factset&amp;DYN_ARGS=TRUE&amp;DOC_NAME=FAT:FQL_AUDITING_CLIENT_TEMPLATE.FAT&amp;display_string=Audit&amp;VAR:KEY=UXUVUJWNOH&amp;VAR:QUERY=UkdGX0VOVFJQUl9WQUwoUVRSLDM5MjYzLCwsLCwsTk9BVURJVCk=&amp;WINDOW=FIRST_POPUP&amp;HEIGHT=450&amp;WI","DTH=450&amp;START_MAXIMIZED=FALSE&amp;VAR:CALENDAR=FIVEDAY&amp;VAR:SYMBOL=AMG&amp;VAR:INDEX=0"}</definedName>
    <definedName name="_565__FDSAUDITLINK__" localSheetId="20" hidden="1">{"fdsup://directions/FAT Viewer?action=UPDATE&amp;creator=factset&amp;DYN_ARGS=TRUE&amp;DOC_NAME=FAT:FQL_AUDITING_CLIENT_TEMPLATE.FAT&amp;display_string=Audit&amp;VAR:KEY=UXUVUJWNOH&amp;VAR:QUERY=UkdGX0VOVFJQUl9WQUwoUVRSLDM5MjYzLCwsLCwsTk9BVURJVCk=&amp;WINDOW=FIRST_POPUP&amp;HEIGHT=450&amp;WI","DTH=450&amp;START_MAXIMIZED=FALSE&amp;VAR:CALENDAR=FIVEDAY&amp;VAR:SYMBOL=AMG&amp;VAR:INDEX=0"}</definedName>
    <definedName name="_565__FDSAUDITLINK__" hidden="1">{"fdsup://directions/FAT Viewer?action=UPDATE&amp;creator=factset&amp;DYN_ARGS=TRUE&amp;DOC_NAME=FAT:FQL_AUDITING_CLIENT_TEMPLATE.FAT&amp;display_string=Audit&amp;VAR:KEY=UXUVUJWNOH&amp;VAR:QUERY=UkdGX0VOVFJQUl9WQUwoUVRSLDM5MjYzLCwsLCwsTk9BVURJVCk=&amp;WINDOW=FIRST_POPUP&amp;HEIGHT=450&amp;WI","DTH=450&amp;START_MAXIMIZED=FALSE&amp;VAR:CALENDAR=FIVEDAY&amp;VAR:SYMBOL=AMG&amp;VAR:INDEX=0"}</definedName>
    <definedName name="_566__FDSAUDITLINK__" localSheetId="2" hidden="1">{"fdsup://directions/FAT Viewer?action=UPDATE&amp;creator=factset&amp;DYN_ARGS=TRUE&amp;DOC_NAME=FAT:FQL_AUDITING_CLIENT_TEMPLATE.FAT&amp;display_string=Audit&amp;VAR:KEY=GPYRITKBWH&amp;VAR:QUERY=UkdGX0VOVFJQUl9WQUwoUVRSLDM5MTcyLCwsLCwsTk9BVURJVCk=&amp;WINDOW=FIRST_POPUP&amp;HEIGHT=450&amp;WI","DTH=450&amp;START_MAXIMIZED=FALSE&amp;VAR:CALENDAR=FIVEDAY&amp;VAR:SYMBOL=AMG&amp;VAR:INDEX=0"}</definedName>
    <definedName name="_566__FDSAUDITLINK__" localSheetId="20" hidden="1">{"fdsup://directions/FAT Viewer?action=UPDATE&amp;creator=factset&amp;DYN_ARGS=TRUE&amp;DOC_NAME=FAT:FQL_AUDITING_CLIENT_TEMPLATE.FAT&amp;display_string=Audit&amp;VAR:KEY=GPYRITKBWH&amp;VAR:QUERY=UkdGX0VOVFJQUl9WQUwoUVRSLDM5MTcyLCwsLCwsTk9BVURJVCk=&amp;WINDOW=FIRST_POPUP&amp;HEIGHT=450&amp;WI","DTH=450&amp;START_MAXIMIZED=FALSE&amp;VAR:CALENDAR=FIVEDAY&amp;VAR:SYMBOL=AMG&amp;VAR:INDEX=0"}</definedName>
    <definedName name="_566__FDSAUDITLINK__" hidden="1">{"fdsup://directions/FAT Viewer?action=UPDATE&amp;creator=factset&amp;DYN_ARGS=TRUE&amp;DOC_NAME=FAT:FQL_AUDITING_CLIENT_TEMPLATE.FAT&amp;display_string=Audit&amp;VAR:KEY=GPYRITKBWH&amp;VAR:QUERY=UkdGX0VOVFJQUl9WQUwoUVRSLDM5MTcyLCwsLCwsTk9BVURJVCk=&amp;WINDOW=FIRST_POPUP&amp;HEIGHT=450&amp;WI","DTH=450&amp;START_MAXIMIZED=FALSE&amp;VAR:CALENDAR=FIVEDAY&amp;VAR:SYMBOL=AMG&amp;VAR:INDEX=0"}</definedName>
    <definedName name="_567__FDSAUDITLINK__" localSheetId="2" hidden="1">{"fdsup://directions/FAT Viewer?action=UPDATE&amp;creator=factset&amp;DYN_ARGS=TRUE&amp;DOC_NAME=FAT:FQL_AUDITING_CLIENT_TEMPLATE.FAT&amp;display_string=Audit&amp;VAR:KEY=ONQHQDUZKF&amp;VAR:QUERY=UkdGX0VOVFJQUl9WQUwoUVRSLDM5MDgyLCwsLCwsTk9BVURJVCk=&amp;WINDOW=FIRST_POPUP&amp;HEIGHT=450&amp;WI","DTH=450&amp;START_MAXIMIZED=FALSE&amp;VAR:CALENDAR=FIVEDAY&amp;VAR:SYMBOL=AMG&amp;VAR:INDEX=0"}</definedName>
    <definedName name="_567__FDSAUDITLINK__" localSheetId="20" hidden="1">{"fdsup://directions/FAT Viewer?action=UPDATE&amp;creator=factset&amp;DYN_ARGS=TRUE&amp;DOC_NAME=FAT:FQL_AUDITING_CLIENT_TEMPLATE.FAT&amp;display_string=Audit&amp;VAR:KEY=ONQHQDUZKF&amp;VAR:QUERY=UkdGX0VOVFJQUl9WQUwoUVRSLDM5MDgyLCwsLCwsTk9BVURJVCk=&amp;WINDOW=FIRST_POPUP&amp;HEIGHT=450&amp;WI","DTH=450&amp;START_MAXIMIZED=FALSE&amp;VAR:CALENDAR=FIVEDAY&amp;VAR:SYMBOL=AMG&amp;VAR:INDEX=0"}</definedName>
    <definedName name="_567__FDSAUDITLINK__" hidden="1">{"fdsup://directions/FAT Viewer?action=UPDATE&amp;creator=factset&amp;DYN_ARGS=TRUE&amp;DOC_NAME=FAT:FQL_AUDITING_CLIENT_TEMPLATE.FAT&amp;display_string=Audit&amp;VAR:KEY=ONQHQDUZKF&amp;VAR:QUERY=UkdGX0VOVFJQUl9WQUwoUVRSLDM5MDgyLCwsLCwsTk9BVURJVCk=&amp;WINDOW=FIRST_POPUP&amp;HEIGHT=450&amp;WI","DTH=450&amp;START_MAXIMIZED=FALSE&amp;VAR:CALENDAR=FIVEDAY&amp;VAR:SYMBOL=AMG&amp;VAR:INDEX=0"}</definedName>
    <definedName name="_568__FDSAUDITLINK__" localSheetId="2" hidden="1">{"fdsup://directions/FAT Viewer?action=UPDATE&amp;creator=factset&amp;DYN_ARGS=TRUE&amp;DOC_NAME=FAT:FQL_AUDITING_CLIENT_TEMPLATE.FAT&amp;display_string=Audit&amp;VAR:KEY=OLOPGHWHAP&amp;VAR:QUERY=UkdGX0VOVFJQUl9WQUwoUVRSLDM4OTkwLCwsLCwsTk9BVURJVCk=&amp;WINDOW=FIRST_POPUP&amp;HEIGHT=450&amp;WI","DTH=450&amp;START_MAXIMIZED=FALSE&amp;VAR:CALENDAR=FIVEDAY&amp;VAR:SYMBOL=AMG&amp;VAR:INDEX=0"}</definedName>
    <definedName name="_568__FDSAUDITLINK__" localSheetId="20" hidden="1">{"fdsup://directions/FAT Viewer?action=UPDATE&amp;creator=factset&amp;DYN_ARGS=TRUE&amp;DOC_NAME=FAT:FQL_AUDITING_CLIENT_TEMPLATE.FAT&amp;display_string=Audit&amp;VAR:KEY=OLOPGHWHAP&amp;VAR:QUERY=UkdGX0VOVFJQUl9WQUwoUVRSLDM4OTkwLCwsLCwsTk9BVURJVCk=&amp;WINDOW=FIRST_POPUP&amp;HEIGHT=450&amp;WI","DTH=450&amp;START_MAXIMIZED=FALSE&amp;VAR:CALENDAR=FIVEDAY&amp;VAR:SYMBOL=AMG&amp;VAR:INDEX=0"}</definedName>
    <definedName name="_568__FDSAUDITLINK__" hidden="1">{"fdsup://directions/FAT Viewer?action=UPDATE&amp;creator=factset&amp;DYN_ARGS=TRUE&amp;DOC_NAME=FAT:FQL_AUDITING_CLIENT_TEMPLATE.FAT&amp;display_string=Audit&amp;VAR:KEY=OLOPGHWHAP&amp;VAR:QUERY=UkdGX0VOVFJQUl9WQUwoUVRSLDM4OTkwLCwsLCwsTk9BVURJVCk=&amp;WINDOW=FIRST_POPUP&amp;HEIGHT=450&amp;WI","DTH=450&amp;START_MAXIMIZED=FALSE&amp;VAR:CALENDAR=FIVEDAY&amp;VAR:SYMBOL=AMG&amp;VAR:INDEX=0"}</definedName>
    <definedName name="_569__FDSAUDITLINK__" localSheetId="2" hidden="1">{"fdsup://directions/FAT Viewer?action=UPDATE&amp;creator=factset&amp;DYN_ARGS=TRUE&amp;DOC_NAME=FAT:FQL_AUDITING_CLIENT_TEMPLATE.FAT&amp;display_string=Audit&amp;VAR:KEY=EZCLCRSDAP&amp;VAR:QUERY=UkdGX0VOVFJQUl9WQUwoUVRSLDM4ODk4LCwsLCwsTk9BVURJVCk=&amp;WINDOW=FIRST_POPUP&amp;HEIGHT=450&amp;WI","DTH=450&amp;START_MAXIMIZED=FALSE&amp;VAR:CALENDAR=FIVEDAY&amp;VAR:SYMBOL=AMG&amp;VAR:INDEX=0"}</definedName>
    <definedName name="_569__FDSAUDITLINK__" localSheetId="20" hidden="1">{"fdsup://directions/FAT Viewer?action=UPDATE&amp;creator=factset&amp;DYN_ARGS=TRUE&amp;DOC_NAME=FAT:FQL_AUDITING_CLIENT_TEMPLATE.FAT&amp;display_string=Audit&amp;VAR:KEY=EZCLCRSDAP&amp;VAR:QUERY=UkdGX0VOVFJQUl9WQUwoUVRSLDM4ODk4LCwsLCwsTk9BVURJVCk=&amp;WINDOW=FIRST_POPUP&amp;HEIGHT=450&amp;WI","DTH=450&amp;START_MAXIMIZED=FALSE&amp;VAR:CALENDAR=FIVEDAY&amp;VAR:SYMBOL=AMG&amp;VAR:INDEX=0"}</definedName>
    <definedName name="_569__FDSAUDITLINK__" hidden="1">{"fdsup://directions/FAT Viewer?action=UPDATE&amp;creator=factset&amp;DYN_ARGS=TRUE&amp;DOC_NAME=FAT:FQL_AUDITING_CLIENT_TEMPLATE.FAT&amp;display_string=Audit&amp;VAR:KEY=EZCLCRSDAP&amp;VAR:QUERY=UkdGX0VOVFJQUl9WQUwoUVRSLDM4ODk4LCwsLCwsTk9BVURJVCk=&amp;WINDOW=FIRST_POPUP&amp;HEIGHT=450&amp;WI","DTH=450&amp;START_MAXIMIZED=FALSE&amp;VAR:CALENDAR=FIVEDAY&amp;VAR:SYMBOL=AMG&amp;VAR:INDEX=0"}</definedName>
    <definedName name="_57__FDSAUDITLINK__" localSheetId="2" hidden="1">{"fdsup://IBCentral/FAT Viewer?action=UPDATE&amp;creator=factset&amp;DOC_NAME=fat:reuters_annual_source_window.fat&amp;display_string=Audit&amp;DYN_ARGS=TRUE&amp;VAR:ID1=B574ZG&amp;VAR:RCODE=CMNEQ&amp;VAR:SDATE=20111299&amp;VAR:FREQ=Y&amp;VAR:RELITEM=RP&amp;VAR:CURRENCY=LOCAL&amp;VAR:CURRSOURCE=EXSHA","RE&amp;VAR:NATFREQ=ANNUAL&amp;VAR:RFIELD=FINALIZED&amp;VAR:DB_TYPE=NR&amp;VAR:UNITS=M&amp;window=popup&amp;width=450&amp;height=300&amp;START_MAXIMIZED=FALSE"}</definedName>
    <definedName name="_57__FDSAUDITLINK__" localSheetId="20" hidden="1">{"fdsup://IBCentral/FAT Viewer?action=UPDATE&amp;creator=factset&amp;DOC_NAME=fat:reuters_annual_source_window.fat&amp;display_string=Audit&amp;DYN_ARGS=TRUE&amp;VAR:ID1=B574ZG&amp;VAR:RCODE=CMNEQ&amp;VAR:SDATE=20111299&amp;VAR:FREQ=Y&amp;VAR:RELITEM=RP&amp;VAR:CURRENCY=LOCAL&amp;VAR:CURRSOURCE=EXSHA","RE&amp;VAR:NATFREQ=ANNUAL&amp;VAR:RFIELD=FINALIZED&amp;VAR:DB_TYPE=NR&amp;VAR:UNITS=M&amp;window=popup&amp;width=450&amp;height=300&amp;START_MAXIMIZED=FALSE"}</definedName>
    <definedName name="_57__FDSAUDITLINK__" hidden="1">{"fdsup://IBCentral/FAT Viewer?action=UPDATE&amp;creator=factset&amp;DOC_NAME=fat:reuters_annual_source_window.fat&amp;display_string=Audit&amp;DYN_ARGS=TRUE&amp;VAR:ID1=B574ZG&amp;VAR:RCODE=CMNEQ&amp;VAR:SDATE=20111299&amp;VAR:FREQ=Y&amp;VAR:RELITEM=RP&amp;VAR:CURRENCY=LOCAL&amp;VAR:CURRSOURCE=EXSHA","RE&amp;VAR:NATFREQ=ANNUAL&amp;VAR:RFIELD=FINALIZED&amp;VAR:DB_TYPE=NR&amp;VAR:UNITS=M&amp;window=popup&amp;width=450&amp;height=300&amp;START_MAXIMIZED=FALSE"}</definedName>
    <definedName name="_570__FDSAUDITLINK__" localSheetId="2" hidden="1">{"fdsup://directions/FAT Viewer?action=UPDATE&amp;creator=factset&amp;DYN_ARGS=TRUE&amp;DOC_NAME=FAT:FQL_AUDITING_CLIENT_TEMPLATE.FAT&amp;display_string=Audit&amp;VAR:KEY=CBYLCVWFIZ&amp;VAR:QUERY=UkdGX0VOVFJQUl9WQUwoUVRSLDM4ODA3LCwsLCwsTk9BVURJVCk=&amp;WINDOW=FIRST_POPUP&amp;HEIGHT=450&amp;WI","DTH=450&amp;START_MAXIMIZED=FALSE&amp;VAR:CALENDAR=FIVEDAY&amp;VAR:SYMBOL=AMG&amp;VAR:INDEX=0"}</definedName>
    <definedName name="_570__FDSAUDITLINK__" localSheetId="20" hidden="1">{"fdsup://directions/FAT Viewer?action=UPDATE&amp;creator=factset&amp;DYN_ARGS=TRUE&amp;DOC_NAME=FAT:FQL_AUDITING_CLIENT_TEMPLATE.FAT&amp;display_string=Audit&amp;VAR:KEY=CBYLCVWFIZ&amp;VAR:QUERY=UkdGX0VOVFJQUl9WQUwoUVRSLDM4ODA3LCwsLCwsTk9BVURJVCk=&amp;WINDOW=FIRST_POPUP&amp;HEIGHT=450&amp;WI","DTH=450&amp;START_MAXIMIZED=FALSE&amp;VAR:CALENDAR=FIVEDAY&amp;VAR:SYMBOL=AMG&amp;VAR:INDEX=0"}</definedName>
    <definedName name="_570__FDSAUDITLINK__" hidden="1">{"fdsup://directions/FAT Viewer?action=UPDATE&amp;creator=factset&amp;DYN_ARGS=TRUE&amp;DOC_NAME=FAT:FQL_AUDITING_CLIENT_TEMPLATE.FAT&amp;display_string=Audit&amp;VAR:KEY=CBYLCVWFIZ&amp;VAR:QUERY=UkdGX0VOVFJQUl9WQUwoUVRSLDM4ODA3LCwsLCwsTk9BVURJVCk=&amp;WINDOW=FIRST_POPUP&amp;HEIGHT=450&amp;WI","DTH=450&amp;START_MAXIMIZED=FALSE&amp;VAR:CALENDAR=FIVEDAY&amp;VAR:SYMBOL=AMG&amp;VAR:INDEX=0"}</definedName>
    <definedName name="_571__FDSAUDITLINK__" localSheetId="2" hidden="1">{"fdsup://directions/FAT Viewer?action=UPDATE&amp;creator=factset&amp;DYN_ARGS=TRUE&amp;DOC_NAME=FAT:FQL_AUDITING_CLIENT_TEMPLATE.FAT&amp;display_string=Audit&amp;VAR:KEY=MZIRGRQDQT&amp;VAR:QUERY=UkdGX0VOVFJQUl9WQUwoUVRSLDM4NzE3LCwsLCwsTk9BVURJVCk=&amp;WINDOW=FIRST_POPUP&amp;HEIGHT=450&amp;WI","DTH=450&amp;START_MAXIMIZED=FALSE&amp;VAR:CALENDAR=FIVEDAY&amp;VAR:SYMBOL=AMG&amp;VAR:INDEX=0"}</definedName>
    <definedName name="_571__FDSAUDITLINK__" localSheetId="20" hidden="1">{"fdsup://directions/FAT Viewer?action=UPDATE&amp;creator=factset&amp;DYN_ARGS=TRUE&amp;DOC_NAME=FAT:FQL_AUDITING_CLIENT_TEMPLATE.FAT&amp;display_string=Audit&amp;VAR:KEY=MZIRGRQDQT&amp;VAR:QUERY=UkdGX0VOVFJQUl9WQUwoUVRSLDM4NzE3LCwsLCwsTk9BVURJVCk=&amp;WINDOW=FIRST_POPUP&amp;HEIGHT=450&amp;WI","DTH=450&amp;START_MAXIMIZED=FALSE&amp;VAR:CALENDAR=FIVEDAY&amp;VAR:SYMBOL=AMG&amp;VAR:INDEX=0"}</definedName>
    <definedName name="_571__FDSAUDITLINK__" hidden="1">{"fdsup://directions/FAT Viewer?action=UPDATE&amp;creator=factset&amp;DYN_ARGS=TRUE&amp;DOC_NAME=FAT:FQL_AUDITING_CLIENT_TEMPLATE.FAT&amp;display_string=Audit&amp;VAR:KEY=MZIRGRQDQT&amp;VAR:QUERY=UkdGX0VOVFJQUl9WQUwoUVRSLDM4NzE3LCwsLCwsTk9BVURJVCk=&amp;WINDOW=FIRST_POPUP&amp;HEIGHT=450&amp;WI","DTH=450&amp;START_MAXIMIZED=FALSE&amp;VAR:CALENDAR=FIVEDAY&amp;VAR:SYMBOL=AMG&amp;VAR:INDEX=0"}</definedName>
    <definedName name="_572__FDSAUDITLINK__" localSheetId="2" hidden="1">{"fdsup://directions/FAT Viewer?action=UPDATE&amp;creator=factset&amp;DYN_ARGS=TRUE&amp;DOC_NAME=FAT:FQL_AUDITING_CLIENT_TEMPLATE.FAT&amp;display_string=Audit&amp;VAR:KEY=WNEPKPEBAB&amp;VAR:QUERY=UkdGX0VOVFJQUl9WQUwoUVRSLDM4NjI1LCwsLCwsTk9BVURJVCk=&amp;WINDOW=FIRST_POPUP&amp;HEIGHT=450&amp;WI","DTH=450&amp;START_MAXIMIZED=FALSE&amp;VAR:CALENDAR=FIVEDAY&amp;VAR:SYMBOL=AMG&amp;VAR:INDEX=0"}</definedName>
    <definedName name="_572__FDSAUDITLINK__" localSheetId="20" hidden="1">{"fdsup://directions/FAT Viewer?action=UPDATE&amp;creator=factset&amp;DYN_ARGS=TRUE&amp;DOC_NAME=FAT:FQL_AUDITING_CLIENT_TEMPLATE.FAT&amp;display_string=Audit&amp;VAR:KEY=WNEPKPEBAB&amp;VAR:QUERY=UkdGX0VOVFJQUl9WQUwoUVRSLDM4NjI1LCwsLCwsTk9BVURJVCk=&amp;WINDOW=FIRST_POPUP&amp;HEIGHT=450&amp;WI","DTH=450&amp;START_MAXIMIZED=FALSE&amp;VAR:CALENDAR=FIVEDAY&amp;VAR:SYMBOL=AMG&amp;VAR:INDEX=0"}</definedName>
    <definedName name="_572__FDSAUDITLINK__" hidden="1">{"fdsup://directions/FAT Viewer?action=UPDATE&amp;creator=factset&amp;DYN_ARGS=TRUE&amp;DOC_NAME=FAT:FQL_AUDITING_CLIENT_TEMPLATE.FAT&amp;display_string=Audit&amp;VAR:KEY=WNEPKPEBAB&amp;VAR:QUERY=UkdGX0VOVFJQUl9WQUwoUVRSLDM4NjI1LCwsLCwsTk9BVURJVCk=&amp;WINDOW=FIRST_POPUP&amp;HEIGHT=450&amp;WI","DTH=450&amp;START_MAXIMIZED=FALSE&amp;VAR:CALENDAR=FIVEDAY&amp;VAR:SYMBOL=AMG&amp;VAR:INDEX=0"}</definedName>
    <definedName name="_573__FDSAUDITLINK__" localSheetId="2" hidden="1">{"fdsup://directions/FAT Viewer?action=UPDATE&amp;creator=factset&amp;DYN_ARGS=TRUE&amp;DOC_NAME=FAT:FQL_AUDITING_CLIENT_TEMPLATE.FAT&amp;display_string=Audit&amp;VAR:KEY=KDCPCRGJOX&amp;VAR:QUERY=UkdGX0VOVFJQUl9WQUwoUVRSLDM4NTMzLCwsLCwsTk9BVURJVCk=&amp;WINDOW=FIRST_POPUP&amp;HEIGHT=450&amp;WI","DTH=450&amp;START_MAXIMIZED=FALSE&amp;VAR:CALENDAR=FIVEDAY&amp;VAR:SYMBOL=AMG&amp;VAR:INDEX=0"}</definedName>
    <definedName name="_573__FDSAUDITLINK__" localSheetId="20" hidden="1">{"fdsup://directions/FAT Viewer?action=UPDATE&amp;creator=factset&amp;DYN_ARGS=TRUE&amp;DOC_NAME=FAT:FQL_AUDITING_CLIENT_TEMPLATE.FAT&amp;display_string=Audit&amp;VAR:KEY=KDCPCRGJOX&amp;VAR:QUERY=UkdGX0VOVFJQUl9WQUwoUVRSLDM4NTMzLCwsLCwsTk9BVURJVCk=&amp;WINDOW=FIRST_POPUP&amp;HEIGHT=450&amp;WI","DTH=450&amp;START_MAXIMIZED=FALSE&amp;VAR:CALENDAR=FIVEDAY&amp;VAR:SYMBOL=AMG&amp;VAR:INDEX=0"}</definedName>
    <definedName name="_573__FDSAUDITLINK__" hidden="1">{"fdsup://directions/FAT Viewer?action=UPDATE&amp;creator=factset&amp;DYN_ARGS=TRUE&amp;DOC_NAME=FAT:FQL_AUDITING_CLIENT_TEMPLATE.FAT&amp;display_string=Audit&amp;VAR:KEY=KDCPCRGJOX&amp;VAR:QUERY=UkdGX0VOVFJQUl9WQUwoUVRSLDM4NTMzLCwsLCwsTk9BVURJVCk=&amp;WINDOW=FIRST_POPUP&amp;HEIGHT=450&amp;WI","DTH=450&amp;START_MAXIMIZED=FALSE&amp;VAR:CALENDAR=FIVEDAY&amp;VAR:SYMBOL=AMG&amp;VAR:INDEX=0"}</definedName>
    <definedName name="_574__FDSAUDITLINK__" localSheetId="2" hidden="1">{"fdsup://directions/FAT Viewer?action=UPDATE&amp;creator=factset&amp;DYN_ARGS=TRUE&amp;DOC_NAME=FAT:FQL_AUDITING_CLIENT_TEMPLATE.FAT&amp;display_string=Audit&amp;VAR:KEY=AZYZAZOHSN&amp;VAR:QUERY=UkdGX0VOVFJQUl9WQUwoUVRSLDM4NDQyLCwsLCwsTk9BVURJVCk=&amp;WINDOW=FIRST_POPUP&amp;HEIGHT=450&amp;WI","DTH=450&amp;START_MAXIMIZED=FALSE&amp;VAR:CALENDAR=FIVEDAY&amp;VAR:SYMBOL=AMG&amp;VAR:INDEX=0"}</definedName>
    <definedName name="_574__FDSAUDITLINK__" localSheetId="20" hidden="1">{"fdsup://directions/FAT Viewer?action=UPDATE&amp;creator=factset&amp;DYN_ARGS=TRUE&amp;DOC_NAME=FAT:FQL_AUDITING_CLIENT_TEMPLATE.FAT&amp;display_string=Audit&amp;VAR:KEY=AZYZAZOHSN&amp;VAR:QUERY=UkdGX0VOVFJQUl9WQUwoUVRSLDM4NDQyLCwsLCwsTk9BVURJVCk=&amp;WINDOW=FIRST_POPUP&amp;HEIGHT=450&amp;WI","DTH=450&amp;START_MAXIMIZED=FALSE&amp;VAR:CALENDAR=FIVEDAY&amp;VAR:SYMBOL=AMG&amp;VAR:INDEX=0"}</definedName>
    <definedName name="_574__FDSAUDITLINK__" hidden="1">{"fdsup://directions/FAT Viewer?action=UPDATE&amp;creator=factset&amp;DYN_ARGS=TRUE&amp;DOC_NAME=FAT:FQL_AUDITING_CLIENT_TEMPLATE.FAT&amp;display_string=Audit&amp;VAR:KEY=AZYZAZOHSN&amp;VAR:QUERY=UkdGX0VOVFJQUl9WQUwoUVRSLDM4NDQyLCwsLCwsTk9BVURJVCk=&amp;WINDOW=FIRST_POPUP&amp;HEIGHT=450&amp;WI","DTH=450&amp;START_MAXIMIZED=FALSE&amp;VAR:CALENDAR=FIVEDAY&amp;VAR:SYMBOL=AMG&amp;VAR:INDEX=0"}</definedName>
    <definedName name="_575__FDSAUDITLINK__" localSheetId="2" hidden="1">{"fdsup://directions/FAT Viewer?action=UPDATE&amp;creator=factset&amp;DYN_ARGS=TRUE&amp;DOC_NAME=FAT:FQL_AUDITING_CLIENT_TEMPLATE.FAT&amp;display_string=Audit&amp;VAR:KEY=SBMPEJGDOH&amp;VAR:QUERY=UkdGX0VOVFJQUl9WQUwoUVRSLDM4NjI1LCwsLCwsTk9BVURJVCk=&amp;WINDOW=FIRST_POPUP&amp;HEIGHT=450&amp;WI","DTH=450&amp;START_MAXIMIZED=FALSE&amp;VAR:CALENDAR=US&amp;VAR:SYMBOL=BLK&amp;VAR:INDEX=0"}</definedName>
    <definedName name="_575__FDSAUDITLINK__" localSheetId="20" hidden="1">{"fdsup://directions/FAT Viewer?action=UPDATE&amp;creator=factset&amp;DYN_ARGS=TRUE&amp;DOC_NAME=FAT:FQL_AUDITING_CLIENT_TEMPLATE.FAT&amp;display_string=Audit&amp;VAR:KEY=SBMPEJGDOH&amp;VAR:QUERY=UkdGX0VOVFJQUl9WQUwoUVRSLDM4NjI1LCwsLCwsTk9BVURJVCk=&amp;WINDOW=FIRST_POPUP&amp;HEIGHT=450&amp;WI","DTH=450&amp;START_MAXIMIZED=FALSE&amp;VAR:CALENDAR=US&amp;VAR:SYMBOL=BLK&amp;VAR:INDEX=0"}</definedName>
    <definedName name="_575__FDSAUDITLINK__" hidden="1">{"fdsup://directions/FAT Viewer?action=UPDATE&amp;creator=factset&amp;DYN_ARGS=TRUE&amp;DOC_NAME=FAT:FQL_AUDITING_CLIENT_TEMPLATE.FAT&amp;display_string=Audit&amp;VAR:KEY=SBMPEJGDOH&amp;VAR:QUERY=UkdGX0VOVFJQUl9WQUwoUVRSLDM4NjI1LCwsLCwsTk9BVURJVCk=&amp;WINDOW=FIRST_POPUP&amp;HEIGHT=450&amp;WI","DTH=450&amp;START_MAXIMIZED=FALSE&amp;VAR:CALENDAR=US&amp;VAR:SYMBOL=BLK&amp;VAR:INDEX=0"}</definedName>
    <definedName name="_576__FDSAUDITLINK__" localSheetId="2" hidden="1">{"fdsup://directions/FAT Viewer?action=UPDATE&amp;creator=factset&amp;DYN_ARGS=TRUE&amp;DOC_NAME=FAT:FQL_AUDITING_CLIENT_TEMPLATE.FAT&amp;display_string=Audit&amp;VAR:KEY=SRKPEVYTOD&amp;VAR:QUERY=UkdGX0VOVFJQUl9WQUwoUVRSLDM4NTMzLCwsLCwsTk9BVURJVCk=&amp;WINDOW=FIRST_POPUP&amp;HEIGHT=450&amp;WI","DTH=450&amp;START_MAXIMIZED=FALSE&amp;VAR:CALENDAR=US&amp;VAR:SYMBOL=BLK&amp;VAR:INDEX=0"}</definedName>
    <definedName name="_576__FDSAUDITLINK__" localSheetId="20" hidden="1">{"fdsup://directions/FAT Viewer?action=UPDATE&amp;creator=factset&amp;DYN_ARGS=TRUE&amp;DOC_NAME=FAT:FQL_AUDITING_CLIENT_TEMPLATE.FAT&amp;display_string=Audit&amp;VAR:KEY=SRKPEVYTOD&amp;VAR:QUERY=UkdGX0VOVFJQUl9WQUwoUVRSLDM4NTMzLCwsLCwsTk9BVURJVCk=&amp;WINDOW=FIRST_POPUP&amp;HEIGHT=450&amp;WI","DTH=450&amp;START_MAXIMIZED=FALSE&amp;VAR:CALENDAR=US&amp;VAR:SYMBOL=BLK&amp;VAR:INDEX=0"}</definedName>
    <definedName name="_576__FDSAUDITLINK__" hidden="1">{"fdsup://directions/FAT Viewer?action=UPDATE&amp;creator=factset&amp;DYN_ARGS=TRUE&amp;DOC_NAME=FAT:FQL_AUDITING_CLIENT_TEMPLATE.FAT&amp;display_string=Audit&amp;VAR:KEY=SRKPEVYTOD&amp;VAR:QUERY=UkdGX0VOVFJQUl9WQUwoUVRSLDM4NTMzLCwsLCwsTk9BVURJVCk=&amp;WINDOW=FIRST_POPUP&amp;HEIGHT=450&amp;WI","DTH=450&amp;START_MAXIMIZED=FALSE&amp;VAR:CALENDAR=US&amp;VAR:SYMBOL=BLK&amp;VAR:INDEX=0"}</definedName>
    <definedName name="_577__FDSAUDITLINK__" localSheetId="2" hidden="1">{"fdsup://directions/FAT Viewer?action=UPDATE&amp;creator=factset&amp;DYN_ARGS=TRUE&amp;DOC_NAME=FAT:FQL_AUDITING_CLIENT_TEMPLATE.FAT&amp;display_string=Audit&amp;VAR:KEY=YVKVQVQTWZ&amp;VAR:QUERY=UkdGX0VOVFJQUl9WQUwoUVRSLDM4NDQyLCwsLCwsTk9BVURJVCk=&amp;WINDOW=FIRST_POPUP&amp;HEIGHT=450&amp;WI","DTH=450&amp;START_MAXIMIZED=FALSE&amp;VAR:CALENDAR=US&amp;VAR:SYMBOL=BLK&amp;VAR:INDEX=0"}</definedName>
    <definedName name="_577__FDSAUDITLINK__" localSheetId="20" hidden="1">{"fdsup://directions/FAT Viewer?action=UPDATE&amp;creator=factset&amp;DYN_ARGS=TRUE&amp;DOC_NAME=FAT:FQL_AUDITING_CLIENT_TEMPLATE.FAT&amp;display_string=Audit&amp;VAR:KEY=YVKVQVQTWZ&amp;VAR:QUERY=UkdGX0VOVFJQUl9WQUwoUVRSLDM4NDQyLCwsLCwsTk9BVURJVCk=&amp;WINDOW=FIRST_POPUP&amp;HEIGHT=450&amp;WI","DTH=450&amp;START_MAXIMIZED=FALSE&amp;VAR:CALENDAR=US&amp;VAR:SYMBOL=BLK&amp;VAR:INDEX=0"}</definedName>
    <definedName name="_577__FDSAUDITLINK__" hidden="1">{"fdsup://directions/FAT Viewer?action=UPDATE&amp;creator=factset&amp;DYN_ARGS=TRUE&amp;DOC_NAME=FAT:FQL_AUDITING_CLIENT_TEMPLATE.FAT&amp;display_string=Audit&amp;VAR:KEY=YVKVQVQTWZ&amp;VAR:QUERY=UkdGX0VOVFJQUl9WQUwoUVRSLDM4NDQyLCwsLCwsTk9BVURJVCk=&amp;WINDOW=FIRST_POPUP&amp;HEIGHT=450&amp;WI","DTH=450&amp;START_MAXIMIZED=FALSE&amp;VAR:CALENDAR=US&amp;VAR:SYMBOL=BLK&amp;VAR:INDEX=0"}</definedName>
    <definedName name="_578__FDSAUDITLINK__" localSheetId="2" hidden="1">{"fdsup://directions/FAT Viewer?action=UPDATE&amp;creator=factset&amp;DYN_ARGS=TRUE&amp;DOC_NAME=FAT:FQL_AUDITING_CLIENT_TEMPLATE.FAT&amp;display_string=Audit&amp;VAR:KEY=EBIJYJKBMR&amp;VAR:QUERY=UkdGX0VOVFJQUl9WQUwoUVRSLDQxMjc0LCwsLCwsTk9BVURJVCk=&amp;WINDOW=FIRST_POPUP&amp;HEIGHT=450&amp;WI","DTH=450&amp;START_MAXIMIZED=FALSE&amp;VAR:CALENDAR=US&amp;VAR:SYMBOL=ART&amp;VAR:INDEX=0"}</definedName>
    <definedName name="_578__FDSAUDITLINK__" localSheetId="20" hidden="1">{"fdsup://directions/FAT Viewer?action=UPDATE&amp;creator=factset&amp;DYN_ARGS=TRUE&amp;DOC_NAME=FAT:FQL_AUDITING_CLIENT_TEMPLATE.FAT&amp;display_string=Audit&amp;VAR:KEY=EBIJYJKBMR&amp;VAR:QUERY=UkdGX0VOVFJQUl9WQUwoUVRSLDQxMjc0LCwsLCwsTk9BVURJVCk=&amp;WINDOW=FIRST_POPUP&amp;HEIGHT=450&amp;WI","DTH=450&amp;START_MAXIMIZED=FALSE&amp;VAR:CALENDAR=US&amp;VAR:SYMBOL=ART&amp;VAR:INDEX=0"}</definedName>
    <definedName name="_578__FDSAUDITLINK__" hidden="1">{"fdsup://directions/FAT Viewer?action=UPDATE&amp;creator=factset&amp;DYN_ARGS=TRUE&amp;DOC_NAME=FAT:FQL_AUDITING_CLIENT_TEMPLATE.FAT&amp;display_string=Audit&amp;VAR:KEY=EBIJYJKBMR&amp;VAR:QUERY=UkdGX0VOVFJQUl9WQUwoUVRSLDQxMjc0LCwsLCwsTk9BVURJVCk=&amp;WINDOW=FIRST_POPUP&amp;HEIGHT=450&amp;WI","DTH=450&amp;START_MAXIMIZED=FALSE&amp;VAR:CALENDAR=US&amp;VAR:SYMBOL=ART&amp;VAR:INDEX=0"}</definedName>
    <definedName name="_579__FDSAUDITLINK__" localSheetId="2" hidden="1">{"fdsup://directions/FAT Viewer?action=UPDATE&amp;creator=factset&amp;DYN_ARGS=TRUE&amp;DOC_NAME=FAT:FQL_AUDITING_CLIENT_TEMPLATE.FAT&amp;display_string=Audit&amp;VAR:KEY=SZIJEZYBKP&amp;VAR:QUERY=UkdGX0VOVFJQUl9WQUwoUVRSLDQxMTgyLCwsLCwsTk9BVURJVCk=&amp;WINDOW=FIRST_POPUP&amp;HEIGHT=450&amp;WI","DTH=450&amp;START_MAXIMIZED=FALSE&amp;VAR:CALENDAR=US&amp;VAR:SYMBOL=ART&amp;VAR:INDEX=0"}</definedName>
    <definedName name="_579__FDSAUDITLINK__" localSheetId="20" hidden="1">{"fdsup://directions/FAT Viewer?action=UPDATE&amp;creator=factset&amp;DYN_ARGS=TRUE&amp;DOC_NAME=FAT:FQL_AUDITING_CLIENT_TEMPLATE.FAT&amp;display_string=Audit&amp;VAR:KEY=SZIJEZYBKP&amp;VAR:QUERY=UkdGX0VOVFJQUl9WQUwoUVRSLDQxMTgyLCwsLCwsTk9BVURJVCk=&amp;WINDOW=FIRST_POPUP&amp;HEIGHT=450&amp;WI","DTH=450&amp;START_MAXIMIZED=FALSE&amp;VAR:CALENDAR=US&amp;VAR:SYMBOL=ART&amp;VAR:INDEX=0"}</definedName>
    <definedName name="_579__FDSAUDITLINK__" hidden="1">{"fdsup://directions/FAT Viewer?action=UPDATE&amp;creator=factset&amp;DYN_ARGS=TRUE&amp;DOC_NAME=FAT:FQL_AUDITING_CLIENT_TEMPLATE.FAT&amp;display_string=Audit&amp;VAR:KEY=SZIJEZYBKP&amp;VAR:QUERY=UkdGX0VOVFJQUl9WQUwoUVRSLDQxMTgyLCwsLCwsTk9BVURJVCk=&amp;WINDOW=FIRST_POPUP&amp;HEIGHT=450&amp;WI","DTH=450&amp;START_MAXIMIZED=FALSE&amp;VAR:CALENDAR=US&amp;VAR:SYMBOL=ART&amp;VAR:INDEX=0"}</definedName>
    <definedName name="_58__FDSAUDITLINK__" localSheetId="2" hidden="1">{"fdsup://IBCentral/FAT Viewer?action=UPDATE&amp;creator=factset&amp;DOC_NAME=fat:reuters_annual_source_window.fat&amp;display_string=Audit&amp;DYN_ARGS=TRUE&amp;VAR:ID1=B40SF8&amp;VAR:RCODE=CMNEQ&amp;VAR:SDATE=20111299&amp;VAR:FREQ=Y&amp;VAR:RELITEM=RP&amp;VAR:CURRENCY=LOCAL&amp;VAR:CURRSOURCE=EXSHA","RE&amp;VAR:NATFREQ=ANNUAL&amp;VAR:RFIELD=FINALIZED&amp;VAR:DB_TYPE=NR&amp;VAR:UNITS=M&amp;window=popup&amp;width=450&amp;height=300&amp;START_MAXIMIZED=FALSE"}</definedName>
    <definedName name="_58__FDSAUDITLINK__" localSheetId="20" hidden="1">{"fdsup://IBCentral/FAT Viewer?action=UPDATE&amp;creator=factset&amp;DOC_NAME=fat:reuters_annual_source_window.fat&amp;display_string=Audit&amp;DYN_ARGS=TRUE&amp;VAR:ID1=B40SF8&amp;VAR:RCODE=CMNEQ&amp;VAR:SDATE=20111299&amp;VAR:FREQ=Y&amp;VAR:RELITEM=RP&amp;VAR:CURRENCY=LOCAL&amp;VAR:CURRSOURCE=EXSHA","RE&amp;VAR:NATFREQ=ANNUAL&amp;VAR:RFIELD=FINALIZED&amp;VAR:DB_TYPE=NR&amp;VAR:UNITS=M&amp;window=popup&amp;width=450&amp;height=300&amp;START_MAXIMIZED=FALSE"}</definedName>
    <definedName name="_58__FDSAUDITLINK__" hidden="1">{"fdsup://IBCentral/FAT Viewer?action=UPDATE&amp;creator=factset&amp;DOC_NAME=fat:reuters_annual_source_window.fat&amp;display_string=Audit&amp;DYN_ARGS=TRUE&amp;VAR:ID1=B40SF8&amp;VAR:RCODE=CMNEQ&amp;VAR:SDATE=20111299&amp;VAR:FREQ=Y&amp;VAR:RELITEM=RP&amp;VAR:CURRENCY=LOCAL&amp;VAR:CURRSOURCE=EXSHA","RE&amp;VAR:NATFREQ=ANNUAL&amp;VAR:RFIELD=FINALIZED&amp;VAR:DB_TYPE=NR&amp;VAR:UNITS=M&amp;window=popup&amp;width=450&amp;height=300&amp;START_MAXIMIZED=FALSE"}</definedName>
    <definedName name="_580__FDSAUDITLINK__" localSheetId="2" hidden="1">{"fdsup://directions/FAT Viewer?action=UPDATE&amp;creator=factset&amp;DYN_ARGS=TRUE&amp;DOC_NAME=FAT:FQL_AUDITING_CLIENT_TEMPLATE.FAT&amp;display_string=Audit&amp;VAR:KEY=ELAJKJINWN&amp;VAR:QUERY=UkdGX0VOVFJQUl9WQUwoUVRSLDQxMDkwLCwsLCwsTk9BVURJVCk=&amp;WINDOW=FIRST_POPUP&amp;HEIGHT=450&amp;WI","DTH=450&amp;START_MAXIMIZED=FALSE&amp;VAR:CALENDAR=US&amp;VAR:SYMBOL=ART&amp;VAR:INDEX=0"}</definedName>
    <definedName name="_580__FDSAUDITLINK__" localSheetId="20" hidden="1">{"fdsup://directions/FAT Viewer?action=UPDATE&amp;creator=factset&amp;DYN_ARGS=TRUE&amp;DOC_NAME=FAT:FQL_AUDITING_CLIENT_TEMPLATE.FAT&amp;display_string=Audit&amp;VAR:KEY=ELAJKJINWN&amp;VAR:QUERY=UkdGX0VOVFJQUl9WQUwoUVRSLDQxMDkwLCwsLCwsTk9BVURJVCk=&amp;WINDOW=FIRST_POPUP&amp;HEIGHT=450&amp;WI","DTH=450&amp;START_MAXIMIZED=FALSE&amp;VAR:CALENDAR=US&amp;VAR:SYMBOL=ART&amp;VAR:INDEX=0"}</definedName>
    <definedName name="_580__FDSAUDITLINK__" hidden="1">{"fdsup://directions/FAT Viewer?action=UPDATE&amp;creator=factset&amp;DYN_ARGS=TRUE&amp;DOC_NAME=FAT:FQL_AUDITING_CLIENT_TEMPLATE.FAT&amp;display_string=Audit&amp;VAR:KEY=ELAJKJINWN&amp;VAR:QUERY=UkdGX0VOVFJQUl9WQUwoUVRSLDQxMDkwLCwsLCwsTk9BVURJVCk=&amp;WINDOW=FIRST_POPUP&amp;HEIGHT=450&amp;WI","DTH=450&amp;START_MAXIMIZED=FALSE&amp;VAR:CALENDAR=US&amp;VAR:SYMBOL=ART&amp;VAR:INDEX=0"}</definedName>
    <definedName name="_581__FDSAUDITLINK__" localSheetId="2" hidden="1">{"fdsup://directions/FAT Viewer?action=UPDATE&amp;creator=factset&amp;DYN_ARGS=TRUE&amp;DOC_NAME=FAT:FQL_AUDITING_CLIENT_TEMPLATE.FAT&amp;display_string=Audit&amp;VAR:KEY=ERGDKVCVOP&amp;VAR:QUERY=UkdGX0VOVFJQUl9WQUwoUVRSLDQwOTk5LCwsLCwsTk9BVURJVCk=&amp;WINDOW=FIRST_POPUP&amp;HEIGHT=450&amp;WI","DTH=450&amp;START_MAXIMIZED=FALSE&amp;VAR:CALENDAR=US&amp;VAR:SYMBOL=ART&amp;VAR:INDEX=0"}</definedName>
    <definedName name="_581__FDSAUDITLINK__" localSheetId="20" hidden="1">{"fdsup://directions/FAT Viewer?action=UPDATE&amp;creator=factset&amp;DYN_ARGS=TRUE&amp;DOC_NAME=FAT:FQL_AUDITING_CLIENT_TEMPLATE.FAT&amp;display_string=Audit&amp;VAR:KEY=ERGDKVCVOP&amp;VAR:QUERY=UkdGX0VOVFJQUl9WQUwoUVRSLDQwOTk5LCwsLCwsTk9BVURJVCk=&amp;WINDOW=FIRST_POPUP&amp;HEIGHT=450&amp;WI","DTH=450&amp;START_MAXIMIZED=FALSE&amp;VAR:CALENDAR=US&amp;VAR:SYMBOL=ART&amp;VAR:INDEX=0"}</definedName>
    <definedName name="_581__FDSAUDITLINK__" hidden="1">{"fdsup://directions/FAT Viewer?action=UPDATE&amp;creator=factset&amp;DYN_ARGS=TRUE&amp;DOC_NAME=FAT:FQL_AUDITING_CLIENT_TEMPLATE.FAT&amp;display_string=Audit&amp;VAR:KEY=ERGDKVCVOP&amp;VAR:QUERY=UkdGX0VOVFJQUl9WQUwoUVRSLDQwOTk5LCwsLCwsTk9BVURJVCk=&amp;WINDOW=FIRST_POPUP&amp;HEIGHT=450&amp;WI","DTH=450&amp;START_MAXIMIZED=FALSE&amp;VAR:CALENDAR=US&amp;VAR:SYMBOL=ART&amp;VAR:INDEX=0"}</definedName>
    <definedName name="_582__FDSAUDITLINK__" localSheetId="2" hidden="1">{"fdsup://directions/FAT Viewer?action=UPDATE&amp;creator=factset&amp;DYN_ARGS=TRUE&amp;DOC_NAME=FAT:FQL_AUDITING_CLIENT_TEMPLATE.FAT&amp;display_string=Audit&amp;VAR:KEY=CTYBKJUJQH&amp;VAR:QUERY=UkdGX0VOVFJQUl9WQUwoUVRSLDQwOTA4LCwsLCwsTk9BVURJVCk=&amp;WINDOW=FIRST_POPUP&amp;HEIGHT=450&amp;WI","DTH=450&amp;START_MAXIMIZED=FALSE&amp;VAR:CALENDAR=US&amp;VAR:SYMBOL=ART&amp;VAR:INDEX=0"}</definedName>
    <definedName name="_582__FDSAUDITLINK__" localSheetId="20" hidden="1">{"fdsup://directions/FAT Viewer?action=UPDATE&amp;creator=factset&amp;DYN_ARGS=TRUE&amp;DOC_NAME=FAT:FQL_AUDITING_CLIENT_TEMPLATE.FAT&amp;display_string=Audit&amp;VAR:KEY=CTYBKJUJQH&amp;VAR:QUERY=UkdGX0VOVFJQUl9WQUwoUVRSLDQwOTA4LCwsLCwsTk9BVURJVCk=&amp;WINDOW=FIRST_POPUP&amp;HEIGHT=450&amp;WI","DTH=450&amp;START_MAXIMIZED=FALSE&amp;VAR:CALENDAR=US&amp;VAR:SYMBOL=ART&amp;VAR:INDEX=0"}</definedName>
    <definedName name="_582__FDSAUDITLINK__" hidden="1">{"fdsup://directions/FAT Viewer?action=UPDATE&amp;creator=factset&amp;DYN_ARGS=TRUE&amp;DOC_NAME=FAT:FQL_AUDITING_CLIENT_TEMPLATE.FAT&amp;display_string=Audit&amp;VAR:KEY=CTYBKJUJQH&amp;VAR:QUERY=UkdGX0VOVFJQUl9WQUwoUVRSLDQwOTA4LCwsLCwsTk9BVURJVCk=&amp;WINDOW=FIRST_POPUP&amp;HEIGHT=450&amp;WI","DTH=450&amp;START_MAXIMIZED=FALSE&amp;VAR:CALENDAR=US&amp;VAR:SYMBOL=ART&amp;VAR:INDEX=0"}</definedName>
    <definedName name="_583__FDSAUDITLINK__" localSheetId="2" hidden="1">{"fdsup://directions/FAT Viewer?action=UPDATE&amp;creator=factset&amp;DYN_ARGS=TRUE&amp;DOC_NAME=FAT:FQL_AUDITING_CLIENT_TEMPLATE.FAT&amp;display_string=Audit&amp;VAR:KEY=KHAVIRAJEJ&amp;VAR:QUERY=UkdGX0VOVFJQUl9WQUwoUVRSLDQwODE2LCwsLCwsTk9BVURJVCk=&amp;WINDOW=FIRST_POPUP&amp;HEIGHT=450&amp;WI","DTH=450&amp;START_MAXIMIZED=FALSE&amp;VAR:CALENDAR=US&amp;VAR:SYMBOL=ART&amp;VAR:INDEX=0"}</definedName>
    <definedName name="_583__FDSAUDITLINK__" localSheetId="20" hidden="1">{"fdsup://directions/FAT Viewer?action=UPDATE&amp;creator=factset&amp;DYN_ARGS=TRUE&amp;DOC_NAME=FAT:FQL_AUDITING_CLIENT_TEMPLATE.FAT&amp;display_string=Audit&amp;VAR:KEY=KHAVIRAJEJ&amp;VAR:QUERY=UkdGX0VOVFJQUl9WQUwoUVRSLDQwODE2LCwsLCwsTk9BVURJVCk=&amp;WINDOW=FIRST_POPUP&amp;HEIGHT=450&amp;WI","DTH=450&amp;START_MAXIMIZED=FALSE&amp;VAR:CALENDAR=US&amp;VAR:SYMBOL=ART&amp;VAR:INDEX=0"}</definedName>
    <definedName name="_583__FDSAUDITLINK__" hidden="1">{"fdsup://directions/FAT Viewer?action=UPDATE&amp;creator=factset&amp;DYN_ARGS=TRUE&amp;DOC_NAME=FAT:FQL_AUDITING_CLIENT_TEMPLATE.FAT&amp;display_string=Audit&amp;VAR:KEY=KHAVIRAJEJ&amp;VAR:QUERY=UkdGX0VOVFJQUl9WQUwoUVRSLDQwODE2LCwsLCwsTk9BVURJVCk=&amp;WINDOW=FIRST_POPUP&amp;HEIGHT=450&amp;WI","DTH=450&amp;START_MAXIMIZED=FALSE&amp;VAR:CALENDAR=US&amp;VAR:SYMBOL=ART&amp;VAR:INDEX=0"}</definedName>
    <definedName name="_584__FDSAUDITLINK__" localSheetId="2" hidden="1">{"fdsup://directions/FAT Viewer?action=UPDATE&amp;creator=factset&amp;DYN_ARGS=TRUE&amp;DOC_NAME=FAT:FQL_AUDITING_CLIENT_TEMPLATE.FAT&amp;display_string=Audit&amp;VAR:KEY=YBWHYJCTOD&amp;VAR:QUERY=UkdGX0VOVFJQUl9WQUwoUVRSLDQwNzI0LCwsLCwsTk9BVURJVCk=&amp;WINDOW=FIRST_POPUP&amp;HEIGHT=450&amp;WI","DTH=450&amp;START_MAXIMIZED=FALSE&amp;VAR:CALENDAR=US&amp;VAR:SYMBOL=ART&amp;VAR:INDEX=0"}</definedName>
    <definedName name="_584__FDSAUDITLINK__" localSheetId="20" hidden="1">{"fdsup://directions/FAT Viewer?action=UPDATE&amp;creator=factset&amp;DYN_ARGS=TRUE&amp;DOC_NAME=FAT:FQL_AUDITING_CLIENT_TEMPLATE.FAT&amp;display_string=Audit&amp;VAR:KEY=YBWHYJCTOD&amp;VAR:QUERY=UkdGX0VOVFJQUl9WQUwoUVRSLDQwNzI0LCwsLCwsTk9BVURJVCk=&amp;WINDOW=FIRST_POPUP&amp;HEIGHT=450&amp;WI","DTH=450&amp;START_MAXIMIZED=FALSE&amp;VAR:CALENDAR=US&amp;VAR:SYMBOL=ART&amp;VAR:INDEX=0"}</definedName>
    <definedName name="_584__FDSAUDITLINK__" hidden="1">{"fdsup://directions/FAT Viewer?action=UPDATE&amp;creator=factset&amp;DYN_ARGS=TRUE&amp;DOC_NAME=FAT:FQL_AUDITING_CLIENT_TEMPLATE.FAT&amp;display_string=Audit&amp;VAR:KEY=YBWHYJCTOD&amp;VAR:QUERY=UkdGX0VOVFJQUl9WQUwoUVRSLDQwNzI0LCwsLCwsTk9BVURJVCk=&amp;WINDOW=FIRST_POPUP&amp;HEIGHT=450&amp;WI","DTH=450&amp;START_MAXIMIZED=FALSE&amp;VAR:CALENDAR=US&amp;VAR:SYMBOL=ART&amp;VAR:INDEX=0"}</definedName>
    <definedName name="_585__FDSAUDITLINK__" localSheetId="2" hidden="1">{"fdsup://directions/FAT Viewer?action=UPDATE&amp;creator=factset&amp;DYN_ARGS=TRUE&amp;DOC_NAME=FAT:FQL_AUDITING_CLIENT_TEMPLATE.FAT&amp;display_string=Audit&amp;VAR:KEY=MBQTMXKLKJ&amp;VAR:QUERY=UkdGX0VOVFJQUl9WQUwoUVRSLDQwNjMzLCwsLCwsTk9BVURJVCk=&amp;WINDOW=FIRST_POPUP&amp;HEIGHT=450&amp;WI","DTH=450&amp;START_MAXIMIZED=FALSE&amp;VAR:CALENDAR=US&amp;VAR:SYMBOL=ART&amp;VAR:INDEX=0"}</definedName>
    <definedName name="_585__FDSAUDITLINK__" localSheetId="20" hidden="1">{"fdsup://directions/FAT Viewer?action=UPDATE&amp;creator=factset&amp;DYN_ARGS=TRUE&amp;DOC_NAME=FAT:FQL_AUDITING_CLIENT_TEMPLATE.FAT&amp;display_string=Audit&amp;VAR:KEY=MBQTMXKLKJ&amp;VAR:QUERY=UkdGX0VOVFJQUl9WQUwoUVRSLDQwNjMzLCwsLCwsTk9BVURJVCk=&amp;WINDOW=FIRST_POPUP&amp;HEIGHT=450&amp;WI","DTH=450&amp;START_MAXIMIZED=FALSE&amp;VAR:CALENDAR=US&amp;VAR:SYMBOL=ART&amp;VAR:INDEX=0"}</definedName>
    <definedName name="_585__FDSAUDITLINK__" hidden="1">{"fdsup://directions/FAT Viewer?action=UPDATE&amp;creator=factset&amp;DYN_ARGS=TRUE&amp;DOC_NAME=FAT:FQL_AUDITING_CLIENT_TEMPLATE.FAT&amp;display_string=Audit&amp;VAR:KEY=MBQTMXKLKJ&amp;VAR:QUERY=UkdGX0VOVFJQUl9WQUwoUVRSLDQwNjMzLCwsLCwsTk9BVURJVCk=&amp;WINDOW=FIRST_POPUP&amp;HEIGHT=450&amp;WI","DTH=450&amp;START_MAXIMIZED=FALSE&amp;VAR:CALENDAR=US&amp;VAR:SYMBOL=ART&amp;VAR:INDEX=0"}</definedName>
    <definedName name="_586__FDSAUDITLINK__" localSheetId="2" hidden="1">{"fdsup://directions/FAT Viewer?action=UPDATE&amp;creator=factset&amp;DYN_ARGS=TRUE&amp;DOC_NAME=FAT:FQL_AUDITING_CLIENT_TEMPLATE.FAT&amp;display_string=Audit&amp;VAR:KEY=IRWJIRCTKR&amp;VAR:QUERY=UkdGX0VOVFJQUl9WQUwoUVRSLDQwNTQzLCwsLCwsTk9BVURJVCk=&amp;WINDOW=FIRST_POPUP&amp;HEIGHT=450&amp;WI","DTH=450&amp;START_MAXIMIZED=FALSE&amp;VAR:CALENDAR=US&amp;VAR:SYMBOL=ART&amp;VAR:INDEX=0"}</definedName>
    <definedName name="_586__FDSAUDITLINK__" localSheetId="20" hidden="1">{"fdsup://directions/FAT Viewer?action=UPDATE&amp;creator=factset&amp;DYN_ARGS=TRUE&amp;DOC_NAME=FAT:FQL_AUDITING_CLIENT_TEMPLATE.FAT&amp;display_string=Audit&amp;VAR:KEY=IRWJIRCTKR&amp;VAR:QUERY=UkdGX0VOVFJQUl9WQUwoUVRSLDQwNTQzLCwsLCwsTk9BVURJVCk=&amp;WINDOW=FIRST_POPUP&amp;HEIGHT=450&amp;WI","DTH=450&amp;START_MAXIMIZED=FALSE&amp;VAR:CALENDAR=US&amp;VAR:SYMBOL=ART&amp;VAR:INDEX=0"}</definedName>
    <definedName name="_586__FDSAUDITLINK__" hidden="1">{"fdsup://directions/FAT Viewer?action=UPDATE&amp;creator=factset&amp;DYN_ARGS=TRUE&amp;DOC_NAME=FAT:FQL_AUDITING_CLIENT_TEMPLATE.FAT&amp;display_string=Audit&amp;VAR:KEY=IRWJIRCTKR&amp;VAR:QUERY=UkdGX0VOVFJQUl9WQUwoUVRSLDQwNTQzLCwsLCwsTk9BVURJVCk=&amp;WINDOW=FIRST_POPUP&amp;HEIGHT=450&amp;WI","DTH=450&amp;START_MAXIMIZED=FALSE&amp;VAR:CALENDAR=US&amp;VAR:SYMBOL=ART&amp;VAR:INDEX=0"}</definedName>
    <definedName name="_587__FDSAUDITLINK__" localSheetId="2" hidden="1">{"fdsup://directions/FAT Viewer?action=UPDATE&amp;creator=factset&amp;DYN_ARGS=TRUE&amp;DOC_NAME=FAT:FQL_AUDITING_CLIENT_TEMPLATE.FAT&amp;display_string=Audit&amp;VAR:KEY=MBKVUREDUH&amp;VAR:QUERY=UkdGX0VOVFJQUl9WQUwoUVRSLDQwNDUxLCwsLCwsTk9BVURJVCk=&amp;WINDOW=FIRST_POPUP&amp;HEIGHT=450&amp;WI","DTH=450&amp;START_MAXIMIZED=FALSE&amp;VAR:CALENDAR=US&amp;VAR:SYMBOL=ART&amp;VAR:INDEX=0"}</definedName>
    <definedName name="_587__FDSAUDITLINK__" localSheetId="20" hidden="1">{"fdsup://directions/FAT Viewer?action=UPDATE&amp;creator=factset&amp;DYN_ARGS=TRUE&amp;DOC_NAME=FAT:FQL_AUDITING_CLIENT_TEMPLATE.FAT&amp;display_string=Audit&amp;VAR:KEY=MBKVUREDUH&amp;VAR:QUERY=UkdGX0VOVFJQUl9WQUwoUVRSLDQwNDUxLCwsLCwsTk9BVURJVCk=&amp;WINDOW=FIRST_POPUP&amp;HEIGHT=450&amp;WI","DTH=450&amp;START_MAXIMIZED=FALSE&amp;VAR:CALENDAR=US&amp;VAR:SYMBOL=ART&amp;VAR:INDEX=0"}</definedName>
    <definedName name="_587__FDSAUDITLINK__" hidden="1">{"fdsup://directions/FAT Viewer?action=UPDATE&amp;creator=factset&amp;DYN_ARGS=TRUE&amp;DOC_NAME=FAT:FQL_AUDITING_CLIENT_TEMPLATE.FAT&amp;display_string=Audit&amp;VAR:KEY=MBKVUREDUH&amp;VAR:QUERY=UkdGX0VOVFJQUl9WQUwoUVRSLDQwNDUxLCwsLCwsTk9BVURJVCk=&amp;WINDOW=FIRST_POPUP&amp;HEIGHT=450&amp;WI","DTH=450&amp;START_MAXIMIZED=FALSE&amp;VAR:CALENDAR=US&amp;VAR:SYMBOL=ART&amp;VAR:INDEX=0"}</definedName>
    <definedName name="_588__FDSAUDITLINK__" localSheetId="2" hidden="1">{"fdsup://directions/FAT Viewer?action=UPDATE&amp;creator=factset&amp;DYN_ARGS=TRUE&amp;DOC_NAME=FAT:FQL_AUDITING_CLIENT_TEMPLATE.FAT&amp;display_string=Audit&amp;VAR:KEY=KDGJCHSBER&amp;VAR:QUERY=UkdGX0VOVFJQUl9WQUwoUVRSLDQwMzU5LCwsLCwsTk9BVURJVCk=&amp;WINDOW=FIRST_POPUP&amp;HEIGHT=450&amp;WI","DTH=450&amp;START_MAXIMIZED=FALSE&amp;VAR:CALENDAR=US&amp;VAR:SYMBOL=ART&amp;VAR:INDEX=0"}</definedName>
    <definedName name="_588__FDSAUDITLINK__" localSheetId="20" hidden="1">{"fdsup://directions/FAT Viewer?action=UPDATE&amp;creator=factset&amp;DYN_ARGS=TRUE&amp;DOC_NAME=FAT:FQL_AUDITING_CLIENT_TEMPLATE.FAT&amp;display_string=Audit&amp;VAR:KEY=KDGJCHSBER&amp;VAR:QUERY=UkdGX0VOVFJQUl9WQUwoUVRSLDQwMzU5LCwsLCwsTk9BVURJVCk=&amp;WINDOW=FIRST_POPUP&amp;HEIGHT=450&amp;WI","DTH=450&amp;START_MAXIMIZED=FALSE&amp;VAR:CALENDAR=US&amp;VAR:SYMBOL=ART&amp;VAR:INDEX=0"}</definedName>
    <definedName name="_588__FDSAUDITLINK__" hidden="1">{"fdsup://directions/FAT Viewer?action=UPDATE&amp;creator=factset&amp;DYN_ARGS=TRUE&amp;DOC_NAME=FAT:FQL_AUDITING_CLIENT_TEMPLATE.FAT&amp;display_string=Audit&amp;VAR:KEY=KDGJCHSBER&amp;VAR:QUERY=UkdGX0VOVFJQUl9WQUwoUVRSLDQwMzU5LCwsLCwsTk9BVURJVCk=&amp;WINDOW=FIRST_POPUP&amp;HEIGHT=450&amp;WI","DTH=450&amp;START_MAXIMIZED=FALSE&amp;VAR:CALENDAR=US&amp;VAR:SYMBOL=ART&amp;VAR:INDEX=0"}</definedName>
    <definedName name="_589__FDSAUDITLINK__" localSheetId="2" hidden="1">{"fdsup://directions/FAT Viewer?action=UPDATE&amp;creator=factset&amp;DYN_ARGS=TRUE&amp;DOC_NAME=FAT:FQL_AUDITING_CLIENT_TEMPLATE.FAT&amp;display_string=Audit&amp;VAR:KEY=SFGPQNYPWP&amp;VAR:QUERY=UkdGX0VOVFJQUl9WQUwoUVRSLDQwMjY4LCwsLCwsTk9BVURJVCk=&amp;WINDOW=FIRST_POPUP&amp;HEIGHT=450&amp;WI","DTH=450&amp;START_MAXIMIZED=FALSE&amp;VAR:CALENDAR=US&amp;VAR:SYMBOL=ART&amp;VAR:INDEX=0"}</definedName>
    <definedName name="_589__FDSAUDITLINK__" localSheetId="20" hidden="1">{"fdsup://directions/FAT Viewer?action=UPDATE&amp;creator=factset&amp;DYN_ARGS=TRUE&amp;DOC_NAME=FAT:FQL_AUDITING_CLIENT_TEMPLATE.FAT&amp;display_string=Audit&amp;VAR:KEY=SFGPQNYPWP&amp;VAR:QUERY=UkdGX0VOVFJQUl9WQUwoUVRSLDQwMjY4LCwsLCwsTk9BVURJVCk=&amp;WINDOW=FIRST_POPUP&amp;HEIGHT=450&amp;WI","DTH=450&amp;START_MAXIMIZED=FALSE&amp;VAR:CALENDAR=US&amp;VAR:SYMBOL=ART&amp;VAR:INDEX=0"}</definedName>
    <definedName name="_589__FDSAUDITLINK__" hidden="1">{"fdsup://directions/FAT Viewer?action=UPDATE&amp;creator=factset&amp;DYN_ARGS=TRUE&amp;DOC_NAME=FAT:FQL_AUDITING_CLIENT_TEMPLATE.FAT&amp;display_string=Audit&amp;VAR:KEY=SFGPQNYPWP&amp;VAR:QUERY=UkdGX0VOVFJQUl9WQUwoUVRSLDQwMjY4LCwsLCwsTk9BVURJVCk=&amp;WINDOW=FIRST_POPUP&amp;HEIGHT=450&amp;WI","DTH=450&amp;START_MAXIMIZED=FALSE&amp;VAR:CALENDAR=US&amp;VAR:SYMBOL=ART&amp;VAR:INDEX=0"}</definedName>
    <definedName name="_59__FDSAUDITLINK__" localSheetId="2" hidden="1">{"fdsup://IBCentral/FAT Viewer?action=UPDATE&amp;creator=factset&amp;DOC_NAME=fat:reuters_annual_source_window.fat&amp;display_string=Audit&amp;DYN_ARGS=TRUE&amp;VAR:ID1=B64G90&amp;VAR:RCODE=CMNEQ&amp;VAR:SDATE=20111299&amp;VAR:FREQ=Y&amp;VAR:RELITEM=RP&amp;VAR:CURRENCY=LOCAL&amp;VAR:CURRSOURCE=EXSHA","RE&amp;VAR:NATFREQ=ANNUAL&amp;VAR:RFIELD=FINALIZED&amp;VAR:DB_TYPE=NR&amp;VAR:UNITS=M&amp;window=popup&amp;width=450&amp;height=300&amp;START_MAXIMIZED=FALSE"}</definedName>
    <definedName name="_59__FDSAUDITLINK__" localSheetId="20" hidden="1">{"fdsup://IBCentral/FAT Viewer?action=UPDATE&amp;creator=factset&amp;DOC_NAME=fat:reuters_annual_source_window.fat&amp;display_string=Audit&amp;DYN_ARGS=TRUE&amp;VAR:ID1=B64G90&amp;VAR:RCODE=CMNEQ&amp;VAR:SDATE=20111299&amp;VAR:FREQ=Y&amp;VAR:RELITEM=RP&amp;VAR:CURRENCY=LOCAL&amp;VAR:CURRSOURCE=EXSHA","RE&amp;VAR:NATFREQ=ANNUAL&amp;VAR:RFIELD=FINALIZED&amp;VAR:DB_TYPE=NR&amp;VAR:UNITS=M&amp;window=popup&amp;width=450&amp;height=300&amp;START_MAXIMIZED=FALSE"}</definedName>
    <definedName name="_59__FDSAUDITLINK__" hidden="1">{"fdsup://IBCentral/FAT Viewer?action=UPDATE&amp;creator=factset&amp;DOC_NAME=fat:reuters_annual_source_window.fat&amp;display_string=Audit&amp;DYN_ARGS=TRUE&amp;VAR:ID1=B64G90&amp;VAR:RCODE=CMNEQ&amp;VAR:SDATE=20111299&amp;VAR:FREQ=Y&amp;VAR:RELITEM=RP&amp;VAR:CURRENCY=LOCAL&amp;VAR:CURRSOURCE=EXSHA","RE&amp;VAR:NATFREQ=ANNUAL&amp;VAR:RFIELD=FINALIZED&amp;VAR:DB_TYPE=NR&amp;VAR:UNITS=M&amp;window=popup&amp;width=450&amp;height=300&amp;START_MAXIMIZED=FALSE"}</definedName>
    <definedName name="_590__FDSAUDITLINK__" localSheetId="2" hidden="1">{"fdsup://directions/FAT Viewer?action=UPDATE&amp;creator=factset&amp;DYN_ARGS=TRUE&amp;DOC_NAME=FAT:FQL_AUDITING_CLIENT_TEMPLATE.FAT&amp;display_string=Audit&amp;VAR:KEY=AHGHWRWZUB&amp;VAR:QUERY=UkdGX0VOVFJQUl9WQUwoUVRSLDQwMTc4LCwsLCwsTk9BVURJVCk=&amp;WINDOW=FIRST_POPUP&amp;HEIGHT=450&amp;WI","DTH=450&amp;START_MAXIMIZED=FALSE&amp;VAR:CALENDAR=US&amp;VAR:SYMBOL=ART&amp;VAR:INDEX=0"}</definedName>
    <definedName name="_590__FDSAUDITLINK__" localSheetId="20" hidden="1">{"fdsup://directions/FAT Viewer?action=UPDATE&amp;creator=factset&amp;DYN_ARGS=TRUE&amp;DOC_NAME=FAT:FQL_AUDITING_CLIENT_TEMPLATE.FAT&amp;display_string=Audit&amp;VAR:KEY=AHGHWRWZUB&amp;VAR:QUERY=UkdGX0VOVFJQUl9WQUwoUVRSLDQwMTc4LCwsLCwsTk9BVURJVCk=&amp;WINDOW=FIRST_POPUP&amp;HEIGHT=450&amp;WI","DTH=450&amp;START_MAXIMIZED=FALSE&amp;VAR:CALENDAR=US&amp;VAR:SYMBOL=ART&amp;VAR:INDEX=0"}</definedName>
    <definedName name="_590__FDSAUDITLINK__" hidden="1">{"fdsup://directions/FAT Viewer?action=UPDATE&amp;creator=factset&amp;DYN_ARGS=TRUE&amp;DOC_NAME=FAT:FQL_AUDITING_CLIENT_TEMPLATE.FAT&amp;display_string=Audit&amp;VAR:KEY=AHGHWRWZUB&amp;VAR:QUERY=UkdGX0VOVFJQUl9WQUwoUVRSLDQwMTc4LCwsLCwsTk9BVURJVCk=&amp;WINDOW=FIRST_POPUP&amp;HEIGHT=450&amp;WI","DTH=450&amp;START_MAXIMIZED=FALSE&amp;VAR:CALENDAR=US&amp;VAR:SYMBOL=ART&amp;VAR:INDEX=0"}</definedName>
    <definedName name="_591__FDSAUDITLINK__" localSheetId="2" hidden="1">{"fdsup://directions/FAT Viewer?action=UPDATE&amp;creator=factset&amp;DYN_ARGS=TRUE&amp;DOC_NAME=FAT:FQL_AUDITING_CLIENT_TEMPLATE.FAT&amp;display_string=Audit&amp;VAR:KEY=GJENQXQXOX&amp;VAR:QUERY=UkdGX0VOVFJQUl9WQUwoUVRSLDQwMDg2LCwsLCwsTk9BVURJVCk=&amp;WINDOW=FIRST_POPUP&amp;HEIGHT=450&amp;WI","DTH=450&amp;START_MAXIMIZED=FALSE&amp;VAR:CALENDAR=US&amp;VAR:SYMBOL=ART&amp;VAR:INDEX=0"}</definedName>
    <definedName name="_591__FDSAUDITLINK__" localSheetId="20" hidden="1">{"fdsup://directions/FAT Viewer?action=UPDATE&amp;creator=factset&amp;DYN_ARGS=TRUE&amp;DOC_NAME=FAT:FQL_AUDITING_CLIENT_TEMPLATE.FAT&amp;display_string=Audit&amp;VAR:KEY=GJENQXQXOX&amp;VAR:QUERY=UkdGX0VOVFJQUl9WQUwoUVRSLDQwMDg2LCwsLCwsTk9BVURJVCk=&amp;WINDOW=FIRST_POPUP&amp;HEIGHT=450&amp;WI","DTH=450&amp;START_MAXIMIZED=FALSE&amp;VAR:CALENDAR=US&amp;VAR:SYMBOL=ART&amp;VAR:INDEX=0"}</definedName>
    <definedName name="_591__FDSAUDITLINK__" hidden="1">{"fdsup://directions/FAT Viewer?action=UPDATE&amp;creator=factset&amp;DYN_ARGS=TRUE&amp;DOC_NAME=FAT:FQL_AUDITING_CLIENT_TEMPLATE.FAT&amp;display_string=Audit&amp;VAR:KEY=GJENQXQXOX&amp;VAR:QUERY=UkdGX0VOVFJQUl9WQUwoUVRSLDQwMDg2LCwsLCwsTk9BVURJVCk=&amp;WINDOW=FIRST_POPUP&amp;HEIGHT=450&amp;WI","DTH=450&amp;START_MAXIMIZED=FALSE&amp;VAR:CALENDAR=US&amp;VAR:SYMBOL=ART&amp;VAR:INDEX=0"}</definedName>
    <definedName name="_592__FDSAUDITLINK__" localSheetId="2" hidden="1">{"fdsup://directions/FAT Viewer?action=UPDATE&amp;creator=factset&amp;DYN_ARGS=TRUE&amp;DOC_NAME=FAT:FQL_AUDITING_CLIENT_TEMPLATE.FAT&amp;display_string=Audit&amp;VAR:KEY=UDIHCDIJSR&amp;VAR:QUERY=UkdGX0VOVFJQUl9WQUwoUVRSLDM5OTk0LCwsLCwsTk9BVURJVCk=&amp;WINDOW=FIRST_POPUP&amp;HEIGHT=450&amp;WI","DTH=450&amp;START_MAXIMIZED=FALSE&amp;VAR:CALENDAR=US&amp;VAR:SYMBOL=ART&amp;VAR:INDEX=0"}</definedName>
    <definedName name="_592__FDSAUDITLINK__" localSheetId="20" hidden="1">{"fdsup://directions/FAT Viewer?action=UPDATE&amp;creator=factset&amp;DYN_ARGS=TRUE&amp;DOC_NAME=FAT:FQL_AUDITING_CLIENT_TEMPLATE.FAT&amp;display_string=Audit&amp;VAR:KEY=UDIHCDIJSR&amp;VAR:QUERY=UkdGX0VOVFJQUl9WQUwoUVRSLDM5OTk0LCwsLCwsTk9BVURJVCk=&amp;WINDOW=FIRST_POPUP&amp;HEIGHT=450&amp;WI","DTH=450&amp;START_MAXIMIZED=FALSE&amp;VAR:CALENDAR=US&amp;VAR:SYMBOL=ART&amp;VAR:INDEX=0"}</definedName>
    <definedName name="_592__FDSAUDITLINK__" hidden="1">{"fdsup://directions/FAT Viewer?action=UPDATE&amp;creator=factset&amp;DYN_ARGS=TRUE&amp;DOC_NAME=FAT:FQL_AUDITING_CLIENT_TEMPLATE.FAT&amp;display_string=Audit&amp;VAR:KEY=UDIHCDIJSR&amp;VAR:QUERY=UkdGX0VOVFJQUl9WQUwoUVRSLDM5OTk0LCwsLCwsTk9BVURJVCk=&amp;WINDOW=FIRST_POPUP&amp;HEIGHT=450&amp;WI","DTH=450&amp;START_MAXIMIZED=FALSE&amp;VAR:CALENDAR=US&amp;VAR:SYMBOL=ART&amp;VAR:INDEX=0"}</definedName>
    <definedName name="_593__FDSAUDITLINK__" localSheetId="2" hidden="1">{"fdsup://directions/FAT Viewer?action=UPDATE&amp;creator=factset&amp;DYN_ARGS=TRUE&amp;DOC_NAME=FAT:FQL_AUDITING_CLIENT_TEMPLATE.FAT&amp;display_string=Audit&amp;VAR:KEY=OFKLCPEXKZ&amp;VAR:QUERY=UkdGX0VOVFJQUl9WQUwoUVRSLDM5OTAzLCwsLCwsTk9BVURJVCk=&amp;WINDOW=FIRST_POPUP&amp;HEIGHT=450&amp;WI","DTH=450&amp;START_MAXIMIZED=FALSE&amp;VAR:CALENDAR=US&amp;VAR:SYMBOL=ART&amp;VAR:INDEX=0"}</definedName>
    <definedName name="_593__FDSAUDITLINK__" localSheetId="20" hidden="1">{"fdsup://directions/FAT Viewer?action=UPDATE&amp;creator=factset&amp;DYN_ARGS=TRUE&amp;DOC_NAME=FAT:FQL_AUDITING_CLIENT_TEMPLATE.FAT&amp;display_string=Audit&amp;VAR:KEY=OFKLCPEXKZ&amp;VAR:QUERY=UkdGX0VOVFJQUl9WQUwoUVRSLDM5OTAzLCwsLCwsTk9BVURJVCk=&amp;WINDOW=FIRST_POPUP&amp;HEIGHT=450&amp;WI","DTH=450&amp;START_MAXIMIZED=FALSE&amp;VAR:CALENDAR=US&amp;VAR:SYMBOL=ART&amp;VAR:INDEX=0"}</definedName>
    <definedName name="_593__FDSAUDITLINK__" hidden="1">{"fdsup://directions/FAT Viewer?action=UPDATE&amp;creator=factset&amp;DYN_ARGS=TRUE&amp;DOC_NAME=FAT:FQL_AUDITING_CLIENT_TEMPLATE.FAT&amp;display_string=Audit&amp;VAR:KEY=OFKLCPEXKZ&amp;VAR:QUERY=UkdGX0VOVFJQUl9WQUwoUVRSLDM5OTAzLCwsLCwsTk9BVURJVCk=&amp;WINDOW=FIRST_POPUP&amp;HEIGHT=450&amp;WI","DTH=450&amp;START_MAXIMIZED=FALSE&amp;VAR:CALENDAR=US&amp;VAR:SYMBOL=ART&amp;VAR:INDEX=0"}</definedName>
    <definedName name="_594__FDSAUDITLINK__" localSheetId="2" hidden="1">{"fdsup://directions/FAT Viewer?action=UPDATE&amp;creator=factset&amp;DYN_ARGS=TRUE&amp;DOC_NAME=FAT:FQL_AUDITING_CLIENT_TEMPLATE.FAT&amp;display_string=Audit&amp;VAR:KEY=EFGLABERCL&amp;VAR:QUERY=UkdGX0VOVFJQUl9WQUwoUVRSLDM5ODEzLCwsLCwsTk9BVURJVCk=&amp;WINDOW=FIRST_POPUP&amp;HEIGHT=450&amp;WI","DTH=450&amp;START_MAXIMIZED=FALSE&amp;VAR:CALENDAR=US&amp;VAR:SYMBOL=ART&amp;VAR:INDEX=0"}</definedName>
    <definedName name="_594__FDSAUDITLINK__" localSheetId="20" hidden="1">{"fdsup://directions/FAT Viewer?action=UPDATE&amp;creator=factset&amp;DYN_ARGS=TRUE&amp;DOC_NAME=FAT:FQL_AUDITING_CLIENT_TEMPLATE.FAT&amp;display_string=Audit&amp;VAR:KEY=EFGLABERCL&amp;VAR:QUERY=UkdGX0VOVFJQUl9WQUwoUVRSLDM5ODEzLCwsLCwsTk9BVURJVCk=&amp;WINDOW=FIRST_POPUP&amp;HEIGHT=450&amp;WI","DTH=450&amp;START_MAXIMIZED=FALSE&amp;VAR:CALENDAR=US&amp;VAR:SYMBOL=ART&amp;VAR:INDEX=0"}</definedName>
    <definedName name="_594__FDSAUDITLINK__" hidden="1">{"fdsup://directions/FAT Viewer?action=UPDATE&amp;creator=factset&amp;DYN_ARGS=TRUE&amp;DOC_NAME=FAT:FQL_AUDITING_CLIENT_TEMPLATE.FAT&amp;display_string=Audit&amp;VAR:KEY=EFGLABERCL&amp;VAR:QUERY=UkdGX0VOVFJQUl9WQUwoUVRSLDM5ODEzLCwsLCwsTk9BVURJVCk=&amp;WINDOW=FIRST_POPUP&amp;HEIGHT=450&amp;WI","DTH=450&amp;START_MAXIMIZED=FALSE&amp;VAR:CALENDAR=US&amp;VAR:SYMBOL=ART&amp;VAR:INDEX=0"}</definedName>
    <definedName name="_595__FDSAUDITLINK__" localSheetId="2" hidden="1">{"fdsup://directions/FAT Viewer?action=UPDATE&amp;creator=factset&amp;DYN_ARGS=TRUE&amp;DOC_NAME=FAT:FQL_AUDITING_CLIENT_TEMPLATE.FAT&amp;display_string=Audit&amp;VAR:KEY=YHWVANUTUH&amp;VAR:QUERY=UkdGX0VOVFJQUl9WQUwoUVRSLDQxMjc0LCwsLCwsTk9BVURJVCk=&amp;WINDOW=FIRST_POPUP&amp;HEIGHT=450&amp;WI","DTH=450&amp;START_MAXIMIZED=FALSE&amp;VAR:CALENDAR=US&amp;VAR:SYMBOL=AB&amp;VAR:INDEX=0"}</definedName>
    <definedName name="_595__FDSAUDITLINK__" localSheetId="20" hidden="1">{"fdsup://directions/FAT Viewer?action=UPDATE&amp;creator=factset&amp;DYN_ARGS=TRUE&amp;DOC_NAME=FAT:FQL_AUDITING_CLIENT_TEMPLATE.FAT&amp;display_string=Audit&amp;VAR:KEY=YHWVANUTUH&amp;VAR:QUERY=UkdGX0VOVFJQUl9WQUwoUVRSLDQxMjc0LCwsLCwsTk9BVURJVCk=&amp;WINDOW=FIRST_POPUP&amp;HEIGHT=450&amp;WI","DTH=450&amp;START_MAXIMIZED=FALSE&amp;VAR:CALENDAR=US&amp;VAR:SYMBOL=AB&amp;VAR:INDEX=0"}</definedName>
    <definedName name="_595__FDSAUDITLINK__" hidden="1">{"fdsup://directions/FAT Viewer?action=UPDATE&amp;creator=factset&amp;DYN_ARGS=TRUE&amp;DOC_NAME=FAT:FQL_AUDITING_CLIENT_TEMPLATE.FAT&amp;display_string=Audit&amp;VAR:KEY=YHWVANUTUH&amp;VAR:QUERY=UkdGX0VOVFJQUl9WQUwoUVRSLDQxMjc0LCwsLCwsTk9BVURJVCk=&amp;WINDOW=FIRST_POPUP&amp;HEIGHT=450&amp;WI","DTH=450&amp;START_MAXIMIZED=FALSE&amp;VAR:CALENDAR=US&amp;VAR:SYMBOL=AB&amp;VAR:INDEX=0"}</definedName>
    <definedName name="_596__FDSAUDITLINK__" localSheetId="2" hidden="1">{"fdsup://directions/FAT Viewer?action=UPDATE&amp;creator=factset&amp;DYN_ARGS=TRUE&amp;DOC_NAME=FAT:FQL_AUDITING_CLIENT_TEMPLATE.FAT&amp;display_string=Audit&amp;VAR:KEY=WBSPIDOXWN&amp;VAR:QUERY=UkdGX0VOVFJQUl9WQUwoUVRSLDQxMTgyLCwsLCwsTk9BVURJVCk=&amp;WINDOW=FIRST_POPUP&amp;HEIGHT=450&amp;WI","DTH=450&amp;START_MAXIMIZED=FALSE&amp;VAR:CALENDAR=US&amp;VAR:SYMBOL=AB&amp;VAR:INDEX=0"}</definedName>
    <definedName name="_596__FDSAUDITLINK__" localSheetId="20" hidden="1">{"fdsup://directions/FAT Viewer?action=UPDATE&amp;creator=factset&amp;DYN_ARGS=TRUE&amp;DOC_NAME=FAT:FQL_AUDITING_CLIENT_TEMPLATE.FAT&amp;display_string=Audit&amp;VAR:KEY=WBSPIDOXWN&amp;VAR:QUERY=UkdGX0VOVFJQUl9WQUwoUVRSLDQxMTgyLCwsLCwsTk9BVURJVCk=&amp;WINDOW=FIRST_POPUP&amp;HEIGHT=450&amp;WI","DTH=450&amp;START_MAXIMIZED=FALSE&amp;VAR:CALENDAR=US&amp;VAR:SYMBOL=AB&amp;VAR:INDEX=0"}</definedName>
    <definedName name="_596__FDSAUDITLINK__" hidden="1">{"fdsup://directions/FAT Viewer?action=UPDATE&amp;creator=factset&amp;DYN_ARGS=TRUE&amp;DOC_NAME=FAT:FQL_AUDITING_CLIENT_TEMPLATE.FAT&amp;display_string=Audit&amp;VAR:KEY=WBSPIDOXWN&amp;VAR:QUERY=UkdGX0VOVFJQUl9WQUwoUVRSLDQxMTgyLCwsLCwsTk9BVURJVCk=&amp;WINDOW=FIRST_POPUP&amp;HEIGHT=450&amp;WI","DTH=450&amp;START_MAXIMIZED=FALSE&amp;VAR:CALENDAR=US&amp;VAR:SYMBOL=AB&amp;VAR:INDEX=0"}</definedName>
    <definedName name="_597__FDSAUDITLINK__" localSheetId="2" hidden="1">{"fdsup://directions/FAT Viewer?action=UPDATE&amp;creator=factset&amp;DYN_ARGS=TRUE&amp;DOC_NAME=FAT:FQL_AUDITING_CLIENT_TEMPLATE.FAT&amp;display_string=Audit&amp;VAR:KEY=MVMTOFQHQB&amp;VAR:QUERY=UkdGX0VOVFJQUl9WQUwoUVRSLDQxMDkwLCwsLCwsTk9BVURJVCk=&amp;WINDOW=FIRST_POPUP&amp;HEIGHT=450&amp;WI","DTH=450&amp;START_MAXIMIZED=FALSE&amp;VAR:CALENDAR=US&amp;VAR:SYMBOL=AB&amp;VAR:INDEX=0"}</definedName>
    <definedName name="_597__FDSAUDITLINK__" localSheetId="20" hidden="1">{"fdsup://directions/FAT Viewer?action=UPDATE&amp;creator=factset&amp;DYN_ARGS=TRUE&amp;DOC_NAME=FAT:FQL_AUDITING_CLIENT_TEMPLATE.FAT&amp;display_string=Audit&amp;VAR:KEY=MVMTOFQHQB&amp;VAR:QUERY=UkdGX0VOVFJQUl9WQUwoUVRSLDQxMDkwLCwsLCwsTk9BVURJVCk=&amp;WINDOW=FIRST_POPUP&amp;HEIGHT=450&amp;WI","DTH=450&amp;START_MAXIMIZED=FALSE&amp;VAR:CALENDAR=US&amp;VAR:SYMBOL=AB&amp;VAR:INDEX=0"}</definedName>
    <definedName name="_597__FDSAUDITLINK__" hidden="1">{"fdsup://directions/FAT Viewer?action=UPDATE&amp;creator=factset&amp;DYN_ARGS=TRUE&amp;DOC_NAME=FAT:FQL_AUDITING_CLIENT_TEMPLATE.FAT&amp;display_string=Audit&amp;VAR:KEY=MVMTOFQHQB&amp;VAR:QUERY=UkdGX0VOVFJQUl9WQUwoUVRSLDQxMDkwLCwsLCwsTk9BVURJVCk=&amp;WINDOW=FIRST_POPUP&amp;HEIGHT=450&amp;WI","DTH=450&amp;START_MAXIMIZED=FALSE&amp;VAR:CALENDAR=US&amp;VAR:SYMBOL=AB&amp;VAR:INDEX=0"}</definedName>
    <definedName name="_598__FDSAUDITLINK__" localSheetId="2" hidden="1">{"fdsup://directions/FAT Viewer?action=UPDATE&amp;creator=factset&amp;DYN_ARGS=TRUE&amp;DOC_NAME=FAT:FQL_AUDITING_CLIENT_TEMPLATE.FAT&amp;display_string=Audit&amp;VAR:KEY=GRULCXCHEH&amp;VAR:QUERY=UkdGX0VOVFJQUl9WQUwoUVRSLDQwOTk5LCwsLCwsTk9BVURJVCk=&amp;WINDOW=FIRST_POPUP&amp;HEIGHT=450&amp;WI","DTH=450&amp;START_MAXIMIZED=FALSE&amp;VAR:CALENDAR=US&amp;VAR:SYMBOL=AB&amp;VAR:INDEX=0"}</definedName>
    <definedName name="_598__FDSAUDITLINK__" localSheetId="20" hidden="1">{"fdsup://directions/FAT Viewer?action=UPDATE&amp;creator=factset&amp;DYN_ARGS=TRUE&amp;DOC_NAME=FAT:FQL_AUDITING_CLIENT_TEMPLATE.FAT&amp;display_string=Audit&amp;VAR:KEY=GRULCXCHEH&amp;VAR:QUERY=UkdGX0VOVFJQUl9WQUwoUVRSLDQwOTk5LCwsLCwsTk9BVURJVCk=&amp;WINDOW=FIRST_POPUP&amp;HEIGHT=450&amp;WI","DTH=450&amp;START_MAXIMIZED=FALSE&amp;VAR:CALENDAR=US&amp;VAR:SYMBOL=AB&amp;VAR:INDEX=0"}</definedName>
    <definedName name="_598__FDSAUDITLINK__" hidden="1">{"fdsup://directions/FAT Viewer?action=UPDATE&amp;creator=factset&amp;DYN_ARGS=TRUE&amp;DOC_NAME=FAT:FQL_AUDITING_CLIENT_TEMPLATE.FAT&amp;display_string=Audit&amp;VAR:KEY=GRULCXCHEH&amp;VAR:QUERY=UkdGX0VOVFJQUl9WQUwoUVRSLDQwOTk5LCwsLCwsTk9BVURJVCk=&amp;WINDOW=FIRST_POPUP&amp;HEIGHT=450&amp;WI","DTH=450&amp;START_MAXIMIZED=FALSE&amp;VAR:CALENDAR=US&amp;VAR:SYMBOL=AB&amp;VAR:INDEX=0"}</definedName>
    <definedName name="_599__FDSAUDITLINK__" localSheetId="2" hidden="1">{"fdsup://directions/FAT Viewer?action=UPDATE&amp;creator=factset&amp;DYN_ARGS=TRUE&amp;DOC_NAME=FAT:FQL_AUDITING_CLIENT_TEMPLATE.FAT&amp;display_string=Audit&amp;VAR:KEY=ATMXWVCJUV&amp;VAR:QUERY=UkdGX0VOVFJQUl9WQUwoUVRSLDQwOTA4LCwsLCwsTk9BVURJVCk=&amp;WINDOW=FIRST_POPUP&amp;HEIGHT=450&amp;WI","DTH=450&amp;START_MAXIMIZED=FALSE&amp;VAR:CALENDAR=US&amp;VAR:SYMBOL=AB&amp;VAR:INDEX=0"}</definedName>
    <definedName name="_599__FDSAUDITLINK__" localSheetId="20" hidden="1">{"fdsup://directions/FAT Viewer?action=UPDATE&amp;creator=factset&amp;DYN_ARGS=TRUE&amp;DOC_NAME=FAT:FQL_AUDITING_CLIENT_TEMPLATE.FAT&amp;display_string=Audit&amp;VAR:KEY=ATMXWVCJUV&amp;VAR:QUERY=UkdGX0VOVFJQUl9WQUwoUVRSLDQwOTA4LCwsLCwsTk9BVURJVCk=&amp;WINDOW=FIRST_POPUP&amp;HEIGHT=450&amp;WI","DTH=450&amp;START_MAXIMIZED=FALSE&amp;VAR:CALENDAR=US&amp;VAR:SYMBOL=AB&amp;VAR:INDEX=0"}</definedName>
    <definedName name="_599__FDSAUDITLINK__" hidden="1">{"fdsup://directions/FAT Viewer?action=UPDATE&amp;creator=factset&amp;DYN_ARGS=TRUE&amp;DOC_NAME=FAT:FQL_AUDITING_CLIENT_TEMPLATE.FAT&amp;display_string=Audit&amp;VAR:KEY=ATMXWVCJUV&amp;VAR:QUERY=UkdGX0VOVFJQUl9WQUwoUVRSLDQwOTA4LCwsLCwsTk9BVURJVCk=&amp;WINDOW=FIRST_POPUP&amp;HEIGHT=450&amp;WI","DTH=450&amp;START_MAXIMIZED=FALSE&amp;VAR:CALENDAR=US&amp;VAR:SYMBOL=AB&amp;VAR:INDEX=0"}</definedName>
    <definedName name="_5ALA642C761" hidden="1">#N/A</definedName>
    <definedName name="_6__FDSAUDITLINK__" localSheetId="2"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6__FDSAUDITLINK__" localSheetId="20"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6__FDSAUDITLINK__"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6_0__123Graph_DFI" hidden="1">#REF!</definedName>
    <definedName name="_60__FDSAUDITLINK__" localSheetId="2" hidden="1">{"fdsup://IBCentral/FAT Viewer?action=UPDATE&amp;creator=factset&amp;DOC_NAME=fat:reuters_annual_source_window.fat&amp;display_string=Audit&amp;DYN_ARGS=TRUE&amp;VAR:ID1=B1G4YS&amp;VAR:RCODE=CMNEQ&amp;VAR:SDATE=20111299&amp;VAR:FREQ=Y&amp;VAR:RELITEM=RP&amp;VAR:CURRENCY=LOCAL&amp;VAR:CURRSOURCE=EXSHA","RE&amp;VAR:NATFREQ=ANNUAL&amp;VAR:RFIELD=FINALIZED&amp;VAR:DB_TYPE=NR&amp;VAR:UNITS=M&amp;window=popup&amp;width=450&amp;height=300&amp;START_MAXIMIZED=FALSE"}</definedName>
    <definedName name="_60__FDSAUDITLINK__" localSheetId="20" hidden="1">{"fdsup://IBCentral/FAT Viewer?action=UPDATE&amp;creator=factset&amp;DOC_NAME=fat:reuters_annual_source_window.fat&amp;display_string=Audit&amp;DYN_ARGS=TRUE&amp;VAR:ID1=B1G4YS&amp;VAR:RCODE=CMNEQ&amp;VAR:SDATE=20111299&amp;VAR:FREQ=Y&amp;VAR:RELITEM=RP&amp;VAR:CURRENCY=LOCAL&amp;VAR:CURRSOURCE=EXSHA","RE&amp;VAR:NATFREQ=ANNUAL&amp;VAR:RFIELD=FINALIZED&amp;VAR:DB_TYPE=NR&amp;VAR:UNITS=M&amp;window=popup&amp;width=450&amp;height=300&amp;START_MAXIMIZED=FALSE"}</definedName>
    <definedName name="_60__FDSAUDITLINK__" hidden="1">{"fdsup://IBCentral/FAT Viewer?action=UPDATE&amp;creator=factset&amp;DOC_NAME=fat:reuters_annual_source_window.fat&amp;display_string=Audit&amp;DYN_ARGS=TRUE&amp;VAR:ID1=B1G4YS&amp;VAR:RCODE=CMNEQ&amp;VAR:SDATE=20111299&amp;VAR:FREQ=Y&amp;VAR:RELITEM=RP&amp;VAR:CURRENCY=LOCAL&amp;VAR:CURRSOURCE=EXSHA","RE&amp;VAR:NATFREQ=ANNUAL&amp;VAR:RFIELD=FINALIZED&amp;VAR:DB_TYPE=NR&amp;VAR:UNITS=M&amp;window=popup&amp;width=450&amp;height=300&amp;START_MAXIMIZED=FALSE"}</definedName>
    <definedName name="_600__FDSAUDITLINK__" localSheetId="2" hidden="1">{"fdsup://directions/FAT Viewer?action=UPDATE&amp;creator=factset&amp;DYN_ARGS=TRUE&amp;DOC_NAME=FAT:FQL_AUDITING_CLIENT_TEMPLATE.FAT&amp;display_string=Audit&amp;VAR:KEY=INQVYJOVMH&amp;VAR:QUERY=UkdGX0VOVFJQUl9WQUwoUVRSLDQwODE2LCwsLCwsTk9BVURJVCk=&amp;WINDOW=FIRST_POPUP&amp;HEIGHT=450&amp;WI","DTH=450&amp;START_MAXIMIZED=FALSE&amp;VAR:CALENDAR=US&amp;VAR:SYMBOL=AB&amp;VAR:INDEX=0"}</definedName>
    <definedName name="_600__FDSAUDITLINK__" localSheetId="20" hidden="1">{"fdsup://directions/FAT Viewer?action=UPDATE&amp;creator=factset&amp;DYN_ARGS=TRUE&amp;DOC_NAME=FAT:FQL_AUDITING_CLIENT_TEMPLATE.FAT&amp;display_string=Audit&amp;VAR:KEY=INQVYJOVMH&amp;VAR:QUERY=UkdGX0VOVFJQUl9WQUwoUVRSLDQwODE2LCwsLCwsTk9BVURJVCk=&amp;WINDOW=FIRST_POPUP&amp;HEIGHT=450&amp;WI","DTH=450&amp;START_MAXIMIZED=FALSE&amp;VAR:CALENDAR=US&amp;VAR:SYMBOL=AB&amp;VAR:INDEX=0"}</definedName>
    <definedName name="_600__FDSAUDITLINK__" hidden="1">{"fdsup://directions/FAT Viewer?action=UPDATE&amp;creator=factset&amp;DYN_ARGS=TRUE&amp;DOC_NAME=FAT:FQL_AUDITING_CLIENT_TEMPLATE.FAT&amp;display_string=Audit&amp;VAR:KEY=INQVYJOVMH&amp;VAR:QUERY=UkdGX0VOVFJQUl9WQUwoUVRSLDQwODE2LCwsLCwsTk9BVURJVCk=&amp;WINDOW=FIRST_POPUP&amp;HEIGHT=450&amp;WI","DTH=450&amp;START_MAXIMIZED=FALSE&amp;VAR:CALENDAR=US&amp;VAR:SYMBOL=AB&amp;VAR:INDEX=0"}</definedName>
    <definedName name="_601__FDSAUDITLINK__" localSheetId="2" hidden="1">{"fdsup://directions/FAT Viewer?action=UPDATE&amp;creator=factset&amp;DYN_ARGS=TRUE&amp;DOC_NAME=FAT:FQL_AUDITING_CLIENT_TEMPLATE.FAT&amp;display_string=Audit&amp;VAR:KEY=MPCHCPSFYN&amp;VAR:QUERY=UkdGX0VOVFJQUl9WQUwoUVRSLDQwNzI0LCwsLCwsTk9BVURJVCk=&amp;WINDOW=FIRST_POPUP&amp;HEIGHT=450&amp;WI","DTH=450&amp;START_MAXIMIZED=FALSE&amp;VAR:CALENDAR=US&amp;VAR:SYMBOL=AB&amp;VAR:INDEX=0"}</definedName>
    <definedName name="_601__FDSAUDITLINK__" localSheetId="20" hidden="1">{"fdsup://directions/FAT Viewer?action=UPDATE&amp;creator=factset&amp;DYN_ARGS=TRUE&amp;DOC_NAME=FAT:FQL_AUDITING_CLIENT_TEMPLATE.FAT&amp;display_string=Audit&amp;VAR:KEY=MPCHCPSFYN&amp;VAR:QUERY=UkdGX0VOVFJQUl9WQUwoUVRSLDQwNzI0LCwsLCwsTk9BVURJVCk=&amp;WINDOW=FIRST_POPUP&amp;HEIGHT=450&amp;WI","DTH=450&amp;START_MAXIMIZED=FALSE&amp;VAR:CALENDAR=US&amp;VAR:SYMBOL=AB&amp;VAR:INDEX=0"}</definedName>
    <definedName name="_601__FDSAUDITLINK__" hidden="1">{"fdsup://directions/FAT Viewer?action=UPDATE&amp;creator=factset&amp;DYN_ARGS=TRUE&amp;DOC_NAME=FAT:FQL_AUDITING_CLIENT_TEMPLATE.FAT&amp;display_string=Audit&amp;VAR:KEY=MPCHCPSFYN&amp;VAR:QUERY=UkdGX0VOVFJQUl9WQUwoUVRSLDQwNzI0LCwsLCwsTk9BVURJVCk=&amp;WINDOW=FIRST_POPUP&amp;HEIGHT=450&amp;WI","DTH=450&amp;START_MAXIMIZED=FALSE&amp;VAR:CALENDAR=US&amp;VAR:SYMBOL=AB&amp;VAR:INDEX=0"}</definedName>
    <definedName name="_602__FDSAUDITLINK__" localSheetId="2" hidden="1">{"fdsup://directions/FAT Viewer?action=UPDATE&amp;creator=factset&amp;DYN_ARGS=TRUE&amp;DOC_NAME=FAT:FQL_AUDITING_CLIENT_TEMPLATE.FAT&amp;display_string=Audit&amp;VAR:KEY=IBINATWJMX&amp;VAR:QUERY=UkdGX0VOVFJQUl9WQUwoUVRSLDQwNjMzLCwsLCwsTk9BVURJVCk=&amp;WINDOW=FIRST_POPUP&amp;HEIGHT=450&amp;WI","DTH=450&amp;START_MAXIMIZED=FALSE&amp;VAR:CALENDAR=US&amp;VAR:SYMBOL=AB&amp;VAR:INDEX=0"}</definedName>
    <definedName name="_602__FDSAUDITLINK__" localSheetId="20" hidden="1">{"fdsup://directions/FAT Viewer?action=UPDATE&amp;creator=factset&amp;DYN_ARGS=TRUE&amp;DOC_NAME=FAT:FQL_AUDITING_CLIENT_TEMPLATE.FAT&amp;display_string=Audit&amp;VAR:KEY=IBINATWJMX&amp;VAR:QUERY=UkdGX0VOVFJQUl9WQUwoUVRSLDQwNjMzLCwsLCwsTk9BVURJVCk=&amp;WINDOW=FIRST_POPUP&amp;HEIGHT=450&amp;WI","DTH=450&amp;START_MAXIMIZED=FALSE&amp;VAR:CALENDAR=US&amp;VAR:SYMBOL=AB&amp;VAR:INDEX=0"}</definedName>
    <definedName name="_602__FDSAUDITLINK__" hidden="1">{"fdsup://directions/FAT Viewer?action=UPDATE&amp;creator=factset&amp;DYN_ARGS=TRUE&amp;DOC_NAME=FAT:FQL_AUDITING_CLIENT_TEMPLATE.FAT&amp;display_string=Audit&amp;VAR:KEY=IBINATWJMX&amp;VAR:QUERY=UkdGX0VOVFJQUl9WQUwoUVRSLDQwNjMzLCwsLCwsTk9BVURJVCk=&amp;WINDOW=FIRST_POPUP&amp;HEIGHT=450&amp;WI","DTH=450&amp;START_MAXIMIZED=FALSE&amp;VAR:CALENDAR=US&amp;VAR:SYMBOL=AB&amp;VAR:INDEX=0"}</definedName>
    <definedName name="_603__FDSAUDITLINK__" localSheetId="2" hidden="1">{"fdsup://directions/FAT Viewer?action=UPDATE&amp;creator=factset&amp;DYN_ARGS=TRUE&amp;DOC_NAME=FAT:FQL_AUDITING_CLIENT_TEMPLATE.FAT&amp;display_string=Audit&amp;VAR:KEY=ELEDUPQVQD&amp;VAR:QUERY=UkdGX0VOVFJQUl9WQUwoUVRSLDQwNTQzLCwsLCwsTk9BVURJVCk=&amp;WINDOW=FIRST_POPUP&amp;HEIGHT=450&amp;WI","DTH=450&amp;START_MAXIMIZED=FALSE&amp;VAR:CALENDAR=US&amp;VAR:SYMBOL=AB&amp;VAR:INDEX=0"}</definedName>
    <definedName name="_603__FDSAUDITLINK__" localSheetId="20" hidden="1">{"fdsup://directions/FAT Viewer?action=UPDATE&amp;creator=factset&amp;DYN_ARGS=TRUE&amp;DOC_NAME=FAT:FQL_AUDITING_CLIENT_TEMPLATE.FAT&amp;display_string=Audit&amp;VAR:KEY=ELEDUPQVQD&amp;VAR:QUERY=UkdGX0VOVFJQUl9WQUwoUVRSLDQwNTQzLCwsLCwsTk9BVURJVCk=&amp;WINDOW=FIRST_POPUP&amp;HEIGHT=450&amp;WI","DTH=450&amp;START_MAXIMIZED=FALSE&amp;VAR:CALENDAR=US&amp;VAR:SYMBOL=AB&amp;VAR:INDEX=0"}</definedName>
    <definedName name="_603__FDSAUDITLINK__" hidden="1">{"fdsup://directions/FAT Viewer?action=UPDATE&amp;creator=factset&amp;DYN_ARGS=TRUE&amp;DOC_NAME=FAT:FQL_AUDITING_CLIENT_TEMPLATE.FAT&amp;display_string=Audit&amp;VAR:KEY=ELEDUPQVQD&amp;VAR:QUERY=UkdGX0VOVFJQUl9WQUwoUVRSLDQwNTQzLCwsLCwsTk9BVURJVCk=&amp;WINDOW=FIRST_POPUP&amp;HEIGHT=450&amp;WI","DTH=450&amp;START_MAXIMIZED=FALSE&amp;VAR:CALENDAR=US&amp;VAR:SYMBOL=AB&amp;VAR:INDEX=0"}</definedName>
    <definedName name="_604__FDSAUDITLINK__" localSheetId="2" hidden="1">{"fdsup://directions/FAT Viewer?action=UPDATE&amp;creator=factset&amp;DYN_ARGS=TRUE&amp;DOC_NAME=FAT:FQL_AUDITING_CLIENT_TEMPLATE.FAT&amp;display_string=Audit&amp;VAR:KEY=WRKXMBMTGX&amp;VAR:QUERY=UkdGX0VOVFJQUl9WQUwoUVRSLDQwNDUxLCwsLCwsTk9BVURJVCk=&amp;WINDOW=FIRST_POPUP&amp;HEIGHT=450&amp;WI","DTH=450&amp;START_MAXIMIZED=FALSE&amp;VAR:CALENDAR=US&amp;VAR:SYMBOL=AB&amp;VAR:INDEX=0"}</definedName>
    <definedName name="_604__FDSAUDITLINK__" localSheetId="20" hidden="1">{"fdsup://directions/FAT Viewer?action=UPDATE&amp;creator=factset&amp;DYN_ARGS=TRUE&amp;DOC_NAME=FAT:FQL_AUDITING_CLIENT_TEMPLATE.FAT&amp;display_string=Audit&amp;VAR:KEY=WRKXMBMTGX&amp;VAR:QUERY=UkdGX0VOVFJQUl9WQUwoUVRSLDQwNDUxLCwsLCwsTk9BVURJVCk=&amp;WINDOW=FIRST_POPUP&amp;HEIGHT=450&amp;WI","DTH=450&amp;START_MAXIMIZED=FALSE&amp;VAR:CALENDAR=US&amp;VAR:SYMBOL=AB&amp;VAR:INDEX=0"}</definedName>
    <definedName name="_604__FDSAUDITLINK__" hidden="1">{"fdsup://directions/FAT Viewer?action=UPDATE&amp;creator=factset&amp;DYN_ARGS=TRUE&amp;DOC_NAME=FAT:FQL_AUDITING_CLIENT_TEMPLATE.FAT&amp;display_string=Audit&amp;VAR:KEY=WRKXMBMTGX&amp;VAR:QUERY=UkdGX0VOVFJQUl9WQUwoUVRSLDQwNDUxLCwsLCwsTk9BVURJVCk=&amp;WINDOW=FIRST_POPUP&amp;HEIGHT=450&amp;WI","DTH=450&amp;START_MAXIMIZED=FALSE&amp;VAR:CALENDAR=US&amp;VAR:SYMBOL=AB&amp;VAR:INDEX=0"}</definedName>
    <definedName name="_605__FDSAUDITLINK__" localSheetId="2" hidden="1">{"fdsup://directions/FAT Viewer?action=UPDATE&amp;creator=factset&amp;DYN_ARGS=TRUE&amp;DOC_NAME=FAT:FQL_AUDITING_CLIENT_TEMPLATE.FAT&amp;display_string=Audit&amp;VAR:KEY=ABKPMRAVKT&amp;VAR:QUERY=UkdGX0VOVFJQUl9WQUwoUVRSLDQwMzU5LCwsLCwsTk9BVURJVCk=&amp;WINDOW=FIRST_POPUP&amp;HEIGHT=450&amp;WI","DTH=450&amp;START_MAXIMIZED=FALSE&amp;VAR:CALENDAR=US&amp;VAR:SYMBOL=AB&amp;VAR:INDEX=0"}</definedName>
    <definedName name="_605__FDSAUDITLINK__" localSheetId="20" hidden="1">{"fdsup://directions/FAT Viewer?action=UPDATE&amp;creator=factset&amp;DYN_ARGS=TRUE&amp;DOC_NAME=FAT:FQL_AUDITING_CLIENT_TEMPLATE.FAT&amp;display_string=Audit&amp;VAR:KEY=ABKPMRAVKT&amp;VAR:QUERY=UkdGX0VOVFJQUl9WQUwoUVRSLDQwMzU5LCwsLCwsTk9BVURJVCk=&amp;WINDOW=FIRST_POPUP&amp;HEIGHT=450&amp;WI","DTH=450&amp;START_MAXIMIZED=FALSE&amp;VAR:CALENDAR=US&amp;VAR:SYMBOL=AB&amp;VAR:INDEX=0"}</definedName>
    <definedName name="_605__FDSAUDITLINK__" hidden="1">{"fdsup://directions/FAT Viewer?action=UPDATE&amp;creator=factset&amp;DYN_ARGS=TRUE&amp;DOC_NAME=FAT:FQL_AUDITING_CLIENT_TEMPLATE.FAT&amp;display_string=Audit&amp;VAR:KEY=ABKPMRAVKT&amp;VAR:QUERY=UkdGX0VOVFJQUl9WQUwoUVRSLDQwMzU5LCwsLCwsTk9BVURJVCk=&amp;WINDOW=FIRST_POPUP&amp;HEIGHT=450&amp;WI","DTH=450&amp;START_MAXIMIZED=FALSE&amp;VAR:CALENDAR=US&amp;VAR:SYMBOL=AB&amp;VAR:INDEX=0"}</definedName>
    <definedName name="_606__FDSAUDITLINK__" localSheetId="2" hidden="1">{"fdsup://directions/FAT Viewer?action=UPDATE&amp;creator=factset&amp;DYN_ARGS=TRUE&amp;DOC_NAME=FAT:FQL_AUDITING_CLIENT_TEMPLATE.FAT&amp;display_string=Audit&amp;VAR:KEY=AJWHALGVCP&amp;VAR:QUERY=UkdGX0VOVFJQUl9WQUwoUVRSLDQwMjY4LCwsLCwsTk9BVURJVCk=&amp;WINDOW=FIRST_POPUP&amp;HEIGHT=450&amp;WI","DTH=450&amp;START_MAXIMIZED=FALSE&amp;VAR:CALENDAR=US&amp;VAR:SYMBOL=AB&amp;VAR:INDEX=0"}</definedName>
    <definedName name="_606__FDSAUDITLINK__" localSheetId="20" hidden="1">{"fdsup://directions/FAT Viewer?action=UPDATE&amp;creator=factset&amp;DYN_ARGS=TRUE&amp;DOC_NAME=FAT:FQL_AUDITING_CLIENT_TEMPLATE.FAT&amp;display_string=Audit&amp;VAR:KEY=AJWHALGVCP&amp;VAR:QUERY=UkdGX0VOVFJQUl9WQUwoUVRSLDQwMjY4LCwsLCwsTk9BVURJVCk=&amp;WINDOW=FIRST_POPUP&amp;HEIGHT=450&amp;WI","DTH=450&amp;START_MAXIMIZED=FALSE&amp;VAR:CALENDAR=US&amp;VAR:SYMBOL=AB&amp;VAR:INDEX=0"}</definedName>
    <definedName name="_606__FDSAUDITLINK__" hidden="1">{"fdsup://directions/FAT Viewer?action=UPDATE&amp;creator=factset&amp;DYN_ARGS=TRUE&amp;DOC_NAME=FAT:FQL_AUDITING_CLIENT_TEMPLATE.FAT&amp;display_string=Audit&amp;VAR:KEY=AJWHALGVCP&amp;VAR:QUERY=UkdGX0VOVFJQUl9WQUwoUVRSLDQwMjY4LCwsLCwsTk9BVURJVCk=&amp;WINDOW=FIRST_POPUP&amp;HEIGHT=450&amp;WI","DTH=450&amp;START_MAXIMIZED=FALSE&amp;VAR:CALENDAR=US&amp;VAR:SYMBOL=AB&amp;VAR:INDEX=0"}</definedName>
    <definedName name="_607__FDSAUDITLINK__" localSheetId="2" hidden="1">{"fdsup://directions/FAT Viewer?action=UPDATE&amp;creator=factset&amp;DYN_ARGS=TRUE&amp;DOC_NAME=FAT:FQL_AUDITING_CLIENT_TEMPLATE.FAT&amp;display_string=Audit&amp;VAR:KEY=UNEPOFURSH&amp;VAR:QUERY=UkdGX0VOVFJQUl9WQUwoUVRSLDQwMTc4LCwsLCwsTk9BVURJVCk=&amp;WINDOW=FIRST_POPUP&amp;HEIGHT=450&amp;WI","DTH=450&amp;START_MAXIMIZED=FALSE&amp;VAR:CALENDAR=US&amp;VAR:SYMBOL=AB&amp;VAR:INDEX=0"}</definedName>
    <definedName name="_607__FDSAUDITLINK__" localSheetId="20" hidden="1">{"fdsup://directions/FAT Viewer?action=UPDATE&amp;creator=factset&amp;DYN_ARGS=TRUE&amp;DOC_NAME=FAT:FQL_AUDITING_CLIENT_TEMPLATE.FAT&amp;display_string=Audit&amp;VAR:KEY=UNEPOFURSH&amp;VAR:QUERY=UkdGX0VOVFJQUl9WQUwoUVRSLDQwMTc4LCwsLCwsTk9BVURJVCk=&amp;WINDOW=FIRST_POPUP&amp;HEIGHT=450&amp;WI","DTH=450&amp;START_MAXIMIZED=FALSE&amp;VAR:CALENDAR=US&amp;VAR:SYMBOL=AB&amp;VAR:INDEX=0"}</definedName>
    <definedName name="_607__FDSAUDITLINK__" hidden="1">{"fdsup://directions/FAT Viewer?action=UPDATE&amp;creator=factset&amp;DYN_ARGS=TRUE&amp;DOC_NAME=FAT:FQL_AUDITING_CLIENT_TEMPLATE.FAT&amp;display_string=Audit&amp;VAR:KEY=UNEPOFURSH&amp;VAR:QUERY=UkdGX0VOVFJQUl9WQUwoUVRSLDQwMTc4LCwsLCwsTk9BVURJVCk=&amp;WINDOW=FIRST_POPUP&amp;HEIGHT=450&amp;WI","DTH=450&amp;START_MAXIMIZED=FALSE&amp;VAR:CALENDAR=US&amp;VAR:SYMBOL=AB&amp;VAR:INDEX=0"}</definedName>
    <definedName name="_608__FDSAUDITLINK__" localSheetId="2" hidden="1">{"fdsup://directions/FAT Viewer?action=UPDATE&amp;creator=factset&amp;DYN_ARGS=TRUE&amp;DOC_NAME=FAT:FQL_AUDITING_CLIENT_TEMPLATE.FAT&amp;display_string=Audit&amp;VAR:KEY=GLMHMZCTWN&amp;VAR:QUERY=UkdGX0VOVFJQUl9WQUwoUVRSLDQwMDg2LCwsLCwsTk9BVURJVCk=&amp;WINDOW=FIRST_POPUP&amp;HEIGHT=450&amp;WI","DTH=450&amp;START_MAXIMIZED=FALSE&amp;VAR:CALENDAR=US&amp;VAR:SYMBOL=AB&amp;VAR:INDEX=0"}</definedName>
    <definedName name="_608__FDSAUDITLINK__" localSheetId="20" hidden="1">{"fdsup://directions/FAT Viewer?action=UPDATE&amp;creator=factset&amp;DYN_ARGS=TRUE&amp;DOC_NAME=FAT:FQL_AUDITING_CLIENT_TEMPLATE.FAT&amp;display_string=Audit&amp;VAR:KEY=GLMHMZCTWN&amp;VAR:QUERY=UkdGX0VOVFJQUl9WQUwoUVRSLDQwMDg2LCwsLCwsTk9BVURJVCk=&amp;WINDOW=FIRST_POPUP&amp;HEIGHT=450&amp;WI","DTH=450&amp;START_MAXIMIZED=FALSE&amp;VAR:CALENDAR=US&amp;VAR:SYMBOL=AB&amp;VAR:INDEX=0"}</definedName>
    <definedName name="_608__FDSAUDITLINK__" hidden="1">{"fdsup://directions/FAT Viewer?action=UPDATE&amp;creator=factset&amp;DYN_ARGS=TRUE&amp;DOC_NAME=FAT:FQL_AUDITING_CLIENT_TEMPLATE.FAT&amp;display_string=Audit&amp;VAR:KEY=GLMHMZCTWN&amp;VAR:QUERY=UkdGX0VOVFJQUl9WQUwoUVRSLDQwMDg2LCwsLCwsTk9BVURJVCk=&amp;WINDOW=FIRST_POPUP&amp;HEIGHT=450&amp;WI","DTH=450&amp;START_MAXIMIZED=FALSE&amp;VAR:CALENDAR=US&amp;VAR:SYMBOL=AB&amp;VAR:INDEX=0"}</definedName>
    <definedName name="_609__FDSAUDITLINK__" localSheetId="2" hidden="1">{"fdsup://directions/FAT Viewer?action=UPDATE&amp;creator=factset&amp;DYN_ARGS=TRUE&amp;DOC_NAME=FAT:FQL_AUDITING_CLIENT_TEMPLATE.FAT&amp;display_string=Audit&amp;VAR:KEY=UPWVKRUTYD&amp;VAR:QUERY=UkdGX0VOVFJQUl9WQUwoUVRSLDM5OTk0LCwsLCwsTk9BVURJVCk=&amp;WINDOW=FIRST_POPUP&amp;HEIGHT=450&amp;WI","DTH=450&amp;START_MAXIMIZED=FALSE&amp;VAR:CALENDAR=US&amp;VAR:SYMBOL=AB&amp;VAR:INDEX=0"}</definedName>
    <definedName name="_609__FDSAUDITLINK__" localSheetId="20" hidden="1">{"fdsup://directions/FAT Viewer?action=UPDATE&amp;creator=factset&amp;DYN_ARGS=TRUE&amp;DOC_NAME=FAT:FQL_AUDITING_CLIENT_TEMPLATE.FAT&amp;display_string=Audit&amp;VAR:KEY=UPWVKRUTYD&amp;VAR:QUERY=UkdGX0VOVFJQUl9WQUwoUVRSLDM5OTk0LCwsLCwsTk9BVURJVCk=&amp;WINDOW=FIRST_POPUP&amp;HEIGHT=450&amp;WI","DTH=450&amp;START_MAXIMIZED=FALSE&amp;VAR:CALENDAR=US&amp;VAR:SYMBOL=AB&amp;VAR:INDEX=0"}</definedName>
    <definedName name="_609__FDSAUDITLINK__" hidden="1">{"fdsup://directions/FAT Viewer?action=UPDATE&amp;creator=factset&amp;DYN_ARGS=TRUE&amp;DOC_NAME=FAT:FQL_AUDITING_CLIENT_TEMPLATE.FAT&amp;display_string=Audit&amp;VAR:KEY=UPWVKRUTYD&amp;VAR:QUERY=UkdGX0VOVFJQUl9WQUwoUVRSLDM5OTk0LCwsLCwsTk9BVURJVCk=&amp;WINDOW=FIRST_POPUP&amp;HEIGHT=450&amp;WI","DTH=450&amp;START_MAXIMIZED=FALSE&amp;VAR:CALENDAR=US&amp;VAR:SYMBOL=AB&amp;VAR:INDEX=0"}</definedName>
    <definedName name="_61__FDSAUDITLINK__" localSheetId="2" hidden="1">{"fdsup://IBCentral/FAT Viewer?action=UPDATE&amp;creator=factset&amp;DOC_NAME=fat:reuters_annual_source_window.fat&amp;display_string=Audit&amp;DYN_ARGS=TRUE&amp;VAR:ID1=B2988H&amp;VAR:RCODE=CMNEQ&amp;VAR:SDATE=20111299&amp;VAR:FREQ=Y&amp;VAR:RELITEM=RP&amp;VAR:CURRENCY=LOCAL&amp;VAR:CURRSOURCE=EXSHA","RE&amp;VAR:NATFREQ=ANNUAL&amp;VAR:RFIELD=FINALIZED&amp;VAR:DB_TYPE=NR&amp;VAR:UNITS=M&amp;window=popup&amp;width=450&amp;height=300&amp;START_MAXIMIZED=FALSE"}</definedName>
    <definedName name="_61__FDSAUDITLINK__" localSheetId="20" hidden="1">{"fdsup://IBCentral/FAT Viewer?action=UPDATE&amp;creator=factset&amp;DOC_NAME=fat:reuters_annual_source_window.fat&amp;display_string=Audit&amp;DYN_ARGS=TRUE&amp;VAR:ID1=B2988H&amp;VAR:RCODE=CMNEQ&amp;VAR:SDATE=20111299&amp;VAR:FREQ=Y&amp;VAR:RELITEM=RP&amp;VAR:CURRENCY=LOCAL&amp;VAR:CURRSOURCE=EXSHA","RE&amp;VAR:NATFREQ=ANNUAL&amp;VAR:RFIELD=FINALIZED&amp;VAR:DB_TYPE=NR&amp;VAR:UNITS=M&amp;window=popup&amp;width=450&amp;height=300&amp;START_MAXIMIZED=FALSE"}</definedName>
    <definedName name="_61__FDSAUDITLINK__" hidden="1">{"fdsup://IBCentral/FAT Viewer?action=UPDATE&amp;creator=factset&amp;DOC_NAME=fat:reuters_annual_source_window.fat&amp;display_string=Audit&amp;DYN_ARGS=TRUE&amp;VAR:ID1=B2988H&amp;VAR:RCODE=CMNEQ&amp;VAR:SDATE=20111299&amp;VAR:FREQ=Y&amp;VAR:RELITEM=RP&amp;VAR:CURRENCY=LOCAL&amp;VAR:CURRSOURCE=EXSHA","RE&amp;VAR:NATFREQ=ANNUAL&amp;VAR:RFIELD=FINALIZED&amp;VAR:DB_TYPE=NR&amp;VAR:UNITS=M&amp;window=popup&amp;width=450&amp;height=300&amp;START_MAXIMIZED=FALSE"}</definedName>
    <definedName name="_610__FDSAUDITLINK__" localSheetId="2" hidden="1">{"fdsup://directions/FAT Viewer?action=UPDATE&amp;creator=factset&amp;DYN_ARGS=TRUE&amp;DOC_NAME=FAT:FQL_AUDITING_CLIENT_TEMPLATE.FAT&amp;display_string=Audit&amp;VAR:KEY=SNGZAHILOH&amp;VAR:QUERY=UkdGX0VOVFJQUl9WQUwoUVRSLDM5OTAzLCwsLCwsTk9BVURJVCk=&amp;WINDOW=FIRST_POPUP&amp;HEIGHT=450&amp;WI","DTH=450&amp;START_MAXIMIZED=FALSE&amp;VAR:CALENDAR=US&amp;VAR:SYMBOL=AB&amp;VAR:INDEX=0"}</definedName>
    <definedName name="_610__FDSAUDITLINK__" localSheetId="20" hidden="1">{"fdsup://directions/FAT Viewer?action=UPDATE&amp;creator=factset&amp;DYN_ARGS=TRUE&amp;DOC_NAME=FAT:FQL_AUDITING_CLIENT_TEMPLATE.FAT&amp;display_string=Audit&amp;VAR:KEY=SNGZAHILOH&amp;VAR:QUERY=UkdGX0VOVFJQUl9WQUwoUVRSLDM5OTAzLCwsLCwsTk9BVURJVCk=&amp;WINDOW=FIRST_POPUP&amp;HEIGHT=450&amp;WI","DTH=450&amp;START_MAXIMIZED=FALSE&amp;VAR:CALENDAR=US&amp;VAR:SYMBOL=AB&amp;VAR:INDEX=0"}</definedName>
    <definedName name="_610__FDSAUDITLINK__" hidden="1">{"fdsup://directions/FAT Viewer?action=UPDATE&amp;creator=factset&amp;DYN_ARGS=TRUE&amp;DOC_NAME=FAT:FQL_AUDITING_CLIENT_TEMPLATE.FAT&amp;display_string=Audit&amp;VAR:KEY=SNGZAHILOH&amp;VAR:QUERY=UkdGX0VOVFJQUl9WQUwoUVRSLDM5OTAzLCwsLCwsTk9BVURJVCk=&amp;WINDOW=FIRST_POPUP&amp;HEIGHT=450&amp;WI","DTH=450&amp;START_MAXIMIZED=FALSE&amp;VAR:CALENDAR=US&amp;VAR:SYMBOL=AB&amp;VAR:INDEX=0"}</definedName>
    <definedName name="_611__FDSAUDITLINK__" localSheetId="2" hidden="1">{"fdsup://directions/FAT Viewer?action=UPDATE&amp;creator=factset&amp;DYN_ARGS=TRUE&amp;DOC_NAME=FAT:FQL_AUDITING_CLIENT_TEMPLATE.FAT&amp;display_string=Audit&amp;VAR:KEY=KVWXAJCNYN&amp;VAR:QUERY=UkdGX0VOVFJQUl9WQUwoUVRSLDM5ODEzLCwsLCwsTk9BVURJVCk=&amp;WINDOW=FIRST_POPUP&amp;HEIGHT=450&amp;WI","DTH=450&amp;START_MAXIMIZED=FALSE&amp;VAR:CALENDAR=US&amp;VAR:SYMBOL=AB&amp;VAR:INDEX=0"}</definedName>
    <definedName name="_611__FDSAUDITLINK__" localSheetId="20" hidden="1">{"fdsup://directions/FAT Viewer?action=UPDATE&amp;creator=factset&amp;DYN_ARGS=TRUE&amp;DOC_NAME=FAT:FQL_AUDITING_CLIENT_TEMPLATE.FAT&amp;display_string=Audit&amp;VAR:KEY=KVWXAJCNYN&amp;VAR:QUERY=UkdGX0VOVFJQUl9WQUwoUVRSLDM5ODEzLCwsLCwsTk9BVURJVCk=&amp;WINDOW=FIRST_POPUP&amp;HEIGHT=450&amp;WI","DTH=450&amp;START_MAXIMIZED=FALSE&amp;VAR:CALENDAR=US&amp;VAR:SYMBOL=AB&amp;VAR:INDEX=0"}</definedName>
    <definedName name="_611__FDSAUDITLINK__" hidden="1">{"fdsup://directions/FAT Viewer?action=UPDATE&amp;creator=factset&amp;DYN_ARGS=TRUE&amp;DOC_NAME=FAT:FQL_AUDITING_CLIENT_TEMPLATE.FAT&amp;display_string=Audit&amp;VAR:KEY=KVWXAJCNYN&amp;VAR:QUERY=UkdGX0VOVFJQUl9WQUwoUVRSLDM5ODEzLCwsLCwsTk9BVURJVCk=&amp;WINDOW=FIRST_POPUP&amp;HEIGHT=450&amp;WI","DTH=450&amp;START_MAXIMIZED=FALSE&amp;VAR:CALENDAR=US&amp;VAR:SYMBOL=AB&amp;VAR:INDEX=0"}</definedName>
    <definedName name="_612__FDSAUDITLINK__" localSheetId="2" hidden="1">{"fdsup://directions/FAT Viewer?action=UPDATE&amp;creator=factset&amp;DYN_ARGS=TRUE&amp;DOC_NAME=FAT:FQL_AUDITING_CLIENT_TEMPLATE.FAT&amp;display_string=Audit&amp;VAR:KEY=GRSHSTKHST&amp;VAR:QUERY=UkdGX0VOVFJQUl9WQUwoUVRSLDM5NzIxLCwsLCwsTk9BVURJVCk=&amp;WINDOW=FIRST_POPUP&amp;HEIGHT=450&amp;WI","DTH=450&amp;START_MAXIMIZED=FALSE&amp;VAR:CALENDAR=US&amp;VAR:SYMBOL=AB&amp;VAR:INDEX=0"}</definedName>
    <definedName name="_612__FDSAUDITLINK__" localSheetId="20" hidden="1">{"fdsup://directions/FAT Viewer?action=UPDATE&amp;creator=factset&amp;DYN_ARGS=TRUE&amp;DOC_NAME=FAT:FQL_AUDITING_CLIENT_TEMPLATE.FAT&amp;display_string=Audit&amp;VAR:KEY=GRSHSTKHST&amp;VAR:QUERY=UkdGX0VOVFJQUl9WQUwoUVRSLDM5NzIxLCwsLCwsTk9BVURJVCk=&amp;WINDOW=FIRST_POPUP&amp;HEIGHT=450&amp;WI","DTH=450&amp;START_MAXIMIZED=FALSE&amp;VAR:CALENDAR=US&amp;VAR:SYMBOL=AB&amp;VAR:INDEX=0"}</definedName>
    <definedName name="_612__FDSAUDITLINK__" hidden="1">{"fdsup://directions/FAT Viewer?action=UPDATE&amp;creator=factset&amp;DYN_ARGS=TRUE&amp;DOC_NAME=FAT:FQL_AUDITING_CLIENT_TEMPLATE.FAT&amp;display_string=Audit&amp;VAR:KEY=GRSHSTKHST&amp;VAR:QUERY=UkdGX0VOVFJQUl9WQUwoUVRSLDM5NzIxLCwsLCwsTk9BVURJVCk=&amp;WINDOW=FIRST_POPUP&amp;HEIGHT=450&amp;WI","DTH=450&amp;START_MAXIMIZED=FALSE&amp;VAR:CALENDAR=US&amp;VAR:SYMBOL=AB&amp;VAR:INDEX=0"}</definedName>
    <definedName name="_613__FDSAUDITLINK__" localSheetId="2" hidden="1">{"fdsup://directions/FAT Viewer?action=UPDATE&amp;creator=factset&amp;DYN_ARGS=TRUE&amp;DOC_NAME=FAT:FQL_AUDITING_CLIENT_TEMPLATE.FAT&amp;display_string=Audit&amp;VAR:KEY=UTKXGLKLAB&amp;VAR:QUERY=UkdGX0VOVFJQUl9WQUwoUVRSLDM5NjI5LCwsLCwsTk9BVURJVCk=&amp;WINDOW=FIRST_POPUP&amp;HEIGHT=450&amp;WI","DTH=450&amp;START_MAXIMIZED=FALSE&amp;VAR:CALENDAR=US&amp;VAR:SYMBOL=AB&amp;VAR:INDEX=0"}</definedName>
    <definedName name="_613__FDSAUDITLINK__" localSheetId="20" hidden="1">{"fdsup://directions/FAT Viewer?action=UPDATE&amp;creator=factset&amp;DYN_ARGS=TRUE&amp;DOC_NAME=FAT:FQL_AUDITING_CLIENT_TEMPLATE.FAT&amp;display_string=Audit&amp;VAR:KEY=UTKXGLKLAB&amp;VAR:QUERY=UkdGX0VOVFJQUl9WQUwoUVRSLDM5NjI5LCwsLCwsTk9BVURJVCk=&amp;WINDOW=FIRST_POPUP&amp;HEIGHT=450&amp;WI","DTH=450&amp;START_MAXIMIZED=FALSE&amp;VAR:CALENDAR=US&amp;VAR:SYMBOL=AB&amp;VAR:INDEX=0"}</definedName>
    <definedName name="_613__FDSAUDITLINK__" hidden="1">{"fdsup://directions/FAT Viewer?action=UPDATE&amp;creator=factset&amp;DYN_ARGS=TRUE&amp;DOC_NAME=FAT:FQL_AUDITING_CLIENT_TEMPLATE.FAT&amp;display_string=Audit&amp;VAR:KEY=UTKXGLKLAB&amp;VAR:QUERY=UkdGX0VOVFJQUl9WQUwoUVRSLDM5NjI5LCwsLCwsTk9BVURJVCk=&amp;WINDOW=FIRST_POPUP&amp;HEIGHT=450&amp;WI","DTH=450&amp;START_MAXIMIZED=FALSE&amp;VAR:CALENDAR=US&amp;VAR:SYMBOL=AB&amp;VAR:INDEX=0"}</definedName>
    <definedName name="_614__FDSAUDITLINK__" localSheetId="2" hidden="1">{"fdsup://directions/FAT Viewer?action=UPDATE&amp;creator=factset&amp;DYN_ARGS=TRUE&amp;DOC_NAME=FAT:FQL_AUDITING_CLIENT_TEMPLATE.FAT&amp;display_string=Audit&amp;VAR:KEY=IRWHGPQVSZ&amp;VAR:QUERY=UkdGX0VOVFJQUl9WQUwoUVRSLDM5NTM4LCwsLCwsTk9BVURJVCk=&amp;WINDOW=FIRST_POPUP&amp;HEIGHT=450&amp;WI","DTH=450&amp;START_MAXIMIZED=FALSE&amp;VAR:CALENDAR=US&amp;VAR:SYMBOL=AB&amp;VAR:INDEX=0"}</definedName>
    <definedName name="_614__FDSAUDITLINK__" localSheetId="20" hidden="1">{"fdsup://directions/FAT Viewer?action=UPDATE&amp;creator=factset&amp;DYN_ARGS=TRUE&amp;DOC_NAME=FAT:FQL_AUDITING_CLIENT_TEMPLATE.FAT&amp;display_string=Audit&amp;VAR:KEY=IRWHGPQVSZ&amp;VAR:QUERY=UkdGX0VOVFJQUl9WQUwoUVRSLDM5NTM4LCwsLCwsTk9BVURJVCk=&amp;WINDOW=FIRST_POPUP&amp;HEIGHT=450&amp;WI","DTH=450&amp;START_MAXIMIZED=FALSE&amp;VAR:CALENDAR=US&amp;VAR:SYMBOL=AB&amp;VAR:INDEX=0"}</definedName>
    <definedName name="_614__FDSAUDITLINK__" hidden="1">{"fdsup://directions/FAT Viewer?action=UPDATE&amp;creator=factset&amp;DYN_ARGS=TRUE&amp;DOC_NAME=FAT:FQL_AUDITING_CLIENT_TEMPLATE.FAT&amp;display_string=Audit&amp;VAR:KEY=IRWHGPQVSZ&amp;VAR:QUERY=UkdGX0VOVFJQUl9WQUwoUVRSLDM5NTM4LCwsLCwsTk9BVURJVCk=&amp;WINDOW=FIRST_POPUP&amp;HEIGHT=450&amp;WI","DTH=450&amp;START_MAXIMIZED=FALSE&amp;VAR:CALENDAR=US&amp;VAR:SYMBOL=AB&amp;VAR:INDEX=0"}</definedName>
    <definedName name="_615__FDSAUDITLINK__" localSheetId="2" hidden="1">{"fdsup://directions/FAT Viewer?action=UPDATE&amp;creator=factset&amp;DYN_ARGS=TRUE&amp;DOC_NAME=FAT:FQL_AUDITING_CLIENT_TEMPLATE.FAT&amp;display_string=Audit&amp;VAR:KEY=STAHATIPSH&amp;VAR:QUERY=UkdGX0VOVFJQUl9WQUwoUVRSLDM5NDQ3LCwsLCwsTk9BVURJVCk=&amp;WINDOW=FIRST_POPUP&amp;HEIGHT=450&amp;WI","DTH=450&amp;START_MAXIMIZED=FALSE&amp;VAR:CALENDAR=US&amp;VAR:SYMBOL=AB&amp;VAR:INDEX=0"}</definedName>
    <definedName name="_615__FDSAUDITLINK__" localSheetId="20" hidden="1">{"fdsup://directions/FAT Viewer?action=UPDATE&amp;creator=factset&amp;DYN_ARGS=TRUE&amp;DOC_NAME=FAT:FQL_AUDITING_CLIENT_TEMPLATE.FAT&amp;display_string=Audit&amp;VAR:KEY=STAHATIPSH&amp;VAR:QUERY=UkdGX0VOVFJQUl9WQUwoUVRSLDM5NDQ3LCwsLCwsTk9BVURJVCk=&amp;WINDOW=FIRST_POPUP&amp;HEIGHT=450&amp;WI","DTH=450&amp;START_MAXIMIZED=FALSE&amp;VAR:CALENDAR=US&amp;VAR:SYMBOL=AB&amp;VAR:INDEX=0"}</definedName>
    <definedName name="_615__FDSAUDITLINK__" hidden="1">{"fdsup://directions/FAT Viewer?action=UPDATE&amp;creator=factset&amp;DYN_ARGS=TRUE&amp;DOC_NAME=FAT:FQL_AUDITING_CLIENT_TEMPLATE.FAT&amp;display_string=Audit&amp;VAR:KEY=STAHATIPSH&amp;VAR:QUERY=UkdGX0VOVFJQUl9WQUwoUVRSLDM5NDQ3LCwsLCwsTk9BVURJVCk=&amp;WINDOW=FIRST_POPUP&amp;HEIGHT=450&amp;WI","DTH=450&amp;START_MAXIMIZED=FALSE&amp;VAR:CALENDAR=US&amp;VAR:SYMBOL=AB&amp;VAR:INDEX=0"}</definedName>
    <definedName name="_616__FDSAUDITLINK__" localSheetId="2" hidden="1">{"fdsup://directions/FAT Viewer?action=UPDATE&amp;creator=factset&amp;DYN_ARGS=TRUE&amp;DOC_NAME=FAT:FQL_AUDITING_CLIENT_TEMPLATE.FAT&amp;display_string=Audit&amp;VAR:KEY=KPWHKXWVWF&amp;VAR:QUERY=UkdGX0VOVFJQUl9WQUwoUVRSLDM5MzU1LCwsLCwsTk9BVURJVCk=&amp;WINDOW=FIRST_POPUP&amp;HEIGHT=450&amp;WI","DTH=450&amp;START_MAXIMIZED=FALSE&amp;VAR:CALENDAR=US&amp;VAR:SYMBOL=AB&amp;VAR:INDEX=0"}</definedName>
    <definedName name="_616__FDSAUDITLINK__" localSheetId="20" hidden="1">{"fdsup://directions/FAT Viewer?action=UPDATE&amp;creator=factset&amp;DYN_ARGS=TRUE&amp;DOC_NAME=FAT:FQL_AUDITING_CLIENT_TEMPLATE.FAT&amp;display_string=Audit&amp;VAR:KEY=KPWHKXWVWF&amp;VAR:QUERY=UkdGX0VOVFJQUl9WQUwoUVRSLDM5MzU1LCwsLCwsTk9BVURJVCk=&amp;WINDOW=FIRST_POPUP&amp;HEIGHT=450&amp;WI","DTH=450&amp;START_MAXIMIZED=FALSE&amp;VAR:CALENDAR=US&amp;VAR:SYMBOL=AB&amp;VAR:INDEX=0"}</definedName>
    <definedName name="_616__FDSAUDITLINK__" hidden="1">{"fdsup://directions/FAT Viewer?action=UPDATE&amp;creator=factset&amp;DYN_ARGS=TRUE&amp;DOC_NAME=FAT:FQL_AUDITING_CLIENT_TEMPLATE.FAT&amp;display_string=Audit&amp;VAR:KEY=KPWHKXWVWF&amp;VAR:QUERY=UkdGX0VOVFJQUl9WQUwoUVRSLDM5MzU1LCwsLCwsTk9BVURJVCk=&amp;WINDOW=FIRST_POPUP&amp;HEIGHT=450&amp;WI","DTH=450&amp;START_MAXIMIZED=FALSE&amp;VAR:CALENDAR=US&amp;VAR:SYMBOL=AB&amp;VAR:INDEX=0"}</definedName>
    <definedName name="_617__FDSAUDITLINK__" localSheetId="2" hidden="1">{"fdsup://directions/FAT Viewer?action=UPDATE&amp;creator=factset&amp;DYN_ARGS=TRUE&amp;DOC_NAME=FAT:FQL_AUDITING_CLIENT_TEMPLATE.FAT&amp;display_string=Audit&amp;VAR:KEY=IHSRCTKHUT&amp;VAR:QUERY=UkdGX0VOVFJQUl9WQUwoUVRSLDM5MjYzLCwsLCwsTk9BVURJVCk=&amp;WINDOW=FIRST_POPUP&amp;HEIGHT=450&amp;WI","DTH=450&amp;START_MAXIMIZED=FALSE&amp;VAR:CALENDAR=US&amp;VAR:SYMBOL=AB&amp;VAR:INDEX=0"}</definedName>
    <definedName name="_617__FDSAUDITLINK__" localSheetId="20" hidden="1">{"fdsup://directions/FAT Viewer?action=UPDATE&amp;creator=factset&amp;DYN_ARGS=TRUE&amp;DOC_NAME=FAT:FQL_AUDITING_CLIENT_TEMPLATE.FAT&amp;display_string=Audit&amp;VAR:KEY=IHSRCTKHUT&amp;VAR:QUERY=UkdGX0VOVFJQUl9WQUwoUVRSLDM5MjYzLCwsLCwsTk9BVURJVCk=&amp;WINDOW=FIRST_POPUP&amp;HEIGHT=450&amp;WI","DTH=450&amp;START_MAXIMIZED=FALSE&amp;VAR:CALENDAR=US&amp;VAR:SYMBOL=AB&amp;VAR:INDEX=0"}</definedName>
    <definedName name="_617__FDSAUDITLINK__" hidden="1">{"fdsup://directions/FAT Viewer?action=UPDATE&amp;creator=factset&amp;DYN_ARGS=TRUE&amp;DOC_NAME=FAT:FQL_AUDITING_CLIENT_TEMPLATE.FAT&amp;display_string=Audit&amp;VAR:KEY=IHSRCTKHUT&amp;VAR:QUERY=UkdGX0VOVFJQUl9WQUwoUVRSLDM5MjYzLCwsLCwsTk9BVURJVCk=&amp;WINDOW=FIRST_POPUP&amp;HEIGHT=450&amp;WI","DTH=450&amp;START_MAXIMIZED=FALSE&amp;VAR:CALENDAR=US&amp;VAR:SYMBOL=AB&amp;VAR:INDEX=0"}</definedName>
    <definedName name="_618__FDSAUDITLINK__" localSheetId="2" hidden="1">{"fdsup://directions/FAT Viewer?action=UPDATE&amp;creator=factset&amp;DYN_ARGS=TRUE&amp;DOC_NAME=FAT:FQL_AUDITING_CLIENT_TEMPLATE.FAT&amp;display_string=Audit&amp;VAR:KEY=EHUJSBSHGL&amp;VAR:QUERY=UkdGX0VOVFJQUl9WQUwoUVRSLDM5MTcyLCwsLCwsTk9BVURJVCk=&amp;WINDOW=FIRST_POPUP&amp;HEIGHT=450&amp;WI","DTH=450&amp;START_MAXIMIZED=FALSE&amp;VAR:CALENDAR=US&amp;VAR:SYMBOL=AB&amp;VAR:INDEX=0"}</definedName>
    <definedName name="_618__FDSAUDITLINK__" localSheetId="20" hidden="1">{"fdsup://directions/FAT Viewer?action=UPDATE&amp;creator=factset&amp;DYN_ARGS=TRUE&amp;DOC_NAME=FAT:FQL_AUDITING_CLIENT_TEMPLATE.FAT&amp;display_string=Audit&amp;VAR:KEY=EHUJSBSHGL&amp;VAR:QUERY=UkdGX0VOVFJQUl9WQUwoUVRSLDM5MTcyLCwsLCwsTk9BVURJVCk=&amp;WINDOW=FIRST_POPUP&amp;HEIGHT=450&amp;WI","DTH=450&amp;START_MAXIMIZED=FALSE&amp;VAR:CALENDAR=US&amp;VAR:SYMBOL=AB&amp;VAR:INDEX=0"}</definedName>
    <definedName name="_618__FDSAUDITLINK__" hidden="1">{"fdsup://directions/FAT Viewer?action=UPDATE&amp;creator=factset&amp;DYN_ARGS=TRUE&amp;DOC_NAME=FAT:FQL_AUDITING_CLIENT_TEMPLATE.FAT&amp;display_string=Audit&amp;VAR:KEY=EHUJSBSHGL&amp;VAR:QUERY=UkdGX0VOVFJQUl9WQUwoUVRSLDM5MTcyLCwsLCwsTk9BVURJVCk=&amp;WINDOW=FIRST_POPUP&amp;HEIGHT=450&amp;WI","DTH=450&amp;START_MAXIMIZED=FALSE&amp;VAR:CALENDAR=US&amp;VAR:SYMBOL=AB&amp;VAR:INDEX=0"}</definedName>
    <definedName name="_619__FDSAUDITLINK__" localSheetId="2" hidden="1">{"fdsup://directions/FAT Viewer?action=UPDATE&amp;creator=factset&amp;DYN_ARGS=TRUE&amp;DOC_NAME=FAT:FQL_AUDITING_CLIENT_TEMPLATE.FAT&amp;display_string=Audit&amp;VAR:KEY=IHKTCFSDIP&amp;VAR:QUERY=UkdGX0VOVFJQUl9WQUwoUVRSLDM5MDgyLCwsLCwsTk9BVURJVCk=&amp;WINDOW=FIRST_POPUP&amp;HEIGHT=450&amp;WI","DTH=450&amp;START_MAXIMIZED=FALSE&amp;VAR:CALENDAR=US&amp;VAR:SYMBOL=AB&amp;VAR:INDEX=0"}</definedName>
    <definedName name="_619__FDSAUDITLINK__" localSheetId="20" hidden="1">{"fdsup://directions/FAT Viewer?action=UPDATE&amp;creator=factset&amp;DYN_ARGS=TRUE&amp;DOC_NAME=FAT:FQL_AUDITING_CLIENT_TEMPLATE.FAT&amp;display_string=Audit&amp;VAR:KEY=IHKTCFSDIP&amp;VAR:QUERY=UkdGX0VOVFJQUl9WQUwoUVRSLDM5MDgyLCwsLCwsTk9BVURJVCk=&amp;WINDOW=FIRST_POPUP&amp;HEIGHT=450&amp;WI","DTH=450&amp;START_MAXIMIZED=FALSE&amp;VAR:CALENDAR=US&amp;VAR:SYMBOL=AB&amp;VAR:INDEX=0"}</definedName>
    <definedName name="_619__FDSAUDITLINK__" hidden="1">{"fdsup://directions/FAT Viewer?action=UPDATE&amp;creator=factset&amp;DYN_ARGS=TRUE&amp;DOC_NAME=FAT:FQL_AUDITING_CLIENT_TEMPLATE.FAT&amp;display_string=Audit&amp;VAR:KEY=IHKTCFSDIP&amp;VAR:QUERY=UkdGX0VOVFJQUl9WQUwoUVRSLDM5MDgyLCwsLCwsTk9BVURJVCk=&amp;WINDOW=FIRST_POPUP&amp;HEIGHT=450&amp;WI","DTH=450&amp;START_MAXIMIZED=FALSE&amp;VAR:CALENDAR=US&amp;VAR:SYMBOL=AB&amp;VAR:INDEX=0"}</definedName>
    <definedName name="_62__FDSAUDITLINK__" localSheetId="2" hidden="1">{"fdsup://IBCentral/FAT Viewer?action=UPDATE&amp;creator=factset&amp;DOC_NAME=fat:reuters_annual_source_window.fat&amp;display_string=Audit&amp;DYN_ARGS=TRUE&amp;VAR:ID1=B1DWJ9&amp;VAR:RCODE=CMNEQ&amp;VAR:SDATE=20111299&amp;VAR:FREQ=Y&amp;VAR:RELITEM=RP&amp;VAR:CURRENCY=LOCAL&amp;VAR:CURRSOURCE=EXSHA","RE&amp;VAR:NATFREQ=ANNUAL&amp;VAR:RFIELD=FINALIZED&amp;VAR:DB_TYPE=NR&amp;VAR:UNITS=M&amp;window=popup&amp;width=450&amp;height=300&amp;START_MAXIMIZED=FALSE"}</definedName>
    <definedName name="_62__FDSAUDITLINK__" localSheetId="20" hidden="1">{"fdsup://IBCentral/FAT Viewer?action=UPDATE&amp;creator=factset&amp;DOC_NAME=fat:reuters_annual_source_window.fat&amp;display_string=Audit&amp;DYN_ARGS=TRUE&amp;VAR:ID1=B1DWJ9&amp;VAR:RCODE=CMNEQ&amp;VAR:SDATE=20111299&amp;VAR:FREQ=Y&amp;VAR:RELITEM=RP&amp;VAR:CURRENCY=LOCAL&amp;VAR:CURRSOURCE=EXSHA","RE&amp;VAR:NATFREQ=ANNUAL&amp;VAR:RFIELD=FINALIZED&amp;VAR:DB_TYPE=NR&amp;VAR:UNITS=M&amp;window=popup&amp;width=450&amp;height=300&amp;START_MAXIMIZED=FALSE"}</definedName>
    <definedName name="_62__FDSAUDITLINK__" hidden="1">{"fdsup://IBCentral/FAT Viewer?action=UPDATE&amp;creator=factset&amp;DOC_NAME=fat:reuters_annual_source_window.fat&amp;display_string=Audit&amp;DYN_ARGS=TRUE&amp;VAR:ID1=B1DWJ9&amp;VAR:RCODE=CMNEQ&amp;VAR:SDATE=20111299&amp;VAR:FREQ=Y&amp;VAR:RELITEM=RP&amp;VAR:CURRENCY=LOCAL&amp;VAR:CURRSOURCE=EXSHA","RE&amp;VAR:NATFREQ=ANNUAL&amp;VAR:RFIELD=FINALIZED&amp;VAR:DB_TYPE=NR&amp;VAR:UNITS=M&amp;window=popup&amp;width=450&amp;height=300&amp;START_MAXIMIZED=FALSE"}</definedName>
    <definedName name="_620__FDSAUDITLINK__" localSheetId="2" hidden="1">{"fdsup://directions/FAT Viewer?action=UPDATE&amp;creator=factset&amp;DYN_ARGS=TRUE&amp;DOC_NAME=FAT:FQL_AUDITING_CLIENT_TEMPLATE.FAT&amp;display_string=Audit&amp;VAR:KEY=YZQPOLSZAL&amp;VAR:QUERY=UkdGX0VOVFJQUl9WQUwoUVRSLDM4OTkwLCwsLCwsTk9BVURJVCk=&amp;WINDOW=FIRST_POPUP&amp;HEIGHT=450&amp;WI","DTH=450&amp;START_MAXIMIZED=FALSE&amp;VAR:CALENDAR=US&amp;VAR:SYMBOL=AB&amp;VAR:INDEX=0"}</definedName>
    <definedName name="_620__FDSAUDITLINK__" localSheetId="20" hidden="1">{"fdsup://directions/FAT Viewer?action=UPDATE&amp;creator=factset&amp;DYN_ARGS=TRUE&amp;DOC_NAME=FAT:FQL_AUDITING_CLIENT_TEMPLATE.FAT&amp;display_string=Audit&amp;VAR:KEY=YZQPOLSZAL&amp;VAR:QUERY=UkdGX0VOVFJQUl9WQUwoUVRSLDM4OTkwLCwsLCwsTk9BVURJVCk=&amp;WINDOW=FIRST_POPUP&amp;HEIGHT=450&amp;WI","DTH=450&amp;START_MAXIMIZED=FALSE&amp;VAR:CALENDAR=US&amp;VAR:SYMBOL=AB&amp;VAR:INDEX=0"}</definedName>
    <definedName name="_620__FDSAUDITLINK__" hidden="1">{"fdsup://directions/FAT Viewer?action=UPDATE&amp;creator=factset&amp;DYN_ARGS=TRUE&amp;DOC_NAME=FAT:FQL_AUDITING_CLIENT_TEMPLATE.FAT&amp;display_string=Audit&amp;VAR:KEY=YZQPOLSZAL&amp;VAR:QUERY=UkdGX0VOVFJQUl9WQUwoUVRSLDM4OTkwLCwsLCwsTk9BVURJVCk=&amp;WINDOW=FIRST_POPUP&amp;HEIGHT=450&amp;WI","DTH=450&amp;START_MAXIMIZED=FALSE&amp;VAR:CALENDAR=US&amp;VAR:SYMBOL=AB&amp;VAR:INDEX=0"}</definedName>
    <definedName name="_621__FDSAUDITLINK__" localSheetId="2" hidden="1">{"fdsup://directions/FAT Viewer?action=UPDATE&amp;creator=factset&amp;DYN_ARGS=TRUE&amp;DOC_NAME=FAT:FQL_AUDITING_CLIENT_TEMPLATE.FAT&amp;display_string=Audit&amp;VAR:KEY=UPMFKRODIL&amp;VAR:QUERY=UkdGX0VOVFJQUl9WQUwoUVRSLDM4ODk4LCwsLCwsTk9BVURJVCk=&amp;WINDOW=FIRST_POPUP&amp;HEIGHT=450&amp;WI","DTH=450&amp;START_MAXIMIZED=FALSE&amp;VAR:CALENDAR=US&amp;VAR:SYMBOL=AB&amp;VAR:INDEX=0"}</definedName>
    <definedName name="_621__FDSAUDITLINK__" localSheetId="20" hidden="1">{"fdsup://directions/FAT Viewer?action=UPDATE&amp;creator=factset&amp;DYN_ARGS=TRUE&amp;DOC_NAME=FAT:FQL_AUDITING_CLIENT_TEMPLATE.FAT&amp;display_string=Audit&amp;VAR:KEY=UPMFKRODIL&amp;VAR:QUERY=UkdGX0VOVFJQUl9WQUwoUVRSLDM4ODk4LCwsLCwsTk9BVURJVCk=&amp;WINDOW=FIRST_POPUP&amp;HEIGHT=450&amp;WI","DTH=450&amp;START_MAXIMIZED=FALSE&amp;VAR:CALENDAR=US&amp;VAR:SYMBOL=AB&amp;VAR:INDEX=0"}</definedName>
    <definedName name="_621__FDSAUDITLINK__" hidden="1">{"fdsup://directions/FAT Viewer?action=UPDATE&amp;creator=factset&amp;DYN_ARGS=TRUE&amp;DOC_NAME=FAT:FQL_AUDITING_CLIENT_TEMPLATE.FAT&amp;display_string=Audit&amp;VAR:KEY=UPMFKRODIL&amp;VAR:QUERY=UkdGX0VOVFJQUl9WQUwoUVRSLDM4ODk4LCwsLCwsTk9BVURJVCk=&amp;WINDOW=FIRST_POPUP&amp;HEIGHT=450&amp;WI","DTH=450&amp;START_MAXIMIZED=FALSE&amp;VAR:CALENDAR=US&amp;VAR:SYMBOL=AB&amp;VAR:INDEX=0"}</definedName>
    <definedName name="_622__FDSAUDITLINK__" localSheetId="2" hidden="1">{"fdsup://directions/FAT Viewer?action=UPDATE&amp;creator=factset&amp;DYN_ARGS=TRUE&amp;DOC_NAME=FAT:FQL_AUDITING_CLIENT_TEMPLATE.FAT&amp;display_string=Audit&amp;VAR:KEY=KZADCPYXGH&amp;VAR:QUERY=UkdGX0VOVFJQUl9WQUwoUVRSLDM4ODA3LCwsLCwsTk9BVURJVCk=&amp;WINDOW=FIRST_POPUP&amp;HEIGHT=450&amp;WI","DTH=450&amp;START_MAXIMIZED=FALSE&amp;VAR:CALENDAR=US&amp;VAR:SYMBOL=AB&amp;VAR:INDEX=0"}</definedName>
    <definedName name="_622__FDSAUDITLINK__" localSheetId="20" hidden="1">{"fdsup://directions/FAT Viewer?action=UPDATE&amp;creator=factset&amp;DYN_ARGS=TRUE&amp;DOC_NAME=FAT:FQL_AUDITING_CLIENT_TEMPLATE.FAT&amp;display_string=Audit&amp;VAR:KEY=KZADCPYXGH&amp;VAR:QUERY=UkdGX0VOVFJQUl9WQUwoUVRSLDM4ODA3LCwsLCwsTk9BVURJVCk=&amp;WINDOW=FIRST_POPUP&amp;HEIGHT=450&amp;WI","DTH=450&amp;START_MAXIMIZED=FALSE&amp;VAR:CALENDAR=US&amp;VAR:SYMBOL=AB&amp;VAR:INDEX=0"}</definedName>
    <definedName name="_622__FDSAUDITLINK__" hidden="1">{"fdsup://directions/FAT Viewer?action=UPDATE&amp;creator=factset&amp;DYN_ARGS=TRUE&amp;DOC_NAME=FAT:FQL_AUDITING_CLIENT_TEMPLATE.FAT&amp;display_string=Audit&amp;VAR:KEY=KZADCPYXGH&amp;VAR:QUERY=UkdGX0VOVFJQUl9WQUwoUVRSLDM4ODA3LCwsLCwsTk9BVURJVCk=&amp;WINDOW=FIRST_POPUP&amp;HEIGHT=450&amp;WI","DTH=450&amp;START_MAXIMIZED=FALSE&amp;VAR:CALENDAR=US&amp;VAR:SYMBOL=AB&amp;VAR:INDEX=0"}</definedName>
    <definedName name="_623__FDSAUDITLINK__" localSheetId="2" hidden="1">{"fdsup://directions/FAT Viewer?action=UPDATE&amp;creator=factset&amp;DYN_ARGS=TRUE&amp;DOC_NAME=FAT:FQL_AUDITING_CLIENT_TEMPLATE.FAT&amp;display_string=Audit&amp;VAR:KEY=KDKRGPOVWX&amp;VAR:QUERY=UkdGX0VOVFJQUl9WQUwoUVRSLDM4NzE3LCwsLCwsTk9BVURJVCk=&amp;WINDOW=FIRST_POPUP&amp;HEIGHT=450&amp;WI","DTH=450&amp;START_MAXIMIZED=FALSE&amp;VAR:CALENDAR=US&amp;VAR:SYMBOL=AB&amp;VAR:INDEX=0"}</definedName>
    <definedName name="_623__FDSAUDITLINK__" localSheetId="20" hidden="1">{"fdsup://directions/FAT Viewer?action=UPDATE&amp;creator=factset&amp;DYN_ARGS=TRUE&amp;DOC_NAME=FAT:FQL_AUDITING_CLIENT_TEMPLATE.FAT&amp;display_string=Audit&amp;VAR:KEY=KDKRGPOVWX&amp;VAR:QUERY=UkdGX0VOVFJQUl9WQUwoUVRSLDM4NzE3LCwsLCwsTk9BVURJVCk=&amp;WINDOW=FIRST_POPUP&amp;HEIGHT=450&amp;WI","DTH=450&amp;START_MAXIMIZED=FALSE&amp;VAR:CALENDAR=US&amp;VAR:SYMBOL=AB&amp;VAR:INDEX=0"}</definedName>
    <definedName name="_623__FDSAUDITLINK__" hidden="1">{"fdsup://directions/FAT Viewer?action=UPDATE&amp;creator=factset&amp;DYN_ARGS=TRUE&amp;DOC_NAME=FAT:FQL_AUDITING_CLIENT_TEMPLATE.FAT&amp;display_string=Audit&amp;VAR:KEY=KDKRGPOVWX&amp;VAR:QUERY=UkdGX0VOVFJQUl9WQUwoUVRSLDM4NzE3LCwsLCwsTk9BVURJVCk=&amp;WINDOW=FIRST_POPUP&amp;HEIGHT=450&amp;WI","DTH=450&amp;START_MAXIMIZED=FALSE&amp;VAR:CALENDAR=US&amp;VAR:SYMBOL=AB&amp;VAR:INDEX=0"}</definedName>
    <definedName name="_624__FDSAUDITLINK__" localSheetId="2" hidden="1">{"fdsup://directions/FAT Viewer?action=UPDATE&amp;creator=factset&amp;DYN_ARGS=TRUE&amp;DOC_NAME=FAT:FQL_AUDITING_CLIENT_TEMPLATE.FAT&amp;display_string=Audit&amp;VAR:KEY=YTIHOJWFQZ&amp;VAR:QUERY=UkdGX0VOVFJQUl9WQUwoUVRSLDM4NjI1LCwsLCwsTk9BVURJVCk=&amp;WINDOW=FIRST_POPUP&amp;HEIGHT=450&amp;WI","DTH=450&amp;START_MAXIMIZED=FALSE&amp;VAR:CALENDAR=US&amp;VAR:SYMBOL=AB&amp;VAR:INDEX=0"}</definedName>
    <definedName name="_624__FDSAUDITLINK__" localSheetId="20" hidden="1">{"fdsup://directions/FAT Viewer?action=UPDATE&amp;creator=factset&amp;DYN_ARGS=TRUE&amp;DOC_NAME=FAT:FQL_AUDITING_CLIENT_TEMPLATE.FAT&amp;display_string=Audit&amp;VAR:KEY=YTIHOJWFQZ&amp;VAR:QUERY=UkdGX0VOVFJQUl9WQUwoUVRSLDM4NjI1LCwsLCwsTk9BVURJVCk=&amp;WINDOW=FIRST_POPUP&amp;HEIGHT=450&amp;WI","DTH=450&amp;START_MAXIMIZED=FALSE&amp;VAR:CALENDAR=US&amp;VAR:SYMBOL=AB&amp;VAR:INDEX=0"}</definedName>
    <definedName name="_624__FDSAUDITLINK__" hidden="1">{"fdsup://directions/FAT Viewer?action=UPDATE&amp;creator=factset&amp;DYN_ARGS=TRUE&amp;DOC_NAME=FAT:FQL_AUDITING_CLIENT_TEMPLATE.FAT&amp;display_string=Audit&amp;VAR:KEY=YTIHOJWFQZ&amp;VAR:QUERY=UkdGX0VOVFJQUl9WQUwoUVRSLDM4NjI1LCwsLCwsTk9BVURJVCk=&amp;WINDOW=FIRST_POPUP&amp;HEIGHT=450&amp;WI","DTH=450&amp;START_MAXIMIZED=FALSE&amp;VAR:CALENDAR=US&amp;VAR:SYMBOL=AB&amp;VAR:INDEX=0"}</definedName>
    <definedName name="_625__FDSAUDITLINK__" localSheetId="2" hidden="1">{"fdsup://directions/FAT Viewer?action=UPDATE&amp;creator=factset&amp;DYN_ARGS=TRUE&amp;DOC_NAME=FAT:FQL_AUDITING_CLIENT_TEMPLATE.FAT&amp;display_string=Audit&amp;VAR:KEY=AXGXKLYVMT&amp;VAR:QUERY=UkdGX0VOVFJQUl9WQUwoUVRSLDM4NTMzLCwsLCwsTk9BVURJVCk=&amp;WINDOW=FIRST_POPUP&amp;HEIGHT=450&amp;WI","DTH=450&amp;START_MAXIMIZED=FALSE&amp;VAR:CALENDAR=US&amp;VAR:SYMBOL=AB&amp;VAR:INDEX=0"}</definedName>
    <definedName name="_625__FDSAUDITLINK__" localSheetId="20" hidden="1">{"fdsup://directions/FAT Viewer?action=UPDATE&amp;creator=factset&amp;DYN_ARGS=TRUE&amp;DOC_NAME=FAT:FQL_AUDITING_CLIENT_TEMPLATE.FAT&amp;display_string=Audit&amp;VAR:KEY=AXGXKLYVMT&amp;VAR:QUERY=UkdGX0VOVFJQUl9WQUwoUVRSLDM4NTMzLCwsLCwsTk9BVURJVCk=&amp;WINDOW=FIRST_POPUP&amp;HEIGHT=450&amp;WI","DTH=450&amp;START_MAXIMIZED=FALSE&amp;VAR:CALENDAR=US&amp;VAR:SYMBOL=AB&amp;VAR:INDEX=0"}</definedName>
    <definedName name="_625__FDSAUDITLINK__" hidden="1">{"fdsup://directions/FAT Viewer?action=UPDATE&amp;creator=factset&amp;DYN_ARGS=TRUE&amp;DOC_NAME=FAT:FQL_AUDITING_CLIENT_TEMPLATE.FAT&amp;display_string=Audit&amp;VAR:KEY=AXGXKLYVMT&amp;VAR:QUERY=UkdGX0VOVFJQUl9WQUwoUVRSLDM4NTMzLCwsLCwsTk9BVURJVCk=&amp;WINDOW=FIRST_POPUP&amp;HEIGHT=450&amp;WI","DTH=450&amp;START_MAXIMIZED=FALSE&amp;VAR:CALENDAR=US&amp;VAR:SYMBOL=AB&amp;VAR:INDEX=0"}</definedName>
    <definedName name="_626__FDSAUDITLINK__" localSheetId="2" hidden="1">{"fdsup://directions/FAT Viewer?action=UPDATE&amp;creator=factset&amp;DYN_ARGS=TRUE&amp;DOC_NAME=FAT:FQL_AUDITING_CLIENT_TEMPLATE.FAT&amp;display_string=Audit&amp;VAR:KEY=QFWFCRYBKH&amp;VAR:QUERY=UkdGX0VOVFJQUl9WQUwoUVRSLDM4NDQyLCwsLCwsTk9BVURJVCk=&amp;WINDOW=FIRST_POPUP&amp;HEIGHT=450&amp;WI","DTH=450&amp;START_MAXIMIZED=FALSE&amp;VAR:CALENDAR=US&amp;VAR:SYMBOL=AB&amp;VAR:INDEX=0"}</definedName>
    <definedName name="_626__FDSAUDITLINK__" localSheetId="20" hidden="1">{"fdsup://directions/FAT Viewer?action=UPDATE&amp;creator=factset&amp;DYN_ARGS=TRUE&amp;DOC_NAME=FAT:FQL_AUDITING_CLIENT_TEMPLATE.FAT&amp;display_string=Audit&amp;VAR:KEY=QFWFCRYBKH&amp;VAR:QUERY=UkdGX0VOVFJQUl9WQUwoUVRSLDM4NDQyLCwsLCwsTk9BVURJVCk=&amp;WINDOW=FIRST_POPUP&amp;HEIGHT=450&amp;WI","DTH=450&amp;START_MAXIMIZED=FALSE&amp;VAR:CALENDAR=US&amp;VAR:SYMBOL=AB&amp;VAR:INDEX=0"}</definedName>
    <definedName name="_626__FDSAUDITLINK__" hidden="1">{"fdsup://directions/FAT Viewer?action=UPDATE&amp;creator=factset&amp;DYN_ARGS=TRUE&amp;DOC_NAME=FAT:FQL_AUDITING_CLIENT_TEMPLATE.FAT&amp;display_string=Audit&amp;VAR:KEY=QFWFCRYBKH&amp;VAR:QUERY=UkdGX0VOVFJQUl9WQUwoUVRSLDM4NDQyLCwsLCwsTk9BVURJVCk=&amp;WINDOW=FIRST_POPUP&amp;HEIGHT=450&amp;WI","DTH=450&amp;START_MAXIMIZED=FALSE&amp;VAR:CALENDAR=US&amp;VAR:SYMBOL=AB&amp;VAR:INDEX=0"}</definedName>
    <definedName name="_627__FDSAUDITLINK__" localSheetId="2" hidden="1">{"fdsup://directions/FAT Viewer?action=UPDATE&amp;creator=factset&amp;DYN_ARGS=TRUE&amp;DOC_NAME=FAT:FQL_AUDITING_CLIENT_TEMPLATE.FAT&amp;display_string=Audit&amp;VAR:KEY=IVGLGPWBKD&amp;VAR:QUERY=UkdGX0VOVFJQUl9WQUwoUVRSLDQxMjc0LCwsLCwsTk9BVURJVCk=&amp;WINDOW=FIRST_POPUP&amp;HEIGHT=450&amp;WI","DTH=450&amp;START_MAXIMIZED=FALSE&amp;VAR:CALENDAR=US&amp;VAR:SYMBOL=AMG&amp;VAR:INDEX=0"}</definedName>
    <definedName name="_627__FDSAUDITLINK__" localSheetId="20" hidden="1">{"fdsup://directions/FAT Viewer?action=UPDATE&amp;creator=factset&amp;DYN_ARGS=TRUE&amp;DOC_NAME=FAT:FQL_AUDITING_CLIENT_TEMPLATE.FAT&amp;display_string=Audit&amp;VAR:KEY=IVGLGPWBKD&amp;VAR:QUERY=UkdGX0VOVFJQUl9WQUwoUVRSLDQxMjc0LCwsLCwsTk9BVURJVCk=&amp;WINDOW=FIRST_POPUP&amp;HEIGHT=450&amp;WI","DTH=450&amp;START_MAXIMIZED=FALSE&amp;VAR:CALENDAR=US&amp;VAR:SYMBOL=AMG&amp;VAR:INDEX=0"}</definedName>
    <definedName name="_627__FDSAUDITLINK__" hidden="1">{"fdsup://directions/FAT Viewer?action=UPDATE&amp;creator=factset&amp;DYN_ARGS=TRUE&amp;DOC_NAME=FAT:FQL_AUDITING_CLIENT_TEMPLATE.FAT&amp;display_string=Audit&amp;VAR:KEY=IVGLGPWBKD&amp;VAR:QUERY=UkdGX0VOVFJQUl9WQUwoUVRSLDQxMjc0LCwsLCwsTk9BVURJVCk=&amp;WINDOW=FIRST_POPUP&amp;HEIGHT=450&amp;WI","DTH=450&amp;START_MAXIMIZED=FALSE&amp;VAR:CALENDAR=US&amp;VAR:SYMBOL=AMG&amp;VAR:INDEX=0"}</definedName>
    <definedName name="_628__FDSAUDITLINK__" localSheetId="2" hidden="1">{"fdsup://directions/FAT Viewer?action=UPDATE&amp;creator=factset&amp;DYN_ARGS=TRUE&amp;DOC_NAME=FAT:FQL_AUDITING_CLIENT_TEMPLATE.FAT&amp;display_string=Audit&amp;VAR:KEY=AHIBSRAFWH&amp;VAR:QUERY=UkdGX0VOVFJQUl9WQUwoUVRSLDQxMTgyLCwsLCwsTk9BVURJVCk=&amp;WINDOW=FIRST_POPUP&amp;HEIGHT=450&amp;WI","DTH=450&amp;START_MAXIMIZED=FALSE&amp;VAR:CALENDAR=US&amp;VAR:SYMBOL=AMG&amp;VAR:INDEX=0"}</definedName>
    <definedName name="_628__FDSAUDITLINK__" localSheetId="20" hidden="1">{"fdsup://directions/FAT Viewer?action=UPDATE&amp;creator=factset&amp;DYN_ARGS=TRUE&amp;DOC_NAME=FAT:FQL_AUDITING_CLIENT_TEMPLATE.FAT&amp;display_string=Audit&amp;VAR:KEY=AHIBSRAFWH&amp;VAR:QUERY=UkdGX0VOVFJQUl9WQUwoUVRSLDQxMTgyLCwsLCwsTk9BVURJVCk=&amp;WINDOW=FIRST_POPUP&amp;HEIGHT=450&amp;WI","DTH=450&amp;START_MAXIMIZED=FALSE&amp;VAR:CALENDAR=US&amp;VAR:SYMBOL=AMG&amp;VAR:INDEX=0"}</definedName>
    <definedName name="_628__FDSAUDITLINK__" hidden="1">{"fdsup://directions/FAT Viewer?action=UPDATE&amp;creator=factset&amp;DYN_ARGS=TRUE&amp;DOC_NAME=FAT:FQL_AUDITING_CLIENT_TEMPLATE.FAT&amp;display_string=Audit&amp;VAR:KEY=AHIBSRAFWH&amp;VAR:QUERY=UkdGX0VOVFJQUl9WQUwoUVRSLDQxMTgyLCwsLCwsTk9BVURJVCk=&amp;WINDOW=FIRST_POPUP&amp;HEIGHT=450&amp;WI","DTH=450&amp;START_MAXIMIZED=FALSE&amp;VAR:CALENDAR=US&amp;VAR:SYMBOL=AMG&amp;VAR:INDEX=0"}</definedName>
    <definedName name="_629__FDSAUDITLINK__" localSheetId="2" hidden="1">{"fdsup://directions/FAT Viewer?action=UPDATE&amp;creator=factset&amp;DYN_ARGS=TRUE&amp;DOC_NAME=FAT:FQL_AUDITING_CLIENT_TEMPLATE.FAT&amp;display_string=Audit&amp;VAR:KEY=MJIRADOHEP&amp;VAR:QUERY=UkdGX0VOVFJQUl9WQUwoUVRSLDQxMDkwLCwsLCwsTk9BVURJVCk=&amp;WINDOW=FIRST_POPUP&amp;HEIGHT=450&amp;WI","DTH=450&amp;START_MAXIMIZED=FALSE&amp;VAR:CALENDAR=US&amp;VAR:SYMBOL=AMG&amp;VAR:INDEX=0"}</definedName>
    <definedName name="_629__FDSAUDITLINK__" localSheetId="20" hidden="1">{"fdsup://directions/FAT Viewer?action=UPDATE&amp;creator=factset&amp;DYN_ARGS=TRUE&amp;DOC_NAME=FAT:FQL_AUDITING_CLIENT_TEMPLATE.FAT&amp;display_string=Audit&amp;VAR:KEY=MJIRADOHEP&amp;VAR:QUERY=UkdGX0VOVFJQUl9WQUwoUVRSLDQxMDkwLCwsLCwsTk9BVURJVCk=&amp;WINDOW=FIRST_POPUP&amp;HEIGHT=450&amp;WI","DTH=450&amp;START_MAXIMIZED=FALSE&amp;VAR:CALENDAR=US&amp;VAR:SYMBOL=AMG&amp;VAR:INDEX=0"}</definedName>
    <definedName name="_629__FDSAUDITLINK__" hidden="1">{"fdsup://directions/FAT Viewer?action=UPDATE&amp;creator=factset&amp;DYN_ARGS=TRUE&amp;DOC_NAME=FAT:FQL_AUDITING_CLIENT_TEMPLATE.FAT&amp;display_string=Audit&amp;VAR:KEY=MJIRADOHEP&amp;VAR:QUERY=UkdGX0VOVFJQUl9WQUwoUVRSLDQxMDkwLCwsLCwsTk9BVURJVCk=&amp;WINDOW=FIRST_POPUP&amp;HEIGHT=450&amp;WI","DTH=450&amp;START_MAXIMIZED=FALSE&amp;VAR:CALENDAR=US&amp;VAR:SYMBOL=AMG&amp;VAR:INDEX=0"}</definedName>
    <definedName name="_63__FDSAUDITLINK__" localSheetId="2" hidden="1">{"fdsup://IBCentral/FAT Viewer?action=UPDATE&amp;creator=factset&amp;DOC_NAME=fat:reuters_annual_source_window.fat&amp;display_string=Audit&amp;DYN_ARGS=TRUE&amp;VAR:ID1=B0PYHC&amp;VAR:RCODE=CMNEQ&amp;VAR:SDATE=20111299&amp;VAR:FREQ=Y&amp;VAR:RELITEM=RP&amp;VAR:CURRENCY=LOCAL&amp;VAR:CURRSOURCE=EXSHA","RE&amp;VAR:NATFREQ=ANNUAL&amp;VAR:RFIELD=FINALIZED&amp;VAR:DB_TYPE=NR&amp;VAR:UNITS=M&amp;window=popup&amp;width=450&amp;height=300&amp;START_MAXIMIZED=FALSE"}</definedName>
    <definedName name="_63__FDSAUDITLINK__" localSheetId="20" hidden="1">{"fdsup://IBCentral/FAT Viewer?action=UPDATE&amp;creator=factset&amp;DOC_NAME=fat:reuters_annual_source_window.fat&amp;display_string=Audit&amp;DYN_ARGS=TRUE&amp;VAR:ID1=B0PYHC&amp;VAR:RCODE=CMNEQ&amp;VAR:SDATE=20111299&amp;VAR:FREQ=Y&amp;VAR:RELITEM=RP&amp;VAR:CURRENCY=LOCAL&amp;VAR:CURRSOURCE=EXSHA","RE&amp;VAR:NATFREQ=ANNUAL&amp;VAR:RFIELD=FINALIZED&amp;VAR:DB_TYPE=NR&amp;VAR:UNITS=M&amp;window=popup&amp;width=450&amp;height=300&amp;START_MAXIMIZED=FALSE"}</definedName>
    <definedName name="_63__FDSAUDITLINK__" hidden="1">{"fdsup://IBCentral/FAT Viewer?action=UPDATE&amp;creator=factset&amp;DOC_NAME=fat:reuters_annual_source_window.fat&amp;display_string=Audit&amp;DYN_ARGS=TRUE&amp;VAR:ID1=B0PYHC&amp;VAR:RCODE=CMNEQ&amp;VAR:SDATE=20111299&amp;VAR:FREQ=Y&amp;VAR:RELITEM=RP&amp;VAR:CURRENCY=LOCAL&amp;VAR:CURRSOURCE=EXSHA","RE&amp;VAR:NATFREQ=ANNUAL&amp;VAR:RFIELD=FINALIZED&amp;VAR:DB_TYPE=NR&amp;VAR:UNITS=M&amp;window=popup&amp;width=450&amp;height=300&amp;START_MAXIMIZED=FALSE"}</definedName>
    <definedName name="_630__FDSAUDITLINK__" localSheetId="2" hidden="1">{"fdsup://directions/FAT Viewer?action=UPDATE&amp;creator=factset&amp;DYN_ARGS=TRUE&amp;DOC_NAME=FAT:FQL_AUDITING_CLIENT_TEMPLATE.FAT&amp;display_string=Audit&amp;VAR:KEY=EJKBQZAHOP&amp;VAR:QUERY=UkdGX0VOVFJQUl9WQUwoUVRSLDQwOTk5LCwsLCwsTk9BVURJVCk=&amp;WINDOW=FIRST_POPUP&amp;HEIGHT=450&amp;WI","DTH=450&amp;START_MAXIMIZED=FALSE&amp;VAR:CALENDAR=US&amp;VAR:SYMBOL=AMG&amp;VAR:INDEX=0"}</definedName>
    <definedName name="_630__FDSAUDITLINK__" localSheetId="20" hidden="1">{"fdsup://directions/FAT Viewer?action=UPDATE&amp;creator=factset&amp;DYN_ARGS=TRUE&amp;DOC_NAME=FAT:FQL_AUDITING_CLIENT_TEMPLATE.FAT&amp;display_string=Audit&amp;VAR:KEY=EJKBQZAHOP&amp;VAR:QUERY=UkdGX0VOVFJQUl9WQUwoUVRSLDQwOTk5LCwsLCwsTk9BVURJVCk=&amp;WINDOW=FIRST_POPUP&amp;HEIGHT=450&amp;WI","DTH=450&amp;START_MAXIMIZED=FALSE&amp;VAR:CALENDAR=US&amp;VAR:SYMBOL=AMG&amp;VAR:INDEX=0"}</definedName>
    <definedName name="_630__FDSAUDITLINK__" hidden="1">{"fdsup://directions/FAT Viewer?action=UPDATE&amp;creator=factset&amp;DYN_ARGS=TRUE&amp;DOC_NAME=FAT:FQL_AUDITING_CLIENT_TEMPLATE.FAT&amp;display_string=Audit&amp;VAR:KEY=EJKBQZAHOP&amp;VAR:QUERY=UkdGX0VOVFJQUl9WQUwoUVRSLDQwOTk5LCwsLCwsTk9BVURJVCk=&amp;WINDOW=FIRST_POPUP&amp;HEIGHT=450&amp;WI","DTH=450&amp;START_MAXIMIZED=FALSE&amp;VAR:CALENDAR=US&amp;VAR:SYMBOL=AMG&amp;VAR:INDEX=0"}</definedName>
    <definedName name="_631__FDSAUDITLINK__" localSheetId="2" hidden="1">{"fdsup://directions/FAT Viewer?action=UPDATE&amp;creator=factset&amp;DYN_ARGS=TRUE&amp;DOC_NAME=FAT:FQL_AUDITING_CLIENT_TEMPLATE.FAT&amp;display_string=Audit&amp;VAR:KEY=EVOJMZGVSP&amp;VAR:QUERY=UkdGX0VOVFJQUl9WQUwoUVRSLDQwOTA4LCwsLCwsTk9BVURJVCk=&amp;WINDOW=FIRST_POPUP&amp;HEIGHT=450&amp;WI","DTH=450&amp;START_MAXIMIZED=FALSE&amp;VAR:CALENDAR=US&amp;VAR:SYMBOL=AMG&amp;VAR:INDEX=0"}</definedName>
    <definedName name="_631__FDSAUDITLINK__" localSheetId="20" hidden="1">{"fdsup://directions/FAT Viewer?action=UPDATE&amp;creator=factset&amp;DYN_ARGS=TRUE&amp;DOC_NAME=FAT:FQL_AUDITING_CLIENT_TEMPLATE.FAT&amp;display_string=Audit&amp;VAR:KEY=EVOJMZGVSP&amp;VAR:QUERY=UkdGX0VOVFJQUl9WQUwoUVRSLDQwOTA4LCwsLCwsTk9BVURJVCk=&amp;WINDOW=FIRST_POPUP&amp;HEIGHT=450&amp;WI","DTH=450&amp;START_MAXIMIZED=FALSE&amp;VAR:CALENDAR=US&amp;VAR:SYMBOL=AMG&amp;VAR:INDEX=0"}</definedName>
    <definedName name="_631__FDSAUDITLINK__" hidden="1">{"fdsup://directions/FAT Viewer?action=UPDATE&amp;creator=factset&amp;DYN_ARGS=TRUE&amp;DOC_NAME=FAT:FQL_AUDITING_CLIENT_TEMPLATE.FAT&amp;display_string=Audit&amp;VAR:KEY=EVOJMZGVSP&amp;VAR:QUERY=UkdGX0VOVFJQUl9WQUwoUVRSLDQwOTA4LCwsLCwsTk9BVURJVCk=&amp;WINDOW=FIRST_POPUP&amp;HEIGHT=450&amp;WI","DTH=450&amp;START_MAXIMIZED=FALSE&amp;VAR:CALENDAR=US&amp;VAR:SYMBOL=AMG&amp;VAR:INDEX=0"}</definedName>
    <definedName name="_632__FDSAUDITLINK__" localSheetId="2" hidden="1">{"fdsup://directions/FAT Viewer?action=UPDATE&amp;creator=factset&amp;DYN_ARGS=TRUE&amp;DOC_NAME=FAT:FQL_AUDITING_CLIENT_TEMPLATE.FAT&amp;display_string=Audit&amp;VAR:KEY=UXITGLMNOL&amp;VAR:QUERY=UkdGX0VOVFJQUl9WQUwoUVRSLDQwODE2LCwsLCwsTk9BVURJVCk=&amp;WINDOW=FIRST_POPUP&amp;HEIGHT=450&amp;WI","DTH=450&amp;START_MAXIMIZED=FALSE&amp;VAR:CALENDAR=US&amp;VAR:SYMBOL=AMG&amp;VAR:INDEX=0"}</definedName>
    <definedName name="_632__FDSAUDITLINK__" localSheetId="20" hidden="1">{"fdsup://directions/FAT Viewer?action=UPDATE&amp;creator=factset&amp;DYN_ARGS=TRUE&amp;DOC_NAME=FAT:FQL_AUDITING_CLIENT_TEMPLATE.FAT&amp;display_string=Audit&amp;VAR:KEY=UXITGLMNOL&amp;VAR:QUERY=UkdGX0VOVFJQUl9WQUwoUVRSLDQwODE2LCwsLCwsTk9BVURJVCk=&amp;WINDOW=FIRST_POPUP&amp;HEIGHT=450&amp;WI","DTH=450&amp;START_MAXIMIZED=FALSE&amp;VAR:CALENDAR=US&amp;VAR:SYMBOL=AMG&amp;VAR:INDEX=0"}</definedName>
    <definedName name="_632__FDSAUDITLINK__" hidden="1">{"fdsup://directions/FAT Viewer?action=UPDATE&amp;creator=factset&amp;DYN_ARGS=TRUE&amp;DOC_NAME=FAT:FQL_AUDITING_CLIENT_TEMPLATE.FAT&amp;display_string=Audit&amp;VAR:KEY=UXITGLMNOL&amp;VAR:QUERY=UkdGX0VOVFJQUl9WQUwoUVRSLDQwODE2LCwsLCwsTk9BVURJVCk=&amp;WINDOW=FIRST_POPUP&amp;HEIGHT=450&amp;WI","DTH=450&amp;START_MAXIMIZED=FALSE&amp;VAR:CALENDAR=US&amp;VAR:SYMBOL=AMG&amp;VAR:INDEX=0"}</definedName>
    <definedName name="_633__FDSAUDITLINK__" localSheetId="2" hidden="1">{"fdsup://directions/FAT Viewer?action=UPDATE&amp;creator=factset&amp;DYN_ARGS=TRUE&amp;DOC_NAME=FAT:FQL_AUDITING_CLIENT_TEMPLATE.FAT&amp;display_string=Audit&amp;VAR:KEY=UTOVMBEJON&amp;VAR:QUERY=UkdGX0VOVFJQUl9WQUwoUVRSLDQwNzI0LCwsLCwsTk9BVURJVCk=&amp;WINDOW=FIRST_POPUP&amp;HEIGHT=450&amp;WI","DTH=450&amp;START_MAXIMIZED=FALSE&amp;VAR:CALENDAR=US&amp;VAR:SYMBOL=AMG&amp;VAR:INDEX=0"}</definedName>
    <definedName name="_633__FDSAUDITLINK__" localSheetId="20" hidden="1">{"fdsup://directions/FAT Viewer?action=UPDATE&amp;creator=factset&amp;DYN_ARGS=TRUE&amp;DOC_NAME=FAT:FQL_AUDITING_CLIENT_TEMPLATE.FAT&amp;display_string=Audit&amp;VAR:KEY=UTOVMBEJON&amp;VAR:QUERY=UkdGX0VOVFJQUl9WQUwoUVRSLDQwNzI0LCwsLCwsTk9BVURJVCk=&amp;WINDOW=FIRST_POPUP&amp;HEIGHT=450&amp;WI","DTH=450&amp;START_MAXIMIZED=FALSE&amp;VAR:CALENDAR=US&amp;VAR:SYMBOL=AMG&amp;VAR:INDEX=0"}</definedName>
    <definedName name="_633__FDSAUDITLINK__" hidden="1">{"fdsup://directions/FAT Viewer?action=UPDATE&amp;creator=factset&amp;DYN_ARGS=TRUE&amp;DOC_NAME=FAT:FQL_AUDITING_CLIENT_TEMPLATE.FAT&amp;display_string=Audit&amp;VAR:KEY=UTOVMBEJON&amp;VAR:QUERY=UkdGX0VOVFJQUl9WQUwoUVRSLDQwNzI0LCwsLCwsTk9BVURJVCk=&amp;WINDOW=FIRST_POPUP&amp;HEIGHT=450&amp;WI","DTH=450&amp;START_MAXIMIZED=FALSE&amp;VAR:CALENDAR=US&amp;VAR:SYMBOL=AMG&amp;VAR:INDEX=0"}</definedName>
    <definedName name="_634__FDSAUDITLINK__" localSheetId="2" hidden="1">{"fdsup://directions/FAT Viewer?action=UPDATE&amp;creator=factset&amp;DYN_ARGS=TRUE&amp;DOC_NAME=FAT:FQL_AUDITING_CLIENT_TEMPLATE.FAT&amp;display_string=Audit&amp;VAR:KEY=KDSJAHMJMH&amp;VAR:QUERY=UkdGX0VOVFJQUl9WQUwoUVRSLDQwNjMzLCwsLCwsTk9BVURJVCk=&amp;WINDOW=FIRST_POPUP&amp;HEIGHT=450&amp;WI","DTH=450&amp;START_MAXIMIZED=FALSE&amp;VAR:CALENDAR=US&amp;VAR:SYMBOL=AMG&amp;VAR:INDEX=0"}</definedName>
    <definedName name="_634__FDSAUDITLINK__" localSheetId="20" hidden="1">{"fdsup://directions/FAT Viewer?action=UPDATE&amp;creator=factset&amp;DYN_ARGS=TRUE&amp;DOC_NAME=FAT:FQL_AUDITING_CLIENT_TEMPLATE.FAT&amp;display_string=Audit&amp;VAR:KEY=KDSJAHMJMH&amp;VAR:QUERY=UkdGX0VOVFJQUl9WQUwoUVRSLDQwNjMzLCwsLCwsTk9BVURJVCk=&amp;WINDOW=FIRST_POPUP&amp;HEIGHT=450&amp;WI","DTH=450&amp;START_MAXIMIZED=FALSE&amp;VAR:CALENDAR=US&amp;VAR:SYMBOL=AMG&amp;VAR:INDEX=0"}</definedName>
    <definedName name="_634__FDSAUDITLINK__" hidden="1">{"fdsup://directions/FAT Viewer?action=UPDATE&amp;creator=factset&amp;DYN_ARGS=TRUE&amp;DOC_NAME=FAT:FQL_AUDITING_CLIENT_TEMPLATE.FAT&amp;display_string=Audit&amp;VAR:KEY=KDSJAHMJMH&amp;VAR:QUERY=UkdGX0VOVFJQUl9WQUwoUVRSLDQwNjMzLCwsLCwsTk9BVURJVCk=&amp;WINDOW=FIRST_POPUP&amp;HEIGHT=450&amp;WI","DTH=450&amp;START_MAXIMIZED=FALSE&amp;VAR:CALENDAR=US&amp;VAR:SYMBOL=AMG&amp;VAR:INDEX=0"}</definedName>
    <definedName name="_635__FDSAUDITLINK__" localSheetId="2" hidden="1">{"fdsup://directions/FAT Viewer?action=UPDATE&amp;creator=factset&amp;DYN_ARGS=TRUE&amp;DOC_NAME=FAT:FQL_AUDITING_CLIENT_TEMPLATE.FAT&amp;display_string=Audit&amp;VAR:KEY=CZKRQPGRWF&amp;VAR:QUERY=UkdGX0VOVFJQUl9WQUwoUVRSLDQwNTQzLCwsLCwsTk9BVURJVCk=&amp;WINDOW=FIRST_POPUP&amp;HEIGHT=450&amp;WI","DTH=450&amp;START_MAXIMIZED=FALSE&amp;VAR:CALENDAR=US&amp;VAR:SYMBOL=AMG&amp;VAR:INDEX=0"}</definedName>
    <definedName name="_635__FDSAUDITLINK__" localSheetId="20" hidden="1">{"fdsup://directions/FAT Viewer?action=UPDATE&amp;creator=factset&amp;DYN_ARGS=TRUE&amp;DOC_NAME=FAT:FQL_AUDITING_CLIENT_TEMPLATE.FAT&amp;display_string=Audit&amp;VAR:KEY=CZKRQPGRWF&amp;VAR:QUERY=UkdGX0VOVFJQUl9WQUwoUVRSLDQwNTQzLCwsLCwsTk9BVURJVCk=&amp;WINDOW=FIRST_POPUP&amp;HEIGHT=450&amp;WI","DTH=450&amp;START_MAXIMIZED=FALSE&amp;VAR:CALENDAR=US&amp;VAR:SYMBOL=AMG&amp;VAR:INDEX=0"}</definedName>
    <definedName name="_635__FDSAUDITLINK__" hidden="1">{"fdsup://directions/FAT Viewer?action=UPDATE&amp;creator=factset&amp;DYN_ARGS=TRUE&amp;DOC_NAME=FAT:FQL_AUDITING_CLIENT_TEMPLATE.FAT&amp;display_string=Audit&amp;VAR:KEY=CZKRQPGRWF&amp;VAR:QUERY=UkdGX0VOVFJQUl9WQUwoUVRSLDQwNTQzLCwsLCwsTk9BVURJVCk=&amp;WINDOW=FIRST_POPUP&amp;HEIGHT=450&amp;WI","DTH=450&amp;START_MAXIMIZED=FALSE&amp;VAR:CALENDAR=US&amp;VAR:SYMBOL=AMG&amp;VAR:INDEX=0"}</definedName>
    <definedName name="_636__FDSAUDITLINK__" localSheetId="2" hidden="1">{"fdsup://directions/FAT Viewer?action=UPDATE&amp;creator=factset&amp;DYN_ARGS=TRUE&amp;DOC_NAME=FAT:FQL_AUDITING_CLIENT_TEMPLATE.FAT&amp;display_string=Audit&amp;VAR:KEY=SHYXKZABUX&amp;VAR:QUERY=UkdGX0VOVFJQUl9WQUwoUVRSLDQwNDUxLCwsLCwsTk9BVURJVCk=&amp;WINDOW=FIRST_POPUP&amp;HEIGHT=450&amp;WI","DTH=450&amp;START_MAXIMIZED=FALSE&amp;VAR:CALENDAR=US&amp;VAR:SYMBOL=AMG&amp;VAR:INDEX=0"}</definedName>
    <definedName name="_636__FDSAUDITLINK__" localSheetId="20" hidden="1">{"fdsup://directions/FAT Viewer?action=UPDATE&amp;creator=factset&amp;DYN_ARGS=TRUE&amp;DOC_NAME=FAT:FQL_AUDITING_CLIENT_TEMPLATE.FAT&amp;display_string=Audit&amp;VAR:KEY=SHYXKZABUX&amp;VAR:QUERY=UkdGX0VOVFJQUl9WQUwoUVRSLDQwNDUxLCwsLCwsTk9BVURJVCk=&amp;WINDOW=FIRST_POPUP&amp;HEIGHT=450&amp;WI","DTH=450&amp;START_MAXIMIZED=FALSE&amp;VAR:CALENDAR=US&amp;VAR:SYMBOL=AMG&amp;VAR:INDEX=0"}</definedName>
    <definedName name="_636__FDSAUDITLINK__" hidden="1">{"fdsup://directions/FAT Viewer?action=UPDATE&amp;creator=factset&amp;DYN_ARGS=TRUE&amp;DOC_NAME=FAT:FQL_AUDITING_CLIENT_TEMPLATE.FAT&amp;display_string=Audit&amp;VAR:KEY=SHYXKZABUX&amp;VAR:QUERY=UkdGX0VOVFJQUl9WQUwoUVRSLDQwNDUxLCwsLCwsTk9BVURJVCk=&amp;WINDOW=FIRST_POPUP&amp;HEIGHT=450&amp;WI","DTH=450&amp;START_MAXIMIZED=FALSE&amp;VAR:CALENDAR=US&amp;VAR:SYMBOL=AMG&amp;VAR:INDEX=0"}</definedName>
    <definedName name="_637__FDSAUDITLINK__" localSheetId="2" hidden="1">{"fdsup://directions/FAT Viewer?action=UPDATE&amp;creator=factset&amp;DYN_ARGS=TRUE&amp;DOC_NAME=FAT:FQL_AUDITING_CLIENT_TEMPLATE.FAT&amp;display_string=Audit&amp;VAR:KEY=WRYPMZSNIB&amp;VAR:QUERY=UkdGX0VOVFJQUl9WQUwoUVRSLDQwMzU5LCwsLCwsTk9BVURJVCk=&amp;WINDOW=FIRST_POPUP&amp;HEIGHT=450&amp;WI","DTH=450&amp;START_MAXIMIZED=FALSE&amp;VAR:CALENDAR=US&amp;VAR:SYMBOL=AMG&amp;VAR:INDEX=0"}</definedName>
    <definedName name="_637__FDSAUDITLINK__" localSheetId="20" hidden="1">{"fdsup://directions/FAT Viewer?action=UPDATE&amp;creator=factset&amp;DYN_ARGS=TRUE&amp;DOC_NAME=FAT:FQL_AUDITING_CLIENT_TEMPLATE.FAT&amp;display_string=Audit&amp;VAR:KEY=WRYPMZSNIB&amp;VAR:QUERY=UkdGX0VOVFJQUl9WQUwoUVRSLDQwMzU5LCwsLCwsTk9BVURJVCk=&amp;WINDOW=FIRST_POPUP&amp;HEIGHT=450&amp;WI","DTH=450&amp;START_MAXIMIZED=FALSE&amp;VAR:CALENDAR=US&amp;VAR:SYMBOL=AMG&amp;VAR:INDEX=0"}</definedName>
    <definedName name="_637__FDSAUDITLINK__" hidden="1">{"fdsup://directions/FAT Viewer?action=UPDATE&amp;creator=factset&amp;DYN_ARGS=TRUE&amp;DOC_NAME=FAT:FQL_AUDITING_CLIENT_TEMPLATE.FAT&amp;display_string=Audit&amp;VAR:KEY=WRYPMZSNIB&amp;VAR:QUERY=UkdGX0VOVFJQUl9WQUwoUVRSLDQwMzU5LCwsLCwsTk9BVURJVCk=&amp;WINDOW=FIRST_POPUP&amp;HEIGHT=450&amp;WI","DTH=450&amp;START_MAXIMIZED=FALSE&amp;VAR:CALENDAR=US&amp;VAR:SYMBOL=AMG&amp;VAR:INDEX=0"}</definedName>
    <definedName name="_638__FDSAUDITLINK__" localSheetId="2" hidden="1">{"fdsup://directions/FAT Viewer?action=UPDATE&amp;creator=factset&amp;DYN_ARGS=TRUE&amp;DOC_NAME=FAT:FQL_AUDITING_CLIENT_TEMPLATE.FAT&amp;display_string=Audit&amp;VAR:KEY=CTMDCDUDER&amp;VAR:QUERY=UkdGX0VOVFJQUl9WQUwoUVRSLDQwMjY4LCwsLCwsTk9BVURJVCk=&amp;WINDOW=FIRST_POPUP&amp;HEIGHT=450&amp;WI","DTH=450&amp;START_MAXIMIZED=FALSE&amp;VAR:CALENDAR=US&amp;VAR:SYMBOL=AMG&amp;VAR:INDEX=0"}</definedName>
    <definedName name="_638__FDSAUDITLINK__" localSheetId="20" hidden="1">{"fdsup://directions/FAT Viewer?action=UPDATE&amp;creator=factset&amp;DYN_ARGS=TRUE&amp;DOC_NAME=FAT:FQL_AUDITING_CLIENT_TEMPLATE.FAT&amp;display_string=Audit&amp;VAR:KEY=CTMDCDUDER&amp;VAR:QUERY=UkdGX0VOVFJQUl9WQUwoUVRSLDQwMjY4LCwsLCwsTk9BVURJVCk=&amp;WINDOW=FIRST_POPUP&amp;HEIGHT=450&amp;WI","DTH=450&amp;START_MAXIMIZED=FALSE&amp;VAR:CALENDAR=US&amp;VAR:SYMBOL=AMG&amp;VAR:INDEX=0"}</definedName>
    <definedName name="_638__FDSAUDITLINK__" hidden="1">{"fdsup://directions/FAT Viewer?action=UPDATE&amp;creator=factset&amp;DYN_ARGS=TRUE&amp;DOC_NAME=FAT:FQL_AUDITING_CLIENT_TEMPLATE.FAT&amp;display_string=Audit&amp;VAR:KEY=CTMDCDUDER&amp;VAR:QUERY=UkdGX0VOVFJQUl9WQUwoUVRSLDQwMjY4LCwsLCwsTk9BVURJVCk=&amp;WINDOW=FIRST_POPUP&amp;HEIGHT=450&amp;WI","DTH=450&amp;START_MAXIMIZED=FALSE&amp;VAR:CALENDAR=US&amp;VAR:SYMBOL=AMG&amp;VAR:INDEX=0"}</definedName>
    <definedName name="_639__FDSAUDITLINK__" localSheetId="2" hidden="1">{"fdsup://directions/FAT Viewer?action=UPDATE&amp;creator=factset&amp;DYN_ARGS=TRUE&amp;DOC_NAME=FAT:FQL_AUDITING_CLIENT_TEMPLATE.FAT&amp;display_string=Audit&amp;VAR:KEY=IJMXMHCRAT&amp;VAR:QUERY=UkdGX0VOVFJQUl9WQUwoUVRSLDQwMTc4LCwsLCwsTk9BVURJVCk=&amp;WINDOW=FIRST_POPUP&amp;HEIGHT=450&amp;WI","DTH=450&amp;START_MAXIMIZED=FALSE&amp;VAR:CALENDAR=US&amp;VAR:SYMBOL=AMG&amp;VAR:INDEX=0"}</definedName>
    <definedName name="_639__FDSAUDITLINK__" localSheetId="20" hidden="1">{"fdsup://directions/FAT Viewer?action=UPDATE&amp;creator=factset&amp;DYN_ARGS=TRUE&amp;DOC_NAME=FAT:FQL_AUDITING_CLIENT_TEMPLATE.FAT&amp;display_string=Audit&amp;VAR:KEY=IJMXMHCRAT&amp;VAR:QUERY=UkdGX0VOVFJQUl9WQUwoUVRSLDQwMTc4LCwsLCwsTk9BVURJVCk=&amp;WINDOW=FIRST_POPUP&amp;HEIGHT=450&amp;WI","DTH=450&amp;START_MAXIMIZED=FALSE&amp;VAR:CALENDAR=US&amp;VAR:SYMBOL=AMG&amp;VAR:INDEX=0"}</definedName>
    <definedName name="_639__FDSAUDITLINK__" hidden="1">{"fdsup://directions/FAT Viewer?action=UPDATE&amp;creator=factset&amp;DYN_ARGS=TRUE&amp;DOC_NAME=FAT:FQL_AUDITING_CLIENT_TEMPLATE.FAT&amp;display_string=Audit&amp;VAR:KEY=IJMXMHCRAT&amp;VAR:QUERY=UkdGX0VOVFJQUl9WQUwoUVRSLDQwMTc4LCwsLCwsTk9BVURJVCk=&amp;WINDOW=FIRST_POPUP&amp;HEIGHT=450&amp;WI","DTH=450&amp;START_MAXIMIZED=FALSE&amp;VAR:CALENDAR=US&amp;VAR:SYMBOL=AMG&amp;VAR:INDEX=0"}</definedName>
    <definedName name="_64__FDSAUDITLINK__" localSheetId="2" hidden="1">{"fdsup://IBCentral/FAT Viewer?action=UPDATE&amp;creator=factset&amp;DOC_NAME=fat:reuters_annual_source_window.fat&amp;display_string=Audit&amp;DYN_ARGS=TRUE&amp;VAR:ID1=B00LBS&amp;VAR:RCODE=CMNEQ&amp;VAR:SDATE=20111299&amp;VAR:FREQ=Y&amp;VAR:RELITEM=RP&amp;VAR:CURRENCY=LOCAL&amp;VAR:CURRSOURCE=EXSHA","RE&amp;VAR:NATFREQ=ANNUAL&amp;VAR:RFIELD=FINALIZED&amp;VAR:DB_TYPE=NR&amp;VAR:UNITS=M&amp;window=popup&amp;width=450&amp;height=300&amp;START_MAXIMIZED=FALSE"}</definedName>
    <definedName name="_64__FDSAUDITLINK__" localSheetId="20" hidden="1">{"fdsup://IBCentral/FAT Viewer?action=UPDATE&amp;creator=factset&amp;DOC_NAME=fat:reuters_annual_source_window.fat&amp;display_string=Audit&amp;DYN_ARGS=TRUE&amp;VAR:ID1=B00LBS&amp;VAR:RCODE=CMNEQ&amp;VAR:SDATE=20111299&amp;VAR:FREQ=Y&amp;VAR:RELITEM=RP&amp;VAR:CURRENCY=LOCAL&amp;VAR:CURRSOURCE=EXSHA","RE&amp;VAR:NATFREQ=ANNUAL&amp;VAR:RFIELD=FINALIZED&amp;VAR:DB_TYPE=NR&amp;VAR:UNITS=M&amp;window=popup&amp;width=450&amp;height=300&amp;START_MAXIMIZED=FALSE"}</definedName>
    <definedName name="_64__FDSAUDITLINK__" hidden="1">{"fdsup://IBCentral/FAT Viewer?action=UPDATE&amp;creator=factset&amp;DOC_NAME=fat:reuters_annual_source_window.fat&amp;display_string=Audit&amp;DYN_ARGS=TRUE&amp;VAR:ID1=B00LBS&amp;VAR:RCODE=CMNEQ&amp;VAR:SDATE=20111299&amp;VAR:FREQ=Y&amp;VAR:RELITEM=RP&amp;VAR:CURRENCY=LOCAL&amp;VAR:CURRSOURCE=EXSHA","RE&amp;VAR:NATFREQ=ANNUAL&amp;VAR:RFIELD=FINALIZED&amp;VAR:DB_TYPE=NR&amp;VAR:UNITS=M&amp;window=popup&amp;width=450&amp;height=300&amp;START_MAXIMIZED=FALSE"}</definedName>
    <definedName name="_640__FDSAUDITLINK__" localSheetId="2" hidden="1">{"fdsup://directions/FAT Viewer?action=UPDATE&amp;creator=factset&amp;DYN_ARGS=TRUE&amp;DOC_NAME=FAT:FQL_AUDITING_CLIENT_TEMPLATE.FAT&amp;display_string=Audit&amp;VAR:KEY=EHSXSHATMT&amp;VAR:QUERY=UkdGX0VOVFJQUl9WQUwoUVRSLDQwMDg2LCwsLCwsTk9BVURJVCk=&amp;WINDOW=FIRST_POPUP&amp;HEIGHT=450&amp;WI","DTH=450&amp;START_MAXIMIZED=FALSE&amp;VAR:CALENDAR=US&amp;VAR:SYMBOL=AMG&amp;VAR:INDEX=0"}</definedName>
    <definedName name="_640__FDSAUDITLINK__" localSheetId="20" hidden="1">{"fdsup://directions/FAT Viewer?action=UPDATE&amp;creator=factset&amp;DYN_ARGS=TRUE&amp;DOC_NAME=FAT:FQL_AUDITING_CLIENT_TEMPLATE.FAT&amp;display_string=Audit&amp;VAR:KEY=EHSXSHATMT&amp;VAR:QUERY=UkdGX0VOVFJQUl9WQUwoUVRSLDQwMDg2LCwsLCwsTk9BVURJVCk=&amp;WINDOW=FIRST_POPUP&amp;HEIGHT=450&amp;WI","DTH=450&amp;START_MAXIMIZED=FALSE&amp;VAR:CALENDAR=US&amp;VAR:SYMBOL=AMG&amp;VAR:INDEX=0"}</definedName>
    <definedName name="_640__FDSAUDITLINK__" hidden="1">{"fdsup://directions/FAT Viewer?action=UPDATE&amp;creator=factset&amp;DYN_ARGS=TRUE&amp;DOC_NAME=FAT:FQL_AUDITING_CLIENT_TEMPLATE.FAT&amp;display_string=Audit&amp;VAR:KEY=EHSXSHATMT&amp;VAR:QUERY=UkdGX0VOVFJQUl9WQUwoUVRSLDQwMDg2LCwsLCwsTk9BVURJVCk=&amp;WINDOW=FIRST_POPUP&amp;HEIGHT=450&amp;WI","DTH=450&amp;START_MAXIMIZED=FALSE&amp;VAR:CALENDAR=US&amp;VAR:SYMBOL=AMG&amp;VAR:INDEX=0"}</definedName>
    <definedName name="_641__FDSAUDITLINK__" localSheetId="2" hidden="1">{"fdsup://directions/FAT Viewer?action=UPDATE&amp;creator=factset&amp;DYN_ARGS=TRUE&amp;DOC_NAME=FAT:FQL_AUDITING_CLIENT_TEMPLATE.FAT&amp;display_string=Audit&amp;VAR:KEY=GDEDGRUZSD&amp;VAR:QUERY=UkdGX0VOVFJQUl9WQUwoUVRSLDM5OTk0LCwsLCwsTk9BVURJVCk=&amp;WINDOW=FIRST_POPUP&amp;HEIGHT=450&amp;WI","DTH=450&amp;START_MAXIMIZED=FALSE&amp;VAR:CALENDAR=US&amp;VAR:SYMBOL=AMG&amp;VAR:INDEX=0"}</definedName>
    <definedName name="_641__FDSAUDITLINK__" localSheetId="20" hidden="1">{"fdsup://directions/FAT Viewer?action=UPDATE&amp;creator=factset&amp;DYN_ARGS=TRUE&amp;DOC_NAME=FAT:FQL_AUDITING_CLIENT_TEMPLATE.FAT&amp;display_string=Audit&amp;VAR:KEY=GDEDGRUZSD&amp;VAR:QUERY=UkdGX0VOVFJQUl9WQUwoUVRSLDM5OTk0LCwsLCwsTk9BVURJVCk=&amp;WINDOW=FIRST_POPUP&amp;HEIGHT=450&amp;WI","DTH=450&amp;START_MAXIMIZED=FALSE&amp;VAR:CALENDAR=US&amp;VAR:SYMBOL=AMG&amp;VAR:INDEX=0"}</definedName>
    <definedName name="_641__FDSAUDITLINK__" hidden="1">{"fdsup://directions/FAT Viewer?action=UPDATE&amp;creator=factset&amp;DYN_ARGS=TRUE&amp;DOC_NAME=FAT:FQL_AUDITING_CLIENT_TEMPLATE.FAT&amp;display_string=Audit&amp;VAR:KEY=GDEDGRUZSD&amp;VAR:QUERY=UkdGX0VOVFJQUl9WQUwoUVRSLDM5OTk0LCwsLCwsTk9BVURJVCk=&amp;WINDOW=FIRST_POPUP&amp;HEIGHT=450&amp;WI","DTH=450&amp;START_MAXIMIZED=FALSE&amp;VAR:CALENDAR=US&amp;VAR:SYMBOL=AMG&amp;VAR:INDEX=0"}</definedName>
    <definedName name="_642__FDSAUDITLINK__" localSheetId="2" hidden="1">{"fdsup://directions/FAT Viewer?action=UPDATE&amp;creator=factset&amp;DYN_ARGS=TRUE&amp;DOC_NAME=FAT:FQL_AUDITING_CLIENT_TEMPLATE.FAT&amp;display_string=Audit&amp;VAR:KEY=WROZGFMHML&amp;VAR:QUERY=UkdGX0VOVFJQUl9WQUwoUVRSLDM5OTAzLCwsLCwsTk9BVURJVCk=&amp;WINDOW=FIRST_POPUP&amp;HEIGHT=450&amp;WI","DTH=450&amp;START_MAXIMIZED=FALSE&amp;VAR:CALENDAR=US&amp;VAR:SYMBOL=AMG&amp;VAR:INDEX=0"}</definedName>
    <definedName name="_642__FDSAUDITLINK__" localSheetId="20" hidden="1">{"fdsup://directions/FAT Viewer?action=UPDATE&amp;creator=factset&amp;DYN_ARGS=TRUE&amp;DOC_NAME=FAT:FQL_AUDITING_CLIENT_TEMPLATE.FAT&amp;display_string=Audit&amp;VAR:KEY=WROZGFMHML&amp;VAR:QUERY=UkdGX0VOVFJQUl9WQUwoUVRSLDM5OTAzLCwsLCwsTk9BVURJVCk=&amp;WINDOW=FIRST_POPUP&amp;HEIGHT=450&amp;WI","DTH=450&amp;START_MAXIMIZED=FALSE&amp;VAR:CALENDAR=US&amp;VAR:SYMBOL=AMG&amp;VAR:INDEX=0"}</definedName>
    <definedName name="_642__FDSAUDITLINK__" hidden="1">{"fdsup://directions/FAT Viewer?action=UPDATE&amp;creator=factset&amp;DYN_ARGS=TRUE&amp;DOC_NAME=FAT:FQL_AUDITING_CLIENT_TEMPLATE.FAT&amp;display_string=Audit&amp;VAR:KEY=WROZGFMHML&amp;VAR:QUERY=UkdGX0VOVFJQUl9WQUwoUVRSLDM5OTAzLCwsLCwsTk9BVURJVCk=&amp;WINDOW=FIRST_POPUP&amp;HEIGHT=450&amp;WI","DTH=450&amp;START_MAXIMIZED=FALSE&amp;VAR:CALENDAR=US&amp;VAR:SYMBOL=AMG&amp;VAR:INDEX=0"}</definedName>
    <definedName name="_643__FDSAUDITLINK__" localSheetId="2" hidden="1">{"fdsup://directions/FAT Viewer?action=UPDATE&amp;creator=factset&amp;DYN_ARGS=TRUE&amp;DOC_NAME=FAT:FQL_AUDITING_CLIENT_TEMPLATE.FAT&amp;display_string=Audit&amp;VAR:KEY=QZSLGJCBWL&amp;VAR:QUERY=UkdGX0VOVFJQUl9WQUwoUVRSLDM5ODEzLCwsLCwsTk9BVURJVCk=&amp;WINDOW=FIRST_POPUP&amp;HEIGHT=450&amp;WI","DTH=450&amp;START_MAXIMIZED=FALSE&amp;VAR:CALENDAR=US&amp;VAR:SYMBOL=AMG&amp;VAR:INDEX=0"}</definedName>
    <definedName name="_643__FDSAUDITLINK__" localSheetId="20" hidden="1">{"fdsup://directions/FAT Viewer?action=UPDATE&amp;creator=factset&amp;DYN_ARGS=TRUE&amp;DOC_NAME=FAT:FQL_AUDITING_CLIENT_TEMPLATE.FAT&amp;display_string=Audit&amp;VAR:KEY=QZSLGJCBWL&amp;VAR:QUERY=UkdGX0VOVFJQUl9WQUwoUVRSLDM5ODEzLCwsLCwsTk9BVURJVCk=&amp;WINDOW=FIRST_POPUP&amp;HEIGHT=450&amp;WI","DTH=450&amp;START_MAXIMIZED=FALSE&amp;VAR:CALENDAR=US&amp;VAR:SYMBOL=AMG&amp;VAR:INDEX=0"}</definedName>
    <definedName name="_643__FDSAUDITLINK__" hidden="1">{"fdsup://directions/FAT Viewer?action=UPDATE&amp;creator=factset&amp;DYN_ARGS=TRUE&amp;DOC_NAME=FAT:FQL_AUDITING_CLIENT_TEMPLATE.FAT&amp;display_string=Audit&amp;VAR:KEY=QZSLGJCBWL&amp;VAR:QUERY=UkdGX0VOVFJQUl9WQUwoUVRSLDM5ODEzLCwsLCwsTk9BVURJVCk=&amp;WINDOW=FIRST_POPUP&amp;HEIGHT=450&amp;WI","DTH=450&amp;START_MAXIMIZED=FALSE&amp;VAR:CALENDAR=US&amp;VAR:SYMBOL=AMG&amp;VAR:INDEX=0"}</definedName>
    <definedName name="_644__FDSAUDITLINK__" localSheetId="2" hidden="1">{"fdsup://directions/FAT Viewer?action=UPDATE&amp;creator=factset&amp;DYN_ARGS=TRUE&amp;DOC_NAME=FAT:FQL_AUDITING_CLIENT_TEMPLATE.FAT&amp;display_string=Audit&amp;VAR:KEY=UFAJSFKBIN&amp;VAR:QUERY=UkdGX0VOVFJQUl9WQUwoUVRSLDM5NzIxLCwsLCwsTk9BVURJVCk=&amp;WINDOW=FIRST_POPUP&amp;HEIGHT=450&amp;WI","DTH=450&amp;START_MAXIMIZED=FALSE&amp;VAR:CALENDAR=US&amp;VAR:SYMBOL=AMG&amp;VAR:INDEX=0"}</definedName>
    <definedName name="_644__FDSAUDITLINK__" localSheetId="20" hidden="1">{"fdsup://directions/FAT Viewer?action=UPDATE&amp;creator=factset&amp;DYN_ARGS=TRUE&amp;DOC_NAME=FAT:FQL_AUDITING_CLIENT_TEMPLATE.FAT&amp;display_string=Audit&amp;VAR:KEY=UFAJSFKBIN&amp;VAR:QUERY=UkdGX0VOVFJQUl9WQUwoUVRSLDM5NzIxLCwsLCwsTk9BVURJVCk=&amp;WINDOW=FIRST_POPUP&amp;HEIGHT=450&amp;WI","DTH=450&amp;START_MAXIMIZED=FALSE&amp;VAR:CALENDAR=US&amp;VAR:SYMBOL=AMG&amp;VAR:INDEX=0"}</definedName>
    <definedName name="_644__FDSAUDITLINK__" hidden="1">{"fdsup://directions/FAT Viewer?action=UPDATE&amp;creator=factset&amp;DYN_ARGS=TRUE&amp;DOC_NAME=FAT:FQL_AUDITING_CLIENT_TEMPLATE.FAT&amp;display_string=Audit&amp;VAR:KEY=UFAJSFKBIN&amp;VAR:QUERY=UkdGX0VOVFJQUl9WQUwoUVRSLDM5NzIxLCwsLCwsTk9BVURJVCk=&amp;WINDOW=FIRST_POPUP&amp;HEIGHT=450&amp;WI","DTH=450&amp;START_MAXIMIZED=FALSE&amp;VAR:CALENDAR=US&amp;VAR:SYMBOL=AMG&amp;VAR:INDEX=0"}</definedName>
    <definedName name="_645__FDSAUDITLINK__" localSheetId="2" hidden="1">{"fdsup://directions/FAT Viewer?action=UPDATE&amp;creator=factset&amp;DYN_ARGS=TRUE&amp;DOC_NAME=FAT:FQL_AUDITING_CLIENT_TEMPLATE.FAT&amp;display_string=Audit&amp;VAR:KEY=CTWZMLENEP&amp;VAR:QUERY=UkdGX0VOVFJQUl9WQUwoUVRSLDM5NjI5LCwsLCwsTk9BVURJVCk=&amp;WINDOW=FIRST_POPUP&amp;HEIGHT=450&amp;WI","DTH=450&amp;START_MAXIMIZED=FALSE&amp;VAR:CALENDAR=US&amp;VAR:SYMBOL=AMG&amp;VAR:INDEX=0"}</definedName>
    <definedName name="_645__FDSAUDITLINK__" localSheetId="20" hidden="1">{"fdsup://directions/FAT Viewer?action=UPDATE&amp;creator=factset&amp;DYN_ARGS=TRUE&amp;DOC_NAME=FAT:FQL_AUDITING_CLIENT_TEMPLATE.FAT&amp;display_string=Audit&amp;VAR:KEY=CTWZMLENEP&amp;VAR:QUERY=UkdGX0VOVFJQUl9WQUwoUVRSLDM5NjI5LCwsLCwsTk9BVURJVCk=&amp;WINDOW=FIRST_POPUP&amp;HEIGHT=450&amp;WI","DTH=450&amp;START_MAXIMIZED=FALSE&amp;VAR:CALENDAR=US&amp;VAR:SYMBOL=AMG&amp;VAR:INDEX=0"}</definedName>
    <definedName name="_645__FDSAUDITLINK__" hidden="1">{"fdsup://directions/FAT Viewer?action=UPDATE&amp;creator=factset&amp;DYN_ARGS=TRUE&amp;DOC_NAME=FAT:FQL_AUDITING_CLIENT_TEMPLATE.FAT&amp;display_string=Audit&amp;VAR:KEY=CTWZMLENEP&amp;VAR:QUERY=UkdGX0VOVFJQUl9WQUwoUVRSLDM5NjI5LCwsLCwsTk9BVURJVCk=&amp;WINDOW=FIRST_POPUP&amp;HEIGHT=450&amp;WI","DTH=450&amp;START_MAXIMIZED=FALSE&amp;VAR:CALENDAR=US&amp;VAR:SYMBOL=AMG&amp;VAR:INDEX=0"}</definedName>
    <definedName name="_646__FDSAUDITLINK__" localSheetId="2" hidden="1">{"fdsup://directions/FAT Viewer?action=UPDATE&amp;creator=factset&amp;DYN_ARGS=TRUE&amp;DOC_NAME=FAT:FQL_AUDITING_CLIENT_TEMPLATE.FAT&amp;display_string=Audit&amp;VAR:KEY=MLMVCREBCD&amp;VAR:QUERY=UkdGX0VOVFJQUl9WQUwoUVRSLDM5NTM4LCwsLCwsTk9BVURJVCk=&amp;WINDOW=FIRST_POPUP&amp;HEIGHT=450&amp;WI","DTH=450&amp;START_MAXIMIZED=FALSE&amp;VAR:CALENDAR=US&amp;VAR:SYMBOL=AMG&amp;VAR:INDEX=0"}</definedName>
    <definedName name="_646__FDSAUDITLINK__" localSheetId="20" hidden="1">{"fdsup://directions/FAT Viewer?action=UPDATE&amp;creator=factset&amp;DYN_ARGS=TRUE&amp;DOC_NAME=FAT:FQL_AUDITING_CLIENT_TEMPLATE.FAT&amp;display_string=Audit&amp;VAR:KEY=MLMVCREBCD&amp;VAR:QUERY=UkdGX0VOVFJQUl9WQUwoUVRSLDM5NTM4LCwsLCwsTk9BVURJVCk=&amp;WINDOW=FIRST_POPUP&amp;HEIGHT=450&amp;WI","DTH=450&amp;START_MAXIMIZED=FALSE&amp;VAR:CALENDAR=US&amp;VAR:SYMBOL=AMG&amp;VAR:INDEX=0"}</definedName>
    <definedName name="_646__FDSAUDITLINK__" hidden="1">{"fdsup://directions/FAT Viewer?action=UPDATE&amp;creator=factset&amp;DYN_ARGS=TRUE&amp;DOC_NAME=FAT:FQL_AUDITING_CLIENT_TEMPLATE.FAT&amp;display_string=Audit&amp;VAR:KEY=MLMVCREBCD&amp;VAR:QUERY=UkdGX0VOVFJQUl9WQUwoUVRSLDM5NTM4LCwsLCwsTk9BVURJVCk=&amp;WINDOW=FIRST_POPUP&amp;HEIGHT=450&amp;WI","DTH=450&amp;START_MAXIMIZED=FALSE&amp;VAR:CALENDAR=US&amp;VAR:SYMBOL=AMG&amp;VAR:INDEX=0"}</definedName>
    <definedName name="_647__FDSAUDITLINK__" localSheetId="2" hidden="1">{"fdsup://directions/FAT Viewer?action=UPDATE&amp;creator=factset&amp;DYN_ARGS=TRUE&amp;DOC_NAME=FAT:FQL_AUDITING_CLIENT_TEMPLATE.FAT&amp;display_string=Audit&amp;VAR:KEY=AVQFENQVUZ&amp;VAR:QUERY=UkdGX0VOVFJQUl9WQUwoUVRSLDM5NDQ3LCwsLCwsTk9BVURJVCk=&amp;WINDOW=FIRST_POPUP&amp;HEIGHT=450&amp;WI","DTH=450&amp;START_MAXIMIZED=FALSE&amp;VAR:CALENDAR=US&amp;VAR:SYMBOL=AMG&amp;VAR:INDEX=0"}</definedName>
    <definedName name="_647__FDSAUDITLINK__" localSheetId="20" hidden="1">{"fdsup://directions/FAT Viewer?action=UPDATE&amp;creator=factset&amp;DYN_ARGS=TRUE&amp;DOC_NAME=FAT:FQL_AUDITING_CLIENT_TEMPLATE.FAT&amp;display_string=Audit&amp;VAR:KEY=AVQFENQVUZ&amp;VAR:QUERY=UkdGX0VOVFJQUl9WQUwoUVRSLDM5NDQ3LCwsLCwsTk9BVURJVCk=&amp;WINDOW=FIRST_POPUP&amp;HEIGHT=450&amp;WI","DTH=450&amp;START_MAXIMIZED=FALSE&amp;VAR:CALENDAR=US&amp;VAR:SYMBOL=AMG&amp;VAR:INDEX=0"}</definedName>
    <definedName name="_647__FDSAUDITLINK__" hidden="1">{"fdsup://directions/FAT Viewer?action=UPDATE&amp;creator=factset&amp;DYN_ARGS=TRUE&amp;DOC_NAME=FAT:FQL_AUDITING_CLIENT_TEMPLATE.FAT&amp;display_string=Audit&amp;VAR:KEY=AVQFENQVUZ&amp;VAR:QUERY=UkdGX0VOVFJQUl9WQUwoUVRSLDM5NDQ3LCwsLCwsTk9BVURJVCk=&amp;WINDOW=FIRST_POPUP&amp;HEIGHT=450&amp;WI","DTH=450&amp;START_MAXIMIZED=FALSE&amp;VAR:CALENDAR=US&amp;VAR:SYMBOL=AMG&amp;VAR:INDEX=0"}</definedName>
    <definedName name="_648__FDSAUDITLINK__" localSheetId="2" hidden="1">{"fdsup://directions/FAT Viewer?action=UPDATE&amp;creator=factset&amp;DYN_ARGS=TRUE&amp;DOC_NAME=FAT:FQL_AUDITING_CLIENT_TEMPLATE.FAT&amp;display_string=Audit&amp;VAR:KEY=URANMLWDIX&amp;VAR:QUERY=UkdGX0VOVFJQUl9WQUwoUVRSLDM5MzU1LCwsLCwsTk9BVURJVCk=&amp;WINDOW=FIRST_POPUP&amp;HEIGHT=450&amp;WI","DTH=450&amp;START_MAXIMIZED=FALSE&amp;VAR:CALENDAR=US&amp;VAR:SYMBOL=AMG&amp;VAR:INDEX=0"}</definedName>
    <definedName name="_648__FDSAUDITLINK__" localSheetId="20" hidden="1">{"fdsup://directions/FAT Viewer?action=UPDATE&amp;creator=factset&amp;DYN_ARGS=TRUE&amp;DOC_NAME=FAT:FQL_AUDITING_CLIENT_TEMPLATE.FAT&amp;display_string=Audit&amp;VAR:KEY=URANMLWDIX&amp;VAR:QUERY=UkdGX0VOVFJQUl9WQUwoUVRSLDM5MzU1LCwsLCwsTk9BVURJVCk=&amp;WINDOW=FIRST_POPUP&amp;HEIGHT=450&amp;WI","DTH=450&amp;START_MAXIMIZED=FALSE&amp;VAR:CALENDAR=US&amp;VAR:SYMBOL=AMG&amp;VAR:INDEX=0"}</definedName>
    <definedName name="_648__FDSAUDITLINK__" hidden="1">{"fdsup://directions/FAT Viewer?action=UPDATE&amp;creator=factset&amp;DYN_ARGS=TRUE&amp;DOC_NAME=FAT:FQL_AUDITING_CLIENT_TEMPLATE.FAT&amp;display_string=Audit&amp;VAR:KEY=URANMLWDIX&amp;VAR:QUERY=UkdGX0VOVFJQUl9WQUwoUVRSLDM5MzU1LCwsLCwsTk9BVURJVCk=&amp;WINDOW=FIRST_POPUP&amp;HEIGHT=450&amp;WI","DTH=450&amp;START_MAXIMIZED=FALSE&amp;VAR:CALENDAR=US&amp;VAR:SYMBOL=AMG&amp;VAR:INDEX=0"}</definedName>
    <definedName name="_649__FDSAUDITLINK__" localSheetId="2" hidden="1">{"fdsup://directions/FAT Viewer?action=UPDATE&amp;creator=factset&amp;DYN_ARGS=TRUE&amp;DOC_NAME=FAT:FQL_AUDITING_CLIENT_TEMPLATE.FAT&amp;display_string=Audit&amp;VAR:KEY=YNYZIRQLQF&amp;VAR:QUERY=UkdGX0VOVFJQUl9WQUwoUVRSLDM5MjYzLCwsLCwsTk9BVURJVCk=&amp;WINDOW=FIRST_POPUP&amp;HEIGHT=450&amp;WI","DTH=450&amp;START_MAXIMIZED=FALSE&amp;VAR:CALENDAR=US&amp;VAR:SYMBOL=AMG&amp;VAR:INDEX=0"}</definedName>
    <definedName name="_649__FDSAUDITLINK__" localSheetId="20" hidden="1">{"fdsup://directions/FAT Viewer?action=UPDATE&amp;creator=factset&amp;DYN_ARGS=TRUE&amp;DOC_NAME=FAT:FQL_AUDITING_CLIENT_TEMPLATE.FAT&amp;display_string=Audit&amp;VAR:KEY=YNYZIRQLQF&amp;VAR:QUERY=UkdGX0VOVFJQUl9WQUwoUVRSLDM5MjYzLCwsLCwsTk9BVURJVCk=&amp;WINDOW=FIRST_POPUP&amp;HEIGHT=450&amp;WI","DTH=450&amp;START_MAXIMIZED=FALSE&amp;VAR:CALENDAR=US&amp;VAR:SYMBOL=AMG&amp;VAR:INDEX=0"}</definedName>
    <definedName name="_649__FDSAUDITLINK__" hidden="1">{"fdsup://directions/FAT Viewer?action=UPDATE&amp;creator=factset&amp;DYN_ARGS=TRUE&amp;DOC_NAME=FAT:FQL_AUDITING_CLIENT_TEMPLATE.FAT&amp;display_string=Audit&amp;VAR:KEY=YNYZIRQLQF&amp;VAR:QUERY=UkdGX0VOVFJQUl9WQUwoUVRSLDM5MjYzLCwsLCwsTk9BVURJVCk=&amp;WINDOW=FIRST_POPUP&amp;HEIGHT=450&amp;WI","DTH=450&amp;START_MAXIMIZED=FALSE&amp;VAR:CALENDAR=US&amp;VAR:SYMBOL=AMG&amp;VAR:INDEX=0"}</definedName>
    <definedName name="_65__FDSAUDITLINK__" localSheetId="2" hidden="1">{"fdsup://IBCentral/FAT Viewer?action=UPDATE&amp;creator=factset&amp;DOC_NAME=fat:reuters_annual_pshs_src_window.fat&amp;display_string=Audit&amp;DYN_ARGS=TRUE&amp;VAR:ID1=B1G4YS&amp;VAR:RCODE=FDSEPSDIL&amp;VAR:SDATE=20111299&amp;VAR:FREQ=Y&amp;VAR:RELITEM=RP&amp;VAR:CURRENCY=LOCAL&amp;VAR:CURRSOURCE","=EXSHARE&amp;VAR:NATFREQ=ANNUAL&amp;VAR:RFIELD=FINALIZED&amp;VAR:DB_TYPE=NR&amp;VAR:UNITS=M&amp;window=popup&amp;width=450&amp;height=300&amp;START_MAXIMIZED=FALSE"}</definedName>
    <definedName name="_65__FDSAUDITLINK__" localSheetId="20" hidden="1">{"fdsup://IBCentral/FAT Viewer?action=UPDATE&amp;creator=factset&amp;DOC_NAME=fat:reuters_annual_pshs_src_window.fat&amp;display_string=Audit&amp;DYN_ARGS=TRUE&amp;VAR:ID1=B1G4YS&amp;VAR:RCODE=FDSEPSDIL&amp;VAR:SDATE=20111299&amp;VAR:FREQ=Y&amp;VAR:RELITEM=RP&amp;VAR:CURRENCY=LOCAL&amp;VAR:CURRSOURCE","=EXSHARE&amp;VAR:NATFREQ=ANNUAL&amp;VAR:RFIELD=FINALIZED&amp;VAR:DB_TYPE=NR&amp;VAR:UNITS=M&amp;window=popup&amp;width=450&amp;height=300&amp;START_MAXIMIZED=FALSE"}</definedName>
    <definedName name="_65__FDSAUDITLINK__" hidden="1">{"fdsup://IBCentral/FAT Viewer?action=UPDATE&amp;creator=factset&amp;DOC_NAME=fat:reuters_annual_pshs_src_window.fat&amp;display_string=Audit&amp;DYN_ARGS=TRUE&amp;VAR:ID1=B1G4YS&amp;VAR:RCODE=FDSEPSDIL&amp;VAR:SDATE=20111299&amp;VAR:FREQ=Y&amp;VAR:RELITEM=RP&amp;VAR:CURRENCY=LOCAL&amp;VAR:CURRSOURCE","=EXSHARE&amp;VAR:NATFREQ=ANNUAL&amp;VAR:RFIELD=FINALIZED&amp;VAR:DB_TYPE=NR&amp;VAR:UNITS=M&amp;window=popup&amp;width=450&amp;height=300&amp;START_MAXIMIZED=FALSE"}</definedName>
    <definedName name="_650__FDSAUDITLINK__" localSheetId="2" hidden="1">{"fdsup://directions/FAT Viewer?action=UPDATE&amp;creator=factset&amp;DYN_ARGS=TRUE&amp;DOC_NAME=FAT:FQL_AUDITING_CLIENT_TEMPLATE.FAT&amp;display_string=Audit&amp;VAR:KEY=OHQPETIHAH&amp;VAR:QUERY=UkdGX0VOVFJQUl9WQUwoUVRSLDM5MTcyLCwsLCwsTk9BVURJVCk=&amp;WINDOW=FIRST_POPUP&amp;HEIGHT=450&amp;WI","DTH=450&amp;START_MAXIMIZED=FALSE&amp;VAR:CALENDAR=US&amp;VAR:SYMBOL=AMG&amp;VAR:INDEX=0"}</definedName>
    <definedName name="_650__FDSAUDITLINK__" localSheetId="20" hidden="1">{"fdsup://directions/FAT Viewer?action=UPDATE&amp;creator=factset&amp;DYN_ARGS=TRUE&amp;DOC_NAME=FAT:FQL_AUDITING_CLIENT_TEMPLATE.FAT&amp;display_string=Audit&amp;VAR:KEY=OHQPETIHAH&amp;VAR:QUERY=UkdGX0VOVFJQUl9WQUwoUVRSLDM5MTcyLCwsLCwsTk9BVURJVCk=&amp;WINDOW=FIRST_POPUP&amp;HEIGHT=450&amp;WI","DTH=450&amp;START_MAXIMIZED=FALSE&amp;VAR:CALENDAR=US&amp;VAR:SYMBOL=AMG&amp;VAR:INDEX=0"}</definedName>
    <definedName name="_650__FDSAUDITLINK__" hidden="1">{"fdsup://directions/FAT Viewer?action=UPDATE&amp;creator=factset&amp;DYN_ARGS=TRUE&amp;DOC_NAME=FAT:FQL_AUDITING_CLIENT_TEMPLATE.FAT&amp;display_string=Audit&amp;VAR:KEY=OHQPETIHAH&amp;VAR:QUERY=UkdGX0VOVFJQUl9WQUwoUVRSLDM5MTcyLCwsLCwsTk9BVURJVCk=&amp;WINDOW=FIRST_POPUP&amp;HEIGHT=450&amp;WI","DTH=450&amp;START_MAXIMIZED=FALSE&amp;VAR:CALENDAR=US&amp;VAR:SYMBOL=AMG&amp;VAR:INDEX=0"}</definedName>
    <definedName name="_651__FDSAUDITLINK__" localSheetId="2" hidden="1">{"fdsup://directions/FAT Viewer?action=UPDATE&amp;creator=factset&amp;DYN_ARGS=TRUE&amp;DOC_NAME=FAT:FQL_AUDITING_CLIENT_TEMPLATE.FAT&amp;display_string=Audit&amp;VAR:KEY=KLIHSDMBIF&amp;VAR:QUERY=UkdGX0VOVFJQUl9WQUwoUVRSLDM5MDgyLCwsLCwsTk9BVURJVCk=&amp;WINDOW=FIRST_POPUP&amp;HEIGHT=450&amp;WI","DTH=450&amp;START_MAXIMIZED=FALSE&amp;VAR:CALENDAR=US&amp;VAR:SYMBOL=AMG&amp;VAR:INDEX=0"}</definedName>
    <definedName name="_651__FDSAUDITLINK__" localSheetId="20" hidden="1">{"fdsup://directions/FAT Viewer?action=UPDATE&amp;creator=factset&amp;DYN_ARGS=TRUE&amp;DOC_NAME=FAT:FQL_AUDITING_CLIENT_TEMPLATE.FAT&amp;display_string=Audit&amp;VAR:KEY=KLIHSDMBIF&amp;VAR:QUERY=UkdGX0VOVFJQUl9WQUwoUVRSLDM5MDgyLCwsLCwsTk9BVURJVCk=&amp;WINDOW=FIRST_POPUP&amp;HEIGHT=450&amp;WI","DTH=450&amp;START_MAXIMIZED=FALSE&amp;VAR:CALENDAR=US&amp;VAR:SYMBOL=AMG&amp;VAR:INDEX=0"}</definedName>
    <definedName name="_651__FDSAUDITLINK__" hidden="1">{"fdsup://directions/FAT Viewer?action=UPDATE&amp;creator=factset&amp;DYN_ARGS=TRUE&amp;DOC_NAME=FAT:FQL_AUDITING_CLIENT_TEMPLATE.FAT&amp;display_string=Audit&amp;VAR:KEY=KLIHSDMBIF&amp;VAR:QUERY=UkdGX0VOVFJQUl9WQUwoUVRSLDM5MDgyLCwsLCwsTk9BVURJVCk=&amp;WINDOW=FIRST_POPUP&amp;HEIGHT=450&amp;WI","DTH=450&amp;START_MAXIMIZED=FALSE&amp;VAR:CALENDAR=US&amp;VAR:SYMBOL=AMG&amp;VAR:INDEX=0"}</definedName>
    <definedName name="_652__FDSAUDITLINK__" localSheetId="2" hidden="1">{"fdsup://directions/FAT Viewer?action=UPDATE&amp;creator=factset&amp;DYN_ARGS=TRUE&amp;DOC_NAME=FAT:FQL_AUDITING_CLIENT_TEMPLATE.FAT&amp;display_string=Audit&amp;VAR:KEY=YDQNQTWDOL&amp;VAR:QUERY=UkdGX0VOVFJQUl9WQUwoUVRSLDM4OTkwLCwsLCwsTk9BVURJVCk=&amp;WINDOW=FIRST_POPUP&amp;HEIGHT=450&amp;WI","DTH=450&amp;START_MAXIMIZED=FALSE&amp;VAR:CALENDAR=US&amp;VAR:SYMBOL=AMG&amp;VAR:INDEX=0"}</definedName>
    <definedName name="_652__FDSAUDITLINK__" localSheetId="20" hidden="1">{"fdsup://directions/FAT Viewer?action=UPDATE&amp;creator=factset&amp;DYN_ARGS=TRUE&amp;DOC_NAME=FAT:FQL_AUDITING_CLIENT_TEMPLATE.FAT&amp;display_string=Audit&amp;VAR:KEY=YDQNQTWDOL&amp;VAR:QUERY=UkdGX0VOVFJQUl9WQUwoUVRSLDM4OTkwLCwsLCwsTk9BVURJVCk=&amp;WINDOW=FIRST_POPUP&amp;HEIGHT=450&amp;WI","DTH=450&amp;START_MAXIMIZED=FALSE&amp;VAR:CALENDAR=US&amp;VAR:SYMBOL=AMG&amp;VAR:INDEX=0"}</definedName>
    <definedName name="_652__FDSAUDITLINK__" hidden="1">{"fdsup://directions/FAT Viewer?action=UPDATE&amp;creator=factset&amp;DYN_ARGS=TRUE&amp;DOC_NAME=FAT:FQL_AUDITING_CLIENT_TEMPLATE.FAT&amp;display_string=Audit&amp;VAR:KEY=YDQNQTWDOL&amp;VAR:QUERY=UkdGX0VOVFJQUl9WQUwoUVRSLDM4OTkwLCwsLCwsTk9BVURJVCk=&amp;WINDOW=FIRST_POPUP&amp;HEIGHT=450&amp;WI","DTH=450&amp;START_MAXIMIZED=FALSE&amp;VAR:CALENDAR=US&amp;VAR:SYMBOL=AMG&amp;VAR:INDEX=0"}</definedName>
    <definedName name="_653__FDSAUDITLINK__" localSheetId="2" hidden="1">{"fdsup://directions/FAT Viewer?action=UPDATE&amp;creator=factset&amp;DYN_ARGS=TRUE&amp;DOC_NAME=FAT:FQL_AUDITING_CLIENT_TEMPLATE.FAT&amp;display_string=Audit&amp;VAR:KEY=OLQNUJEDSJ&amp;VAR:QUERY=UkdGX0VOVFJQUl9WQUwoUVRSLDM4ODk4LCwsLCwsTk9BVURJVCk=&amp;WINDOW=FIRST_POPUP&amp;HEIGHT=450&amp;WI","DTH=450&amp;START_MAXIMIZED=FALSE&amp;VAR:CALENDAR=US&amp;VAR:SYMBOL=AMG&amp;VAR:INDEX=0"}</definedName>
    <definedName name="_653__FDSAUDITLINK__" localSheetId="20" hidden="1">{"fdsup://directions/FAT Viewer?action=UPDATE&amp;creator=factset&amp;DYN_ARGS=TRUE&amp;DOC_NAME=FAT:FQL_AUDITING_CLIENT_TEMPLATE.FAT&amp;display_string=Audit&amp;VAR:KEY=OLQNUJEDSJ&amp;VAR:QUERY=UkdGX0VOVFJQUl9WQUwoUVRSLDM4ODk4LCwsLCwsTk9BVURJVCk=&amp;WINDOW=FIRST_POPUP&amp;HEIGHT=450&amp;WI","DTH=450&amp;START_MAXIMIZED=FALSE&amp;VAR:CALENDAR=US&amp;VAR:SYMBOL=AMG&amp;VAR:INDEX=0"}</definedName>
    <definedName name="_653__FDSAUDITLINK__" hidden="1">{"fdsup://directions/FAT Viewer?action=UPDATE&amp;creator=factset&amp;DYN_ARGS=TRUE&amp;DOC_NAME=FAT:FQL_AUDITING_CLIENT_TEMPLATE.FAT&amp;display_string=Audit&amp;VAR:KEY=OLQNUJEDSJ&amp;VAR:QUERY=UkdGX0VOVFJQUl9WQUwoUVRSLDM4ODk4LCwsLCwsTk9BVURJVCk=&amp;WINDOW=FIRST_POPUP&amp;HEIGHT=450&amp;WI","DTH=450&amp;START_MAXIMIZED=FALSE&amp;VAR:CALENDAR=US&amp;VAR:SYMBOL=AMG&amp;VAR:INDEX=0"}</definedName>
    <definedName name="_654__FDSAUDITLINK__" localSheetId="2" hidden="1">{"fdsup://directions/FAT Viewer?action=UPDATE&amp;creator=factset&amp;DYN_ARGS=TRUE&amp;DOC_NAME=FAT:FQL_AUDITING_CLIENT_TEMPLATE.FAT&amp;display_string=Audit&amp;VAR:KEY=AFUDMNYJWD&amp;VAR:QUERY=UkdGX0VOVFJQUl9WQUwoUVRSLDM4ODA3LCwsLCwsTk9BVURJVCk=&amp;WINDOW=FIRST_POPUP&amp;HEIGHT=450&amp;WI","DTH=450&amp;START_MAXIMIZED=FALSE&amp;VAR:CALENDAR=US&amp;VAR:SYMBOL=AMG&amp;VAR:INDEX=0"}</definedName>
    <definedName name="_654__FDSAUDITLINK__" localSheetId="20" hidden="1">{"fdsup://directions/FAT Viewer?action=UPDATE&amp;creator=factset&amp;DYN_ARGS=TRUE&amp;DOC_NAME=FAT:FQL_AUDITING_CLIENT_TEMPLATE.FAT&amp;display_string=Audit&amp;VAR:KEY=AFUDMNYJWD&amp;VAR:QUERY=UkdGX0VOVFJQUl9WQUwoUVRSLDM4ODA3LCwsLCwsTk9BVURJVCk=&amp;WINDOW=FIRST_POPUP&amp;HEIGHT=450&amp;WI","DTH=450&amp;START_MAXIMIZED=FALSE&amp;VAR:CALENDAR=US&amp;VAR:SYMBOL=AMG&amp;VAR:INDEX=0"}</definedName>
    <definedName name="_654__FDSAUDITLINK__" hidden="1">{"fdsup://directions/FAT Viewer?action=UPDATE&amp;creator=factset&amp;DYN_ARGS=TRUE&amp;DOC_NAME=FAT:FQL_AUDITING_CLIENT_TEMPLATE.FAT&amp;display_string=Audit&amp;VAR:KEY=AFUDMNYJWD&amp;VAR:QUERY=UkdGX0VOVFJQUl9WQUwoUVRSLDM4ODA3LCwsLCwsTk9BVURJVCk=&amp;WINDOW=FIRST_POPUP&amp;HEIGHT=450&amp;WI","DTH=450&amp;START_MAXIMIZED=FALSE&amp;VAR:CALENDAR=US&amp;VAR:SYMBOL=AMG&amp;VAR:INDEX=0"}</definedName>
    <definedName name="_655__FDSAUDITLINK__" localSheetId="2" hidden="1">{"fdsup://directions/FAT Viewer?action=UPDATE&amp;creator=factset&amp;DYN_ARGS=TRUE&amp;DOC_NAME=FAT:FQL_AUDITING_CLIENT_TEMPLATE.FAT&amp;display_string=Audit&amp;VAR:KEY=UBUXQRWHAN&amp;VAR:QUERY=UkdGX0VOVFJQUl9WQUwoUVRSLDM4NzE3LCwsLCwsTk9BVURJVCk=&amp;WINDOW=FIRST_POPUP&amp;HEIGHT=450&amp;WI","DTH=450&amp;START_MAXIMIZED=FALSE&amp;VAR:CALENDAR=US&amp;VAR:SYMBOL=AMG&amp;VAR:INDEX=0"}</definedName>
    <definedName name="_655__FDSAUDITLINK__" localSheetId="20" hidden="1">{"fdsup://directions/FAT Viewer?action=UPDATE&amp;creator=factset&amp;DYN_ARGS=TRUE&amp;DOC_NAME=FAT:FQL_AUDITING_CLIENT_TEMPLATE.FAT&amp;display_string=Audit&amp;VAR:KEY=UBUXQRWHAN&amp;VAR:QUERY=UkdGX0VOVFJQUl9WQUwoUVRSLDM4NzE3LCwsLCwsTk9BVURJVCk=&amp;WINDOW=FIRST_POPUP&amp;HEIGHT=450&amp;WI","DTH=450&amp;START_MAXIMIZED=FALSE&amp;VAR:CALENDAR=US&amp;VAR:SYMBOL=AMG&amp;VAR:INDEX=0"}</definedName>
    <definedName name="_655__FDSAUDITLINK__" hidden="1">{"fdsup://directions/FAT Viewer?action=UPDATE&amp;creator=factset&amp;DYN_ARGS=TRUE&amp;DOC_NAME=FAT:FQL_AUDITING_CLIENT_TEMPLATE.FAT&amp;display_string=Audit&amp;VAR:KEY=UBUXQRWHAN&amp;VAR:QUERY=UkdGX0VOVFJQUl9WQUwoUVRSLDM4NzE3LCwsLCwsTk9BVURJVCk=&amp;WINDOW=FIRST_POPUP&amp;HEIGHT=450&amp;WI","DTH=450&amp;START_MAXIMIZED=FALSE&amp;VAR:CALENDAR=US&amp;VAR:SYMBOL=AMG&amp;VAR:INDEX=0"}</definedName>
    <definedName name="_656__FDSAUDITLINK__" localSheetId="2" hidden="1">{"fdsup://directions/FAT Viewer?action=UPDATE&amp;creator=factset&amp;DYN_ARGS=TRUE&amp;DOC_NAME=FAT:FQL_AUDITING_CLIENT_TEMPLATE.FAT&amp;display_string=Audit&amp;VAR:KEY=EVAXQNAZMZ&amp;VAR:QUERY=UkdGX0VOVFJQUl9WQUwoUVRSLDM4NjI1LCwsLCwsTk9BVURJVCk=&amp;WINDOW=FIRST_POPUP&amp;HEIGHT=450&amp;WI","DTH=450&amp;START_MAXIMIZED=FALSE&amp;VAR:CALENDAR=US&amp;VAR:SYMBOL=AMG&amp;VAR:INDEX=0"}</definedName>
    <definedName name="_656__FDSAUDITLINK__" localSheetId="20" hidden="1">{"fdsup://directions/FAT Viewer?action=UPDATE&amp;creator=factset&amp;DYN_ARGS=TRUE&amp;DOC_NAME=FAT:FQL_AUDITING_CLIENT_TEMPLATE.FAT&amp;display_string=Audit&amp;VAR:KEY=EVAXQNAZMZ&amp;VAR:QUERY=UkdGX0VOVFJQUl9WQUwoUVRSLDM4NjI1LCwsLCwsTk9BVURJVCk=&amp;WINDOW=FIRST_POPUP&amp;HEIGHT=450&amp;WI","DTH=450&amp;START_MAXIMIZED=FALSE&amp;VAR:CALENDAR=US&amp;VAR:SYMBOL=AMG&amp;VAR:INDEX=0"}</definedName>
    <definedName name="_656__FDSAUDITLINK__" hidden="1">{"fdsup://directions/FAT Viewer?action=UPDATE&amp;creator=factset&amp;DYN_ARGS=TRUE&amp;DOC_NAME=FAT:FQL_AUDITING_CLIENT_TEMPLATE.FAT&amp;display_string=Audit&amp;VAR:KEY=EVAXQNAZMZ&amp;VAR:QUERY=UkdGX0VOVFJQUl9WQUwoUVRSLDM4NjI1LCwsLCwsTk9BVURJVCk=&amp;WINDOW=FIRST_POPUP&amp;HEIGHT=450&amp;WI","DTH=450&amp;START_MAXIMIZED=FALSE&amp;VAR:CALENDAR=US&amp;VAR:SYMBOL=AMG&amp;VAR:INDEX=0"}</definedName>
    <definedName name="_657__FDSAUDITLINK__" localSheetId="2" hidden="1">{"fdsup://directions/FAT Viewer?action=UPDATE&amp;creator=factset&amp;DYN_ARGS=TRUE&amp;DOC_NAME=FAT:FQL_AUDITING_CLIENT_TEMPLATE.FAT&amp;display_string=Audit&amp;VAR:KEY=URSZWVEJKR&amp;VAR:QUERY=UkdGX0VOVFJQUl9WQUwoUVRSLDM4NTMzLCwsLCwsTk9BVURJVCk=&amp;WINDOW=FIRST_POPUP&amp;HEIGHT=450&amp;WI","DTH=450&amp;START_MAXIMIZED=FALSE&amp;VAR:CALENDAR=US&amp;VAR:SYMBOL=AMG&amp;VAR:INDEX=0"}</definedName>
    <definedName name="_657__FDSAUDITLINK__" localSheetId="20" hidden="1">{"fdsup://directions/FAT Viewer?action=UPDATE&amp;creator=factset&amp;DYN_ARGS=TRUE&amp;DOC_NAME=FAT:FQL_AUDITING_CLIENT_TEMPLATE.FAT&amp;display_string=Audit&amp;VAR:KEY=URSZWVEJKR&amp;VAR:QUERY=UkdGX0VOVFJQUl9WQUwoUVRSLDM4NTMzLCwsLCwsTk9BVURJVCk=&amp;WINDOW=FIRST_POPUP&amp;HEIGHT=450&amp;WI","DTH=450&amp;START_MAXIMIZED=FALSE&amp;VAR:CALENDAR=US&amp;VAR:SYMBOL=AMG&amp;VAR:INDEX=0"}</definedName>
    <definedName name="_657__FDSAUDITLINK__" hidden="1">{"fdsup://directions/FAT Viewer?action=UPDATE&amp;creator=factset&amp;DYN_ARGS=TRUE&amp;DOC_NAME=FAT:FQL_AUDITING_CLIENT_TEMPLATE.FAT&amp;display_string=Audit&amp;VAR:KEY=URSZWVEJKR&amp;VAR:QUERY=UkdGX0VOVFJQUl9WQUwoUVRSLDM4NTMzLCwsLCwsTk9BVURJVCk=&amp;WINDOW=FIRST_POPUP&amp;HEIGHT=450&amp;WI","DTH=450&amp;START_MAXIMIZED=FALSE&amp;VAR:CALENDAR=US&amp;VAR:SYMBOL=AMG&amp;VAR:INDEX=0"}</definedName>
    <definedName name="_658__FDSAUDITLINK__" localSheetId="2" hidden="1">{"fdsup://directions/FAT Viewer?action=UPDATE&amp;creator=factset&amp;DYN_ARGS=TRUE&amp;DOC_NAME=FAT:FQL_AUDITING_CLIENT_TEMPLATE.FAT&amp;display_string=Audit&amp;VAR:KEY=QXYRCFYBUP&amp;VAR:QUERY=UkdGX0VOVFJQUl9WQUwoUVRSLDM4NDQyLCwsLCwsTk9BVURJVCk=&amp;WINDOW=FIRST_POPUP&amp;HEIGHT=450&amp;WI","DTH=450&amp;START_MAXIMIZED=FALSE&amp;VAR:CALENDAR=US&amp;VAR:SYMBOL=AMG&amp;VAR:INDEX=0"}</definedName>
    <definedName name="_658__FDSAUDITLINK__" localSheetId="20" hidden="1">{"fdsup://directions/FAT Viewer?action=UPDATE&amp;creator=factset&amp;DYN_ARGS=TRUE&amp;DOC_NAME=FAT:FQL_AUDITING_CLIENT_TEMPLATE.FAT&amp;display_string=Audit&amp;VAR:KEY=QXYRCFYBUP&amp;VAR:QUERY=UkdGX0VOVFJQUl9WQUwoUVRSLDM4NDQyLCwsLCwsTk9BVURJVCk=&amp;WINDOW=FIRST_POPUP&amp;HEIGHT=450&amp;WI","DTH=450&amp;START_MAXIMIZED=FALSE&amp;VAR:CALENDAR=US&amp;VAR:SYMBOL=AMG&amp;VAR:INDEX=0"}</definedName>
    <definedName name="_658__FDSAUDITLINK__" hidden="1">{"fdsup://directions/FAT Viewer?action=UPDATE&amp;creator=factset&amp;DYN_ARGS=TRUE&amp;DOC_NAME=FAT:FQL_AUDITING_CLIENT_TEMPLATE.FAT&amp;display_string=Audit&amp;VAR:KEY=QXYRCFYBUP&amp;VAR:QUERY=UkdGX0VOVFJQUl9WQUwoUVRSLDM4NDQyLCwsLCwsTk9BVURJVCk=&amp;WINDOW=FIRST_POPUP&amp;HEIGHT=450&amp;WI","DTH=450&amp;START_MAXIMIZED=FALSE&amp;VAR:CALENDAR=US&amp;VAR:SYMBOL=AMG&amp;VAR:INDEX=0"}</definedName>
    <definedName name="_659__FDSAUDITLINK__" localSheetId="2" hidden="1">{"fdsup://directions/FAT Viewer?action=UPDATE&amp;creator=factset&amp;DYN_ARGS=TRUE&amp;DOC_NAME=FAT:FQL_AUDITING_CLIENT_TEMPLATE.FAT&amp;display_string=Audit&amp;VAR:KEY=OPCFQTIVGL&amp;VAR:QUERY=UkdGX0VOVFJQUl9WQUwoUVRSLDQxMjc0LCwsLCwsTk9BVURJVCk=&amp;WINDOW=FIRST_POPUP&amp;HEIGHT=450&amp;WI","DTH=450&amp;START_MAXIMIZED=FALSE&amp;VAR:CALENDAR=US&amp;VAR:SYMBOL=WDR&amp;VAR:INDEX=0"}</definedName>
    <definedName name="_659__FDSAUDITLINK__" localSheetId="20" hidden="1">{"fdsup://directions/FAT Viewer?action=UPDATE&amp;creator=factset&amp;DYN_ARGS=TRUE&amp;DOC_NAME=FAT:FQL_AUDITING_CLIENT_TEMPLATE.FAT&amp;display_string=Audit&amp;VAR:KEY=OPCFQTIVGL&amp;VAR:QUERY=UkdGX0VOVFJQUl9WQUwoUVRSLDQxMjc0LCwsLCwsTk9BVURJVCk=&amp;WINDOW=FIRST_POPUP&amp;HEIGHT=450&amp;WI","DTH=450&amp;START_MAXIMIZED=FALSE&amp;VAR:CALENDAR=US&amp;VAR:SYMBOL=WDR&amp;VAR:INDEX=0"}</definedName>
    <definedName name="_659__FDSAUDITLINK__" hidden="1">{"fdsup://directions/FAT Viewer?action=UPDATE&amp;creator=factset&amp;DYN_ARGS=TRUE&amp;DOC_NAME=FAT:FQL_AUDITING_CLIENT_TEMPLATE.FAT&amp;display_string=Audit&amp;VAR:KEY=OPCFQTIVGL&amp;VAR:QUERY=UkdGX0VOVFJQUl9WQUwoUVRSLDQxMjc0LCwsLCwsTk9BVURJVCk=&amp;WINDOW=FIRST_POPUP&amp;HEIGHT=450&amp;WI","DTH=450&amp;START_MAXIMIZED=FALSE&amp;VAR:CALENDAR=US&amp;VAR:SYMBOL=WDR&amp;VAR:INDEX=0"}</definedName>
    <definedName name="_66__FDSAUDITLINK__" localSheetId="2" hidden="1">{"fdsup://IBCentral/FAT Viewer?action=UPDATE&amp;creator=factset&amp;DOC_NAME=fat:reuters_annual_pshs_src_window.fat&amp;display_string=Audit&amp;DYN_ARGS=TRUE&amp;VAR:ID1=B2988H&amp;VAR:RCODE=FDSEPSDIL&amp;VAR:SDATE=20111299&amp;VAR:FREQ=Y&amp;VAR:RELITEM=RP&amp;VAR:CURRENCY=LOCAL&amp;VAR:CURRSOURCE","=EXSHARE&amp;VAR:NATFREQ=ANNUAL&amp;VAR:RFIELD=FINALIZED&amp;VAR:DB_TYPE=NR&amp;VAR:UNITS=M&amp;window=popup&amp;width=450&amp;height=300&amp;START_MAXIMIZED=FALSE"}</definedName>
    <definedName name="_66__FDSAUDITLINK__" localSheetId="20" hidden="1">{"fdsup://IBCentral/FAT Viewer?action=UPDATE&amp;creator=factset&amp;DOC_NAME=fat:reuters_annual_pshs_src_window.fat&amp;display_string=Audit&amp;DYN_ARGS=TRUE&amp;VAR:ID1=B2988H&amp;VAR:RCODE=FDSEPSDIL&amp;VAR:SDATE=20111299&amp;VAR:FREQ=Y&amp;VAR:RELITEM=RP&amp;VAR:CURRENCY=LOCAL&amp;VAR:CURRSOURCE","=EXSHARE&amp;VAR:NATFREQ=ANNUAL&amp;VAR:RFIELD=FINALIZED&amp;VAR:DB_TYPE=NR&amp;VAR:UNITS=M&amp;window=popup&amp;width=450&amp;height=300&amp;START_MAXIMIZED=FALSE"}</definedName>
    <definedName name="_66__FDSAUDITLINK__" hidden="1">{"fdsup://IBCentral/FAT Viewer?action=UPDATE&amp;creator=factset&amp;DOC_NAME=fat:reuters_annual_pshs_src_window.fat&amp;display_string=Audit&amp;DYN_ARGS=TRUE&amp;VAR:ID1=B2988H&amp;VAR:RCODE=FDSEPSDIL&amp;VAR:SDATE=20111299&amp;VAR:FREQ=Y&amp;VAR:RELITEM=RP&amp;VAR:CURRENCY=LOCAL&amp;VAR:CURRSOURCE","=EXSHARE&amp;VAR:NATFREQ=ANNUAL&amp;VAR:RFIELD=FINALIZED&amp;VAR:DB_TYPE=NR&amp;VAR:UNITS=M&amp;window=popup&amp;width=450&amp;height=300&amp;START_MAXIMIZED=FALSE"}</definedName>
    <definedName name="_660__FDSAUDITLINK__" localSheetId="2" hidden="1">{"fdsup://directions/FAT Viewer?action=UPDATE&amp;creator=factset&amp;DYN_ARGS=TRUE&amp;DOC_NAME=FAT:FQL_AUDITING_CLIENT_TEMPLATE.FAT&amp;display_string=Audit&amp;VAR:KEY=CVMROJCJSL&amp;VAR:QUERY=UkdGX0VOVFJQUl9WQUwoUVRSLDQxMTgyLCwsLCwsTk9BVURJVCk=&amp;WINDOW=FIRST_POPUP&amp;HEIGHT=450&amp;WI","DTH=450&amp;START_MAXIMIZED=FALSE&amp;VAR:CALENDAR=US&amp;VAR:SYMBOL=WDR&amp;VAR:INDEX=0"}</definedName>
    <definedName name="_660__FDSAUDITLINK__" localSheetId="20" hidden="1">{"fdsup://directions/FAT Viewer?action=UPDATE&amp;creator=factset&amp;DYN_ARGS=TRUE&amp;DOC_NAME=FAT:FQL_AUDITING_CLIENT_TEMPLATE.FAT&amp;display_string=Audit&amp;VAR:KEY=CVMROJCJSL&amp;VAR:QUERY=UkdGX0VOVFJQUl9WQUwoUVRSLDQxMTgyLCwsLCwsTk9BVURJVCk=&amp;WINDOW=FIRST_POPUP&amp;HEIGHT=450&amp;WI","DTH=450&amp;START_MAXIMIZED=FALSE&amp;VAR:CALENDAR=US&amp;VAR:SYMBOL=WDR&amp;VAR:INDEX=0"}</definedName>
    <definedName name="_660__FDSAUDITLINK__" hidden="1">{"fdsup://directions/FAT Viewer?action=UPDATE&amp;creator=factset&amp;DYN_ARGS=TRUE&amp;DOC_NAME=FAT:FQL_AUDITING_CLIENT_TEMPLATE.FAT&amp;display_string=Audit&amp;VAR:KEY=CVMROJCJSL&amp;VAR:QUERY=UkdGX0VOVFJQUl9WQUwoUVRSLDQxMTgyLCwsLCwsTk9BVURJVCk=&amp;WINDOW=FIRST_POPUP&amp;HEIGHT=450&amp;WI","DTH=450&amp;START_MAXIMIZED=FALSE&amp;VAR:CALENDAR=US&amp;VAR:SYMBOL=WDR&amp;VAR:INDEX=0"}</definedName>
    <definedName name="_661__FDSAUDITLINK__" localSheetId="2" hidden="1">{"fdsup://directions/FAT Viewer?action=UPDATE&amp;creator=factset&amp;DYN_ARGS=TRUE&amp;DOC_NAME=FAT:FQL_AUDITING_CLIENT_TEMPLATE.FAT&amp;display_string=Audit&amp;VAR:KEY=YHKJCVQHOR&amp;VAR:QUERY=UkdGX0VOVFJQUl9WQUwoUVRSLDQxMDkwLCwsLCwsTk9BVURJVCk=&amp;WINDOW=FIRST_POPUP&amp;HEIGHT=450&amp;WI","DTH=450&amp;START_MAXIMIZED=FALSE&amp;VAR:CALENDAR=US&amp;VAR:SYMBOL=WDR&amp;VAR:INDEX=0"}</definedName>
    <definedName name="_661__FDSAUDITLINK__" localSheetId="20" hidden="1">{"fdsup://directions/FAT Viewer?action=UPDATE&amp;creator=factset&amp;DYN_ARGS=TRUE&amp;DOC_NAME=FAT:FQL_AUDITING_CLIENT_TEMPLATE.FAT&amp;display_string=Audit&amp;VAR:KEY=YHKJCVQHOR&amp;VAR:QUERY=UkdGX0VOVFJQUl9WQUwoUVRSLDQxMDkwLCwsLCwsTk9BVURJVCk=&amp;WINDOW=FIRST_POPUP&amp;HEIGHT=450&amp;WI","DTH=450&amp;START_MAXIMIZED=FALSE&amp;VAR:CALENDAR=US&amp;VAR:SYMBOL=WDR&amp;VAR:INDEX=0"}</definedName>
    <definedName name="_661__FDSAUDITLINK__" hidden="1">{"fdsup://directions/FAT Viewer?action=UPDATE&amp;creator=factset&amp;DYN_ARGS=TRUE&amp;DOC_NAME=FAT:FQL_AUDITING_CLIENT_TEMPLATE.FAT&amp;display_string=Audit&amp;VAR:KEY=YHKJCVQHOR&amp;VAR:QUERY=UkdGX0VOVFJQUl9WQUwoUVRSLDQxMDkwLCwsLCwsTk9BVURJVCk=&amp;WINDOW=FIRST_POPUP&amp;HEIGHT=450&amp;WI","DTH=450&amp;START_MAXIMIZED=FALSE&amp;VAR:CALENDAR=US&amp;VAR:SYMBOL=WDR&amp;VAR:INDEX=0"}</definedName>
    <definedName name="_662__FDSAUDITLINK__" localSheetId="2" hidden="1">{"fdsup://directions/FAT Viewer?action=UPDATE&amp;creator=factset&amp;DYN_ARGS=TRUE&amp;DOC_NAME=FAT:FQL_AUDITING_CLIENT_TEMPLATE.FAT&amp;display_string=Audit&amp;VAR:KEY=IXIFCLWDWD&amp;VAR:QUERY=UkdGX0VOVFJQUl9WQUwoUVRSLDQwOTk5LCwsLCwsTk9BVURJVCk=&amp;WINDOW=FIRST_POPUP&amp;HEIGHT=450&amp;WI","DTH=450&amp;START_MAXIMIZED=FALSE&amp;VAR:CALENDAR=US&amp;VAR:SYMBOL=WDR&amp;VAR:INDEX=0"}</definedName>
    <definedName name="_662__FDSAUDITLINK__" localSheetId="20" hidden="1">{"fdsup://directions/FAT Viewer?action=UPDATE&amp;creator=factset&amp;DYN_ARGS=TRUE&amp;DOC_NAME=FAT:FQL_AUDITING_CLIENT_TEMPLATE.FAT&amp;display_string=Audit&amp;VAR:KEY=IXIFCLWDWD&amp;VAR:QUERY=UkdGX0VOVFJQUl9WQUwoUVRSLDQwOTk5LCwsLCwsTk9BVURJVCk=&amp;WINDOW=FIRST_POPUP&amp;HEIGHT=450&amp;WI","DTH=450&amp;START_MAXIMIZED=FALSE&amp;VAR:CALENDAR=US&amp;VAR:SYMBOL=WDR&amp;VAR:INDEX=0"}</definedName>
    <definedName name="_662__FDSAUDITLINK__" hidden="1">{"fdsup://directions/FAT Viewer?action=UPDATE&amp;creator=factset&amp;DYN_ARGS=TRUE&amp;DOC_NAME=FAT:FQL_AUDITING_CLIENT_TEMPLATE.FAT&amp;display_string=Audit&amp;VAR:KEY=IXIFCLWDWD&amp;VAR:QUERY=UkdGX0VOVFJQUl9WQUwoUVRSLDQwOTk5LCwsLCwsTk9BVURJVCk=&amp;WINDOW=FIRST_POPUP&amp;HEIGHT=450&amp;WI","DTH=450&amp;START_MAXIMIZED=FALSE&amp;VAR:CALENDAR=US&amp;VAR:SYMBOL=WDR&amp;VAR:INDEX=0"}</definedName>
    <definedName name="_663__FDSAUDITLINK__" localSheetId="2" hidden="1">{"fdsup://directions/FAT Viewer?action=UPDATE&amp;creator=factset&amp;DYN_ARGS=TRUE&amp;DOC_NAME=FAT:FQL_AUDITING_CLIENT_TEMPLATE.FAT&amp;display_string=Audit&amp;VAR:KEY=GXQROLGFUH&amp;VAR:QUERY=UkdGX0VOVFJQUl9WQUwoUVRSLDQwOTA4LCwsLCwsTk9BVURJVCk=&amp;WINDOW=FIRST_POPUP&amp;HEIGHT=450&amp;WI","DTH=450&amp;START_MAXIMIZED=FALSE&amp;VAR:CALENDAR=US&amp;VAR:SYMBOL=WDR&amp;VAR:INDEX=0"}</definedName>
    <definedName name="_663__FDSAUDITLINK__" localSheetId="20" hidden="1">{"fdsup://directions/FAT Viewer?action=UPDATE&amp;creator=factset&amp;DYN_ARGS=TRUE&amp;DOC_NAME=FAT:FQL_AUDITING_CLIENT_TEMPLATE.FAT&amp;display_string=Audit&amp;VAR:KEY=GXQROLGFUH&amp;VAR:QUERY=UkdGX0VOVFJQUl9WQUwoUVRSLDQwOTA4LCwsLCwsTk9BVURJVCk=&amp;WINDOW=FIRST_POPUP&amp;HEIGHT=450&amp;WI","DTH=450&amp;START_MAXIMIZED=FALSE&amp;VAR:CALENDAR=US&amp;VAR:SYMBOL=WDR&amp;VAR:INDEX=0"}</definedName>
    <definedName name="_663__FDSAUDITLINK__" hidden="1">{"fdsup://directions/FAT Viewer?action=UPDATE&amp;creator=factset&amp;DYN_ARGS=TRUE&amp;DOC_NAME=FAT:FQL_AUDITING_CLIENT_TEMPLATE.FAT&amp;display_string=Audit&amp;VAR:KEY=GXQROLGFUH&amp;VAR:QUERY=UkdGX0VOVFJQUl9WQUwoUVRSLDQwOTA4LCwsLCwsTk9BVURJVCk=&amp;WINDOW=FIRST_POPUP&amp;HEIGHT=450&amp;WI","DTH=450&amp;START_MAXIMIZED=FALSE&amp;VAR:CALENDAR=US&amp;VAR:SYMBOL=WDR&amp;VAR:INDEX=0"}</definedName>
    <definedName name="_664__FDSAUDITLINK__" localSheetId="2" hidden="1">{"fdsup://directions/FAT Viewer?action=UPDATE&amp;creator=factset&amp;DYN_ARGS=TRUE&amp;DOC_NAME=FAT:FQL_AUDITING_CLIENT_TEMPLATE.FAT&amp;display_string=Audit&amp;VAR:KEY=YTQHCZARMV&amp;VAR:QUERY=UkdGX0VOVFJQUl9WQUwoUVRSLDQwODE2LCwsLCwsTk9BVURJVCk=&amp;WINDOW=FIRST_POPUP&amp;HEIGHT=450&amp;WI","DTH=450&amp;START_MAXIMIZED=FALSE&amp;VAR:CALENDAR=US&amp;VAR:SYMBOL=WDR&amp;VAR:INDEX=0"}</definedName>
    <definedName name="_664__FDSAUDITLINK__" localSheetId="20" hidden="1">{"fdsup://directions/FAT Viewer?action=UPDATE&amp;creator=factset&amp;DYN_ARGS=TRUE&amp;DOC_NAME=FAT:FQL_AUDITING_CLIENT_TEMPLATE.FAT&amp;display_string=Audit&amp;VAR:KEY=YTQHCZARMV&amp;VAR:QUERY=UkdGX0VOVFJQUl9WQUwoUVRSLDQwODE2LCwsLCwsTk9BVURJVCk=&amp;WINDOW=FIRST_POPUP&amp;HEIGHT=450&amp;WI","DTH=450&amp;START_MAXIMIZED=FALSE&amp;VAR:CALENDAR=US&amp;VAR:SYMBOL=WDR&amp;VAR:INDEX=0"}</definedName>
    <definedName name="_664__FDSAUDITLINK__" hidden="1">{"fdsup://directions/FAT Viewer?action=UPDATE&amp;creator=factset&amp;DYN_ARGS=TRUE&amp;DOC_NAME=FAT:FQL_AUDITING_CLIENT_TEMPLATE.FAT&amp;display_string=Audit&amp;VAR:KEY=YTQHCZARMV&amp;VAR:QUERY=UkdGX0VOVFJQUl9WQUwoUVRSLDQwODE2LCwsLCwsTk9BVURJVCk=&amp;WINDOW=FIRST_POPUP&amp;HEIGHT=450&amp;WI","DTH=450&amp;START_MAXIMIZED=FALSE&amp;VAR:CALENDAR=US&amp;VAR:SYMBOL=WDR&amp;VAR:INDEX=0"}</definedName>
    <definedName name="_665__FDSAUDITLINK__" localSheetId="2" hidden="1">{"fdsup://directions/FAT Viewer?action=UPDATE&amp;creator=factset&amp;DYN_ARGS=TRUE&amp;DOC_NAME=FAT:FQL_AUDITING_CLIENT_TEMPLATE.FAT&amp;display_string=Audit&amp;VAR:KEY=SLGVWXELQF&amp;VAR:QUERY=UkdGX0VOVFJQUl9WQUwoUVRSLDQwNzI0LCwsLCwsTk9BVURJVCk=&amp;WINDOW=FIRST_POPUP&amp;HEIGHT=450&amp;WI","DTH=450&amp;START_MAXIMIZED=FALSE&amp;VAR:CALENDAR=US&amp;VAR:SYMBOL=WDR&amp;VAR:INDEX=0"}</definedName>
    <definedName name="_665__FDSAUDITLINK__" localSheetId="20" hidden="1">{"fdsup://directions/FAT Viewer?action=UPDATE&amp;creator=factset&amp;DYN_ARGS=TRUE&amp;DOC_NAME=FAT:FQL_AUDITING_CLIENT_TEMPLATE.FAT&amp;display_string=Audit&amp;VAR:KEY=SLGVWXELQF&amp;VAR:QUERY=UkdGX0VOVFJQUl9WQUwoUVRSLDQwNzI0LCwsLCwsTk9BVURJVCk=&amp;WINDOW=FIRST_POPUP&amp;HEIGHT=450&amp;WI","DTH=450&amp;START_MAXIMIZED=FALSE&amp;VAR:CALENDAR=US&amp;VAR:SYMBOL=WDR&amp;VAR:INDEX=0"}</definedName>
    <definedName name="_665__FDSAUDITLINK__" hidden="1">{"fdsup://directions/FAT Viewer?action=UPDATE&amp;creator=factset&amp;DYN_ARGS=TRUE&amp;DOC_NAME=FAT:FQL_AUDITING_CLIENT_TEMPLATE.FAT&amp;display_string=Audit&amp;VAR:KEY=SLGVWXELQF&amp;VAR:QUERY=UkdGX0VOVFJQUl9WQUwoUVRSLDQwNzI0LCwsLCwsTk9BVURJVCk=&amp;WINDOW=FIRST_POPUP&amp;HEIGHT=450&amp;WI","DTH=450&amp;START_MAXIMIZED=FALSE&amp;VAR:CALENDAR=US&amp;VAR:SYMBOL=WDR&amp;VAR:INDEX=0"}</definedName>
    <definedName name="_666__FDSAUDITLINK__" localSheetId="2" hidden="1">{"fdsup://directions/FAT Viewer?action=UPDATE&amp;creator=factset&amp;DYN_ARGS=TRUE&amp;DOC_NAME=FAT:FQL_AUDITING_CLIENT_TEMPLATE.FAT&amp;display_string=Audit&amp;VAR:KEY=WVCDSPYBCP&amp;VAR:QUERY=UkdGX0VOVFJQUl9WQUwoUVRSLDQwNjMzLCwsLCwsTk9BVURJVCk=&amp;WINDOW=FIRST_POPUP&amp;HEIGHT=450&amp;WI","DTH=450&amp;START_MAXIMIZED=FALSE&amp;VAR:CALENDAR=US&amp;VAR:SYMBOL=WDR&amp;VAR:INDEX=0"}</definedName>
    <definedName name="_666__FDSAUDITLINK__" localSheetId="20" hidden="1">{"fdsup://directions/FAT Viewer?action=UPDATE&amp;creator=factset&amp;DYN_ARGS=TRUE&amp;DOC_NAME=FAT:FQL_AUDITING_CLIENT_TEMPLATE.FAT&amp;display_string=Audit&amp;VAR:KEY=WVCDSPYBCP&amp;VAR:QUERY=UkdGX0VOVFJQUl9WQUwoUVRSLDQwNjMzLCwsLCwsTk9BVURJVCk=&amp;WINDOW=FIRST_POPUP&amp;HEIGHT=450&amp;WI","DTH=450&amp;START_MAXIMIZED=FALSE&amp;VAR:CALENDAR=US&amp;VAR:SYMBOL=WDR&amp;VAR:INDEX=0"}</definedName>
    <definedName name="_666__FDSAUDITLINK__" hidden="1">{"fdsup://directions/FAT Viewer?action=UPDATE&amp;creator=factset&amp;DYN_ARGS=TRUE&amp;DOC_NAME=FAT:FQL_AUDITING_CLIENT_TEMPLATE.FAT&amp;display_string=Audit&amp;VAR:KEY=WVCDSPYBCP&amp;VAR:QUERY=UkdGX0VOVFJQUl9WQUwoUVRSLDQwNjMzLCwsLCwsTk9BVURJVCk=&amp;WINDOW=FIRST_POPUP&amp;HEIGHT=450&amp;WI","DTH=450&amp;START_MAXIMIZED=FALSE&amp;VAR:CALENDAR=US&amp;VAR:SYMBOL=WDR&amp;VAR:INDEX=0"}</definedName>
    <definedName name="_667__FDSAUDITLINK__" localSheetId="2" hidden="1">{"fdsup://directions/FAT Viewer?action=UPDATE&amp;creator=factset&amp;DYN_ARGS=TRUE&amp;DOC_NAME=FAT:FQL_AUDITING_CLIENT_TEMPLATE.FAT&amp;display_string=Audit&amp;VAR:KEY=WRSDSXGPKL&amp;VAR:QUERY=UkdGX0VOVFJQUl9WQUwoUVRSLDQwNTQzLCwsLCwsTk9BVURJVCk=&amp;WINDOW=FIRST_POPUP&amp;HEIGHT=450&amp;WI","DTH=450&amp;START_MAXIMIZED=FALSE&amp;VAR:CALENDAR=US&amp;VAR:SYMBOL=WDR&amp;VAR:INDEX=0"}</definedName>
    <definedName name="_667__FDSAUDITLINK__" localSheetId="20" hidden="1">{"fdsup://directions/FAT Viewer?action=UPDATE&amp;creator=factset&amp;DYN_ARGS=TRUE&amp;DOC_NAME=FAT:FQL_AUDITING_CLIENT_TEMPLATE.FAT&amp;display_string=Audit&amp;VAR:KEY=WRSDSXGPKL&amp;VAR:QUERY=UkdGX0VOVFJQUl9WQUwoUVRSLDQwNTQzLCwsLCwsTk9BVURJVCk=&amp;WINDOW=FIRST_POPUP&amp;HEIGHT=450&amp;WI","DTH=450&amp;START_MAXIMIZED=FALSE&amp;VAR:CALENDAR=US&amp;VAR:SYMBOL=WDR&amp;VAR:INDEX=0"}</definedName>
    <definedName name="_667__FDSAUDITLINK__" hidden="1">{"fdsup://directions/FAT Viewer?action=UPDATE&amp;creator=factset&amp;DYN_ARGS=TRUE&amp;DOC_NAME=FAT:FQL_AUDITING_CLIENT_TEMPLATE.FAT&amp;display_string=Audit&amp;VAR:KEY=WRSDSXGPKL&amp;VAR:QUERY=UkdGX0VOVFJQUl9WQUwoUVRSLDQwNTQzLCwsLCwsTk9BVURJVCk=&amp;WINDOW=FIRST_POPUP&amp;HEIGHT=450&amp;WI","DTH=450&amp;START_MAXIMIZED=FALSE&amp;VAR:CALENDAR=US&amp;VAR:SYMBOL=WDR&amp;VAR:INDEX=0"}</definedName>
    <definedName name="_668__FDSAUDITLINK__" localSheetId="2" hidden="1">{"fdsup://directions/FAT Viewer?action=UPDATE&amp;creator=factset&amp;DYN_ARGS=TRUE&amp;DOC_NAME=FAT:FQL_AUDITING_CLIENT_TEMPLATE.FAT&amp;display_string=Audit&amp;VAR:KEY=WPSVQLWXGB&amp;VAR:QUERY=UkdGX0VOVFJQUl9WQUwoUVRSLDQwNDUxLCwsLCwsTk9BVURJVCk=&amp;WINDOW=FIRST_POPUP&amp;HEIGHT=450&amp;WI","DTH=450&amp;START_MAXIMIZED=FALSE&amp;VAR:CALENDAR=US&amp;VAR:SYMBOL=WDR&amp;VAR:INDEX=0"}</definedName>
    <definedName name="_668__FDSAUDITLINK__" localSheetId="20" hidden="1">{"fdsup://directions/FAT Viewer?action=UPDATE&amp;creator=factset&amp;DYN_ARGS=TRUE&amp;DOC_NAME=FAT:FQL_AUDITING_CLIENT_TEMPLATE.FAT&amp;display_string=Audit&amp;VAR:KEY=WPSVQLWXGB&amp;VAR:QUERY=UkdGX0VOVFJQUl9WQUwoUVRSLDQwNDUxLCwsLCwsTk9BVURJVCk=&amp;WINDOW=FIRST_POPUP&amp;HEIGHT=450&amp;WI","DTH=450&amp;START_MAXIMIZED=FALSE&amp;VAR:CALENDAR=US&amp;VAR:SYMBOL=WDR&amp;VAR:INDEX=0"}</definedName>
    <definedName name="_668__FDSAUDITLINK__" hidden="1">{"fdsup://directions/FAT Viewer?action=UPDATE&amp;creator=factset&amp;DYN_ARGS=TRUE&amp;DOC_NAME=FAT:FQL_AUDITING_CLIENT_TEMPLATE.FAT&amp;display_string=Audit&amp;VAR:KEY=WPSVQLWXGB&amp;VAR:QUERY=UkdGX0VOVFJQUl9WQUwoUVRSLDQwNDUxLCwsLCwsTk9BVURJVCk=&amp;WINDOW=FIRST_POPUP&amp;HEIGHT=450&amp;WI","DTH=450&amp;START_MAXIMIZED=FALSE&amp;VAR:CALENDAR=US&amp;VAR:SYMBOL=WDR&amp;VAR:INDEX=0"}</definedName>
    <definedName name="_669__FDSAUDITLINK__" localSheetId="2" hidden="1">{"fdsup://directions/FAT Viewer?action=UPDATE&amp;creator=factset&amp;DYN_ARGS=TRUE&amp;DOC_NAME=FAT:FQL_AUDITING_CLIENT_TEMPLATE.FAT&amp;display_string=Audit&amp;VAR:KEY=MBIXWRWVUJ&amp;VAR:QUERY=UkdGX0VOVFJQUl9WQUwoUVRSLDQwMzU5LCwsLCwsTk9BVURJVCk=&amp;WINDOW=FIRST_POPUP&amp;HEIGHT=450&amp;WI","DTH=450&amp;START_MAXIMIZED=FALSE&amp;VAR:CALENDAR=US&amp;VAR:SYMBOL=WDR&amp;VAR:INDEX=0"}</definedName>
    <definedName name="_669__FDSAUDITLINK__" localSheetId="20" hidden="1">{"fdsup://directions/FAT Viewer?action=UPDATE&amp;creator=factset&amp;DYN_ARGS=TRUE&amp;DOC_NAME=FAT:FQL_AUDITING_CLIENT_TEMPLATE.FAT&amp;display_string=Audit&amp;VAR:KEY=MBIXWRWVUJ&amp;VAR:QUERY=UkdGX0VOVFJQUl9WQUwoUVRSLDQwMzU5LCwsLCwsTk9BVURJVCk=&amp;WINDOW=FIRST_POPUP&amp;HEIGHT=450&amp;WI","DTH=450&amp;START_MAXIMIZED=FALSE&amp;VAR:CALENDAR=US&amp;VAR:SYMBOL=WDR&amp;VAR:INDEX=0"}</definedName>
    <definedName name="_669__FDSAUDITLINK__" hidden="1">{"fdsup://directions/FAT Viewer?action=UPDATE&amp;creator=factset&amp;DYN_ARGS=TRUE&amp;DOC_NAME=FAT:FQL_AUDITING_CLIENT_TEMPLATE.FAT&amp;display_string=Audit&amp;VAR:KEY=MBIXWRWVUJ&amp;VAR:QUERY=UkdGX0VOVFJQUl9WQUwoUVRSLDQwMzU5LCwsLCwsTk9BVURJVCk=&amp;WINDOW=FIRST_POPUP&amp;HEIGHT=450&amp;WI","DTH=450&amp;START_MAXIMIZED=FALSE&amp;VAR:CALENDAR=US&amp;VAR:SYMBOL=WDR&amp;VAR:INDEX=0"}</definedName>
    <definedName name="_67__FDSAUDITLINK__" localSheetId="2" hidden="1">{"fdsup://IBCentral/FAT Viewer?action=UPDATE&amp;creator=factset&amp;DOC_NAME=fat:reuters_annual_pshs_src_window.fat&amp;display_string=Audit&amp;DYN_ARGS=TRUE&amp;VAR:ID1=B1DWJ9&amp;VAR:RCODE=FDSEPSDIL&amp;VAR:SDATE=20111299&amp;VAR:FREQ=Y&amp;VAR:RELITEM=RP&amp;VAR:CURRENCY=LOCAL&amp;VAR:CURRSOURCE","=EXSHARE&amp;VAR:NATFREQ=ANNUAL&amp;VAR:RFIELD=FINALIZED&amp;VAR:DB_TYPE=NR&amp;VAR:UNITS=M&amp;window=popup&amp;width=450&amp;height=300&amp;START_MAXIMIZED=FALSE"}</definedName>
    <definedName name="_67__FDSAUDITLINK__" localSheetId="20" hidden="1">{"fdsup://IBCentral/FAT Viewer?action=UPDATE&amp;creator=factset&amp;DOC_NAME=fat:reuters_annual_pshs_src_window.fat&amp;display_string=Audit&amp;DYN_ARGS=TRUE&amp;VAR:ID1=B1DWJ9&amp;VAR:RCODE=FDSEPSDIL&amp;VAR:SDATE=20111299&amp;VAR:FREQ=Y&amp;VAR:RELITEM=RP&amp;VAR:CURRENCY=LOCAL&amp;VAR:CURRSOURCE","=EXSHARE&amp;VAR:NATFREQ=ANNUAL&amp;VAR:RFIELD=FINALIZED&amp;VAR:DB_TYPE=NR&amp;VAR:UNITS=M&amp;window=popup&amp;width=450&amp;height=300&amp;START_MAXIMIZED=FALSE"}</definedName>
    <definedName name="_67__FDSAUDITLINK__" hidden="1">{"fdsup://IBCentral/FAT Viewer?action=UPDATE&amp;creator=factset&amp;DOC_NAME=fat:reuters_annual_pshs_src_window.fat&amp;display_string=Audit&amp;DYN_ARGS=TRUE&amp;VAR:ID1=B1DWJ9&amp;VAR:RCODE=FDSEPSDIL&amp;VAR:SDATE=20111299&amp;VAR:FREQ=Y&amp;VAR:RELITEM=RP&amp;VAR:CURRENCY=LOCAL&amp;VAR:CURRSOURCE","=EXSHARE&amp;VAR:NATFREQ=ANNUAL&amp;VAR:RFIELD=FINALIZED&amp;VAR:DB_TYPE=NR&amp;VAR:UNITS=M&amp;window=popup&amp;width=450&amp;height=300&amp;START_MAXIMIZED=FALSE"}</definedName>
    <definedName name="_670__FDSAUDITLINK__" localSheetId="2" hidden="1">{"fdsup://directions/FAT Viewer?action=UPDATE&amp;creator=factset&amp;DYN_ARGS=TRUE&amp;DOC_NAME=FAT:FQL_AUDITING_CLIENT_TEMPLATE.FAT&amp;display_string=Audit&amp;VAR:KEY=QTCDKLKDYZ&amp;VAR:QUERY=UkdGX0VOVFJQUl9WQUwoUVRSLDQwMjY4LCwsLCwsTk9BVURJVCk=&amp;WINDOW=FIRST_POPUP&amp;HEIGHT=450&amp;WI","DTH=450&amp;START_MAXIMIZED=FALSE&amp;VAR:CALENDAR=US&amp;VAR:SYMBOL=WDR&amp;VAR:INDEX=0"}</definedName>
    <definedName name="_670__FDSAUDITLINK__" localSheetId="20" hidden="1">{"fdsup://directions/FAT Viewer?action=UPDATE&amp;creator=factset&amp;DYN_ARGS=TRUE&amp;DOC_NAME=FAT:FQL_AUDITING_CLIENT_TEMPLATE.FAT&amp;display_string=Audit&amp;VAR:KEY=QTCDKLKDYZ&amp;VAR:QUERY=UkdGX0VOVFJQUl9WQUwoUVRSLDQwMjY4LCwsLCwsTk9BVURJVCk=&amp;WINDOW=FIRST_POPUP&amp;HEIGHT=450&amp;WI","DTH=450&amp;START_MAXIMIZED=FALSE&amp;VAR:CALENDAR=US&amp;VAR:SYMBOL=WDR&amp;VAR:INDEX=0"}</definedName>
    <definedName name="_670__FDSAUDITLINK__" hidden="1">{"fdsup://directions/FAT Viewer?action=UPDATE&amp;creator=factset&amp;DYN_ARGS=TRUE&amp;DOC_NAME=FAT:FQL_AUDITING_CLIENT_TEMPLATE.FAT&amp;display_string=Audit&amp;VAR:KEY=QTCDKLKDYZ&amp;VAR:QUERY=UkdGX0VOVFJQUl9WQUwoUVRSLDQwMjY4LCwsLCwsTk9BVURJVCk=&amp;WINDOW=FIRST_POPUP&amp;HEIGHT=450&amp;WI","DTH=450&amp;START_MAXIMIZED=FALSE&amp;VAR:CALENDAR=US&amp;VAR:SYMBOL=WDR&amp;VAR:INDEX=0"}</definedName>
    <definedName name="_671__FDSAUDITLINK__" localSheetId="2" hidden="1">{"fdsup://directions/FAT Viewer?action=UPDATE&amp;creator=factset&amp;DYN_ARGS=TRUE&amp;DOC_NAME=FAT:FQL_AUDITING_CLIENT_TEMPLATE.FAT&amp;display_string=Audit&amp;VAR:KEY=OLSXEDCFMH&amp;VAR:QUERY=UkdGX0VOVFJQUl9WQUwoUVRSLDQwMTc4LCwsLCwsTk9BVURJVCk=&amp;WINDOW=FIRST_POPUP&amp;HEIGHT=450&amp;WI","DTH=450&amp;START_MAXIMIZED=FALSE&amp;VAR:CALENDAR=US&amp;VAR:SYMBOL=WDR&amp;VAR:INDEX=0"}</definedName>
    <definedName name="_671__FDSAUDITLINK__" localSheetId="20" hidden="1">{"fdsup://directions/FAT Viewer?action=UPDATE&amp;creator=factset&amp;DYN_ARGS=TRUE&amp;DOC_NAME=FAT:FQL_AUDITING_CLIENT_TEMPLATE.FAT&amp;display_string=Audit&amp;VAR:KEY=OLSXEDCFMH&amp;VAR:QUERY=UkdGX0VOVFJQUl9WQUwoUVRSLDQwMTc4LCwsLCwsTk9BVURJVCk=&amp;WINDOW=FIRST_POPUP&amp;HEIGHT=450&amp;WI","DTH=450&amp;START_MAXIMIZED=FALSE&amp;VAR:CALENDAR=US&amp;VAR:SYMBOL=WDR&amp;VAR:INDEX=0"}</definedName>
    <definedName name="_671__FDSAUDITLINK__" hidden="1">{"fdsup://directions/FAT Viewer?action=UPDATE&amp;creator=factset&amp;DYN_ARGS=TRUE&amp;DOC_NAME=FAT:FQL_AUDITING_CLIENT_TEMPLATE.FAT&amp;display_string=Audit&amp;VAR:KEY=OLSXEDCFMH&amp;VAR:QUERY=UkdGX0VOVFJQUl9WQUwoUVRSLDQwMTc4LCwsLCwsTk9BVURJVCk=&amp;WINDOW=FIRST_POPUP&amp;HEIGHT=450&amp;WI","DTH=450&amp;START_MAXIMIZED=FALSE&amp;VAR:CALENDAR=US&amp;VAR:SYMBOL=WDR&amp;VAR:INDEX=0"}</definedName>
    <definedName name="_672__FDSAUDITLINK__" localSheetId="2" hidden="1">{"fdsup://directions/FAT Viewer?action=UPDATE&amp;creator=factset&amp;DYN_ARGS=TRUE&amp;DOC_NAME=FAT:FQL_AUDITING_CLIENT_TEMPLATE.FAT&amp;display_string=Audit&amp;VAR:KEY=QRYBYZMRIL&amp;VAR:QUERY=UkdGX0VOVFJQUl9WQUwoUVRSLDQwMDg2LCwsLCwsTk9BVURJVCk=&amp;WINDOW=FIRST_POPUP&amp;HEIGHT=450&amp;WI","DTH=450&amp;START_MAXIMIZED=FALSE&amp;VAR:CALENDAR=US&amp;VAR:SYMBOL=WDR&amp;VAR:INDEX=0"}</definedName>
    <definedName name="_672__FDSAUDITLINK__" localSheetId="20" hidden="1">{"fdsup://directions/FAT Viewer?action=UPDATE&amp;creator=factset&amp;DYN_ARGS=TRUE&amp;DOC_NAME=FAT:FQL_AUDITING_CLIENT_TEMPLATE.FAT&amp;display_string=Audit&amp;VAR:KEY=QRYBYZMRIL&amp;VAR:QUERY=UkdGX0VOVFJQUl9WQUwoUVRSLDQwMDg2LCwsLCwsTk9BVURJVCk=&amp;WINDOW=FIRST_POPUP&amp;HEIGHT=450&amp;WI","DTH=450&amp;START_MAXIMIZED=FALSE&amp;VAR:CALENDAR=US&amp;VAR:SYMBOL=WDR&amp;VAR:INDEX=0"}</definedName>
    <definedName name="_672__FDSAUDITLINK__" hidden="1">{"fdsup://directions/FAT Viewer?action=UPDATE&amp;creator=factset&amp;DYN_ARGS=TRUE&amp;DOC_NAME=FAT:FQL_AUDITING_CLIENT_TEMPLATE.FAT&amp;display_string=Audit&amp;VAR:KEY=QRYBYZMRIL&amp;VAR:QUERY=UkdGX0VOVFJQUl9WQUwoUVRSLDQwMDg2LCwsLCwsTk9BVURJVCk=&amp;WINDOW=FIRST_POPUP&amp;HEIGHT=450&amp;WI","DTH=450&amp;START_MAXIMIZED=FALSE&amp;VAR:CALENDAR=US&amp;VAR:SYMBOL=WDR&amp;VAR:INDEX=0"}</definedName>
    <definedName name="_673__FDSAUDITLINK__" localSheetId="2" hidden="1">{"fdsup://directions/FAT Viewer?action=UPDATE&amp;creator=factset&amp;DYN_ARGS=TRUE&amp;DOC_NAME=FAT:FQL_AUDITING_CLIENT_TEMPLATE.FAT&amp;display_string=Audit&amp;VAR:KEY=GTYRGHMBWR&amp;VAR:QUERY=UkdGX0VOVFJQUl9WQUwoUVRSLDM5OTk0LCwsLCwsTk9BVURJVCk=&amp;WINDOW=FIRST_POPUP&amp;HEIGHT=450&amp;WI","DTH=450&amp;START_MAXIMIZED=FALSE&amp;VAR:CALENDAR=US&amp;VAR:SYMBOL=WDR&amp;VAR:INDEX=0"}</definedName>
    <definedName name="_673__FDSAUDITLINK__" localSheetId="20" hidden="1">{"fdsup://directions/FAT Viewer?action=UPDATE&amp;creator=factset&amp;DYN_ARGS=TRUE&amp;DOC_NAME=FAT:FQL_AUDITING_CLIENT_TEMPLATE.FAT&amp;display_string=Audit&amp;VAR:KEY=GTYRGHMBWR&amp;VAR:QUERY=UkdGX0VOVFJQUl9WQUwoUVRSLDM5OTk0LCwsLCwsTk9BVURJVCk=&amp;WINDOW=FIRST_POPUP&amp;HEIGHT=450&amp;WI","DTH=450&amp;START_MAXIMIZED=FALSE&amp;VAR:CALENDAR=US&amp;VAR:SYMBOL=WDR&amp;VAR:INDEX=0"}</definedName>
    <definedName name="_673__FDSAUDITLINK__" hidden="1">{"fdsup://directions/FAT Viewer?action=UPDATE&amp;creator=factset&amp;DYN_ARGS=TRUE&amp;DOC_NAME=FAT:FQL_AUDITING_CLIENT_TEMPLATE.FAT&amp;display_string=Audit&amp;VAR:KEY=GTYRGHMBWR&amp;VAR:QUERY=UkdGX0VOVFJQUl9WQUwoUVRSLDM5OTk0LCwsLCwsTk9BVURJVCk=&amp;WINDOW=FIRST_POPUP&amp;HEIGHT=450&amp;WI","DTH=450&amp;START_MAXIMIZED=FALSE&amp;VAR:CALENDAR=US&amp;VAR:SYMBOL=WDR&amp;VAR:INDEX=0"}</definedName>
    <definedName name="_674__FDSAUDITLINK__" localSheetId="2" hidden="1">{"fdsup://directions/FAT Viewer?action=UPDATE&amp;creator=factset&amp;DYN_ARGS=TRUE&amp;DOC_NAME=FAT:FQL_AUDITING_CLIENT_TEMPLATE.FAT&amp;display_string=Audit&amp;VAR:KEY=WVUVOLWRIH&amp;VAR:QUERY=UkdGX0VOVFJQUl9WQUwoUVRSLDM5OTAzLCwsLCwsTk9BVURJVCk=&amp;WINDOW=FIRST_POPUP&amp;HEIGHT=450&amp;WI","DTH=450&amp;START_MAXIMIZED=FALSE&amp;VAR:CALENDAR=US&amp;VAR:SYMBOL=WDR&amp;VAR:INDEX=0"}</definedName>
    <definedName name="_674__FDSAUDITLINK__" localSheetId="20" hidden="1">{"fdsup://directions/FAT Viewer?action=UPDATE&amp;creator=factset&amp;DYN_ARGS=TRUE&amp;DOC_NAME=FAT:FQL_AUDITING_CLIENT_TEMPLATE.FAT&amp;display_string=Audit&amp;VAR:KEY=WVUVOLWRIH&amp;VAR:QUERY=UkdGX0VOVFJQUl9WQUwoUVRSLDM5OTAzLCwsLCwsTk9BVURJVCk=&amp;WINDOW=FIRST_POPUP&amp;HEIGHT=450&amp;WI","DTH=450&amp;START_MAXIMIZED=FALSE&amp;VAR:CALENDAR=US&amp;VAR:SYMBOL=WDR&amp;VAR:INDEX=0"}</definedName>
    <definedName name="_674__FDSAUDITLINK__" hidden="1">{"fdsup://directions/FAT Viewer?action=UPDATE&amp;creator=factset&amp;DYN_ARGS=TRUE&amp;DOC_NAME=FAT:FQL_AUDITING_CLIENT_TEMPLATE.FAT&amp;display_string=Audit&amp;VAR:KEY=WVUVOLWRIH&amp;VAR:QUERY=UkdGX0VOVFJQUl9WQUwoUVRSLDM5OTAzLCwsLCwsTk9BVURJVCk=&amp;WINDOW=FIRST_POPUP&amp;HEIGHT=450&amp;WI","DTH=450&amp;START_MAXIMIZED=FALSE&amp;VAR:CALENDAR=US&amp;VAR:SYMBOL=WDR&amp;VAR:INDEX=0"}</definedName>
    <definedName name="_675__FDSAUDITLINK__" localSheetId="2" hidden="1">{"fdsup://directions/FAT Viewer?action=UPDATE&amp;creator=factset&amp;DYN_ARGS=TRUE&amp;DOC_NAME=FAT:FQL_AUDITING_CLIENT_TEMPLATE.FAT&amp;display_string=Audit&amp;VAR:KEY=IPYZIJUXQX&amp;VAR:QUERY=UkdGX0VOVFJQUl9WQUwoUVRSLDM5ODEzLCwsLCwsTk9BVURJVCk=&amp;WINDOW=FIRST_POPUP&amp;HEIGHT=450&amp;WI","DTH=450&amp;START_MAXIMIZED=FALSE&amp;VAR:CALENDAR=US&amp;VAR:SYMBOL=WDR&amp;VAR:INDEX=0"}</definedName>
    <definedName name="_675__FDSAUDITLINK__" localSheetId="20" hidden="1">{"fdsup://directions/FAT Viewer?action=UPDATE&amp;creator=factset&amp;DYN_ARGS=TRUE&amp;DOC_NAME=FAT:FQL_AUDITING_CLIENT_TEMPLATE.FAT&amp;display_string=Audit&amp;VAR:KEY=IPYZIJUXQX&amp;VAR:QUERY=UkdGX0VOVFJQUl9WQUwoUVRSLDM5ODEzLCwsLCwsTk9BVURJVCk=&amp;WINDOW=FIRST_POPUP&amp;HEIGHT=450&amp;WI","DTH=450&amp;START_MAXIMIZED=FALSE&amp;VAR:CALENDAR=US&amp;VAR:SYMBOL=WDR&amp;VAR:INDEX=0"}</definedName>
    <definedName name="_675__FDSAUDITLINK__" hidden="1">{"fdsup://directions/FAT Viewer?action=UPDATE&amp;creator=factset&amp;DYN_ARGS=TRUE&amp;DOC_NAME=FAT:FQL_AUDITING_CLIENT_TEMPLATE.FAT&amp;display_string=Audit&amp;VAR:KEY=IPYZIJUXQX&amp;VAR:QUERY=UkdGX0VOVFJQUl9WQUwoUVRSLDM5ODEzLCwsLCwsTk9BVURJVCk=&amp;WINDOW=FIRST_POPUP&amp;HEIGHT=450&amp;WI","DTH=450&amp;START_MAXIMIZED=FALSE&amp;VAR:CALENDAR=US&amp;VAR:SYMBOL=WDR&amp;VAR:INDEX=0"}</definedName>
    <definedName name="_676__FDSAUDITLINK__" localSheetId="2" hidden="1">{"fdsup://directions/FAT Viewer?action=UPDATE&amp;creator=factset&amp;DYN_ARGS=TRUE&amp;DOC_NAME=FAT:FQL_AUDITING_CLIENT_TEMPLATE.FAT&amp;display_string=Audit&amp;VAR:KEY=YLMFKVYXIT&amp;VAR:QUERY=UkdGX0VOVFJQUl9WQUwoUVRSLDM5NzIxLCwsLCwsTk9BVURJVCk=&amp;WINDOW=FIRST_POPUP&amp;HEIGHT=450&amp;WI","DTH=450&amp;START_MAXIMIZED=FALSE&amp;VAR:CALENDAR=US&amp;VAR:SYMBOL=WDR&amp;VAR:INDEX=0"}</definedName>
    <definedName name="_676__FDSAUDITLINK__" localSheetId="20" hidden="1">{"fdsup://directions/FAT Viewer?action=UPDATE&amp;creator=factset&amp;DYN_ARGS=TRUE&amp;DOC_NAME=FAT:FQL_AUDITING_CLIENT_TEMPLATE.FAT&amp;display_string=Audit&amp;VAR:KEY=YLMFKVYXIT&amp;VAR:QUERY=UkdGX0VOVFJQUl9WQUwoUVRSLDM5NzIxLCwsLCwsTk9BVURJVCk=&amp;WINDOW=FIRST_POPUP&amp;HEIGHT=450&amp;WI","DTH=450&amp;START_MAXIMIZED=FALSE&amp;VAR:CALENDAR=US&amp;VAR:SYMBOL=WDR&amp;VAR:INDEX=0"}</definedName>
    <definedName name="_676__FDSAUDITLINK__" hidden="1">{"fdsup://directions/FAT Viewer?action=UPDATE&amp;creator=factset&amp;DYN_ARGS=TRUE&amp;DOC_NAME=FAT:FQL_AUDITING_CLIENT_TEMPLATE.FAT&amp;display_string=Audit&amp;VAR:KEY=YLMFKVYXIT&amp;VAR:QUERY=UkdGX0VOVFJQUl9WQUwoUVRSLDM5NzIxLCwsLCwsTk9BVURJVCk=&amp;WINDOW=FIRST_POPUP&amp;HEIGHT=450&amp;WI","DTH=450&amp;START_MAXIMIZED=FALSE&amp;VAR:CALENDAR=US&amp;VAR:SYMBOL=WDR&amp;VAR:INDEX=0"}</definedName>
    <definedName name="_677__FDSAUDITLINK__" localSheetId="2" hidden="1">{"fdsup://directions/FAT Viewer?action=UPDATE&amp;creator=factset&amp;DYN_ARGS=TRUE&amp;DOC_NAME=FAT:FQL_AUDITING_CLIENT_TEMPLATE.FAT&amp;display_string=Audit&amp;VAR:KEY=EBINSRGBQV&amp;VAR:QUERY=UkdGX0VOVFJQUl9WQUwoUVRSLDM5NjI5LCwsLCwsTk9BVURJVCk=&amp;WINDOW=FIRST_POPUP&amp;HEIGHT=450&amp;WI","DTH=450&amp;START_MAXIMIZED=FALSE&amp;VAR:CALENDAR=US&amp;VAR:SYMBOL=WDR&amp;VAR:INDEX=0"}</definedName>
    <definedName name="_677__FDSAUDITLINK__" localSheetId="20" hidden="1">{"fdsup://directions/FAT Viewer?action=UPDATE&amp;creator=factset&amp;DYN_ARGS=TRUE&amp;DOC_NAME=FAT:FQL_AUDITING_CLIENT_TEMPLATE.FAT&amp;display_string=Audit&amp;VAR:KEY=EBINSRGBQV&amp;VAR:QUERY=UkdGX0VOVFJQUl9WQUwoUVRSLDM5NjI5LCwsLCwsTk9BVURJVCk=&amp;WINDOW=FIRST_POPUP&amp;HEIGHT=450&amp;WI","DTH=450&amp;START_MAXIMIZED=FALSE&amp;VAR:CALENDAR=US&amp;VAR:SYMBOL=WDR&amp;VAR:INDEX=0"}</definedName>
    <definedName name="_677__FDSAUDITLINK__" hidden="1">{"fdsup://directions/FAT Viewer?action=UPDATE&amp;creator=factset&amp;DYN_ARGS=TRUE&amp;DOC_NAME=FAT:FQL_AUDITING_CLIENT_TEMPLATE.FAT&amp;display_string=Audit&amp;VAR:KEY=EBINSRGBQV&amp;VAR:QUERY=UkdGX0VOVFJQUl9WQUwoUVRSLDM5NjI5LCwsLCwsTk9BVURJVCk=&amp;WINDOW=FIRST_POPUP&amp;HEIGHT=450&amp;WI","DTH=450&amp;START_MAXIMIZED=FALSE&amp;VAR:CALENDAR=US&amp;VAR:SYMBOL=WDR&amp;VAR:INDEX=0"}</definedName>
    <definedName name="_678__FDSAUDITLINK__" localSheetId="2" hidden="1">{"fdsup://directions/FAT Viewer?action=UPDATE&amp;creator=factset&amp;DYN_ARGS=TRUE&amp;DOC_NAME=FAT:FQL_AUDITING_CLIENT_TEMPLATE.FAT&amp;display_string=Audit&amp;VAR:KEY=WLGFQLIZEN&amp;VAR:QUERY=UkdGX0VOVFJQUl9WQUwoUVRSLDM5NTM4LCwsLCwsTk9BVURJVCk=&amp;WINDOW=FIRST_POPUP&amp;HEIGHT=450&amp;WI","DTH=450&amp;START_MAXIMIZED=FALSE&amp;VAR:CALENDAR=US&amp;VAR:SYMBOL=WDR&amp;VAR:INDEX=0"}</definedName>
    <definedName name="_678__FDSAUDITLINK__" localSheetId="20" hidden="1">{"fdsup://directions/FAT Viewer?action=UPDATE&amp;creator=factset&amp;DYN_ARGS=TRUE&amp;DOC_NAME=FAT:FQL_AUDITING_CLIENT_TEMPLATE.FAT&amp;display_string=Audit&amp;VAR:KEY=WLGFQLIZEN&amp;VAR:QUERY=UkdGX0VOVFJQUl9WQUwoUVRSLDM5NTM4LCwsLCwsTk9BVURJVCk=&amp;WINDOW=FIRST_POPUP&amp;HEIGHT=450&amp;WI","DTH=450&amp;START_MAXIMIZED=FALSE&amp;VAR:CALENDAR=US&amp;VAR:SYMBOL=WDR&amp;VAR:INDEX=0"}</definedName>
    <definedName name="_678__FDSAUDITLINK__" hidden="1">{"fdsup://directions/FAT Viewer?action=UPDATE&amp;creator=factset&amp;DYN_ARGS=TRUE&amp;DOC_NAME=FAT:FQL_AUDITING_CLIENT_TEMPLATE.FAT&amp;display_string=Audit&amp;VAR:KEY=WLGFQLIZEN&amp;VAR:QUERY=UkdGX0VOVFJQUl9WQUwoUVRSLDM5NTM4LCwsLCwsTk9BVURJVCk=&amp;WINDOW=FIRST_POPUP&amp;HEIGHT=450&amp;WI","DTH=450&amp;START_MAXIMIZED=FALSE&amp;VAR:CALENDAR=US&amp;VAR:SYMBOL=WDR&amp;VAR:INDEX=0"}</definedName>
    <definedName name="_679__FDSAUDITLINK__" localSheetId="2" hidden="1">{"fdsup://directions/FAT Viewer?action=UPDATE&amp;creator=factset&amp;DYN_ARGS=TRUE&amp;DOC_NAME=FAT:FQL_AUDITING_CLIENT_TEMPLATE.FAT&amp;display_string=Audit&amp;VAR:KEY=IPQPKPANUL&amp;VAR:QUERY=UkdGX0VOVFJQUl9WQUwoUVRSLDM5NDQ3LCwsLCwsTk9BVURJVCk=&amp;WINDOW=FIRST_POPUP&amp;HEIGHT=450&amp;WI","DTH=450&amp;START_MAXIMIZED=FALSE&amp;VAR:CALENDAR=US&amp;VAR:SYMBOL=WDR&amp;VAR:INDEX=0"}</definedName>
    <definedName name="_679__FDSAUDITLINK__" localSheetId="20" hidden="1">{"fdsup://directions/FAT Viewer?action=UPDATE&amp;creator=factset&amp;DYN_ARGS=TRUE&amp;DOC_NAME=FAT:FQL_AUDITING_CLIENT_TEMPLATE.FAT&amp;display_string=Audit&amp;VAR:KEY=IPQPKPANUL&amp;VAR:QUERY=UkdGX0VOVFJQUl9WQUwoUVRSLDM5NDQ3LCwsLCwsTk9BVURJVCk=&amp;WINDOW=FIRST_POPUP&amp;HEIGHT=450&amp;WI","DTH=450&amp;START_MAXIMIZED=FALSE&amp;VAR:CALENDAR=US&amp;VAR:SYMBOL=WDR&amp;VAR:INDEX=0"}</definedName>
    <definedName name="_679__FDSAUDITLINK__" hidden="1">{"fdsup://directions/FAT Viewer?action=UPDATE&amp;creator=factset&amp;DYN_ARGS=TRUE&amp;DOC_NAME=FAT:FQL_AUDITING_CLIENT_TEMPLATE.FAT&amp;display_string=Audit&amp;VAR:KEY=IPQPKPANUL&amp;VAR:QUERY=UkdGX0VOVFJQUl9WQUwoUVRSLDM5NDQ3LCwsLCwsTk9BVURJVCk=&amp;WINDOW=FIRST_POPUP&amp;HEIGHT=450&amp;WI","DTH=450&amp;START_MAXIMIZED=FALSE&amp;VAR:CALENDAR=US&amp;VAR:SYMBOL=WDR&amp;VAR:INDEX=0"}</definedName>
    <definedName name="_68__FDSAUDITLINK__" localSheetId="2" hidden="1">{"fdsup://IBCentral/FAT Viewer?action=UPDATE&amp;creator=factset&amp;DOC_NAME=fat:reuters_annual_pshs_src_window.fat&amp;display_string=Audit&amp;DYN_ARGS=TRUE&amp;VAR:ID1=B0PYHC&amp;VAR:RCODE=FDSEPSDIL&amp;VAR:SDATE=20111299&amp;VAR:FREQ=Y&amp;VAR:RELITEM=RP&amp;VAR:CURRENCY=LOCAL&amp;VAR:CURRSOURCE","=EXSHARE&amp;VAR:NATFREQ=ANNUAL&amp;VAR:RFIELD=FINALIZED&amp;VAR:DB_TYPE=NR&amp;VAR:UNITS=M&amp;window=popup&amp;width=450&amp;height=300&amp;START_MAXIMIZED=FALSE"}</definedName>
    <definedName name="_68__FDSAUDITLINK__" localSheetId="20" hidden="1">{"fdsup://IBCentral/FAT Viewer?action=UPDATE&amp;creator=factset&amp;DOC_NAME=fat:reuters_annual_pshs_src_window.fat&amp;display_string=Audit&amp;DYN_ARGS=TRUE&amp;VAR:ID1=B0PYHC&amp;VAR:RCODE=FDSEPSDIL&amp;VAR:SDATE=20111299&amp;VAR:FREQ=Y&amp;VAR:RELITEM=RP&amp;VAR:CURRENCY=LOCAL&amp;VAR:CURRSOURCE","=EXSHARE&amp;VAR:NATFREQ=ANNUAL&amp;VAR:RFIELD=FINALIZED&amp;VAR:DB_TYPE=NR&amp;VAR:UNITS=M&amp;window=popup&amp;width=450&amp;height=300&amp;START_MAXIMIZED=FALSE"}</definedName>
    <definedName name="_68__FDSAUDITLINK__" hidden="1">{"fdsup://IBCentral/FAT Viewer?action=UPDATE&amp;creator=factset&amp;DOC_NAME=fat:reuters_annual_pshs_src_window.fat&amp;display_string=Audit&amp;DYN_ARGS=TRUE&amp;VAR:ID1=B0PYHC&amp;VAR:RCODE=FDSEPSDIL&amp;VAR:SDATE=20111299&amp;VAR:FREQ=Y&amp;VAR:RELITEM=RP&amp;VAR:CURRENCY=LOCAL&amp;VAR:CURRSOURCE","=EXSHARE&amp;VAR:NATFREQ=ANNUAL&amp;VAR:RFIELD=FINALIZED&amp;VAR:DB_TYPE=NR&amp;VAR:UNITS=M&amp;window=popup&amp;width=450&amp;height=300&amp;START_MAXIMIZED=FALSE"}</definedName>
    <definedName name="_680__FDSAUDITLINK__" localSheetId="2" hidden="1">{"fdsup://directions/FAT Viewer?action=UPDATE&amp;creator=factset&amp;DYN_ARGS=TRUE&amp;DOC_NAME=FAT:FQL_AUDITING_CLIENT_TEMPLATE.FAT&amp;display_string=Audit&amp;VAR:KEY=IBQJAPIZAL&amp;VAR:QUERY=UkdGX0VOVFJQUl9WQUwoUVRSLDM5MzU1LCwsLCwsTk9BVURJVCk=&amp;WINDOW=FIRST_POPUP&amp;HEIGHT=450&amp;WI","DTH=450&amp;START_MAXIMIZED=FALSE&amp;VAR:CALENDAR=US&amp;VAR:SYMBOL=WDR&amp;VAR:INDEX=0"}</definedName>
    <definedName name="_680__FDSAUDITLINK__" localSheetId="20" hidden="1">{"fdsup://directions/FAT Viewer?action=UPDATE&amp;creator=factset&amp;DYN_ARGS=TRUE&amp;DOC_NAME=FAT:FQL_AUDITING_CLIENT_TEMPLATE.FAT&amp;display_string=Audit&amp;VAR:KEY=IBQJAPIZAL&amp;VAR:QUERY=UkdGX0VOVFJQUl9WQUwoUVRSLDM5MzU1LCwsLCwsTk9BVURJVCk=&amp;WINDOW=FIRST_POPUP&amp;HEIGHT=450&amp;WI","DTH=450&amp;START_MAXIMIZED=FALSE&amp;VAR:CALENDAR=US&amp;VAR:SYMBOL=WDR&amp;VAR:INDEX=0"}</definedName>
    <definedName name="_680__FDSAUDITLINK__" hidden="1">{"fdsup://directions/FAT Viewer?action=UPDATE&amp;creator=factset&amp;DYN_ARGS=TRUE&amp;DOC_NAME=FAT:FQL_AUDITING_CLIENT_TEMPLATE.FAT&amp;display_string=Audit&amp;VAR:KEY=IBQJAPIZAL&amp;VAR:QUERY=UkdGX0VOVFJQUl9WQUwoUVRSLDM5MzU1LCwsLCwsTk9BVURJVCk=&amp;WINDOW=FIRST_POPUP&amp;HEIGHT=450&amp;WI","DTH=450&amp;START_MAXIMIZED=FALSE&amp;VAR:CALENDAR=US&amp;VAR:SYMBOL=WDR&amp;VAR:INDEX=0"}</definedName>
    <definedName name="_681__FDSAUDITLINK__" localSheetId="2" hidden="1">{"fdsup://directions/FAT Viewer?action=UPDATE&amp;creator=factset&amp;DYN_ARGS=TRUE&amp;DOC_NAME=FAT:FQL_AUDITING_CLIENT_TEMPLATE.FAT&amp;display_string=Audit&amp;VAR:KEY=KHAJCHARIH&amp;VAR:QUERY=UkdGX0VOVFJQUl9WQUwoUVRSLDM5MjYzLCwsLCwsTk9BVURJVCk=&amp;WINDOW=FIRST_POPUP&amp;HEIGHT=450&amp;WI","DTH=450&amp;START_MAXIMIZED=FALSE&amp;VAR:CALENDAR=US&amp;VAR:SYMBOL=WDR&amp;VAR:INDEX=0"}</definedName>
    <definedName name="_681__FDSAUDITLINK__" localSheetId="20" hidden="1">{"fdsup://directions/FAT Viewer?action=UPDATE&amp;creator=factset&amp;DYN_ARGS=TRUE&amp;DOC_NAME=FAT:FQL_AUDITING_CLIENT_TEMPLATE.FAT&amp;display_string=Audit&amp;VAR:KEY=KHAJCHARIH&amp;VAR:QUERY=UkdGX0VOVFJQUl9WQUwoUVRSLDM5MjYzLCwsLCwsTk9BVURJVCk=&amp;WINDOW=FIRST_POPUP&amp;HEIGHT=450&amp;WI","DTH=450&amp;START_MAXIMIZED=FALSE&amp;VAR:CALENDAR=US&amp;VAR:SYMBOL=WDR&amp;VAR:INDEX=0"}</definedName>
    <definedName name="_681__FDSAUDITLINK__" hidden="1">{"fdsup://directions/FAT Viewer?action=UPDATE&amp;creator=factset&amp;DYN_ARGS=TRUE&amp;DOC_NAME=FAT:FQL_AUDITING_CLIENT_TEMPLATE.FAT&amp;display_string=Audit&amp;VAR:KEY=KHAJCHARIH&amp;VAR:QUERY=UkdGX0VOVFJQUl9WQUwoUVRSLDM5MjYzLCwsLCwsTk9BVURJVCk=&amp;WINDOW=FIRST_POPUP&amp;HEIGHT=450&amp;WI","DTH=450&amp;START_MAXIMIZED=FALSE&amp;VAR:CALENDAR=US&amp;VAR:SYMBOL=WDR&amp;VAR:INDEX=0"}</definedName>
    <definedName name="_682__FDSAUDITLINK__" localSheetId="2" hidden="1">{"fdsup://directions/FAT Viewer?action=UPDATE&amp;creator=factset&amp;DYN_ARGS=TRUE&amp;DOC_NAME=FAT:FQL_AUDITING_CLIENT_TEMPLATE.FAT&amp;display_string=Audit&amp;VAR:KEY=MPGNYBARUV&amp;VAR:QUERY=UkdGX0VOVFJQUl9WQUwoUVRSLDM5MTcyLCwsLCwsTk9BVURJVCk=&amp;WINDOW=FIRST_POPUP&amp;HEIGHT=450&amp;WI","DTH=450&amp;START_MAXIMIZED=FALSE&amp;VAR:CALENDAR=US&amp;VAR:SYMBOL=WDR&amp;VAR:INDEX=0"}</definedName>
    <definedName name="_682__FDSAUDITLINK__" localSheetId="20" hidden="1">{"fdsup://directions/FAT Viewer?action=UPDATE&amp;creator=factset&amp;DYN_ARGS=TRUE&amp;DOC_NAME=FAT:FQL_AUDITING_CLIENT_TEMPLATE.FAT&amp;display_string=Audit&amp;VAR:KEY=MPGNYBARUV&amp;VAR:QUERY=UkdGX0VOVFJQUl9WQUwoUVRSLDM5MTcyLCwsLCwsTk9BVURJVCk=&amp;WINDOW=FIRST_POPUP&amp;HEIGHT=450&amp;WI","DTH=450&amp;START_MAXIMIZED=FALSE&amp;VAR:CALENDAR=US&amp;VAR:SYMBOL=WDR&amp;VAR:INDEX=0"}</definedName>
    <definedName name="_682__FDSAUDITLINK__" hidden="1">{"fdsup://directions/FAT Viewer?action=UPDATE&amp;creator=factset&amp;DYN_ARGS=TRUE&amp;DOC_NAME=FAT:FQL_AUDITING_CLIENT_TEMPLATE.FAT&amp;display_string=Audit&amp;VAR:KEY=MPGNYBARUV&amp;VAR:QUERY=UkdGX0VOVFJQUl9WQUwoUVRSLDM5MTcyLCwsLCwsTk9BVURJVCk=&amp;WINDOW=FIRST_POPUP&amp;HEIGHT=450&amp;WI","DTH=450&amp;START_MAXIMIZED=FALSE&amp;VAR:CALENDAR=US&amp;VAR:SYMBOL=WDR&amp;VAR:INDEX=0"}</definedName>
    <definedName name="_683__FDSAUDITLINK__" localSheetId="2" hidden="1">{"fdsup://directions/FAT Viewer?action=UPDATE&amp;creator=factset&amp;DYN_ARGS=TRUE&amp;DOC_NAME=FAT:FQL_AUDITING_CLIENT_TEMPLATE.FAT&amp;display_string=Audit&amp;VAR:KEY=EHYJMZIVOR&amp;VAR:QUERY=UkdGX0VOVFJQUl9WQUwoUVRSLDM5MDgyLCwsLCwsTk9BVURJVCk=&amp;WINDOW=FIRST_POPUP&amp;HEIGHT=450&amp;WI","DTH=450&amp;START_MAXIMIZED=FALSE&amp;VAR:CALENDAR=US&amp;VAR:SYMBOL=WDR&amp;VAR:INDEX=0"}</definedName>
    <definedName name="_683__FDSAUDITLINK__" localSheetId="20" hidden="1">{"fdsup://directions/FAT Viewer?action=UPDATE&amp;creator=factset&amp;DYN_ARGS=TRUE&amp;DOC_NAME=FAT:FQL_AUDITING_CLIENT_TEMPLATE.FAT&amp;display_string=Audit&amp;VAR:KEY=EHYJMZIVOR&amp;VAR:QUERY=UkdGX0VOVFJQUl9WQUwoUVRSLDM5MDgyLCwsLCwsTk9BVURJVCk=&amp;WINDOW=FIRST_POPUP&amp;HEIGHT=450&amp;WI","DTH=450&amp;START_MAXIMIZED=FALSE&amp;VAR:CALENDAR=US&amp;VAR:SYMBOL=WDR&amp;VAR:INDEX=0"}</definedName>
    <definedName name="_683__FDSAUDITLINK__" hidden="1">{"fdsup://directions/FAT Viewer?action=UPDATE&amp;creator=factset&amp;DYN_ARGS=TRUE&amp;DOC_NAME=FAT:FQL_AUDITING_CLIENT_TEMPLATE.FAT&amp;display_string=Audit&amp;VAR:KEY=EHYJMZIVOR&amp;VAR:QUERY=UkdGX0VOVFJQUl9WQUwoUVRSLDM5MDgyLCwsLCwsTk9BVURJVCk=&amp;WINDOW=FIRST_POPUP&amp;HEIGHT=450&amp;WI","DTH=450&amp;START_MAXIMIZED=FALSE&amp;VAR:CALENDAR=US&amp;VAR:SYMBOL=WDR&amp;VAR:INDEX=0"}</definedName>
    <definedName name="_684__FDSAUDITLINK__" localSheetId="2" hidden="1">{"fdsup://directions/FAT Viewer?action=UPDATE&amp;creator=factset&amp;DYN_ARGS=TRUE&amp;DOC_NAME=FAT:FQL_AUDITING_CLIENT_TEMPLATE.FAT&amp;display_string=Audit&amp;VAR:KEY=EVGDWFCHCX&amp;VAR:QUERY=UkdGX0VOVFJQUl9WQUwoUVRSLDM4OTkwLCwsLCwsTk9BVURJVCk=&amp;WINDOW=FIRST_POPUP&amp;HEIGHT=450&amp;WI","DTH=450&amp;START_MAXIMIZED=FALSE&amp;VAR:CALENDAR=US&amp;VAR:SYMBOL=WDR&amp;VAR:INDEX=0"}</definedName>
    <definedName name="_684__FDSAUDITLINK__" localSheetId="20" hidden="1">{"fdsup://directions/FAT Viewer?action=UPDATE&amp;creator=factset&amp;DYN_ARGS=TRUE&amp;DOC_NAME=FAT:FQL_AUDITING_CLIENT_TEMPLATE.FAT&amp;display_string=Audit&amp;VAR:KEY=EVGDWFCHCX&amp;VAR:QUERY=UkdGX0VOVFJQUl9WQUwoUVRSLDM4OTkwLCwsLCwsTk9BVURJVCk=&amp;WINDOW=FIRST_POPUP&amp;HEIGHT=450&amp;WI","DTH=450&amp;START_MAXIMIZED=FALSE&amp;VAR:CALENDAR=US&amp;VAR:SYMBOL=WDR&amp;VAR:INDEX=0"}</definedName>
    <definedName name="_684__FDSAUDITLINK__" hidden="1">{"fdsup://directions/FAT Viewer?action=UPDATE&amp;creator=factset&amp;DYN_ARGS=TRUE&amp;DOC_NAME=FAT:FQL_AUDITING_CLIENT_TEMPLATE.FAT&amp;display_string=Audit&amp;VAR:KEY=EVGDWFCHCX&amp;VAR:QUERY=UkdGX0VOVFJQUl9WQUwoUVRSLDM4OTkwLCwsLCwsTk9BVURJVCk=&amp;WINDOW=FIRST_POPUP&amp;HEIGHT=450&amp;WI","DTH=450&amp;START_MAXIMIZED=FALSE&amp;VAR:CALENDAR=US&amp;VAR:SYMBOL=WDR&amp;VAR:INDEX=0"}</definedName>
    <definedName name="_685__FDSAUDITLINK__" localSheetId="2" hidden="1">{"fdsup://directions/FAT Viewer?action=UPDATE&amp;creator=factset&amp;DYN_ARGS=TRUE&amp;DOC_NAME=FAT:FQL_AUDITING_CLIENT_TEMPLATE.FAT&amp;display_string=Audit&amp;VAR:KEY=QROZYVANOX&amp;VAR:QUERY=UkdGX0VOVFJQUl9WQUwoUVRSLDM4ODk4LCwsLCwsTk9BVURJVCk=&amp;WINDOW=FIRST_POPUP&amp;HEIGHT=450&amp;WI","DTH=450&amp;START_MAXIMIZED=FALSE&amp;VAR:CALENDAR=US&amp;VAR:SYMBOL=WDR&amp;VAR:INDEX=0"}</definedName>
    <definedName name="_685__FDSAUDITLINK__" localSheetId="20" hidden="1">{"fdsup://directions/FAT Viewer?action=UPDATE&amp;creator=factset&amp;DYN_ARGS=TRUE&amp;DOC_NAME=FAT:FQL_AUDITING_CLIENT_TEMPLATE.FAT&amp;display_string=Audit&amp;VAR:KEY=QROZYVANOX&amp;VAR:QUERY=UkdGX0VOVFJQUl9WQUwoUVRSLDM4ODk4LCwsLCwsTk9BVURJVCk=&amp;WINDOW=FIRST_POPUP&amp;HEIGHT=450&amp;WI","DTH=450&amp;START_MAXIMIZED=FALSE&amp;VAR:CALENDAR=US&amp;VAR:SYMBOL=WDR&amp;VAR:INDEX=0"}</definedName>
    <definedName name="_685__FDSAUDITLINK__" hidden="1">{"fdsup://directions/FAT Viewer?action=UPDATE&amp;creator=factset&amp;DYN_ARGS=TRUE&amp;DOC_NAME=FAT:FQL_AUDITING_CLIENT_TEMPLATE.FAT&amp;display_string=Audit&amp;VAR:KEY=QROZYVANOX&amp;VAR:QUERY=UkdGX0VOVFJQUl9WQUwoUVRSLDM4ODk4LCwsLCwsTk9BVURJVCk=&amp;WINDOW=FIRST_POPUP&amp;HEIGHT=450&amp;WI","DTH=450&amp;START_MAXIMIZED=FALSE&amp;VAR:CALENDAR=US&amp;VAR:SYMBOL=WDR&amp;VAR:INDEX=0"}</definedName>
    <definedName name="_686__FDSAUDITLINK__" localSheetId="2" hidden="1">{"fdsup://directions/FAT Viewer?action=UPDATE&amp;creator=factset&amp;DYN_ARGS=TRUE&amp;DOC_NAME=FAT:FQL_AUDITING_CLIENT_TEMPLATE.FAT&amp;display_string=Audit&amp;VAR:KEY=SJGHSBWTQJ&amp;VAR:QUERY=UkdGX0VOVFJQUl9WQUwoUVRSLDM4ODA3LCwsLCwsTk9BVURJVCk=&amp;WINDOW=FIRST_POPUP&amp;HEIGHT=450&amp;WI","DTH=450&amp;START_MAXIMIZED=FALSE&amp;VAR:CALENDAR=US&amp;VAR:SYMBOL=WDR&amp;VAR:INDEX=0"}</definedName>
    <definedName name="_686__FDSAUDITLINK__" localSheetId="20" hidden="1">{"fdsup://directions/FAT Viewer?action=UPDATE&amp;creator=factset&amp;DYN_ARGS=TRUE&amp;DOC_NAME=FAT:FQL_AUDITING_CLIENT_TEMPLATE.FAT&amp;display_string=Audit&amp;VAR:KEY=SJGHSBWTQJ&amp;VAR:QUERY=UkdGX0VOVFJQUl9WQUwoUVRSLDM4ODA3LCwsLCwsTk9BVURJVCk=&amp;WINDOW=FIRST_POPUP&amp;HEIGHT=450&amp;WI","DTH=450&amp;START_MAXIMIZED=FALSE&amp;VAR:CALENDAR=US&amp;VAR:SYMBOL=WDR&amp;VAR:INDEX=0"}</definedName>
    <definedName name="_686__FDSAUDITLINK__" hidden="1">{"fdsup://directions/FAT Viewer?action=UPDATE&amp;creator=factset&amp;DYN_ARGS=TRUE&amp;DOC_NAME=FAT:FQL_AUDITING_CLIENT_TEMPLATE.FAT&amp;display_string=Audit&amp;VAR:KEY=SJGHSBWTQJ&amp;VAR:QUERY=UkdGX0VOVFJQUl9WQUwoUVRSLDM4ODA3LCwsLCwsTk9BVURJVCk=&amp;WINDOW=FIRST_POPUP&amp;HEIGHT=450&amp;WI","DTH=450&amp;START_MAXIMIZED=FALSE&amp;VAR:CALENDAR=US&amp;VAR:SYMBOL=WDR&amp;VAR:INDEX=0"}</definedName>
    <definedName name="_687__FDSAUDITLINK__" localSheetId="2" hidden="1">{"fdsup://directions/FAT Viewer?action=UPDATE&amp;creator=factset&amp;DYN_ARGS=TRUE&amp;DOC_NAME=FAT:FQL_AUDITING_CLIENT_TEMPLATE.FAT&amp;display_string=Audit&amp;VAR:KEY=GNOJQPINAL&amp;VAR:QUERY=UkdGX0VOVFJQUl9WQUwoUVRSLDM4NzE3LCwsLCwsTk9BVURJVCk=&amp;WINDOW=FIRST_POPUP&amp;HEIGHT=450&amp;WI","DTH=450&amp;START_MAXIMIZED=FALSE&amp;VAR:CALENDAR=US&amp;VAR:SYMBOL=WDR&amp;VAR:INDEX=0"}</definedName>
    <definedName name="_687__FDSAUDITLINK__" localSheetId="20" hidden="1">{"fdsup://directions/FAT Viewer?action=UPDATE&amp;creator=factset&amp;DYN_ARGS=TRUE&amp;DOC_NAME=FAT:FQL_AUDITING_CLIENT_TEMPLATE.FAT&amp;display_string=Audit&amp;VAR:KEY=GNOJQPINAL&amp;VAR:QUERY=UkdGX0VOVFJQUl9WQUwoUVRSLDM4NzE3LCwsLCwsTk9BVURJVCk=&amp;WINDOW=FIRST_POPUP&amp;HEIGHT=450&amp;WI","DTH=450&amp;START_MAXIMIZED=FALSE&amp;VAR:CALENDAR=US&amp;VAR:SYMBOL=WDR&amp;VAR:INDEX=0"}</definedName>
    <definedName name="_687__FDSAUDITLINK__" hidden="1">{"fdsup://directions/FAT Viewer?action=UPDATE&amp;creator=factset&amp;DYN_ARGS=TRUE&amp;DOC_NAME=FAT:FQL_AUDITING_CLIENT_TEMPLATE.FAT&amp;display_string=Audit&amp;VAR:KEY=GNOJQPINAL&amp;VAR:QUERY=UkdGX0VOVFJQUl9WQUwoUVRSLDM4NzE3LCwsLCwsTk9BVURJVCk=&amp;WINDOW=FIRST_POPUP&amp;HEIGHT=450&amp;WI","DTH=450&amp;START_MAXIMIZED=FALSE&amp;VAR:CALENDAR=US&amp;VAR:SYMBOL=WDR&amp;VAR:INDEX=0"}</definedName>
    <definedName name="_688__FDSAUDITLINK__" localSheetId="2" hidden="1">{"fdsup://directions/FAT Viewer?action=UPDATE&amp;creator=factset&amp;DYN_ARGS=TRUE&amp;DOC_NAME=FAT:FQL_AUDITING_CLIENT_TEMPLATE.FAT&amp;display_string=Audit&amp;VAR:KEY=CZQDGNYRQF&amp;VAR:QUERY=UkdGX0VOVFJQUl9WQUwoUVRSLDM4NjI1LCwsLCwsTk9BVURJVCk=&amp;WINDOW=FIRST_POPUP&amp;HEIGHT=450&amp;WI","DTH=450&amp;START_MAXIMIZED=FALSE&amp;VAR:CALENDAR=US&amp;VAR:SYMBOL=WDR&amp;VAR:INDEX=0"}</definedName>
    <definedName name="_688__FDSAUDITLINK__" localSheetId="20" hidden="1">{"fdsup://directions/FAT Viewer?action=UPDATE&amp;creator=factset&amp;DYN_ARGS=TRUE&amp;DOC_NAME=FAT:FQL_AUDITING_CLIENT_TEMPLATE.FAT&amp;display_string=Audit&amp;VAR:KEY=CZQDGNYRQF&amp;VAR:QUERY=UkdGX0VOVFJQUl9WQUwoUVRSLDM4NjI1LCwsLCwsTk9BVURJVCk=&amp;WINDOW=FIRST_POPUP&amp;HEIGHT=450&amp;WI","DTH=450&amp;START_MAXIMIZED=FALSE&amp;VAR:CALENDAR=US&amp;VAR:SYMBOL=WDR&amp;VAR:INDEX=0"}</definedName>
    <definedName name="_688__FDSAUDITLINK__" hidden="1">{"fdsup://directions/FAT Viewer?action=UPDATE&amp;creator=factset&amp;DYN_ARGS=TRUE&amp;DOC_NAME=FAT:FQL_AUDITING_CLIENT_TEMPLATE.FAT&amp;display_string=Audit&amp;VAR:KEY=CZQDGNYRQF&amp;VAR:QUERY=UkdGX0VOVFJQUl9WQUwoUVRSLDM4NjI1LCwsLCwsTk9BVURJVCk=&amp;WINDOW=FIRST_POPUP&amp;HEIGHT=450&amp;WI","DTH=450&amp;START_MAXIMIZED=FALSE&amp;VAR:CALENDAR=US&amp;VAR:SYMBOL=WDR&amp;VAR:INDEX=0"}</definedName>
    <definedName name="_689__FDSAUDITLINK__" localSheetId="2" hidden="1">{"fdsup://directions/FAT Viewer?action=UPDATE&amp;creator=factset&amp;DYN_ARGS=TRUE&amp;DOC_NAME=FAT:FQL_AUDITING_CLIENT_TEMPLATE.FAT&amp;display_string=Audit&amp;VAR:KEY=CNWFKBADMV&amp;VAR:QUERY=UkdGX0VOVFJQUl9WQUwoUVRSLDM4NTMzLCwsLCwsTk9BVURJVCk=&amp;WINDOW=FIRST_POPUP&amp;HEIGHT=450&amp;WI","DTH=450&amp;START_MAXIMIZED=FALSE&amp;VAR:CALENDAR=US&amp;VAR:SYMBOL=WDR&amp;VAR:INDEX=0"}</definedName>
    <definedName name="_689__FDSAUDITLINK__" localSheetId="20" hidden="1">{"fdsup://directions/FAT Viewer?action=UPDATE&amp;creator=factset&amp;DYN_ARGS=TRUE&amp;DOC_NAME=FAT:FQL_AUDITING_CLIENT_TEMPLATE.FAT&amp;display_string=Audit&amp;VAR:KEY=CNWFKBADMV&amp;VAR:QUERY=UkdGX0VOVFJQUl9WQUwoUVRSLDM4NTMzLCwsLCwsTk9BVURJVCk=&amp;WINDOW=FIRST_POPUP&amp;HEIGHT=450&amp;WI","DTH=450&amp;START_MAXIMIZED=FALSE&amp;VAR:CALENDAR=US&amp;VAR:SYMBOL=WDR&amp;VAR:INDEX=0"}</definedName>
    <definedName name="_689__FDSAUDITLINK__" hidden="1">{"fdsup://directions/FAT Viewer?action=UPDATE&amp;creator=factset&amp;DYN_ARGS=TRUE&amp;DOC_NAME=FAT:FQL_AUDITING_CLIENT_TEMPLATE.FAT&amp;display_string=Audit&amp;VAR:KEY=CNWFKBADMV&amp;VAR:QUERY=UkdGX0VOVFJQUl9WQUwoUVRSLDM4NTMzLCwsLCwsTk9BVURJVCk=&amp;WINDOW=FIRST_POPUP&amp;HEIGHT=450&amp;WI","DTH=450&amp;START_MAXIMIZED=FALSE&amp;VAR:CALENDAR=US&amp;VAR:SYMBOL=WDR&amp;VAR:INDEX=0"}</definedName>
    <definedName name="_69__FDSAUDITLINK__" localSheetId="2" hidden="1">{"fdsup://IBCentral/FAT Viewer?action=UPDATE&amp;creator=factset&amp;DOC_NAME=fat:reuters_annual_pshs_src_window.fat&amp;display_string=Audit&amp;DYN_ARGS=TRUE&amp;VAR:ID1=B00LBS&amp;VAR:RCODE=FDSEPSDIL&amp;VAR:SDATE=20111299&amp;VAR:FREQ=Y&amp;VAR:RELITEM=RP&amp;VAR:CURRENCY=LOCAL&amp;VAR:CURRSOURCE","=EXSHARE&amp;VAR:NATFREQ=ANNUAL&amp;VAR:RFIELD=FINALIZED&amp;VAR:DB_TYPE=NR&amp;VAR:UNITS=M&amp;window=popup&amp;width=450&amp;height=300&amp;START_MAXIMIZED=FALSE"}</definedName>
    <definedName name="_69__FDSAUDITLINK__" localSheetId="20" hidden="1">{"fdsup://IBCentral/FAT Viewer?action=UPDATE&amp;creator=factset&amp;DOC_NAME=fat:reuters_annual_pshs_src_window.fat&amp;display_string=Audit&amp;DYN_ARGS=TRUE&amp;VAR:ID1=B00LBS&amp;VAR:RCODE=FDSEPSDIL&amp;VAR:SDATE=20111299&amp;VAR:FREQ=Y&amp;VAR:RELITEM=RP&amp;VAR:CURRENCY=LOCAL&amp;VAR:CURRSOURCE","=EXSHARE&amp;VAR:NATFREQ=ANNUAL&amp;VAR:RFIELD=FINALIZED&amp;VAR:DB_TYPE=NR&amp;VAR:UNITS=M&amp;window=popup&amp;width=450&amp;height=300&amp;START_MAXIMIZED=FALSE"}</definedName>
    <definedName name="_69__FDSAUDITLINK__" hidden="1">{"fdsup://IBCentral/FAT Viewer?action=UPDATE&amp;creator=factset&amp;DOC_NAME=fat:reuters_annual_pshs_src_window.fat&amp;display_string=Audit&amp;DYN_ARGS=TRUE&amp;VAR:ID1=B00LBS&amp;VAR:RCODE=FDSEPSDIL&amp;VAR:SDATE=20111299&amp;VAR:FREQ=Y&amp;VAR:RELITEM=RP&amp;VAR:CURRENCY=LOCAL&amp;VAR:CURRSOURCE","=EXSHARE&amp;VAR:NATFREQ=ANNUAL&amp;VAR:RFIELD=FINALIZED&amp;VAR:DB_TYPE=NR&amp;VAR:UNITS=M&amp;window=popup&amp;width=450&amp;height=300&amp;START_MAXIMIZED=FALSE"}</definedName>
    <definedName name="_690__FDSAUDITLINK__" localSheetId="2" hidden="1">{"fdsup://directions/FAT Viewer?action=UPDATE&amp;creator=factset&amp;DYN_ARGS=TRUE&amp;DOC_NAME=FAT:FQL_AUDITING_CLIENT_TEMPLATE.FAT&amp;display_string=Audit&amp;VAR:KEY=ANSXYDUTAX&amp;VAR:QUERY=UkdGX0VOVFJQUl9WQUwoUVRSLDM4NDQyLCwsLCwsTk9BVURJVCk=&amp;WINDOW=FIRST_POPUP&amp;HEIGHT=450&amp;WI","DTH=450&amp;START_MAXIMIZED=FALSE&amp;VAR:CALENDAR=US&amp;VAR:SYMBOL=WDR&amp;VAR:INDEX=0"}</definedName>
    <definedName name="_690__FDSAUDITLINK__" localSheetId="20" hidden="1">{"fdsup://directions/FAT Viewer?action=UPDATE&amp;creator=factset&amp;DYN_ARGS=TRUE&amp;DOC_NAME=FAT:FQL_AUDITING_CLIENT_TEMPLATE.FAT&amp;display_string=Audit&amp;VAR:KEY=ANSXYDUTAX&amp;VAR:QUERY=UkdGX0VOVFJQUl9WQUwoUVRSLDM4NDQyLCwsLCwsTk9BVURJVCk=&amp;WINDOW=FIRST_POPUP&amp;HEIGHT=450&amp;WI","DTH=450&amp;START_MAXIMIZED=FALSE&amp;VAR:CALENDAR=US&amp;VAR:SYMBOL=WDR&amp;VAR:INDEX=0"}</definedName>
    <definedName name="_690__FDSAUDITLINK__" hidden="1">{"fdsup://directions/FAT Viewer?action=UPDATE&amp;creator=factset&amp;DYN_ARGS=TRUE&amp;DOC_NAME=FAT:FQL_AUDITING_CLIENT_TEMPLATE.FAT&amp;display_string=Audit&amp;VAR:KEY=ANSXYDUTAX&amp;VAR:QUERY=UkdGX0VOVFJQUl9WQUwoUVRSLDM4NDQyLCwsLCwsTk9BVURJVCk=&amp;WINDOW=FIRST_POPUP&amp;HEIGHT=450&amp;WI","DTH=450&amp;START_MAXIMIZED=FALSE&amp;VAR:CALENDAR=US&amp;VAR:SYMBOL=WDR&amp;VAR:INDEX=0"}</definedName>
    <definedName name="_691__FDSAUDITLINK__" localSheetId="2" hidden="1">{"fdsup://directions/FAT Viewer?action=UPDATE&amp;creator=factset&amp;DYN_ARGS=TRUE&amp;DOC_NAME=FAT:FQL_AUDITING_CLIENT_TEMPLATE.FAT&amp;display_string=Audit&amp;VAR:KEY=XAJYHEDKTI&amp;VAR:QUERY=UkdGX0VOVFJQUl9WQUwoUVRSLDQxMjc0LCwsLCwsTk9BVURJVCk=&amp;WINDOW=FIRST_POPUP&amp;HEIGHT=450&amp;WI","DTH=450&amp;START_MAXIMIZED=FALSE&amp;VAR:CALENDAR=US&amp;VAR:SYMBOL=WETF&amp;VAR:INDEX=0"}</definedName>
    <definedName name="_691__FDSAUDITLINK__" localSheetId="20" hidden="1">{"fdsup://directions/FAT Viewer?action=UPDATE&amp;creator=factset&amp;DYN_ARGS=TRUE&amp;DOC_NAME=FAT:FQL_AUDITING_CLIENT_TEMPLATE.FAT&amp;display_string=Audit&amp;VAR:KEY=XAJYHEDKTI&amp;VAR:QUERY=UkdGX0VOVFJQUl9WQUwoUVRSLDQxMjc0LCwsLCwsTk9BVURJVCk=&amp;WINDOW=FIRST_POPUP&amp;HEIGHT=450&amp;WI","DTH=450&amp;START_MAXIMIZED=FALSE&amp;VAR:CALENDAR=US&amp;VAR:SYMBOL=WETF&amp;VAR:INDEX=0"}</definedName>
    <definedName name="_691__FDSAUDITLINK__" hidden="1">{"fdsup://directions/FAT Viewer?action=UPDATE&amp;creator=factset&amp;DYN_ARGS=TRUE&amp;DOC_NAME=FAT:FQL_AUDITING_CLIENT_TEMPLATE.FAT&amp;display_string=Audit&amp;VAR:KEY=XAJYHEDKTI&amp;VAR:QUERY=UkdGX0VOVFJQUl9WQUwoUVRSLDQxMjc0LCwsLCwsTk9BVURJVCk=&amp;WINDOW=FIRST_POPUP&amp;HEIGHT=450&amp;WI","DTH=450&amp;START_MAXIMIZED=FALSE&amp;VAR:CALENDAR=US&amp;VAR:SYMBOL=WETF&amp;VAR:INDEX=0"}</definedName>
    <definedName name="_692__FDSAUDITLINK__" localSheetId="2" hidden="1">{"fdsup://directions/FAT Viewer?action=UPDATE&amp;creator=factset&amp;DYN_ARGS=TRUE&amp;DOC_NAME=FAT:FQL_AUDITING_CLIENT_TEMPLATE.FAT&amp;display_string=Audit&amp;VAR:KEY=HCNUHOJGNU&amp;VAR:QUERY=UkdGX0VOVFJQUl9WQUwoUVRSLDQxMTgyLCwsLCwsTk9BVURJVCk=&amp;WINDOW=FIRST_POPUP&amp;HEIGHT=450&amp;WI","DTH=450&amp;START_MAXIMIZED=FALSE&amp;VAR:CALENDAR=US&amp;VAR:SYMBOL=WETF&amp;VAR:INDEX=0"}</definedName>
    <definedName name="_692__FDSAUDITLINK__" localSheetId="20" hidden="1">{"fdsup://directions/FAT Viewer?action=UPDATE&amp;creator=factset&amp;DYN_ARGS=TRUE&amp;DOC_NAME=FAT:FQL_AUDITING_CLIENT_TEMPLATE.FAT&amp;display_string=Audit&amp;VAR:KEY=HCNUHOJGNU&amp;VAR:QUERY=UkdGX0VOVFJQUl9WQUwoUVRSLDQxMTgyLCwsLCwsTk9BVURJVCk=&amp;WINDOW=FIRST_POPUP&amp;HEIGHT=450&amp;WI","DTH=450&amp;START_MAXIMIZED=FALSE&amp;VAR:CALENDAR=US&amp;VAR:SYMBOL=WETF&amp;VAR:INDEX=0"}</definedName>
    <definedName name="_692__FDSAUDITLINK__" hidden="1">{"fdsup://directions/FAT Viewer?action=UPDATE&amp;creator=factset&amp;DYN_ARGS=TRUE&amp;DOC_NAME=FAT:FQL_AUDITING_CLIENT_TEMPLATE.FAT&amp;display_string=Audit&amp;VAR:KEY=HCNUHOJGNU&amp;VAR:QUERY=UkdGX0VOVFJQUl9WQUwoUVRSLDQxMTgyLCwsLCwsTk9BVURJVCk=&amp;WINDOW=FIRST_POPUP&amp;HEIGHT=450&amp;WI","DTH=450&amp;START_MAXIMIZED=FALSE&amp;VAR:CALENDAR=US&amp;VAR:SYMBOL=WETF&amp;VAR:INDEX=0"}</definedName>
    <definedName name="_693__FDSAUDITLINK__" localSheetId="2" hidden="1">{"fdsup://directions/FAT Viewer?action=UPDATE&amp;creator=factset&amp;DYN_ARGS=TRUE&amp;DOC_NAME=FAT:FQL_AUDITING_CLIENT_TEMPLATE.FAT&amp;display_string=Audit&amp;VAR:KEY=VSTCFSBOBC&amp;VAR:QUERY=UkdGX0VOVFJQUl9WQUwoUVRSLDQxMDkwLCwsLCwsTk9BVURJVCk=&amp;WINDOW=FIRST_POPUP&amp;HEIGHT=450&amp;WI","DTH=450&amp;START_MAXIMIZED=FALSE&amp;VAR:CALENDAR=US&amp;VAR:SYMBOL=WETF&amp;VAR:INDEX=0"}</definedName>
    <definedName name="_693__FDSAUDITLINK__" localSheetId="20" hidden="1">{"fdsup://directions/FAT Viewer?action=UPDATE&amp;creator=factset&amp;DYN_ARGS=TRUE&amp;DOC_NAME=FAT:FQL_AUDITING_CLIENT_TEMPLATE.FAT&amp;display_string=Audit&amp;VAR:KEY=VSTCFSBOBC&amp;VAR:QUERY=UkdGX0VOVFJQUl9WQUwoUVRSLDQxMDkwLCwsLCwsTk9BVURJVCk=&amp;WINDOW=FIRST_POPUP&amp;HEIGHT=450&amp;WI","DTH=450&amp;START_MAXIMIZED=FALSE&amp;VAR:CALENDAR=US&amp;VAR:SYMBOL=WETF&amp;VAR:INDEX=0"}</definedName>
    <definedName name="_693__FDSAUDITLINK__" hidden="1">{"fdsup://directions/FAT Viewer?action=UPDATE&amp;creator=factset&amp;DYN_ARGS=TRUE&amp;DOC_NAME=FAT:FQL_AUDITING_CLIENT_TEMPLATE.FAT&amp;display_string=Audit&amp;VAR:KEY=VSTCFSBOBC&amp;VAR:QUERY=UkdGX0VOVFJQUl9WQUwoUVRSLDQxMDkwLCwsLCwsTk9BVURJVCk=&amp;WINDOW=FIRST_POPUP&amp;HEIGHT=450&amp;WI","DTH=450&amp;START_MAXIMIZED=FALSE&amp;VAR:CALENDAR=US&amp;VAR:SYMBOL=WETF&amp;VAR:INDEX=0"}</definedName>
    <definedName name="_694__FDSAUDITLINK__" localSheetId="2" hidden="1">{"fdsup://directions/FAT Viewer?action=UPDATE&amp;creator=factset&amp;DYN_ARGS=TRUE&amp;DOC_NAME=FAT:FQL_AUDITING_CLIENT_TEMPLATE.FAT&amp;display_string=Audit&amp;VAR:KEY=LGVINMFSHY&amp;VAR:QUERY=UkdGX0VOVFJQUl9WQUwoUVRSLDQwOTk5LCwsLCwsTk9BVURJVCk=&amp;WINDOW=FIRST_POPUP&amp;HEIGHT=450&amp;WI","DTH=450&amp;START_MAXIMIZED=FALSE&amp;VAR:CALENDAR=US&amp;VAR:SYMBOL=WETF&amp;VAR:INDEX=0"}</definedName>
    <definedName name="_694__FDSAUDITLINK__" localSheetId="20" hidden="1">{"fdsup://directions/FAT Viewer?action=UPDATE&amp;creator=factset&amp;DYN_ARGS=TRUE&amp;DOC_NAME=FAT:FQL_AUDITING_CLIENT_TEMPLATE.FAT&amp;display_string=Audit&amp;VAR:KEY=LGVINMFSHY&amp;VAR:QUERY=UkdGX0VOVFJQUl9WQUwoUVRSLDQwOTk5LCwsLCwsTk9BVURJVCk=&amp;WINDOW=FIRST_POPUP&amp;HEIGHT=450&amp;WI","DTH=450&amp;START_MAXIMIZED=FALSE&amp;VAR:CALENDAR=US&amp;VAR:SYMBOL=WETF&amp;VAR:INDEX=0"}</definedName>
    <definedName name="_694__FDSAUDITLINK__" hidden="1">{"fdsup://directions/FAT Viewer?action=UPDATE&amp;creator=factset&amp;DYN_ARGS=TRUE&amp;DOC_NAME=FAT:FQL_AUDITING_CLIENT_TEMPLATE.FAT&amp;display_string=Audit&amp;VAR:KEY=LGVINMFSHY&amp;VAR:QUERY=UkdGX0VOVFJQUl9WQUwoUVRSLDQwOTk5LCwsLCwsTk9BVURJVCk=&amp;WINDOW=FIRST_POPUP&amp;HEIGHT=450&amp;WI","DTH=450&amp;START_MAXIMIZED=FALSE&amp;VAR:CALENDAR=US&amp;VAR:SYMBOL=WETF&amp;VAR:INDEX=0"}</definedName>
    <definedName name="_695__FDSAUDITLINK__" localSheetId="2" hidden="1">{"fdsup://directions/FAT Viewer?action=UPDATE&amp;creator=factset&amp;DYN_ARGS=TRUE&amp;DOC_NAME=FAT:FQL_AUDITING_CLIENT_TEMPLATE.FAT&amp;display_string=Audit&amp;VAR:KEY=TQFMBUJIJM&amp;VAR:QUERY=UkdGX0VOVFJQUl9WQUwoUVRSLDQwOTA4LCwsLCwsTk9BVURJVCk=&amp;WINDOW=FIRST_POPUP&amp;HEIGHT=450&amp;WI","DTH=450&amp;START_MAXIMIZED=FALSE&amp;VAR:CALENDAR=US&amp;VAR:SYMBOL=WETF&amp;VAR:INDEX=0"}</definedName>
    <definedName name="_695__FDSAUDITLINK__" localSheetId="20" hidden="1">{"fdsup://directions/FAT Viewer?action=UPDATE&amp;creator=factset&amp;DYN_ARGS=TRUE&amp;DOC_NAME=FAT:FQL_AUDITING_CLIENT_TEMPLATE.FAT&amp;display_string=Audit&amp;VAR:KEY=TQFMBUJIJM&amp;VAR:QUERY=UkdGX0VOVFJQUl9WQUwoUVRSLDQwOTA4LCwsLCwsTk9BVURJVCk=&amp;WINDOW=FIRST_POPUP&amp;HEIGHT=450&amp;WI","DTH=450&amp;START_MAXIMIZED=FALSE&amp;VAR:CALENDAR=US&amp;VAR:SYMBOL=WETF&amp;VAR:INDEX=0"}</definedName>
    <definedName name="_695__FDSAUDITLINK__" hidden="1">{"fdsup://directions/FAT Viewer?action=UPDATE&amp;creator=factset&amp;DYN_ARGS=TRUE&amp;DOC_NAME=FAT:FQL_AUDITING_CLIENT_TEMPLATE.FAT&amp;display_string=Audit&amp;VAR:KEY=TQFMBUJIJM&amp;VAR:QUERY=UkdGX0VOVFJQUl9WQUwoUVRSLDQwOTA4LCwsLCwsTk9BVURJVCk=&amp;WINDOW=FIRST_POPUP&amp;HEIGHT=450&amp;WI","DTH=450&amp;START_MAXIMIZED=FALSE&amp;VAR:CALENDAR=US&amp;VAR:SYMBOL=WETF&amp;VAR:INDEX=0"}</definedName>
    <definedName name="_696__FDSAUDITLINK__" localSheetId="2" hidden="1">{"fdsup://directions/FAT Viewer?action=UPDATE&amp;creator=factset&amp;DYN_ARGS=TRUE&amp;DOC_NAME=FAT:FQL_AUDITING_CLIENT_TEMPLATE.FAT&amp;display_string=Audit&amp;VAR:KEY=HKVONAZIFY&amp;VAR:QUERY=UkdGX0VOVFJQUl9WQUwoUVRSLDQwODE2LCwsLCwsTk9BVURJVCk=&amp;WINDOW=FIRST_POPUP&amp;HEIGHT=450&amp;WI","DTH=450&amp;START_MAXIMIZED=FALSE&amp;VAR:CALENDAR=US&amp;VAR:SYMBOL=WETF&amp;VAR:INDEX=0"}</definedName>
    <definedName name="_696__FDSAUDITLINK__" localSheetId="20" hidden="1">{"fdsup://directions/FAT Viewer?action=UPDATE&amp;creator=factset&amp;DYN_ARGS=TRUE&amp;DOC_NAME=FAT:FQL_AUDITING_CLIENT_TEMPLATE.FAT&amp;display_string=Audit&amp;VAR:KEY=HKVONAZIFY&amp;VAR:QUERY=UkdGX0VOVFJQUl9WQUwoUVRSLDQwODE2LCwsLCwsTk9BVURJVCk=&amp;WINDOW=FIRST_POPUP&amp;HEIGHT=450&amp;WI","DTH=450&amp;START_MAXIMIZED=FALSE&amp;VAR:CALENDAR=US&amp;VAR:SYMBOL=WETF&amp;VAR:INDEX=0"}</definedName>
    <definedName name="_696__FDSAUDITLINK__" hidden="1">{"fdsup://directions/FAT Viewer?action=UPDATE&amp;creator=factset&amp;DYN_ARGS=TRUE&amp;DOC_NAME=FAT:FQL_AUDITING_CLIENT_TEMPLATE.FAT&amp;display_string=Audit&amp;VAR:KEY=HKVONAZIFY&amp;VAR:QUERY=UkdGX0VOVFJQUl9WQUwoUVRSLDQwODE2LCwsLCwsTk9BVURJVCk=&amp;WINDOW=FIRST_POPUP&amp;HEIGHT=450&amp;WI","DTH=450&amp;START_MAXIMIZED=FALSE&amp;VAR:CALENDAR=US&amp;VAR:SYMBOL=WETF&amp;VAR:INDEX=0"}</definedName>
    <definedName name="_697__FDSAUDITLINK__" localSheetId="2" hidden="1">{"fdsup://directions/FAT Viewer?action=UPDATE&amp;creator=factset&amp;DYN_ARGS=TRUE&amp;DOC_NAME=FAT:FQL_AUDITING_CLIENT_TEMPLATE.FAT&amp;display_string=Audit&amp;VAR:KEY=JKBIROBUDM&amp;VAR:QUERY=UkdGX0VOVFJQUl9WQUwoUVRSLDQwNzI0LCwsLCwsTk9BVURJVCk=&amp;WINDOW=FIRST_POPUP&amp;HEIGHT=450&amp;WI","DTH=450&amp;START_MAXIMIZED=FALSE&amp;VAR:CALENDAR=US&amp;VAR:SYMBOL=WETF&amp;VAR:INDEX=0"}</definedName>
    <definedName name="_697__FDSAUDITLINK__" localSheetId="20" hidden="1">{"fdsup://directions/FAT Viewer?action=UPDATE&amp;creator=factset&amp;DYN_ARGS=TRUE&amp;DOC_NAME=FAT:FQL_AUDITING_CLIENT_TEMPLATE.FAT&amp;display_string=Audit&amp;VAR:KEY=JKBIROBUDM&amp;VAR:QUERY=UkdGX0VOVFJQUl9WQUwoUVRSLDQwNzI0LCwsLCwsTk9BVURJVCk=&amp;WINDOW=FIRST_POPUP&amp;HEIGHT=450&amp;WI","DTH=450&amp;START_MAXIMIZED=FALSE&amp;VAR:CALENDAR=US&amp;VAR:SYMBOL=WETF&amp;VAR:INDEX=0"}</definedName>
    <definedName name="_697__FDSAUDITLINK__" hidden="1">{"fdsup://directions/FAT Viewer?action=UPDATE&amp;creator=factset&amp;DYN_ARGS=TRUE&amp;DOC_NAME=FAT:FQL_AUDITING_CLIENT_TEMPLATE.FAT&amp;display_string=Audit&amp;VAR:KEY=JKBIROBUDM&amp;VAR:QUERY=UkdGX0VOVFJQUl9WQUwoUVRSLDQwNzI0LCwsLCwsTk9BVURJVCk=&amp;WINDOW=FIRST_POPUP&amp;HEIGHT=450&amp;WI","DTH=450&amp;START_MAXIMIZED=FALSE&amp;VAR:CALENDAR=US&amp;VAR:SYMBOL=WETF&amp;VAR:INDEX=0"}</definedName>
    <definedName name="_698__FDSAUDITLINK__" localSheetId="2" hidden="1">{"fdsup://directions/FAT Viewer?action=UPDATE&amp;creator=factset&amp;DYN_ARGS=TRUE&amp;DOC_NAME=FAT:FQL_AUDITING_CLIENT_TEMPLATE.FAT&amp;display_string=Audit&amp;VAR:KEY=TOHGFALOTC&amp;VAR:QUERY=UkdGX0VOVFJQUl9WQUwoUVRSLDQwNjMzLCwsLCwsTk9BVURJVCk=&amp;WINDOW=FIRST_POPUP&amp;HEIGHT=450&amp;WI","DTH=450&amp;START_MAXIMIZED=FALSE&amp;VAR:CALENDAR=US&amp;VAR:SYMBOL=WETF&amp;VAR:INDEX=0"}</definedName>
    <definedName name="_698__FDSAUDITLINK__" localSheetId="20" hidden="1">{"fdsup://directions/FAT Viewer?action=UPDATE&amp;creator=factset&amp;DYN_ARGS=TRUE&amp;DOC_NAME=FAT:FQL_AUDITING_CLIENT_TEMPLATE.FAT&amp;display_string=Audit&amp;VAR:KEY=TOHGFALOTC&amp;VAR:QUERY=UkdGX0VOVFJQUl9WQUwoUVRSLDQwNjMzLCwsLCwsTk9BVURJVCk=&amp;WINDOW=FIRST_POPUP&amp;HEIGHT=450&amp;WI","DTH=450&amp;START_MAXIMIZED=FALSE&amp;VAR:CALENDAR=US&amp;VAR:SYMBOL=WETF&amp;VAR:INDEX=0"}</definedName>
    <definedName name="_698__FDSAUDITLINK__" hidden="1">{"fdsup://directions/FAT Viewer?action=UPDATE&amp;creator=factset&amp;DYN_ARGS=TRUE&amp;DOC_NAME=FAT:FQL_AUDITING_CLIENT_TEMPLATE.FAT&amp;display_string=Audit&amp;VAR:KEY=TOHGFALOTC&amp;VAR:QUERY=UkdGX0VOVFJQUl9WQUwoUVRSLDQwNjMzLCwsLCwsTk9BVURJVCk=&amp;WINDOW=FIRST_POPUP&amp;HEIGHT=450&amp;WI","DTH=450&amp;START_MAXIMIZED=FALSE&amp;VAR:CALENDAR=US&amp;VAR:SYMBOL=WETF&amp;VAR:INDEX=0"}</definedName>
    <definedName name="_699__FDSAUDITLINK__" localSheetId="2" hidden="1">{"fdsup://directions/FAT Viewer?action=UPDATE&amp;creator=factset&amp;DYN_ARGS=TRUE&amp;DOC_NAME=FAT:FQL_AUDITING_CLIENT_TEMPLATE.FAT&amp;display_string=Audit&amp;VAR:KEY=NQNAPUJYLC&amp;VAR:QUERY=UkdGX0VOVFJQUl9WQUwoUVRSLDQwNTQzLCwsLCwsTk9BVURJVCk=&amp;WINDOW=FIRST_POPUP&amp;HEIGHT=450&amp;WI","DTH=450&amp;START_MAXIMIZED=FALSE&amp;VAR:CALENDAR=US&amp;VAR:SYMBOL=WETF&amp;VAR:INDEX=0"}</definedName>
    <definedName name="_699__FDSAUDITLINK__" localSheetId="20" hidden="1">{"fdsup://directions/FAT Viewer?action=UPDATE&amp;creator=factset&amp;DYN_ARGS=TRUE&amp;DOC_NAME=FAT:FQL_AUDITING_CLIENT_TEMPLATE.FAT&amp;display_string=Audit&amp;VAR:KEY=NQNAPUJYLC&amp;VAR:QUERY=UkdGX0VOVFJQUl9WQUwoUVRSLDQwNTQzLCwsLCwsTk9BVURJVCk=&amp;WINDOW=FIRST_POPUP&amp;HEIGHT=450&amp;WI","DTH=450&amp;START_MAXIMIZED=FALSE&amp;VAR:CALENDAR=US&amp;VAR:SYMBOL=WETF&amp;VAR:INDEX=0"}</definedName>
    <definedName name="_699__FDSAUDITLINK__" hidden="1">{"fdsup://directions/FAT Viewer?action=UPDATE&amp;creator=factset&amp;DYN_ARGS=TRUE&amp;DOC_NAME=FAT:FQL_AUDITING_CLIENT_TEMPLATE.FAT&amp;display_string=Audit&amp;VAR:KEY=NQNAPUJYLC&amp;VAR:QUERY=UkdGX0VOVFJQUl9WQUwoUVRSLDQwNTQzLCwsLCwsTk9BVURJVCk=&amp;WINDOW=FIRST_POPUP&amp;HEIGHT=450&amp;WI","DTH=450&amp;START_MAXIMIZED=FALSE&amp;VAR:CALENDAR=US&amp;VAR:SYMBOL=WETF&amp;VAR:INDEX=0"}</definedName>
    <definedName name="_6ALA642C761" hidden="1">#N/A</definedName>
    <definedName name="_7__FDSAUDITLINK__" localSheetId="2"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7__FDSAUDITLINK__" localSheetId="20"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7__FDSAUDITLINK__"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7_0__123Graph_EFI" hidden="1">#REF!</definedName>
    <definedName name="_70__FDSAUDITLINK__" localSheetId="2" hidden="1">{"fdsup://IBCentral/FAT Viewer?action=UPDATE&amp;creator=factset&amp;DOC_NAME=fat:reuters_annual_pshs_src_window.fat&amp;display_string=Audit&amp;DYN_ARGS=TRUE&amp;VAR:ID1=B45JKK&amp;VAR:RCODE=FDSEPSDIL&amp;VAR:SDATE=20111299&amp;VAR:FREQ=Y&amp;VAR:RELITEM=RP&amp;VAR:CURRENCY=LOCAL&amp;VAR:CURRSOURCE","=EXSHARE&amp;VAR:NATFREQ=ANNUAL&amp;VAR:RFIELD=FINALIZED&amp;VAR:DB_TYPE=NR&amp;VAR:UNITS=M&amp;window=popup&amp;width=450&amp;height=300&amp;START_MAXIMIZED=FALSE"}</definedName>
    <definedName name="_70__FDSAUDITLINK__" localSheetId="20" hidden="1">{"fdsup://IBCentral/FAT Viewer?action=UPDATE&amp;creator=factset&amp;DOC_NAME=fat:reuters_annual_pshs_src_window.fat&amp;display_string=Audit&amp;DYN_ARGS=TRUE&amp;VAR:ID1=B45JKK&amp;VAR:RCODE=FDSEPSDIL&amp;VAR:SDATE=20111299&amp;VAR:FREQ=Y&amp;VAR:RELITEM=RP&amp;VAR:CURRENCY=LOCAL&amp;VAR:CURRSOURCE","=EXSHARE&amp;VAR:NATFREQ=ANNUAL&amp;VAR:RFIELD=FINALIZED&amp;VAR:DB_TYPE=NR&amp;VAR:UNITS=M&amp;window=popup&amp;width=450&amp;height=300&amp;START_MAXIMIZED=FALSE"}</definedName>
    <definedName name="_70__FDSAUDITLINK__" hidden="1">{"fdsup://IBCentral/FAT Viewer?action=UPDATE&amp;creator=factset&amp;DOC_NAME=fat:reuters_annual_pshs_src_window.fat&amp;display_string=Audit&amp;DYN_ARGS=TRUE&amp;VAR:ID1=B45JKK&amp;VAR:RCODE=FDSEPSDIL&amp;VAR:SDATE=20111299&amp;VAR:FREQ=Y&amp;VAR:RELITEM=RP&amp;VAR:CURRENCY=LOCAL&amp;VAR:CURRSOURCE","=EXSHARE&amp;VAR:NATFREQ=ANNUAL&amp;VAR:RFIELD=FINALIZED&amp;VAR:DB_TYPE=NR&amp;VAR:UNITS=M&amp;window=popup&amp;width=450&amp;height=300&amp;START_MAXIMIZED=FALSE"}</definedName>
    <definedName name="_700__FDSAUDITLINK__" localSheetId="2" hidden="1">{"fdsup://directions/FAT Viewer?action=UPDATE&amp;creator=factset&amp;DYN_ARGS=TRUE&amp;DOC_NAME=FAT:FQL_AUDITING_CLIENT_TEMPLATE.FAT&amp;display_string=Audit&amp;VAR:KEY=JUXWFYZIPG&amp;VAR:QUERY=UkdGX0VOVFJQUl9WQUwoUVRSLDQwNDUxLCwsLCwsTk9BVURJVCk=&amp;WINDOW=FIRST_POPUP&amp;HEIGHT=450&amp;WI","DTH=450&amp;START_MAXIMIZED=FALSE&amp;VAR:CALENDAR=US&amp;VAR:SYMBOL=WETF&amp;VAR:INDEX=0"}</definedName>
    <definedName name="_700__FDSAUDITLINK__" localSheetId="20" hidden="1">{"fdsup://directions/FAT Viewer?action=UPDATE&amp;creator=factset&amp;DYN_ARGS=TRUE&amp;DOC_NAME=FAT:FQL_AUDITING_CLIENT_TEMPLATE.FAT&amp;display_string=Audit&amp;VAR:KEY=JUXWFYZIPG&amp;VAR:QUERY=UkdGX0VOVFJQUl9WQUwoUVRSLDQwNDUxLCwsLCwsTk9BVURJVCk=&amp;WINDOW=FIRST_POPUP&amp;HEIGHT=450&amp;WI","DTH=450&amp;START_MAXIMIZED=FALSE&amp;VAR:CALENDAR=US&amp;VAR:SYMBOL=WETF&amp;VAR:INDEX=0"}</definedName>
    <definedName name="_700__FDSAUDITLINK__" hidden="1">{"fdsup://directions/FAT Viewer?action=UPDATE&amp;creator=factset&amp;DYN_ARGS=TRUE&amp;DOC_NAME=FAT:FQL_AUDITING_CLIENT_TEMPLATE.FAT&amp;display_string=Audit&amp;VAR:KEY=JUXWFYZIPG&amp;VAR:QUERY=UkdGX0VOVFJQUl9WQUwoUVRSLDQwNDUxLCwsLCwsTk9BVURJVCk=&amp;WINDOW=FIRST_POPUP&amp;HEIGHT=450&amp;WI","DTH=450&amp;START_MAXIMIZED=FALSE&amp;VAR:CALENDAR=US&amp;VAR:SYMBOL=WETF&amp;VAR:INDEX=0"}</definedName>
    <definedName name="_701__FDSAUDITLINK__" localSheetId="2" hidden="1">{"fdsup://directions/FAT Viewer?action=UPDATE&amp;creator=factset&amp;DYN_ARGS=TRUE&amp;DOC_NAME=FAT:FQL_AUDITING_CLIENT_TEMPLATE.FAT&amp;display_string=Audit&amp;VAR:KEY=ZUXURWDSVC&amp;VAR:QUERY=UkdGX0VOVFJQUl9WQUwoUVRSLDQwMzU5LCwsLCwsTk9BVURJVCk=&amp;WINDOW=FIRST_POPUP&amp;HEIGHT=450&amp;WI","DTH=450&amp;START_MAXIMIZED=FALSE&amp;VAR:CALENDAR=US&amp;VAR:SYMBOL=WETF&amp;VAR:INDEX=0"}</definedName>
    <definedName name="_701__FDSAUDITLINK__" localSheetId="20" hidden="1">{"fdsup://directions/FAT Viewer?action=UPDATE&amp;creator=factset&amp;DYN_ARGS=TRUE&amp;DOC_NAME=FAT:FQL_AUDITING_CLIENT_TEMPLATE.FAT&amp;display_string=Audit&amp;VAR:KEY=ZUXURWDSVC&amp;VAR:QUERY=UkdGX0VOVFJQUl9WQUwoUVRSLDQwMzU5LCwsLCwsTk9BVURJVCk=&amp;WINDOW=FIRST_POPUP&amp;HEIGHT=450&amp;WI","DTH=450&amp;START_MAXIMIZED=FALSE&amp;VAR:CALENDAR=US&amp;VAR:SYMBOL=WETF&amp;VAR:INDEX=0"}</definedName>
    <definedName name="_701__FDSAUDITLINK__" hidden="1">{"fdsup://directions/FAT Viewer?action=UPDATE&amp;creator=factset&amp;DYN_ARGS=TRUE&amp;DOC_NAME=FAT:FQL_AUDITING_CLIENT_TEMPLATE.FAT&amp;display_string=Audit&amp;VAR:KEY=ZUXURWDSVC&amp;VAR:QUERY=UkdGX0VOVFJQUl9WQUwoUVRSLDQwMzU5LCwsLCwsTk9BVURJVCk=&amp;WINDOW=FIRST_POPUP&amp;HEIGHT=450&amp;WI","DTH=450&amp;START_MAXIMIZED=FALSE&amp;VAR:CALENDAR=US&amp;VAR:SYMBOL=WETF&amp;VAR:INDEX=0"}</definedName>
    <definedName name="_702__FDSAUDITLINK__" localSheetId="2" hidden="1">{"fdsup://directions/FAT Viewer?action=UPDATE&amp;creator=factset&amp;DYN_ARGS=TRUE&amp;DOC_NAME=FAT:FQL_AUDITING_CLIENT_TEMPLATE.FAT&amp;display_string=Audit&amp;VAR:KEY=ZGZQPWRUVA&amp;VAR:QUERY=UkdGX0VOVFJQUl9WQUwoUVRSLDQwMjY4LCwsLCwsTk9BVURJVCk=&amp;WINDOW=FIRST_POPUP&amp;HEIGHT=450&amp;WI","DTH=450&amp;START_MAXIMIZED=FALSE&amp;VAR:CALENDAR=US&amp;VAR:SYMBOL=WETF&amp;VAR:INDEX=0"}</definedName>
    <definedName name="_702__FDSAUDITLINK__" localSheetId="20" hidden="1">{"fdsup://directions/FAT Viewer?action=UPDATE&amp;creator=factset&amp;DYN_ARGS=TRUE&amp;DOC_NAME=FAT:FQL_AUDITING_CLIENT_TEMPLATE.FAT&amp;display_string=Audit&amp;VAR:KEY=ZGZQPWRUVA&amp;VAR:QUERY=UkdGX0VOVFJQUl9WQUwoUVRSLDQwMjY4LCwsLCwsTk9BVURJVCk=&amp;WINDOW=FIRST_POPUP&amp;HEIGHT=450&amp;WI","DTH=450&amp;START_MAXIMIZED=FALSE&amp;VAR:CALENDAR=US&amp;VAR:SYMBOL=WETF&amp;VAR:INDEX=0"}</definedName>
    <definedName name="_702__FDSAUDITLINK__" hidden="1">{"fdsup://directions/FAT Viewer?action=UPDATE&amp;creator=factset&amp;DYN_ARGS=TRUE&amp;DOC_NAME=FAT:FQL_AUDITING_CLIENT_TEMPLATE.FAT&amp;display_string=Audit&amp;VAR:KEY=ZGZQPWRUVA&amp;VAR:QUERY=UkdGX0VOVFJQUl9WQUwoUVRSLDQwMjY4LCwsLCwsTk9BVURJVCk=&amp;WINDOW=FIRST_POPUP&amp;HEIGHT=450&amp;WI","DTH=450&amp;START_MAXIMIZED=FALSE&amp;VAR:CALENDAR=US&amp;VAR:SYMBOL=WETF&amp;VAR:INDEX=0"}</definedName>
    <definedName name="_703__FDSAUDITLINK__" localSheetId="2" hidden="1">{"fdsup://directions/FAT Viewer?action=UPDATE&amp;creator=factset&amp;DYN_ARGS=TRUE&amp;DOC_NAME=FAT:FQL_AUDITING_CLIENT_TEMPLATE.FAT&amp;display_string=Audit&amp;VAR:KEY=BGNAPWPUJG&amp;VAR:QUERY=UkdGX0VOVFJQUl9WQUwoUVRSLDQxMjc0LCwsLCwsTk9BVURJVCk=&amp;WINDOW=FIRST_POPUP&amp;HEIGHT=450&amp;WI","DTH=450&amp;START_MAXIMIZED=FALSE&amp;VAR:CALENDAR=US&amp;VAR:SYMBOL=APO&amp;VAR:INDEX=0"}</definedName>
    <definedName name="_703__FDSAUDITLINK__" localSheetId="20" hidden="1">{"fdsup://directions/FAT Viewer?action=UPDATE&amp;creator=factset&amp;DYN_ARGS=TRUE&amp;DOC_NAME=FAT:FQL_AUDITING_CLIENT_TEMPLATE.FAT&amp;display_string=Audit&amp;VAR:KEY=BGNAPWPUJG&amp;VAR:QUERY=UkdGX0VOVFJQUl9WQUwoUVRSLDQxMjc0LCwsLCwsTk9BVURJVCk=&amp;WINDOW=FIRST_POPUP&amp;HEIGHT=450&amp;WI","DTH=450&amp;START_MAXIMIZED=FALSE&amp;VAR:CALENDAR=US&amp;VAR:SYMBOL=APO&amp;VAR:INDEX=0"}</definedName>
    <definedName name="_703__FDSAUDITLINK__" hidden="1">{"fdsup://directions/FAT Viewer?action=UPDATE&amp;creator=factset&amp;DYN_ARGS=TRUE&amp;DOC_NAME=FAT:FQL_AUDITING_CLIENT_TEMPLATE.FAT&amp;display_string=Audit&amp;VAR:KEY=BGNAPWPUJG&amp;VAR:QUERY=UkdGX0VOVFJQUl9WQUwoUVRSLDQxMjc0LCwsLCwsTk9BVURJVCk=&amp;WINDOW=FIRST_POPUP&amp;HEIGHT=450&amp;WI","DTH=450&amp;START_MAXIMIZED=FALSE&amp;VAR:CALENDAR=US&amp;VAR:SYMBOL=APO&amp;VAR:INDEX=0"}</definedName>
    <definedName name="_704__FDSAUDITLINK__" localSheetId="2" hidden="1">{"fdsup://directions/FAT Viewer?action=UPDATE&amp;creator=factset&amp;DYN_ARGS=TRUE&amp;DOC_NAME=FAT:FQL_AUDITING_CLIENT_TEMPLATE.FAT&amp;display_string=Audit&amp;VAR:KEY=DIVKDSLAFQ&amp;VAR:QUERY=UkdGX0VOVFJQUl9WQUwoUVRSLDQxMTgyLCwsLCwsTk9BVURJVCk=&amp;WINDOW=FIRST_POPUP&amp;HEIGHT=450&amp;WI","DTH=450&amp;START_MAXIMIZED=FALSE&amp;VAR:CALENDAR=US&amp;VAR:SYMBOL=APO&amp;VAR:INDEX=0"}</definedName>
    <definedName name="_704__FDSAUDITLINK__" localSheetId="20" hidden="1">{"fdsup://directions/FAT Viewer?action=UPDATE&amp;creator=factset&amp;DYN_ARGS=TRUE&amp;DOC_NAME=FAT:FQL_AUDITING_CLIENT_TEMPLATE.FAT&amp;display_string=Audit&amp;VAR:KEY=DIVKDSLAFQ&amp;VAR:QUERY=UkdGX0VOVFJQUl9WQUwoUVRSLDQxMTgyLCwsLCwsTk9BVURJVCk=&amp;WINDOW=FIRST_POPUP&amp;HEIGHT=450&amp;WI","DTH=450&amp;START_MAXIMIZED=FALSE&amp;VAR:CALENDAR=US&amp;VAR:SYMBOL=APO&amp;VAR:INDEX=0"}</definedName>
    <definedName name="_704__FDSAUDITLINK__" hidden="1">{"fdsup://directions/FAT Viewer?action=UPDATE&amp;creator=factset&amp;DYN_ARGS=TRUE&amp;DOC_NAME=FAT:FQL_AUDITING_CLIENT_TEMPLATE.FAT&amp;display_string=Audit&amp;VAR:KEY=DIVKDSLAFQ&amp;VAR:QUERY=UkdGX0VOVFJQUl9WQUwoUVRSLDQxMTgyLCwsLCwsTk9BVURJVCk=&amp;WINDOW=FIRST_POPUP&amp;HEIGHT=450&amp;WI","DTH=450&amp;START_MAXIMIZED=FALSE&amp;VAR:CALENDAR=US&amp;VAR:SYMBOL=APO&amp;VAR:INDEX=0"}</definedName>
    <definedName name="_705__FDSAUDITLINK__" localSheetId="2" hidden="1">{"fdsup://directions/FAT Viewer?action=UPDATE&amp;creator=factset&amp;DYN_ARGS=TRUE&amp;DOC_NAME=FAT:FQL_AUDITING_CLIENT_TEMPLATE.FAT&amp;display_string=Audit&amp;VAR:KEY=RYTCFUFEVQ&amp;VAR:QUERY=UkdGX0VOVFJQUl9WQUwoUVRSLDQxMDkwLCwsLCwsTk9BVURJVCk=&amp;WINDOW=FIRST_POPUP&amp;HEIGHT=450&amp;WI","DTH=450&amp;START_MAXIMIZED=FALSE&amp;VAR:CALENDAR=US&amp;VAR:SYMBOL=APO&amp;VAR:INDEX=0"}</definedName>
    <definedName name="_705__FDSAUDITLINK__" localSheetId="20" hidden="1">{"fdsup://directions/FAT Viewer?action=UPDATE&amp;creator=factset&amp;DYN_ARGS=TRUE&amp;DOC_NAME=FAT:FQL_AUDITING_CLIENT_TEMPLATE.FAT&amp;display_string=Audit&amp;VAR:KEY=RYTCFUFEVQ&amp;VAR:QUERY=UkdGX0VOVFJQUl9WQUwoUVRSLDQxMDkwLCwsLCwsTk9BVURJVCk=&amp;WINDOW=FIRST_POPUP&amp;HEIGHT=450&amp;WI","DTH=450&amp;START_MAXIMIZED=FALSE&amp;VAR:CALENDAR=US&amp;VAR:SYMBOL=APO&amp;VAR:INDEX=0"}</definedName>
    <definedName name="_705__FDSAUDITLINK__" hidden="1">{"fdsup://directions/FAT Viewer?action=UPDATE&amp;creator=factset&amp;DYN_ARGS=TRUE&amp;DOC_NAME=FAT:FQL_AUDITING_CLIENT_TEMPLATE.FAT&amp;display_string=Audit&amp;VAR:KEY=RYTCFUFEVQ&amp;VAR:QUERY=UkdGX0VOVFJQUl9WQUwoUVRSLDQxMDkwLCwsLCwsTk9BVURJVCk=&amp;WINDOW=FIRST_POPUP&amp;HEIGHT=450&amp;WI","DTH=450&amp;START_MAXIMIZED=FALSE&amp;VAR:CALENDAR=US&amp;VAR:SYMBOL=APO&amp;VAR:INDEX=0"}</definedName>
    <definedName name="_706__FDSAUDITLINK__" localSheetId="2" hidden="1">{"fdsup://directions/FAT Viewer?action=UPDATE&amp;creator=factset&amp;DYN_ARGS=TRUE&amp;DOC_NAME=FAT:FQL_AUDITING_CLIENT_TEMPLATE.FAT&amp;display_string=Audit&amp;VAR:KEY=LONALOXMBG&amp;VAR:QUERY=UkdGX0VOVFJQUl9WQUwoUVRSLDQwOTk5LCwsLCwsTk9BVURJVCk=&amp;WINDOW=FIRST_POPUP&amp;HEIGHT=450&amp;WI","DTH=450&amp;START_MAXIMIZED=FALSE&amp;VAR:CALENDAR=US&amp;VAR:SYMBOL=APO&amp;VAR:INDEX=0"}</definedName>
    <definedName name="_706__FDSAUDITLINK__" localSheetId="20" hidden="1">{"fdsup://directions/FAT Viewer?action=UPDATE&amp;creator=factset&amp;DYN_ARGS=TRUE&amp;DOC_NAME=FAT:FQL_AUDITING_CLIENT_TEMPLATE.FAT&amp;display_string=Audit&amp;VAR:KEY=LONALOXMBG&amp;VAR:QUERY=UkdGX0VOVFJQUl9WQUwoUVRSLDQwOTk5LCwsLCwsTk9BVURJVCk=&amp;WINDOW=FIRST_POPUP&amp;HEIGHT=450&amp;WI","DTH=450&amp;START_MAXIMIZED=FALSE&amp;VAR:CALENDAR=US&amp;VAR:SYMBOL=APO&amp;VAR:INDEX=0"}</definedName>
    <definedName name="_706__FDSAUDITLINK__" hidden="1">{"fdsup://directions/FAT Viewer?action=UPDATE&amp;creator=factset&amp;DYN_ARGS=TRUE&amp;DOC_NAME=FAT:FQL_AUDITING_CLIENT_TEMPLATE.FAT&amp;display_string=Audit&amp;VAR:KEY=LONALOXMBG&amp;VAR:QUERY=UkdGX0VOVFJQUl9WQUwoUVRSLDQwOTk5LCwsLCwsTk9BVURJVCk=&amp;WINDOW=FIRST_POPUP&amp;HEIGHT=450&amp;WI","DTH=450&amp;START_MAXIMIZED=FALSE&amp;VAR:CALENDAR=US&amp;VAR:SYMBOL=APO&amp;VAR:INDEX=0"}</definedName>
    <definedName name="_707__FDSAUDITLINK__" localSheetId="2" hidden="1">{"fdsup://directions/FAT Viewer?action=UPDATE&amp;creator=factset&amp;DYN_ARGS=TRUE&amp;DOC_NAME=FAT:FQL_AUDITING_CLIENT_TEMPLATE.FAT&amp;display_string=Audit&amp;VAR:KEY=XUJCVWHMVO&amp;VAR:QUERY=UkdGX0VOVFJQUl9WQUwoUVRSLDQwOTA4LCwsLCwsTk9BVURJVCk=&amp;WINDOW=FIRST_POPUP&amp;HEIGHT=450&amp;WI","DTH=450&amp;START_MAXIMIZED=FALSE&amp;VAR:CALENDAR=US&amp;VAR:SYMBOL=APO&amp;VAR:INDEX=0"}</definedName>
    <definedName name="_707__FDSAUDITLINK__" localSheetId="20" hidden="1">{"fdsup://directions/FAT Viewer?action=UPDATE&amp;creator=factset&amp;DYN_ARGS=TRUE&amp;DOC_NAME=FAT:FQL_AUDITING_CLIENT_TEMPLATE.FAT&amp;display_string=Audit&amp;VAR:KEY=XUJCVWHMVO&amp;VAR:QUERY=UkdGX0VOVFJQUl9WQUwoUVRSLDQwOTA4LCwsLCwsTk9BVURJVCk=&amp;WINDOW=FIRST_POPUP&amp;HEIGHT=450&amp;WI","DTH=450&amp;START_MAXIMIZED=FALSE&amp;VAR:CALENDAR=US&amp;VAR:SYMBOL=APO&amp;VAR:INDEX=0"}</definedName>
    <definedName name="_707__FDSAUDITLINK__" hidden="1">{"fdsup://directions/FAT Viewer?action=UPDATE&amp;creator=factset&amp;DYN_ARGS=TRUE&amp;DOC_NAME=FAT:FQL_AUDITING_CLIENT_TEMPLATE.FAT&amp;display_string=Audit&amp;VAR:KEY=XUJCVWHMVO&amp;VAR:QUERY=UkdGX0VOVFJQUl9WQUwoUVRSLDQwOTA4LCwsLCwsTk9BVURJVCk=&amp;WINDOW=FIRST_POPUP&amp;HEIGHT=450&amp;WI","DTH=450&amp;START_MAXIMIZED=FALSE&amp;VAR:CALENDAR=US&amp;VAR:SYMBOL=APO&amp;VAR:INDEX=0"}</definedName>
    <definedName name="_708__FDSAUDITLINK__" localSheetId="2" hidden="1">{"fdsup://directions/FAT Viewer?action=UPDATE&amp;creator=factset&amp;DYN_ARGS=TRUE&amp;DOC_NAME=FAT:FQL_AUDITING_CLIENT_TEMPLATE.FAT&amp;display_string=Audit&amp;VAR:KEY=ZMBIZAHADW&amp;VAR:QUERY=UkdGX0VOVFJQUl9WQUwoUVRSLDQwODE2LCwsLCwsTk9BVURJVCk=&amp;WINDOW=FIRST_POPUP&amp;HEIGHT=450&amp;WI","DTH=450&amp;START_MAXIMIZED=FALSE&amp;VAR:CALENDAR=US&amp;VAR:SYMBOL=APO&amp;VAR:INDEX=0"}</definedName>
    <definedName name="_708__FDSAUDITLINK__" localSheetId="20" hidden="1">{"fdsup://directions/FAT Viewer?action=UPDATE&amp;creator=factset&amp;DYN_ARGS=TRUE&amp;DOC_NAME=FAT:FQL_AUDITING_CLIENT_TEMPLATE.FAT&amp;display_string=Audit&amp;VAR:KEY=ZMBIZAHADW&amp;VAR:QUERY=UkdGX0VOVFJQUl9WQUwoUVRSLDQwODE2LCwsLCwsTk9BVURJVCk=&amp;WINDOW=FIRST_POPUP&amp;HEIGHT=450&amp;WI","DTH=450&amp;START_MAXIMIZED=FALSE&amp;VAR:CALENDAR=US&amp;VAR:SYMBOL=APO&amp;VAR:INDEX=0"}</definedName>
    <definedName name="_708__FDSAUDITLINK__" hidden="1">{"fdsup://directions/FAT Viewer?action=UPDATE&amp;creator=factset&amp;DYN_ARGS=TRUE&amp;DOC_NAME=FAT:FQL_AUDITING_CLIENT_TEMPLATE.FAT&amp;display_string=Audit&amp;VAR:KEY=ZMBIZAHADW&amp;VAR:QUERY=UkdGX0VOVFJQUl9WQUwoUVRSLDQwODE2LCwsLCwsTk9BVURJVCk=&amp;WINDOW=FIRST_POPUP&amp;HEIGHT=450&amp;WI","DTH=450&amp;START_MAXIMIZED=FALSE&amp;VAR:CALENDAR=US&amp;VAR:SYMBOL=APO&amp;VAR:INDEX=0"}</definedName>
    <definedName name="_709__FDSAUDITLINK__" localSheetId="2" hidden="1">{"fdsup://directions/FAT Viewer?action=UPDATE&amp;creator=factset&amp;DYN_ARGS=TRUE&amp;DOC_NAME=FAT:FQL_AUDITING_CLIENT_TEMPLATE.FAT&amp;display_string=Audit&amp;VAR:KEY=DYNWHQLQPU&amp;VAR:QUERY=UkdGX0VOVFJQUl9WQUwoUVRSLDQwNzI0LCwsLCwsTk9BVURJVCk=&amp;WINDOW=FIRST_POPUP&amp;HEIGHT=450&amp;WI","DTH=450&amp;START_MAXIMIZED=FALSE&amp;VAR:CALENDAR=US&amp;VAR:SYMBOL=APO&amp;VAR:INDEX=0"}</definedName>
    <definedName name="_709__FDSAUDITLINK__" localSheetId="20" hidden="1">{"fdsup://directions/FAT Viewer?action=UPDATE&amp;creator=factset&amp;DYN_ARGS=TRUE&amp;DOC_NAME=FAT:FQL_AUDITING_CLIENT_TEMPLATE.FAT&amp;display_string=Audit&amp;VAR:KEY=DYNWHQLQPU&amp;VAR:QUERY=UkdGX0VOVFJQUl9WQUwoUVRSLDQwNzI0LCwsLCwsTk9BVURJVCk=&amp;WINDOW=FIRST_POPUP&amp;HEIGHT=450&amp;WI","DTH=450&amp;START_MAXIMIZED=FALSE&amp;VAR:CALENDAR=US&amp;VAR:SYMBOL=APO&amp;VAR:INDEX=0"}</definedName>
    <definedName name="_709__FDSAUDITLINK__" hidden="1">{"fdsup://directions/FAT Viewer?action=UPDATE&amp;creator=factset&amp;DYN_ARGS=TRUE&amp;DOC_NAME=FAT:FQL_AUDITING_CLIENT_TEMPLATE.FAT&amp;display_string=Audit&amp;VAR:KEY=DYNWHQLQPU&amp;VAR:QUERY=UkdGX0VOVFJQUl9WQUwoUVRSLDQwNzI0LCwsLCwsTk9BVURJVCk=&amp;WINDOW=FIRST_POPUP&amp;HEIGHT=450&amp;WI","DTH=450&amp;START_MAXIMIZED=FALSE&amp;VAR:CALENDAR=US&amp;VAR:SYMBOL=APO&amp;VAR:INDEX=0"}</definedName>
    <definedName name="_71__FDSAUDITLINK__" localSheetId="2" hidden="1">{"fdsup://IBCentral/FAT Viewer?action=UPDATE&amp;creator=factset&amp;DOC_NAME=fat:reuters_annual_pshs_src_window.fat&amp;display_string=Audit&amp;DYN_ARGS=TRUE&amp;VAR:ID1=B16KPT&amp;VAR:RCODE=FDSEPSDIL&amp;VAR:SDATE=20111299&amp;VAR:FREQ=Y&amp;VAR:RELITEM=RP&amp;VAR:CURRENCY=LOCAL&amp;VAR:CURRSOURCE","=EXSHARE&amp;VAR:NATFREQ=ANNUAL&amp;VAR:RFIELD=FINALIZED&amp;VAR:DB_TYPE=NR&amp;VAR:UNITS=M&amp;window=popup&amp;width=450&amp;height=300&amp;START_MAXIMIZED=FALSE"}</definedName>
    <definedName name="_71__FDSAUDITLINK__" localSheetId="20" hidden="1">{"fdsup://IBCentral/FAT Viewer?action=UPDATE&amp;creator=factset&amp;DOC_NAME=fat:reuters_annual_pshs_src_window.fat&amp;display_string=Audit&amp;DYN_ARGS=TRUE&amp;VAR:ID1=B16KPT&amp;VAR:RCODE=FDSEPSDIL&amp;VAR:SDATE=20111299&amp;VAR:FREQ=Y&amp;VAR:RELITEM=RP&amp;VAR:CURRENCY=LOCAL&amp;VAR:CURRSOURCE","=EXSHARE&amp;VAR:NATFREQ=ANNUAL&amp;VAR:RFIELD=FINALIZED&amp;VAR:DB_TYPE=NR&amp;VAR:UNITS=M&amp;window=popup&amp;width=450&amp;height=300&amp;START_MAXIMIZED=FALSE"}</definedName>
    <definedName name="_71__FDSAUDITLINK__" hidden="1">{"fdsup://IBCentral/FAT Viewer?action=UPDATE&amp;creator=factset&amp;DOC_NAME=fat:reuters_annual_pshs_src_window.fat&amp;display_string=Audit&amp;DYN_ARGS=TRUE&amp;VAR:ID1=B16KPT&amp;VAR:RCODE=FDSEPSDIL&amp;VAR:SDATE=20111299&amp;VAR:FREQ=Y&amp;VAR:RELITEM=RP&amp;VAR:CURRENCY=LOCAL&amp;VAR:CURRSOURCE","=EXSHARE&amp;VAR:NATFREQ=ANNUAL&amp;VAR:RFIELD=FINALIZED&amp;VAR:DB_TYPE=NR&amp;VAR:UNITS=M&amp;window=popup&amp;width=450&amp;height=300&amp;START_MAXIMIZED=FALSE"}</definedName>
    <definedName name="_710__FDSAUDITLINK__" localSheetId="2" hidden="1">{"fdsup://directions/FAT Viewer?action=UPDATE&amp;creator=factset&amp;DYN_ARGS=TRUE&amp;DOC_NAME=FAT:FQL_AUDITING_CLIENT_TEMPLATE.FAT&amp;display_string=Audit&amp;VAR:KEY=FGJYJIHSTO&amp;VAR:QUERY=UkdGX0VOVFJQUl9WQUwoUVRSLDQwNjMzLCwsLCwsTk9BVURJVCk=&amp;WINDOW=FIRST_POPUP&amp;HEIGHT=450&amp;WI","DTH=450&amp;START_MAXIMIZED=FALSE&amp;VAR:CALENDAR=US&amp;VAR:SYMBOL=APO&amp;VAR:INDEX=0"}</definedName>
    <definedName name="_710__FDSAUDITLINK__" localSheetId="20" hidden="1">{"fdsup://directions/FAT Viewer?action=UPDATE&amp;creator=factset&amp;DYN_ARGS=TRUE&amp;DOC_NAME=FAT:FQL_AUDITING_CLIENT_TEMPLATE.FAT&amp;display_string=Audit&amp;VAR:KEY=FGJYJIHSTO&amp;VAR:QUERY=UkdGX0VOVFJQUl9WQUwoUVRSLDQwNjMzLCwsLCwsTk9BVURJVCk=&amp;WINDOW=FIRST_POPUP&amp;HEIGHT=450&amp;WI","DTH=450&amp;START_MAXIMIZED=FALSE&amp;VAR:CALENDAR=US&amp;VAR:SYMBOL=APO&amp;VAR:INDEX=0"}</definedName>
    <definedName name="_710__FDSAUDITLINK__" hidden="1">{"fdsup://directions/FAT Viewer?action=UPDATE&amp;creator=factset&amp;DYN_ARGS=TRUE&amp;DOC_NAME=FAT:FQL_AUDITING_CLIENT_TEMPLATE.FAT&amp;display_string=Audit&amp;VAR:KEY=FGJYJIHSTO&amp;VAR:QUERY=UkdGX0VOVFJQUl9WQUwoUVRSLDQwNjMzLCwsLCwsTk9BVURJVCk=&amp;WINDOW=FIRST_POPUP&amp;HEIGHT=450&amp;WI","DTH=450&amp;START_MAXIMIZED=FALSE&amp;VAR:CALENDAR=US&amp;VAR:SYMBOL=APO&amp;VAR:INDEX=0"}</definedName>
    <definedName name="_711__FDSAUDITLINK__" localSheetId="2" hidden="1">{"fdsup://directions/FAT Viewer?action=UPDATE&amp;creator=factset&amp;DYN_ARGS=TRUE&amp;DOC_NAME=FAT:FQL_AUDITING_CLIENT_TEMPLATE.FAT&amp;display_string=Audit&amp;VAR:KEY=OPETSFERAF&amp;VAR:QUERY=UkdGX0VOVFJQUl9WQUwoUVRSLDQxMjc0LCwsLCwsTk9BVURJVCk=&amp;WINDOW=FIRST_POPUP&amp;HEIGHT=450&amp;WI","DTH=450&amp;START_MAXIMIZED=FALSE&amp;VAR:CALENDAR=US&amp;VAR:SYMBOL=APO&amp;VAR:INDEX=0"}</definedName>
    <definedName name="_711__FDSAUDITLINK__" localSheetId="20" hidden="1">{"fdsup://directions/FAT Viewer?action=UPDATE&amp;creator=factset&amp;DYN_ARGS=TRUE&amp;DOC_NAME=FAT:FQL_AUDITING_CLIENT_TEMPLATE.FAT&amp;display_string=Audit&amp;VAR:KEY=OPETSFERAF&amp;VAR:QUERY=UkdGX0VOVFJQUl9WQUwoUVRSLDQxMjc0LCwsLCwsTk9BVURJVCk=&amp;WINDOW=FIRST_POPUP&amp;HEIGHT=450&amp;WI","DTH=450&amp;START_MAXIMIZED=FALSE&amp;VAR:CALENDAR=US&amp;VAR:SYMBOL=APO&amp;VAR:INDEX=0"}</definedName>
    <definedName name="_711__FDSAUDITLINK__" hidden="1">{"fdsup://directions/FAT Viewer?action=UPDATE&amp;creator=factset&amp;DYN_ARGS=TRUE&amp;DOC_NAME=FAT:FQL_AUDITING_CLIENT_TEMPLATE.FAT&amp;display_string=Audit&amp;VAR:KEY=OPETSFERAF&amp;VAR:QUERY=UkdGX0VOVFJQUl9WQUwoUVRSLDQxMjc0LCwsLCwsTk9BVURJVCk=&amp;WINDOW=FIRST_POPUP&amp;HEIGHT=450&amp;WI","DTH=450&amp;START_MAXIMIZED=FALSE&amp;VAR:CALENDAR=US&amp;VAR:SYMBOL=APO&amp;VAR:INDEX=0"}</definedName>
    <definedName name="_712__FDSAUDITLINK__" localSheetId="2" hidden="1">{"fdsup://directions/FAT Viewer?action=UPDATE&amp;creator=factset&amp;DYN_ARGS=TRUE&amp;DOC_NAME=FAT:FQL_AUDITING_CLIENT_TEMPLATE.FAT&amp;display_string=Audit&amp;VAR:KEY=WREDALMFOF&amp;VAR:QUERY=UkdGX0VOVFJQUl9WQUwoUVRSLDQxMTgyLCwsLCwsTk9BVURJVCk=&amp;WINDOW=FIRST_POPUP&amp;HEIGHT=450&amp;WI","DTH=450&amp;START_MAXIMIZED=FALSE&amp;VAR:CALENDAR=US&amp;VAR:SYMBOL=APO&amp;VAR:INDEX=0"}</definedName>
    <definedName name="_712__FDSAUDITLINK__" localSheetId="20" hidden="1">{"fdsup://directions/FAT Viewer?action=UPDATE&amp;creator=factset&amp;DYN_ARGS=TRUE&amp;DOC_NAME=FAT:FQL_AUDITING_CLIENT_TEMPLATE.FAT&amp;display_string=Audit&amp;VAR:KEY=WREDALMFOF&amp;VAR:QUERY=UkdGX0VOVFJQUl9WQUwoUVRSLDQxMTgyLCwsLCwsTk9BVURJVCk=&amp;WINDOW=FIRST_POPUP&amp;HEIGHT=450&amp;WI","DTH=450&amp;START_MAXIMIZED=FALSE&amp;VAR:CALENDAR=US&amp;VAR:SYMBOL=APO&amp;VAR:INDEX=0"}</definedName>
    <definedName name="_712__FDSAUDITLINK__" hidden="1">{"fdsup://directions/FAT Viewer?action=UPDATE&amp;creator=factset&amp;DYN_ARGS=TRUE&amp;DOC_NAME=FAT:FQL_AUDITING_CLIENT_TEMPLATE.FAT&amp;display_string=Audit&amp;VAR:KEY=WREDALMFOF&amp;VAR:QUERY=UkdGX0VOVFJQUl9WQUwoUVRSLDQxMTgyLCwsLCwsTk9BVURJVCk=&amp;WINDOW=FIRST_POPUP&amp;HEIGHT=450&amp;WI","DTH=450&amp;START_MAXIMIZED=FALSE&amp;VAR:CALENDAR=US&amp;VAR:SYMBOL=APO&amp;VAR:INDEX=0"}</definedName>
    <definedName name="_713__FDSAUDITLINK__" localSheetId="2" hidden="1">{"fdsup://directions/FAT Viewer?action=UPDATE&amp;creator=factset&amp;DYN_ARGS=TRUE&amp;DOC_NAME=FAT:FQL_AUDITING_CLIENT_TEMPLATE.FAT&amp;display_string=Audit&amp;VAR:KEY=ULANUPMHKB&amp;VAR:QUERY=UkdGX0VOVFJQUl9WQUwoUVRSLDQxMDkwLCwsLCwsTk9BVURJVCk=&amp;WINDOW=FIRST_POPUP&amp;HEIGHT=450&amp;WI","DTH=450&amp;START_MAXIMIZED=FALSE&amp;VAR:CALENDAR=US&amp;VAR:SYMBOL=APO&amp;VAR:INDEX=0"}</definedName>
    <definedName name="_713__FDSAUDITLINK__" localSheetId="20" hidden="1">{"fdsup://directions/FAT Viewer?action=UPDATE&amp;creator=factset&amp;DYN_ARGS=TRUE&amp;DOC_NAME=FAT:FQL_AUDITING_CLIENT_TEMPLATE.FAT&amp;display_string=Audit&amp;VAR:KEY=ULANUPMHKB&amp;VAR:QUERY=UkdGX0VOVFJQUl9WQUwoUVRSLDQxMDkwLCwsLCwsTk9BVURJVCk=&amp;WINDOW=FIRST_POPUP&amp;HEIGHT=450&amp;WI","DTH=450&amp;START_MAXIMIZED=FALSE&amp;VAR:CALENDAR=US&amp;VAR:SYMBOL=APO&amp;VAR:INDEX=0"}</definedName>
    <definedName name="_713__FDSAUDITLINK__" hidden="1">{"fdsup://directions/FAT Viewer?action=UPDATE&amp;creator=factset&amp;DYN_ARGS=TRUE&amp;DOC_NAME=FAT:FQL_AUDITING_CLIENT_TEMPLATE.FAT&amp;display_string=Audit&amp;VAR:KEY=ULANUPMHKB&amp;VAR:QUERY=UkdGX0VOVFJQUl9WQUwoUVRSLDQxMDkwLCwsLCwsTk9BVURJVCk=&amp;WINDOW=FIRST_POPUP&amp;HEIGHT=450&amp;WI","DTH=450&amp;START_MAXIMIZED=FALSE&amp;VAR:CALENDAR=US&amp;VAR:SYMBOL=APO&amp;VAR:INDEX=0"}</definedName>
    <definedName name="_714__FDSAUDITLINK__" localSheetId="2" hidden="1">{"fdsup://directions/FAT Viewer?action=UPDATE&amp;creator=factset&amp;DYN_ARGS=TRUE&amp;DOC_NAME=FAT:FQL_AUDITING_CLIENT_TEMPLATE.FAT&amp;display_string=Audit&amp;VAR:KEY=GPCZYLUXMF&amp;VAR:QUERY=UkdGX0VOVFJQUl9WQUwoUVRSLDQwOTk5LCwsLCwsTk9BVURJVCk=&amp;WINDOW=FIRST_POPUP&amp;HEIGHT=450&amp;WI","DTH=450&amp;START_MAXIMIZED=FALSE&amp;VAR:CALENDAR=US&amp;VAR:SYMBOL=APO&amp;VAR:INDEX=0"}</definedName>
    <definedName name="_714__FDSAUDITLINK__" localSheetId="20" hidden="1">{"fdsup://directions/FAT Viewer?action=UPDATE&amp;creator=factset&amp;DYN_ARGS=TRUE&amp;DOC_NAME=FAT:FQL_AUDITING_CLIENT_TEMPLATE.FAT&amp;display_string=Audit&amp;VAR:KEY=GPCZYLUXMF&amp;VAR:QUERY=UkdGX0VOVFJQUl9WQUwoUVRSLDQwOTk5LCwsLCwsTk9BVURJVCk=&amp;WINDOW=FIRST_POPUP&amp;HEIGHT=450&amp;WI","DTH=450&amp;START_MAXIMIZED=FALSE&amp;VAR:CALENDAR=US&amp;VAR:SYMBOL=APO&amp;VAR:INDEX=0"}</definedName>
    <definedName name="_714__FDSAUDITLINK__" hidden="1">{"fdsup://directions/FAT Viewer?action=UPDATE&amp;creator=factset&amp;DYN_ARGS=TRUE&amp;DOC_NAME=FAT:FQL_AUDITING_CLIENT_TEMPLATE.FAT&amp;display_string=Audit&amp;VAR:KEY=GPCZYLUXMF&amp;VAR:QUERY=UkdGX0VOVFJQUl9WQUwoUVRSLDQwOTk5LCwsLCwsTk9BVURJVCk=&amp;WINDOW=FIRST_POPUP&amp;HEIGHT=450&amp;WI","DTH=450&amp;START_MAXIMIZED=FALSE&amp;VAR:CALENDAR=US&amp;VAR:SYMBOL=APO&amp;VAR:INDEX=0"}</definedName>
    <definedName name="_715__FDSAUDITLINK__" localSheetId="2" hidden="1">{"fdsup://directions/FAT Viewer?action=UPDATE&amp;creator=factset&amp;DYN_ARGS=TRUE&amp;DOC_NAME=FAT:FQL_AUDITING_CLIENT_TEMPLATE.FAT&amp;display_string=Audit&amp;VAR:KEY=YZAREVYLMT&amp;VAR:QUERY=UkdGX0VOVFJQUl9WQUwoUVRSLDQwOTA4LCwsLCwsTk9BVURJVCk=&amp;WINDOW=FIRST_POPUP&amp;HEIGHT=450&amp;WI","DTH=450&amp;START_MAXIMIZED=FALSE&amp;VAR:CALENDAR=US&amp;VAR:SYMBOL=APO&amp;VAR:INDEX=0"}</definedName>
    <definedName name="_715__FDSAUDITLINK__" localSheetId="20" hidden="1">{"fdsup://directions/FAT Viewer?action=UPDATE&amp;creator=factset&amp;DYN_ARGS=TRUE&amp;DOC_NAME=FAT:FQL_AUDITING_CLIENT_TEMPLATE.FAT&amp;display_string=Audit&amp;VAR:KEY=YZAREVYLMT&amp;VAR:QUERY=UkdGX0VOVFJQUl9WQUwoUVRSLDQwOTA4LCwsLCwsTk9BVURJVCk=&amp;WINDOW=FIRST_POPUP&amp;HEIGHT=450&amp;WI","DTH=450&amp;START_MAXIMIZED=FALSE&amp;VAR:CALENDAR=US&amp;VAR:SYMBOL=APO&amp;VAR:INDEX=0"}</definedName>
    <definedName name="_715__FDSAUDITLINK__" hidden="1">{"fdsup://directions/FAT Viewer?action=UPDATE&amp;creator=factset&amp;DYN_ARGS=TRUE&amp;DOC_NAME=FAT:FQL_AUDITING_CLIENT_TEMPLATE.FAT&amp;display_string=Audit&amp;VAR:KEY=YZAREVYLMT&amp;VAR:QUERY=UkdGX0VOVFJQUl9WQUwoUVRSLDQwOTA4LCwsLCwsTk9BVURJVCk=&amp;WINDOW=FIRST_POPUP&amp;HEIGHT=450&amp;WI","DTH=450&amp;START_MAXIMIZED=FALSE&amp;VAR:CALENDAR=US&amp;VAR:SYMBOL=APO&amp;VAR:INDEX=0"}</definedName>
    <definedName name="_716__FDSAUDITLINK__" localSheetId="2" hidden="1">{"fdsup://directions/FAT Viewer?action=UPDATE&amp;creator=factset&amp;DYN_ARGS=TRUE&amp;DOC_NAME=FAT:FQL_AUDITING_CLIENT_TEMPLATE.FAT&amp;display_string=Audit&amp;VAR:KEY=AZIVKJWTOJ&amp;VAR:QUERY=UkdGX0VOVFJQUl9WQUwoUVRSLDQwODE2LCwsLCwsTk9BVURJVCk=&amp;WINDOW=FIRST_POPUP&amp;HEIGHT=450&amp;WI","DTH=450&amp;START_MAXIMIZED=FALSE&amp;VAR:CALENDAR=US&amp;VAR:SYMBOL=APO&amp;VAR:INDEX=0"}</definedName>
    <definedName name="_716__FDSAUDITLINK__" localSheetId="20" hidden="1">{"fdsup://directions/FAT Viewer?action=UPDATE&amp;creator=factset&amp;DYN_ARGS=TRUE&amp;DOC_NAME=FAT:FQL_AUDITING_CLIENT_TEMPLATE.FAT&amp;display_string=Audit&amp;VAR:KEY=AZIVKJWTOJ&amp;VAR:QUERY=UkdGX0VOVFJQUl9WQUwoUVRSLDQwODE2LCwsLCwsTk9BVURJVCk=&amp;WINDOW=FIRST_POPUP&amp;HEIGHT=450&amp;WI","DTH=450&amp;START_MAXIMIZED=FALSE&amp;VAR:CALENDAR=US&amp;VAR:SYMBOL=APO&amp;VAR:INDEX=0"}</definedName>
    <definedName name="_716__FDSAUDITLINK__" hidden="1">{"fdsup://directions/FAT Viewer?action=UPDATE&amp;creator=factset&amp;DYN_ARGS=TRUE&amp;DOC_NAME=FAT:FQL_AUDITING_CLIENT_TEMPLATE.FAT&amp;display_string=Audit&amp;VAR:KEY=AZIVKJWTOJ&amp;VAR:QUERY=UkdGX0VOVFJQUl9WQUwoUVRSLDQwODE2LCwsLCwsTk9BVURJVCk=&amp;WINDOW=FIRST_POPUP&amp;HEIGHT=450&amp;WI","DTH=450&amp;START_MAXIMIZED=FALSE&amp;VAR:CALENDAR=US&amp;VAR:SYMBOL=APO&amp;VAR:INDEX=0"}</definedName>
    <definedName name="_717__FDSAUDITLINK__" localSheetId="2" hidden="1">{"fdsup://directions/FAT Viewer?action=UPDATE&amp;creator=factset&amp;DYN_ARGS=TRUE&amp;DOC_NAME=FAT:FQL_AUDITING_CLIENT_TEMPLATE.FAT&amp;display_string=Audit&amp;VAR:KEY=WHMHQZADQT&amp;VAR:QUERY=UkdGX0VOVFJQUl9WQUwoUVRSLDQwNzI0LCwsLCwsTk9BVURJVCk=&amp;WINDOW=FIRST_POPUP&amp;HEIGHT=450&amp;WI","DTH=450&amp;START_MAXIMIZED=FALSE&amp;VAR:CALENDAR=US&amp;VAR:SYMBOL=APO&amp;VAR:INDEX=0"}</definedName>
    <definedName name="_717__FDSAUDITLINK__" localSheetId="20" hidden="1">{"fdsup://directions/FAT Viewer?action=UPDATE&amp;creator=factset&amp;DYN_ARGS=TRUE&amp;DOC_NAME=FAT:FQL_AUDITING_CLIENT_TEMPLATE.FAT&amp;display_string=Audit&amp;VAR:KEY=WHMHQZADQT&amp;VAR:QUERY=UkdGX0VOVFJQUl9WQUwoUVRSLDQwNzI0LCwsLCwsTk9BVURJVCk=&amp;WINDOW=FIRST_POPUP&amp;HEIGHT=450&amp;WI","DTH=450&amp;START_MAXIMIZED=FALSE&amp;VAR:CALENDAR=US&amp;VAR:SYMBOL=APO&amp;VAR:INDEX=0"}</definedName>
    <definedName name="_717__FDSAUDITLINK__" hidden="1">{"fdsup://directions/FAT Viewer?action=UPDATE&amp;creator=factset&amp;DYN_ARGS=TRUE&amp;DOC_NAME=FAT:FQL_AUDITING_CLIENT_TEMPLATE.FAT&amp;display_string=Audit&amp;VAR:KEY=WHMHQZADQT&amp;VAR:QUERY=UkdGX0VOVFJQUl9WQUwoUVRSLDQwNzI0LCwsLCwsTk9BVURJVCk=&amp;WINDOW=FIRST_POPUP&amp;HEIGHT=450&amp;WI","DTH=450&amp;START_MAXIMIZED=FALSE&amp;VAR:CALENDAR=US&amp;VAR:SYMBOL=APO&amp;VAR:INDEX=0"}</definedName>
    <definedName name="_718__FDSAUDITLINK__" localSheetId="2" hidden="1">{"fdsup://directions/FAT Viewer?action=UPDATE&amp;creator=factset&amp;DYN_ARGS=TRUE&amp;DOC_NAME=FAT:FQL_AUDITING_CLIENT_TEMPLATE.FAT&amp;display_string=Audit&amp;VAR:KEY=SBOZIHWNON&amp;VAR:QUERY=UkdGX0VOVFJQUl9WQUwoUVRSLDQwNjMzLCwsLCwsTk9BVURJVCk=&amp;WINDOW=FIRST_POPUP&amp;HEIGHT=450&amp;WI","DTH=450&amp;START_MAXIMIZED=FALSE&amp;VAR:CALENDAR=US&amp;VAR:SYMBOL=APO&amp;VAR:INDEX=0"}</definedName>
    <definedName name="_718__FDSAUDITLINK__" localSheetId="20" hidden="1">{"fdsup://directions/FAT Viewer?action=UPDATE&amp;creator=factset&amp;DYN_ARGS=TRUE&amp;DOC_NAME=FAT:FQL_AUDITING_CLIENT_TEMPLATE.FAT&amp;display_string=Audit&amp;VAR:KEY=SBOZIHWNON&amp;VAR:QUERY=UkdGX0VOVFJQUl9WQUwoUVRSLDQwNjMzLCwsLCwsTk9BVURJVCk=&amp;WINDOW=FIRST_POPUP&amp;HEIGHT=450&amp;WI","DTH=450&amp;START_MAXIMIZED=FALSE&amp;VAR:CALENDAR=US&amp;VAR:SYMBOL=APO&amp;VAR:INDEX=0"}</definedName>
    <definedName name="_718__FDSAUDITLINK__" hidden="1">{"fdsup://directions/FAT Viewer?action=UPDATE&amp;creator=factset&amp;DYN_ARGS=TRUE&amp;DOC_NAME=FAT:FQL_AUDITING_CLIENT_TEMPLATE.FAT&amp;display_string=Audit&amp;VAR:KEY=SBOZIHWNON&amp;VAR:QUERY=UkdGX0VOVFJQUl9WQUwoUVRSLDQwNjMzLCwsLCwsTk9BVURJVCk=&amp;WINDOW=FIRST_POPUP&amp;HEIGHT=450&amp;WI","DTH=450&amp;START_MAXIMIZED=FALSE&amp;VAR:CALENDAR=US&amp;VAR:SYMBOL=APO&amp;VAR:INDEX=0"}</definedName>
    <definedName name="_719__FDSAUDITLINK__" localSheetId="2" hidden="1">{"fdsup://directions/FAT Viewer?action=UPDATE&amp;creator=factset&amp;DYN_ARGS=TRUE&amp;DOC_NAME=FAT:FQL_AUDITING_CLIENT_TEMPLATE.FAT&amp;display_string=Audit&amp;VAR:KEY=XEBGDENCXU&amp;VAR:QUERY=UkdGX0VOVFJQUl9WQUwoUVRSLDQxMjc0LCwsLCwsTk9BVURJVCk=&amp;WINDOW=FIRST_POPUP&amp;HEIGHT=450&amp;WI","DTH=450&amp;START_MAXIMIZED=FALSE&amp;VAR:CALENDAR=US&amp;VAR:SYMBOL=BX&amp;VAR:INDEX=0"}</definedName>
    <definedName name="_719__FDSAUDITLINK__" localSheetId="20" hidden="1">{"fdsup://directions/FAT Viewer?action=UPDATE&amp;creator=factset&amp;DYN_ARGS=TRUE&amp;DOC_NAME=FAT:FQL_AUDITING_CLIENT_TEMPLATE.FAT&amp;display_string=Audit&amp;VAR:KEY=XEBGDENCXU&amp;VAR:QUERY=UkdGX0VOVFJQUl9WQUwoUVRSLDQxMjc0LCwsLCwsTk9BVURJVCk=&amp;WINDOW=FIRST_POPUP&amp;HEIGHT=450&amp;WI","DTH=450&amp;START_MAXIMIZED=FALSE&amp;VAR:CALENDAR=US&amp;VAR:SYMBOL=BX&amp;VAR:INDEX=0"}</definedName>
    <definedName name="_719__FDSAUDITLINK__" hidden="1">{"fdsup://directions/FAT Viewer?action=UPDATE&amp;creator=factset&amp;DYN_ARGS=TRUE&amp;DOC_NAME=FAT:FQL_AUDITING_CLIENT_TEMPLATE.FAT&amp;display_string=Audit&amp;VAR:KEY=XEBGDENCXU&amp;VAR:QUERY=UkdGX0VOVFJQUl9WQUwoUVRSLDQxMjc0LCwsLCwsTk9BVURJVCk=&amp;WINDOW=FIRST_POPUP&amp;HEIGHT=450&amp;WI","DTH=450&amp;START_MAXIMIZED=FALSE&amp;VAR:CALENDAR=US&amp;VAR:SYMBOL=BX&amp;VAR:INDEX=0"}</definedName>
    <definedName name="_72__FDSAUDITLINK__" localSheetId="2" hidden="1">{"fdsup://IBCentral/FAT Viewer?action=UPDATE&amp;creator=factset&amp;DOC_NAME=fat:reuters_annual_pshs_src_window.fat&amp;display_string=Audit&amp;DYN_ARGS=TRUE&amp;VAR:ID1=076693&amp;VAR:RCODE=FDSEPSDIL&amp;VAR:SDATE=20111299&amp;VAR:FREQ=Y&amp;VAR:RELITEM=RP&amp;VAR:CURRENCY=LOCAL&amp;VAR:CURRSOURCE","=EXSHARE&amp;VAR:NATFREQ=ANNUAL&amp;VAR:RFIELD=FINALIZED&amp;VAR:DB_TYPE=NR&amp;VAR:UNITS=M&amp;window=popup&amp;width=450&amp;height=300&amp;START_MAXIMIZED=FALSE"}</definedName>
    <definedName name="_72__FDSAUDITLINK__" localSheetId="20" hidden="1">{"fdsup://IBCentral/FAT Viewer?action=UPDATE&amp;creator=factset&amp;DOC_NAME=fat:reuters_annual_pshs_src_window.fat&amp;display_string=Audit&amp;DYN_ARGS=TRUE&amp;VAR:ID1=076693&amp;VAR:RCODE=FDSEPSDIL&amp;VAR:SDATE=20111299&amp;VAR:FREQ=Y&amp;VAR:RELITEM=RP&amp;VAR:CURRENCY=LOCAL&amp;VAR:CURRSOURCE","=EXSHARE&amp;VAR:NATFREQ=ANNUAL&amp;VAR:RFIELD=FINALIZED&amp;VAR:DB_TYPE=NR&amp;VAR:UNITS=M&amp;window=popup&amp;width=450&amp;height=300&amp;START_MAXIMIZED=FALSE"}</definedName>
    <definedName name="_72__FDSAUDITLINK__" hidden="1">{"fdsup://IBCentral/FAT Viewer?action=UPDATE&amp;creator=factset&amp;DOC_NAME=fat:reuters_annual_pshs_src_window.fat&amp;display_string=Audit&amp;DYN_ARGS=TRUE&amp;VAR:ID1=076693&amp;VAR:RCODE=FDSEPSDIL&amp;VAR:SDATE=20111299&amp;VAR:FREQ=Y&amp;VAR:RELITEM=RP&amp;VAR:CURRENCY=LOCAL&amp;VAR:CURRSOURCE","=EXSHARE&amp;VAR:NATFREQ=ANNUAL&amp;VAR:RFIELD=FINALIZED&amp;VAR:DB_TYPE=NR&amp;VAR:UNITS=M&amp;window=popup&amp;width=450&amp;height=300&amp;START_MAXIMIZED=FALSE"}</definedName>
    <definedName name="_720__FDSAUDITLINK__" localSheetId="2" hidden="1">{"fdsup://directions/FAT Viewer?action=UPDATE&amp;creator=factset&amp;DYN_ARGS=TRUE&amp;DOC_NAME=FAT:FQL_AUDITING_CLIENT_TEMPLATE.FAT&amp;display_string=Audit&amp;VAR:KEY=FCJQFUDEDW&amp;VAR:QUERY=UkdGX0VOVFJQUl9WQUwoUVRSLDQxMTgyLCwsLCwsTk9BVURJVCk=&amp;WINDOW=FIRST_POPUP&amp;HEIGHT=450&amp;WI","DTH=450&amp;START_MAXIMIZED=FALSE&amp;VAR:CALENDAR=US&amp;VAR:SYMBOL=BX&amp;VAR:INDEX=0"}</definedName>
    <definedName name="_720__FDSAUDITLINK__" localSheetId="20" hidden="1">{"fdsup://directions/FAT Viewer?action=UPDATE&amp;creator=factset&amp;DYN_ARGS=TRUE&amp;DOC_NAME=FAT:FQL_AUDITING_CLIENT_TEMPLATE.FAT&amp;display_string=Audit&amp;VAR:KEY=FCJQFUDEDW&amp;VAR:QUERY=UkdGX0VOVFJQUl9WQUwoUVRSLDQxMTgyLCwsLCwsTk9BVURJVCk=&amp;WINDOW=FIRST_POPUP&amp;HEIGHT=450&amp;WI","DTH=450&amp;START_MAXIMIZED=FALSE&amp;VAR:CALENDAR=US&amp;VAR:SYMBOL=BX&amp;VAR:INDEX=0"}</definedName>
    <definedName name="_720__FDSAUDITLINK__" hidden="1">{"fdsup://directions/FAT Viewer?action=UPDATE&amp;creator=factset&amp;DYN_ARGS=TRUE&amp;DOC_NAME=FAT:FQL_AUDITING_CLIENT_TEMPLATE.FAT&amp;display_string=Audit&amp;VAR:KEY=FCJQFUDEDW&amp;VAR:QUERY=UkdGX0VOVFJQUl9WQUwoUVRSLDQxMTgyLCwsLCwsTk9BVURJVCk=&amp;WINDOW=FIRST_POPUP&amp;HEIGHT=450&amp;WI","DTH=450&amp;START_MAXIMIZED=FALSE&amp;VAR:CALENDAR=US&amp;VAR:SYMBOL=BX&amp;VAR:INDEX=0"}</definedName>
    <definedName name="_721__FDSAUDITLINK__" localSheetId="2" hidden="1">{"fdsup://directions/FAT Viewer?action=UPDATE&amp;creator=factset&amp;DYN_ARGS=TRUE&amp;DOC_NAME=FAT:FQL_AUDITING_CLIENT_TEMPLATE.FAT&amp;display_string=Audit&amp;VAR:KEY=PAXCRKBABK&amp;VAR:QUERY=UkdGX0VOVFJQUl9WQUwoUVRSLDQxMDkwLCwsLCwsTk9BVURJVCk=&amp;WINDOW=FIRST_POPUP&amp;HEIGHT=450&amp;WI","DTH=450&amp;START_MAXIMIZED=FALSE&amp;VAR:CALENDAR=US&amp;VAR:SYMBOL=BX&amp;VAR:INDEX=0"}</definedName>
    <definedName name="_721__FDSAUDITLINK__" localSheetId="20" hidden="1">{"fdsup://directions/FAT Viewer?action=UPDATE&amp;creator=factset&amp;DYN_ARGS=TRUE&amp;DOC_NAME=FAT:FQL_AUDITING_CLIENT_TEMPLATE.FAT&amp;display_string=Audit&amp;VAR:KEY=PAXCRKBABK&amp;VAR:QUERY=UkdGX0VOVFJQUl9WQUwoUVRSLDQxMDkwLCwsLCwsTk9BVURJVCk=&amp;WINDOW=FIRST_POPUP&amp;HEIGHT=450&amp;WI","DTH=450&amp;START_MAXIMIZED=FALSE&amp;VAR:CALENDAR=US&amp;VAR:SYMBOL=BX&amp;VAR:INDEX=0"}</definedName>
    <definedName name="_721__FDSAUDITLINK__" hidden="1">{"fdsup://directions/FAT Viewer?action=UPDATE&amp;creator=factset&amp;DYN_ARGS=TRUE&amp;DOC_NAME=FAT:FQL_AUDITING_CLIENT_TEMPLATE.FAT&amp;display_string=Audit&amp;VAR:KEY=PAXCRKBABK&amp;VAR:QUERY=UkdGX0VOVFJQUl9WQUwoUVRSLDQxMDkwLCwsLCwsTk9BVURJVCk=&amp;WINDOW=FIRST_POPUP&amp;HEIGHT=450&amp;WI","DTH=450&amp;START_MAXIMIZED=FALSE&amp;VAR:CALENDAR=US&amp;VAR:SYMBOL=BX&amp;VAR:INDEX=0"}</definedName>
    <definedName name="_722__FDSAUDITLINK__" localSheetId="2" hidden="1">{"fdsup://directions/FAT Viewer?action=UPDATE&amp;creator=factset&amp;DYN_ARGS=TRUE&amp;DOC_NAME=FAT:FQL_AUDITING_CLIENT_TEMPLATE.FAT&amp;display_string=Audit&amp;VAR:KEY=HOPWTWPATU&amp;VAR:QUERY=UkdGX0VOVFJQUl9WQUwoUVRSLDQwOTk5LCwsLCwsTk9BVURJVCk=&amp;WINDOW=FIRST_POPUP&amp;HEIGHT=450&amp;WI","DTH=450&amp;START_MAXIMIZED=FALSE&amp;VAR:CALENDAR=US&amp;VAR:SYMBOL=BX&amp;VAR:INDEX=0"}</definedName>
    <definedName name="_722__FDSAUDITLINK__" localSheetId="20" hidden="1">{"fdsup://directions/FAT Viewer?action=UPDATE&amp;creator=factset&amp;DYN_ARGS=TRUE&amp;DOC_NAME=FAT:FQL_AUDITING_CLIENT_TEMPLATE.FAT&amp;display_string=Audit&amp;VAR:KEY=HOPWTWPATU&amp;VAR:QUERY=UkdGX0VOVFJQUl9WQUwoUVRSLDQwOTk5LCwsLCwsTk9BVURJVCk=&amp;WINDOW=FIRST_POPUP&amp;HEIGHT=450&amp;WI","DTH=450&amp;START_MAXIMIZED=FALSE&amp;VAR:CALENDAR=US&amp;VAR:SYMBOL=BX&amp;VAR:INDEX=0"}</definedName>
    <definedName name="_722__FDSAUDITLINK__" hidden="1">{"fdsup://directions/FAT Viewer?action=UPDATE&amp;creator=factset&amp;DYN_ARGS=TRUE&amp;DOC_NAME=FAT:FQL_AUDITING_CLIENT_TEMPLATE.FAT&amp;display_string=Audit&amp;VAR:KEY=HOPWTWPATU&amp;VAR:QUERY=UkdGX0VOVFJQUl9WQUwoUVRSLDQwOTk5LCwsLCwsTk9BVURJVCk=&amp;WINDOW=FIRST_POPUP&amp;HEIGHT=450&amp;WI","DTH=450&amp;START_MAXIMIZED=FALSE&amp;VAR:CALENDAR=US&amp;VAR:SYMBOL=BX&amp;VAR:INDEX=0"}</definedName>
    <definedName name="_723__FDSAUDITLINK__" localSheetId="2" hidden="1">{"fdsup://directions/FAT Viewer?action=UPDATE&amp;creator=factset&amp;DYN_ARGS=TRUE&amp;DOC_NAME=FAT:FQL_AUDITING_CLIENT_TEMPLATE.FAT&amp;display_string=Audit&amp;VAR:KEY=ZELUXETOHC&amp;VAR:QUERY=UkdGX0VOVFJQUl9WQUwoUVRSLDQwOTA4LCwsLCwsTk9BVURJVCk=&amp;WINDOW=FIRST_POPUP&amp;HEIGHT=450&amp;WI","DTH=450&amp;START_MAXIMIZED=FALSE&amp;VAR:CALENDAR=US&amp;VAR:SYMBOL=BX&amp;VAR:INDEX=0"}</definedName>
    <definedName name="_723__FDSAUDITLINK__" localSheetId="20" hidden="1">{"fdsup://directions/FAT Viewer?action=UPDATE&amp;creator=factset&amp;DYN_ARGS=TRUE&amp;DOC_NAME=FAT:FQL_AUDITING_CLIENT_TEMPLATE.FAT&amp;display_string=Audit&amp;VAR:KEY=ZELUXETOHC&amp;VAR:QUERY=UkdGX0VOVFJQUl9WQUwoUVRSLDQwOTA4LCwsLCwsTk9BVURJVCk=&amp;WINDOW=FIRST_POPUP&amp;HEIGHT=450&amp;WI","DTH=450&amp;START_MAXIMIZED=FALSE&amp;VAR:CALENDAR=US&amp;VAR:SYMBOL=BX&amp;VAR:INDEX=0"}</definedName>
    <definedName name="_723__FDSAUDITLINK__" hidden="1">{"fdsup://directions/FAT Viewer?action=UPDATE&amp;creator=factset&amp;DYN_ARGS=TRUE&amp;DOC_NAME=FAT:FQL_AUDITING_CLIENT_TEMPLATE.FAT&amp;display_string=Audit&amp;VAR:KEY=ZELUXETOHC&amp;VAR:QUERY=UkdGX0VOVFJQUl9WQUwoUVRSLDQwOTA4LCwsLCwsTk9BVURJVCk=&amp;WINDOW=FIRST_POPUP&amp;HEIGHT=450&amp;WI","DTH=450&amp;START_MAXIMIZED=FALSE&amp;VAR:CALENDAR=US&amp;VAR:SYMBOL=BX&amp;VAR:INDEX=0"}</definedName>
    <definedName name="_724__FDSAUDITLINK__" localSheetId="2" hidden="1">{"fdsup://directions/FAT Viewer?action=UPDATE&amp;creator=factset&amp;DYN_ARGS=TRUE&amp;DOC_NAME=FAT:FQL_AUDITING_CLIENT_TEMPLATE.FAT&amp;display_string=Audit&amp;VAR:KEY=XGJSNANYLY&amp;VAR:QUERY=UkdGX0VOVFJQUl9WQUwoUVRSLDQwODE2LCwsLCwsTk9BVURJVCk=&amp;WINDOW=FIRST_POPUP&amp;HEIGHT=450&amp;WI","DTH=450&amp;START_MAXIMIZED=FALSE&amp;VAR:CALENDAR=US&amp;VAR:SYMBOL=BX&amp;VAR:INDEX=0"}</definedName>
    <definedName name="_724__FDSAUDITLINK__" localSheetId="20" hidden="1">{"fdsup://directions/FAT Viewer?action=UPDATE&amp;creator=factset&amp;DYN_ARGS=TRUE&amp;DOC_NAME=FAT:FQL_AUDITING_CLIENT_TEMPLATE.FAT&amp;display_string=Audit&amp;VAR:KEY=XGJSNANYLY&amp;VAR:QUERY=UkdGX0VOVFJQUl9WQUwoUVRSLDQwODE2LCwsLCwsTk9BVURJVCk=&amp;WINDOW=FIRST_POPUP&amp;HEIGHT=450&amp;WI","DTH=450&amp;START_MAXIMIZED=FALSE&amp;VAR:CALENDAR=US&amp;VAR:SYMBOL=BX&amp;VAR:INDEX=0"}</definedName>
    <definedName name="_724__FDSAUDITLINK__" hidden="1">{"fdsup://directions/FAT Viewer?action=UPDATE&amp;creator=factset&amp;DYN_ARGS=TRUE&amp;DOC_NAME=FAT:FQL_AUDITING_CLIENT_TEMPLATE.FAT&amp;display_string=Audit&amp;VAR:KEY=XGJSNANYLY&amp;VAR:QUERY=UkdGX0VOVFJQUl9WQUwoUVRSLDQwODE2LCwsLCwsTk9BVURJVCk=&amp;WINDOW=FIRST_POPUP&amp;HEIGHT=450&amp;WI","DTH=450&amp;START_MAXIMIZED=FALSE&amp;VAR:CALENDAR=US&amp;VAR:SYMBOL=BX&amp;VAR:INDEX=0"}</definedName>
    <definedName name="_725__FDSAUDITLINK__" localSheetId="2" hidden="1">{"fdsup://directions/FAT Viewer?action=UPDATE&amp;creator=factset&amp;DYN_ARGS=TRUE&amp;DOC_NAME=FAT:FQL_AUDITING_CLIENT_TEMPLATE.FAT&amp;display_string=Audit&amp;VAR:KEY=FCVOPSLWVI&amp;VAR:QUERY=UkdGX0VOVFJQUl9WQUwoUVRSLDQwNzI0LCwsLCwsTk9BVURJVCk=&amp;WINDOW=FIRST_POPUP&amp;HEIGHT=450&amp;WI","DTH=450&amp;START_MAXIMIZED=FALSE&amp;VAR:CALENDAR=US&amp;VAR:SYMBOL=BX&amp;VAR:INDEX=0"}</definedName>
    <definedName name="_725__FDSAUDITLINK__" localSheetId="20" hidden="1">{"fdsup://directions/FAT Viewer?action=UPDATE&amp;creator=factset&amp;DYN_ARGS=TRUE&amp;DOC_NAME=FAT:FQL_AUDITING_CLIENT_TEMPLATE.FAT&amp;display_string=Audit&amp;VAR:KEY=FCVOPSLWVI&amp;VAR:QUERY=UkdGX0VOVFJQUl9WQUwoUVRSLDQwNzI0LCwsLCwsTk9BVURJVCk=&amp;WINDOW=FIRST_POPUP&amp;HEIGHT=450&amp;WI","DTH=450&amp;START_MAXIMIZED=FALSE&amp;VAR:CALENDAR=US&amp;VAR:SYMBOL=BX&amp;VAR:INDEX=0"}</definedName>
    <definedName name="_725__FDSAUDITLINK__" hidden="1">{"fdsup://directions/FAT Viewer?action=UPDATE&amp;creator=factset&amp;DYN_ARGS=TRUE&amp;DOC_NAME=FAT:FQL_AUDITING_CLIENT_TEMPLATE.FAT&amp;display_string=Audit&amp;VAR:KEY=FCVOPSLWVI&amp;VAR:QUERY=UkdGX0VOVFJQUl9WQUwoUVRSLDQwNzI0LCwsLCwsTk9BVURJVCk=&amp;WINDOW=FIRST_POPUP&amp;HEIGHT=450&amp;WI","DTH=450&amp;START_MAXIMIZED=FALSE&amp;VAR:CALENDAR=US&amp;VAR:SYMBOL=BX&amp;VAR:INDEX=0"}</definedName>
    <definedName name="_726__FDSAUDITLINK__" localSheetId="2" hidden="1">{"fdsup://directions/FAT Viewer?action=UPDATE&amp;creator=factset&amp;DYN_ARGS=TRUE&amp;DOC_NAME=FAT:FQL_AUDITING_CLIENT_TEMPLATE.FAT&amp;display_string=Audit&amp;VAR:KEY=NWXORWVYJU&amp;VAR:QUERY=UkdGX0VOVFJQUl9WQUwoUVRSLDQwNjMzLCwsLCwsTk9BVURJVCk=&amp;WINDOW=FIRST_POPUP&amp;HEIGHT=450&amp;WI","DTH=450&amp;START_MAXIMIZED=FALSE&amp;VAR:CALENDAR=US&amp;VAR:SYMBOL=BX&amp;VAR:INDEX=0"}</definedName>
    <definedName name="_726__FDSAUDITLINK__" localSheetId="20" hidden="1">{"fdsup://directions/FAT Viewer?action=UPDATE&amp;creator=factset&amp;DYN_ARGS=TRUE&amp;DOC_NAME=FAT:FQL_AUDITING_CLIENT_TEMPLATE.FAT&amp;display_string=Audit&amp;VAR:KEY=NWXORWVYJU&amp;VAR:QUERY=UkdGX0VOVFJQUl9WQUwoUVRSLDQwNjMzLCwsLCwsTk9BVURJVCk=&amp;WINDOW=FIRST_POPUP&amp;HEIGHT=450&amp;WI","DTH=450&amp;START_MAXIMIZED=FALSE&amp;VAR:CALENDAR=US&amp;VAR:SYMBOL=BX&amp;VAR:INDEX=0"}</definedName>
    <definedName name="_726__FDSAUDITLINK__" hidden="1">{"fdsup://directions/FAT Viewer?action=UPDATE&amp;creator=factset&amp;DYN_ARGS=TRUE&amp;DOC_NAME=FAT:FQL_AUDITING_CLIENT_TEMPLATE.FAT&amp;display_string=Audit&amp;VAR:KEY=NWXORWVYJU&amp;VAR:QUERY=UkdGX0VOVFJQUl9WQUwoUVRSLDQwNjMzLCwsLCwsTk9BVURJVCk=&amp;WINDOW=FIRST_POPUP&amp;HEIGHT=450&amp;WI","DTH=450&amp;START_MAXIMIZED=FALSE&amp;VAR:CALENDAR=US&amp;VAR:SYMBOL=BX&amp;VAR:INDEX=0"}</definedName>
    <definedName name="_727__FDSAUDITLINK__" localSheetId="2" hidden="1">{"fdsup://directions/FAT Viewer?action=UPDATE&amp;creator=factset&amp;DYN_ARGS=TRUE&amp;DOC_NAME=FAT:FQL_AUDITING_CLIENT_TEMPLATE.FAT&amp;display_string=Audit&amp;VAR:KEY=DGDMDSXWNO&amp;VAR:QUERY=UkdGX0VOVFJQUl9WQUwoUVRSLDQwNTQzLCwsLCwsTk9BVURJVCk=&amp;WINDOW=FIRST_POPUP&amp;HEIGHT=450&amp;WI","DTH=450&amp;START_MAXIMIZED=FALSE&amp;VAR:CALENDAR=US&amp;VAR:SYMBOL=BX&amp;VAR:INDEX=0"}</definedName>
    <definedName name="_727__FDSAUDITLINK__" localSheetId="20" hidden="1">{"fdsup://directions/FAT Viewer?action=UPDATE&amp;creator=factset&amp;DYN_ARGS=TRUE&amp;DOC_NAME=FAT:FQL_AUDITING_CLIENT_TEMPLATE.FAT&amp;display_string=Audit&amp;VAR:KEY=DGDMDSXWNO&amp;VAR:QUERY=UkdGX0VOVFJQUl9WQUwoUVRSLDQwNTQzLCwsLCwsTk9BVURJVCk=&amp;WINDOW=FIRST_POPUP&amp;HEIGHT=450&amp;WI","DTH=450&amp;START_MAXIMIZED=FALSE&amp;VAR:CALENDAR=US&amp;VAR:SYMBOL=BX&amp;VAR:INDEX=0"}</definedName>
    <definedName name="_727__FDSAUDITLINK__" hidden="1">{"fdsup://directions/FAT Viewer?action=UPDATE&amp;creator=factset&amp;DYN_ARGS=TRUE&amp;DOC_NAME=FAT:FQL_AUDITING_CLIENT_TEMPLATE.FAT&amp;display_string=Audit&amp;VAR:KEY=DGDMDSXWNO&amp;VAR:QUERY=UkdGX0VOVFJQUl9WQUwoUVRSLDQwNTQzLCwsLCwsTk9BVURJVCk=&amp;WINDOW=FIRST_POPUP&amp;HEIGHT=450&amp;WI","DTH=450&amp;START_MAXIMIZED=FALSE&amp;VAR:CALENDAR=US&amp;VAR:SYMBOL=BX&amp;VAR:INDEX=0"}</definedName>
    <definedName name="_728__FDSAUDITLINK__" localSheetId="2" hidden="1">{"fdsup://directions/FAT Viewer?action=UPDATE&amp;creator=factset&amp;DYN_ARGS=TRUE&amp;DOC_NAME=FAT:FQL_AUDITING_CLIENT_TEMPLATE.FAT&amp;display_string=Audit&amp;VAR:KEY=VIJSFITGBO&amp;VAR:QUERY=UkdGX0VOVFJQUl9WQUwoUVRSLDQwNDUxLCwsLCwsTk9BVURJVCk=&amp;WINDOW=FIRST_POPUP&amp;HEIGHT=450&amp;WI","DTH=450&amp;START_MAXIMIZED=FALSE&amp;VAR:CALENDAR=US&amp;VAR:SYMBOL=BX&amp;VAR:INDEX=0"}</definedName>
    <definedName name="_728__FDSAUDITLINK__" localSheetId="20" hidden="1">{"fdsup://directions/FAT Viewer?action=UPDATE&amp;creator=factset&amp;DYN_ARGS=TRUE&amp;DOC_NAME=FAT:FQL_AUDITING_CLIENT_TEMPLATE.FAT&amp;display_string=Audit&amp;VAR:KEY=VIJSFITGBO&amp;VAR:QUERY=UkdGX0VOVFJQUl9WQUwoUVRSLDQwNDUxLCwsLCwsTk9BVURJVCk=&amp;WINDOW=FIRST_POPUP&amp;HEIGHT=450&amp;WI","DTH=450&amp;START_MAXIMIZED=FALSE&amp;VAR:CALENDAR=US&amp;VAR:SYMBOL=BX&amp;VAR:INDEX=0"}</definedName>
    <definedName name="_728__FDSAUDITLINK__" hidden="1">{"fdsup://directions/FAT Viewer?action=UPDATE&amp;creator=factset&amp;DYN_ARGS=TRUE&amp;DOC_NAME=FAT:FQL_AUDITING_CLIENT_TEMPLATE.FAT&amp;display_string=Audit&amp;VAR:KEY=VIJSFITGBO&amp;VAR:QUERY=UkdGX0VOVFJQUl9WQUwoUVRSLDQwNDUxLCwsLCwsTk9BVURJVCk=&amp;WINDOW=FIRST_POPUP&amp;HEIGHT=450&amp;WI","DTH=450&amp;START_MAXIMIZED=FALSE&amp;VAR:CALENDAR=US&amp;VAR:SYMBOL=BX&amp;VAR:INDEX=0"}</definedName>
    <definedName name="_729__FDSAUDITLINK__" localSheetId="2" hidden="1">{"fdsup://directions/FAT Viewer?action=UPDATE&amp;creator=factset&amp;DYN_ARGS=TRUE&amp;DOC_NAME=FAT:FQL_AUDITING_CLIENT_TEMPLATE.FAT&amp;display_string=Audit&amp;VAR:KEY=VKTWVAPQLM&amp;VAR:QUERY=UkdGX0VOVFJQUl9WQUwoUVRSLDQwMzU5LCwsLCwsTk9BVURJVCk=&amp;WINDOW=FIRST_POPUP&amp;HEIGHT=450&amp;WI","DTH=450&amp;START_MAXIMIZED=FALSE&amp;VAR:CALENDAR=US&amp;VAR:SYMBOL=BX&amp;VAR:INDEX=0"}</definedName>
    <definedName name="_729__FDSAUDITLINK__" localSheetId="20" hidden="1">{"fdsup://directions/FAT Viewer?action=UPDATE&amp;creator=factset&amp;DYN_ARGS=TRUE&amp;DOC_NAME=FAT:FQL_AUDITING_CLIENT_TEMPLATE.FAT&amp;display_string=Audit&amp;VAR:KEY=VKTWVAPQLM&amp;VAR:QUERY=UkdGX0VOVFJQUl9WQUwoUVRSLDQwMzU5LCwsLCwsTk9BVURJVCk=&amp;WINDOW=FIRST_POPUP&amp;HEIGHT=450&amp;WI","DTH=450&amp;START_MAXIMIZED=FALSE&amp;VAR:CALENDAR=US&amp;VAR:SYMBOL=BX&amp;VAR:INDEX=0"}</definedName>
    <definedName name="_729__FDSAUDITLINK__" hidden="1">{"fdsup://directions/FAT Viewer?action=UPDATE&amp;creator=factset&amp;DYN_ARGS=TRUE&amp;DOC_NAME=FAT:FQL_AUDITING_CLIENT_TEMPLATE.FAT&amp;display_string=Audit&amp;VAR:KEY=VKTWVAPQLM&amp;VAR:QUERY=UkdGX0VOVFJQUl9WQUwoUVRSLDQwMzU5LCwsLCwsTk9BVURJVCk=&amp;WINDOW=FIRST_POPUP&amp;HEIGHT=450&amp;WI","DTH=450&amp;START_MAXIMIZED=FALSE&amp;VAR:CALENDAR=US&amp;VAR:SYMBOL=BX&amp;VAR:INDEX=0"}</definedName>
    <definedName name="_73__FDSAUDITLINK__" localSheetId="2" hidden="1">{"fdsup://IBCentral/FAT Viewer?action=UPDATE&amp;creator=factset&amp;DOC_NAME=fat:reuters_annual_pshs_src_window.fat&amp;display_string=Audit&amp;DYN_ARGS=TRUE&amp;VAR:ID1=066168&amp;VAR:RCODE=FDSEPSDIL&amp;VAR:SDATE=20111299&amp;VAR:FREQ=Y&amp;VAR:RELITEM=RP&amp;VAR:CURRENCY=LOCAL&amp;VAR:CURRSOURCE","=EXSHARE&amp;VAR:NATFREQ=ANNUAL&amp;VAR:RFIELD=FINALIZED&amp;VAR:DB_TYPE=NR&amp;VAR:UNITS=M&amp;window=popup&amp;width=450&amp;height=300&amp;START_MAXIMIZED=FALSE"}</definedName>
    <definedName name="_73__FDSAUDITLINK__" localSheetId="20" hidden="1">{"fdsup://IBCentral/FAT Viewer?action=UPDATE&amp;creator=factset&amp;DOC_NAME=fat:reuters_annual_pshs_src_window.fat&amp;display_string=Audit&amp;DYN_ARGS=TRUE&amp;VAR:ID1=066168&amp;VAR:RCODE=FDSEPSDIL&amp;VAR:SDATE=20111299&amp;VAR:FREQ=Y&amp;VAR:RELITEM=RP&amp;VAR:CURRENCY=LOCAL&amp;VAR:CURRSOURCE","=EXSHARE&amp;VAR:NATFREQ=ANNUAL&amp;VAR:RFIELD=FINALIZED&amp;VAR:DB_TYPE=NR&amp;VAR:UNITS=M&amp;window=popup&amp;width=450&amp;height=300&amp;START_MAXIMIZED=FALSE"}</definedName>
    <definedName name="_73__FDSAUDITLINK__" hidden="1">{"fdsup://IBCentral/FAT Viewer?action=UPDATE&amp;creator=factset&amp;DOC_NAME=fat:reuters_annual_pshs_src_window.fat&amp;display_string=Audit&amp;DYN_ARGS=TRUE&amp;VAR:ID1=066168&amp;VAR:RCODE=FDSEPSDIL&amp;VAR:SDATE=20111299&amp;VAR:FREQ=Y&amp;VAR:RELITEM=RP&amp;VAR:CURRENCY=LOCAL&amp;VAR:CURRSOURCE","=EXSHARE&amp;VAR:NATFREQ=ANNUAL&amp;VAR:RFIELD=FINALIZED&amp;VAR:DB_TYPE=NR&amp;VAR:UNITS=M&amp;window=popup&amp;width=450&amp;height=300&amp;START_MAXIMIZED=FALSE"}</definedName>
    <definedName name="_730__FDSAUDITLINK__" localSheetId="2" hidden="1">{"fdsup://directions/FAT Viewer?action=UPDATE&amp;creator=factset&amp;DYN_ARGS=TRUE&amp;DOC_NAME=FAT:FQL_AUDITING_CLIENT_TEMPLATE.FAT&amp;display_string=Audit&amp;VAR:KEY=ZOVGBUBUNG&amp;VAR:QUERY=UkdGX0VOVFJQUl9WQUwoUVRSLDQwMjY4LCwsLCwsTk9BVURJVCk=&amp;WINDOW=FIRST_POPUP&amp;HEIGHT=450&amp;WI","DTH=450&amp;START_MAXIMIZED=FALSE&amp;VAR:CALENDAR=US&amp;VAR:SYMBOL=BX&amp;VAR:INDEX=0"}</definedName>
    <definedName name="_730__FDSAUDITLINK__" localSheetId="20" hidden="1">{"fdsup://directions/FAT Viewer?action=UPDATE&amp;creator=factset&amp;DYN_ARGS=TRUE&amp;DOC_NAME=FAT:FQL_AUDITING_CLIENT_TEMPLATE.FAT&amp;display_string=Audit&amp;VAR:KEY=ZOVGBUBUNG&amp;VAR:QUERY=UkdGX0VOVFJQUl9WQUwoUVRSLDQwMjY4LCwsLCwsTk9BVURJVCk=&amp;WINDOW=FIRST_POPUP&amp;HEIGHT=450&amp;WI","DTH=450&amp;START_MAXIMIZED=FALSE&amp;VAR:CALENDAR=US&amp;VAR:SYMBOL=BX&amp;VAR:INDEX=0"}</definedName>
    <definedName name="_730__FDSAUDITLINK__" hidden="1">{"fdsup://directions/FAT Viewer?action=UPDATE&amp;creator=factset&amp;DYN_ARGS=TRUE&amp;DOC_NAME=FAT:FQL_AUDITING_CLIENT_TEMPLATE.FAT&amp;display_string=Audit&amp;VAR:KEY=ZOVGBUBUNG&amp;VAR:QUERY=UkdGX0VOVFJQUl9WQUwoUVRSLDQwMjY4LCwsLCwsTk9BVURJVCk=&amp;WINDOW=FIRST_POPUP&amp;HEIGHT=450&amp;WI","DTH=450&amp;START_MAXIMIZED=FALSE&amp;VAR:CALENDAR=US&amp;VAR:SYMBOL=BX&amp;VAR:INDEX=0"}</definedName>
    <definedName name="_731__FDSAUDITLINK__" localSheetId="2" hidden="1">{"fdsup://directions/FAT Viewer?action=UPDATE&amp;creator=factset&amp;DYN_ARGS=TRUE&amp;DOC_NAME=FAT:FQL_AUDITING_CLIENT_TEMPLATE.FAT&amp;display_string=Audit&amp;VAR:KEY=BURGDKFMPA&amp;VAR:QUERY=UkdGX0VOVFJQUl9WQUwoUVRSLDQwMTc4LCwsLCwsTk9BVURJVCk=&amp;WINDOW=FIRST_POPUP&amp;HEIGHT=450&amp;WI","DTH=450&amp;START_MAXIMIZED=FALSE&amp;VAR:CALENDAR=US&amp;VAR:SYMBOL=BX&amp;VAR:INDEX=0"}</definedName>
    <definedName name="_731__FDSAUDITLINK__" localSheetId="20" hidden="1">{"fdsup://directions/FAT Viewer?action=UPDATE&amp;creator=factset&amp;DYN_ARGS=TRUE&amp;DOC_NAME=FAT:FQL_AUDITING_CLIENT_TEMPLATE.FAT&amp;display_string=Audit&amp;VAR:KEY=BURGDKFMPA&amp;VAR:QUERY=UkdGX0VOVFJQUl9WQUwoUVRSLDQwMTc4LCwsLCwsTk9BVURJVCk=&amp;WINDOW=FIRST_POPUP&amp;HEIGHT=450&amp;WI","DTH=450&amp;START_MAXIMIZED=FALSE&amp;VAR:CALENDAR=US&amp;VAR:SYMBOL=BX&amp;VAR:INDEX=0"}</definedName>
    <definedName name="_731__FDSAUDITLINK__" hidden="1">{"fdsup://directions/FAT Viewer?action=UPDATE&amp;creator=factset&amp;DYN_ARGS=TRUE&amp;DOC_NAME=FAT:FQL_AUDITING_CLIENT_TEMPLATE.FAT&amp;display_string=Audit&amp;VAR:KEY=BURGDKFMPA&amp;VAR:QUERY=UkdGX0VOVFJQUl9WQUwoUVRSLDQwMTc4LCwsLCwsTk9BVURJVCk=&amp;WINDOW=FIRST_POPUP&amp;HEIGHT=450&amp;WI","DTH=450&amp;START_MAXIMIZED=FALSE&amp;VAR:CALENDAR=US&amp;VAR:SYMBOL=BX&amp;VAR:INDEX=0"}</definedName>
    <definedName name="_732__FDSAUDITLINK__" localSheetId="2" hidden="1">{"fdsup://directions/FAT Viewer?action=UPDATE&amp;creator=factset&amp;DYN_ARGS=TRUE&amp;DOC_NAME=FAT:FQL_AUDITING_CLIENT_TEMPLATE.FAT&amp;display_string=Audit&amp;VAR:KEY=VATOXODAFI&amp;VAR:QUERY=UkdGX0VOVFJQUl9WQUwoUVRSLDQwMDg2LCwsLCwsTk9BVURJVCk=&amp;WINDOW=FIRST_POPUP&amp;HEIGHT=450&amp;WI","DTH=450&amp;START_MAXIMIZED=FALSE&amp;VAR:CALENDAR=US&amp;VAR:SYMBOL=BX&amp;VAR:INDEX=0"}</definedName>
    <definedName name="_732__FDSAUDITLINK__" localSheetId="20" hidden="1">{"fdsup://directions/FAT Viewer?action=UPDATE&amp;creator=factset&amp;DYN_ARGS=TRUE&amp;DOC_NAME=FAT:FQL_AUDITING_CLIENT_TEMPLATE.FAT&amp;display_string=Audit&amp;VAR:KEY=VATOXODAFI&amp;VAR:QUERY=UkdGX0VOVFJQUl9WQUwoUVRSLDQwMDg2LCwsLCwsTk9BVURJVCk=&amp;WINDOW=FIRST_POPUP&amp;HEIGHT=450&amp;WI","DTH=450&amp;START_MAXIMIZED=FALSE&amp;VAR:CALENDAR=US&amp;VAR:SYMBOL=BX&amp;VAR:INDEX=0"}</definedName>
    <definedName name="_732__FDSAUDITLINK__" hidden="1">{"fdsup://directions/FAT Viewer?action=UPDATE&amp;creator=factset&amp;DYN_ARGS=TRUE&amp;DOC_NAME=FAT:FQL_AUDITING_CLIENT_TEMPLATE.FAT&amp;display_string=Audit&amp;VAR:KEY=VATOXODAFI&amp;VAR:QUERY=UkdGX0VOVFJQUl9WQUwoUVRSLDQwMDg2LCwsLCwsTk9BVURJVCk=&amp;WINDOW=FIRST_POPUP&amp;HEIGHT=450&amp;WI","DTH=450&amp;START_MAXIMIZED=FALSE&amp;VAR:CALENDAR=US&amp;VAR:SYMBOL=BX&amp;VAR:INDEX=0"}</definedName>
    <definedName name="_733__FDSAUDITLINK__" localSheetId="2" hidden="1">{"fdsup://directions/FAT Viewer?action=UPDATE&amp;creator=factset&amp;DYN_ARGS=TRUE&amp;DOC_NAME=FAT:FQL_AUDITING_CLIENT_TEMPLATE.FAT&amp;display_string=Audit&amp;VAR:KEY=NEVURIZQFK&amp;VAR:QUERY=UkdGX0VOVFJQUl9WQUwoUVRSLDM5OTk0LCwsLCwsTk9BVURJVCk=&amp;WINDOW=FIRST_POPUP&amp;HEIGHT=450&amp;WI","DTH=450&amp;START_MAXIMIZED=FALSE&amp;VAR:CALENDAR=US&amp;VAR:SYMBOL=BX&amp;VAR:INDEX=0"}</definedName>
    <definedName name="_733__FDSAUDITLINK__" localSheetId="20" hidden="1">{"fdsup://directions/FAT Viewer?action=UPDATE&amp;creator=factset&amp;DYN_ARGS=TRUE&amp;DOC_NAME=FAT:FQL_AUDITING_CLIENT_TEMPLATE.FAT&amp;display_string=Audit&amp;VAR:KEY=NEVURIZQFK&amp;VAR:QUERY=UkdGX0VOVFJQUl9WQUwoUVRSLDM5OTk0LCwsLCwsTk9BVURJVCk=&amp;WINDOW=FIRST_POPUP&amp;HEIGHT=450&amp;WI","DTH=450&amp;START_MAXIMIZED=FALSE&amp;VAR:CALENDAR=US&amp;VAR:SYMBOL=BX&amp;VAR:INDEX=0"}</definedName>
    <definedName name="_733__FDSAUDITLINK__" hidden="1">{"fdsup://directions/FAT Viewer?action=UPDATE&amp;creator=factset&amp;DYN_ARGS=TRUE&amp;DOC_NAME=FAT:FQL_AUDITING_CLIENT_TEMPLATE.FAT&amp;display_string=Audit&amp;VAR:KEY=NEVURIZQFK&amp;VAR:QUERY=UkdGX0VOVFJQUl9WQUwoUVRSLDM5OTk0LCwsLCwsTk9BVURJVCk=&amp;WINDOW=FIRST_POPUP&amp;HEIGHT=450&amp;WI","DTH=450&amp;START_MAXIMIZED=FALSE&amp;VAR:CALENDAR=US&amp;VAR:SYMBOL=BX&amp;VAR:INDEX=0"}</definedName>
    <definedName name="_734__FDSAUDITLINK__" localSheetId="2" hidden="1">{"fdsup://directions/FAT Viewer?action=UPDATE&amp;creator=factset&amp;DYN_ARGS=TRUE&amp;DOC_NAME=FAT:FQL_AUDITING_CLIENT_TEMPLATE.FAT&amp;display_string=Audit&amp;VAR:KEY=PUHWXKDYTK&amp;VAR:QUERY=UkdGX0VOVFJQUl9WQUwoUVRSLDM5OTAzLCwsLCwsTk9BVURJVCk=&amp;WINDOW=FIRST_POPUP&amp;HEIGHT=450&amp;WI","DTH=450&amp;START_MAXIMIZED=FALSE&amp;VAR:CALENDAR=US&amp;VAR:SYMBOL=BX&amp;VAR:INDEX=0"}</definedName>
    <definedName name="_734__FDSAUDITLINK__" localSheetId="20" hidden="1">{"fdsup://directions/FAT Viewer?action=UPDATE&amp;creator=factset&amp;DYN_ARGS=TRUE&amp;DOC_NAME=FAT:FQL_AUDITING_CLIENT_TEMPLATE.FAT&amp;display_string=Audit&amp;VAR:KEY=PUHWXKDYTK&amp;VAR:QUERY=UkdGX0VOVFJQUl9WQUwoUVRSLDM5OTAzLCwsLCwsTk9BVURJVCk=&amp;WINDOW=FIRST_POPUP&amp;HEIGHT=450&amp;WI","DTH=450&amp;START_MAXIMIZED=FALSE&amp;VAR:CALENDAR=US&amp;VAR:SYMBOL=BX&amp;VAR:INDEX=0"}</definedName>
    <definedName name="_734__FDSAUDITLINK__" hidden="1">{"fdsup://directions/FAT Viewer?action=UPDATE&amp;creator=factset&amp;DYN_ARGS=TRUE&amp;DOC_NAME=FAT:FQL_AUDITING_CLIENT_TEMPLATE.FAT&amp;display_string=Audit&amp;VAR:KEY=PUHWXKDYTK&amp;VAR:QUERY=UkdGX0VOVFJQUl9WQUwoUVRSLDM5OTAzLCwsLCwsTk9BVURJVCk=&amp;WINDOW=FIRST_POPUP&amp;HEIGHT=450&amp;WI","DTH=450&amp;START_MAXIMIZED=FALSE&amp;VAR:CALENDAR=US&amp;VAR:SYMBOL=BX&amp;VAR:INDEX=0"}</definedName>
    <definedName name="_735__FDSAUDITLINK__" localSheetId="2" hidden="1">{"fdsup://directions/FAT Viewer?action=UPDATE&amp;creator=factset&amp;DYN_ARGS=TRUE&amp;DOC_NAME=FAT:FQL_AUDITING_CLIENT_TEMPLATE.FAT&amp;display_string=Audit&amp;VAR:KEY=FUXMBEHOHO&amp;VAR:QUERY=UkdGX0VOVFJQUl9WQUwoUVRSLDM5ODEzLCwsLCwsTk9BVURJVCk=&amp;WINDOW=FIRST_POPUP&amp;HEIGHT=450&amp;WI","DTH=450&amp;START_MAXIMIZED=FALSE&amp;VAR:CALENDAR=US&amp;VAR:SYMBOL=BX&amp;VAR:INDEX=0"}</definedName>
    <definedName name="_735__FDSAUDITLINK__" localSheetId="20" hidden="1">{"fdsup://directions/FAT Viewer?action=UPDATE&amp;creator=factset&amp;DYN_ARGS=TRUE&amp;DOC_NAME=FAT:FQL_AUDITING_CLIENT_TEMPLATE.FAT&amp;display_string=Audit&amp;VAR:KEY=FUXMBEHOHO&amp;VAR:QUERY=UkdGX0VOVFJQUl9WQUwoUVRSLDM5ODEzLCwsLCwsTk9BVURJVCk=&amp;WINDOW=FIRST_POPUP&amp;HEIGHT=450&amp;WI","DTH=450&amp;START_MAXIMIZED=FALSE&amp;VAR:CALENDAR=US&amp;VAR:SYMBOL=BX&amp;VAR:INDEX=0"}</definedName>
    <definedName name="_735__FDSAUDITLINK__" hidden="1">{"fdsup://directions/FAT Viewer?action=UPDATE&amp;creator=factset&amp;DYN_ARGS=TRUE&amp;DOC_NAME=FAT:FQL_AUDITING_CLIENT_TEMPLATE.FAT&amp;display_string=Audit&amp;VAR:KEY=FUXMBEHOHO&amp;VAR:QUERY=UkdGX0VOVFJQUl9WQUwoUVRSLDM5ODEzLCwsLCwsTk9BVURJVCk=&amp;WINDOW=FIRST_POPUP&amp;HEIGHT=450&amp;WI","DTH=450&amp;START_MAXIMIZED=FALSE&amp;VAR:CALENDAR=US&amp;VAR:SYMBOL=BX&amp;VAR:INDEX=0"}</definedName>
    <definedName name="_736__FDSAUDITLINK__" localSheetId="2" hidden="1">{"fdsup://directions/FAT Viewer?action=UPDATE&amp;creator=factset&amp;DYN_ARGS=TRUE&amp;DOC_NAME=FAT:FQL_AUDITING_CLIENT_TEMPLATE.FAT&amp;display_string=Audit&amp;VAR:KEY=TWPWLGZYTY&amp;VAR:QUERY=UkdGX0VOVFJQUl9WQUwoUVRSLDM5NzIxLCwsLCwsTk9BVURJVCk=&amp;WINDOW=FIRST_POPUP&amp;HEIGHT=450&amp;WI","DTH=450&amp;START_MAXIMIZED=FALSE&amp;VAR:CALENDAR=US&amp;VAR:SYMBOL=BX&amp;VAR:INDEX=0"}</definedName>
    <definedName name="_736__FDSAUDITLINK__" localSheetId="20" hidden="1">{"fdsup://directions/FAT Viewer?action=UPDATE&amp;creator=factset&amp;DYN_ARGS=TRUE&amp;DOC_NAME=FAT:FQL_AUDITING_CLIENT_TEMPLATE.FAT&amp;display_string=Audit&amp;VAR:KEY=TWPWLGZYTY&amp;VAR:QUERY=UkdGX0VOVFJQUl9WQUwoUVRSLDM5NzIxLCwsLCwsTk9BVURJVCk=&amp;WINDOW=FIRST_POPUP&amp;HEIGHT=450&amp;WI","DTH=450&amp;START_MAXIMIZED=FALSE&amp;VAR:CALENDAR=US&amp;VAR:SYMBOL=BX&amp;VAR:INDEX=0"}</definedName>
    <definedName name="_736__FDSAUDITLINK__" hidden="1">{"fdsup://directions/FAT Viewer?action=UPDATE&amp;creator=factset&amp;DYN_ARGS=TRUE&amp;DOC_NAME=FAT:FQL_AUDITING_CLIENT_TEMPLATE.FAT&amp;display_string=Audit&amp;VAR:KEY=TWPWLGZYTY&amp;VAR:QUERY=UkdGX0VOVFJQUl9WQUwoUVRSLDM5NzIxLCwsLCwsTk9BVURJVCk=&amp;WINDOW=FIRST_POPUP&amp;HEIGHT=450&amp;WI","DTH=450&amp;START_MAXIMIZED=FALSE&amp;VAR:CALENDAR=US&amp;VAR:SYMBOL=BX&amp;VAR:INDEX=0"}</definedName>
    <definedName name="_737__FDSAUDITLINK__" localSheetId="2" hidden="1">{"fdsup://directions/FAT Viewer?action=UPDATE&amp;creator=factset&amp;DYN_ARGS=TRUE&amp;DOC_NAME=FAT:FQL_AUDITING_CLIENT_TEMPLATE.FAT&amp;display_string=Audit&amp;VAR:KEY=XQRMNWDSLK&amp;VAR:QUERY=UkdGX0VOVFJQUl9WQUwoUVRSLDM5NjI5LCwsLCwsTk9BVURJVCk=&amp;WINDOW=FIRST_POPUP&amp;HEIGHT=450&amp;WI","DTH=450&amp;START_MAXIMIZED=FALSE&amp;VAR:CALENDAR=US&amp;VAR:SYMBOL=BX&amp;VAR:INDEX=0"}</definedName>
    <definedName name="_737__FDSAUDITLINK__" localSheetId="20" hidden="1">{"fdsup://directions/FAT Viewer?action=UPDATE&amp;creator=factset&amp;DYN_ARGS=TRUE&amp;DOC_NAME=FAT:FQL_AUDITING_CLIENT_TEMPLATE.FAT&amp;display_string=Audit&amp;VAR:KEY=XQRMNWDSLK&amp;VAR:QUERY=UkdGX0VOVFJQUl9WQUwoUVRSLDM5NjI5LCwsLCwsTk9BVURJVCk=&amp;WINDOW=FIRST_POPUP&amp;HEIGHT=450&amp;WI","DTH=450&amp;START_MAXIMIZED=FALSE&amp;VAR:CALENDAR=US&amp;VAR:SYMBOL=BX&amp;VAR:INDEX=0"}</definedName>
    <definedName name="_737__FDSAUDITLINK__" hidden="1">{"fdsup://directions/FAT Viewer?action=UPDATE&amp;creator=factset&amp;DYN_ARGS=TRUE&amp;DOC_NAME=FAT:FQL_AUDITING_CLIENT_TEMPLATE.FAT&amp;display_string=Audit&amp;VAR:KEY=XQRMNWDSLK&amp;VAR:QUERY=UkdGX0VOVFJQUl9WQUwoUVRSLDM5NjI5LCwsLCwsTk9BVURJVCk=&amp;WINDOW=FIRST_POPUP&amp;HEIGHT=450&amp;WI","DTH=450&amp;START_MAXIMIZED=FALSE&amp;VAR:CALENDAR=US&amp;VAR:SYMBOL=BX&amp;VAR:INDEX=0"}</definedName>
    <definedName name="_738__FDSAUDITLINK__" localSheetId="2" hidden="1">{"fdsup://directions/FAT Viewer?action=UPDATE&amp;creator=factset&amp;DYN_ARGS=TRUE&amp;DOC_NAME=FAT:FQL_AUDITING_CLIENT_TEMPLATE.FAT&amp;display_string=Audit&amp;VAR:KEY=PALYRYJGBW&amp;VAR:QUERY=UkdGX0VOVFJQUl9WQUwoUVRSLDM5NTM4LCwsLCwsTk9BVURJVCk=&amp;WINDOW=FIRST_POPUP&amp;HEIGHT=450&amp;WI","DTH=450&amp;START_MAXIMIZED=FALSE&amp;VAR:CALENDAR=US&amp;VAR:SYMBOL=BX&amp;VAR:INDEX=0"}</definedName>
    <definedName name="_738__FDSAUDITLINK__" localSheetId="20" hidden="1">{"fdsup://directions/FAT Viewer?action=UPDATE&amp;creator=factset&amp;DYN_ARGS=TRUE&amp;DOC_NAME=FAT:FQL_AUDITING_CLIENT_TEMPLATE.FAT&amp;display_string=Audit&amp;VAR:KEY=PALYRYJGBW&amp;VAR:QUERY=UkdGX0VOVFJQUl9WQUwoUVRSLDM5NTM4LCwsLCwsTk9BVURJVCk=&amp;WINDOW=FIRST_POPUP&amp;HEIGHT=450&amp;WI","DTH=450&amp;START_MAXIMIZED=FALSE&amp;VAR:CALENDAR=US&amp;VAR:SYMBOL=BX&amp;VAR:INDEX=0"}</definedName>
    <definedName name="_738__FDSAUDITLINK__" hidden="1">{"fdsup://directions/FAT Viewer?action=UPDATE&amp;creator=factset&amp;DYN_ARGS=TRUE&amp;DOC_NAME=FAT:FQL_AUDITING_CLIENT_TEMPLATE.FAT&amp;display_string=Audit&amp;VAR:KEY=PALYRYJGBW&amp;VAR:QUERY=UkdGX0VOVFJQUl9WQUwoUVRSLDM5NTM4LCwsLCwsTk9BVURJVCk=&amp;WINDOW=FIRST_POPUP&amp;HEIGHT=450&amp;WI","DTH=450&amp;START_MAXIMIZED=FALSE&amp;VAR:CALENDAR=US&amp;VAR:SYMBOL=BX&amp;VAR:INDEX=0"}</definedName>
    <definedName name="_739__FDSAUDITLINK__" localSheetId="2" hidden="1">{"fdsup://directions/FAT Viewer?action=UPDATE&amp;creator=factset&amp;DYN_ARGS=TRUE&amp;DOC_NAME=FAT:FQL_AUDITING_CLIENT_TEMPLATE.FAT&amp;display_string=Audit&amp;VAR:KEY=FADORKXADU&amp;VAR:QUERY=UkdGX0VOVFJQUl9WQUwoUVRSLDM5NDQ3LCwsLCwsTk9BVURJVCk=&amp;WINDOW=FIRST_POPUP&amp;HEIGHT=450&amp;WI","DTH=450&amp;START_MAXIMIZED=FALSE&amp;VAR:CALENDAR=US&amp;VAR:SYMBOL=BX&amp;VAR:INDEX=0"}</definedName>
    <definedName name="_739__FDSAUDITLINK__" localSheetId="20" hidden="1">{"fdsup://directions/FAT Viewer?action=UPDATE&amp;creator=factset&amp;DYN_ARGS=TRUE&amp;DOC_NAME=FAT:FQL_AUDITING_CLIENT_TEMPLATE.FAT&amp;display_string=Audit&amp;VAR:KEY=FADORKXADU&amp;VAR:QUERY=UkdGX0VOVFJQUl9WQUwoUVRSLDM5NDQ3LCwsLCwsTk9BVURJVCk=&amp;WINDOW=FIRST_POPUP&amp;HEIGHT=450&amp;WI","DTH=450&amp;START_MAXIMIZED=FALSE&amp;VAR:CALENDAR=US&amp;VAR:SYMBOL=BX&amp;VAR:INDEX=0"}</definedName>
    <definedName name="_739__FDSAUDITLINK__" hidden="1">{"fdsup://directions/FAT Viewer?action=UPDATE&amp;creator=factset&amp;DYN_ARGS=TRUE&amp;DOC_NAME=FAT:FQL_AUDITING_CLIENT_TEMPLATE.FAT&amp;display_string=Audit&amp;VAR:KEY=FADORKXADU&amp;VAR:QUERY=UkdGX0VOVFJQUl9WQUwoUVRSLDM5NDQ3LCwsLCwsTk9BVURJVCk=&amp;WINDOW=FIRST_POPUP&amp;HEIGHT=450&amp;WI","DTH=450&amp;START_MAXIMIZED=FALSE&amp;VAR:CALENDAR=US&amp;VAR:SYMBOL=BX&amp;VAR:INDEX=0"}</definedName>
    <definedName name="_74__FDSAUDITLINK__" localSheetId="2" hidden="1">{"fdsup://IBCentral/FAT Viewer?action=UPDATE&amp;creator=factset&amp;DOC_NAME=fat:reuters_annual_pshs_src_window.fat&amp;display_string=Audit&amp;DYN_ARGS=TRUE&amp;VAR:ID1=B62W23&amp;VAR:RCODE=FDSEPSDIL&amp;VAR:SDATE=20111299&amp;VAR:FREQ=Y&amp;VAR:RELITEM=RP&amp;VAR:CURRENCY=LOCAL&amp;VAR:CURRSOURCE","=EXSHARE&amp;VAR:NATFREQ=ANNUAL&amp;VAR:RFIELD=FINALIZED&amp;VAR:DB_TYPE=NR&amp;VAR:UNITS=M&amp;window=popup&amp;width=450&amp;height=300&amp;START_MAXIMIZED=FALSE"}</definedName>
    <definedName name="_74__FDSAUDITLINK__" localSheetId="20" hidden="1">{"fdsup://IBCentral/FAT Viewer?action=UPDATE&amp;creator=factset&amp;DOC_NAME=fat:reuters_annual_pshs_src_window.fat&amp;display_string=Audit&amp;DYN_ARGS=TRUE&amp;VAR:ID1=B62W23&amp;VAR:RCODE=FDSEPSDIL&amp;VAR:SDATE=20111299&amp;VAR:FREQ=Y&amp;VAR:RELITEM=RP&amp;VAR:CURRENCY=LOCAL&amp;VAR:CURRSOURCE","=EXSHARE&amp;VAR:NATFREQ=ANNUAL&amp;VAR:RFIELD=FINALIZED&amp;VAR:DB_TYPE=NR&amp;VAR:UNITS=M&amp;window=popup&amp;width=450&amp;height=300&amp;START_MAXIMIZED=FALSE"}</definedName>
    <definedName name="_74__FDSAUDITLINK__" hidden="1">{"fdsup://IBCentral/FAT Viewer?action=UPDATE&amp;creator=factset&amp;DOC_NAME=fat:reuters_annual_pshs_src_window.fat&amp;display_string=Audit&amp;DYN_ARGS=TRUE&amp;VAR:ID1=B62W23&amp;VAR:RCODE=FDSEPSDIL&amp;VAR:SDATE=20111299&amp;VAR:FREQ=Y&amp;VAR:RELITEM=RP&amp;VAR:CURRENCY=LOCAL&amp;VAR:CURRSOURCE","=EXSHARE&amp;VAR:NATFREQ=ANNUAL&amp;VAR:RFIELD=FINALIZED&amp;VAR:DB_TYPE=NR&amp;VAR:UNITS=M&amp;window=popup&amp;width=450&amp;height=300&amp;START_MAXIMIZED=FALSE"}</definedName>
    <definedName name="_740__FDSAUDITLINK__" localSheetId="2" hidden="1">{"fdsup://directions/FAT Viewer?action=UPDATE&amp;creator=factset&amp;DYN_ARGS=TRUE&amp;DOC_NAME=FAT:FQL_AUDITING_CLIENT_TEMPLATE.FAT&amp;display_string=Audit&amp;VAR:KEY=XOZMNYNEVM&amp;VAR:QUERY=UkdGX0VOVFJQUl9WQUwoUVRSLDM5MzU1LCwsLCwsTk9BVURJVCk=&amp;WINDOW=FIRST_POPUP&amp;HEIGHT=450&amp;WI","DTH=450&amp;START_MAXIMIZED=FALSE&amp;VAR:CALENDAR=US&amp;VAR:SYMBOL=BX&amp;VAR:INDEX=0"}</definedName>
    <definedName name="_740__FDSAUDITLINK__" localSheetId="20" hidden="1">{"fdsup://directions/FAT Viewer?action=UPDATE&amp;creator=factset&amp;DYN_ARGS=TRUE&amp;DOC_NAME=FAT:FQL_AUDITING_CLIENT_TEMPLATE.FAT&amp;display_string=Audit&amp;VAR:KEY=XOZMNYNEVM&amp;VAR:QUERY=UkdGX0VOVFJQUl9WQUwoUVRSLDM5MzU1LCwsLCwsTk9BVURJVCk=&amp;WINDOW=FIRST_POPUP&amp;HEIGHT=450&amp;WI","DTH=450&amp;START_MAXIMIZED=FALSE&amp;VAR:CALENDAR=US&amp;VAR:SYMBOL=BX&amp;VAR:INDEX=0"}</definedName>
    <definedName name="_740__FDSAUDITLINK__" hidden="1">{"fdsup://directions/FAT Viewer?action=UPDATE&amp;creator=factset&amp;DYN_ARGS=TRUE&amp;DOC_NAME=FAT:FQL_AUDITING_CLIENT_TEMPLATE.FAT&amp;display_string=Audit&amp;VAR:KEY=XOZMNYNEVM&amp;VAR:QUERY=UkdGX0VOVFJQUl9WQUwoUVRSLDM5MzU1LCwsLCwsTk9BVURJVCk=&amp;WINDOW=FIRST_POPUP&amp;HEIGHT=450&amp;WI","DTH=450&amp;START_MAXIMIZED=FALSE&amp;VAR:CALENDAR=US&amp;VAR:SYMBOL=BX&amp;VAR:INDEX=0"}</definedName>
    <definedName name="_741__FDSAUDITLINK__" localSheetId="2" hidden="1">{"fdsup://directions/FAT Viewer?action=UPDATE&amp;creator=factset&amp;DYN_ARGS=TRUE&amp;DOC_NAME=FAT:FQL_AUDITING_CLIENT_TEMPLATE.FAT&amp;display_string=Audit&amp;VAR:KEY=FSTYNGNMHE&amp;VAR:QUERY=UkdGX0VOVFJQUl9WQUwoUVRSLDM5MjYzLCwsLCwsTk9BVURJVCk=&amp;WINDOW=FIRST_POPUP&amp;HEIGHT=450&amp;WI","DTH=450&amp;START_MAXIMIZED=FALSE&amp;VAR:CALENDAR=US&amp;VAR:SYMBOL=BX&amp;VAR:INDEX=0"}</definedName>
    <definedName name="_741__FDSAUDITLINK__" localSheetId="20" hidden="1">{"fdsup://directions/FAT Viewer?action=UPDATE&amp;creator=factset&amp;DYN_ARGS=TRUE&amp;DOC_NAME=FAT:FQL_AUDITING_CLIENT_TEMPLATE.FAT&amp;display_string=Audit&amp;VAR:KEY=FSTYNGNMHE&amp;VAR:QUERY=UkdGX0VOVFJQUl9WQUwoUVRSLDM5MjYzLCwsLCwsTk9BVURJVCk=&amp;WINDOW=FIRST_POPUP&amp;HEIGHT=450&amp;WI","DTH=450&amp;START_MAXIMIZED=FALSE&amp;VAR:CALENDAR=US&amp;VAR:SYMBOL=BX&amp;VAR:INDEX=0"}</definedName>
    <definedName name="_741__FDSAUDITLINK__" hidden="1">{"fdsup://directions/FAT Viewer?action=UPDATE&amp;creator=factset&amp;DYN_ARGS=TRUE&amp;DOC_NAME=FAT:FQL_AUDITING_CLIENT_TEMPLATE.FAT&amp;display_string=Audit&amp;VAR:KEY=FSTYNGNMHE&amp;VAR:QUERY=UkdGX0VOVFJQUl9WQUwoUVRSLDM5MjYzLCwsLCwsTk9BVURJVCk=&amp;WINDOW=FIRST_POPUP&amp;HEIGHT=450&amp;WI","DTH=450&amp;START_MAXIMIZED=FALSE&amp;VAR:CALENDAR=US&amp;VAR:SYMBOL=BX&amp;VAR:INDEX=0"}</definedName>
    <definedName name="_742__FDSAUDITLINK__" localSheetId="2" hidden="1">{"fdsup://directions/FAT Viewer?action=UPDATE&amp;creator=factset&amp;DYN_ARGS=TRUE&amp;DOC_NAME=FAT:FQL_AUDITING_CLIENT_TEMPLATE.FAT&amp;display_string=Audit&amp;VAR:KEY=TSXQFELCRQ&amp;VAR:QUERY=UkdGX0VOVFJQUl9WQUwoUVRSLDM5MTcyLCwsLCwsTk9BVURJVCk=&amp;WINDOW=FIRST_POPUP&amp;HEIGHT=450&amp;WI","DTH=450&amp;START_MAXIMIZED=FALSE&amp;VAR:CALENDAR=US&amp;VAR:SYMBOL=BX&amp;VAR:INDEX=0"}</definedName>
    <definedName name="_742__FDSAUDITLINK__" localSheetId="20" hidden="1">{"fdsup://directions/FAT Viewer?action=UPDATE&amp;creator=factset&amp;DYN_ARGS=TRUE&amp;DOC_NAME=FAT:FQL_AUDITING_CLIENT_TEMPLATE.FAT&amp;display_string=Audit&amp;VAR:KEY=TSXQFELCRQ&amp;VAR:QUERY=UkdGX0VOVFJQUl9WQUwoUVRSLDM5MTcyLCwsLCwsTk9BVURJVCk=&amp;WINDOW=FIRST_POPUP&amp;HEIGHT=450&amp;WI","DTH=450&amp;START_MAXIMIZED=FALSE&amp;VAR:CALENDAR=US&amp;VAR:SYMBOL=BX&amp;VAR:INDEX=0"}</definedName>
    <definedName name="_742__FDSAUDITLINK__" hidden="1">{"fdsup://directions/FAT Viewer?action=UPDATE&amp;creator=factset&amp;DYN_ARGS=TRUE&amp;DOC_NAME=FAT:FQL_AUDITING_CLIENT_TEMPLATE.FAT&amp;display_string=Audit&amp;VAR:KEY=TSXQFELCRQ&amp;VAR:QUERY=UkdGX0VOVFJQUl9WQUwoUVRSLDM5MTcyLCwsLCwsTk9BVURJVCk=&amp;WINDOW=FIRST_POPUP&amp;HEIGHT=450&amp;WI","DTH=450&amp;START_MAXIMIZED=FALSE&amp;VAR:CALENDAR=US&amp;VAR:SYMBOL=BX&amp;VAR:INDEX=0"}</definedName>
    <definedName name="_743__FDSAUDITLINK__" localSheetId="2" hidden="1">{"fdsup://directions/FAT Viewer?action=UPDATE&amp;creator=factset&amp;DYN_ARGS=TRUE&amp;DOC_NAME=FAT:FQL_AUDITING_CLIENT_TEMPLATE.FAT&amp;display_string=Audit&amp;VAR:KEY=CXEZIDUZOB&amp;VAR:QUERY=UkdGX0VOVFJQUl9WQUwoUVRSLDQxMjc0LCwsLCwsTk9BVURJVCk=&amp;WINDOW=FIRST_POPUP&amp;HEIGHT=450&amp;WI","DTH=450&amp;START_MAXIMIZED=FALSE&amp;VAR:CALENDAR=US&amp;VAR:SYMBOL=FIG&amp;VAR:INDEX=0"}</definedName>
    <definedName name="_743__FDSAUDITLINK__" localSheetId="20" hidden="1">{"fdsup://directions/FAT Viewer?action=UPDATE&amp;creator=factset&amp;DYN_ARGS=TRUE&amp;DOC_NAME=FAT:FQL_AUDITING_CLIENT_TEMPLATE.FAT&amp;display_string=Audit&amp;VAR:KEY=CXEZIDUZOB&amp;VAR:QUERY=UkdGX0VOVFJQUl9WQUwoUVRSLDQxMjc0LCwsLCwsTk9BVURJVCk=&amp;WINDOW=FIRST_POPUP&amp;HEIGHT=450&amp;WI","DTH=450&amp;START_MAXIMIZED=FALSE&amp;VAR:CALENDAR=US&amp;VAR:SYMBOL=FIG&amp;VAR:INDEX=0"}</definedName>
    <definedName name="_743__FDSAUDITLINK__" hidden="1">{"fdsup://directions/FAT Viewer?action=UPDATE&amp;creator=factset&amp;DYN_ARGS=TRUE&amp;DOC_NAME=FAT:FQL_AUDITING_CLIENT_TEMPLATE.FAT&amp;display_string=Audit&amp;VAR:KEY=CXEZIDUZOB&amp;VAR:QUERY=UkdGX0VOVFJQUl9WQUwoUVRSLDQxMjc0LCwsLCwsTk9BVURJVCk=&amp;WINDOW=FIRST_POPUP&amp;HEIGHT=450&amp;WI","DTH=450&amp;START_MAXIMIZED=FALSE&amp;VAR:CALENDAR=US&amp;VAR:SYMBOL=FIG&amp;VAR:INDEX=0"}</definedName>
    <definedName name="_744__FDSAUDITLINK__" localSheetId="2" hidden="1">{"fdsup://directions/FAT Viewer?action=UPDATE&amp;creator=factset&amp;DYN_ARGS=TRUE&amp;DOC_NAME=FAT:FQL_AUDITING_CLIENT_TEMPLATE.FAT&amp;display_string=Audit&amp;VAR:KEY=CDCDATCBKZ&amp;VAR:QUERY=UkdGX0VOVFJQUl9WQUwoUVRSLDQxMTgyLCwsLCwsTk9BVURJVCk=&amp;WINDOW=FIRST_POPUP&amp;HEIGHT=450&amp;WI","DTH=450&amp;START_MAXIMIZED=FALSE&amp;VAR:CALENDAR=US&amp;VAR:SYMBOL=FIG&amp;VAR:INDEX=0"}</definedName>
    <definedName name="_744__FDSAUDITLINK__" localSheetId="20" hidden="1">{"fdsup://directions/FAT Viewer?action=UPDATE&amp;creator=factset&amp;DYN_ARGS=TRUE&amp;DOC_NAME=FAT:FQL_AUDITING_CLIENT_TEMPLATE.FAT&amp;display_string=Audit&amp;VAR:KEY=CDCDATCBKZ&amp;VAR:QUERY=UkdGX0VOVFJQUl9WQUwoUVRSLDQxMTgyLCwsLCwsTk9BVURJVCk=&amp;WINDOW=FIRST_POPUP&amp;HEIGHT=450&amp;WI","DTH=450&amp;START_MAXIMIZED=FALSE&amp;VAR:CALENDAR=US&amp;VAR:SYMBOL=FIG&amp;VAR:INDEX=0"}</definedName>
    <definedName name="_744__FDSAUDITLINK__" hidden="1">{"fdsup://directions/FAT Viewer?action=UPDATE&amp;creator=factset&amp;DYN_ARGS=TRUE&amp;DOC_NAME=FAT:FQL_AUDITING_CLIENT_TEMPLATE.FAT&amp;display_string=Audit&amp;VAR:KEY=CDCDATCBKZ&amp;VAR:QUERY=UkdGX0VOVFJQUl9WQUwoUVRSLDQxMTgyLCwsLCwsTk9BVURJVCk=&amp;WINDOW=FIRST_POPUP&amp;HEIGHT=450&amp;WI","DTH=450&amp;START_MAXIMIZED=FALSE&amp;VAR:CALENDAR=US&amp;VAR:SYMBOL=FIG&amp;VAR:INDEX=0"}</definedName>
    <definedName name="_745__FDSAUDITLINK__" localSheetId="2" hidden="1">{"fdsup://directions/FAT Viewer?action=UPDATE&amp;creator=factset&amp;DYN_ARGS=TRUE&amp;DOC_NAME=FAT:FQL_AUDITING_CLIENT_TEMPLATE.FAT&amp;display_string=Audit&amp;VAR:KEY=GLOHMFUFMF&amp;VAR:QUERY=UkdGX0VOVFJQUl9WQUwoUVRSLDQxMDkwLCwsLCwsTk9BVURJVCk=&amp;WINDOW=FIRST_POPUP&amp;HEIGHT=450&amp;WI","DTH=450&amp;START_MAXIMIZED=FALSE&amp;VAR:CALENDAR=US&amp;VAR:SYMBOL=FIG&amp;VAR:INDEX=0"}</definedName>
    <definedName name="_745__FDSAUDITLINK__" localSheetId="20" hidden="1">{"fdsup://directions/FAT Viewer?action=UPDATE&amp;creator=factset&amp;DYN_ARGS=TRUE&amp;DOC_NAME=FAT:FQL_AUDITING_CLIENT_TEMPLATE.FAT&amp;display_string=Audit&amp;VAR:KEY=GLOHMFUFMF&amp;VAR:QUERY=UkdGX0VOVFJQUl9WQUwoUVRSLDQxMDkwLCwsLCwsTk9BVURJVCk=&amp;WINDOW=FIRST_POPUP&amp;HEIGHT=450&amp;WI","DTH=450&amp;START_MAXIMIZED=FALSE&amp;VAR:CALENDAR=US&amp;VAR:SYMBOL=FIG&amp;VAR:INDEX=0"}</definedName>
    <definedName name="_745__FDSAUDITLINK__" hidden="1">{"fdsup://directions/FAT Viewer?action=UPDATE&amp;creator=factset&amp;DYN_ARGS=TRUE&amp;DOC_NAME=FAT:FQL_AUDITING_CLIENT_TEMPLATE.FAT&amp;display_string=Audit&amp;VAR:KEY=GLOHMFUFMF&amp;VAR:QUERY=UkdGX0VOVFJQUl9WQUwoUVRSLDQxMDkwLCwsLCwsTk9BVURJVCk=&amp;WINDOW=FIRST_POPUP&amp;HEIGHT=450&amp;WI","DTH=450&amp;START_MAXIMIZED=FALSE&amp;VAR:CALENDAR=US&amp;VAR:SYMBOL=FIG&amp;VAR:INDEX=0"}</definedName>
    <definedName name="_746__FDSAUDITLINK__" localSheetId="2" hidden="1">{"fdsup://directions/FAT Viewer?action=UPDATE&amp;creator=factset&amp;DYN_ARGS=TRUE&amp;DOC_NAME=FAT:FQL_AUDITING_CLIENT_TEMPLATE.FAT&amp;display_string=Audit&amp;VAR:KEY=ERGJMNURAR&amp;VAR:QUERY=UkdGX0VOVFJQUl9WQUwoUVRSLDQwOTk5LCwsLCwsTk9BVURJVCk=&amp;WINDOW=FIRST_POPUP&amp;HEIGHT=450&amp;WI","DTH=450&amp;START_MAXIMIZED=FALSE&amp;VAR:CALENDAR=US&amp;VAR:SYMBOL=FIG&amp;VAR:INDEX=0"}</definedName>
    <definedName name="_746__FDSAUDITLINK__" localSheetId="20" hidden="1">{"fdsup://directions/FAT Viewer?action=UPDATE&amp;creator=factset&amp;DYN_ARGS=TRUE&amp;DOC_NAME=FAT:FQL_AUDITING_CLIENT_TEMPLATE.FAT&amp;display_string=Audit&amp;VAR:KEY=ERGJMNURAR&amp;VAR:QUERY=UkdGX0VOVFJQUl9WQUwoUVRSLDQwOTk5LCwsLCwsTk9BVURJVCk=&amp;WINDOW=FIRST_POPUP&amp;HEIGHT=450&amp;WI","DTH=450&amp;START_MAXIMIZED=FALSE&amp;VAR:CALENDAR=US&amp;VAR:SYMBOL=FIG&amp;VAR:INDEX=0"}</definedName>
    <definedName name="_746__FDSAUDITLINK__" hidden="1">{"fdsup://directions/FAT Viewer?action=UPDATE&amp;creator=factset&amp;DYN_ARGS=TRUE&amp;DOC_NAME=FAT:FQL_AUDITING_CLIENT_TEMPLATE.FAT&amp;display_string=Audit&amp;VAR:KEY=ERGJMNURAR&amp;VAR:QUERY=UkdGX0VOVFJQUl9WQUwoUVRSLDQwOTk5LCwsLCwsTk9BVURJVCk=&amp;WINDOW=FIRST_POPUP&amp;HEIGHT=450&amp;WI","DTH=450&amp;START_MAXIMIZED=FALSE&amp;VAR:CALENDAR=US&amp;VAR:SYMBOL=FIG&amp;VAR:INDEX=0"}</definedName>
    <definedName name="_747__FDSAUDITLINK__" localSheetId="2" hidden="1">{"fdsup://directions/FAT Viewer?action=UPDATE&amp;creator=factset&amp;DYN_ARGS=TRUE&amp;DOC_NAME=FAT:FQL_AUDITING_CLIENT_TEMPLATE.FAT&amp;display_string=Audit&amp;VAR:KEY=YJIRYRMFCJ&amp;VAR:QUERY=UkdGX0VOVFJQUl9WQUwoUVRSLDQwOTA4LCwsLCwsTk9BVURJVCk=&amp;WINDOW=FIRST_POPUP&amp;HEIGHT=450&amp;WI","DTH=450&amp;START_MAXIMIZED=FALSE&amp;VAR:CALENDAR=US&amp;VAR:SYMBOL=FIG&amp;VAR:INDEX=0"}</definedName>
    <definedName name="_747__FDSAUDITLINK__" localSheetId="20" hidden="1">{"fdsup://directions/FAT Viewer?action=UPDATE&amp;creator=factset&amp;DYN_ARGS=TRUE&amp;DOC_NAME=FAT:FQL_AUDITING_CLIENT_TEMPLATE.FAT&amp;display_string=Audit&amp;VAR:KEY=YJIRYRMFCJ&amp;VAR:QUERY=UkdGX0VOVFJQUl9WQUwoUVRSLDQwOTA4LCwsLCwsTk9BVURJVCk=&amp;WINDOW=FIRST_POPUP&amp;HEIGHT=450&amp;WI","DTH=450&amp;START_MAXIMIZED=FALSE&amp;VAR:CALENDAR=US&amp;VAR:SYMBOL=FIG&amp;VAR:INDEX=0"}</definedName>
    <definedName name="_747__FDSAUDITLINK__" hidden="1">{"fdsup://directions/FAT Viewer?action=UPDATE&amp;creator=factset&amp;DYN_ARGS=TRUE&amp;DOC_NAME=FAT:FQL_AUDITING_CLIENT_TEMPLATE.FAT&amp;display_string=Audit&amp;VAR:KEY=YJIRYRMFCJ&amp;VAR:QUERY=UkdGX0VOVFJQUl9WQUwoUVRSLDQwOTA4LCwsLCwsTk9BVURJVCk=&amp;WINDOW=FIRST_POPUP&amp;HEIGHT=450&amp;WI","DTH=450&amp;START_MAXIMIZED=FALSE&amp;VAR:CALENDAR=US&amp;VAR:SYMBOL=FIG&amp;VAR:INDEX=0"}</definedName>
    <definedName name="_748__FDSAUDITLINK__" localSheetId="2" hidden="1">{"fdsup://directions/FAT Viewer?action=UPDATE&amp;creator=factset&amp;DYN_ARGS=TRUE&amp;DOC_NAME=FAT:FQL_AUDITING_CLIENT_TEMPLATE.FAT&amp;display_string=Audit&amp;VAR:KEY=ATATQPWBGH&amp;VAR:QUERY=UkdGX0VOVFJQUl9WQUwoUVRSLDQwODE2LCwsLCwsTk9BVURJVCk=&amp;WINDOW=FIRST_POPUP&amp;HEIGHT=450&amp;WI","DTH=450&amp;START_MAXIMIZED=FALSE&amp;VAR:CALENDAR=US&amp;VAR:SYMBOL=FIG&amp;VAR:INDEX=0"}</definedName>
    <definedName name="_748__FDSAUDITLINK__" localSheetId="20" hidden="1">{"fdsup://directions/FAT Viewer?action=UPDATE&amp;creator=factset&amp;DYN_ARGS=TRUE&amp;DOC_NAME=FAT:FQL_AUDITING_CLIENT_TEMPLATE.FAT&amp;display_string=Audit&amp;VAR:KEY=ATATQPWBGH&amp;VAR:QUERY=UkdGX0VOVFJQUl9WQUwoUVRSLDQwODE2LCwsLCwsTk9BVURJVCk=&amp;WINDOW=FIRST_POPUP&amp;HEIGHT=450&amp;WI","DTH=450&amp;START_MAXIMIZED=FALSE&amp;VAR:CALENDAR=US&amp;VAR:SYMBOL=FIG&amp;VAR:INDEX=0"}</definedName>
    <definedName name="_748__FDSAUDITLINK__" hidden="1">{"fdsup://directions/FAT Viewer?action=UPDATE&amp;creator=factset&amp;DYN_ARGS=TRUE&amp;DOC_NAME=FAT:FQL_AUDITING_CLIENT_TEMPLATE.FAT&amp;display_string=Audit&amp;VAR:KEY=ATATQPWBGH&amp;VAR:QUERY=UkdGX0VOVFJQUl9WQUwoUVRSLDQwODE2LCwsLCwsTk9BVURJVCk=&amp;WINDOW=FIRST_POPUP&amp;HEIGHT=450&amp;WI","DTH=450&amp;START_MAXIMIZED=FALSE&amp;VAR:CALENDAR=US&amp;VAR:SYMBOL=FIG&amp;VAR:INDEX=0"}</definedName>
    <definedName name="_749__FDSAUDITLINK__" localSheetId="2" hidden="1">{"fdsup://directions/FAT Viewer?action=UPDATE&amp;creator=factset&amp;DYN_ARGS=TRUE&amp;DOC_NAME=FAT:FQL_AUDITING_CLIENT_TEMPLATE.FAT&amp;display_string=Audit&amp;VAR:KEY=SXKPSZELOF&amp;VAR:QUERY=UkdGX0VOVFJQUl9WQUwoUVRSLDQwNzI0LCwsLCwsTk9BVURJVCk=&amp;WINDOW=FIRST_POPUP&amp;HEIGHT=450&amp;WI","DTH=450&amp;START_MAXIMIZED=FALSE&amp;VAR:CALENDAR=US&amp;VAR:SYMBOL=FIG&amp;VAR:INDEX=0"}</definedName>
    <definedName name="_749__FDSAUDITLINK__" localSheetId="20" hidden="1">{"fdsup://directions/FAT Viewer?action=UPDATE&amp;creator=factset&amp;DYN_ARGS=TRUE&amp;DOC_NAME=FAT:FQL_AUDITING_CLIENT_TEMPLATE.FAT&amp;display_string=Audit&amp;VAR:KEY=SXKPSZELOF&amp;VAR:QUERY=UkdGX0VOVFJQUl9WQUwoUVRSLDQwNzI0LCwsLCwsTk9BVURJVCk=&amp;WINDOW=FIRST_POPUP&amp;HEIGHT=450&amp;WI","DTH=450&amp;START_MAXIMIZED=FALSE&amp;VAR:CALENDAR=US&amp;VAR:SYMBOL=FIG&amp;VAR:INDEX=0"}</definedName>
    <definedName name="_749__FDSAUDITLINK__" hidden="1">{"fdsup://directions/FAT Viewer?action=UPDATE&amp;creator=factset&amp;DYN_ARGS=TRUE&amp;DOC_NAME=FAT:FQL_AUDITING_CLIENT_TEMPLATE.FAT&amp;display_string=Audit&amp;VAR:KEY=SXKPSZELOF&amp;VAR:QUERY=UkdGX0VOVFJQUl9WQUwoUVRSLDQwNzI0LCwsLCwsTk9BVURJVCk=&amp;WINDOW=FIRST_POPUP&amp;HEIGHT=450&amp;WI","DTH=450&amp;START_MAXIMIZED=FALSE&amp;VAR:CALENDAR=US&amp;VAR:SYMBOL=FIG&amp;VAR:INDEX=0"}</definedName>
    <definedName name="_75__FDSAUDITLINK__" localSheetId="2" hidden="1">{"fdsup://IBCentral/FAT Viewer?action=UPDATE&amp;creator=factset&amp;DOC_NAME=fat:reuters_annual_pshs_src_window.fat&amp;display_string=Audit&amp;DYN_ARGS=TRUE&amp;VAR:ID1=070995&amp;VAR:RCODE=FDSEPSDIL&amp;VAR:SDATE=20111299&amp;VAR:FREQ=Y&amp;VAR:RELITEM=RP&amp;VAR:CURRENCY=LOCAL&amp;VAR:CURRSOURCE","=EXSHARE&amp;VAR:NATFREQ=ANNUAL&amp;VAR:RFIELD=FINALIZED&amp;VAR:DB_TYPE=NR&amp;VAR:UNITS=M&amp;window=popup&amp;width=450&amp;height=300&amp;START_MAXIMIZED=FALSE"}</definedName>
    <definedName name="_75__FDSAUDITLINK__" localSheetId="20" hidden="1">{"fdsup://IBCentral/FAT Viewer?action=UPDATE&amp;creator=factset&amp;DOC_NAME=fat:reuters_annual_pshs_src_window.fat&amp;display_string=Audit&amp;DYN_ARGS=TRUE&amp;VAR:ID1=070995&amp;VAR:RCODE=FDSEPSDIL&amp;VAR:SDATE=20111299&amp;VAR:FREQ=Y&amp;VAR:RELITEM=RP&amp;VAR:CURRENCY=LOCAL&amp;VAR:CURRSOURCE","=EXSHARE&amp;VAR:NATFREQ=ANNUAL&amp;VAR:RFIELD=FINALIZED&amp;VAR:DB_TYPE=NR&amp;VAR:UNITS=M&amp;window=popup&amp;width=450&amp;height=300&amp;START_MAXIMIZED=FALSE"}</definedName>
    <definedName name="_75__FDSAUDITLINK__" hidden="1">{"fdsup://IBCentral/FAT Viewer?action=UPDATE&amp;creator=factset&amp;DOC_NAME=fat:reuters_annual_pshs_src_window.fat&amp;display_string=Audit&amp;DYN_ARGS=TRUE&amp;VAR:ID1=070995&amp;VAR:RCODE=FDSEPSDIL&amp;VAR:SDATE=20111299&amp;VAR:FREQ=Y&amp;VAR:RELITEM=RP&amp;VAR:CURRENCY=LOCAL&amp;VAR:CURRSOURCE","=EXSHARE&amp;VAR:NATFREQ=ANNUAL&amp;VAR:RFIELD=FINALIZED&amp;VAR:DB_TYPE=NR&amp;VAR:UNITS=M&amp;window=popup&amp;width=450&amp;height=300&amp;START_MAXIMIZED=FALSE"}</definedName>
    <definedName name="_750__FDSAUDITLINK__" localSheetId="2" hidden="1">{"fdsup://directions/FAT Viewer?action=UPDATE&amp;creator=factset&amp;DYN_ARGS=TRUE&amp;DOC_NAME=FAT:FQL_AUDITING_CLIENT_TEMPLATE.FAT&amp;display_string=Audit&amp;VAR:KEY=UZEHGVCXKX&amp;VAR:QUERY=UkdGX0VOVFJQUl9WQUwoUVRSLDQwNjMzLCwsLCwsTk9BVURJVCk=&amp;WINDOW=FIRST_POPUP&amp;HEIGHT=450&amp;WI","DTH=450&amp;START_MAXIMIZED=FALSE&amp;VAR:CALENDAR=US&amp;VAR:SYMBOL=FIG&amp;VAR:INDEX=0"}</definedName>
    <definedName name="_750__FDSAUDITLINK__" localSheetId="20" hidden="1">{"fdsup://directions/FAT Viewer?action=UPDATE&amp;creator=factset&amp;DYN_ARGS=TRUE&amp;DOC_NAME=FAT:FQL_AUDITING_CLIENT_TEMPLATE.FAT&amp;display_string=Audit&amp;VAR:KEY=UZEHGVCXKX&amp;VAR:QUERY=UkdGX0VOVFJQUl9WQUwoUVRSLDQwNjMzLCwsLCwsTk9BVURJVCk=&amp;WINDOW=FIRST_POPUP&amp;HEIGHT=450&amp;WI","DTH=450&amp;START_MAXIMIZED=FALSE&amp;VAR:CALENDAR=US&amp;VAR:SYMBOL=FIG&amp;VAR:INDEX=0"}</definedName>
    <definedName name="_750__FDSAUDITLINK__" hidden="1">{"fdsup://directions/FAT Viewer?action=UPDATE&amp;creator=factset&amp;DYN_ARGS=TRUE&amp;DOC_NAME=FAT:FQL_AUDITING_CLIENT_TEMPLATE.FAT&amp;display_string=Audit&amp;VAR:KEY=UZEHGVCXKX&amp;VAR:QUERY=UkdGX0VOVFJQUl9WQUwoUVRSLDQwNjMzLCwsLCwsTk9BVURJVCk=&amp;WINDOW=FIRST_POPUP&amp;HEIGHT=450&amp;WI","DTH=450&amp;START_MAXIMIZED=FALSE&amp;VAR:CALENDAR=US&amp;VAR:SYMBOL=FIG&amp;VAR:INDEX=0"}</definedName>
    <definedName name="_751__FDSAUDITLINK__" localSheetId="2" hidden="1">{"fdsup://directions/FAT Viewer?action=UPDATE&amp;creator=factset&amp;DYN_ARGS=TRUE&amp;DOC_NAME=FAT:FQL_AUDITING_CLIENT_TEMPLATE.FAT&amp;display_string=Audit&amp;VAR:KEY=CXUPALGZSL&amp;VAR:QUERY=UkdGX0VOVFJQUl9WQUwoUVRSLDQwNTQzLCwsLCwsTk9BVURJVCk=&amp;WINDOW=FIRST_POPUP&amp;HEIGHT=450&amp;WI","DTH=450&amp;START_MAXIMIZED=FALSE&amp;VAR:CALENDAR=US&amp;VAR:SYMBOL=FIG&amp;VAR:INDEX=0"}</definedName>
    <definedName name="_751__FDSAUDITLINK__" localSheetId="20" hidden="1">{"fdsup://directions/FAT Viewer?action=UPDATE&amp;creator=factset&amp;DYN_ARGS=TRUE&amp;DOC_NAME=FAT:FQL_AUDITING_CLIENT_TEMPLATE.FAT&amp;display_string=Audit&amp;VAR:KEY=CXUPALGZSL&amp;VAR:QUERY=UkdGX0VOVFJQUl9WQUwoUVRSLDQwNTQzLCwsLCwsTk9BVURJVCk=&amp;WINDOW=FIRST_POPUP&amp;HEIGHT=450&amp;WI","DTH=450&amp;START_MAXIMIZED=FALSE&amp;VAR:CALENDAR=US&amp;VAR:SYMBOL=FIG&amp;VAR:INDEX=0"}</definedName>
    <definedName name="_751__FDSAUDITLINK__" hidden="1">{"fdsup://directions/FAT Viewer?action=UPDATE&amp;creator=factset&amp;DYN_ARGS=TRUE&amp;DOC_NAME=FAT:FQL_AUDITING_CLIENT_TEMPLATE.FAT&amp;display_string=Audit&amp;VAR:KEY=CXUPALGZSL&amp;VAR:QUERY=UkdGX0VOVFJQUl9WQUwoUVRSLDQwNTQzLCwsLCwsTk9BVURJVCk=&amp;WINDOW=FIRST_POPUP&amp;HEIGHT=450&amp;WI","DTH=450&amp;START_MAXIMIZED=FALSE&amp;VAR:CALENDAR=US&amp;VAR:SYMBOL=FIG&amp;VAR:INDEX=0"}</definedName>
    <definedName name="_752__FDSAUDITLINK__" localSheetId="2" hidden="1">{"fdsup://directions/FAT Viewer?action=UPDATE&amp;creator=factset&amp;DYN_ARGS=TRUE&amp;DOC_NAME=FAT:FQL_AUDITING_CLIENT_TEMPLATE.FAT&amp;display_string=Audit&amp;VAR:KEY=AHUJMVAZSX&amp;VAR:QUERY=UkdGX0VOVFJQUl9WQUwoUVRSLDQwNDUxLCwsLCwsTk9BVURJVCk=&amp;WINDOW=FIRST_POPUP&amp;HEIGHT=450&amp;WI","DTH=450&amp;START_MAXIMIZED=FALSE&amp;VAR:CALENDAR=US&amp;VAR:SYMBOL=FIG&amp;VAR:INDEX=0"}</definedName>
    <definedName name="_752__FDSAUDITLINK__" localSheetId="20" hidden="1">{"fdsup://directions/FAT Viewer?action=UPDATE&amp;creator=factset&amp;DYN_ARGS=TRUE&amp;DOC_NAME=FAT:FQL_AUDITING_CLIENT_TEMPLATE.FAT&amp;display_string=Audit&amp;VAR:KEY=AHUJMVAZSX&amp;VAR:QUERY=UkdGX0VOVFJQUl9WQUwoUVRSLDQwNDUxLCwsLCwsTk9BVURJVCk=&amp;WINDOW=FIRST_POPUP&amp;HEIGHT=450&amp;WI","DTH=450&amp;START_MAXIMIZED=FALSE&amp;VAR:CALENDAR=US&amp;VAR:SYMBOL=FIG&amp;VAR:INDEX=0"}</definedName>
    <definedName name="_752__FDSAUDITLINK__" hidden="1">{"fdsup://directions/FAT Viewer?action=UPDATE&amp;creator=factset&amp;DYN_ARGS=TRUE&amp;DOC_NAME=FAT:FQL_AUDITING_CLIENT_TEMPLATE.FAT&amp;display_string=Audit&amp;VAR:KEY=AHUJMVAZSX&amp;VAR:QUERY=UkdGX0VOVFJQUl9WQUwoUVRSLDQwNDUxLCwsLCwsTk9BVURJVCk=&amp;WINDOW=FIRST_POPUP&amp;HEIGHT=450&amp;WI","DTH=450&amp;START_MAXIMIZED=FALSE&amp;VAR:CALENDAR=US&amp;VAR:SYMBOL=FIG&amp;VAR:INDEX=0"}</definedName>
    <definedName name="_753__FDSAUDITLINK__" localSheetId="2" hidden="1">{"fdsup://directions/FAT Viewer?action=UPDATE&amp;creator=factset&amp;DYN_ARGS=TRUE&amp;DOC_NAME=FAT:FQL_AUDITING_CLIENT_TEMPLATE.FAT&amp;display_string=Audit&amp;VAR:KEY=INMHMBYVSL&amp;VAR:QUERY=UkdGX0VOVFJQUl9WQUwoUVRSLDQwMzU5LCwsLCwsTk9BVURJVCk=&amp;WINDOW=FIRST_POPUP&amp;HEIGHT=450&amp;WI","DTH=450&amp;START_MAXIMIZED=FALSE&amp;VAR:CALENDAR=US&amp;VAR:SYMBOL=FIG&amp;VAR:INDEX=0"}</definedName>
    <definedName name="_753__FDSAUDITLINK__" localSheetId="20" hidden="1">{"fdsup://directions/FAT Viewer?action=UPDATE&amp;creator=factset&amp;DYN_ARGS=TRUE&amp;DOC_NAME=FAT:FQL_AUDITING_CLIENT_TEMPLATE.FAT&amp;display_string=Audit&amp;VAR:KEY=INMHMBYVSL&amp;VAR:QUERY=UkdGX0VOVFJQUl9WQUwoUVRSLDQwMzU5LCwsLCwsTk9BVURJVCk=&amp;WINDOW=FIRST_POPUP&amp;HEIGHT=450&amp;WI","DTH=450&amp;START_MAXIMIZED=FALSE&amp;VAR:CALENDAR=US&amp;VAR:SYMBOL=FIG&amp;VAR:INDEX=0"}</definedName>
    <definedName name="_753__FDSAUDITLINK__" hidden="1">{"fdsup://directions/FAT Viewer?action=UPDATE&amp;creator=factset&amp;DYN_ARGS=TRUE&amp;DOC_NAME=FAT:FQL_AUDITING_CLIENT_TEMPLATE.FAT&amp;display_string=Audit&amp;VAR:KEY=INMHMBYVSL&amp;VAR:QUERY=UkdGX0VOVFJQUl9WQUwoUVRSLDQwMzU5LCwsLCwsTk9BVURJVCk=&amp;WINDOW=FIRST_POPUP&amp;HEIGHT=450&amp;WI","DTH=450&amp;START_MAXIMIZED=FALSE&amp;VAR:CALENDAR=US&amp;VAR:SYMBOL=FIG&amp;VAR:INDEX=0"}</definedName>
    <definedName name="_754__FDSAUDITLINK__" localSheetId="2" hidden="1">{"fdsup://directions/FAT Viewer?action=UPDATE&amp;creator=factset&amp;DYN_ARGS=TRUE&amp;DOC_NAME=FAT:FQL_AUDITING_CLIENT_TEMPLATE.FAT&amp;display_string=Audit&amp;VAR:KEY=EDIJKDWBYJ&amp;VAR:QUERY=UkdGX0VOVFJQUl9WQUwoUVRSLDQwMjY4LCwsLCwsTk9BVURJVCk=&amp;WINDOW=FIRST_POPUP&amp;HEIGHT=450&amp;WI","DTH=450&amp;START_MAXIMIZED=FALSE&amp;VAR:CALENDAR=US&amp;VAR:SYMBOL=FIG&amp;VAR:INDEX=0"}</definedName>
    <definedName name="_754__FDSAUDITLINK__" localSheetId="20" hidden="1">{"fdsup://directions/FAT Viewer?action=UPDATE&amp;creator=factset&amp;DYN_ARGS=TRUE&amp;DOC_NAME=FAT:FQL_AUDITING_CLIENT_TEMPLATE.FAT&amp;display_string=Audit&amp;VAR:KEY=EDIJKDWBYJ&amp;VAR:QUERY=UkdGX0VOVFJQUl9WQUwoUVRSLDQwMjY4LCwsLCwsTk9BVURJVCk=&amp;WINDOW=FIRST_POPUP&amp;HEIGHT=450&amp;WI","DTH=450&amp;START_MAXIMIZED=FALSE&amp;VAR:CALENDAR=US&amp;VAR:SYMBOL=FIG&amp;VAR:INDEX=0"}</definedName>
    <definedName name="_754__FDSAUDITLINK__" hidden="1">{"fdsup://directions/FAT Viewer?action=UPDATE&amp;creator=factset&amp;DYN_ARGS=TRUE&amp;DOC_NAME=FAT:FQL_AUDITING_CLIENT_TEMPLATE.FAT&amp;display_string=Audit&amp;VAR:KEY=EDIJKDWBYJ&amp;VAR:QUERY=UkdGX0VOVFJQUl9WQUwoUVRSLDQwMjY4LCwsLCwsTk9BVURJVCk=&amp;WINDOW=FIRST_POPUP&amp;HEIGHT=450&amp;WI","DTH=450&amp;START_MAXIMIZED=FALSE&amp;VAR:CALENDAR=US&amp;VAR:SYMBOL=FIG&amp;VAR:INDEX=0"}</definedName>
    <definedName name="_755__FDSAUDITLINK__" localSheetId="2" hidden="1">{"fdsup://directions/FAT Viewer?action=UPDATE&amp;creator=factset&amp;DYN_ARGS=TRUE&amp;DOC_NAME=FAT:FQL_AUDITING_CLIENT_TEMPLATE.FAT&amp;display_string=Audit&amp;VAR:KEY=SJCRKDQTCR&amp;VAR:QUERY=UkdGX0VOVFJQUl9WQUwoUVRSLDQwMTc4LCwsLCwsTk9BVURJVCk=&amp;WINDOW=FIRST_POPUP&amp;HEIGHT=450&amp;WI","DTH=450&amp;START_MAXIMIZED=FALSE&amp;VAR:CALENDAR=US&amp;VAR:SYMBOL=FIG&amp;VAR:INDEX=0"}</definedName>
    <definedName name="_755__FDSAUDITLINK__" localSheetId="20" hidden="1">{"fdsup://directions/FAT Viewer?action=UPDATE&amp;creator=factset&amp;DYN_ARGS=TRUE&amp;DOC_NAME=FAT:FQL_AUDITING_CLIENT_TEMPLATE.FAT&amp;display_string=Audit&amp;VAR:KEY=SJCRKDQTCR&amp;VAR:QUERY=UkdGX0VOVFJQUl9WQUwoUVRSLDQwMTc4LCwsLCwsTk9BVURJVCk=&amp;WINDOW=FIRST_POPUP&amp;HEIGHT=450&amp;WI","DTH=450&amp;START_MAXIMIZED=FALSE&amp;VAR:CALENDAR=US&amp;VAR:SYMBOL=FIG&amp;VAR:INDEX=0"}</definedName>
    <definedName name="_755__FDSAUDITLINK__" hidden="1">{"fdsup://directions/FAT Viewer?action=UPDATE&amp;creator=factset&amp;DYN_ARGS=TRUE&amp;DOC_NAME=FAT:FQL_AUDITING_CLIENT_TEMPLATE.FAT&amp;display_string=Audit&amp;VAR:KEY=SJCRKDQTCR&amp;VAR:QUERY=UkdGX0VOVFJQUl9WQUwoUVRSLDQwMTc4LCwsLCwsTk9BVURJVCk=&amp;WINDOW=FIRST_POPUP&amp;HEIGHT=450&amp;WI","DTH=450&amp;START_MAXIMIZED=FALSE&amp;VAR:CALENDAR=US&amp;VAR:SYMBOL=FIG&amp;VAR:INDEX=0"}</definedName>
    <definedName name="_756__FDSAUDITLINK__" localSheetId="2" hidden="1">{"fdsup://directions/FAT Viewer?action=UPDATE&amp;creator=factset&amp;DYN_ARGS=TRUE&amp;DOC_NAME=FAT:FQL_AUDITING_CLIENT_TEMPLATE.FAT&amp;display_string=Audit&amp;VAR:KEY=CRAHORYTYJ&amp;VAR:QUERY=UkdGX0VOVFJQUl9WQUwoUVRSLDQwMDg2LCwsLCwsTk9BVURJVCk=&amp;WINDOW=FIRST_POPUP&amp;HEIGHT=450&amp;WI","DTH=450&amp;START_MAXIMIZED=FALSE&amp;VAR:CALENDAR=US&amp;VAR:SYMBOL=FIG&amp;VAR:INDEX=0"}</definedName>
    <definedName name="_756__FDSAUDITLINK__" localSheetId="20" hidden="1">{"fdsup://directions/FAT Viewer?action=UPDATE&amp;creator=factset&amp;DYN_ARGS=TRUE&amp;DOC_NAME=FAT:FQL_AUDITING_CLIENT_TEMPLATE.FAT&amp;display_string=Audit&amp;VAR:KEY=CRAHORYTYJ&amp;VAR:QUERY=UkdGX0VOVFJQUl9WQUwoUVRSLDQwMDg2LCwsLCwsTk9BVURJVCk=&amp;WINDOW=FIRST_POPUP&amp;HEIGHT=450&amp;WI","DTH=450&amp;START_MAXIMIZED=FALSE&amp;VAR:CALENDAR=US&amp;VAR:SYMBOL=FIG&amp;VAR:INDEX=0"}</definedName>
    <definedName name="_756__FDSAUDITLINK__" hidden="1">{"fdsup://directions/FAT Viewer?action=UPDATE&amp;creator=factset&amp;DYN_ARGS=TRUE&amp;DOC_NAME=FAT:FQL_AUDITING_CLIENT_TEMPLATE.FAT&amp;display_string=Audit&amp;VAR:KEY=CRAHORYTYJ&amp;VAR:QUERY=UkdGX0VOVFJQUl9WQUwoUVRSLDQwMDg2LCwsLCwsTk9BVURJVCk=&amp;WINDOW=FIRST_POPUP&amp;HEIGHT=450&amp;WI","DTH=450&amp;START_MAXIMIZED=FALSE&amp;VAR:CALENDAR=US&amp;VAR:SYMBOL=FIG&amp;VAR:INDEX=0"}</definedName>
    <definedName name="_757__FDSAUDITLINK__" localSheetId="2" hidden="1">{"fdsup://directions/FAT Viewer?action=UPDATE&amp;creator=factset&amp;DYN_ARGS=TRUE&amp;DOC_NAME=FAT:FQL_AUDITING_CLIENT_TEMPLATE.FAT&amp;display_string=Audit&amp;VAR:KEY=KPABEDKHYT&amp;VAR:QUERY=UkdGX0VOVFJQUl9WQUwoUVRSLDM5OTk0LCwsLCwsTk9BVURJVCk=&amp;WINDOW=FIRST_POPUP&amp;HEIGHT=450&amp;WI","DTH=450&amp;START_MAXIMIZED=FALSE&amp;VAR:CALENDAR=US&amp;VAR:SYMBOL=FIG&amp;VAR:INDEX=0"}</definedName>
    <definedName name="_757__FDSAUDITLINK__" localSheetId="20" hidden="1">{"fdsup://directions/FAT Viewer?action=UPDATE&amp;creator=factset&amp;DYN_ARGS=TRUE&amp;DOC_NAME=FAT:FQL_AUDITING_CLIENT_TEMPLATE.FAT&amp;display_string=Audit&amp;VAR:KEY=KPABEDKHYT&amp;VAR:QUERY=UkdGX0VOVFJQUl9WQUwoUVRSLDM5OTk0LCwsLCwsTk9BVURJVCk=&amp;WINDOW=FIRST_POPUP&amp;HEIGHT=450&amp;WI","DTH=450&amp;START_MAXIMIZED=FALSE&amp;VAR:CALENDAR=US&amp;VAR:SYMBOL=FIG&amp;VAR:INDEX=0"}</definedName>
    <definedName name="_757__FDSAUDITLINK__" hidden="1">{"fdsup://directions/FAT Viewer?action=UPDATE&amp;creator=factset&amp;DYN_ARGS=TRUE&amp;DOC_NAME=FAT:FQL_AUDITING_CLIENT_TEMPLATE.FAT&amp;display_string=Audit&amp;VAR:KEY=KPABEDKHYT&amp;VAR:QUERY=UkdGX0VOVFJQUl9WQUwoUVRSLDM5OTk0LCwsLCwsTk9BVURJVCk=&amp;WINDOW=FIRST_POPUP&amp;HEIGHT=450&amp;WI","DTH=450&amp;START_MAXIMIZED=FALSE&amp;VAR:CALENDAR=US&amp;VAR:SYMBOL=FIG&amp;VAR:INDEX=0"}</definedName>
    <definedName name="_758__FDSAUDITLINK__" localSheetId="2" hidden="1">{"fdsup://directions/FAT Viewer?action=UPDATE&amp;creator=factset&amp;DYN_ARGS=TRUE&amp;DOC_NAME=FAT:FQL_AUDITING_CLIENT_TEMPLATE.FAT&amp;display_string=Audit&amp;VAR:KEY=UVSJYRAZEV&amp;VAR:QUERY=UkdGX0VOVFJQUl9WQUwoUVRSLDM5OTAzLCwsLCwsTk9BVURJVCk=&amp;WINDOW=FIRST_POPUP&amp;HEIGHT=450&amp;WI","DTH=450&amp;START_MAXIMIZED=FALSE&amp;VAR:CALENDAR=US&amp;VAR:SYMBOL=FIG&amp;VAR:INDEX=0"}</definedName>
    <definedName name="_758__FDSAUDITLINK__" localSheetId="20" hidden="1">{"fdsup://directions/FAT Viewer?action=UPDATE&amp;creator=factset&amp;DYN_ARGS=TRUE&amp;DOC_NAME=FAT:FQL_AUDITING_CLIENT_TEMPLATE.FAT&amp;display_string=Audit&amp;VAR:KEY=UVSJYRAZEV&amp;VAR:QUERY=UkdGX0VOVFJQUl9WQUwoUVRSLDM5OTAzLCwsLCwsTk9BVURJVCk=&amp;WINDOW=FIRST_POPUP&amp;HEIGHT=450&amp;WI","DTH=450&amp;START_MAXIMIZED=FALSE&amp;VAR:CALENDAR=US&amp;VAR:SYMBOL=FIG&amp;VAR:INDEX=0"}</definedName>
    <definedName name="_758__FDSAUDITLINK__" hidden="1">{"fdsup://directions/FAT Viewer?action=UPDATE&amp;creator=factset&amp;DYN_ARGS=TRUE&amp;DOC_NAME=FAT:FQL_AUDITING_CLIENT_TEMPLATE.FAT&amp;display_string=Audit&amp;VAR:KEY=UVSJYRAZEV&amp;VAR:QUERY=UkdGX0VOVFJQUl9WQUwoUVRSLDM5OTAzLCwsLCwsTk9BVURJVCk=&amp;WINDOW=FIRST_POPUP&amp;HEIGHT=450&amp;WI","DTH=450&amp;START_MAXIMIZED=FALSE&amp;VAR:CALENDAR=US&amp;VAR:SYMBOL=FIG&amp;VAR:INDEX=0"}</definedName>
    <definedName name="_759__FDSAUDITLINK__" localSheetId="2" hidden="1">{"fdsup://directions/FAT Viewer?action=UPDATE&amp;creator=factset&amp;DYN_ARGS=TRUE&amp;DOC_NAME=FAT:FQL_AUDITING_CLIENT_TEMPLATE.FAT&amp;display_string=Audit&amp;VAR:KEY=KRKBKJSBAL&amp;VAR:QUERY=UkdGX0VOVFJQUl9WQUwoUVRSLDM5ODEzLCwsLCwsTk9BVURJVCk=&amp;WINDOW=FIRST_POPUP&amp;HEIGHT=450&amp;WI","DTH=450&amp;START_MAXIMIZED=FALSE&amp;VAR:CALENDAR=US&amp;VAR:SYMBOL=FIG&amp;VAR:INDEX=0"}</definedName>
    <definedName name="_759__FDSAUDITLINK__" localSheetId="20" hidden="1">{"fdsup://directions/FAT Viewer?action=UPDATE&amp;creator=factset&amp;DYN_ARGS=TRUE&amp;DOC_NAME=FAT:FQL_AUDITING_CLIENT_TEMPLATE.FAT&amp;display_string=Audit&amp;VAR:KEY=KRKBKJSBAL&amp;VAR:QUERY=UkdGX0VOVFJQUl9WQUwoUVRSLDM5ODEzLCwsLCwsTk9BVURJVCk=&amp;WINDOW=FIRST_POPUP&amp;HEIGHT=450&amp;WI","DTH=450&amp;START_MAXIMIZED=FALSE&amp;VAR:CALENDAR=US&amp;VAR:SYMBOL=FIG&amp;VAR:INDEX=0"}</definedName>
    <definedName name="_759__FDSAUDITLINK__" hidden="1">{"fdsup://directions/FAT Viewer?action=UPDATE&amp;creator=factset&amp;DYN_ARGS=TRUE&amp;DOC_NAME=FAT:FQL_AUDITING_CLIENT_TEMPLATE.FAT&amp;display_string=Audit&amp;VAR:KEY=KRKBKJSBAL&amp;VAR:QUERY=UkdGX0VOVFJQUl9WQUwoUVRSLDM5ODEzLCwsLCwsTk9BVURJVCk=&amp;WINDOW=FIRST_POPUP&amp;HEIGHT=450&amp;WI","DTH=450&amp;START_MAXIMIZED=FALSE&amp;VAR:CALENDAR=US&amp;VAR:SYMBOL=FIG&amp;VAR:INDEX=0"}</definedName>
    <definedName name="_76__FDSAUDITLINK__" localSheetId="2" hidden="1">{"fdsup://IBCentral/FAT Viewer?action=UPDATE&amp;creator=factset&amp;DOC_NAME=fat:reuters_annual_pshs_src_window.fat&amp;display_string=Audit&amp;DYN_ARGS=TRUE&amp;VAR:ID1=B77J08&amp;VAR:RCODE=FDSEPSDIL&amp;VAR:SDATE=20111299&amp;VAR:FREQ=Y&amp;VAR:RELITEM=RP&amp;VAR:CURRENCY=LOCAL&amp;VAR:CURRSOURCE","=EXSHARE&amp;VAR:NATFREQ=ANNUAL&amp;VAR:RFIELD=FINALIZED&amp;VAR:DB_TYPE=NR&amp;VAR:UNITS=M&amp;window=popup&amp;width=450&amp;height=300&amp;START_MAXIMIZED=FALSE"}</definedName>
    <definedName name="_76__FDSAUDITLINK__" localSheetId="20" hidden="1">{"fdsup://IBCentral/FAT Viewer?action=UPDATE&amp;creator=factset&amp;DOC_NAME=fat:reuters_annual_pshs_src_window.fat&amp;display_string=Audit&amp;DYN_ARGS=TRUE&amp;VAR:ID1=B77J08&amp;VAR:RCODE=FDSEPSDIL&amp;VAR:SDATE=20111299&amp;VAR:FREQ=Y&amp;VAR:RELITEM=RP&amp;VAR:CURRENCY=LOCAL&amp;VAR:CURRSOURCE","=EXSHARE&amp;VAR:NATFREQ=ANNUAL&amp;VAR:RFIELD=FINALIZED&amp;VAR:DB_TYPE=NR&amp;VAR:UNITS=M&amp;window=popup&amp;width=450&amp;height=300&amp;START_MAXIMIZED=FALSE"}</definedName>
    <definedName name="_76__FDSAUDITLINK__" hidden="1">{"fdsup://IBCentral/FAT Viewer?action=UPDATE&amp;creator=factset&amp;DOC_NAME=fat:reuters_annual_pshs_src_window.fat&amp;display_string=Audit&amp;DYN_ARGS=TRUE&amp;VAR:ID1=B77J08&amp;VAR:RCODE=FDSEPSDIL&amp;VAR:SDATE=20111299&amp;VAR:FREQ=Y&amp;VAR:RELITEM=RP&amp;VAR:CURRENCY=LOCAL&amp;VAR:CURRSOURCE","=EXSHARE&amp;VAR:NATFREQ=ANNUAL&amp;VAR:RFIELD=FINALIZED&amp;VAR:DB_TYPE=NR&amp;VAR:UNITS=M&amp;window=popup&amp;width=450&amp;height=300&amp;START_MAXIMIZED=FALSE"}</definedName>
    <definedName name="_760__FDSAUDITLINK__" localSheetId="2" hidden="1">{"fdsup://directions/FAT Viewer?action=UPDATE&amp;creator=factset&amp;DYN_ARGS=TRUE&amp;DOC_NAME=FAT:FQL_AUDITING_CLIENT_TEMPLATE.FAT&amp;display_string=Audit&amp;VAR:KEY=ALUFATGDYF&amp;VAR:QUERY=UkdGX0VOVFJQUl9WQUwoUVRSLDM5NzIxLCwsLCwsTk9BVURJVCk=&amp;WINDOW=FIRST_POPUP&amp;HEIGHT=450&amp;WI","DTH=450&amp;START_MAXIMIZED=FALSE&amp;VAR:CALENDAR=US&amp;VAR:SYMBOL=FIG&amp;VAR:INDEX=0"}</definedName>
    <definedName name="_760__FDSAUDITLINK__" localSheetId="20" hidden="1">{"fdsup://directions/FAT Viewer?action=UPDATE&amp;creator=factset&amp;DYN_ARGS=TRUE&amp;DOC_NAME=FAT:FQL_AUDITING_CLIENT_TEMPLATE.FAT&amp;display_string=Audit&amp;VAR:KEY=ALUFATGDYF&amp;VAR:QUERY=UkdGX0VOVFJQUl9WQUwoUVRSLDM5NzIxLCwsLCwsTk9BVURJVCk=&amp;WINDOW=FIRST_POPUP&amp;HEIGHT=450&amp;WI","DTH=450&amp;START_MAXIMIZED=FALSE&amp;VAR:CALENDAR=US&amp;VAR:SYMBOL=FIG&amp;VAR:INDEX=0"}</definedName>
    <definedName name="_760__FDSAUDITLINK__" hidden="1">{"fdsup://directions/FAT Viewer?action=UPDATE&amp;creator=factset&amp;DYN_ARGS=TRUE&amp;DOC_NAME=FAT:FQL_AUDITING_CLIENT_TEMPLATE.FAT&amp;display_string=Audit&amp;VAR:KEY=ALUFATGDYF&amp;VAR:QUERY=UkdGX0VOVFJQUl9WQUwoUVRSLDM5NzIxLCwsLCwsTk9BVURJVCk=&amp;WINDOW=FIRST_POPUP&amp;HEIGHT=450&amp;WI","DTH=450&amp;START_MAXIMIZED=FALSE&amp;VAR:CALENDAR=US&amp;VAR:SYMBOL=FIG&amp;VAR:INDEX=0"}</definedName>
    <definedName name="_761__FDSAUDITLINK__" localSheetId="2" hidden="1">{"fdsup://directions/FAT Viewer?action=UPDATE&amp;creator=factset&amp;DYN_ARGS=TRUE&amp;DOC_NAME=FAT:FQL_AUDITING_CLIENT_TEMPLATE.FAT&amp;display_string=Audit&amp;VAR:KEY=UVMHEPQTCZ&amp;VAR:QUERY=UkdGX0VOVFJQUl9WQUwoUVRSLDM5NjI5LCwsLCwsTk9BVURJVCk=&amp;WINDOW=FIRST_POPUP&amp;HEIGHT=450&amp;WI","DTH=450&amp;START_MAXIMIZED=FALSE&amp;VAR:CALENDAR=US&amp;VAR:SYMBOL=FIG&amp;VAR:INDEX=0"}</definedName>
    <definedName name="_761__FDSAUDITLINK__" localSheetId="20" hidden="1">{"fdsup://directions/FAT Viewer?action=UPDATE&amp;creator=factset&amp;DYN_ARGS=TRUE&amp;DOC_NAME=FAT:FQL_AUDITING_CLIENT_TEMPLATE.FAT&amp;display_string=Audit&amp;VAR:KEY=UVMHEPQTCZ&amp;VAR:QUERY=UkdGX0VOVFJQUl9WQUwoUVRSLDM5NjI5LCwsLCwsTk9BVURJVCk=&amp;WINDOW=FIRST_POPUP&amp;HEIGHT=450&amp;WI","DTH=450&amp;START_MAXIMIZED=FALSE&amp;VAR:CALENDAR=US&amp;VAR:SYMBOL=FIG&amp;VAR:INDEX=0"}</definedName>
    <definedName name="_761__FDSAUDITLINK__" hidden="1">{"fdsup://directions/FAT Viewer?action=UPDATE&amp;creator=factset&amp;DYN_ARGS=TRUE&amp;DOC_NAME=FAT:FQL_AUDITING_CLIENT_TEMPLATE.FAT&amp;display_string=Audit&amp;VAR:KEY=UVMHEPQTCZ&amp;VAR:QUERY=UkdGX0VOVFJQUl9WQUwoUVRSLDM5NjI5LCwsLCwsTk9BVURJVCk=&amp;WINDOW=FIRST_POPUP&amp;HEIGHT=450&amp;WI","DTH=450&amp;START_MAXIMIZED=FALSE&amp;VAR:CALENDAR=US&amp;VAR:SYMBOL=FIG&amp;VAR:INDEX=0"}</definedName>
    <definedName name="_762__FDSAUDITLINK__" localSheetId="2" hidden="1">{"fdsup://directions/FAT Viewer?action=UPDATE&amp;creator=factset&amp;DYN_ARGS=TRUE&amp;DOC_NAME=FAT:FQL_AUDITING_CLIENT_TEMPLATE.FAT&amp;display_string=Audit&amp;VAR:KEY=YFILGDEVAX&amp;VAR:QUERY=UkdGX0VOVFJQUl9WQUwoUVRSLDM5NTM4LCwsLCwsTk9BVURJVCk=&amp;WINDOW=FIRST_POPUP&amp;HEIGHT=450&amp;WI","DTH=450&amp;START_MAXIMIZED=FALSE&amp;VAR:CALENDAR=US&amp;VAR:SYMBOL=FIG&amp;VAR:INDEX=0"}</definedName>
    <definedName name="_762__FDSAUDITLINK__" localSheetId="20" hidden="1">{"fdsup://directions/FAT Viewer?action=UPDATE&amp;creator=factset&amp;DYN_ARGS=TRUE&amp;DOC_NAME=FAT:FQL_AUDITING_CLIENT_TEMPLATE.FAT&amp;display_string=Audit&amp;VAR:KEY=YFILGDEVAX&amp;VAR:QUERY=UkdGX0VOVFJQUl9WQUwoUVRSLDM5NTM4LCwsLCwsTk9BVURJVCk=&amp;WINDOW=FIRST_POPUP&amp;HEIGHT=450&amp;WI","DTH=450&amp;START_MAXIMIZED=FALSE&amp;VAR:CALENDAR=US&amp;VAR:SYMBOL=FIG&amp;VAR:INDEX=0"}</definedName>
    <definedName name="_762__FDSAUDITLINK__" hidden="1">{"fdsup://directions/FAT Viewer?action=UPDATE&amp;creator=factset&amp;DYN_ARGS=TRUE&amp;DOC_NAME=FAT:FQL_AUDITING_CLIENT_TEMPLATE.FAT&amp;display_string=Audit&amp;VAR:KEY=YFILGDEVAX&amp;VAR:QUERY=UkdGX0VOVFJQUl9WQUwoUVRSLDM5NTM4LCwsLCwsTk9BVURJVCk=&amp;WINDOW=FIRST_POPUP&amp;HEIGHT=450&amp;WI","DTH=450&amp;START_MAXIMIZED=FALSE&amp;VAR:CALENDAR=US&amp;VAR:SYMBOL=FIG&amp;VAR:INDEX=0"}</definedName>
    <definedName name="_763__FDSAUDITLINK__" localSheetId="2" hidden="1">{"fdsup://directions/FAT Viewer?action=UPDATE&amp;creator=factset&amp;DYN_ARGS=TRUE&amp;DOC_NAME=FAT:FQL_AUDITING_CLIENT_TEMPLATE.FAT&amp;display_string=Audit&amp;VAR:KEY=UXYZWHUBUJ&amp;VAR:QUERY=UkdGX0VOVFJQUl9WQUwoUVRSLDM5NDQ3LCwsLCwsTk9BVURJVCk=&amp;WINDOW=FIRST_POPUP&amp;HEIGHT=450&amp;WI","DTH=450&amp;START_MAXIMIZED=FALSE&amp;VAR:CALENDAR=US&amp;VAR:SYMBOL=FIG&amp;VAR:INDEX=0"}</definedName>
    <definedName name="_763__FDSAUDITLINK__" localSheetId="20" hidden="1">{"fdsup://directions/FAT Viewer?action=UPDATE&amp;creator=factset&amp;DYN_ARGS=TRUE&amp;DOC_NAME=FAT:FQL_AUDITING_CLIENT_TEMPLATE.FAT&amp;display_string=Audit&amp;VAR:KEY=UXYZWHUBUJ&amp;VAR:QUERY=UkdGX0VOVFJQUl9WQUwoUVRSLDM5NDQ3LCwsLCwsTk9BVURJVCk=&amp;WINDOW=FIRST_POPUP&amp;HEIGHT=450&amp;WI","DTH=450&amp;START_MAXIMIZED=FALSE&amp;VAR:CALENDAR=US&amp;VAR:SYMBOL=FIG&amp;VAR:INDEX=0"}</definedName>
    <definedName name="_763__FDSAUDITLINK__" hidden="1">{"fdsup://directions/FAT Viewer?action=UPDATE&amp;creator=factset&amp;DYN_ARGS=TRUE&amp;DOC_NAME=FAT:FQL_AUDITING_CLIENT_TEMPLATE.FAT&amp;display_string=Audit&amp;VAR:KEY=UXYZWHUBUJ&amp;VAR:QUERY=UkdGX0VOVFJQUl9WQUwoUVRSLDM5NDQ3LCwsLCwsTk9BVURJVCk=&amp;WINDOW=FIRST_POPUP&amp;HEIGHT=450&amp;WI","DTH=450&amp;START_MAXIMIZED=FALSE&amp;VAR:CALENDAR=US&amp;VAR:SYMBOL=FIG&amp;VAR:INDEX=0"}</definedName>
    <definedName name="_764__FDSAUDITLINK__" localSheetId="2" hidden="1">{"fdsup://directions/FAT Viewer?action=UPDATE&amp;creator=factset&amp;DYN_ARGS=TRUE&amp;DOC_NAME=FAT:FQL_AUDITING_CLIENT_TEMPLATE.FAT&amp;display_string=Audit&amp;VAR:KEY=ENWFYPUHMB&amp;VAR:QUERY=UkdGX0VOVFJQUl9WQUwoUVRSLDM5MzU1LCwsLCwsTk9BVURJVCk=&amp;WINDOW=FIRST_POPUP&amp;HEIGHT=450&amp;WI","DTH=450&amp;START_MAXIMIZED=FALSE&amp;VAR:CALENDAR=US&amp;VAR:SYMBOL=FIG&amp;VAR:INDEX=0"}</definedName>
    <definedName name="_764__FDSAUDITLINK__" localSheetId="20" hidden="1">{"fdsup://directions/FAT Viewer?action=UPDATE&amp;creator=factset&amp;DYN_ARGS=TRUE&amp;DOC_NAME=FAT:FQL_AUDITING_CLIENT_TEMPLATE.FAT&amp;display_string=Audit&amp;VAR:KEY=ENWFYPUHMB&amp;VAR:QUERY=UkdGX0VOVFJQUl9WQUwoUVRSLDM5MzU1LCwsLCwsTk9BVURJVCk=&amp;WINDOW=FIRST_POPUP&amp;HEIGHT=450&amp;WI","DTH=450&amp;START_MAXIMIZED=FALSE&amp;VAR:CALENDAR=US&amp;VAR:SYMBOL=FIG&amp;VAR:INDEX=0"}</definedName>
    <definedName name="_764__FDSAUDITLINK__" hidden="1">{"fdsup://directions/FAT Viewer?action=UPDATE&amp;creator=factset&amp;DYN_ARGS=TRUE&amp;DOC_NAME=FAT:FQL_AUDITING_CLIENT_TEMPLATE.FAT&amp;display_string=Audit&amp;VAR:KEY=ENWFYPUHMB&amp;VAR:QUERY=UkdGX0VOVFJQUl9WQUwoUVRSLDM5MzU1LCwsLCwsTk9BVURJVCk=&amp;WINDOW=FIRST_POPUP&amp;HEIGHT=450&amp;WI","DTH=450&amp;START_MAXIMIZED=FALSE&amp;VAR:CALENDAR=US&amp;VAR:SYMBOL=FIG&amp;VAR:INDEX=0"}</definedName>
    <definedName name="_765__FDSAUDITLINK__" localSheetId="2" hidden="1">{"fdsup://directions/FAT Viewer?action=UPDATE&amp;creator=factset&amp;DYN_ARGS=TRUE&amp;DOC_NAME=FAT:FQL_AUDITING_CLIENT_TEMPLATE.FAT&amp;display_string=Audit&amp;VAR:KEY=URERKHKNWT&amp;VAR:QUERY=UkdGX0VOVFJQUl9WQUwoUVRSLDM5MjYzLCwsLCwsTk9BVURJVCk=&amp;WINDOW=FIRST_POPUP&amp;HEIGHT=450&amp;WI","DTH=450&amp;START_MAXIMIZED=FALSE&amp;VAR:CALENDAR=US&amp;VAR:SYMBOL=FIG&amp;VAR:INDEX=0"}</definedName>
    <definedName name="_765__FDSAUDITLINK__" localSheetId="20" hidden="1">{"fdsup://directions/FAT Viewer?action=UPDATE&amp;creator=factset&amp;DYN_ARGS=TRUE&amp;DOC_NAME=FAT:FQL_AUDITING_CLIENT_TEMPLATE.FAT&amp;display_string=Audit&amp;VAR:KEY=URERKHKNWT&amp;VAR:QUERY=UkdGX0VOVFJQUl9WQUwoUVRSLDM5MjYzLCwsLCwsTk9BVURJVCk=&amp;WINDOW=FIRST_POPUP&amp;HEIGHT=450&amp;WI","DTH=450&amp;START_MAXIMIZED=FALSE&amp;VAR:CALENDAR=US&amp;VAR:SYMBOL=FIG&amp;VAR:INDEX=0"}</definedName>
    <definedName name="_765__FDSAUDITLINK__" hidden="1">{"fdsup://directions/FAT Viewer?action=UPDATE&amp;creator=factset&amp;DYN_ARGS=TRUE&amp;DOC_NAME=FAT:FQL_AUDITING_CLIENT_TEMPLATE.FAT&amp;display_string=Audit&amp;VAR:KEY=URERKHKNWT&amp;VAR:QUERY=UkdGX0VOVFJQUl9WQUwoUVRSLDM5MjYzLCwsLCwsTk9BVURJVCk=&amp;WINDOW=FIRST_POPUP&amp;HEIGHT=450&amp;WI","DTH=450&amp;START_MAXIMIZED=FALSE&amp;VAR:CALENDAR=US&amp;VAR:SYMBOL=FIG&amp;VAR:INDEX=0"}</definedName>
    <definedName name="_766__FDSAUDITLINK__" localSheetId="2" hidden="1">{"fdsup://directions/FAT Viewer?action=UPDATE&amp;creator=factset&amp;DYN_ARGS=TRUE&amp;DOC_NAME=FAT:FQL_AUDITING_CLIENT_TEMPLATE.FAT&amp;display_string=Audit&amp;VAR:KEY=WPOHQFALSZ&amp;VAR:QUERY=UkdGX0VOVFJQUl9WQUwoUVRSLDM5MTcyLCwsLCwsTk9BVURJVCk=&amp;WINDOW=FIRST_POPUP&amp;HEIGHT=450&amp;WI","DTH=450&amp;START_MAXIMIZED=FALSE&amp;VAR:CALENDAR=US&amp;VAR:SYMBOL=FIG&amp;VAR:INDEX=0"}</definedName>
    <definedName name="_766__FDSAUDITLINK__" localSheetId="20" hidden="1">{"fdsup://directions/FAT Viewer?action=UPDATE&amp;creator=factset&amp;DYN_ARGS=TRUE&amp;DOC_NAME=FAT:FQL_AUDITING_CLIENT_TEMPLATE.FAT&amp;display_string=Audit&amp;VAR:KEY=WPOHQFALSZ&amp;VAR:QUERY=UkdGX0VOVFJQUl9WQUwoUVRSLDM5MTcyLCwsLCwsTk9BVURJVCk=&amp;WINDOW=FIRST_POPUP&amp;HEIGHT=450&amp;WI","DTH=450&amp;START_MAXIMIZED=FALSE&amp;VAR:CALENDAR=US&amp;VAR:SYMBOL=FIG&amp;VAR:INDEX=0"}</definedName>
    <definedName name="_766__FDSAUDITLINK__" hidden="1">{"fdsup://directions/FAT Viewer?action=UPDATE&amp;creator=factset&amp;DYN_ARGS=TRUE&amp;DOC_NAME=FAT:FQL_AUDITING_CLIENT_TEMPLATE.FAT&amp;display_string=Audit&amp;VAR:KEY=WPOHQFALSZ&amp;VAR:QUERY=UkdGX0VOVFJQUl9WQUwoUVRSLDM5MTcyLCwsLCwsTk9BVURJVCk=&amp;WINDOW=FIRST_POPUP&amp;HEIGHT=450&amp;WI","DTH=450&amp;START_MAXIMIZED=FALSE&amp;VAR:CALENDAR=US&amp;VAR:SYMBOL=FIG&amp;VAR:INDEX=0"}</definedName>
    <definedName name="_767__FDSAUDITLINK__" localSheetId="2" hidden="1">{"fdsup://directions/FAT Viewer?action=UPDATE&amp;creator=factset&amp;DYN_ARGS=TRUE&amp;DOC_NAME=FAT:FQL_AUDITING_CLIENT_TEMPLATE.FAT&amp;display_string=Audit&amp;VAR:KEY=KVYHCZYHSR&amp;VAR:QUERY=UkdGX0VOVFJQUl9WQUwoUVRSLDM5MDgyLCwsLCwsTk9BVURJVCk=&amp;WINDOW=FIRST_POPUP&amp;HEIGHT=450&amp;WI","DTH=450&amp;START_MAXIMIZED=FALSE&amp;VAR:CALENDAR=US&amp;VAR:SYMBOL=FIG&amp;VAR:INDEX=0"}</definedName>
    <definedName name="_767__FDSAUDITLINK__" localSheetId="20" hidden="1">{"fdsup://directions/FAT Viewer?action=UPDATE&amp;creator=factset&amp;DYN_ARGS=TRUE&amp;DOC_NAME=FAT:FQL_AUDITING_CLIENT_TEMPLATE.FAT&amp;display_string=Audit&amp;VAR:KEY=KVYHCZYHSR&amp;VAR:QUERY=UkdGX0VOVFJQUl9WQUwoUVRSLDM5MDgyLCwsLCwsTk9BVURJVCk=&amp;WINDOW=FIRST_POPUP&amp;HEIGHT=450&amp;WI","DTH=450&amp;START_MAXIMIZED=FALSE&amp;VAR:CALENDAR=US&amp;VAR:SYMBOL=FIG&amp;VAR:INDEX=0"}</definedName>
    <definedName name="_767__FDSAUDITLINK__" hidden="1">{"fdsup://directions/FAT Viewer?action=UPDATE&amp;creator=factset&amp;DYN_ARGS=TRUE&amp;DOC_NAME=FAT:FQL_AUDITING_CLIENT_TEMPLATE.FAT&amp;display_string=Audit&amp;VAR:KEY=KVYHCZYHSR&amp;VAR:QUERY=UkdGX0VOVFJQUl9WQUwoUVRSLDM5MDgyLCwsLCwsTk9BVURJVCk=&amp;WINDOW=FIRST_POPUP&amp;HEIGHT=450&amp;WI","DTH=450&amp;START_MAXIMIZED=FALSE&amp;VAR:CALENDAR=US&amp;VAR:SYMBOL=FIG&amp;VAR:INDEX=0"}</definedName>
    <definedName name="_768__FDSAUDITLINK__" localSheetId="2" hidden="1">{"fdsup://directions/FAT Viewer?action=UPDATE&amp;creator=factset&amp;DYN_ARGS=TRUE&amp;DOC_NAME=FAT:FQL_AUDITING_CLIENT_TEMPLATE.FAT&amp;display_string=Audit&amp;VAR:KEY=EDGXSTAPIT&amp;VAR:QUERY=UkdGX0VOVFJQUl9WQUwoUVRSLDM4OTkwLCwsLCwsTk9BVURJVCk=&amp;WINDOW=FIRST_POPUP&amp;HEIGHT=450&amp;WI","DTH=450&amp;START_MAXIMIZED=FALSE&amp;VAR:CALENDAR=US&amp;VAR:SYMBOL=FIG&amp;VAR:INDEX=0"}</definedName>
    <definedName name="_768__FDSAUDITLINK__" localSheetId="20" hidden="1">{"fdsup://directions/FAT Viewer?action=UPDATE&amp;creator=factset&amp;DYN_ARGS=TRUE&amp;DOC_NAME=FAT:FQL_AUDITING_CLIENT_TEMPLATE.FAT&amp;display_string=Audit&amp;VAR:KEY=EDGXSTAPIT&amp;VAR:QUERY=UkdGX0VOVFJQUl9WQUwoUVRSLDM4OTkwLCwsLCwsTk9BVURJVCk=&amp;WINDOW=FIRST_POPUP&amp;HEIGHT=450&amp;WI","DTH=450&amp;START_MAXIMIZED=FALSE&amp;VAR:CALENDAR=US&amp;VAR:SYMBOL=FIG&amp;VAR:INDEX=0"}</definedName>
    <definedName name="_768__FDSAUDITLINK__" hidden="1">{"fdsup://directions/FAT Viewer?action=UPDATE&amp;creator=factset&amp;DYN_ARGS=TRUE&amp;DOC_NAME=FAT:FQL_AUDITING_CLIENT_TEMPLATE.FAT&amp;display_string=Audit&amp;VAR:KEY=EDGXSTAPIT&amp;VAR:QUERY=UkdGX0VOVFJQUl9WQUwoUVRSLDM4OTkwLCwsLCwsTk9BVURJVCk=&amp;WINDOW=FIRST_POPUP&amp;HEIGHT=450&amp;WI","DTH=450&amp;START_MAXIMIZED=FALSE&amp;VAR:CALENDAR=US&amp;VAR:SYMBOL=FIG&amp;VAR:INDEX=0"}</definedName>
    <definedName name="_769__FDSAUDITLINK__" localSheetId="2" hidden="1">{"fdsup://directions/FAT Viewer?action=UPDATE&amp;creator=factset&amp;DYN_ARGS=TRUE&amp;DOC_NAME=FAT:FQL_AUDITING_CLIENT_TEMPLATE.FAT&amp;display_string=Audit&amp;VAR:KEY=GFIJUDERQH&amp;VAR:QUERY=UkdGX0VOVFJQUl9WQUwoUVRSLDM4ODk4LCwsLCwsTk9BVURJVCk=&amp;WINDOW=FIRST_POPUP&amp;HEIGHT=450&amp;WI","DTH=450&amp;START_MAXIMIZED=FALSE&amp;VAR:CALENDAR=US&amp;VAR:SYMBOL=FIG&amp;VAR:INDEX=0"}</definedName>
    <definedName name="_769__FDSAUDITLINK__" localSheetId="20" hidden="1">{"fdsup://directions/FAT Viewer?action=UPDATE&amp;creator=factset&amp;DYN_ARGS=TRUE&amp;DOC_NAME=FAT:FQL_AUDITING_CLIENT_TEMPLATE.FAT&amp;display_string=Audit&amp;VAR:KEY=GFIJUDERQH&amp;VAR:QUERY=UkdGX0VOVFJQUl9WQUwoUVRSLDM4ODk4LCwsLCwsTk9BVURJVCk=&amp;WINDOW=FIRST_POPUP&amp;HEIGHT=450&amp;WI","DTH=450&amp;START_MAXIMIZED=FALSE&amp;VAR:CALENDAR=US&amp;VAR:SYMBOL=FIG&amp;VAR:INDEX=0"}</definedName>
    <definedName name="_769__FDSAUDITLINK__" hidden="1">{"fdsup://directions/FAT Viewer?action=UPDATE&amp;creator=factset&amp;DYN_ARGS=TRUE&amp;DOC_NAME=FAT:FQL_AUDITING_CLIENT_TEMPLATE.FAT&amp;display_string=Audit&amp;VAR:KEY=GFIJUDERQH&amp;VAR:QUERY=UkdGX0VOVFJQUl9WQUwoUVRSLDM4ODk4LCwsLCwsTk9BVURJVCk=&amp;WINDOW=FIRST_POPUP&amp;HEIGHT=450&amp;WI","DTH=450&amp;START_MAXIMIZED=FALSE&amp;VAR:CALENDAR=US&amp;VAR:SYMBOL=FIG&amp;VAR:INDEX=0"}</definedName>
    <definedName name="_77__FDSAUDITLINK__" localSheetId="2" hidden="1">{"fdsup://IBCentral/FAT Viewer?action=UPDATE&amp;creator=factset&amp;DOC_NAME=fat:reuters_annual_pshs_src_window.fat&amp;display_string=Audit&amp;DYN_ARGS=TRUE&amp;VAR:ID1=056039&amp;VAR:RCODE=FDSEPSDIL&amp;VAR:SDATE=20111299&amp;VAR:FREQ=Y&amp;VAR:RELITEM=RP&amp;VAR:CURRENCY=LOCAL&amp;VAR:CURRSOURCE","=EXSHARE&amp;VAR:NATFREQ=ANNUAL&amp;VAR:RFIELD=FINALIZED&amp;VAR:DB_TYPE=NR&amp;VAR:UNITS=M&amp;window=popup&amp;width=450&amp;height=300&amp;START_MAXIMIZED=FALSE"}</definedName>
    <definedName name="_77__FDSAUDITLINK__" localSheetId="20" hidden="1">{"fdsup://IBCentral/FAT Viewer?action=UPDATE&amp;creator=factset&amp;DOC_NAME=fat:reuters_annual_pshs_src_window.fat&amp;display_string=Audit&amp;DYN_ARGS=TRUE&amp;VAR:ID1=056039&amp;VAR:RCODE=FDSEPSDIL&amp;VAR:SDATE=20111299&amp;VAR:FREQ=Y&amp;VAR:RELITEM=RP&amp;VAR:CURRENCY=LOCAL&amp;VAR:CURRSOURCE","=EXSHARE&amp;VAR:NATFREQ=ANNUAL&amp;VAR:RFIELD=FINALIZED&amp;VAR:DB_TYPE=NR&amp;VAR:UNITS=M&amp;window=popup&amp;width=450&amp;height=300&amp;START_MAXIMIZED=FALSE"}</definedName>
    <definedName name="_77__FDSAUDITLINK__" hidden="1">{"fdsup://IBCentral/FAT Viewer?action=UPDATE&amp;creator=factset&amp;DOC_NAME=fat:reuters_annual_pshs_src_window.fat&amp;display_string=Audit&amp;DYN_ARGS=TRUE&amp;VAR:ID1=056039&amp;VAR:RCODE=FDSEPSDIL&amp;VAR:SDATE=20111299&amp;VAR:FREQ=Y&amp;VAR:RELITEM=RP&amp;VAR:CURRENCY=LOCAL&amp;VAR:CURRSOURCE","=EXSHARE&amp;VAR:NATFREQ=ANNUAL&amp;VAR:RFIELD=FINALIZED&amp;VAR:DB_TYPE=NR&amp;VAR:UNITS=M&amp;window=popup&amp;width=450&amp;height=300&amp;START_MAXIMIZED=FALSE"}</definedName>
    <definedName name="_770__FDSAUDITLINK__" localSheetId="2" hidden="1">{"fdsup://directions/FAT Viewer?action=UPDATE&amp;creator=factset&amp;DYN_ARGS=TRUE&amp;DOC_NAME=FAT:FQL_AUDITING_CLIENT_TEMPLATE.FAT&amp;display_string=Audit&amp;VAR:KEY=UHMNSDYDSN&amp;VAR:QUERY=UkdGX0VOVFJQUl9WQUwoUVRSLDM4ODA3LCwsLCwsTk9BVURJVCk=&amp;WINDOW=FIRST_POPUP&amp;HEIGHT=450&amp;WI","DTH=450&amp;START_MAXIMIZED=FALSE&amp;VAR:CALENDAR=US&amp;VAR:SYMBOL=FIG&amp;VAR:INDEX=0"}</definedName>
    <definedName name="_770__FDSAUDITLINK__" localSheetId="20" hidden="1">{"fdsup://directions/FAT Viewer?action=UPDATE&amp;creator=factset&amp;DYN_ARGS=TRUE&amp;DOC_NAME=FAT:FQL_AUDITING_CLIENT_TEMPLATE.FAT&amp;display_string=Audit&amp;VAR:KEY=UHMNSDYDSN&amp;VAR:QUERY=UkdGX0VOVFJQUl9WQUwoUVRSLDM4ODA3LCwsLCwsTk9BVURJVCk=&amp;WINDOW=FIRST_POPUP&amp;HEIGHT=450&amp;WI","DTH=450&amp;START_MAXIMIZED=FALSE&amp;VAR:CALENDAR=US&amp;VAR:SYMBOL=FIG&amp;VAR:INDEX=0"}</definedName>
    <definedName name="_770__FDSAUDITLINK__" hidden="1">{"fdsup://directions/FAT Viewer?action=UPDATE&amp;creator=factset&amp;DYN_ARGS=TRUE&amp;DOC_NAME=FAT:FQL_AUDITING_CLIENT_TEMPLATE.FAT&amp;display_string=Audit&amp;VAR:KEY=UHMNSDYDSN&amp;VAR:QUERY=UkdGX0VOVFJQUl9WQUwoUVRSLDM4ODA3LCwsLCwsTk9BVURJVCk=&amp;WINDOW=FIRST_POPUP&amp;HEIGHT=450&amp;WI","DTH=450&amp;START_MAXIMIZED=FALSE&amp;VAR:CALENDAR=US&amp;VAR:SYMBOL=FIG&amp;VAR:INDEX=0"}</definedName>
    <definedName name="_771__FDSAUDITLINK__" localSheetId="2" hidden="1">{"fdsup://directions/FAT Viewer?action=UPDATE&amp;creator=factset&amp;DYN_ARGS=TRUE&amp;DOC_NAME=FAT:FQL_AUDITING_CLIENT_TEMPLATE.FAT&amp;display_string=Audit&amp;VAR:KEY=QXOVQVKRIZ&amp;VAR:QUERY=UkdGX0VOVFJQUl9WQUwoUVRSLDM4NzE3LCwsLCwsTk9BVURJVCk=&amp;WINDOW=FIRST_POPUP&amp;HEIGHT=450&amp;WI","DTH=450&amp;START_MAXIMIZED=FALSE&amp;VAR:CALENDAR=US&amp;VAR:SYMBOL=FIG&amp;VAR:INDEX=0"}</definedName>
    <definedName name="_771__FDSAUDITLINK__" localSheetId="20" hidden="1">{"fdsup://directions/FAT Viewer?action=UPDATE&amp;creator=factset&amp;DYN_ARGS=TRUE&amp;DOC_NAME=FAT:FQL_AUDITING_CLIENT_TEMPLATE.FAT&amp;display_string=Audit&amp;VAR:KEY=QXOVQVKRIZ&amp;VAR:QUERY=UkdGX0VOVFJQUl9WQUwoUVRSLDM4NzE3LCwsLCwsTk9BVURJVCk=&amp;WINDOW=FIRST_POPUP&amp;HEIGHT=450&amp;WI","DTH=450&amp;START_MAXIMIZED=FALSE&amp;VAR:CALENDAR=US&amp;VAR:SYMBOL=FIG&amp;VAR:INDEX=0"}</definedName>
    <definedName name="_771__FDSAUDITLINK__" hidden="1">{"fdsup://directions/FAT Viewer?action=UPDATE&amp;creator=factset&amp;DYN_ARGS=TRUE&amp;DOC_NAME=FAT:FQL_AUDITING_CLIENT_TEMPLATE.FAT&amp;display_string=Audit&amp;VAR:KEY=QXOVQVKRIZ&amp;VAR:QUERY=UkdGX0VOVFJQUl9WQUwoUVRSLDM4NzE3LCwsLCwsTk9BVURJVCk=&amp;WINDOW=FIRST_POPUP&amp;HEIGHT=450&amp;WI","DTH=450&amp;START_MAXIMIZED=FALSE&amp;VAR:CALENDAR=US&amp;VAR:SYMBOL=FIG&amp;VAR:INDEX=0"}</definedName>
    <definedName name="_772__FDSAUDITLINK__" localSheetId="2" hidden="1">{"fdsup://directions/FAT Viewer?action=UPDATE&amp;creator=factset&amp;DYN_ARGS=TRUE&amp;DOC_NAME=FAT:FQL_AUDITING_CLIENT_TEMPLATE.FAT&amp;display_string=Audit&amp;VAR:KEY=IVGBQXKHST&amp;VAR:QUERY=UkdGX0VOVFJQUl9WQUwoUVRSLDM4NjI1LCwsLCwsTk9BVURJVCk=&amp;WINDOW=FIRST_POPUP&amp;HEIGHT=450&amp;WI","DTH=450&amp;START_MAXIMIZED=FALSE&amp;VAR:CALENDAR=US&amp;VAR:SYMBOL=FIG&amp;VAR:INDEX=0"}</definedName>
    <definedName name="_772__FDSAUDITLINK__" localSheetId="20" hidden="1">{"fdsup://directions/FAT Viewer?action=UPDATE&amp;creator=factset&amp;DYN_ARGS=TRUE&amp;DOC_NAME=FAT:FQL_AUDITING_CLIENT_TEMPLATE.FAT&amp;display_string=Audit&amp;VAR:KEY=IVGBQXKHST&amp;VAR:QUERY=UkdGX0VOVFJQUl9WQUwoUVRSLDM4NjI1LCwsLCwsTk9BVURJVCk=&amp;WINDOW=FIRST_POPUP&amp;HEIGHT=450&amp;WI","DTH=450&amp;START_MAXIMIZED=FALSE&amp;VAR:CALENDAR=US&amp;VAR:SYMBOL=FIG&amp;VAR:INDEX=0"}</definedName>
    <definedName name="_772__FDSAUDITLINK__" hidden="1">{"fdsup://directions/FAT Viewer?action=UPDATE&amp;creator=factset&amp;DYN_ARGS=TRUE&amp;DOC_NAME=FAT:FQL_AUDITING_CLIENT_TEMPLATE.FAT&amp;display_string=Audit&amp;VAR:KEY=IVGBQXKHST&amp;VAR:QUERY=UkdGX0VOVFJQUl9WQUwoUVRSLDM4NjI1LCwsLCwsTk9BVURJVCk=&amp;WINDOW=FIRST_POPUP&amp;HEIGHT=450&amp;WI","DTH=450&amp;START_MAXIMIZED=FALSE&amp;VAR:CALENDAR=US&amp;VAR:SYMBOL=FIG&amp;VAR:INDEX=0"}</definedName>
    <definedName name="_773__FDSAUDITLINK__" localSheetId="2" hidden="1">{"fdsup://directions/FAT Viewer?action=UPDATE&amp;creator=factset&amp;DYN_ARGS=TRUE&amp;DOC_NAME=FAT:FQL_AUDITING_CLIENT_TEMPLATE.FAT&amp;display_string=Audit&amp;VAR:KEY=KDURQVAPMN&amp;VAR:QUERY=UkdGX0VOVFJQUl9WQUwoUVRSLDM4NTMzLCwsLCwsTk9BVURJVCk=&amp;WINDOW=FIRST_POPUP&amp;HEIGHT=450&amp;WI","DTH=450&amp;START_MAXIMIZED=FALSE&amp;VAR:CALENDAR=US&amp;VAR:SYMBOL=FIG&amp;VAR:INDEX=0"}</definedName>
    <definedName name="_773__FDSAUDITLINK__" localSheetId="20" hidden="1">{"fdsup://directions/FAT Viewer?action=UPDATE&amp;creator=factset&amp;DYN_ARGS=TRUE&amp;DOC_NAME=FAT:FQL_AUDITING_CLIENT_TEMPLATE.FAT&amp;display_string=Audit&amp;VAR:KEY=KDURQVAPMN&amp;VAR:QUERY=UkdGX0VOVFJQUl9WQUwoUVRSLDM4NTMzLCwsLCwsTk9BVURJVCk=&amp;WINDOW=FIRST_POPUP&amp;HEIGHT=450&amp;WI","DTH=450&amp;START_MAXIMIZED=FALSE&amp;VAR:CALENDAR=US&amp;VAR:SYMBOL=FIG&amp;VAR:INDEX=0"}</definedName>
    <definedName name="_773__FDSAUDITLINK__" hidden="1">{"fdsup://directions/FAT Viewer?action=UPDATE&amp;creator=factset&amp;DYN_ARGS=TRUE&amp;DOC_NAME=FAT:FQL_AUDITING_CLIENT_TEMPLATE.FAT&amp;display_string=Audit&amp;VAR:KEY=KDURQVAPMN&amp;VAR:QUERY=UkdGX0VOVFJQUl9WQUwoUVRSLDM4NTMzLCwsLCwsTk9BVURJVCk=&amp;WINDOW=FIRST_POPUP&amp;HEIGHT=450&amp;WI","DTH=450&amp;START_MAXIMIZED=FALSE&amp;VAR:CALENDAR=US&amp;VAR:SYMBOL=FIG&amp;VAR:INDEX=0"}</definedName>
    <definedName name="_774__FDSAUDITLINK__" localSheetId="2" hidden="1">{"fdsup://directions/FAT Viewer?action=UPDATE&amp;creator=factset&amp;DYN_ARGS=TRUE&amp;DOC_NAME=FAT:FQL_AUDITING_CLIENT_TEMPLATE.FAT&amp;display_string=Audit&amp;VAR:KEY=QFCRYVWJQZ&amp;VAR:QUERY=UkdGX0VOVFJQUl9WQUwoUVRSLDM4NDQyLCwsLCwsTk9BVURJVCk=&amp;WINDOW=FIRST_POPUP&amp;HEIGHT=450&amp;WI","DTH=450&amp;START_MAXIMIZED=FALSE&amp;VAR:CALENDAR=US&amp;VAR:SYMBOL=FIG&amp;VAR:INDEX=0"}</definedName>
    <definedName name="_774__FDSAUDITLINK__" localSheetId="20" hidden="1">{"fdsup://directions/FAT Viewer?action=UPDATE&amp;creator=factset&amp;DYN_ARGS=TRUE&amp;DOC_NAME=FAT:FQL_AUDITING_CLIENT_TEMPLATE.FAT&amp;display_string=Audit&amp;VAR:KEY=QFCRYVWJQZ&amp;VAR:QUERY=UkdGX0VOVFJQUl9WQUwoUVRSLDM4NDQyLCwsLCwsTk9BVURJVCk=&amp;WINDOW=FIRST_POPUP&amp;HEIGHT=450&amp;WI","DTH=450&amp;START_MAXIMIZED=FALSE&amp;VAR:CALENDAR=US&amp;VAR:SYMBOL=FIG&amp;VAR:INDEX=0"}</definedName>
    <definedName name="_774__FDSAUDITLINK__" hidden="1">{"fdsup://directions/FAT Viewer?action=UPDATE&amp;creator=factset&amp;DYN_ARGS=TRUE&amp;DOC_NAME=FAT:FQL_AUDITING_CLIENT_TEMPLATE.FAT&amp;display_string=Audit&amp;VAR:KEY=QFCRYVWJQZ&amp;VAR:QUERY=UkdGX0VOVFJQUl9WQUwoUVRSLDM4NDQyLCwsLCwsTk9BVURJVCk=&amp;WINDOW=FIRST_POPUP&amp;HEIGHT=450&amp;WI","DTH=450&amp;START_MAXIMIZED=FALSE&amp;VAR:CALENDAR=US&amp;VAR:SYMBOL=FIG&amp;VAR:INDEX=0"}</definedName>
    <definedName name="_775__FDSAUDITLINK__" localSheetId="2" hidden="1">{"fdsup://directions/FAT Viewer?action=UPDATE&amp;creator=factset&amp;DYN_ARGS=TRUE&amp;DOC_NAME=FAT:FQL_AUDITING_CLIENT_TEMPLATE.FAT&amp;display_string=Audit&amp;VAR:KEY=OROPMBMXIZ&amp;VAR:QUERY=UkdGX0VOVFJQUl9WQUwoUVRSLDQxMjc0LCwsLCwsTk9BVURJVCk=&amp;WINDOW=FIRST_POPUP&amp;HEIGHT=450&amp;WI","DTH=450&amp;START_MAXIMIZED=FALSE&amp;VAR:CALENDAR=US&amp;VAR:SYMBOL=FIG&amp;VAR:INDEX=0"}</definedName>
    <definedName name="_775__FDSAUDITLINK__" localSheetId="20" hidden="1">{"fdsup://directions/FAT Viewer?action=UPDATE&amp;creator=factset&amp;DYN_ARGS=TRUE&amp;DOC_NAME=FAT:FQL_AUDITING_CLIENT_TEMPLATE.FAT&amp;display_string=Audit&amp;VAR:KEY=OROPMBMXIZ&amp;VAR:QUERY=UkdGX0VOVFJQUl9WQUwoUVRSLDQxMjc0LCwsLCwsTk9BVURJVCk=&amp;WINDOW=FIRST_POPUP&amp;HEIGHT=450&amp;WI","DTH=450&amp;START_MAXIMIZED=FALSE&amp;VAR:CALENDAR=US&amp;VAR:SYMBOL=FIG&amp;VAR:INDEX=0"}</definedName>
    <definedName name="_775__FDSAUDITLINK__" hidden="1">{"fdsup://directions/FAT Viewer?action=UPDATE&amp;creator=factset&amp;DYN_ARGS=TRUE&amp;DOC_NAME=FAT:FQL_AUDITING_CLIENT_TEMPLATE.FAT&amp;display_string=Audit&amp;VAR:KEY=OROPMBMXIZ&amp;VAR:QUERY=UkdGX0VOVFJQUl9WQUwoUVRSLDQxMjc0LCwsLCwsTk9BVURJVCk=&amp;WINDOW=FIRST_POPUP&amp;HEIGHT=450&amp;WI","DTH=450&amp;START_MAXIMIZED=FALSE&amp;VAR:CALENDAR=US&amp;VAR:SYMBOL=FIG&amp;VAR:INDEX=0"}</definedName>
    <definedName name="_776__FDSAUDITLINK__" localSheetId="2" hidden="1">{"fdsup://directions/FAT Viewer?action=UPDATE&amp;creator=factset&amp;DYN_ARGS=TRUE&amp;DOC_NAME=FAT:FQL_AUDITING_CLIENT_TEMPLATE.FAT&amp;display_string=Audit&amp;VAR:KEY=MDMFINMNOB&amp;VAR:QUERY=UkdGX0VOVFJQUl9WQUwoUVRSLDQxMTgyLCwsLCwsTk9BVURJVCk=&amp;WINDOW=FIRST_POPUP&amp;HEIGHT=450&amp;WI","DTH=450&amp;START_MAXIMIZED=FALSE&amp;VAR:CALENDAR=US&amp;VAR:SYMBOL=FIG&amp;VAR:INDEX=0"}</definedName>
    <definedName name="_776__FDSAUDITLINK__" localSheetId="20" hidden="1">{"fdsup://directions/FAT Viewer?action=UPDATE&amp;creator=factset&amp;DYN_ARGS=TRUE&amp;DOC_NAME=FAT:FQL_AUDITING_CLIENT_TEMPLATE.FAT&amp;display_string=Audit&amp;VAR:KEY=MDMFINMNOB&amp;VAR:QUERY=UkdGX0VOVFJQUl9WQUwoUVRSLDQxMTgyLCwsLCwsTk9BVURJVCk=&amp;WINDOW=FIRST_POPUP&amp;HEIGHT=450&amp;WI","DTH=450&amp;START_MAXIMIZED=FALSE&amp;VAR:CALENDAR=US&amp;VAR:SYMBOL=FIG&amp;VAR:INDEX=0"}</definedName>
    <definedName name="_776__FDSAUDITLINK__" hidden="1">{"fdsup://directions/FAT Viewer?action=UPDATE&amp;creator=factset&amp;DYN_ARGS=TRUE&amp;DOC_NAME=FAT:FQL_AUDITING_CLIENT_TEMPLATE.FAT&amp;display_string=Audit&amp;VAR:KEY=MDMFINMNOB&amp;VAR:QUERY=UkdGX0VOVFJQUl9WQUwoUVRSLDQxMTgyLCwsLCwsTk9BVURJVCk=&amp;WINDOW=FIRST_POPUP&amp;HEIGHT=450&amp;WI","DTH=450&amp;START_MAXIMIZED=FALSE&amp;VAR:CALENDAR=US&amp;VAR:SYMBOL=FIG&amp;VAR:INDEX=0"}</definedName>
    <definedName name="_777__FDSAUDITLINK__" localSheetId="2" hidden="1">{"fdsup://directions/FAT Viewer?action=UPDATE&amp;creator=factset&amp;DYN_ARGS=TRUE&amp;DOC_NAME=FAT:FQL_AUDITING_CLIENT_TEMPLATE.FAT&amp;display_string=Audit&amp;VAR:KEY=ILKRYPEHEF&amp;VAR:QUERY=UkdGX0VOVFJQUl9WQUwoUVRSLDQxMDkwLCwsLCwsTk9BVURJVCk=&amp;WINDOW=FIRST_POPUP&amp;HEIGHT=450&amp;WI","DTH=450&amp;START_MAXIMIZED=FALSE&amp;VAR:CALENDAR=US&amp;VAR:SYMBOL=FIG&amp;VAR:INDEX=0"}</definedName>
    <definedName name="_777__FDSAUDITLINK__" localSheetId="20" hidden="1">{"fdsup://directions/FAT Viewer?action=UPDATE&amp;creator=factset&amp;DYN_ARGS=TRUE&amp;DOC_NAME=FAT:FQL_AUDITING_CLIENT_TEMPLATE.FAT&amp;display_string=Audit&amp;VAR:KEY=ILKRYPEHEF&amp;VAR:QUERY=UkdGX0VOVFJQUl9WQUwoUVRSLDQxMDkwLCwsLCwsTk9BVURJVCk=&amp;WINDOW=FIRST_POPUP&amp;HEIGHT=450&amp;WI","DTH=450&amp;START_MAXIMIZED=FALSE&amp;VAR:CALENDAR=US&amp;VAR:SYMBOL=FIG&amp;VAR:INDEX=0"}</definedName>
    <definedName name="_777__FDSAUDITLINK__" hidden="1">{"fdsup://directions/FAT Viewer?action=UPDATE&amp;creator=factset&amp;DYN_ARGS=TRUE&amp;DOC_NAME=FAT:FQL_AUDITING_CLIENT_TEMPLATE.FAT&amp;display_string=Audit&amp;VAR:KEY=ILKRYPEHEF&amp;VAR:QUERY=UkdGX0VOVFJQUl9WQUwoUVRSLDQxMDkwLCwsLCwsTk9BVURJVCk=&amp;WINDOW=FIRST_POPUP&amp;HEIGHT=450&amp;WI","DTH=450&amp;START_MAXIMIZED=FALSE&amp;VAR:CALENDAR=US&amp;VAR:SYMBOL=FIG&amp;VAR:INDEX=0"}</definedName>
    <definedName name="_778__FDSAUDITLINK__" localSheetId="2" hidden="1">{"fdsup://directions/FAT Viewer?action=UPDATE&amp;creator=factset&amp;DYN_ARGS=TRUE&amp;DOC_NAME=FAT:FQL_AUDITING_CLIENT_TEMPLATE.FAT&amp;display_string=Audit&amp;VAR:KEY=IDOJUNWZYV&amp;VAR:QUERY=UkdGX0VOVFJQUl9WQUwoUVRSLDQwOTk5LCwsLCwsTk9BVURJVCk=&amp;WINDOW=FIRST_POPUP&amp;HEIGHT=450&amp;WI","DTH=450&amp;START_MAXIMIZED=FALSE&amp;VAR:CALENDAR=US&amp;VAR:SYMBOL=FIG&amp;VAR:INDEX=0"}</definedName>
    <definedName name="_778__FDSAUDITLINK__" localSheetId="20" hidden="1">{"fdsup://directions/FAT Viewer?action=UPDATE&amp;creator=factset&amp;DYN_ARGS=TRUE&amp;DOC_NAME=FAT:FQL_AUDITING_CLIENT_TEMPLATE.FAT&amp;display_string=Audit&amp;VAR:KEY=IDOJUNWZYV&amp;VAR:QUERY=UkdGX0VOVFJQUl9WQUwoUVRSLDQwOTk5LCwsLCwsTk9BVURJVCk=&amp;WINDOW=FIRST_POPUP&amp;HEIGHT=450&amp;WI","DTH=450&amp;START_MAXIMIZED=FALSE&amp;VAR:CALENDAR=US&amp;VAR:SYMBOL=FIG&amp;VAR:INDEX=0"}</definedName>
    <definedName name="_778__FDSAUDITLINK__" hidden="1">{"fdsup://directions/FAT Viewer?action=UPDATE&amp;creator=factset&amp;DYN_ARGS=TRUE&amp;DOC_NAME=FAT:FQL_AUDITING_CLIENT_TEMPLATE.FAT&amp;display_string=Audit&amp;VAR:KEY=IDOJUNWZYV&amp;VAR:QUERY=UkdGX0VOVFJQUl9WQUwoUVRSLDQwOTk5LCwsLCwsTk9BVURJVCk=&amp;WINDOW=FIRST_POPUP&amp;HEIGHT=450&amp;WI","DTH=450&amp;START_MAXIMIZED=FALSE&amp;VAR:CALENDAR=US&amp;VAR:SYMBOL=FIG&amp;VAR:INDEX=0"}</definedName>
    <definedName name="_779__FDSAUDITLINK__" localSheetId="2" hidden="1">{"fdsup://directions/FAT Viewer?action=UPDATE&amp;creator=factset&amp;DYN_ARGS=TRUE&amp;DOC_NAME=FAT:FQL_AUDITING_CLIENT_TEMPLATE.FAT&amp;display_string=Audit&amp;VAR:KEY=CBYVSZSVKZ&amp;VAR:QUERY=UkdGX0VOVFJQUl9WQUwoUVRSLDQwOTA4LCwsLCwsTk9BVURJVCk=&amp;WINDOW=FIRST_POPUP&amp;HEIGHT=450&amp;WI","DTH=450&amp;START_MAXIMIZED=FALSE&amp;VAR:CALENDAR=US&amp;VAR:SYMBOL=FIG&amp;VAR:INDEX=0"}</definedName>
    <definedName name="_779__FDSAUDITLINK__" localSheetId="20" hidden="1">{"fdsup://directions/FAT Viewer?action=UPDATE&amp;creator=factset&amp;DYN_ARGS=TRUE&amp;DOC_NAME=FAT:FQL_AUDITING_CLIENT_TEMPLATE.FAT&amp;display_string=Audit&amp;VAR:KEY=CBYVSZSVKZ&amp;VAR:QUERY=UkdGX0VOVFJQUl9WQUwoUVRSLDQwOTA4LCwsLCwsTk9BVURJVCk=&amp;WINDOW=FIRST_POPUP&amp;HEIGHT=450&amp;WI","DTH=450&amp;START_MAXIMIZED=FALSE&amp;VAR:CALENDAR=US&amp;VAR:SYMBOL=FIG&amp;VAR:INDEX=0"}</definedName>
    <definedName name="_779__FDSAUDITLINK__" hidden="1">{"fdsup://directions/FAT Viewer?action=UPDATE&amp;creator=factset&amp;DYN_ARGS=TRUE&amp;DOC_NAME=FAT:FQL_AUDITING_CLIENT_TEMPLATE.FAT&amp;display_string=Audit&amp;VAR:KEY=CBYVSZSVKZ&amp;VAR:QUERY=UkdGX0VOVFJQUl9WQUwoUVRSLDQwOTA4LCwsLCwsTk9BVURJVCk=&amp;WINDOW=FIRST_POPUP&amp;HEIGHT=450&amp;WI","DTH=450&amp;START_MAXIMIZED=FALSE&amp;VAR:CALENDAR=US&amp;VAR:SYMBOL=FIG&amp;VAR:INDEX=0"}</definedName>
    <definedName name="_78__FDSAUDITLINK__" localSheetId="2" hidden="1">{"fdsup://IBCentral/FAT Viewer?action=UPDATE&amp;creator=factset&amp;DOC_NAME=fat:reuters_annual_source_window.fat&amp;display_string=Audit&amp;DYN_ARGS=TRUE&amp;VAR:ID1=598381&amp;VAR:RCODE=CMNEQ&amp;VAR:SDATE=20111299&amp;VAR:FREQ=Y&amp;VAR:RELITEM=RP&amp;VAR:CURRENCY=LOCAL&amp;VAR:CURRSOURCE=EXSHA","RE&amp;VAR:NATFREQ=ANNUAL&amp;VAR:RFIELD=FINALIZED&amp;VAR:DB_TYPE=NR&amp;VAR:UNITS=M&amp;window=popup&amp;width=450&amp;height=300&amp;START_MAXIMIZED=FALSE"}</definedName>
    <definedName name="_78__FDSAUDITLINK__" localSheetId="20" hidden="1">{"fdsup://IBCentral/FAT Viewer?action=UPDATE&amp;creator=factset&amp;DOC_NAME=fat:reuters_annual_source_window.fat&amp;display_string=Audit&amp;DYN_ARGS=TRUE&amp;VAR:ID1=598381&amp;VAR:RCODE=CMNEQ&amp;VAR:SDATE=20111299&amp;VAR:FREQ=Y&amp;VAR:RELITEM=RP&amp;VAR:CURRENCY=LOCAL&amp;VAR:CURRSOURCE=EXSHA","RE&amp;VAR:NATFREQ=ANNUAL&amp;VAR:RFIELD=FINALIZED&amp;VAR:DB_TYPE=NR&amp;VAR:UNITS=M&amp;window=popup&amp;width=450&amp;height=300&amp;START_MAXIMIZED=FALSE"}</definedName>
    <definedName name="_78__FDSAUDITLINK__" hidden="1">{"fdsup://IBCentral/FAT Viewer?action=UPDATE&amp;creator=factset&amp;DOC_NAME=fat:reuters_annual_source_window.fat&amp;display_string=Audit&amp;DYN_ARGS=TRUE&amp;VAR:ID1=598381&amp;VAR:RCODE=CMNEQ&amp;VAR:SDATE=20111299&amp;VAR:FREQ=Y&amp;VAR:RELITEM=RP&amp;VAR:CURRENCY=LOCAL&amp;VAR:CURRSOURCE=EXSHA","RE&amp;VAR:NATFREQ=ANNUAL&amp;VAR:RFIELD=FINALIZED&amp;VAR:DB_TYPE=NR&amp;VAR:UNITS=M&amp;window=popup&amp;width=450&amp;height=300&amp;START_MAXIMIZED=FALSE"}</definedName>
    <definedName name="_780__FDSAUDITLINK__" localSheetId="2" hidden="1">{"fdsup://directions/FAT Viewer?action=UPDATE&amp;creator=factset&amp;DYN_ARGS=TRUE&amp;DOC_NAME=FAT:FQL_AUDITING_CLIENT_TEMPLATE.FAT&amp;display_string=Audit&amp;VAR:KEY=YJCPCFYJIJ&amp;VAR:QUERY=UkdGX0VOVFJQUl9WQUwoUVRSLDQwODE2LCwsLCwsTk9BVURJVCk=&amp;WINDOW=FIRST_POPUP&amp;HEIGHT=450&amp;WI","DTH=450&amp;START_MAXIMIZED=FALSE&amp;VAR:CALENDAR=US&amp;VAR:SYMBOL=FIG&amp;VAR:INDEX=0"}</definedName>
    <definedName name="_780__FDSAUDITLINK__" localSheetId="20" hidden="1">{"fdsup://directions/FAT Viewer?action=UPDATE&amp;creator=factset&amp;DYN_ARGS=TRUE&amp;DOC_NAME=FAT:FQL_AUDITING_CLIENT_TEMPLATE.FAT&amp;display_string=Audit&amp;VAR:KEY=YJCPCFYJIJ&amp;VAR:QUERY=UkdGX0VOVFJQUl9WQUwoUVRSLDQwODE2LCwsLCwsTk9BVURJVCk=&amp;WINDOW=FIRST_POPUP&amp;HEIGHT=450&amp;WI","DTH=450&amp;START_MAXIMIZED=FALSE&amp;VAR:CALENDAR=US&amp;VAR:SYMBOL=FIG&amp;VAR:INDEX=0"}</definedName>
    <definedName name="_780__FDSAUDITLINK__" hidden="1">{"fdsup://directions/FAT Viewer?action=UPDATE&amp;creator=factset&amp;DYN_ARGS=TRUE&amp;DOC_NAME=FAT:FQL_AUDITING_CLIENT_TEMPLATE.FAT&amp;display_string=Audit&amp;VAR:KEY=YJCPCFYJIJ&amp;VAR:QUERY=UkdGX0VOVFJQUl9WQUwoUVRSLDQwODE2LCwsLCwsTk9BVURJVCk=&amp;WINDOW=FIRST_POPUP&amp;HEIGHT=450&amp;WI","DTH=450&amp;START_MAXIMIZED=FALSE&amp;VAR:CALENDAR=US&amp;VAR:SYMBOL=FIG&amp;VAR:INDEX=0"}</definedName>
    <definedName name="_781__FDSAUDITLINK__" localSheetId="2" hidden="1">{"fdsup://directions/FAT Viewer?action=UPDATE&amp;creator=factset&amp;DYN_ARGS=TRUE&amp;DOC_NAME=FAT:FQL_AUDITING_CLIENT_TEMPLATE.FAT&amp;display_string=Audit&amp;VAR:KEY=WJIJYRGRID&amp;VAR:QUERY=UkdGX0VOVFJQUl9WQUwoUVRSLDQwNzI0LCwsLCwsTk9BVURJVCk=&amp;WINDOW=FIRST_POPUP&amp;HEIGHT=450&amp;WI","DTH=450&amp;START_MAXIMIZED=FALSE&amp;VAR:CALENDAR=US&amp;VAR:SYMBOL=FIG&amp;VAR:INDEX=0"}</definedName>
    <definedName name="_781__FDSAUDITLINK__" localSheetId="20" hidden="1">{"fdsup://directions/FAT Viewer?action=UPDATE&amp;creator=factset&amp;DYN_ARGS=TRUE&amp;DOC_NAME=FAT:FQL_AUDITING_CLIENT_TEMPLATE.FAT&amp;display_string=Audit&amp;VAR:KEY=WJIJYRGRID&amp;VAR:QUERY=UkdGX0VOVFJQUl9WQUwoUVRSLDQwNzI0LCwsLCwsTk9BVURJVCk=&amp;WINDOW=FIRST_POPUP&amp;HEIGHT=450&amp;WI","DTH=450&amp;START_MAXIMIZED=FALSE&amp;VAR:CALENDAR=US&amp;VAR:SYMBOL=FIG&amp;VAR:INDEX=0"}</definedName>
    <definedName name="_781__FDSAUDITLINK__" hidden="1">{"fdsup://directions/FAT Viewer?action=UPDATE&amp;creator=factset&amp;DYN_ARGS=TRUE&amp;DOC_NAME=FAT:FQL_AUDITING_CLIENT_TEMPLATE.FAT&amp;display_string=Audit&amp;VAR:KEY=WJIJYRGRID&amp;VAR:QUERY=UkdGX0VOVFJQUl9WQUwoUVRSLDQwNzI0LCwsLCwsTk9BVURJVCk=&amp;WINDOW=FIRST_POPUP&amp;HEIGHT=450&amp;WI","DTH=450&amp;START_MAXIMIZED=FALSE&amp;VAR:CALENDAR=US&amp;VAR:SYMBOL=FIG&amp;VAR:INDEX=0"}</definedName>
    <definedName name="_782__FDSAUDITLINK__" localSheetId="2" hidden="1">{"fdsup://directions/FAT Viewer?action=UPDATE&amp;creator=factset&amp;DYN_ARGS=TRUE&amp;DOC_NAME=FAT:FQL_AUDITING_CLIENT_TEMPLATE.FAT&amp;display_string=Audit&amp;VAR:KEY=MJOVODWHKF&amp;VAR:QUERY=UkdGX0VOVFJQUl9WQUwoUVRSLDQwNjMzLCwsLCwsTk9BVURJVCk=&amp;WINDOW=FIRST_POPUP&amp;HEIGHT=450&amp;WI","DTH=450&amp;START_MAXIMIZED=FALSE&amp;VAR:CALENDAR=US&amp;VAR:SYMBOL=FIG&amp;VAR:INDEX=0"}</definedName>
    <definedName name="_782__FDSAUDITLINK__" localSheetId="20" hidden="1">{"fdsup://directions/FAT Viewer?action=UPDATE&amp;creator=factset&amp;DYN_ARGS=TRUE&amp;DOC_NAME=FAT:FQL_AUDITING_CLIENT_TEMPLATE.FAT&amp;display_string=Audit&amp;VAR:KEY=MJOVODWHKF&amp;VAR:QUERY=UkdGX0VOVFJQUl9WQUwoUVRSLDQwNjMzLCwsLCwsTk9BVURJVCk=&amp;WINDOW=FIRST_POPUP&amp;HEIGHT=450&amp;WI","DTH=450&amp;START_MAXIMIZED=FALSE&amp;VAR:CALENDAR=US&amp;VAR:SYMBOL=FIG&amp;VAR:INDEX=0"}</definedName>
    <definedName name="_782__FDSAUDITLINK__" hidden="1">{"fdsup://directions/FAT Viewer?action=UPDATE&amp;creator=factset&amp;DYN_ARGS=TRUE&amp;DOC_NAME=FAT:FQL_AUDITING_CLIENT_TEMPLATE.FAT&amp;display_string=Audit&amp;VAR:KEY=MJOVODWHKF&amp;VAR:QUERY=UkdGX0VOVFJQUl9WQUwoUVRSLDQwNjMzLCwsLCwsTk9BVURJVCk=&amp;WINDOW=FIRST_POPUP&amp;HEIGHT=450&amp;WI","DTH=450&amp;START_MAXIMIZED=FALSE&amp;VAR:CALENDAR=US&amp;VAR:SYMBOL=FIG&amp;VAR:INDEX=0"}</definedName>
    <definedName name="_783__FDSAUDITLINK__" localSheetId="2" hidden="1">{"fdsup://directions/FAT Viewer?action=UPDATE&amp;creator=factset&amp;DYN_ARGS=TRUE&amp;DOC_NAME=FAT:FQL_AUDITING_CLIENT_TEMPLATE.FAT&amp;display_string=Audit&amp;VAR:KEY=SBOVSHGHAJ&amp;VAR:QUERY=UkdGX0VOVFJQUl9WQUwoUVRSLDQwNTQzLCwsLCwsTk9BVURJVCk=&amp;WINDOW=FIRST_POPUP&amp;HEIGHT=450&amp;WI","DTH=450&amp;START_MAXIMIZED=FALSE&amp;VAR:CALENDAR=US&amp;VAR:SYMBOL=FIG&amp;VAR:INDEX=0"}</definedName>
    <definedName name="_783__FDSAUDITLINK__" localSheetId="20" hidden="1">{"fdsup://directions/FAT Viewer?action=UPDATE&amp;creator=factset&amp;DYN_ARGS=TRUE&amp;DOC_NAME=FAT:FQL_AUDITING_CLIENT_TEMPLATE.FAT&amp;display_string=Audit&amp;VAR:KEY=SBOVSHGHAJ&amp;VAR:QUERY=UkdGX0VOVFJQUl9WQUwoUVRSLDQwNTQzLCwsLCwsTk9BVURJVCk=&amp;WINDOW=FIRST_POPUP&amp;HEIGHT=450&amp;WI","DTH=450&amp;START_MAXIMIZED=FALSE&amp;VAR:CALENDAR=US&amp;VAR:SYMBOL=FIG&amp;VAR:INDEX=0"}</definedName>
    <definedName name="_783__FDSAUDITLINK__" hidden="1">{"fdsup://directions/FAT Viewer?action=UPDATE&amp;creator=factset&amp;DYN_ARGS=TRUE&amp;DOC_NAME=FAT:FQL_AUDITING_CLIENT_TEMPLATE.FAT&amp;display_string=Audit&amp;VAR:KEY=SBOVSHGHAJ&amp;VAR:QUERY=UkdGX0VOVFJQUl9WQUwoUVRSLDQwNTQzLCwsLCwsTk9BVURJVCk=&amp;WINDOW=FIRST_POPUP&amp;HEIGHT=450&amp;WI","DTH=450&amp;START_MAXIMIZED=FALSE&amp;VAR:CALENDAR=US&amp;VAR:SYMBOL=FIG&amp;VAR:INDEX=0"}</definedName>
    <definedName name="_784__FDSAUDITLINK__" localSheetId="2" hidden="1">{"fdsup://directions/FAT Viewer?action=UPDATE&amp;creator=factset&amp;DYN_ARGS=TRUE&amp;DOC_NAME=FAT:FQL_AUDITING_CLIENT_TEMPLATE.FAT&amp;display_string=Audit&amp;VAR:KEY=YXWHCRCTCN&amp;VAR:QUERY=UkdGX0VOVFJQUl9WQUwoUVRSLDQwNDUxLCwsLCwsTk9BVURJVCk=&amp;WINDOW=FIRST_POPUP&amp;HEIGHT=450&amp;WI","DTH=450&amp;START_MAXIMIZED=FALSE&amp;VAR:CALENDAR=US&amp;VAR:SYMBOL=FIG&amp;VAR:INDEX=0"}</definedName>
    <definedName name="_784__FDSAUDITLINK__" localSheetId="20" hidden="1">{"fdsup://directions/FAT Viewer?action=UPDATE&amp;creator=factset&amp;DYN_ARGS=TRUE&amp;DOC_NAME=FAT:FQL_AUDITING_CLIENT_TEMPLATE.FAT&amp;display_string=Audit&amp;VAR:KEY=YXWHCRCTCN&amp;VAR:QUERY=UkdGX0VOVFJQUl9WQUwoUVRSLDQwNDUxLCwsLCwsTk9BVURJVCk=&amp;WINDOW=FIRST_POPUP&amp;HEIGHT=450&amp;WI","DTH=450&amp;START_MAXIMIZED=FALSE&amp;VAR:CALENDAR=US&amp;VAR:SYMBOL=FIG&amp;VAR:INDEX=0"}</definedName>
    <definedName name="_784__FDSAUDITLINK__" hidden="1">{"fdsup://directions/FAT Viewer?action=UPDATE&amp;creator=factset&amp;DYN_ARGS=TRUE&amp;DOC_NAME=FAT:FQL_AUDITING_CLIENT_TEMPLATE.FAT&amp;display_string=Audit&amp;VAR:KEY=YXWHCRCTCN&amp;VAR:QUERY=UkdGX0VOVFJQUl9WQUwoUVRSLDQwNDUxLCwsLCwsTk9BVURJVCk=&amp;WINDOW=FIRST_POPUP&amp;HEIGHT=450&amp;WI","DTH=450&amp;START_MAXIMIZED=FALSE&amp;VAR:CALENDAR=US&amp;VAR:SYMBOL=FIG&amp;VAR:INDEX=0"}</definedName>
    <definedName name="_785__FDSAUDITLINK__" localSheetId="2" hidden="1">{"fdsup://directions/FAT Viewer?action=UPDATE&amp;creator=factset&amp;DYN_ARGS=TRUE&amp;DOC_NAME=FAT:FQL_AUDITING_CLIENT_TEMPLATE.FAT&amp;display_string=Audit&amp;VAR:KEY=MDWHYNOLMJ&amp;VAR:QUERY=UkdGX0VOVFJQUl9WQUwoUVRSLDQwMzU5LCwsLCwsTk9BVURJVCk=&amp;WINDOW=FIRST_POPUP&amp;HEIGHT=450&amp;WI","DTH=450&amp;START_MAXIMIZED=FALSE&amp;VAR:CALENDAR=US&amp;VAR:SYMBOL=FIG&amp;VAR:INDEX=0"}</definedName>
    <definedName name="_785__FDSAUDITLINK__" localSheetId="20" hidden="1">{"fdsup://directions/FAT Viewer?action=UPDATE&amp;creator=factset&amp;DYN_ARGS=TRUE&amp;DOC_NAME=FAT:FQL_AUDITING_CLIENT_TEMPLATE.FAT&amp;display_string=Audit&amp;VAR:KEY=MDWHYNOLMJ&amp;VAR:QUERY=UkdGX0VOVFJQUl9WQUwoUVRSLDQwMzU5LCwsLCwsTk9BVURJVCk=&amp;WINDOW=FIRST_POPUP&amp;HEIGHT=450&amp;WI","DTH=450&amp;START_MAXIMIZED=FALSE&amp;VAR:CALENDAR=US&amp;VAR:SYMBOL=FIG&amp;VAR:INDEX=0"}</definedName>
    <definedName name="_785__FDSAUDITLINK__" hidden="1">{"fdsup://directions/FAT Viewer?action=UPDATE&amp;creator=factset&amp;DYN_ARGS=TRUE&amp;DOC_NAME=FAT:FQL_AUDITING_CLIENT_TEMPLATE.FAT&amp;display_string=Audit&amp;VAR:KEY=MDWHYNOLMJ&amp;VAR:QUERY=UkdGX0VOVFJQUl9WQUwoUVRSLDQwMzU5LCwsLCwsTk9BVURJVCk=&amp;WINDOW=FIRST_POPUP&amp;HEIGHT=450&amp;WI","DTH=450&amp;START_MAXIMIZED=FALSE&amp;VAR:CALENDAR=US&amp;VAR:SYMBOL=FIG&amp;VAR:INDEX=0"}</definedName>
    <definedName name="_786__FDSAUDITLINK__" localSheetId="2" hidden="1">{"fdsup://directions/FAT Viewer?action=UPDATE&amp;creator=factset&amp;DYN_ARGS=TRUE&amp;DOC_NAME=FAT:FQL_AUDITING_CLIENT_TEMPLATE.FAT&amp;display_string=Audit&amp;VAR:KEY=MXKTALIFQV&amp;VAR:QUERY=UkdGX0VOVFJQUl9WQUwoUVRSLDQwMjY4LCwsLCwsTk9BVURJVCk=&amp;WINDOW=FIRST_POPUP&amp;HEIGHT=450&amp;WI","DTH=450&amp;START_MAXIMIZED=FALSE&amp;VAR:CALENDAR=US&amp;VAR:SYMBOL=FIG&amp;VAR:INDEX=0"}</definedName>
    <definedName name="_786__FDSAUDITLINK__" localSheetId="20" hidden="1">{"fdsup://directions/FAT Viewer?action=UPDATE&amp;creator=factset&amp;DYN_ARGS=TRUE&amp;DOC_NAME=FAT:FQL_AUDITING_CLIENT_TEMPLATE.FAT&amp;display_string=Audit&amp;VAR:KEY=MXKTALIFQV&amp;VAR:QUERY=UkdGX0VOVFJQUl9WQUwoUVRSLDQwMjY4LCwsLCwsTk9BVURJVCk=&amp;WINDOW=FIRST_POPUP&amp;HEIGHT=450&amp;WI","DTH=450&amp;START_MAXIMIZED=FALSE&amp;VAR:CALENDAR=US&amp;VAR:SYMBOL=FIG&amp;VAR:INDEX=0"}</definedName>
    <definedName name="_786__FDSAUDITLINK__" hidden="1">{"fdsup://directions/FAT Viewer?action=UPDATE&amp;creator=factset&amp;DYN_ARGS=TRUE&amp;DOC_NAME=FAT:FQL_AUDITING_CLIENT_TEMPLATE.FAT&amp;display_string=Audit&amp;VAR:KEY=MXKTALIFQV&amp;VAR:QUERY=UkdGX0VOVFJQUl9WQUwoUVRSLDQwMjY4LCwsLCwsTk9BVURJVCk=&amp;WINDOW=FIRST_POPUP&amp;HEIGHT=450&amp;WI","DTH=450&amp;START_MAXIMIZED=FALSE&amp;VAR:CALENDAR=US&amp;VAR:SYMBOL=FIG&amp;VAR:INDEX=0"}</definedName>
    <definedName name="_787__FDSAUDITLINK__" localSheetId="2" hidden="1">{"fdsup://directions/FAT Viewer?action=UPDATE&amp;creator=factset&amp;DYN_ARGS=TRUE&amp;DOC_NAME=FAT:FQL_AUDITING_CLIENT_TEMPLATE.FAT&amp;display_string=Audit&amp;VAR:KEY=WTSPUDGLUN&amp;VAR:QUERY=UkdGX0VOVFJQUl9WQUwoUVRSLDQwMTc4LCwsLCwsTk9BVURJVCk=&amp;WINDOW=FIRST_POPUP&amp;HEIGHT=450&amp;WI","DTH=450&amp;START_MAXIMIZED=FALSE&amp;VAR:CALENDAR=US&amp;VAR:SYMBOL=FIG&amp;VAR:INDEX=0"}</definedName>
    <definedName name="_787__FDSAUDITLINK__" localSheetId="20" hidden="1">{"fdsup://directions/FAT Viewer?action=UPDATE&amp;creator=factset&amp;DYN_ARGS=TRUE&amp;DOC_NAME=FAT:FQL_AUDITING_CLIENT_TEMPLATE.FAT&amp;display_string=Audit&amp;VAR:KEY=WTSPUDGLUN&amp;VAR:QUERY=UkdGX0VOVFJQUl9WQUwoUVRSLDQwMTc4LCwsLCwsTk9BVURJVCk=&amp;WINDOW=FIRST_POPUP&amp;HEIGHT=450&amp;WI","DTH=450&amp;START_MAXIMIZED=FALSE&amp;VAR:CALENDAR=US&amp;VAR:SYMBOL=FIG&amp;VAR:INDEX=0"}</definedName>
    <definedName name="_787__FDSAUDITLINK__" hidden="1">{"fdsup://directions/FAT Viewer?action=UPDATE&amp;creator=factset&amp;DYN_ARGS=TRUE&amp;DOC_NAME=FAT:FQL_AUDITING_CLIENT_TEMPLATE.FAT&amp;display_string=Audit&amp;VAR:KEY=WTSPUDGLUN&amp;VAR:QUERY=UkdGX0VOVFJQUl9WQUwoUVRSLDQwMTc4LCwsLCwsTk9BVURJVCk=&amp;WINDOW=FIRST_POPUP&amp;HEIGHT=450&amp;WI","DTH=450&amp;START_MAXIMIZED=FALSE&amp;VAR:CALENDAR=US&amp;VAR:SYMBOL=FIG&amp;VAR:INDEX=0"}</definedName>
    <definedName name="_788__FDSAUDITLINK__" localSheetId="2" hidden="1">{"fdsup://directions/FAT Viewer?action=UPDATE&amp;creator=factset&amp;DYN_ARGS=TRUE&amp;DOC_NAME=FAT:FQL_AUDITING_CLIENT_TEMPLATE.FAT&amp;display_string=Audit&amp;VAR:KEY=GNMBYXWLOF&amp;VAR:QUERY=UkdGX0VOVFJQUl9WQUwoUVRSLDQwMDg2LCwsLCwsTk9BVURJVCk=&amp;WINDOW=FIRST_POPUP&amp;HEIGHT=450&amp;WI","DTH=450&amp;START_MAXIMIZED=FALSE&amp;VAR:CALENDAR=US&amp;VAR:SYMBOL=FIG&amp;VAR:INDEX=0"}</definedName>
    <definedName name="_788__FDSAUDITLINK__" localSheetId="20" hidden="1">{"fdsup://directions/FAT Viewer?action=UPDATE&amp;creator=factset&amp;DYN_ARGS=TRUE&amp;DOC_NAME=FAT:FQL_AUDITING_CLIENT_TEMPLATE.FAT&amp;display_string=Audit&amp;VAR:KEY=GNMBYXWLOF&amp;VAR:QUERY=UkdGX0VOVFJQUl9WQUwoUVRSLDQwMDg2LCwsLCwsTk9BVURJVCk=&amp;WINDOW=FIRST_POPUP&amp;HEIGHT=450&amp;WI","DTH=450&amp;START_MAXIMIZED=FALSE&amp;VAR:CALENDAR=US&amp;VAR:SYMBOL=FIG&amp;VAR:INDEX=0"}</definedName>
    <definedName name="_788__FDSAUDITLINK__" hidden="1">{"fdsup://directions/FAT Viewer?action=UPDATE&amp;creator=factset&amp;DYN_ARGS=TRUE&amp;DOC_NAME=FAT:FQL_AUDITING_CLIENT_TEMPLATE.FAT&amp;display_string=Audit&amp;VAR:KEY=GNMBYXWLOF&amp;VAR:QUERY=UkdGX0VOVFJQUl9WQUwoUVRSLDQwMDg2LCwsLCwsTk9BVURJVCk=&amp;WINDOW=FIRST_POPUP&amp;HEIGHT=450&amp;WI","DTH=450&amp;START_MAXIMIZED=FALSE&amp;VAR:CALENDAR=US&amp;VAR:SYMBOL=FIG&amp;VAR:INDEX=0"}</definedName>
    <definedName name="_789__FDSAUDITLINK__" localSheetId="2" hidden="1">{"fdsup://directions/FAT Viewer?action=UPDATE&amp;creator=factset&amp;DYN_ARGS=TRUE&amp;DOC_NAME=FAT:FQL_AUDITING_CLIENT_TEMPLATE.FAT&amp;display_string=Audit&amp;VAR:KEY=GPODKNCTIP&amp;VAR:QUERY=UkdGX0VOVFJQUl9WQUwoUVRSLDM5OTk0LCwsLCwsTk9BVURJVCk=&amp;WINDOW=FIRST_POPUP&amp;HEIGHT=450&amp;WI","DTH=450&amp;START_MAXIMIZED=FALSE&amp;VAR:CALENDAR=US&amp;VAR:SYMBOL=FIG&amp;VAR:INDEX=0"}</definedName>
    <definedName name="_789__FDSAUDITLINK__" localSheetId="20" hidden="1">{"fdsup://directions/FAT Viewer?action=UPDATE&amp;creator=factset&amp;DYN_ARGS=TRUE&amp;DOC_NAME=FAT:FQL_AUDITING_CLIENT_TEMPLATE.FAT&amp;display_string=Audit&amp;VAR:KEY=GPODKNCTIP&amp;VAR:QUERY=UkdGX0VOVFJQUl9WQUwoUVRSLDM5OTk0LCwsLCwsTk9BVURJVCk=&amp;WINDOW=FIRST_POPUP&amp;HEIGHT=450&amp;WI","DTH=450&amp;START_MAXIMIZED=FALSE&amp;VAR:CALENDAR=US&amp;VAR:SYMBOL=FIG&amp;VAR:INDEX=0"}</definedName>
    <definedName name="_789__FDSAUDITLINK__" hidden="1">{"fdsup://directions/FAT Viewer?action=UPDATE&amp;creator=factset&amp;DYN_ARGS=TRUE&amp;DOC_NAME=FAT:FQL_AUDITING_CLIENT_TEMPLATE.FAT&amp;display_string=Audit&amp;VAR:KEY=GPODKNCTIP&amp;VAR:QUERY=UkdGX0VOVFJQUl9WQUwoUVRSLDM5OTk0LCwsLCwsTk9BVURJVCk=&amp;WINDOW=FIRST_POPUP&amp;HEIGHT=450&amp;WI","DTH=450&amp;START_MAXIMIZED=FALSE&amp;VAR:CALENDAR=US&amp;VAR:SYMBOL=FIG&amp;VAR:INDEX=0"}</definedName>
    <definedName name="_79__FDSAUDITLINK__" localSheetId="2" hidden="1">{"fdsup://IBCentral/FAT Viewer?action=UPDATE&amp;creator=factset&amp;DOC_NAME=fat:reuters_annual_source_window.fat&amp;display_string=Audit&amp;DYN_ARGS=TRUE&amp;VAR:ID1=B545MG&amp;VAR:RCODE=CMNEQ&amp;VAR:SDATE=20111299&amp;VAR:FREQ=Y&amp;VAR:RELITEM=RP&amp;VAR:CURRENCY=LOCAL&amp;VAR:CURRSOURCE=EXSHA","RE&amp;VAR:NATFREQ=ANNUAL&amp;VAR:RFIELD=FINALIZED&amp;VAR:DB_TYPE=NR&amp;VAR:UNITS=M&amp;window=popup&amp;width=450&amp;height=300&amp;START_MAXIMIZED=FALSE"}</definedName>
    <definedName name="_79__FDSAUDITLINK__" localSheetId="20" hidden="1">{"fdsup://IBCentral/FAT Viewer?action=UPDATE&amp;creator=factset&amp;DOC_NAME=fat:reuters_annual_source_window.fat&amp;display_string=Audit&amp;DYN_ARGS=TRUE&amp;VAR:ID1=B545MG&amp;VAR:RCODE=CMNEQ&amp;VAR:SDATE=20111299&amp;VAR:FREQ=Y&amp;VAR:RELITEM=RP&amp;VAR:CURRENCY=LOCAL&amp;VAR:CURRSOURCE=EXSHA","RE&amp;VAR:NATFREQ=ANNUAL&amp;VAR:RFIELD=FINALIZED&amp;VAR:DB_TYPE=NR&amp;VAR:UNITS=M&amp;window=popup&amp;width=450&amp;height=300&amp;START_MAXIMIZED=FALSE"}</definedName>
    <definedName name="_79__FDSAUDITLINK__" hidden="1">{"fdsup://IBCentral/FAT Viewer?action=UPDATE&amp;creator=factset&amp;DOC_NAME=fat:reuters_annual_source_window.fat&amp;display_string=Audit&amp;DYN_ARGS=TRUE&amp;VAR:ID1=B545MG&amp;VAR:RCODE=CMNEQ&amp;VAR:SDATE=20111299&amp;VAR:FREQ=Y&amp;VAR:RELITEM=RP&amp;VAR:CURRENCY=LOCAL&amp;VAR:CURRSOURCE=EXSHA","RE&amp;VAR:NATFREQ=ANNUAL&amp;VAR:RFIELD=FINALIZED&amp;VAR:DB_TYPE=NR&amp;VAR:UNITS=M&amp;window=popup&amp;width=450&amp;height=300&amp;START_MAXIMIZED=FALSE"}</definedName>
    <definedName name="_790__FDSAUDITLINK__" localSheetId="2" hidden="1">{"fdsup://directions/FAT Viewer?action=UPDATE&amp;creator=factset&amp;DYN_ARGS=TRUE&amp;DOC_NAME=FAT:FQL_AUDITING_CLIENT_TEMPLATE.FAT&amp;display_string=Audit&amp;VAR:KEY=CPWFYLQRMH&amp;VAR:QUERY=UkdGX0VOVFJQUl9WQUwoUVRSLDM5OTAzLCwsLCwsTk9BVURJVCk=&amp;WINDOW=FIRST_POPUP&amp;HEIGHT=450&amp;WI","DTH=450&amp;START_MAXIMIZED=FALSE&amp;VAR:CALENDAR=US&amp;VAR:SYMBOL=FIG&amp;VAR:INDEX=0"}</definedName>
    <definedName name="_790__FDSAUDITLINK__" localSheetId="20" hidden="1">{"fdsup://directions/FAT Viewer?action=UPDATE&amp;creator=factset&amp;DYN_ARGS=TRUE&amp;DOC_NAME=FAT:FQL_AUDITING_CLIENT_TEMPLATE.FAT&amp;display_string=Audit&amp;VAR:KEY=CPWFYLQRMH&amp;VAR:QUERY=UkdGX0VOVFJQUl9WQUwoUVRSLDM5OTAzLCwsLCwsTk9BVURJVCk=&amp;WINDOW=FIRST_POPUP&amp;HEIGHT=450&amp;WI","DTH=450&amp;START_MAXIMIZED=FALSE&amp;VAR:CALENDAR=US&amp;VAR:SYMBOL=FIG&amp;VAR:INDEX=0"}</definedName>
    <definedName name="_790__FDSAUDITLINK__" hidden="1">{"fdsup://directions/FAT Viewer?action=UPDATE&amp;creator=factset&amp;DYN_ARGS=TRUE&amp;DOC_NAME=FAT:FQL_AUDITING_CLIENT_TEMPLATE.FAT&amp;display_string=Audit&amp;VAR:KEY=CPWFYLQRMH&amp;VAR:QUERY=UkdGX0VOVFJQUl9WQUwoUVRSLDM5OTAzLCwsLCwsTk9BVURJVCk=&amp;WINDOW=FIRST_POPUP&amp;HEIGHT=450&amp;WI","DTH=450&amp;START_MAXIMIZED=FALSE&amp;VAR:CALENDAR=US&amp;VAR:SYMBOL=FIG&amp;VAR:INDEX=0"}</definedName>
    <definedName name="_791__FDSAUDITLINK__" localSheetId="2" hidden="1">{"fdsup://directions/FAT Viewer?action=UPDATE&amp;creator=factset&amp;DYN_ARGS=TRUE&amp;DOC_NAME=FAT:FQL_AUDITING_CLIENT_TEMPLATE.FAT&amp;display_string=Audit&amp;VAR:KEY=QHKXURITIR&amp;VAR:QUERY=UkdGX0VOVFJQUl9WQUwoUVRSLDM5ODEzLCwsLCwsTk9BVURJVCk=&amp;WINDOW=FIRST_POPUP&amp;HEIGHT=450&amp;WI","DTH=450&amp;START_MAXIMIZED=FALSE&amp;VAR:CALENDAR=US&amp;VAR:SYMBOL=FIG&amp;VAR:INDEX=0"}</definedName>
    <definedName name="_791__FDSAUDITLINK__" localSheetId="20" hidden="1">{"fdsup://directions/FAT Viewer?action=UPDATE&amp;creator=factset&amp;DYN_ARGS=TRUE&amp;DOC_NAME=FAT:FQL_AUDITING_CLIENT_TEMPLATE.FAT&amp;display_string=Audit&amp;VAR:KEY=QHKXURITIR&amp;VAR:QUERY=UkdGX0VOVFJQUl9WQUwoUVRSLDM5ODEzLCwsLCwsTk9BVURJVCk=&amp;WINDOW=FIRST_POPUP&amp;HEIGHT=450&amp;WI","DTH=450&amp;START_MAXIMIZED=FALSE&amp;VAR:CALENDAR=US&amp;VAR:SYMBOL=FIG&amp;VAR:INDEX=0"}</definedName>
    <definedName name="_791__FDSAUDITLINK__" hidden="1">{"fdsup://directions/FAT Viewer?action=UPDATE&amp;creator=factset&amp;DYN_ARGS=TRUE&amp;DOC_NAME=FAT:FQL_AUDITING_CLIENT_TEMPLATE.FAT&amp;display_string=Audit&amp;VAR:KEY=QHKXURITIR&amp;VAR:QUERY=UkdGX0VOVFJQUl9WQUwoUVRSLDM5ODEzLCwsLCwsTk9BVURJVCk=&amp;WINDOW=FIRST_POPUP&amp;HEIGHT=450&amp;WI","DTH=450&amp;START_MAXIMIZED=FALSE&amp;VAR:CALENDAR=US&amp;VAR:SYMBOL=FIG&amp;VAR:INDEX=0"}</definedName>
    <definedName name="_792__FDSAUDITLINK__" localSheetId="2" hidden="1">{"fdsup://directions/FAT Viewer?action=UPDATE&amp;creator=factset&amp;DYN_ARGS=TRUE&amp;DOC_NAME=FAT:FQL_AUDITING_CLIENT_TEMPLATE.FAT&amp;display_string=Audit&amp;VAR:KEY=IDGNIFUBUV&amp;VAR:QUERY=UkdGX0VOVFJQUl9WQUwoUVRSLDM5NzIxLCwsLCwsTk9BVURJVCk=&amp;WINDOW=FIRST_POPUP&amp;HEIGHT=450&amp;WI","DTH=450&amp;START_MAXIMIZED=FALSE&amp;VAR:CALENDAR=US&amp;VAR:SYMBOL=FIG&amp;VAR:INDEX=0"}</definedName>
    <definedName name="_792__FDSAUDITLINK__" localSheetId="20" hidden="1">{"fdsup://directions/FAT Viewer?action=UPDATE&amp;creator=factset&amp;DYN_ARGS=TRUE&amp;DOC_NAME=FAT:FQL_AUDITING_CLIENT_TEMPLATE.FAT&amp;display_string=Audit&amp;VAR:KEY=IDGNIFUBUV&amp;VAR:QUERY=UkdGX0VOVFJQUl9WQUwoUVRSLDM5NzIxLCwsLCwsTk9BVURJVCk=&amp;WINDOW=FIRST_POPUP&amp;HEIGHT=450&amp;WI","DTH=450&amp;START_MAXIMIZED=FALSE&amp;VAR:CALENDAR=US&amp;VAR:SYMBOL=FIG&amp;VAR:INDEX=0"}</definedName>
    <definedName name="_792__FDSAUDITLINK__" hidden="1">{"fdsup://directions/FAT Viewer?action=UPDATE&amp;creator=factset&amp;DYN_ARGS=TRUE&amp;DOC_NAME=FAT:FQL_AUDITING_CLIENT_TEMPLATE.FAT&amp;display_string=Audit&amp;VAR:KEY=IDGNIFUBUV&amp;VAR:QUERY=UkdGX0VOVFJQUl9WQUwoUVRSLDM5NzIxLCwsLCwsTk9BVURJVCk=&amp;WINDOW=FIRST_POPUP&amp;HEIGHT=450&amp;WI","DTH=450&amp;START_MAXIMIZED=FALSE&amp;VAR:CALENDAR=US&amp;VAR:SYMBOL=FIG&amp;VAR:INDEX=0"}</definedName>
    <definedName name="_793__FDSAUDITLINK__" localSheetId="2" hidden="1">{"fdsup://directions/FAT Viewer?action=UPDATE&amp;creator=factset&amp;DYN_ARGS=TRUE&amp;DOC_NAME=FAT:FQL_AUDITING_CLIENT_TEMPLATE.FAT&amp;display_string=Audit&amp;VAR:KEY=WBQNKXCHSB&amp;VAR:QUERY=UkdGX0VOVFJQUl9WQUwoUVRSLDM5NjI5LCwsLCwsTk9BVURJVCk=&amp;WINDOW=FIRST_POPUP&amp;HEIGHT=450&amp;WI","DTH=450&amp;START_MAXIMIZED=FALSE&amp;VAR:CALENDAR=US&amp;VAR:SYMBOL=FIG&amp;VAR:INDEX=0"}</definedName>
    <definedName name="_793__FDSAUDITLINK__" localSheetId="20" hidden="1">{"fdsup://directions/FAT Viewer?action=UPDATE&amp;creator=factset&amp;DYN_ARGS=TRUE&amp;DOC_NAME=FAT:FQL_AUDITING_CLIENT_TEMPLATE.FAT&amp;display_string=Audit&amp;VAR:KEY=WBQNKXCHSB&amp;VAR:QUERY=UkdGX0VOVFJQUl9WQUwoUVRSLDM5NjI5LCwsLCwsTk9BVURJVCk=&amp;WINDOW=FIRST_POPUP&amp;HEIGHT=450&amp;WI","DTH=450&amp;START_MAXIMIZED=FALSE&amp;VAR:CALENDAR=US&amp;VAR:SYMBOL=FIG&amp;VAR:INDEX=0"}</definedName>
    <definedName name="_793__FDSAUDITLINK__" hidden="1">{"fdsup://directions/FAT Viewer?action=UPDATE&amp;creator=factset&amp;DYN_ARGS=TRUE&amp;DOC_NAME=FAT:FQL_AUDITING_CLIENT_TEMPLATE.FAT&amp;display_string=Audit&amp;VAR:KEY=WBQNKXCHSB&amp;VAR:QUERY=UkdGX0VOVFJQUl9WQUwoUVRSLDM5NjI5LCwsLCwsTk9BVURJVCk=&amp;WINDOW=FIRST_POPUP&amp;HEIGHT=450&amp;WI","DTH=450&amp;START_MAXIMIZED=FALSE&amp;VAR:CALENDAR=US&amp;VAR:SYMBOL=FIG&amp;VAR:INDEX=0"}</definedName>
    <definedName name="_794__FDSAUDITLINK__" localSheetId="2" hidden="1">{"fdsup://directions/FAT Viewer?action=UPDATE&amp;creator=factset&amp;DYN_ARGS=TRUE&amp;DOC_NAME=FAT:FQL_AUDITING_CLIENT_TEMPLATE.FAT&amp;display_string=Audit&amp;VAR:KEY=QJWHEZUZYF&amp;VAR:QUERY=UkdGX0VOVFJQUl9WQUwoUVRSLDM5NTM4LCwsLCwsTk9BVURJVCk=&amp;WINDOW=FIRST_POPUP&amp;HEIGHT=450&amp;WI","DTH=450&amp;START_MAXIMIZED=FALSE&amp;VAR:CALENDAR=US&amp;VAR:SYMBOL=FIG&amp;VAR:INDEX=0"}</definedName>
    <definedName name="_794__FDSAUDITLINK__" localSheetId="20" hidden="1">{"fdsup://directions/FAT Viewer?action=UPDATE&amp;creator=factset&amp;DYN_ARGS=TRUE&amp;DOC_NAME=FAT:FQL_AUDITING_CLIENT_TEMPLATE.FAT&amp;display_string=Audit&amp;VAR:KEY=QJWHEZUZYF&amp;VAR:QUERY=UkdGX0VOVFJQUl9WQUwoUVRSLDM5NTM4LCwsLCwsTk9BVURJVCk=&amp;WINDOW=FIRST_POPUP&amp;HEIGHT=450&amp;WI","DTH=450&amp;START_MAXIMIZED=FALSE&amp;VAR:CALENDAR=US&amp;VAR:SYMBOL=FIG&amp;VAR:INDEX=0"}</definedName>
    <definedName name="_794__FDSAUDITLINK__" hidden="1">{"fdsup://directions/FAT Viewer?action=UPDATE&amp;creator=factset&amp;DYN_ARGS=TRUE&amp;DOC_NAME=FAT:FQL_AUDITING_CLIENT_TEMPLATE.FAT&amp;display_string=Audit&amp;VAR:KEY=QJWHEZUZYF&amp;VAR:QUERY=UkdGX0VOVFJQUl9WQUwoUVRSLDM5NTM4LCwsLCwsTk9BVURJVCk=&amp;WINDOW=FIRST_POPUP&amp;HEIGHT=450&amp;WI","DTH=450&amp;START_MAXIMIZED=FALSE&amp;VAR:CALENDAR=US&amp;VAR:SYMBOL=FIG&amp;VAR:INDEX=0"}</definedName>
    <definedName name="_795__FDSAUDITLINK__" localSheetId="2" hidden="1">{"fdsup://directions/FAT Viewer?action=UPDATE&amp;creator=factset&amp;DYN_ARGS=TRUE&amp;DOC_NAME=FAT:FQL_AUDITING_CLIENT_TEMPLATE.FAT&amp;display_string=Audit&amp;VAR:KEY=OROHQRAJCL&amp;VAR:QUERY=UkdGX0VOVFJQUl9WQUwoUVRSLDM5NDQ3LCwsLCwsTk9BVURJVCk=&amp;WINDOW=FIRST_POPUP&amp;HEIGHT=450&amp;WI","DTH=450&amp;START_MAXIMIZED=FALSE&amp;VAR:CALENDAR=US&amp;VAR:SYMBOL=FIG&amp;VAR:INDEX=0"}</definedName>
    <definedName name="_795__FDSAUDITLINK__" localSheetId="20" hidden="1">{"fdsup://directions/FAT Viewer?action=UPDATE&amp;creator=factset&amp;DYN_ARGS=TRUE&amp;DOC_NAME=FAT:FQL_AUDITING_CLIENT_TEMPLATE.FAT&amp;display_string=Audit&amp;VAR:KEY=OROHQRAJCL&amp;VAR:QUERY=UkdGX0VOVFJQUl9WQUwoUVRSLDM5NDQ3LCwsLCwsTk9BVURJVCk=&amp;WINDOW=FIRST_POPUP&amp;HEIGHT=450&amp;WI","DTH=450&amp;START_MAXIMIZED=FALSE&amp;VAR:CALENDAR=US&amp;VAR:SYMBOL=FIG&amp;VAR:INDEX=0"}</definedName>
    <definedName name="_795__FDSAUDITLINK__" hidden="1">{"fdsup://directions/FAT Viewer?action=UPDATE&amp;creator=factset&amp;DYN_ARGS=TRUE&amp;DOC_NAME=FAT:FQL_AUDITING_CLIENT_TEMPLATE.FAT&amp;display_string=Audit&amp;VAR:KEY=OROHQRAJCL&amp;VAR:QUERY=UkdGX0VOVFJQUl9WQUwoUVRSLDM5NDQ3LCwsLCwsTk9BVURJVCk=&amp;WINDOW=FIRST_POPUP&amp;HEIGHT=450&amp;WI","DTH=450&amp;START_MAXIMIZED=FALSE&amp;VAR:CALENDAR=US&amp;VAR:SYMBOL=FIG&amp;VAR:INDEX=0"}</definedName>
    <definedName name="_796__FDSAUDITLINK__" localSheetId="2" hidden="1">{"fdsup://directions/FAT Viewer?action=UPDATE&amp;creator=factset&amp;DYN_ARGS=TRUE&amp;DOC_NAME=FAT:FQL_AUDITING_CLIENT_TEMPLATE.FAT&amp;display_string=Audit&amp;VAR:KEY=OZGFCRWBIJ&amp;VAR:QUERY=UkdGX0VOVFJQUl9WQUwoUVRSLDM5MzU1LCwsLCwsTk9BVURJVCk=&amp;WINDOW=FIRST_POPUP&amp;HEIGHT=450&amp;WI","DTH=450&amp;START_MAXIMIZED=FALSE&amp;VAR:CALENDAR=US&amp;VAR:SYMBOL=FIG&amp;VAR:INDEX=0"}</definedName>
    <definedName name="_796__FDSAUDITLINK__" localSheetId="20" hidden="1">{"fdsup://directions/FAT Viewer?action=UPDATE&amp;creator=factset&amp;DYN_ARGS=TRUE&amp;DOC_NAME=FAT:FQL_AUDITING_CLIENT_TEMPLATE.FAT&amp;display_string=Audit&amp;VAR:KEY=OZGFCRWBIJ&amp;VAR:QUERY=UkdGX0VOVFJQUl9WQUwoUVRSLDM5MzU1LCwsLCwsTk9BVURJVCk=&amp;WINDOW=FIRST_POPUP&amp;HEIGHT=450&amp;WI","DTH=450&amp;START_MAXIMIZED=FALSE&amp;VAR:CALENDAR=US&amp;VAR:SYMBOL=FIG&amp;VAR:INDEX=0"}</definedName>
    <definedName name="_796__FDSAUDITLINK__" hidden="1">{"fdsup://directions/FAT Viewer?action=UPDATE&amp;creator=factset&amp;DYN_ARGS=TRUE&amp;DOC_NAME=FAT:FQL_AUDITING_CLIENT_TEMPLATE.FAT&amp;display_string=Audit&amp;VAR:KEY=OZGFCRWBIJ&amp;VAR:QUERY=UkdGX0VOVFJQUl9WQUwoUVRSLDM5MzU1LCwsLCwsTk9BVURJVCk=&amp;WINDOW=FIRST_POPUP&amp;HEIGHT=450&amp;WI","DTH=450&amp;START_MAXIMIZED=FALSE&amp;VAR:CALENDAR=US&amp;VAR:SYMBOL=FIG&amp;VAR:INDEX=0"}</definedName>
    <definedName name="_797__FDSAUDITLINK__" localSheetId="2" hidden="1">{"fdsup://directions/FAT Viewer?action=UPDATE&amp;creator=factset&amp;DYN_ARGS=TRUE&amp;DOC_NAME=FAT:FQL_AUDITING_CLIENT_TEMPLATE.FAT&amp;display_string=Audit&amp;VAR:KEY=KTSJQDSZCP&amp;VAR:QUERY=UkdGX0VOVFJQUl9WQUwoUVRSLDM5MjYzLCwsLCwsTk9BVURJVCk=&amp;WINDOW=FIRST_POPUP&amp;HEIGHT=450&amp;WI","DTH=450&amp;START_MAXIMIZED=FALSE&amp;VAR:CALENDAR=US&amp;VAR:SYMBOL=FIG&amp;VAR:INDEX=0"}</definedName>
    <definedName name="_797__FDSAUDITLINK__" localSheetId="20" hidden="1">{"fdsup://directions/FAT Viewer?action=UPDATE&amp;creator=factset&amp;DYN_ARGS=TRUE&amp;DOC_NAME=FAT:FQL_AUDITING_CLIENT_TEMPLATE.FAT&amp;display_string=Audit&amp;VAR:KEY=KTSJQDSZCP&amp;VAR:QUERY=UkdGX0VOVFJQUl9WQUwoUVRSLDM5MjYzLCwsLCwsTk9BVURJVCk=&amp;WINDOW=FIRST_POPUP&amp;HEIGHT=450&amp;WI","DTH=450&amp;START_MAXIMIZED=FALSE&amp;VAR:CALENDAR=US&amp;VAR:SYMBOL=FIG&amp;VAR:INDEX=0"}</definedName>
    <definedName name="_797__FDSAUDITLINK__" hidden="1">{"fdsup://directions/FAT Viewer?action=UPDATE&amp;creator=factset&amp;DYN_ARGS=TRUE&amp;DOC_NAME=FAT:FQL_AUDITING_CLIENT_TEMPLATE.FAT&amp;display_string=Audit&amp;VAR:KEY=KTSJQDSZCP&amp;VAR:QUERY=UkdGX0VOVFJQUl9WQUwoUVRSLDM5MjYzLCwsLCwsTk9BVURJVCk=&amp;WINDOW=FIRST_POPUP&amp;HEIGHT=450&amp;WI","DTH=450&amp;START_MAXIMIZED=FALSE&amp;VAR:CALENDAR=US&amp;VAR:SYMBOL=FIG&amp;VAR:INDEX=0"}</definedName>
    <definedName name="_798__FDSAUDITLINK__" localSheetId="2" hidden="1">{"fdsup://directions/FAT Viewer?action=UPDATE&amp;creator=factset&amp;DYN_ARGS=TRUE&amp;DOC_NAME=FAT:FQL_AUDITING_CLIENT_TEMPLATE.FAT&amp;display_string=Audit&amp;VAR:KEY=QJKRUPGFSZ&amp;VAR:QUERY=UkdGX0VOVFJQUl9WQUwoUVRSLDM5MTcyLCwsLCwsTk9BVURJVCk=&amp;WINDOW=FIRST_POPUP&amp;HEIGHT=450&amp;WI","DTH=450&amp;START_MAXIMIZED=FALSE&amp;VAR:CALENDAR=US&amp;VAR:SYMBOL=FIG&amp;VAR:INDEX=0"}</definedName>
    <definedName name="_798__FDSAUDITLINK__" localSheetId="20" hidden="1">{"fdsup://directions/FAT Viewer?action=UPDATE&amp;creator=factset&amp;DYN_ARGS=TRUE&amp;DOC_NAME=FAT:FQL_AUDITING_CLIENT_TEMPLATE.FAT&amp;display_string=Audit&amp;VAR:KEY=QJKRUPGFSZ&amp;VAR:QUERY=UkdGX0VOVFJQUl9WQUwoUVRSLDM5MTcyLCwsLCwsTk9BVURJVCk=&amp;WINDOW=FIRST_POPUP&amp;HEIGHT=450&amp;WI","DTH=450&amp;START_MAXIMIZED=FALSE&amp;VAR:CALENDAR=US&amp;VAR:SYMBOL=FIG&amp;VAR:INDEX=0"}</definedName>
    <definedName name="_798__FDSAUDITLINK__" hidden="1">{"fdsup://directions/FAT Viewer?action=UPDATE&amp;creator=factset&amp;DYN_ARGS=TRUE&amp;DOC_NAME=FAT:FQL_AUDITING_CLIENT_TEMPLATE.FAT&amp;display_string=Audit&amp;VAR:KEY=QJKRUPGFSZ&amp;VAR:QUERY=UkdGX0VOVFJQUl9WQUwoUVRSLDM5MTcyLCwsLCwsTk9BVURJVCk=&amp;WINDOW=FIRST_POPUP&amp;HEIGHT=450&amp;WI","DTH=450&amp;START_MAXIMIZED=FALSE&amp;VAR:CALENDAR=US&amp;VAR:SYMBOL=FIG&amp;VAR:INDEX=0"}</definedName>
    <definedName name="_799__FDSAUDITLINK__" localSheetId="2" hidden="1">{"fdsup://directions/FAT Viewer?action=UPDATE&amp;creator=factset&amp;DYN_ARGS=TRUE&amp;DOC_NAME=FAT:FQL_AUDITING_CLIENT_TEMPLATE.FAT&amp;display_string=Audit&amp;VAR:KEY=ITAJQPONKH&amp;VAR:QUERY=UkdGX0VOVFJQUl9WQUwoUVRSLDQxMjc0LCwsLCwsTk9BVURJVCk=&amp;WINDOW=FIRST_POPUP&amp;HEIGHT=450&amp;WI","DTH=450&amp;START_MAXIMIZED=FALSE&amp;VAR:CALENDAR=US&amp;VAR:SYMBOL=KKR&amp;VAR:INDEX=0"}</definedName>
    <definedName name="_799__FDSAUDITLINK__" localSheetId="20" hidden="1">{"fdsup://directions/FAT Viewer?action=UPDATE&amp;creator=factset&amp;DYN_ARGS=TRUE&amp;DOC_NAME=FAT:FQL_AUDITING_CLIENT_TEMPLATE.FAT&amp;display_string=Audit&amp;VAR:KEY=ITAJQPONKH&amp;VAR:QUERY=UkdGX0VOVFJQUl9WQUwoUVRSLDQxMjc0LCwsLCwsTk9BVURJVCk=&amp;WINDOW=FIRST_POPUP&amp;HEIGHT=450&amp;WI","DTH=450&amp;START_MAXIMIZED=FALSE&amp;VAR:CALENDAR=US&amp;VAR:SYMBOL=KKR&amp;VAR:INDEX=0"}</definedName>
    <definedName name="_799__FDSAUDITLINK__" hidden="1">{"fdsup://directions/FAT Viewer?action=UPDATE&amp;creator=factset&amp;DYN_ARGS=TRUE&amp;DOC_NAME=FAT:FQL_AUDITING_CLIENT_TEMPLATE.FAT&amp;display_string=Audit&amp;VAR:KEY=ITAJQPONKH&amp;VAR:QUERY=UkdGX0VOVFJQUl9WQUwoUVRSLDQxMjc0LCwsLCwsTk9BVURJVCk=&amp;WINDOW=FIRST_POPUP&amp;HEIGHT=450&amp;WI","DTH=450&amp;START_MAXIMIZED=FALSE&amp;VAR:CALENDAR=US&amp;VAR:SYMBOL=KKR&amp;VAR:INDEX=0"}</definedName>
    <definedName name="_7ALA642C761" hidden="1">#N/A</definedName>
    <definedName name="_8__FDSAUDITLINK__" localSheetId="2" hidden="1">{"fdsup://IBCentral/FAT Viewer?action=UPDATE&amp;creator=factset&amp;DOC_NAME=fat:reuters_annual_source_window.fat&amp;display_string=Audit&amp;DYN_ARGS=TRUE&amp;VAR:ID1=650906&amp;VAR:RCODE=CMNEQ&amp;VAR:SDATE=20111299&amp;VAR:FREQ=Y&amp;VAR:RELITEM=RP&amp;VAR:CURRENCY=LOCAL&amp;VAR:CURRSOURCE=EXSHA","RE&amp;VAR:NATFREQ=ANNUAL&amp;VAR:RFIELD=FINALIZED&amp;VAR:DB_TYPE=NR&amp;VAR:UNITS=M&amp;window=popup&amp;width=450&amp;height=300&amp;START_MAXIMIZED=FALSE"}</definedName>
    <definedName name="_8__FDSAUDITLINK__" localSheetId="20" hidden="1">{"fdsup://IBCentral/FAT Viewer?action=UPDATE&amp;creator=factset&amp;DOC_NAME=fat:reuters_annual_source_window.fat&amp;display_string=Audit&amp;DYN_ARGS=TRUE&amp;VAR:ID1=650906&amp;VAR:RCODE=CMNEQ&amp;VAR:SDATE=20111299&amp;VAR:FREQ=Y&amp;VAR:RELITEM=RP&amp;VAR:CURRENCY=LOCAL&amp;VAR:CURRSOURCE=EXSHA","RE&amp;VAR:NATFREQ=ANNUAL&amp;VAR:RFIELD=FINALIZED&amp;VAR:DB_TYPE=NR&amp;VAR:UNITS=M&amp;window=popup&amp;width=450&amp;height=300&amp;START_MAXIMIZED=FALSE"}</definedName>
    <definedName name="_8__FDSAUDITLINK__" hidden="1">{"fdsup://IBCentral/FAT Viewer?action=UPDATE&amp;creator=factset&amp;DOC_NAME=fat:reuters_annual_source_window.fat&amp;display_string=Audit&amp;DYN_ARGS=TRUE&amp;VAR:ID1=650906&amp;VAR:RCODE=CMNEQ&amp;VAR:SDATE=20111299&amp;VAR:FREQ=Y&amp;VAR:RELITEM=RP&amp;VAR:CURRENCY=LOCAL&amp;VAR:CURRSOURCE=EXSHA","RE&amp;VAR:NATFREQ=ANNUAL&amp;VAR:RFIELD=FINALIZED&amp;VAR:DB_TYPE=NR&amp;VAR:UNITS=M&amp;window=popup&amp;width=450&amp;height=300&amp;START_MAXIMIZED=FALSE"}</definedName>
    <definedName name="_80__FDSAUDITLINK__" localSheetId="2" hidden="1">{"fdsup://IBCentral/FAT Viewer?action=UPDATE&amp;creator=factset&amp;DOC_NAME=fat:reuters_annual_source_window.fat&amp;display_string=Audit&amp;DYN_ARGS=TRUE&amp;VAR:ID1=718929&amp;VAR:RCODE=CMNEQ&amp;VAR:SDATE=20111299&amp;VAR:FREQ=Y&amp;VAR:RELITEM=RP&amp;VAR:CURRENCY=LOCAL&amp;VAR:CURRSOURCE=EXSHA","RE&amp;VAR:NATFREQ=ANNUAL&amp;VAR:RFIELD=FINALIZED&amp;VAR:DB_TYPE=NR&amp;VAR:UNITS=M&amp;window=popup&amp;width=450&amp;height=300&amp;START_MAXIMIZED=FALSE"}</definedName>
    <definedName name="_80__FDSAUDITLINK__" localSheetId="20" hidden="1">{"fdsup://IBCentral/FAT Viewer?action=UPDATE&amp;creator=factset&amp;DOC_NAME=fat:reuters_annual_source_window.fat&amp;display_string=Audit&amp;DYN_ARGS=TRUE&amp;VAR:ID1=718929&amp;VAR:RCODE=CMNEQ&amp;VAR:SDATE=20111299&amp;VAR:FREQ=Y&amp;VAR:RELITEM=RP&amp;VAR:CURRENCY=LOCAL&amp;VAR:CURRSOURCE=EXSHA","RE&amp;VAR:NATFREQ=ANNUAL&amp;VAR:RFIELD=FINALIZED&amp;VAR:DB_TYPE=NR&amp;VAR:UNITS=M&amp;window=popup&amp;width=450&amp;height=300&amp;START_MAXIMIZED=FALSE"}</definedName>
    <definedName name="_80__FDSAUDITLINK__" hidden="1">{"fdsup://IBCentral/FAT Viewer?action=UPDATE&amp;creator=factset&amp;DOC_NAME=fat:reuters_annual_source_window.fat&amp;display_string=Audit&amp;DYN_ARGS=TRUE&amp;VAR:ID1=718929&amp;VAR:RCODE=CMNEQ&amp;VAR:SDATE=20111299&amp;VAR:FREQ=Y&amp;VAR:RELITEM=RP&amp;VAR:CURRENCY=LOCAL&amp;VAR:CURRSOURCE=EXSHA","RE&amp;VAR:NATFREQ=ANNUAL&amp;VAR:RFIELD=FINALIZED&amp;VAR:DB_TYPE=NR&amp;VAR:UNITS=M&amp;window=popup&amp;width=450&amp;height=300&amp;START_MAXIMIZED=FALSE"}</definedName>
    <definedName name="_800__FDSAUDITLINK__" localSheetId="2" hidden="1">{"fdsup://directions/FAT Viewer?action=UPDATE&amp;creator=factset&amp;DYN_ARGS=TRUE&amp;DOC_NAME=FAT:FQL_AUDITING_CLIENT_TEMPLATE.FAT&amp;display_string=Audit&amp;VAR:KEY=EDUPYNWFSF&amp;VAR:QUERY=UkdGX0VOVFJQUl9WQUwoUVRSLDQxMTgyLCwsLCwsTk9BVURJVCk=&amp;WINDOW=FIRST_POPUP&amp;HEIGHT=450&amp;WI","DTH=450&amp;START_MAXIMIZED=FALSE&amp;VAR:CALENDAR=US&amp;VAR:SYMBOL=KKR&amp;VAR:INDEX=0"}</definedName>
    <definedName name="_800__FDSAUDITLINK__" localSheetId="20" hidden="1">{"fdsup://directions/FAT Viewer?action=UPDATE&amp;creator=factset&amp;DYN_ARGS=TRUE&amp;DOC_NAME=FAT:FQL_AUDITING_CLIENT_TEMPLATE.FAT&amp;display_string=Audit&amp;VAR:KEY=EDUPYNWFSF&amp;VAR:QUERY=UkdGX0VOVFJQUl9WQUwoUVRSLDQxMTgyLCwsLCwsTk9BVURJVCk=&amp;WINDOW=FIRST_POPUP&amp;HEIGHT=450&amp;WI","DTH=450&amp;START_MAXIMIZED=FALSE&amp;VAR:CALENDAR=US&amp;VAR:SYMBOL=KKR&amp;VAR:INDEX=0"}</definedName>
    <definedName name="_800__FDSAUDITLINK__" hidden="1">{"fdsup://directions/FAT Viewer?action=UPDATE&amp;creator=factset&amp;DYN_ARGS=TRUE&amp;DOC_NAME=FAT:FQL_AUDITING_CLIENT_TEMPLATE.FAT&amp;display_string=Audit&amp;VAR:KEY=EDUPYNWFSF&amp;VAR:QUERY=UkdGX0VOVFJQUl9WQUwoUVRSLDQxMTgyLCwsLCwsTk9BVURJVCk=&amp;WINDOW=FIRST_POPUP&amp;HEIGHT=450&amp;WI","DTH=450&amp;START_MAXIMIZED=FALSE&amp;VAR:CALENDAR=US&amp;VAR:SYMBOL=KKR&amp;VAR:INDEX=0"}</definedName>
    <definedName name="_801__FDSAUDITLINK__" localSheetId="2" hidden="1">{"fdsup://directions/FAT Viewer?action=UPDATE&amp;creator=factset&amp;DYN_ARGS=TRUE&amp;DOC_NAME=FAT:FQL_AUDITING_CLIENT_TEMPLATE.FAT&amp;display_string=Audit&amp;VAR:KEY=UREBGVYFYN&amp;VAR:QUERY=UkdGX0VOVFJQUl9WQUwoUVRSLDQxMDkwLCwsLCwsTk9BVURJVCk=&amp;WINDOW=FIRST_POPUP&amp;HEIGHT=450&amp;WI","DTH=450&amp;START_MAXIMIZED=FALSE&amp;VAR:CALENDAR=US&amp;VAR:SYMBOL=KKR&amp;VAR:INDEX=0"}</definedName>
    <definedName name="_801__FDSAUDITLINK__" localSheetId="20" hidden="1">{"fdsup://directions/FAT Viewer?action=UPDATE&amp;creator=factset&amp;DYN_ARGS=TRUE&amp;DOC_NAME=FAT:FQL_AUDITING_CLIENT_TEMPLATE.FAT&amp;display_string=Audit&amp;VAR:KEY=UREBGVYFYN&amp;VAR:QUERY=UkdGX0VOVFJQUl9WQUwoUVRSLDQxMDkwLCwsLCwsTk9BVURJVCk=&amp;WINDOW=FIRST_POPUP&amp;HEIGHT=450&amp;WI","DTH=450&amp;START_MAXIMIZED=FALSE&amp;VAR:CALENDAR=US&amp;VAR:SYMBOL=KKR&amp;VAR:INDEX=0"}</definedName>
    <definedName name="_801__FDSAUDITLINK__" hidden="1">{"fdsup://directions/FAT Viewer?action=UPDATE&amp;creator=factset&amp;DYN_ARGS=TRUE&amp;DOC_NAME=FAT:FQL_AUDITING_CLIENT_TEMPLATE.FAT&amp;display_string=Audit&amp;VAR:KEY=UREBGVYFYN&amp;VAR:QUERY=UkdGX0VOVFJQUl9WQUwoUVRSLDQxMDkwLCwsLCwsTk9BVURJVCk=&amp;WINDOW=FIRST_POPUP&amp;HEIGHT=450&amp;WI","DTH=450&amp;START_MAXIMIZED=FALSE&amp;VAR:CALENDAR=US&amp;VAR:SYMBOL=KKR&amp;VAR:INDEX=0"}</definedName>
    <definedName name="_802__FDSAUDITLINK__" localSheetId="2" hidden="1">{"fdsup://directions/FAT Viewer?action=UPDATE&amp;creator=factset&amp;DYN_ARGS=TRUE&amp;DOC_NAME=FAT:FQL_AUDITING_CLIENT_TEMPLATE.FAT&amp;display_string=Audit&amp;VAR:KEY=ATGJSTEVWV&amp;VAR:QUERY=UkdGX0VOVFJQUl9WQUwoUVRSLDQwOTk5LCwsLCwsTk9BVURJVCk=&amp;WINDOW=FIRST_POPUP&amp;HEIGHT=450&amp;WI","DTH=450&amp;START_MAXIMIZED=FALSE&amp;VAR:CALENDAR=US&amp;VAR:SYMBOL=KKR&amp;VAR:INDEX=0"}</definedName>
    <definedName name="_802__FDSAUDITLINK__" localSheetId="20" hidden="1">{"fdsup://directions/FAT Viewer?action=UPDATE&amp;creator=factset&amp;DYN_ARGS=TRUE&amp;DOC_NAME=FAT:FQL_AUDITING_CLIENT_TEMPLATE.FAT&amp;display_string=Audit&amp;VAR:KEY=ATGJSTEVWV&amp;VAR:QUERY=UkdGX0VOVFJQUl9WQUwoUVRSLDQwOTk5LCwsLCwsTk9BVURJVCk=&amp;WINDOW=FIRST_POPUP&amp;HEIGHT=450&amp;WI","DTH=450&amp;START_MAXIMIZED=FALSE&amp;VAR:CALENDAR=US&amp;VAR:SYMBOL=KKR&amp;VAR:INDEX=0"}</definedName>
    <definedName name="_802__FDSAUDITLINK__" hidden="1">{"fdsup://directions/FAT Viewer?action=UPDATE&amp;creator=factset&amp;DYN_ARGS=TRUE&amp;DOC_NAME=FAT:FQL_AUDITING_CLIENT_TEMPLATE.FAT&amp;display_string=Audit&amp;VAR:KEY=ATGJSTEVWV&amp;VAR:QUERY=UkdGX0VOVFJQUl9WQUwoUVRSLDQwOTk5LCwsLCwsTk9BVURJVCk=&amp;WINDOW=FIRST_POPUP&amp;HEIGHT=450&amp;WI","DTH=450&amp;START_MAXIMIZED=FALSE&amp;VAR:CALENDAR=US&amp;VAR:SYMBOL=KKR&amp;VAR:INDEX=0"}</definedName>
    <definedName name="_803__FDSAUDITLINK__" localSheetId="2" hidden="1">{"fdsup://directions/FAT Viewer?action=UPDATE&amp;creator=factset&amp;DYN_ARGS=TRUE&amp;DOC_NAME=FAT:FQL_AUDITING_CLIENT_TEMPLATE.FAT&amp;display_string=Audit&amp;VAR:KEY=ABSVIRCNON&amp;VAR:QUERY=UkdGX0VOVFJQUl9WQUwoUVRSLDQwOTA4LCwsLCwsTk9BVURJVCk=&amp;WINDOW=FIRST_POPUP&amp;HEIGHT=450&amp;WI","DTH=450&amp;START_MAXIMIZED=FALSE&amp;VAR:CALENDAR=US&amp;VAR:SYMBOL=KKR&amp;VAR:INDEX=0"}</definedName>
    <definedName name="_803__FDSAUDITLINK__" localSheetId="20" hidden="1">{"fdsup://directions/FAT Viewer?action=UPDATE&amp;creator=factset&amp;DYN_ARGS=TRUE&amp;DOC_NAME=FAT:FQL_AUDITING_CLIENT_TEMPLATE.FAT&amp;display_string=Audit&amp;VAR:KEY=ABSVIRCNON&amp;VAR:QUERY=UkdGX0VOVFJQUl9WQUwoUVRSLDQwOTA4LCwsLCwsTk9BVURJVCk=&amp;WINDOW=FIRST_POPUP&amp;HEIGHT=450&amp;WI","DTH=450&amp;START_MAXIMIZED=FALSE&amp;VAR:CALENDAR=US&amp;VAR:SYMBOL=KKR&amp;VAR:INDEX=0"}</definedName>
    <definedName name="_803__FDSAUDITLINK__" hidden="1">{"fdsup://directions/FAT Viewer?action=UPDATE&amp;creator=factset&amp;DYN_ARGS=TRUE&amp;DOC_NAME=FAT:FQL_AUDITING_CLIENT_TEMPLATE.FAT&amp;display_string=Audit&amp;VAR:KEY=ABSVIRCNON&amp;VAR:QUERY=UkdGX0VOVFJQUl9WQUwoUVRSLDQwOTA4LCwsLCwsTk9BVURJVCk=&amp;WINDOW=FIRST_POPUP&amp;HEIGHT=450&amp;WI","DTH=450&amp;START_MAXIMIZED=FALSE&amp;VAR:CALENDAR=US&amp;VAR:SYMBOL=KKR&amp;VAR:INDEX=0"}</definedName>
    <definedName name="_804__FDSAUDITLINK__" localSheetId="2" hidden="1">{"fdsup://directions/FAT Viewer?action=UPDATE&amp;creator=factset&amp;DYN_ARGS=TRUE&amp;DOC_NAME=FAT:FQL_AUDITING_CLIENT_TEMPLATE.FAT&amp;display_string=Audit&amp;VAR:KEY=YNODELULOB&amp;VAR:QUERY=UkdGX0VOVFJQUl9WQUwoUVRSLDQwODE2LCwsLCwsTk9BVURJVCk=&amp;WINDOW=FIRST_POPUP&amp;HEIGHT=450&amp;WI","DTH=450&amp;START_MAXIMIZED=FALSE&amp;VAR:CALENDAR=US&amp;VAR:SYMBOL=KKR&amp;VAR:INDEX=0"}</definedName>
    <definedName name="_804__FDSAUDITLINK__" localSheetId="20" hidden="1">{"fdsup://directions/FAT Viewer?action=UPDATE&amp;creator=factset&amp;DYN_ARGS=TRUE&amp;DOC_NAME=FAT:FQL_AUDITING_CLIENT_TEMPLATE.FAT&amp;display_string=Audit&amp;VAR:KEY=YNODELULOB&amp;VAR:QUERY=UkdGX0VOVFJQUl9WQUwoUVRSLDQwODE2LCwsLCwsTk9BVURJVCk=&amp;WINDOW=FIRST_POPUP&amp;HEIGHT=450&amp;WI","DTH=450&amp;START_MAXIMIZED=FALSE&amp;VAR:CALENDAR=US&amp;VAR:SYMBOL=KKR&amp;VAR:INDEX=0"}</definedName>
    <definedName name="_804__FDSAUDITLINK__" hidden="1">{"fdsup://directions/FAT Viewer?action=UPDATE&amp;creator=factset&amp;DYN_ARGS=TRUE&amp;DOC_NAME=FAT:FQL_AUDITING_CLIENT_TEMPLATE.FAT&amp;display_string=Audit&amp;VAR:KEY=YNODELULOB&amp;VAR:QUERY=UkdGX0VOVFJQUl9WQUwoUVRSLDQwODE2LCwsLCwsTk9BVURJVCk=&amp;WINDOW=FIRST_POPUP&amp;HEIGHT=450&amp;WI","DTH=450&amp;START_MAXIMIZED=FALSE&amp;VAR:CALENDAR=US&amp;VAR:SYMBOL=KKR&amp;VAR:INDEX=0"}</definedName>
    <definedName name="_805__FDSAUDITLINK__" localSheetId="2" hidden="1">{"fdsup://directions/FAT Viewer?action=UPDATE&amp;creator=factset&amp;DYN_ARGS=TRUE&amp;DOC_NAME=FAT:FQL_AUDITING_CLIENT_TEMPLATE.FAT&amp;display_string=Audit&amp;VAR:KEY=YTONMBIJWP&amp;VAR:QUERY=UkdGX0VOVFJQUl9WQUwoUVRSLDQwNzI0LCwsLCwsTk9BVURJVCk=&amp;WINDOW=FIRST_POPUP&amp;HEIGHT=450&amp;WI","DTH=450&amp;START_MAXIMIZED=FALSE&amp;VAR:CALENDAR=US&amp;VAR:SYMBOL=KKR&amp;VAR:INDEX=0"}</definedName>
    <definedName name="_805__FDSAUDITLINK__" localSheetId="20" hidden="1">{"fdsup://directions/FAT Viewer?action=UPDATE&amp;creator=factset&amp;DYN_ARGS=TRUE&amp;DOC_NAME=FAT:FQL_AUDITING_CLIENT_TEMPLATE.FAT&amp;display_string=Audit&amp;VAR:KEY=YTONMBIJWP&amp;VAR:QUERY=UkdGX0VOVFJQUl9WQUwoUVRSLDQwNzI0LCwsLCwsTk9BVURJVCk=&amp;WINDOW=FIRST_POPUP&amp;HEIGHT=450&amp;WI","DTH=450&amp;START_MAXIMIZED=FALSE&amp;VAR:CALENDAR=US&amp;VAR:SYMBOL=KKR&amp;VAR:INDEX=0"}</definedName>
    <definedName name="_805__FDSAUDITLINK__" hidden="1">{"fdsup://directions/FAT Viewer?action=UPDATE&amp;creator=factset&amp;DYN_ARGS=TRUE&amp;DOC_NAME=FAT:FQL_AUDITING_CLIENT_TEMPLATE.FAT&amp;display_string=Audit&amp;VAR:KEY=YTONMBIJWP&amp;VAR:QUERY=UkdGX0VOVFJQUl9WQUwoUVRSLDQwNzI0LCwsLCwsTk9BVURJVCk=&amp;WINDOW=FIRST_POPUP&amp;HEIGHT=450&amp;WI","DTH=450&amp;START_MAXIMIZED=FALSE&amp;VAR:CALENDAR=US&amp;VAR:SYMBOL=KKR&amp;VAR:INDEX=0"}</definedName>
    <definedName name="_806__FDSAUDITLINK__" localSheetId="2" hidden="1">{"fdsup://directions/FAT Viewer?action=UPDATE&amp;creator=factset&amp;DYN_ARGS=TRUE&amp;DOC_NAME=FAT:FQL_AUDITING_CLIENT_TEMPLATE.FAT&amp;display_string=Audit&amp;VAR:KEY=AVUFYREXYL&amp;VAR:QUERY=UkdGX0VOVFJQUl9WQUwoUVRSLDQwNjMzLCwsLCwsTk9BVURJVCk=&amp;WINDOW=FIRST_POPUP&amp;HEIGHT=450&amp;WI","DTH=450&amp;START_MAXIMIZED=FALSE&amp;VAR:CALENDAR=US&amp;VAR:SYMBOL=KKR&amp;VAR:INDEX=0"}</definedName>
    <definedName name="_806__FDSAUDITLINK__" localSheetId="20" hidden="1">{"fdsup://directions/FAT Viewer?action=UPDATE&amp;creator=factset&amp;DYN_ARGS=TRUE&amp;DOC_NAME=FAT:FQL_AUDITING_CLIENT_TEMPLATE.FAT&amp;display_string=Audit&amp;VAR:KEY=AVUFYREXYL&amp;VAR:QUERY=UkdGX0VOVFJQUl9WQUwoUVRSLDQwNjMzLCwsLCwsTk9BVURJVCk=&amp;WINDOW=FIRST_POPUP&amp;HEIGHT=450&amp;WI","DTH=450&amp;START_MAXIMIZED=FALSE&amp;VAR:CALENDAR=US&amp;VAR:SYMBOL=KKR&amp;VAR:INDEX=0"}</definedName>
    <definedName name="_806__FDSAUDITLINK__" hidden="1">{"fdsup://directions/FAT Viewer?action=UPDATE&amp;creator=factset&amp;DYN_ARGS=TRUE&amp;DOC_NAME=FAT:FQL_AUDITING_CLIENT_TEMPLATE.FAT&amp;display_string=Audit&amp;VAR:KEY=AVUFYREXYL&amp;VAR:QUERY=UkdGX0VOVFJQUl9WQUwoUVRSLDQwNjMzLCwsLCwsTk9BVURJVCk=&amp;WINDOW=FIRST_POPUP&amp;HEIGHT=450&amp;WI","DTH=450&amp;START_MAXIMIZED=FALSE&amp;VAR:CALENDAR=US&amp;VAR:SYMBOL=KKR&amp;VAR:INDEX=0"}</definedName>
    <definedName name="_807__FDSAUDITLINK__" localSheetId="2" hidden="1">{"fdsup://directions/FAT Viewer?action=UPDATE&amp;creator=factset&amp;DYN_ARGS=TRUE&amp;DOC_NAME=FAT:FQL_AUDITING_CLIENT_TEMPLATE.FAT&amp;display_string=Audit&amp;VAR:KEY=EBKFYZCZEF&amp;VAR:QUERY=UkdGX0VOVFJQUl9WQUwoUVRSLDQwNTQzLCwsLCwsTk9BVURJVCk=&amp;WINDOW=FIRST_POPUP&amp;HEIGHT=450&amp;WI","DTH=450&amp;START_MAXIMIZED=FALSE&amp;VAR:CALENDAR=US&amp;VAR:SYMBOL=KKR&amp;VAR:INDEX=0"}</definedName>
    <definedName name="_807__FDSAUDITLINK__" localSheetId="20" hidden="1">{"fdsup://directions/FAT Viewer?action=UPDATE&amp;creator=factset&amp;DYN_ARGS=TRUE&amp;DOC_NAME=FAT:FQL_AUDITING_CLIENT_TEMPLATE.FAT&amp;display_string=Audit&amp;VAR:KEY=EBKFYZCZEF&amp;VAR:QUERY=UkdGX0VOVFJQUl9WQUwoUVRSLDQwNTQzLCwsLCwsTk9BVURJVCk=&amp;WINDOW=FIRST_POPUP&amp;HEIGHT=450&amp;WI","DTH=450&amp;START_MAXIMIZED=FALSE&amp;VAR:CALENDAR=US&amp;VAR:SYMBOL=KKR&amp;VAR:INDEX=0"}</definedName>
    <definedName name="_807__FDSAUDITLINK__" hidden="1">{"fdsup://directions/FAT Viewer?action=UPDATE&amp;creator=factset&amp;DYN_ARGS=TRUE&amp;DOC_NAME=FAT:FQL_AUDITING_CLIENT_TEMPLATE.FAT&amp;display_string=Audit&amp;VAR:KEY=EBKFYZCZEF&amp;VAR:QUERY=UkdGX0VOVFJQUl9WQUwoUVRSLDQwNTQzLCwsLCwsTk9BVURJVCk=&amp;WINDOW=FIRST_POPUP&amp;HEIGHT=450&amp;WI","DTH=450&amp;START_MAXIMIZED=FALSE&amp;VAR:CALENDAR=US&amp;VAR:SYMBOL=KKR&amp;VAR:INDEX=0"}</definedName>
    <definedName name="_808__FDSAUDITLINK__" localSheetId="2" hidden="1">{"fdsup://directions/FAT Viewer?action=UPDATE&amp;creator=factset&amp;DYN_ARGS=TRUE&amp;DOC_NAME=FAT:FQL_AUDITING_CLIENT_TEMPLATE.FAT&amp;display_string=Audit&amp;VAR:KEY=SJUDYPUTGV&amp;VAR:QUERY=UkdGX0VOVFJQUl9WQUwoUVRSLDQwNDUxLCwsLCwsTk9BVURJVCk=&amp;WINDOW=FIRST_POPUP&amp;HEIGHT=450&amp;WI","DTH=450&amp;START_MAXIMIZED=FALSE&amp;VAR:CALENDAR=US&amp;VAR:SYMBOL=KKR&amp;VAR:INDEX=0"}</definedName>
    <definedName name="_808__FDSAUDITLINK__" localSheetId="20" hidden="1">{"fdsup://directions/FAT Viewer?action=UPDATE&amp;creator=factset&amp;DYN_ARGS=TRUE&amp;DOC_NAME=FAT:FQL_AUDITING_CLIENT_TEMPLATE.FAT&amp;display_string=Audit&amp;VAR:KEY=SJUDYPUTGV&amp;VAR:QUERY=UkdGX0VOVFJQUl9WQUwoUVRSLDQwNDUxLCwsLCwsTk9BVURJVCk=&amp;WINDOW=FIRST_POPUP&amp;HEIGHT=450&amp;WI","DTH=450&amp;START_MAXIMIZED=FALSE&amp;VAR:CALENDAR=US&amp;VAR:SYMBOL=KKR&amp;VAR:INDEX=0"}</definedName>
    <definedName name="_808__FDSAUDITLINK__" hidden="1">{"fdsup://directions/FAT Viewer?action=UPDATE&amp;creator=factset&amp;DYN_ARGS=TRUE&amp;DOC_NAME=FAT:FQL_AUDITING_CLIENT_TEMPLATE.FAT&amp;display_string=Audit&amp;VAR:KEY=SJUDYPUTGV&amp;VAR:QUERY=UkdGX0VOVFJQUl9WQUwoUVRSLDQwNDUxLCwsLCwsTk9BVURJVCk=&amp;WINDOW=FIRST_POPUP&amp;HEIGHT=450&amp;WI","DTH=450&amp;START_MAXIMIZED=FALSE&amp;VAR:CALENDAR=US&amp;VAR:SYMBOL=KKR&amp;VAR:INDEX=0"}</definedName>
    <definedName name="_809__FDSAUDITLINK__" localSheetId="2" hidden="1">{"fdsup://directions/FAT Viewer?action=UPDATE&amp;creator=factset&amp;DYN_ARGS=TRUE&amp;DOC_NAME=FAT:FQL_AUDITING_CLIENT_TEMPLATE.FAT&amp;display_string=Audit&amp;VAR:KEY=GHYZIXGXYD&amp;VAR:QUERY=UkdGX0VOVFJQUl9WQUwoUVRSLDQwMzU5LCwsLCwsTk9BVURJVCk=&amp;WINDOW=FIRST_POPUP&amp;HEIGHT=450&amp;WI","DTH=450&amp;START_MAXIMIZED=FALSE&amp;VAR:CALENDAR=US&amp;VAR:SYMBOL=KKR&amp;VAR:INDEX=0"}</definedName>
    <definedName name="_809__FDSAUDITLINK__" localSheetId="20" hidden="1">{"fdsup://directions/FAT Viewer?action=UPDATE&amp;creator=factset&amp;DYN_ARGS=TRUE&amp;DOC_NAME=FAT:FQL_AUDITING_CLIENT_TEMPLATE.FAT&amp;display_string=Audit&amp;VAR:KEY=GHYZIXGXYD&amp;VAR:QUERY=UkdGX0VOVFJQUl9WQUwoUVRSLDQwMzU5LCwsLCwsTk9BVURJVCk=&amp;WINDOW=FIRST_POPUP&amp;HEIGHT=450&amp;WI","DTH=450&amp;START_MAXIMIZED=FALSE&amp;VAR:CALENDAR=US&amp;VAR:SYMBOL=KKR&amp;VAR:INDEX=0"}</definedName>
    <definedName name="_809__FDSAUDITLINK__" hidden="1">{"fdsup://directions/FAT Viewer?action=UPDATE&amp;creator=factset&amp;DYN_ARGS=TRUE&amp;DOC_NAME=FAT:FQL_AUDITING_CLIENT_TEMPLATE.FAT&amp;display_string=Audit&amp;VAR:KEY=GHYZIXGXYD&amp;VAR:QUERY=UkdGX0VOVFJQUl9WQUwoUVRSLDQwMzU5LCwsLCwsTk9BVURJVCk=&amp;WINDOW=FIRST_POPUP&amp;HEIGHT=450&amp;WI","DTH=450&amp;START_MAXIMIZED=FALSE&amp;VAR:CALENDAR=US&amp;VAR:SYMBOL=KKR&amp;VAR:INDEX=0"}</definedName>
    <definedName name="_81__FDSAUDITLINK__" localSheetId="2" hidden="1">{"fdsup://IBCentral/FAT Viewer?action=UPDATE&amp;creator=factset&amp;DOC_NAME=fat:reuters_annual_source_window.fat&amp;display_string=Audit&amp;DYN_ARGS=TRUE&amp;VAR:ID1=B7SF13&amp;VAR:RCODE=CMNEQ&amp;VAR:SDATE=20111299&amp;VAR:FREQ=Y&amp;VAR:RELITEM=RP&amp;VAR:CURRENCY=LOCAL&amp;VAR:CURRSOURCE=EXSHA","RE&amp;VAR:NATFREQ=ANNUAL&amp;VAR:RFIELD=FINALIZED&amp;VAR:DB_TYPE=NR&amp;VAR:UNITS=M&amp;window=popup&amp;width=450&amp;height=300&amp;START_MAXIMIZED=FALSE"}</definedName>
    <definedName name="_81__FDSAUDITLINK__" localSheetId="20" hidden="1">{"fdsup://IBCentral/FAT Viewer?action=UPDATE&amp;creator=factset&amp;DOC_NAME=fat:reuters_annual_source_window.fat&amp;display_string=Audit&amp;DYN_ARGS=TRUE&amp;VAR:ID1=B7SF13&amp;VAR:RCODE=CMNEQ&amp;VAR:SDATE=20111299&amp;VAR:FREQ=Y&amp;VAR:RELITEM=RP&amp;VAR:CURRENCY=LOCAL&amp;VAR:CURRSOURCE=EXSHA","RE&amp;VAR:NATFREQ=ANNUAL&amp;VAR:RFIELD=FINALIZED&amp;VAR:DB_TYPE=NR&amp;VAR:UNITS=M&amp;window=popup&amp;width=450&amp;height=300&amp;START_MAXIMIZED=FALSE"}</definedName>
    <definedName name="_81__FDSAUDITLINK__" hidden="1">{"fdsup://IBCentral/FAT Viewer?action=UPDATE&amp;creator=factset&amp;DOC_NAME=fat:reuters_annual_source_window.fat&amp;display_string=Audit&amp;DYN_ARGS=TRUE&amp;VAR:ID1=B7SF13&amp;VAR:RCODE=CMNEQ&amp;VAR:SDATE=20111299&amp;VAR:FREQ=Y&amp;VAR:RELITEM=RP&amp;VAR:CURRENCY=LOCAL&amp;VAR:CURRSOURCE=EXSHA","RE&amp;VAR:NATFREQ=ANNUAL&amp;VAR:RFIELD=FINALIZED&amp;VAR:DB_TYPE=NR&amp;VAR:UNITS=M&amp;window=popup&amp;width=450&amp;height=300&amp;START_MAXIMIZED=FALSE"}</definedName>
    <definedName name="_810__FDSAUDITLINK__" localSheetId="2" hidden="1">{"fdsup://directions/FAT Viewer?action=UPDATE&amp;creator=factset&amp;DYN_ARGS=TRUE&amp;DOC_NAME=FAT:FQL_AUDITING_CLIENT_TEMPLATE.FAT&amp;display_string=Audit&amp;VAR:KEY=OJIPORQJYT&amp;VAR:QUERY=UkdGX0VOVFJQUl9WQUwoUVRSLDQwMjY4LCwsLCwsTk9BVURJVCk=&amp;WINDOW=FIRST_POPUP&amp;HEIGHT=450&amp;WI","DTH=450&amp;START_MAXIMIZED=FALSE&amp;VAR:CALENDAR=US&amp;VAR:SYMBOL=KKR&amp;VAR:INDEX=0"}</definedName>
    <definedName name="_810__FDSAUDITLINK__" localSheetId="20" hidden="1">{"fdsup://directions/FAT Viewer?action=UPDATE&amp;creator=factset&amp;DYN_ARGS=TRUE&amp;DOC_NAME=FAT:FQL_AUDITING_CLIENT_TEMPLATE.FAT&amp;display_string=Audit&amp;VAR:KEY=OJIPORQJYT&amp;VAR:QUERY=UkdGX0VOVFJQUl9WQUwoUVRSLDQwMjY4LCwsLCwsTk9BVURJVCk=&amp;WINDOW=FIRST_POPUP&amp;HEIGHT=450&amp;WI","DTH=450&amp;START_MAXIMIZED=FALSE&amp;VAR:CALENDAR=US&amp;VAR:SYMBOL=KKR&amp;VAR:INDEX=0"}</definedName>
    <definedName name="_810__FDSAUDITLINK__" hidden="1">{"fdsup://directions/FAT Viewer?action=UPDATE&amp;creator=factset&amp;DYN_ARGS=TRUE&amp;DOC_NAME=FAT:FQL_AUDITING_CLIENT_TEMPLATE.FAT&amp;display_string=Audit&amp;VAR:KEY=OJIPORQJYT&amp;VAR:QUERY=UkdGX0VOVFJQUl9WQUwoUVRSLDQwMjY4LCwsLCwsTk9BVURJVCk=&amp;WINDOW=FIRST_POPUP&amp;HEIGHT=450&amp;WI","DTH=450&amp;START_MAXIMIZED=FALSE&amp;VAR:CALENDAR=US&amp;VAR:SYMBOL=KKR&amp;VAR:INDEX=0"}</definedName>
    <definedName name="_811__FDSAUDITLINK__" localSheetId="2" hidden="1">{"fdsup://directions/FAT Viewer?action=UPDATE&amp;creator=factset&amp;DYN_ARGS=TRUE&amp;DOC_NAME=FAT:FQL_AUDITING_CLIENT_TEMPLATE.FAT&amp;display_string=Audit&amp;VAR:KEY=YVMZOPEPAN&amp;VAR:QUERY=UkdGX0VOVFJQUl9WQUwoUVRSLDQwMTc4LCwsLCwsTk9BVURJVCk=&amp;WINDOW=FIRST_POPUP&amp;HEIGHT=450&amp;WI","DTH=450&amp;START_MAXIMIZED=FALSE&amp;VAR:CALENDAR=US&amp;VAR:SYMBOL=KKR&amp;VAR:INDEX=0"}</definedName>
    <definedName name="_811__FDSAUDITLINK__" localSheetId="20" hidden="1">{"fdsup://directions/FAT Viewer?action=UPDATE&amp;creator=factset&amp;DYN_ARGS=TRUE&amp;DOC_NAME=FAT:FQL_AUDITING_CLIENT_TEMPLATE.FAT&amp;display_string=Audit&amp;VAR:KEY=YVMZOPEPAN&amp;VAR:QUERY=UkdGX0VOVFJQUl9WQUwoUVRSLDQwMTc4LCwsLCwsTk9BVURJVCk=&amp;WINDOW=FIRST_POPUP&amp;HEIGHT=450&amp;WI","DTH=450&amp;START_MAXIMIZED=FALSE&amp;VAR:CALENDAR=US&amp;VAR:SYMBOL=KKR&amp;VAR:INDEX=0"}</definedName>
    <definedName name="_811__FDSAUDITLINK__" hidden="1">{"fdsup://directions/FAT Viewer?action=UPDATE&amp;creator=factset&amp;DYN_ARGS=TRUE&amp;DOC_NAME=FAT:FQL_AUDITING_CLIENT_TEMPLATE.FAT&amp;display_string=Audit&amp;VAR:KEY=YVMZOPEPAN&amp;VAR:QUERY=UkdGX0VOVFJQUl9WQUwoUVRSLDQwMTc4LCwsLCwsTk9BVURJVCk=&amp;WINDOW=FIRST_POPUP&amp;HEIGHT=450&amp;WI","DTH=450&amp;START_MAXIMIZED=FALSE&amp;VAR:CALENDAR=US&amp;VAR:SYMBOL=KKR&amp;VAR:INDEX=0"}</definedName>
    <definedName name="_812__FDSAUDITLINK__" localSheetId="2" hidden="1">{"fdsup://directions/FAT Viewer?action=UPDATE&amp;creator=factset&amp;DYN_ARGS=TRUE&amp;DOC_NAME=FAT:FQL_AUDITING_CLIENT_TEMPLATE.FAT&amp;display_string=Audit&amp;VAR:KEY=OTCRCLIVYZ&amp;VAR:QUERY=UkdGX0VOVFJQUl9WQUwoUVRSLDQwMDg2LCwsLCwsTk9BVURJVCk=&amp;WINDOW=FIRST_POPUP&amp;HEIGHT=450&amp;WI","DTH=450&amp;START_MAXIMIZED=FALSE&amp;VAR:CALENDAR=US&amp;VAR:SYMBOL=KKR&amp;VAR:INDEX=0"}</definedName>
    <definedName name="_812__FDSAUDITLINK__" localSheetId="20" hidden="1">{"fdsup://directions/FAT Viewer?action=UPDATE&amp;creator=factset&amp;DYN_ARGS=TRUE&amp;DOC_NAME=FAT:FQL_AUDITING_CLIENT_TEMPLATE.FAT&amp;display_string=Audit&amp;VAR:KEY=OTCRCLIVYZ&amp;VAR:QUERY=UkdGX0VOVFJQUl9WQUwoUVRSLDQwMDg2LCwsLCwsTk9BVURJVCk=&amp;WINDOW=FIRST_POPUP&amp;HEIGHT=450&amp;WI","DTH=450&amp;START_MAXIMIZED=FALSE&amp;VAR:CALENDAR=US&amp;VAR:SYMBOL=KKR&amp;VAR:INDEX=0"}</definedName>
    <definedName name="_812__FDSAUDITLINK__" hidden="1">{"fdsup://directions/FAT Viewer?action=UPDATE&amp;creator=factset&amp;DYN_ARGS=TRUE&amp;DOC_NAME=FAT:FQL_AUDITING_CLIENT_TEMPLATE.FAT&amp;display_string=Audit&amp;VAR:KEY=OTCRCLIVYZ&amp;VAR:QUERY=UkdGX0VOVFJQUl9WQUwoUVRSLDQwMDg2LCwsLCwsTk9BVURJVCk=&amp;WINDOW=FIRST_POPUP&amp;HEIGHT=450&amp;WI","DTH=450&amp;START_MAXIMIZED=FALSE&amp;VAR:CALENDAR=US&amp;VAR:SYMBOL=KKR&amp;VAR:INDEX=0"}</definedName>
    <definedName name="_813__FDSAUDITLINK__" localSheetId="2" hidden="1">{"fdsup://directions/FAT Viewer?action=UPDATE&amp;creator=factset&amp;DYN_ARGS=TRUE&amp;DOC_NAME=FAT:FQL_AUDITING_CLIENT_TEMPLATE.FAT&amp;display_string=Audit&amp;VAR:KEY=ODWFCJGJKF&amp;VAR:QUERY=UkdGX0VOVFJQUl9WQUwoUVRSLDM5OTk0LCwsLCwsTk9BVURJVCk=&amp;WINDOW=FIRST_POPUP&amp;HEIGHT=450&amp;WI","DTH=450&amp;START_MAXIMIZED=FALSE&amp;VAR:CALENDAR=US&amp;VAR:SYMBOL=KKR&amp;VAR:INDEX=0"}</definedName>
    <definedName name="_813__FDSAUDITLINK__" localSheetId="20" hidden="1">{"fdsup://directions/FAT Viewer?action=UPDATE&amp;creator=factset&amp;DYN_ARGS=TRUE&amp;DOC_NAME=FAT:FQL_AUDITING_CLIENT_TEMPLATE.FAT&amp;display_string=Audit&amp;VAR:KEY=ODWFCJGJKF&amp;VAR:QUERY=UkdGX0VOVFJQUl9WQUwoUVRSLDM5OTk0LCwsLCwsTk9BVURJVCk=&amp;WINDOW=FIRST_POPUP&amp;HEIGHT=450&amp;WI","DTH=450&amp;START_MAXIMIZED=FALSE&amp;VAR:CALENDAR=US&amp;VAR:SYMBOL=KKR&amp;VAR:INDEX=0"}</definedName>
    <definedName name="_813__FDSAUDITLINK__" hidden="1">{"fdsup://directions/FAT Viewer?action=UPDATE&amp;creator=factset&amp;DYN_ARGS=TRUE&amp;DOC_NAME=FAT:FQL_AUDITING_CLIENT_TEMPLATE.FAT&amp;display_string=Audit&amp;VAR:KEY=ODWFCJGJKF&amp;VAR:QUERY=UkdGX0VOVFJQUl9WQUwoUVRSLDM5OTk0LCwsLCwsTk9BVURJVCk=&amp;WINDOW=FIRST_POPUP&amp;HEIGHT=450&amp;WI","DTH=450&amp;START_MAXIMIZED=FALSE&amp;VAR:CALENDAR=US&amp;VAR:SYMBOL=KKR&amp;VAR:INDEX=0"}</definedName>
    <definedName name="_814__FDSAUDITLINK__" localSheetId="2" hidden="1">{"fdsup://directions/FAT Viewer?action=UPDATE&amp;creator=factset&amp;DYN_ARGS=TRUE&amp;DOC_NAME=FAT:FQL_AUDITING_CLIENT_TEMPLATE.FAT&amp;display_string=Audit&amp;VAR:KEY=IHSFETOHMF&amp;VAR:QUERY=UkdGX0VOVFJQUl9WQUwoUVRSLDM5OTAzLCwsLCwsTk9BVURJVCk=&amp;WINDOW=FIRST_POPUP&amp;HEIGHT=450&amp;WI","DTH=450&amp;START_MAXIMIZED=FALSE&amp;VAR:CALENDAR=US&amp;VAR:SYMBOL=KKR&amp;VAR:INDEX=0"}</definedName>
    <definedName name="_814__FDSAUDITLINK__" localSheetId="20" hidden="1">{"fdsup://directions/FAT Viewer?action=UPDATE&amp;creator=factset&amp;DYN_ARGS=TRUE&amp;DOC_NAME=FAT:FQL_AUDITING_CLIENT_TEMPLATE.FAT&amp;display_string=Audit&amp;VAR:KEY=IHSFETOHMF&amp;VAR:QUERY=UkdGX0VOVFJQUl9WQUwoUVRSLDM5OTAzLCwsLCwsTk9BVURJVCk=&amp;WINDOW=FIRST_POPUP&amp;HEIGHT=450&amp;WI","DTH=450&amp;START_MAXIMIZED=FALSE&amp;VAR:CALENDAR=US&amp;VAR:SYMBOL=KKR&amp;VAR:INDEX=0"}</definedName>
    <definedName name="_814__FDSAUDITLINK__" hidden="1">{"fdsup://directions/FAT Viewer?action=UPDATE&amp;creator=factset&amp;DYN_ARGS=TRUE&amp;DOC_NAME=FAT:FQL_AUDITING_CLIENT_TEMPLATE.FAT&amp;display_string=Audit&amp;VAR:KEY=IHSFETOHMF&amp;VAR:QUERY=UkdGX0VOVFJQUl9WQUwoUVRSLDM5OTAzLCwsLCwsTk9BVURJVCk=&amp;WINDOW=FIRST_POPUP&amp;HEIGHT=450&amp;WI","DTH=450&amp;START_MAXIMIZED=FALSE&amp;VAR:CALENDAR=US&amp;VAR:SYMBOL=KKR&amp;VAR:INDEX=0"}</definedName>
    <definedName name="_815__FDSAUDITLINK__" localSheetId="2" hidden="1">{"fdsup://directions/FAT Viewer?action=UPDATE&amp;creator=factset&amp;DYN_ARGS=TRUE&amp;DOC_NAME=FAT:FQL_AUDITING_CLIENT_TEMPLATE.FAT&amp;display_string=Audit&amp;VAR:KEY=IRURMDEZKP&amp;VAR:QUERY=UkdGX0VOVFJQUl9WQUwoUVRSLDM5ODEzLCwsLCwsTk9BVURJVCk=&amp;WINDOW=FIRST_POPUP&amp;HEIGHT=450&amp;WI","DTH=450&amp;START_MAXIMIZED=FALSE&amp;VAR:CALENDAR=US&amp;VAR:SYMBOL=KKR&amp;VAR:INDEX=0"}</definedName>
    <definedName name="_815__FDSAUDITLINK__" localSheetId="20" hidden="1">{"fdsup://directions/FAT Viewer?action=UPDATE&amp;creator=factset&amp;DYN_ARGS=TRUE&amp;DOC_NAME=FAT:FQL_AUDITING_CLIENT_TEMPLATE.FAT&amp;display_string=Audit&amp;VAR:KEY=IRURMDEZKP&amp;VAR:QUERY=UkdGX0VOVFJQUl9WQUwoUVRSLDM5ODEzLCwsLCwsTk9BVURJVCk=&amp;WINDOW=FIRST_POPUP&amp;HEIGHT=450&amp;WI","DTH=450&amp;START_MAXIMIZED=FALSE&amp;VAR:CALENDAR=US&amp;VAR:SYMBOL=KKR&amp;VAR:INDEX=0"}</definedName>
    <definedName name="_815__FDSAUDITLINK__" hidden="1">{"fdsup://directions/FAT Viewer?action=UPDATE&amp;creator=factset&amp;DYN_ARGS=TRUE&amp;DOC_NAME=FAT:FQL_AUDITING_CLIENT_TEMPLATE.FAT&amp;display_string=Audit&amp;VAR:KEY=IRURMDEZKP&amp;VAR:QUERY=UkdGX0VOVFJQUl9WQUwoUVRSLDM5ODEzLCwsLCwsTk9BVURJVCk=&amp;WINDOW=FIRST_POPUP&amp;HEIGHT=450&amp;WI","DTH=450&amp;START_MAXIMIZED=FALSE&amp;VAR:CALENDAR=US&amp;VAR:SYMBOL=KKR&amp;VAR:INDEX=0"}</definedName>
    <definedName name="_816__FDSAUDITLINK__" localSheetId="2" hidden="1">{"fdsup://directions/FAT Viewer?action=UPDATE&amp;creator=factset&amp;DYN_ARGS=TRUE&amp;DOC_NAME=FAT:FQL_AUDITING_CLIENT_TEMPLATE.FAT&amp;display_string=Audit&amp;VAR:KEY=KVKRUBSZEZ&amp;VAR:QUERY=UkdGX0VOVFJQUl9WQUwoUVRSLDM5NzIxLCwsLCwsTk9BVURJVCk=&amp;WINDOW=FIRST_POPUP&amp;HEIGHT=450&amp;WI","DTH=450&amp;START_MAXIMIZED=FALSE&amp;VAR:CALENDAR=US&amp;VAR:SYMBOL=KKR&amp;VAR:INDEX=0"}</definedName>
    <definedName name="_816__FDSAUDITLINK__" localSheetId="20" hidden="1">{"fdsup://directions/FAT Viewer?action=UPDATE&amp;creator=factset&amp;DYN_ARGS=TRUE&amp;DOC_NAME=FAT:FQL_AUDITING_CLIENT_TEMPLATE.FAT&amp;display_string=Audit&amp;VAR:KEY=KVKRUBSZEZ&amp;VAR:QUERY=UkdGX0VOVFJQUl9WQUwoUVRSLDM5NzIxLCwsLCwsTk9BVURJVCk=&amp;WINDOW=FIRST_POPUP&amp;HEIGHT=450&amp;WI","DTH=450&amp;START_MAXIMIZED=FALSE&amp;VAR:CALENDAR=US&amp;VAR:SYMBOL=KKR&amp;VAR:INDEX=0"}</definedName>
    <definedName name="_816__FDSAUDITLINK__" hidden="1">{"fdsup://directions/FAT Viewer?action=UPDATE&amp;creator=factset&amp;DYN_ARGS=TRUE&amp;DOC_NAME=FAT:FQL_AUDITING_CLIENT_TEMPLATE.FAT&amp;display_string=Audit&amp;VAR:KEY=KVKRUBSZEZ&amp;VAR:QUERY=UkdGX0VOVFJQUl9WQUwoUVRSLDM5NzIxLCwsLCwsTk9BVURJVCk=&amp;WINDOW=FIRST_POPUP&amp;HEIGHT=450&amp;WI","DTH=450&amp;START_MAXIMIZED=FALSE&amp;VAR:CALENDAR=US&amp;VAR:SYMBOL=KKR&amp;VAR:INDEX=0"}</definedName>
    <definedName name="_817__FDSAUDITLINK__" localSheetId="2" hidden="1">{"fdsup://directions/FAT Viewer?action=UPDATE&amp;creator=factset&amp;DYN_ARGS=TRUE&amp;DOC_NAME=FAT:FQL_AUDITING_CLIENT_TEMPLATE.FAT&amp;display_string=Audit&amp;VAR:KEY=QDIVSJAFUT&amp;VAR:QUERY=UkdGX0VOVFJQUl9WQUwoUVRSLDM5NjI5LCwsLCwsTk9BVURJVCk=&amp;WINDOW=FIRST_POPUP&amp;HEIGHT=450&amp;WI","DTH=450&amp;START_MAXIMIZED=FALSE&amp;VAR:CALENDAR=US&amp;VAR:SYMBOL=KKR&amp;VAR:INDEX=0"}</definedName>
    <definedName name="_817__FDSAUDITLINK__" localSheetId="20" hidden="1">{"fdsup://directions/FAT Viewer?action=UPDATE&amp;creator=factset&amp;DYN_ARGS=TRUE&amp;DOC_NAME=FAT:FQL_AUDITING_CLIENT_TEMPLATE.FAT&amp;display_string=Audit&amp;VAR:KEY=QDIVSJAFUT&amp;VAR:QUERY=UkdGX0VOVFJQUl9WQUwoUVRSLDM5NjI5LCwsLCwsTk9BVURJVCk=&amp;WINDOW=FIRST_POPUP&amp;HEIGHT=450&amp;WI","DTH=450&amp;START_MAXIMIZED=FALSE&amp;VAR:CALENDAR=US&amp;VAR:SYMBOL=KKR&amp;VAR:INDEX=0"}</definedName>
    <definedName name="_817__FDSAUDITLINK__" hidden="1">{"fdsup://directions/FAT Viewer?action=UPDATE&amp;creator=factset&amp;DYN_ARGS=TRUE&amp;DOC_NAME=FAT:FQL_AUDITING_CLIENT_TEMPLATE.FAT&amp;display_string=Audit&amp;VAR:KEY=QDIVSJAFUT&amp;VAR:QUERY=UkdGX0VOVFJQUl9WQUwoUVRSLDM5NjI5LCwsLCwsTk9BVURJVCk=&amp;WINDOW=FIRST_POPUP&amp;HEIGHT=450&amp;WI","DTH=450&amp;START_MAXIMIZED=FALSE&amp;VAR:CALENDAR=US&amp;VAR:SYMBOL=KKR&amp;VAR:INDEX=0"}</definedName>
    <definedName name="_818__FDSAUDITLINK__" localSheetId="2" hidden="1">{"fdsup://directions/FAT Viewer?action=UPDATE&amp;creator=factset&amp;DYN_ARGS=TRUE&amp;DOC_NAME=FAT:FQL_AUDITING_CLIENT_TEMPLATE.FAT&amp;display_string=Audit&amp;VAR:KEY=MBWLWFYFGZ&amp;VAR:QUERY=UkdGX0VOVFJQUl9WQUwoUVRSLDM5NTM4LCwsLCwsTk9BVURJVCk=&amp;WINDOW=FIRST_POPUP&amp;HEIGHT=450&amp;WI","DTH=450&amp;START_MAXIMIZED=FALSE&amp;VAR:CALENDAR=US&amp;VAR:SYMBOL=KKR&amp;VAR:INDEX=0"}</definedName>
    <definedName name="_818__FDSAUDITLINK__" localSheetId="20" hidden="1">{"fdsup://directions/FAT Viewer?action=UPDATE&amp;creator=factset&amp;DYN_ARGS=TRUE&amp;DOC_NAME=FAT:FQL_AUDITING_CLIENT_TEMPLATE.FAT&amp;display_string=Audit&amp;VAR:KEY=MBWLWFYFGZ&amp;VAR:QUERY=UkdGX0VOVFJQUl9WQUwoUVRSLDM5NTM4LCwsLCwsTk9BVURJVCk=&amp;WINDOW=FIRST_POPUP&amp;HEIGHT=450&amp;WI","DTH=450&amp;START_MAXIMIZED=FALSE&amp;VAR:CALENDAR=US&amp;VAR:SYMBOL=KKR&amp;VAR:INDEX=0"}</definedName>
    <definedName name="_818__FDSAUDITLINK__" hidden="1">{"fdsup://directions/FAT Viewer?action=UPDATE&amp;creator=factset&amp;DYN_ARGS=TRUE&amp;DOC_NAME=FAT:FQL_AUDITING_CLIENT_TEMPLATE.FAT&amp;display_string=Audit&amp;VAR:KEY=MBWLWFYFGZ&amp;VAR:QUERY=UkdGX0VOVFJQUl9WQUwoUVRSLDM5NTM4LCwsLCwsTk9BVURJVCk=&amp;WINDOW=FIRST_POPUP&amp;HEIGHT=450&amp;WI","DTH=450&amp;START_MAXIMIZED=FALSE&amp;VAR:CALENDAR=US&amp;VAR:SYMBOL=KKR&amp;VAR:INDEX=0"}</definedName>
    <definedName name="_819__FDSAUDITLINK__" localSheetId="2" hidden="1">{"fdsup://directions/FAT Viewer?action=UPDATE&amp;creator=factset&amp;DYN_ARGS=TRUE&amp;DOC_NAME=FAT:FQL_AUDITING_CLIENT_TEMPLATE.FAT&amp;display_string=Audit&amp;VAR:KEY=MZUVKVGNKL&amp;VAR:QUERY=UkdGX0VOVFJQUl9WQUwoUVRSLDM5NDQ3LCwsLCwsTk9BVURJVCk=&amp;WINDOW=FIRST_POPUP&amp;HEIGHT=450&amp;WI","DTH=450&amp;START_MAXIMIZED=FALSE&amp;VAR:CALENDAR=US&amp;VAR:SYMBOL=KKR&amp;VAR:INDEX=0"}</definedName>
    <definedName name="_819__FDSAUDITLINK__" localSheetId="20" hidden="1">{"fdsup://directions/FAT Viewer?action=UPDATE&amp;creator=factset&amp;DYN_ARGS=TRUE&amp;DOC_NAME=FAT:FQL_AUDITING_CLIENT_TEMPLATE.FAT&amp;display_string=Audit&amp;VAR:KEY=MZUVKVGNKL&amp;VAR:QUERY=UkdGX0VOVFJQUl9WQUwoUVRSLDM5NDQ3LCwsLCwsTk9BVURJVCk=&amp;WINDOW=FIRST_POPUP&amp;HEIGHT=450&amp;WI","DTH=450&amp;START_MAXIMIZED=FALSE&amp;VAR:CALENDAR=US&amp;VAR:SYMBOL=KKR&amp;VAR:INDEX=0"}</definedName>
    <definedName name="_819__FDSAUDITLINK__" hidden="1">{"fdsup://directions/FAT Viewer?action=UPDATE&amp;creator=factset&amp;DYN_ARGS=TRUE&amp;DOC_NAME=FAT:FQL_AUDITING_CLIENT_TEMPLATE.FAT&amp;display_string=Audit&amp;VAR:KEY=MZUVKVGNKL&amp;VAR:QUERY=UkdGX0VOVFJQUl9WQUwoUVRSLDM5NDQ3LCwsLCwsTk9BVURJVCk=&amp;WINDOW=FIRST_POPUP&amp;HEIGHT=450&amp;WI","DTH=450&amp;START_MAXIMIZED=FALSE&amp;VAR:CALENDAR=US&amp;VAR:SYMBOL=KKR&amp;VAR:INDEX=0"}</definedName>
    <definedName name="_82__FDSAUDITLINK__" localSheetId="2" hidden="1">{"fdsup://IBCentral/FAT Viewer?action=UPDATE&amp;creator=factset&amp;DOC_NAME=fat:reuters_annual_source_window.fat&amp;display_string=Audit&amp;DYN_ARGS=TRUE&amp;VAR:ID1=597598&amp;VAR:RCODE=CMNEQ&amp;VAR:SDATE=20111299&amp;VAR:FREQ=Y&amp;VAR:RELITEM=RP&amp;VAR:CURRENCY=LOCAL&amp;VAR:CURRSOURCE=EXSHA","RE&amp;VAR:NATFREQ=ANNUAL&amp;VAR:RFIELD=FINALIZED&amp;VAR:DB_TYPE=NR&amp;VAR:UNITS=M&amp;window=popup&amp;width=450&amp;height=300&amp;START_MAXIMIZED=FALSE"}</definedName>
    <definedName name="_82__FDSAUDITLINK__" localSheetId="20" hidden="1">{"fdsup://IBCentral/FAT Viewer?action=UPDATE&amp;creator=factset&amp;DOC_NAME=fat:reuters_annual_source_window.fat&amp;display_string=Audit&amp;DYN_ARGS=TRUE&amp;VAR:ID1=597598&amp;VAR:RCODE=CMNEQ&amp;VAR:SDATE=20111299&amp;VAR:FREQ=Y&amp;VAR:RELITEM=RP&amp;VAR:CURRENCY=LOCAL&amp;VAR:CURRSOURCE=EXSHA","RE&amp;VAR:NATFREQ=ANNUAL&amp;VAR:RFIELD=FINALIZED&amp;VAR:DB_TYPE=NR&amp;VAR:UNITS=M&amp;window=popup&amp;width=450&amp;height=300&amp;START_MAXIMIZED=FALSE"}</definedName>
    <definedName name="_82__FDSAUDITLINK__" hidden="1">{"fdsup://IBCentral/FAT Viewer?action=UPDATE&amp;creator=factset&amp;DOC_NAME=fat:reuters_annual_source_window.fat&amp;display_string=Audit&amp;DYN_ARGS=TRUE&amp;VAR:ID1=597598&amp;VAR:RCODE=CMNEQ&amp;VAR:SDATE=20111299&amp;VAR:FREQ=Y&amp;VAR:RELITEM=RP&amp;VAR:CURRENCY=LOCAL&amp;VAR:CURRSOURCE=EXSHA","RE&amp;VAR:NATFREQ=ANNUAL&amp;VAR:RFIELD=FINALIZED&amp;VAR:DB_TYPE=NR&amp;VAR:UNITS=M&amp;window=popup&amp;width=450&amp;height=300&amp;START_MAXIMIZED=FALSE"}</definedName>
    <definedName name="_820__FDSAUDITLINK__" localSheetId="2" hidden="1">{"fdsup://directions/FAT Viewer?action=UPDATE&amp;creator=factset&amp;DYN_ARGS=TRUE&amp;DOC_NAME=FAT:FQL_AUDITING_CLIENT_TEMPLATE.FAT&amp;display_string=Audit&amp;VAR:KEY=WRSLQFADIH&amp;VAR:QUERY=UkdGX0VOVFJQUl9WQUwoUVRSLDM5MzU1LCwsLCwsTk9BVURJVCk=&amp;WINDOW=FIRST_POPUP&amp;HEIGHT=450&amp;WI","DTH=450&amp;START_MAXIMIZED=FALSE&amp;VAR:CALENDAR=US&amp;VAR:SYMBOL=KKR&amp;VAR:INDEX=0"}</definedName>
    <definedName name="_820__FDSAUDITLINK__" localSheetId="20" hidden="1">{"fdsup://directions/FAT Viewer?action=UPDATE&amp;creator=factset&amp;DYN_ARGS=TRUE&amp;DOC_NAME=FAT:FQL_AUDITING_CLIENT_TEMPLATE.FAT&amp;display_string=Audit&amp;VAR:KEY=WRSLQFADIH&amp;VAR:QUERY=UkdGX0VOVFJQUl9WQUwoUVRSLDM5MzU1LCwsLCwsTk9BVURJVCk=&amp;WINDOW=FIRST_POPUP&amp;HEIGHT=450&amp;WI","DTH=450&amp;START_MAXIMIZED=FALSE&amp;VAR:CALENDAR=US&amp;VAR:SYMBOL=KKR&amp;VAR:INDEX=0"}</definedName>
    <definedName name="_820__FDSAUDITLINK__" hidden="1">{"fdsup://directions/FAT Viewer?action=UPDATE&amp;creator=factset&amp;DYN_ARGS=TRUE&amp;DOC_NAME=FAT:FQL_AUDITING_CLIENT_TEMPLATE.FAT&amp;display_string=Audit&amp;VAR:KEY=WRSLQFADIH&amp;VAR:QUERY=UkdGX0VOVFJQUl9WQUwoUVRSLDM5MzU1LCwsLCwsTk9BVURJVCk=&amp;WINDOW=FIRST_POPUP&amp;HEIGHT=450&amp;WI","DTH=450&amp;START_MAXIMIZED=FALSE&amp;VAR:CALENDAR=US&amp;VAR:SYMBOL=KKR&amp;VAR:INDEX=0"}</definedName>
    <definedName name="_821__FDSAUDITLINK__" localSheetId="2" hidden="1">{"fdsup://directions/FAT Viewer?action=UPDATE&amp;creator=factset&amp;DYN_ARGS=TRUE&amp;DOC_NAME=FAT:FQL_AUDITING_CLIENT_TEMPLATE.FAT&amp;display_string=Audit&amp;VAR:KEY=KPMBMTYTST&amp;VAR:QUERY=UkdGX0VOVFJQUl9WQUwoUVRSLDM5MjYzLCwsLCwsTk9BVURJVCk=&amp;WINDOW=FIRST_POPUP&amp;HEIGHT=450&amp;WI","DTH=450&amp;START_MAXIMIZED=FALSE&amp;VAR:CALENDAR=US&amp;VAR:SYMBOL=KKR&amp;VAR:INDEX=0"}</definedName>
    <definedName name="_821__FDSAUDITLINK__" localSheetId="20" hidden="1">{"fdsup://directions/FAT Viewer?action=UPDATE&amp;creator=factset&amp;DYN_ARGS=TRUE&amp;DOC_NAME=FAT:FQL_AUDITING_CLIENT_TEMPLATE.FAT&amp;display_string=Audit&amp;VAR:KEY=KPMBMTYTST&amp;VAR:QUERY=UkdGX0VOVFJQUl9WQUwoUVRSLDM5MjYzLCwsLCwsTk9BVURJVCk=&amp;WINDOW=FIRST_POPUP&amp;HEIGHT=450&amp;WI","DTH=450&amp;START_MAXIMIZED=FALSE&amp;VAR:CALENDAR=US&amp;VAR:SYMBOL=KKR&amp;VAR:INDEX=0"}</definedName>
    <definedName name="_821__FDSAUDITLINK__" hidden="1">{"fdsup://directions/FAT Viewer?action=UPDATE&amp;creator=factset&amp;DYN_ARGS=TRUE&amp;DOC_NAME=FAT:FQL_AUDITING_CLIENT_TEMPLATE.FAT&amp;display_string=Audit&amp;VAR:KEY=KPMBMTYTST&amp;VAR:QUERY=UkdGX0VOVFJQUl9WQUwoUVRSLDM5MjYzLCwsLCwsTk9BVURJVCk=&amp;WINDOW=FIRST_POPUP&amp;HEIGHT=450&amp;WI","DTH=450&amp;START_MAXIMIZED=FALSE&amp;VAR:CALENDAR=US&amp;VAR:SYMBOL=KKR&amp;VAR:INDEX=0"}</definedName>
    <definedName name="_822__FDSAUDITLINK__" localSheetId="2" hidden="1">{"fdsup://directions/FAT Viewer?action=UPDATE&amp;creator=factset&amp;DYN_ARGS=TRUE&amp;DOC_NAME=FAT:FQL_AUDITING_CLIENT_TEMPLATE.FAT&amp;display_string=Audit&amp;VAR:KEY=OJWTUXYHGD&amp;VAR:QUERY=UkdGX0VOVFJQUl9WQUwoUVRSLDM5MTcyLCwsLCwsTk9BVURJVCk=&amp;WINDOW=FIRST_POPUP&amp;HEIGHT=450&amp;WI","DTH=450&amp;START_MAXIMIZED=FALSE&amp;VAR:CALENDAR=US&amp;VAR:SYMBOL=KKR&amp;VAR:INDEX=0"}</definedName>
    <definedName name="_822__FDSAUDITLINK__" localSheetId="20" hidden="1">{"fdsup://directions/FAT Viewer?action=UPDATE&amp;creator=factset&amp;DYN_ARGS=TRUE&amp;DOC_NAME=FAT:FQL_AUDITING_CLIENT_TEMPLATE.FAT&amp;display_string=Audit&amp;VAR:KEY=OJWTUXYHGD&amp;VAR:QUERY=UkdGX0VOVFJQUl9WQUwoUVRSLDM5MTcyLCwsLCwsTk9BVURJVCk=&amp;WINDOW=FIRST_POPUP&amp;HEIGHT=450&amp;WI","DTH=450&amp;START_MAXIMIZED=FALSE&amp;VAR:CALENDAR=US&amp;VAR:SYMBOL=KKR&amp;VAR:INDEX=0"}</definedName>
    <definedName name="_822__FDSAUDITLINK__" hidden="1">{"fdsup://directions/FAT Viewer?action=UPDATE&amp;creator=factset&amp;DYN_ARGS=TRUE&amp;DOC_NAME=FAT:FQL_AUDITING_CLIENT_TEMPLATE.FAT&amp;display_string=Audit&amp;VAR:KEY=OJWTUXYHGD&amp;VAR:QUERY=UkdGX0VOVFJQUl9WQUwoUVRSLDM5MTcyLCwsLCwsTk9BVURJVCk=&amp;WINDOW=FIRST_POPUP&amp;HEIGHT=450&amp;WI","DTH=450&amp;START_MAXIMIZED=FALSE&amp;VAR:CALENDAR=US&amp;VAR:SYMBOL=KKR&amp;VAR:INDEX=0"}</definedName>
    <definedName name="_823__FDSAUDITLINK__" localSheetId="2" hidden="1">{"fdsup://directions/FAT Viewer?action=UPDATE&amp;creator=factset&amp;DYN_ARGS=TRUE&amp;DOC_NAME=FAT:FQL_AUDITING_CLIENT_TEMPLATE.FAT&amp;display_string=Audit&amp;VAR:KEY=UNEROLYVWP&amp;VAR:QUERY=UkdGX0VOVFJQUl9WQUwoUVRSLDM5MDgyLCwsLCwsTk9BVURJVCk=&amp;WINDOW=FIRST_POPUP&amp;HEIGHT=450&amp;WI","DTH=450&amp;START_MAXIMIZED=FALSE&amp;VAR:CALENDAR=US&amp;VAR:SYMBOL=KKR&amp;VAR:INDEX=0"}</definedName>
    <definedName name="_823__FDSAUDITLINK__" localSheetId="20" hidden="1">{"fdsup://directions/FAT Viewer?action=UPDATE&amp;creator=factset&amp;DYN_ARGS=TRUE&amp;DOC_NAME=FAT:FQL_AUDITING_CLIENT_TEMPLATE.FAT&amp;display_string=Audit&amp;VAR:KEY=UNEROLYVWP&amp;VAR:QUERY=UkdGX0VOVFJQUl9WQUwoUVRSLDM5MDgyLCwsLCwsTk9BVURJVCk=&amp;WINDOW=FIRST_POPUP&amp;HEIGHT=450&amp;WI","DTH=450&amp;START_MAXIMIZED=FALSE&amp;VAR:CALENDAR=US&amp;VAR:SYMBOL=KKR&amp;VAR:INDEX=0"}</definedName>
    <definedName name="_823__FDSAUDITLINK__" hidden="1">{"fdsup://directions/FAT Viewer?action=UPDATE&amp;creator=factset&amp;DYN_ARGS=TRUE&amp;DOC_NAME=FAT:FQL_AUDITING_CLIENT_TEMPLATE.FAT&amp;display_string=Audit&amp;VAR:KEY=UNEROLYVWP&amp;VAR:QUERY=UkdGX0VOVFJQUl9WQUwoUVRSLDM5MDgyLCwsLCwsTk9BVURJVCk=&amp;WINDOW=FIRST_POPUP&amp;HEIGHT=450&amp;WI","DTH=450&amp;START_MAXIMIZED=FALSE&amp;VAR:CALENDAR=US&amp;VAR:SYMBOL=KKR&amp;VAR:INDEX=0"}</definedName>
    <definedName name="_824__FDSAUDITLINK__" localSheetId="2" hidden="1">{"fdsup://directions/FAT Viewer?action=UPDATE&amp;creator=factset&amp;DYN_ARGS=TRUE&amp;DOC_NAME=FAT:FQL_AUDITING_CLIENT_TEMPLATE.FAT&amp;display_string=Audit&amp;VAR:KEY=KZSJMDGRGX&amp;VAR:QUERY=UkdGX0VOVFJQUl9WQUwoUVRSLDM4OTkwLCwsLCwsTk9BVURJVCk=&amp;WINDOW=FIRST_POPUP&amp;HEIGHT=450&amp;WI","DTH=450&amp;START_MAXIMIZED=FALSE&amp;VAR:CALENDAR=US&amp;VAR:SYMBOL=KKR&amp;VAR:INDEX=0"}</definedName>
    <definedName name="_824__FDSAUDITLINK__" localSheetId="20" hidden="1">{"fdsup://directions/FAT Viewer?action=UPDATE&amp;creator=factset&amp;DYN_ARGS=TRUE&amp;DOC_NAME=FAT:FQL_AUDITING_CLIENT_TEMPLATE.FAT&amp;display_string=Audit&amp;VAR:KEY=KZSJMDGRGX&amp;VAR:QUERY=UkdGX0VOVFJQUl9WQUwoUVRSLDM4OTkwLCwsLCwsTk9BVURJVCk=&amp;WINDOW=FIRST_POPUP&amp;HEIGHT=450&amp;WI","DTH=450&amp;START_MAXIMIZED=FALSE&amp;VAR:CALENDAR=US&amp;VAR:SYMBOL=KKR&amp;VAR:INDEX=0"}</definedName>
    <definedName name="_824__FDSAUDITLINK__" hidden="1">{"fdsup://directions/FAT Viewer?action=UPDATE&amp;creator=factset&amp;DYN_ARGS=TRUE&amp;DOC_NAME=FAT:FQL_AUDITING_CLIENT_TEMPLATE.FAT&amp;display_string=Audit&amp;VAR:KEY=KZSJMDGRGX&amp;VAR:QUERY=UkdGX0VOVFJQUl9WQUwoUVRSLDM4OTkwLCwsLCwsTk9BVURJVCk=&amp;WINDOW=FIRST_POPUP&amp;HEIGHT=450&amp;WI","DTH=450&amp;START_MAXIMIZED=FALSE&amp;VAR:CALENDAR=US&amp;VAR:SYMBOL=KKR&amp;VAR:INDEX=0"}</definedName>
    <definedName name="_825__FDSAUDITLINK__" localSheetId="2" hidden="1">{"fdsup://directions/FAT Viewer?action=UPDATE&amp;creator=factset&amp;DYN_ARGS=TRUE&amp;DOC_NAME=FAT:FQL_AUDITING_CLIENT_TEMPLATE.FAT&amp;display_string=Audit&amp;VAR:KEY=KXGBIHSZGZ&amp;VAR:QUERY=UkdGX0VOVFJQUl9WQUwoUVRSLDM4ODk4LCwsLCwsTk9BVURJVCk=&amp;WINDOW=FIRST_POPUP&amp;HEIGHT=450&amp;WI","DTH=450&amp;START_MAXIMIZED=FALSE&amp;VAR:CALENDAR=US&amp;VAR:SYMBOL=KKR&amp;VAR:INDEX=0"}</definedName>
    <definedName name="_825__FDSAUDITLINK__" localSheetId="20" hidden="1">{"fdsup://directions/FAT Viewer?action=UPDATE&amp;creator=factset&amp;DYN_ARGS=TRUE&amp;DOC_NAME=FAT:FQL_AUDITING_CLIENT_TEMPLATE.FAT&amp;display_string=Audit&amp;VAR:KEY=KXGBIHSZGZ&amp;VAR:QUERY=UkdGX0VOVFJQUl9WQUwoUVRSLDM4ODk4LCwsLCwsTk9BVURJVCk=&amp;WINDOW=FIRST_POPUP&amp;HEIGHT=450&amp;WI","DTH=450&amp;START_MAXIMIZED=FALSE&amp;VAR:CALENDAR=US&amp;VAR:SYMBOL=KKR&amp;VAR:INDEX=0"}</definedName>
    <definedName name="_825__FDSAUDITLINK__" hidden="1">{"fdsup://directions/FAT Viewer?action=UPDATE&amp;creator=factset&amp;DYN_ARGS=TRUE&amp;DOC_NAME=FAT:FQL_AUDITING_CLIENT_TEMPLATE.FAT&amp;display_string=Audit&amp;VAR:KEY=KXGBIHSZGZ&amp;VAR:QUERY=UkdGX0VOVFJQUl9WQUwoUVRSLDM4ODk4LCwsLCwsTk9BVURJVCk=&amp;WINDOW=FIRST_POPUP&amp;HEIGHT=450&amp;WI","DTH=450&amp;START_MAXIMIZED=FALSE&amp;VAR:CALENDAR=US&amp;VAR:SYMBOL=KKR&amp;VAR:INDEX=0"}</definedName>
    <definedName name="_826__FDSAUDITLINK__" localSheetId="2" hidden="1">{"fdsup://directions/FAT Viewer?action=UPDATE&amp;creator=factset&amp;DYN_ARGS=TRUE&amp;DOC_NAME=FAT:FQL_AUDITING_CLIENT_TEMPLATE.FAT&amp;display_string=Audit&amp;VAR:KEY=MXWVMLUJUD&amp;VAR:QUERY=UkdGX0VOVFJQUl9WQUwoUVRSLDM4ODA3LCwsLCwsTk9BVURJVCk=&amp;WINDOW=FIRST_POPUP&amp;HEIGHT=450&amp;WI","DTH=450&amp;START_MAXIMIZED=FALSE&amp;VAR:CALENDAR=US&amp;VAR:SYMBOL=KKR&amp;VAR:INDEX=0"}</definedName>
    <definedName name="_826__FDSAUDITLINK__" localSheetId="20" hidden="1">{"fdsup://directions/FAT Viewer?action=UPDATE&amp;creator=factset&amp;DYN_ARGS=TRUE&amp;DOC_NAME=FAT:FQL_AUDITING_CLIENT_TEMPLATE.FAT&amp;display_string=Audit&amp;VAR:KEY=MXWVMLUJUD&amp;VAR:QUERY=UkdGX0VOVFJQUl9WQUwoUVRSLDM4ODA3LCwsLCwsTk9BVURJVCk=&amp;WINDOW=FIRST_POPUP&amp;HEIGHT=450&amp;WI","DTH=450&amp;START_MAXIMIZED=FALSE&amp;VAR:CALENDAR=US&amp;VAR:SYMBOL=KKR&amp;VAR:INDEX=0"}</definedName>
    <definedName name="_826__FDSAUDITLINK__" hidden="1">{"fdsup://directions/FAT Viewer?action=UPDATE&amp;creator=factset&amp;DYN_ARGS=TRUE&amp;DOC_NAME=FAT:FQL_AUDITING_CLIENT_TEMPLATE.FAT&amp;display_string=Audit&amp;VAR:KEY=MXWVMLUJUD&amp;VAR:QUERY=UkdGX0VOVFJQUl9WQUwoUVRSLDM4ODA3LCwsLCwsTk9BVURJVCk=&amp;WINDOW=FIRST_POPUP&amp;HEIGHT=450&amp;WI","DTH=450&amp;START_MAXIMIZED=FALSE&amp;VAR:CALENDAR=US&amp;VAR:SYMBOL=KKR&amp;VAR:INDEX=0"}</definedName>
    <definedName name="_827__FDSAUDITLINK__" localSheetId="2" hidden="1">{"fdsup://directions/FAT Viewer?action=UPDATE&amp;creator=factset&amp;DYN_ARGS=TRUE&amp;DOC_NAME=FAT:FQL_AUDITING_CLIENT_TEMPLATE.FAT&amp;display_string=Audit&amp;VAR:KEY=WTIZWLUVCN&amp;VAR:QUERY=UkdGX0VOVFJQUl9WQUwoUVRSLDM4NzE3LCwsLCwsTk9BVURJVCk=&amp;WINDOW=FIRST_POPUP&amp;HEIGHT=450&amp;WI","DTH=450&amp;START_MAXIMIZED=FALSE&amp;VAR:CALENDAR=US&amp;VAR:SYMBOL=KKR&amp;VAR:INDEX=0"}</definedName>
    <definedName name="_827__FDSAUDITLINK__" localSheetId="20" hidden="1">{"fdsup://directions/FAT Viewer?action=UPDATE&amp;creator=factset&amp;DYN_ARGS=TRUE&amp;DOC_NAME=FAT:FQL_AUDITING_CLIENT_TEMPLATE.FAT&amp;display_string=Audit&amp;VAR:KEY=WTIZWLUVCN&amp;VAR:QUERY=UkdGX0VOVFJQUl9WQUwoUVRSLDM4NzE3LCwsLCwsTk9BVURJVCk=&amp;WINDOW=FIRST_POPUP&amp;HEIGHT=450&amp;WI","DTH=450&amp;START_MAXIMIZED=FALSE&amp;VAR:CALENDAR=US&amp;VAR:SYMBOL=KKR&amp;VAR:INDEX=0"}</definedName>
    <definedName name="_827__FDSAUDITLINK__" hidden="1">{"fdsup://directions/FAT Viewer?action=UPDATE&amp;creator=factset&amp;DYN_ARGS=TRUE&amp;DOC_NAME=FAT:FQL_AUDITING_CLIENT_TEMPLATE.FAT&amp;display_string=Audit&amp;VAR:KEY=WTIZWLUVCN&amp;VAR:QUERY=UkdGX0VOVFJQUl9WQUwoUVRSLDM4NzE3LCwsLCwsTk9BVURJVCk=&amp;WINDOW=FIRST_POPUP&amp;HEIGHT=450&amp;WI","DTH=450&amp;START_MAXIMIZED=FALSE&amp;VAR:CALENDAR=US&amp;VAR:SYMBOL=KKR&amp;VAR:INDEX=0"}</definedName>
    <definedName name="_828__FDSAUDITLINK__" localSheetId="2" hidden="1">{"fdsup://directions/FAT Viewer?action=UPDATE&amp;creator=factset&amp;DYN_ARGS=TRUE&amp;DOC_NAME=FAT:FQL_AUDITING_CLIENT_TEMPLATE.FAT&amp;display_string=Audit&amp;VAR:KEY=WXKFGRAXID&amp;VAR:QUERY=UkdGX0VOVFJQUl9WQUwoUVRSLDM4NjI1LCwsLCwsTk9BVURJVCk=&amp;WINDOW=FIRST_POPUP&amp;HEIGHT=450&amp;WI","DTH=450&amp;START_MAXIMIZED=FALSE&amp;VAR:CALENDAR=US&amp;VAR:SYMBOL=KKR&amp;VAR:INDEX=0"}</definedName>
    <definedName name="_828__FDSAUDITLINK__" localSheetId="20" hidden="1">{"fdsup://directions/FAT Viewer?action=UPDATE&amp;creator=factset&amp;DYN_ARGS=TRUE&amp;DOC_NAME=FAT:FQL_AUDITING_CLIENT_TEMPLATE.FAT&amp;display_string=Audit&amp;VAR:KEY=WXKFGRAXID&amp;VAR:QUERY=UkdGX0VOVFJQUl9WQUwoUVRSLDM4NjI1LCwsLCwsTk9BVURJVCk=&amp;WINDOW=FIRST_POPUP&amp;HEIGHT=450&amp;WI","DTH=450&amp;START_MAXIMIZED=FALSE&amp;VAR:CALENDAR=US&amp;VAR:SYMBOL=KKR&amp;VAR:INDEX=0"}</definedName>
    <definedName name="_828__FDSAUDITLINK__" hidden="1">{"fdsup://directions/FAT Viewer?action=UPDATE&amp;creator=factset&amp;DYN_ARGS=TRUE&amp;DOC_NAME=FAT:FQL_AUDITING_CLIENT_TEMPLATE.FAT&amp;display_string=Audit&amp;VAR:KEY=WXKFGRAXID&amp;VAR:QUERY=UkdGX0VOVFJQUl9WQUwoUVRSLDM4NjI1LCwsLCwsTk9BVURJVCk=&amp;WINDOW=FIRST_POPUP&amp;HEIGHT=450&amp;WI","DTH=450&amp;START_MAXIMIZED=FALSE&amp;VAR:CALENDAR=US&amp;VAR:SYMBOL=KKR&amp;VAR:INDEX=0"}</definedName>
    <definedName name="_829__FDSAUDITLINK__" localSheetId="2" hidden="1">{"fdsup://directions/FAT Viewer?action=UPDATE&amp;creator=factset&amp;DYN_ARGS=TRUE&amp;DOC_NAME=FAT:FQL_AUDITING_CLIENT_TEMPLATE.FAT&amp;display_string=Audit&amp;VAR:KEY=AZGROVCZCB&amp;VAR:QUERY=UkdGX0VOVFJQUl9WQUwoUVRSLDM4NTMzLCwsLCwsTk9BVURJVCk=&amp;WINDOW=FIRST_POPUP&amp;HEIGHT=450&amp;WI","DTH=450&amp;START_MAXIMIZED=FALSE&amp;VAR:CALENDAR=US&amp;VAR:SYMBOL=KKR&amp;VAR:INDEX=0"}</definedName>
    <definedName name="_829__FDSAUDITLINK__" localSheetId="20" hidden="1">{"fdsup://directions/FAT Viewer?action=UPDATE&amp;creator=factset&amp;DYN_ARGS=TRUE&amp;DOC_NAME=FAT:FQL_AUDITING_CLIENT_TEMPLATE.FAT&amp;display_string=Audit&amp;VAR:KEY=AZGROVCZCB&amp;VAR:QUERY=UkdGX0VOVFJQUl9WQUwoUVRSLDM4NTMzLCwsLCwsTk9BVURJVCk=&amp;WINDOW=FIRST_POPUP&amp;HEIGHT=450&amp;WI","DTH=450&amp;START_MAXIMIZED=FALSE&amp;VAR:CALENDAR=US&amp;VAR:SYMBOL=KKR&amp;VAR:INDEX=0"}</definedName>
    <definedName name="_829__FDSAUDITLINK__" hidden="1">{"fdsup://directions/FAT Viewer?action=UPDATE&amp;creator=factset&amp;DYN_ARGS=TRUE&amp;DOC_NAME=FAT:FQL_AUDITING_CLIENT_TEMPLATE.FAT&amp;display_string=Audit&amp;VAR:KEY=AZGROVCZCB&amp;VAR:QUERY=UkdGX0VOVFJQUl9WQUwoUVRSLDM4NTMzLCwsLCwsTk9BVURJVCk=&amp;WINDOW=FIRST_POPUP&amp;HEIGHT=450&amp;WI","DTH=450&amp;START_MAXIMIZED=FALSE&amp;VAR:CALENDAR=US&amp;VAR:SYMBOL=KKR&amp;VAR:INDEX=0"}</definedName>
    <definedName name="_83__FDSAUDITLINK__" localSheetId="2" hidden="1">{"fdsup://IBCentral/FAT Viewer?action=UPDATE&amp;creator=factset&amp;DOC_NAME=fat:reuters_annual_source_window.fat&amp;display_string=Audit&amp;DYN_ARGS=TRUE&amp;VAR:ID1=493005&amp;VAR:RCODE=CMNEQ&amp;VAR:SDATE=20111299&amp;VAR:FREQ=Y&amp;VAR:RELITEM=RP&amp;VAR:CURRENCY=LOCAL&amp;VAR:CURRSOURCE=EXSHA","RE&amp;VAR:NATFREQ=ANNUAL&amp;VAR:RFIELD=FINALIZED&amp;VAR:DB_TYPE=NR&amp;VAR:UNITS=M&amp;window=popup&amp;width=450&amp;height=300&amp;START_MAXIMIZED=FALSE"}</definedName>
    <definedName name="_83__FDSAUDITLINK__" localSheetId="20" hidden="1">{"fdsup://IBCentral/FAT Viewer?action=UPDATE&amp;creator=factset&amp;DOC_NAME=fat:reuters_annual_source_window.fat&amp;display_string=Audit&amp;DYN_ARGS=TRUE&amp;VAR:ID1=493005&amp;VAR:RCODE=CMNEQ&amp;VAR:SDATE=20111299&amp;VAR:FREQ=Y&amp;VAR:RELITEM=RP&amp;VAR:CURRENCY=LOCAL&amp;VAR:CURRSOURCE=EXSHA","RE&amp;VAR:NATFREQ=ANNUAL&amp;VAR:RFIELD=FINALIZED&amp;VAR:DB_TYPE=NR&amp;VAR:UNITS=M&amp;window=popup&amp;width=450&amp;height=300&amp;START_MAXIMIZED=FALSE"}</definedName>
    <definedName name="_83__FDSAUDITLINK__" hidden="1">{"fdsup://IBCentral/FAT Viewer?action=UPDATE&amp;creator=factset&amp;DOC_NAME=fat:reuters_annual_source_window.fat&amp;display_string=Audit&amp;DYN_ARGS=TRUE&amp;VAR:ID1=493005&amp;VAR:RCODE=CMNEQ&amp;VAR:SDATE=20111299&amp;VAR:FREQ=Y&amp;VAR:RELITEM=RP&amp;VAR:CURRENCY=LOCAL&amp;VAR:CURRSOURCE=EXSHA","RE&amp;VAR:NATFREQ=ANNUAL&amp;VAR:RFIELD=FINALIZED&amp;VAR:DB_TYPE=NR&amp;VAR:UNITS=M&amp;window=popup&amp;width=450&amp;height=300&amp;START_MAXIMIZED=FALSE"}</definedName>
    <definedName name="_830__FDSAUDITLINK__" localSheetId="2" hidden="1">{"fdsup://directions/FAT Viewer?action=UPDATE&amp;creator=factset&amp;DYN_ARGS=TRUE&amp;DOC_NAME=FAT:FQL_AUDITING_CLIENT_TEMPLATE.FAT&amp;display_string=Audit&amp;VAR:KEY=GHCVAHQDSZ&amp;VAR:QUERY=UkdGX0VOVFJQUl9WQUwoUVRSLDM4NDQyLCwsLCwsTk9BVURJVCk=&amp;WINDOW=FIRST_POPUP&amp;HEIGHT=450&amp;WI","DTH=450&amp;START_MAXIMIZED=FALSE&amp;VAR:CALENDAR=US&amp;VAR:SYMBOL=KKR&amp;VAR:INDEX=0"}</definedName>
    <definedName name="_830__FDSAUDITLINK__" localSheetId="20" hidden="1">{"fdsup://directions/FAT Viewer?action=UPDATE&amp;creator=factset&amp;DYN_ARGS=TRUE&amp;DOC_NAME=FAT:FQL_AUDITING_CLIENT_TEMPLATE.FAT&amp;display_string=Audit&amp;VAR:KEY=GHCVAHQDSZ&amp;VAR:QUERY=UkdGX0VOVFJQUl9WQUwoUVRSLDM4NDQyLCwsLCwsTk9BVURJVCk=&amp;WINDOW=FIRST_POPUP&amp;HEIGHT=450&amp;WI","DTH=450&amp;START_MAXIMIZED=FALSE&amp;VAR:CALENDAR=US&amp;VAR:SYMBOL=KKR&amp;VAR:INDEX=0"}</definedName>
    <definedName name="_830__FDSAUDITLINK__" hidden="1">{"fdsup://directions/FAT Viewer?action=UPDATE&amp;creator=factset&amp;DYN_ARGS=TRUE&amp;DOC_NAME=FAT:FQL_AUDITING_CLIENT_TEMPLATE.FAT&amp;display_string=Audit&amp;VAR:KEY=GHCVAHQDSZ&amp;VAR:QUERY=UkdGX0VOVFJQUl9WQUwoUVRSLDM4NDQyLCwsLCwsTk9BVURJVCk=&amp;WINDOW=FIRST_POPUP&amp;HEIGHT=450&amp;WI","DTH=450&amp;START_MAXIMIZED=FALSE&amp;VAR:CALENDAR=US&amp;VAR:SYMBOL=KKR&amp;VAR:INDEX=0"}</definedName>
    <definedName name="_831__FDSAUDITLINK__" localSheetId="2" hidden="1">{"fdsup://directions/FAT Viewer?action=UPDATE&amp;creator=factset&amp;DYN_ARGS=TRUE&amp;DOC_NAME=FAT:FQL_AUDITING_CLIENT_TEMPLATE.FAT&amp;display_string=Audit&amp;VAR:KEY=ELINIDUNIT&amp;VAR:QUERY=UkdGX0VOVFJQUl9WQUwoUVRSLDQxMjc0LCwsLCwsTk9BVURJVCk=&amp;WINDOW=FIRST_POPUP&amp;HEIGHT=450&amp;WI","DTH=450&amp;START_MAXIMIZED=FALSE&amp;VAR:CALENDAR=US&amp;VAR:SYMBOL=OZM&amp;VAR:INDEX=0"}</definedName>
    <definedName name="_831__FDSAUDITLINK__" localSheetId="20" hidden="1">{"fdsup://directions/FAT Viewer?action=UPDATE&amp;creator=factset&amp;DYN_ARGS=TRUE&amp;DOC_NAME=FAT:FQL_AUDITING_CLIENT_TEMPLATE.FAT&amp;display_string=Audit&amp;VAR:KEY=ELINIDUNIT&amp;VAR:QUERY=UkdGX0VOVFJQUl9WQUwoUVRSLDQxMjc0LCwsLCwsTk9BVURJVCk=&amp;WINDOW=FIRST_POPUP&amp;HEIGHT=450&amp;WI","DTH=450&amp;START_MAXIMIZED=FALSE&amp;VAR:CALENDAR=US&amp;VAR:SYMBOL=OZM&amp;VAR:INDEX=0"}</definedName>
    <definedName name="_831__FDSAUDITLINK__" hidden="1">{"fdsup://directions/FAT Viewer?action=UPDATE&amp;creator=factset&amp;DYN_ARGS=TRUE&amp;DOC_NAME=FAT:FQL_AUDITING_CLIENT_TEMPLATE.FAT&amp;display_string=Audit&amp;VAR:KEY=ELINIDUNIT&amp;VAR:QUERY=UkdGX0VOVFJQUl9WQUwoUVRSLDQxMjc0LCwsLCwsTk9BVURJVCk=&amp;WINDOW=FIRST_POPUP&amp;HEIGHT=450&amp;WI","DTH=450&amp;START_MAXIMIZED=FALSE&amp;VAR:CALENDAR=US&amp;VAR:SYMBOL=OZM&amp;VAR:INDEX=0"}</definedName>
    <definedName name="_832__FDSAUDITLINK__" localSheetId="2" hidden="1">{"fdsup://directions/FAT Viewer?action=UPDATE&amp;creator=factset&amp;DYN_ARGS=TRUE&amp;DOC_NAME=FAT:FQL_AUDITING_CLIENT_TEMPLATE.FAT&amp;display_string=Audit&amp;VAR:KEY=ODUDADIPCV&amp;VAR:QUERY=UkdGX0VOVFJQUl9WQUwoUVRSLDQxMTgyLCwsLCwsTk9BVURJVCk=&amp;WINDOW=FIRST_POPUP&amp;HEIGHT=450&amp;WI","DTH=450&amp;START_MAXIMIZED=FALSE&amp;VAR:CALENDAR=US&amp;VAR:SYMBOL=OZM&amp;VAR:INDEX=0"}</definedName>
    <definedName name="_832__FDSAUDITLINK__" localSheetId="20" hidden="1">{"fdsup://directions/FAT Viewer?action=UPDATE&amp;creator=factset&amp;DYN_ARGS=TRUE&amp;DOC_NAME=FAT:FQL_AUDITING_CLIENT_TEMPLATE.FAT&amp;display_string=Audit&amp;VAR:KEY=ODUDADIPCV&amp;VAR:QUERY=UkdGX0VOVFJQUl9WQUwoUVRSLDQxMTgyLCwsLCwsTk9BVURJVCk=&amp;WINDOW=FIRST_POPUP&amp;HEIGHT=450&amp;WI","DTH=450&amp;START_MAXIMIZED=FALSE&amp;VAR:CALENDAR=US&amp;VAR:SYMBOL=OZM&amp;VAR:INDEX=0"}</definedName>
    <definedName name="_832__FDSAUDITLINK__" hidden="1">{"fdsup://directions/FAT Viewer?action=UPDATE&amp;creator=factset&amp;DYN_ARGS=TRUE&amp;DOC_NAME=FAT:FQL_AUDITING_CLIENT_TEMPLATE.FAT&amp;display_string=Audit&amp;VAR:KEY=ODUDADIPCV&amp;VAR:QUERY=UkdGX0VOVFJQUl9WQUwoUVRSLDQxMTgyLCwsLCwsTk9BVURJVCk=&amp;WINDOW=FIRST_POPUP&amp;HEIGHT=450&amp;WI","DTH=450&amp;START_MAXIMIZED=FALSE&amp;VAR:CALENDAR=US&amp;VAR:SYMBOL=OZM&amp;VAR:INDEX=0"}</definedName>
    <definedName name="_833__FDSAUDITLINK__" localSheetId="2" hidden="1">{"fdsup://directions/FAT Viewer?action=UPDATE&amp;creator=factset&amp;DYN_ARGS=TRUE&amp;DOC_NAME=FAT:FQL_AUDITING_CLIENT_TEMPLATE.FAT&amp;display_string=Audit&amp;VAR:KEY=YHOZMZUDYT&amp;VAR:QUERY=UkdGX0VOVFJQUl9WQUwoUVRSLDQxMDkwLCwsLCwsTk9BVURJVCk=&amp;WINDOW=FIRST_POPUP&amp;HEIGHT=450&amp;WI","DTH=450&amp;START_MAXIMIZED=FALSE&amp;VAR:CALENDAR=US&amp;VAR:SYMBOL=OZM&amp;VAR:INDEX=0"}</definedName>
    <definedName name="_833__FDSAUDITLINK__" localSheetId="20" hidden="1">{"fdsup://directions/FAT Viewer?action=UPDATE&amp;creator=factset&amp;DYN_ARGS=TRUE&amp;DOC_NAME=FAT:FQL_AUDITING_CLIENT_TEMPLATE.FAT&amp;display_string=Audit&amp;VAR:KEY=YHOZMZUDYT&amp;VAR:QUERY=UkdGX0VOVFJQUl9WQUwoUVRSLDQxMDkwLCwsLCwsTk9BVURJVCk=&amp;WINDOW=FIRST_POPUP&amp;HEIGHT=450&amp;WI","DTH=450&amp;START_MAXIMIZED=FALSE&amp;VAR:CALENDAR=US&amp;VAR:SYMBOL=OZM&amp;VAR:INDEX=0"}</definedName>
    <definedName name="_833__FDSAUDITLINK__" hidden="1">{"fdsup://directions/FAT Viewer?action=UPDATE&amp;creator=factset&amp;DYN_ARGS=TRUE&amp;DOC_NAME=FAT:FQL_AUDITING_CLIENT_TEMPLATE.FAT&amp;display_string=Audit&amp;VAR:KEY=YHOZMZUDYT&amp;VAR:QUERY=UkdGX0VOVFJQUl9WQUwoUVRSLDQxMDkwLCwsLCwsTk9BVURJVCk=&amp;WINDOW=FIRST_POPUP&amp;HEIGHT=450&amp;WI","DTH=450&amp;START_MAXIMIZED=FALSE&amp;VAR:CALENDAR=US&amp;VAR:SYMBOL=OZM&amp;VAR:INDEX=0"}</definedName>
    <definedName name="_834__FDSAUDITLINK__" localSheetId="2" hidden="1">{"fdsup://directions/FAT Viewer?action=UPDATE&amp;creator=factset&amp;DYN_ARGS=TRUE&amp;DOC_NAME=FAT:FQL_AUDITING_CLIENT_TEMPLATE.FAT&amp;display_string=Audit&amp;VAR:KEY=UZOZGRKXKL&amp;VAR:QUERY=UkdGX0VOVFJQUl9WQUwoUVRSLDQwOTk5LCwsLCwsTk9BVURJVCk=&amp;WINDOW=FIRST_POPUP&amp;HEIGHT=450&amp;WI","DTH=450&amp;START_MAXIMIZED=FALSE&amp;VAR:CALENDAR=US&amp;VAR:SYMBOL=OZM&amp;VAR:INDEX=0"}</definedName>
    <definedName name="_834__FDSAUDITLINK__" localSheetId="20" hidden="1">{"fdsup://directions/FAT Viewer?action=UPDATE&amp;creator=factset&amp;DYN_ARGS=TRUE&amp;DOC_NAME=FAT:FQL_AUDITING_CLIENT_TEMPLATE.FAT&amp;display_string=Audit&amp;VAR:KEY=UZOZGRKXKL&amp;VAR:QUERY=UkdGX0VOVFJQUl9WQUwoUVRSLDQwOTk5LCwsLCwsTk9BVURJVCk=&amp;WINDOW=FIRST_POPUP&amp;HEIGHT=450&amp;WI","DTH=450&amp;START_MAXIMIZED=FALSE&amp;VAR:CALENDAR=US&amp;VAR:SYMBOL=OZM&amp;VAR:INDEX=0"}</definedName>
    <definedName name="_834__FDSAUDITLINK__" hidden="1">{"fdsup://directions/FAT Viewer?action=UPDATE&amp;creator=factset&amp;DYN_ARGS=TRUE&amp;DOC_NAME=FAT:FQL_AUDITING_CLIENT_TEMPLATE.FAT&amp;display_string=Audit&amp;VAR:KEY=UZOZGRKXKL&amp;VAR:QUERY=UkdGX0VOVFJQUl9WQUwoUVRSLDQwOTk5LCwsLCwsTk9BVURJVCk=&amp;WINDOW=FIRST_POPUP&amp;HEIGHT=450&amp;WI","DTH=450&amp;START_MAXIMIZED=FALSE&amp;VAR:CALENDAR=US&amp;VAR:SYMBOL=OZM&amp;VAR:INDEX=0"}</definedName>
    <definedName name="_835__FDSAUDITLINK__" localSheetId="2" hidden="1">{"fdsup://directions/FAT Viewer?action=UPDATE&amp;creator=factset&amp;DYN_ARGS=TRUE&amp;DOC_NAME=FAT:FQL_AUDITING_CLIENT_TEMPLATE.FAT&amp;display_string=Audit&amp;VAR:KEY=QTSVONSRIP&amp;VAR:QUERY=UkdGX0VOVFJQUl9WQUwoUVRSLDQwOTA4LCwsLCwsTk9BVURJVCk=&amp;WINDOW=FIRST_POPUP&amp;HEIGHT=450&amp;WI","DTH=450&amp;START_MAXIMIZED=FALSE&amp;VAR:CALENDAR=US&amp;VAR:SYMBOL=OZM&amp;VAR:INDEX=0"}</definedName>
    <definedName name="_835__FDSAUDITLINK__" localSheetId="20" hidden="1">{"fdsup://directions/FAT Viewer?action=UPDATE&amp;creator=factset&amp;DYN_ARGS=TRUE&amp;DOC_NAME=FAT:FQL_AUDITING_CLIENT_TEMPLATE.FAT&amp;display_string=Audit&amp;VAR:KEY=QTSVONSRIP&amp;VAR:QUERY=UkdGX0VOVFJQUl9WQUwoUVRSLDQwOTA4LCwsLCwsTk9BVURJVCk=&amp;WINDOW=FIRST_POPUP&amp;HEIGHT=450&amp;WI","DTH=450&amp;START_MAXIMIZED=FALSE&amp;VAR:CALENDAR=US&amp;VAR:SYMBOL=OZM&amp;VAR:INDEX=0"}</definedName>
    <definedName name="_835__FDSAUDITLINK__" hidden="1">{"fdsup://directions/FAT Viewer?action=UPDATE&amp;creator=factset&amp;DYN_ARGS=TRUE&amp;DOC_NAME=FAT:FQL_AUDITING_CLIENT_TEMPLATE.FAT&amp;display_string=Audit&amp;VAR:KEY=QTSVONSRIP&amp;VAR:QUERY=UkdGX0VOVFJQUl9WQUwoUVRSLDQwOTA4LCwsLCwsTk9BVURJVCk=&amp;WINDOW=FIRST_POPUP&amp;HEIGHT=450&amp;WI","DTH=450&amp;START_MAXIMIZED=FALSE&amp;VAR:CALENDAR=US&amp;VAR:SYMBOL=OZM&amp;VAR:INDEX=0"}</definedName>
    <definedName name="_836__FDSAUDITLINK__" localSheetId="2" hidden="1">{"fdsup://directions/FAT Viewer?action=UPDATE&amp;creator=factset&amp;DYN_ARGS=TRUE&amp;DOC_NAME=FAT:FQL_AUDITING_CLIENT_TEMPLATE.FAT&amp;display_string=Audit&amp;VAR:KEY=SZKFETWBYZ&amp;VAR:QUERY=UkdGX0VOVFJQUl9WQUwoUVRSLDQwODE2LCwsLCwsTk9BVURJVCk=&amp;WINDOW=FIRST_POPUP&amp;HEIGHT=450&amp;WI","DTH=450&amp;START_MAXIMIZED=FALSE&amp;VAR:CALENDAR=US&amp;VAR:SYMBOL=OZM&amp;VAR:INDEX=0"}</definedName>
    <definedName name="_836__FDSAUDITLINK__" localSheetId="20" hidden="1">{"fdsup://directions/FAT Viewer?action=UPDATE&amp;creator=factset&amp;DYN_ARGS=TRUE&amp;DOC_NAME=FAT:FQL_AUDITING_CLIENT_TEMPLATE.FAT&amp;display_string=Audit&amp;VAR:KEY=SZKFETWBYZ&amp;VAR:QUERY=UkdGX0VOVFJQUl9WQUwoUVRSLDQwODE2LCwsLCwsTk9BVURJVCk=&amp;WINDOW=FIRST_POPUP&amp;HEIGHT=450&amp;WI","DTH=450&amp;START_MAXIMIZED=FALSE&amp;VAR:CALENDAR=US&amp;VAR:SYMBOL=OZM&amp;VAR:INDEX=0"}</definedName>
    <definedName name="_836__FDSAUDITLINK__" hidden="1">{"fdsup://directions/FAT Viewer?action=UPDATE&amp;creator=factset&amp;DYN_ARGS=TRUE&amp;DOC_NAME=FAT:FQL_AUDITING_CLIENT_TEMPLATE.FAT&amp;display_string=Audit&amp;VAR:KEY=SZKFETWBYZ&amp;VAR:QUERY=UkdGX0VOVFJQUl9WQUwoUVRSLDQwODE2LCwsLCwsTk9BVURJVCk=&amp;WINDOW=FIRST_POPUP&amp;HEIGHT=450&amp;WI","DTH=450&amp;START_MAXIMIZED=FALSE&amp;VAR:CALENDAR=US&amp;VAR:SYMBOL=OZM&amp;VAR:INDEX=0"}</definedName>
    <definedName name="_837__FDSAUDITLINK__" localSheetId="2" hidden="1">{"fdsup://directions/FAT Viewer?action=UPDATE&amp;creator=factset&amp;DYN_ARGS=TRUE&amp;DOC_NAME=FAT:FQL_AUDITING_CLIENT_TEMPLATE.FAT&amp;display_string=Audit&amp;VAR:KEY=ALUTYBGPKX&amp;VAR:QUERY=UkdGX0VOVFJQUl9WQUwoUVRSLDQwNzI0LCwsLCwsTk9BVURJVCk=&amp;WINDOW=FIRST_POPUP&amp;HEIGHT=450&amp;WI","DTH=450&amp;START_MAXIMIZED=FALSE&amp;VAR:CALENDAR=US&amp;VAR:SYMBOL=OZM&amp;VAR:INDEX=0"}</definedName>
    <definedName name="_837__FDSAUDITLINK__" localSheetId="20" hidden="1">{"fdsup://directions/FAT Viewer?action=UPDATE&amp;creator=factset&amp;DYN_ARGS=TRUE&amp;DOC_NAME=FAT:FQL_AUDITING_CLIENT_TEMPLATE.FAT&amp;display_string=Audit&amp;VAR:KEY=ALUTYBGPKX&amp;VAR:QUERY=UkdGX0VOVFJQUl9WQUwoUVRSLDQwNzI0LCwsLCwsTk9BVURJVCk=&amp;WINDOW=FIRST_POPUP&amp;HEIGHT=450&amp;WI","DTH=450&amp;START_MAXIMIZED=FALSE&amp;VAR:CALENDAR=US&amp;VAR:SYMBOL=OZM&amp;VAR:INDEX=0"}</definedName>
    <definedName name="_837__FDSAUDITLINK__" hidden="1">{"fdsup://directions/FAT Viewer?action=UPDATE&amp;creator=factset&amp;DYN_ARGS=TRUE&amp;DOC_NAME=FAT:FQL_AUDITING_CLIENT_TEMPLATE.FAT&amp;display_string=Audit&amp;VAR:KEY=ALUTYBGPKX&amp;VAR:QUERY=UkdGX0VOVFJQUl9WQUwoUVRSLDQwNzI0LCwsLCwsTk9BVURJVCk=&amp;WINDOW=FIRST_POPUP&amp;HEIGHT=450&amp;WI","DTH=450&amp;START_MAXIMIZED=FALSE&amp;VAR:CALENDAR=US&amp;VAR:SYMBOL=OZM&amp;VAR:INDEX=0"}</definedName>
    <definedName name="_838__FDSAUDITLINK__" localSheetId="2" hidden="1">{"fdsup://directions/FAT Viewer?action=UPDATE&amp;creator=factset&amp;DYN_ARGS=TRUE&amp;DOC_NAME=FAT:FQL_AUDITING_CLIENT_TEMPLATE.FAT&amp;display_string=Audit&amp;VAR:KEY=YHONQXAZSR&amp;VAR:QUERY=UkdGX0VOVFJQUl9WQUwoUVRSLDQwNjMzLCwsLCwsTk9BVURJVCk=&amp;WINDOW=FIRST_POPUP&amp;HEIGHT=450&amp;WI","DTH=450&amp;START_MAXIMIZED=FALSE&amp;VAR:CALENDAR=US&amp;VAR:SYMBOL=OZM&amp;VAR:INDEX=0"}</definedName>
    <definedName name="_838__FDSAUDITLINK__" localSheetId="20" hidden="1">{"fdsup://directions/FAT Viewer?action=UPDATE&amp;creator=factset&amp;DYN_ARGS=TRUE&amp;DOC_NAME=FAT:FQL_AUDITING_CLIENT_TEMPLATE.FAT&amp;display_string=Audit&amp;VAR:KEY=YHONQXAZSR&amp;VAR:QUERY=UkdGX0VOVFJQUl9WQUwoUVRSLDQwNjMzLCwsLCwsTk9BVURJVCk=&amp;WINDOW=FIRST_POPUP&amp;HEIGHT=450&amp;WI","DTH=450&amp;START_MAXIMIZED=FALSE&amp;VAR:CALENDAR=US&amp;VAR:SYMBOL=OZM&amp;VAR:INDEX=0"}</definedName>
    <definedName name="_838__FDSAUDITLINK__" hidden="1">{"fdsup://directions/FAT Viewer?action=UPDATE&amp;creator=factset&amp;DYN_ARGS=TRUE&amp;DOC_NAME=FAT:FQL_AUDITING_CLIENT_TEMPLATE.FAT&amp;display_string=Audit&amp;VAR:KEY=YHONQXAZSR&amp;VAR:QUERY=UkdGX0VOVFJQUl9WQUwoUVRSLDQwNjMzLCwsLCwsTk9BVURJVCk=&amp;WINDOW=FIRST_POPUP&amp;HEIGHT=450&amp;WI","DTH=450&amp;START_MAXIMIZED=FALSE&amp;VAR:CALENDAR=US&amp;VAR:SYMBOL=OZM&amp;VAR:INDEX=0"}</definedName>
    <definedName name="_839__FDSAUDITLINK__" localSheetId="2" hidden="1">{"fdsup://directions/FAT Viewer?action=UPDATE&amp;creator=factset&amp;DYN_ARGS=TRUE&amp;DOC_NAME=FAT:FQL_AUDITING_CLIENT_TEMPLATE.FAT&amp;display_string=Audit&amp;VAR:KEY=GFSNGJUZGB&amp;VAR:QUERY=UkdGX0VOVFJQUl9WQUwoUVRSLDQwNTQzLCwsLCwsTk9BVURJVCk=&amp;WINDOW=FIRST_POPUP&amp;HEIGHT=450&amp;WI","DTH=450&amp;START_MAXIMIZED=FALSE&amp;VAR:CALENDAR=US&amp;VAR:SYMBOL=OZM&amp;VAR:INDEX=0"}</definedName>
    <definedName name="_839__FDSAUDITLINK__" localSheetId="20" hidden="1">{"fdsup://directions/FAT Viewer?action=UPDATE&amp;creator=factset&amp;DYN_ARGS=TRUE&amp;DOC_NAME=FAT:FQL_AUDITING_CLIENT_TEMPLATE.FAT&amp;display_string=Audit&amp;VAR:KEY=GFSNGJUZGB&amp;VAR:QUERY=UkdGX0VOVFJQUl9WQUwoUVRSLDQwNTQzLCwsLCwsTk9BVURJVCk=&amp;WINDOW=FIRST_POPUP&amp;HEIGHT=450&amp;WI","DTH=450&amp;START_MAXIMIZED=FALSE&amp;VAR:CALENDAR=US&amp;VAR:SYMBOL=OZM&amp;VAR:INDEX=0"}</definedName>
    <definedName name="_839__FDSAUDITLINK__" hidden="1">{"fdsup://directions/FAT Viewer?action=UPDATE&amp;creator=factset&amp;DYN_ARGS=TRUE&amp;DOC_NAME=FAT:FQL_AUDITING_CLIENT_TEMPLATE.FAT&amp;display_string=Audit&amp;VAR:KEY=GFSNGJUZGB&amp;VAR:QUERY=UkdGX0VOVFJQUl9WQUwoUVRSLDQwNTQzLCwsLCwsTk9BVURJVCk=&amp;WINDOW=FIRST_POPUP&amp;HEIGHT=450&amp;WI","DTH=450&amp;START_MAXIMIZED=FALSE&amp;VAR:CALENDAR=US&amp;VAR:SYMBOL=OZM&amp;VAR:INDEX=0"}</definedName>
    <definedName name="_84__FDSAUDITLINK__" localSheetId="2" hidden="1">{"fdsup://IBCentral/FAT Viewer?action=UPDATE&amp;creator=factset&amp;DOC_NAME=fat:reuters_annual_source_window.fat&amp;display_string=Audit&amp;DYN_ARGS=TRUE&amp;VAR:ID1=B188XC&amp;VAR:RCODE=CMNEQ&amp;VAR:SDATE=20111299&amp;VAR:FREQ=Y&amp;VAR:RELITEM=RP&amp;VAR:CURRENCY=LOCAL&amp;VAR:CURRSOURCE=EXSHA","RE&amp;VAR:NATFREQ=ANNUAL&amp;VAR:RFIELD=FINALIZED&amp;VAR:DB_TYPE=NR&amp;VAR:UNITS=M&amp;window=popup&amp;width=450&amp;height=300&amp;START_MAXIMIZED=FALSE"}</definedName>
    <definedName name="_84__FDSAUDITLINK__" localSheetId="20" hidden="1">{"fdsup://IBCentral/FAT Viewer?action=UPDATE&amp;creator=factset&amp;DOC_NAME=fat:reuters_annual_source_window.fat&amp;display_string=Audit&amp;DYN_ARGS=TRUE&amp;VAR:ID1=B188XC&amp;VAR:RCODE=CMNEQ&amp;VAR:SDATE=20111299&amp;VAR:FREQ=Y&amp;VAR:RELITEM=RP&amp;VAR:CURRENCY=LOCAL&amp;VAR:CURRSOURCE=EXSHA","RE&amp;VAR:NATFREQ=ANNUAL&amp;VAR:RFIELD=FINALIZED&amp;VAR:DB_TYPE=NR&amp;VAR:UNITS=M&amp;window=popup&amp;width=450&amp;height=300&amp;START_MAXIMIZED=FALSE"}</definedName>
    <definedName name="_84__FDSAUDITLINK__" hidden="1">{"fdsup://IBCentral/FAT Viewer?action=UPDATE&amp;creator=factset&amp;DOC_NAME=fat:reuters_annual_source_window.fat&amp;display_string=Audit&amp;DYN_ARGS=TRUE&amp;VAR:ID1=B188XC&amp;VAR:RCODE=CMNEQ&amp;VAR:SDATE=20111299&amp;VAR:FREQ=Y&amp;VAR:RELITEM=RP&amp;VAR:CURRENCY=LOCAL&amp;VAR:CURRSOURCE=EXSHA","RE&amp;VAR:NATFREQ=ANNUAL&amp;VAR:RFIELD=FINALIZED&amp;VAR:DB_TYPE=NR&amp;VAR:UNITS=M&amp;window=popup&amp;width=450&amp;height=300&amp;START_MAXIMIZED=FALSE"}</definedName>
    <definedName name="_840__FDSAUDITLINK__" localSheetId="2" hidden="1">{"fdsup://directions/FAT Viewer?action=UPDATE&amp;creator=factset&amp;DYN_ARGS=TRUE&amp;DOC_NAME=FAT:FQL_AUDITING_CLIENT_TEMPLATE.FAT&amp;display_string=Audit&amp;VAR:KEY=CBUFQRWTMN&amp;VAR:QUERY=UkdGX0VOVFJQUl9WQUwoUVRSLDQwNDUxLCwsLCwsTk9BVURJVCk=&amp;WINDOW=FIRST_POPUP&amp;HEIGHT=450&amp;WI","DTH=450&amp;START_MAXIMIZED=FALSE&amp;VAR:CALENDAR=US&amp;VAR:SYMBOL=OZM&amp;VAR:INDEX=0"}</definedName>
    <definedName name="_840__FDSAUDITLINK__" localSheetId="20" hidden="1">{"fdsup://directions/FAT Viewer?action=UPDATE&amp;creator=factset&amp;DYN_ARGS=TRUE&amp;DOC_NAME=FAT:FQL_AUDITING_CLIENT_TEMPLATE.FAT&amp;display_string=Audit&amp;VAR:KEY=CBUFQRWTMN&amp;VAR:QUERY=UkdGX0VOVFJQUl9WQUwoUVRSLDQwNDUxLCwsLCwsTk9BVURJVCk=&amp;WINDOW=FIRST_POPUP&amp;HEIGHT=450&amp;WI","DTH=450&amp;START_MAXIMIZED=FALSE&amp;VAR:CALENDAR=US&amp;VAR:SYMBOL=OZM&amp;VAR:INDEX=0"}</definedName>
    <definedName name="_840__FDSAUDITLINK__" hidden="1">{"fdsup://directions/FAT Viewer?action=UPDATE&amp;creator=factset&amp;DYN_ARGS=TRUE&amp;DOC_NAME=FAT:FQL_AUDITING_CLIENT_TEMPLATE.FAT&amp;display_string=Audit&amp;VAR:KEY=CBUFQRWTMN&amp;VAR:QUERY=UkdGX0VOVFJQUl9WQUwoUVRSLDQwNDUxLCwsLCwsTk9BVURJVCk=&amp;WINDOW=FIRST_POPUP&amp;HEIGHT=450&amp;WI","DTH=450&amp;START_MAXIMIZED=FALSE&amp;VAR:CALENDAR=US&amp;VAR:SYMBOL=OZM&amp;VAR:INDEX=0"}</definedName>
    <definedName name="_841__FDSAUDITLINK__" localSheetId="2" hidden="1">{"fdsup://directions/FAT Viewer?action=UPDATE&amp;creator=factset&amp;DYN_ARGS=TRUE&amp;DOC_NAME=FAT:FQL_AUDITING_CLIENT_TEMPLATE.FAT&amp;display_string=Audit&amp;VAR:KEY=CFMTMNEHCF&amp;VAR:QUERY=UkdGX0VOVFJQUl9WQUwoUVRSLDQwMzU5LCwsLCwsTk9BVURJVCk=&amp;WINDOW=FIRST_POPUP&amp;HEIGHT=450&amp;WI","DTH=450&amp;START_MAXIMIZED=FALSE&amp;VAR:CALENDAR=US&amp;VAR:SYMBOL=OZM&amp;VAR:INDEX=0"}</definedName>
    <definedName name="_841__FDSAUDITLINK__" localSheetId="20" hidden="1">{"fdsup://directions/FAT Viewer?action=UPDATE&amp;creator=factset&amp;DYN_ARGS=TRUE&amp;DOC_NAME=FAT:FQL_AUDITING_CLIENT_TEMPLATE.FAT&amp;display_string=Audit&amp;VAR:KEY=CFMTMNEHCF&amp;VAR:QUERY=UkdGX0VOVFJQUl9WQUwoUVRSLDQwMzU5LCwsLCwsTk9BVURJVCk=&amp;WINDOW=FIRST_POPUP&amp;HEIGHT=450&amp;WI","DTH=450&amp;START_MAXIMIZED=FALSE&amp;VAR:CALENDAR=US&amp;VAR:SYMBOL=OZM&amp;VAR:INDEX=0"}</definedName>
    <definedName name="_841__FDSAUDITLINK__" hidden="1">{"fdsup://directions/FAT Viewer?action=UPDATE&amp;creator=factset&amp;DYN_ARGS=TRUE&amp;DOC_NAME=FAT:FQL_AUDITING_CLIENT_TEMPLATE.FAT&amp;display_string=Audit&amp;VAR:KEY=CFMTMNEHCF&amp;VAR:QUERY=UkdGX0VOVFJQUl9WQUwoUVRSLDQwMzU5LCwsLCwsTk9BVURJVCk=&amp;WINDOW=FIRST_POPUP&amp;HEIGHT=450&amp;WI","DTH=450&amp;START_MAXIMIZED=FALSE&amp;VAR:CALENDAR=US&amp;VAR:SYMBOL=OZM&amp;VAR:INDEX=0"}</definedName>
    <definedName name="_842__FDSAUDITLINK__" localSheetId="2" hidden="1">{"fdsup://directions/FAT Viewer?action=UPDATE&amp;creator=factset&amp;DYN_ARGS=TRUE&amp;DOC_NAME=FAT:FQL_AUDITING_CLIENT_TEMPLATE.FAT&amp;display_string=Audit&amp;VAR:KEY=EPWDAVAVWL&amp;VAR:QUERY=UkdGX0VOVFJQUl9WQUwoUVRSLDQwMjY4LCwsLCwsTk9BVURJVCk=&amp;WINDOW=FIRST_POPUP&amp;HEIGHT=450&amp;WI","DTH=450&amp;START_MAXIMIZED=FALSE&amp;VAR:CALENDAR=US&amp;VAR:SYMBOL=OZM&amp;VAR:INDEX=0"}</definedName>
    <definedName name="_842__FDSAUDITLINK__" localSheetId="20" hidden="1">{"fdsup://directions/FAT Viewer?action=UPDATE&amp;creator=factset&amp;DYN_ARGS=TRUE&amp;DOC_NAME=FAT:FQL_AUDITING_CLIENT_TEMPLATE.FAT&amp;display_string=Audit&amp;VAR:KEY=EPWDAVAVWL&amp;VAR:QUERY=UkdGX0VOVFJQUl9WQUwoUVRSLDQwMjY4LCwsLCwsTk9BVURJVCk=&amp;WINDOW=FIRST_POPUP&amp;HEIGHT=450&amp;WI","DTH=450&amp;START_MAXIMIZED=FALSE&amp;VAR:CALENDAR=US&amp;VAR:SYMBOL=OZM&amp;VAR:INDEX=0"}</definedName>
    <definedName name="_842__FDSAUDITLINK__" hidden="1">{"fdsup://directions/FAT Viewer?action=UPDATE&amp;creator=factset&amp;DYN_ARGS=TRUE&amp;DOC_NAME=FAT:FQL_AUDITING_CLIENT_TEMPLATE.FAT&amp;display_string=Audit&amp;VAR:KEY=EPWDAVAVWL&amp;VAR:QUERY=UkdGX0VOVFJQUl9WQUwoUVRSLDQwMjY4LCwsLCwsTk9BVURJVCk=&amp;WINDOW=FIRST_POPUP&amp;HEIGHT=450&amp;WI","DTH=450&amp;START_MAXIMIZED=FALSE&amp;VAR:CALENDAR=US&amp;VAR:SYMBOL=OZM&amp;VAR:INDEX=0"}</definedName>
    <definedName name="_843__FDSAUDITLINK__" localSheetId="2" hidden="1">{"fdsup://directions/FAT Viewer?action=UPDATE&amp;creator=factset&amp;DYN_ARGS=TRUE&amp;DOC_NAME=FAT:FQL_AUDITING_CLIENT_TEMPLATE.FAT&amp;display_string=Audit&amp;VAR:KEY=ENALIHQZUJ&amp;VAR:QUERY=UkdGX0VOVFJQUl9WQUwoUVRSLDQwMTc4LCwsLCwsTk9BVURJVCk=&amp;WINDOW=FIRST_POPUP&amp;HEIGHT=450&amp;WI","DTH=450&amp;START_MAXIMIZED=FALSE&amp;VAR:CALENDAR=US&amp;VAR:SYMBOL=OZM&amp;VAR:INDEX=0"}</definedName>
    <definedName name="_843__FDSAUDITLINK__" localSheetId="20" hidden="1">{"fdsup://directions/FAT Viewer?action=UPDATE&amp;creator=factset&amp;DYN_ARGS=TRUE&amp;DOC_NAME=FAT:FQL_AUDITING_CLIENT_TEMPLATE.FAT&amp;display_string=Audit&amp;VAR:KEY=ENALIHQZUJ&amp;VAR:QUERY=UkdGX0VOVFJQUl9WQUwoUVRSLDQwMTc4LCwsLCwsTk9BVURJVCk=&amp;WINDOW=FIRST_POPUP&amp;HEIGHT=450&amp;WI","DTH=450&amp;START_MAXIMIZED=FALSE&amp;VAR:CALENDAR=US&amp;VAR:SYMBOL=OZM&amp;VAR:INDEX=0"}</definedName>
    <definedName name="_843__FDSAUDITLINK__" hidden="1">{"fdsup://directions/FAT Viewer?action=UPDATE&amp;creator=factset&amp;DYN_ARGS=TRUE&amp;DOC_NAME=FAT:FQL_AUDITING_CLIENT_TEMPLATE.FAT&amp;display_string=Audit&amp;VAR:KEY=ENALIHQZUJ&amp;VAR:QUERY=UkdGX0VOVFJQUl9WQUwoUVRSLDQwMTc4LCwsLCwsTk9BVURJVCk=&amp;WINDOW=FIRST_POPUP&amp;HEIGHT=450&amp;WI","DTH=450&amp;START_MAXIMIZED=FALSE&amp;VAR:CALENDAR=US&amp;VAR:SYMBOL=OZM&amp;VAR:INDEX=0"}</definedName>
    <definedName name="_844__FDSAUDITLINK__" localSheetId="2" hidden="1">{"fdsup://directions/FAT Viewer?action=UPDATE&amp;creator=factset&amp;DYN_ARGS=TRUE&amp;DOC_NAME=FAT:FQL_AUDITING_CLIENT_TEMPLATE.FAT&amp;display_string=Audit&amp;VAR:KEY=EFKFOZQBKX&amp;VAR:QUERY=UkdGX0VOVFJQUl9WQUwoUVRSLDQwMDg2LCwsLCwsTk9BVURJVCk=&amp;WINDOW=FIRST_POPUP&amp;HEIGHT=450&amp;WI","DTH=450&amp;START_MAXIMIZED=FALSE&amp;VAR:CALENDAR=US&amp;VAR:SYMBOL=OZM&amp;VAR:INDEX=0"}</definedName>
    <definedName name="_844__FDSAUDITLINK__" localSheetId="20" hidden="1">{"fdsup://directions/FAT Viewer?action=UPDATE&amp;creator=factset&amp;DYN_ARGS=TRUE&amp;DOC_NAME=FAT:FQL_AUDITING_CLIENT_TEMPLATE.FAT&amp;display_string=Audit&amp;VAR:KEY=EFKFOZQBKX&amp;VAR:QUERY=UkdGX0VOVFJQUl9WQUwoUVRSLDQwMDg2LCwsLCwsTk9BVURJVCk=&amp;WINDOW=FIRST_POPUP&amp;HEIGHT=450&amp;WI","DTH=450&amp;START_MAXIMIZED=FALSE&amp;VAR:CALENDAR=US&amp;VAR:SYMBOL=OZM&amp;VAR:INDEX=0"}</definedName>
    <definedName name="_844__FDSAUDITLINK__" hidden="1">{"fdsup://directions/FAT Viewer?action=UPDATE&amp;creator=factset&amp;DYN_ARGS=TRUE&amp;DOC_NAME=FAT:FQL_AUDITING_CLIENT_TEMPLATE.FAT&amp;display_string=Audit&amp;VAR:KEY=EFKFOZQBKX&amp;VAR:QUERY=UkdGX0VOVFJQUl9WQUwoUVRSLDQwMDg2LCwsLCwsTk9BVURJVCk=&amp;WINDOW=FIRST_POPUP&amp;HEIGHT=450&amp;WI","DTH=450&amp;START_MAXIMIZED=FALSE&amp;VAR:CALENDAR=US&amp;VAR:SYMBOL=OZM&amp;VAR:INDEX=0"}</definedName>
    <definedName name="_845__FDSAUDITLINK__" localSheetId="2" hidden="1">{"fdsup://directions/FAT Viewer?action=UPDATE&amp;creator=factset&amp;DYN_ARGS=TRUE&amp;DOC_NAME=FAT:FQL_AUDITING_CLIENT_TEMPLATE.FAT&amp;display_string=Audit&amp;VAR:KEY=OZKRUNWHIL&amp;VAR:QUERY=UkdGX0VOVFJQUl9WQUwoUVRSLDM5OTk0LCwsLCwsTk9BVURJVCk=&amp;WINDOW=FIRST_POPUP&amp;HEIGHT=450&amp;WI","DTH=450&amp;START_MAXIMIZED=FALSE&amp;VAR:CALENDAR=US&amp;VAR:SYMBOL=OZM&amp;VAR:INDEX=0"}</definedName>
    <definedName name="_845__FDSAUDITLINK__" localSheetId="20" hidden="1">{"fdsup://directions/FAT Viewer?action=UPDATE&amp;creator=factset&amp;DYN_ARGS=TRUE&amp;DOC_NAME=FAT:FQL_AUDITING_CLIENT_TEMPLATE.FAT&amp;display_string=Audit&amp;VAR:KEY=OZKRUNWHIL&amp;VAR:QUERY=UkdGX0VOVFJQUl9WQUwoUVRSLDM5OTk0LCwsLCwsTk9BVURJVCk=&amp;WINDOW=FIRST_POPUP&amp;HEIGHT=450&amp;WI","DTH=450&amp;START_MAXIMIZED=FALSE&amp;VAR:CALENDAR=US&amp;VAR:SYMBOL=OZM&amp;VAR:INDEX=0"}</definedName>
    <definedName name="_845__FDSAUDITLINK__" hidden="1">{"fdsup://directions/FAT Viewer?action=UPDATE&amp;creator=factset&amp;DYN_ARGS=TRUE&amp;DOC_NAME=FAT:FQL_AUDITING_CLIENT_TEMPLATE.FAT&amp;display_string=Audit&amp;VAR:KEY=OZKRUNWHIL&amp;VAR:QUERY=UkdGX0VOVFJQUl9WQUwoUVRSLDM5OTk0LCwsLCwsTk9BVURJVCk=&amp;WINDOW=FIRST_POPUP&amp;HEIGHT=450&amp;WI","DTH=450&amp;START_MAXIMIZED=FALSE&amp;VAR:CALENDAR=US&amp;VAR:SYMBOL=OZM&amp;VAR:INDEX=0"}</definedName>
    <definedName name="_846__FDSAUDITLINK__" localSheetId="2" hidden="1">{"fdsup://directions/FAT Viewer?action=UPDATE&amp;creator=factset&amp;DYN_ARGS=TRUE&amp;DOC_NAME=FAT:FQL_AUDITING_CLIENT_TEMPLATE.FAT&amp;display_string=Audit&amp;VAR:KEY=QPUPARQXUX&amp;VAR:QUERY=UkdGX0VOVFJQUl9WQUwoUVRSLDM5OTAzLCwsLCwsTk9BVURJVCk=&amp;WINDOW=FIRST_POPUP&amp;HEIGHT=450&amp;WI","DTH=450&amp;START_MAXIMIZED=FALSE&amp;VAR:CALENDAR=US&amp;VAR:SYMBOL=OZM&amp;VAR:INDEX=0"}</definedName>
    <definedName name="_846__FDSAUDITLINK__" localSheetId="20" hidden="1">{"fdsup://directions/FAT Viewer?action=UPDATE&amp;creator=factset&amp;DYN_ARGS=TRUE&amp;DOC_NAME=FAT:FQL_AUDITING_CLIENT_TEMPLATE.FAT&amp;display_string=Audit&amp;VAR:KEY=QPUPARQXUX&amp;VAR:QUERY=UkdGX0VOVFJQUl9WQUwoUVRSLDM5OTAzLCwsLCwsTk9BVURJVCk=&amp;WINDOW=FIRST_POPUP&amp;HEIGHT=450&amp;WI","DTH=450&amp;START_MAXIMIZED=FALSE&amp;VAR:CALENDAR=US&amp;VAR:SYMBOL=OZM&amp;VAR:INDEX=0"}</definedName>
    <definedName name="_846__FDSAUDITLINK__" hidden="1">{"fdsup://directions/FAT Viewer?action=UPDATE&amp;creator=factset&amp;DYN_ARGS=TRUE&amp;DOC_NAME=FAT:FQL_AUDITING_CLIENT_TEMPLATE.FAT&amp;display_string=Audit&amp;VAR:KEY=QPUPARQXUX&amp;VAR:QUERY=UkdGX0VOVFJQUl9WQUwoUVRSLDM5OTAzLCwsLCwsTk9BVURJVCk=&amp;WINDOW=FIRST_POPUP&amp;HEIGHT=450&amp;WI","DTH=450&amp;START_MAXIMIZED=FALSE&amp;VAR:CALENDAR=US&amp;VAR:SYMBOL=OZM&amp;VAR:INDEX=0"}</definedName>
    <definedName name="_847__FDSAUDITLINK__" localSheetId="2" hidden="1">{"fdsup://directions/FAT Viewer?action=UPDATE&amp;creator=factset&amp;DYN_ARGS=TRUE&amp;DOC_NAME=FAT:FQL_AUDITING_CLIENT_TEMPLATE.FAT&amp;display_string=Audit&amp;VAR:KEY=UNOBIVMNGP&amp;VAR:QUERY=UkdGX0VOVFJQUl9WQUwoUVRSLDM5ODEzLCwsLCwsTk9BVURJVCk=&amp;WINDOW=FIRST_POPUP&amp;HEIGHT=450&amp;WI","DTH=450&amp;START_MAXIMIZED=FALSE&amp;VAR:CALENDAR=US&amp;VAR:SYMBOL=OZM&amp;VAR:INDEX=0"}</definedName>
    <definedName name="_847__FDSAUDITLINK__" localSheetId="20" hidden="1">{"fdsup://directions/FAT Viewer?action=UPDATE&amp;creator=factset&amp;DYN_ARGS=TRUE&amp;DOC_NAME=FAT:FQL_AUDITING_CLIENT_TEMPLATE.FAT&amp;display_string=Audit&amp;VAR:KEY=UNOBIVMNGP&amp;VAR:QUERY=UkdGX0VOVFJQUl9WQUwoUVRSLDM5ODEzLCwsLCwsTk9BVURJVCk=&amp;WINDOW=FIRST_POPUP&amp;HEIGHT=450&amp;WI","DTH=450&amp;START_MAXIMIZED=FALSE&amp;VAR:CALENDAR=US&amp;VAR:SYMBOL=OZM&amp;VAR:INDEX=0"}</definedName>
    <definedName name="_847__FDSAUDITLINK__" hidden="1">{"fdsup://directions/FAT Viewer?action=UPDATE&amp;creator=factset&amp;DYN_ARGS=TRUE&amp;DOC_NAME=FAT:FQL_AUDITING_CLIENT_TEMPLATE.FAT&amp;display_string=Audit&amp;VAR:KEY=UNOBIVMNGP&amp;VAR:QUERY=UkdGX0VOVFJQUl9WQUwoUVRSLDM5ODEzLCwsLCwsTk9BVURJVCk=&amp;WINDOW=FIRST_POPUP&amp;HEIGHT=450&amp;WI","DTH=450&amp;START_MAXIMIZED=FALSE&amp;VAR:CALENDAR=US&amp;VAR:SYMBOL=OZM&amp;VAR:INDEX=0"}</definedName>
    <definedName name="_848__FDSAUDITLINK__" localSheetId="2" hidden="1">{"fdsup://directions/FAT Viewer?action=UPDATE&amp;creator=factset&amp;DYN_ARGS=TRUE&amp;DOC_NAME=FAT:FQL_AUDITING_CLIENT_TEMPLATE.FAT&amp;display_string=Audit&amp;VAR:KEY=CHSVMLSVYH&amp;VAR:QUERY=UkdGX0VOVFJQUl9WQUwoUVRSLDM5NzIxLCwsLCwsTk9BVURJVCk=&amp;WINDOW=FIRST_POPUP&amp;HEIGHT=450&amp;WI","DTH=450&amp;START_MAXIMIZED=FALSE&amp;VAR:CALENDAR=US&amp;VAR:SYMBOL=OZM&amp;VAR:INDEX=0"}</definedName>
    <definedName name="_848__FDSAUDITLINK__" localSheetId="20" hidden="1">{"fdsup://directions/FAT Viewer?action=UPDATE&amp;creator=factset&amp;DYN_ARGS=TRUE&amp;DOC_NAME=FAT:FQL_AUDITING_CLIENT_TEMPLATE.FAT&amp;display_string=Audit&amp;VAR:KEY=CHSVMLSVYH&amp;VAR:QUERY=UkdGX0VOVFJQUl9WQUwoUVRSLDM5NzIxLCwsLCwsTk9BVURJVCk=&amp;WINDOW=FIRST_POPUP&amp;HEIGHT=450&amp;WI","DTH=450&amp;START_MAXIMIZED=FALSE&amp;VAR:CALENDAR=US&amp;VAR:SYMBOL=OZM&amp;VAR:INDEX=0"}</definedName>
    <definedName name="_848__FDSAUDITLINK__" hidden="1">{"fdsup://directions/FAT Viewer?action=UPDATE&amp;creator=factset&amp;DYN_ARGS=TRUE&amp;DOC_NAME=FAT:FQL_AUDITING_CLIENT_TEMPLATE.FAT&amp;display_string=Audit&amp;VAR:KEY=CHSVMLSVYH&amp;VAR:QUERY=UkdGX0VOVFJQUl9WQUwoUVRSLDM5NzIxLCwsLCwsTk9BVURJVCk=&amp;WINDOW=FIRST_POPUP&amp;HEIGHT=450&amp;WI","DTH=450&amp;START_MAXIMIZED=FALSE&amp;VAR:CALENDAR=US&amp;VAR:SYMBOL=OZM&amp;VAR:INDEX=0"}</definedName>
    <definedName name="_849__FDSAUDITLINK__" localSheetId="2" hidden="1">{"fdsup://directions/FAT Viewer?action=UPDATE&amp;creator=factset&amp;DYN_ARGS=TRUE&amp;DOC_NAME=FAT:FQL_AUDITING_CLIENT_TEMPLATE.FAT&amp;display_string=Audit&amp;VAR:KEY=CBKNWDAHKJ&amp;VAR:QUERY=UkdGX0VOVFJQUl9WQUwoUVRSLDM5NjI5LCwsLCwsTk9BVURJVCk=&amp;WINDOW=FIRST_POPUP&amp;HEIGHT=450&amp;WI","DTH=450&amp;START_MAXIMIZED=FALSE&amp;VAR:CALENDAR=US&amp;VAR:SYMBOL=OZM&amp;VAR:INDEX=0"}</definedName>
    <definedName name="_849__FDSAUDITLINK__" localSheetId="20" hidden="1">{"fdsup://directions/FAT Viewer?action=UPDATE&amp;creator=factset&amp;DYN_ARGS=TRUE&amp;DOC_NAME=FAT:FQL_AUDITING_CLIENT_TEMPLATE.FAT&amp;display_string=Audit&amp;VAR:KEY=CBKNWDAHKJ&amp;VAR:QUERY=UkdGX0VOVFJQUl9WQUwoUVRSLDM5NjI5LCwsLCwsTk9BVURJVCk=&amp;WINDOW=FIRST_POPUP&amp;HEIGHT=450&amp;WI","DTH=450&amp;START_MAXIMIZED=FALSE&amp;VAR:CALENDAR=US&amp;VAR:SYMBOL=OZM&amp;VAR:INDEX=0"}</definedName>
    <definedName name="_849__FDSAUDITLINK__" hidden="1">{"fdsup://directions/FAT Viewer?action=UPDATE&amp;creator=factset&amp;DYN_ARGS=TRUE&amp;DOC_NAME=FAT:FQL_AUDITING_CLIENT_TEMPLATE.FAT&amp;display_string=Audit&amp;VAR:KEY=CBKNWDAHKJ&amp;VAR:QUERY=UkdGX0VOVFJQUl9WQUwoUVRSLDM5NjI5LCwsLCwsTk9BVURJVCk=&amp;WINDOW=FIRST_POPUP&amp;HEIGHT=450&amp;WI","DTH=450&amp;START_MAXIMIZED=FALSE&amp;VAR:CALENDAR=US&amp;VAR:SYMBOL=OZM&amp;VAR:INDEX=0"}</definedName>
    <definedName name="_85__FDSAUDITLINK__" localSheetId="2" hidden="1">{"fdsup://IBCentral/FAT Viewer?action=UPDATE&amp;creator=factset&amp;DOC_NAME=fat:reuters_annual_source_window.fat&amp;display_string=Audit&amp;DYN_ARGS=TRUE&amp;VAR:ID1=522603&amp;VAR:RCODE=CMNEQ&amp;VAR:SDATE=20111299&amp;VAR:FREQ=Y&amp;VAR:RELITEM=RP&amp;VAR:CURRENCY=LOCAL&amp;VAR:CURRSOURCE=EXSHA","RE&amp;VAR:NATFREQ=ANNUAL&amp;VAR:RFIELD=FINALIZED&amp;VAR:DB_TYPE=NR&amp;VAR:UNITS=M&amp;window=popup&amp;width=450&amp;height=300&amp;START_MAXIMIZED=FALSE"}</definedName>
    <definedName name="_85__FDSAUDITLINK__" localSheetId="20" hidden="1">{"fdsup://IBCentral/FAT Viewer?action=UPDATE&amp;creator=factset&amp;DOC_NAME=fat:reuters_annual_source_window.fat&amp;display_string=Audit&amp;DYN_ARGS=TRUE&amp;VAR:ID1=522603&amp;VAR:RCODE=CMNEQ&amp;VAR:SDATE=20111299&amp;VAR:FREQ=Y&amp;VAR:RELITEM=RP&amp;VAR:CURRENCY=LOCAL&amp;VAR:CURRSOURCE=EXSHA","RE&amp;VAR:NATFREQ=ANNUAL&amp;VAR:RFIELD=FINALIZED&amp;VAR:DB_TYPE=NR&amp;VAR:UNITS=M&amp;window=popup&amp;width=450&amp;height=300&amp;START_MAXIMIZED=FALSE"}</definedName>
    <definedName name="_85__FDSAUDITLINK__" hidden="1">{"fdsup://IBCentral/FAT Viewer?action=UPDATE&amp;creator=factset&amp;DOC_NAME=fat:reuters_annual_source_window.fat&amp;display_string=Audit&amp;DYN_ARGS=TRUE&amp;VAR:ID1=522603&amp;VAR:RCODE=CMNEQ&amp;VAR:SDATE=20111299&amp;VAR:FREQ=Y&amp;VAR:RELITEM=RP&amp;VAR:CURRENCY=LOCAL&amp;VAR:CURRSOURCE=EXSHA","RE&amp;VAR:NATFREQ=ANNUAL&amp;VAR:RFIELD=FINALIZED&amp;VAR:DB_TYPE=NR&amp;VAR:UNITS=M&amp;window=popup&amp;width=450&amp;height=300&amp;START_MAXIMIZED=FALSE"}</definedName>
    <definedName name="_850__FDSAUDITLINK__" localSheetId="2" hidden="1">{"fdsup://directions/FAT Viewer?action=UPDATE&amp;creator=factset&amp;DYN_ARGS=TRUE&amp;DOC_NAME=FAT:FQL_AUDITING_CLIENT_TEMPLATE.FAT&amp;display_string=Audit&amp;VAR:KEY=KPODUPWHYR&amp;VAR:QUERY=UkdGX0VOVFJQUl9WQUwoUVRSLDM5NTM4LCwsLCwsTk9BVURJVCk=&amp;WINDOW=FIRST_POPUP&amp;HEIGHT=450&amp;WI","DTH=450&amp;START_MAXIMIZED=FALSE&amp;VAR:CALENDAR=US&amp;VAR:SYMBOL=OZM&amp;VAR:INDEX=0"}</definedName>
    <definedName name="_850__FDSAUDITLINK__" localSheetId="20" hidden="1">{"fdsup://directions/FAT Viewer?action=UPDATE&amp;creator=factset&amp;DYN_ARGS=TRUE&amp;DOC_NAME=FAT:FQL_AUDITING_CLIENT_TEMPLATE.FAT&amp;display_string=Audit&amp;VAR:KEY=KPODUPWHYR&amp;VAR:QUERY=UkdGX0VOVFJQUl9WQUwoUVRSLDM5NTM4LCwsLCwsTk9BVURJVCk=&amp;WINDOW=FIRST_POPUP&amp;HEIGHT=450&amp;WI","DTH=450&amp;START_MAXIMIZED=FALSE&amp;VAR:CALENDAR=US&amp;VAR:SYMBOL=OZM&amp;VAR:INDEX=0"}</definedName>
    <definedName name="_850__FDSAUDITLINK__" hidden="1">{"fdsup://directions/FAT Viewer?action=UPDATE&amp;creator=factset&amp;DYN_ARGS=TRUE&amp;DOC_NAME=FAT:FQL_AUDITING_CLIENT_TEMPLATE.FAT&amp;display_string=Audit&amp;VAR:KEY=KPODUPWHYR&amp;VAR:QUERY=UkdGX0VOVFJQUl9WQUwoUVRSLDM5NTM4LCwsLCwsTk9BVURJVCk=&amp;WINDOW=FIRST_POPUP&amp;HEIGHT=450&amp;WI","DTH=450&amp;START_MAXIMIZED=FALSE&amp;VAR:CALENDAR=US&amp;VAR:SYMBOL=OZM&amp;VAR:INDEX=0"}</definedName>
    <definedName name="_851__FDSAUDITLINK__" localSheetId="2" hidden="1">{"fdsup://directions/FAT Viewer?action=UPDATE&amp;creator=factset&amp;DYN_ARGS=TRUE&amp;DOC_NAME=FAT:FQL_AUDITING_CLIENT_TEMPLATE.FAT&amp;display_string=Audit&amp;VAR:KEY=WHUFCHOVAN&amp;VAR:QUERY=UkdGX0VOVFJQUl9WQUwoUVRSLDM5NDQ3LCwsLCwsTk9BVURJVCk=&amp;WINDOW=FIRST_POPUP&amp;HEIGHT=450&amp;WI","DTH=450&amp;START_MAXIMIZED=FALSE&amp;VAR:CALENDAR=US&amp;VAR:SYMBOL=OZM&amp;VAR:INDEX=0"}</definedName>
    <definedName name="_851__FDSAUDITLINK__" localSheetId="20" hidden="1">{"fdsup://directions/FAT Viewer?action=UPDATE&amp;creator=factset&amp;DYN_ARGS=TRUE&amp;DOC_NAME=FAT:FQL_AUDITING_CLIENT_TEMPLATE.FAT&amp;display_string=Audit&amp;VAR:KEY=WHUFCHOVAN&amp;VAR:QUERY=UkdGX0VOVFJQUl9WQUwoUVRSLDM5NDQ3LCwsLCwsTk9BVURJVCk=&amp;WINDOW=FIRST_POPUP&amp;HEIGHT=450&amp;WI","DTH=450&amp;START_MAXIMIZED=FALSE&amp;VAR:CALENDAR=US&amp;VAR:SYMBOL=OZM&amp;VAR:INDEX=0"}</definedName>
    <definedName name="_851__FDSAUDITLINK__" hidden="1">{"fdsup://directions/FAT Viewer?action=UPDATE&amp;creator=factset&amp;DYN_ARGS=TRUE&amp;DOC_NAME=FAT:FQL_AUDITING_CLIENT_TEMPLATE.FAT&amp;display_string=Audit&amp;VAR:KEY=WHUFCHOVAN&amp;VAR:QUERY=UkdGX0VOVFJQUl9WQUwoUVRSLDM5NDQ3LCwsLCwsTk9BVURJVCk=&amp;WINDOW=FIRST_POPUP&amp;HEIGHT=450&amp;WI","DTH=450&amp;START_MAXIMIZED=FALSE&amp;VAR:CALENDAR=US&amp;VAR:SYMBOL=OZM&amp;VAR:INDEX=0"}</definedName>
    <definedName name="_852__FDSAUDITLINK__" localSheetId="2" hidden="1">{"fdsup://directions/FAT Viewer?action=UPDATE&amp;creator=factset&amp;DYN_ARGS=TRUE&amp;DOC_NAME=FAT:FQL_AUDITING_CLIENT_TEMPLATE.FAT&amp;display_string=Audit&amp;VAR:KEY=QDWBINOJIH&amp;VAR:QUERY=UkdGX0VOVFJQUl9WQUwoUVRSLDM5MzU1LCwsLCwsTk9BVURJVCk=&amp;WINDOW=FIRST_POPUP&amp;HEIGHT=450&amp;WI","DTH=450&amp;START_MAXIMIZED=FALSE&amp;VAR:CALENDAR=US&amp;VAR:SYMBOL=OZM&amp;VAR:INDEX=0"}</definedName>
    <definedName name="_852__FDSAUDITLINK__" localSheetId="20" hidden="1">{"fdsup://directions/FAT Viewer?action=UPDATE&amp;creator=factset&amp;DYN_ARGS=TRUE&amp;DOC_NAME=FAT:FQL_AUDITING_CLIENT_TEMPLATE.FAT&amp;display_string=Audit&amp;VAR:KEY=QDWBINOJIH&amp;VAR:QUERY=UkdGX0VOVFJQUl9WQUwoUVRSLDM5MzU1LCwsLCwsTk9BVURJVCk=&amp;WINDOW=FIRST_POPUP&amp;HEIGHT=450&amp;WI","DTH=450&amp;START_MAXIMIZED=FALSE&amp;VAR:CALENDAR=US&amp;VAR:SYMBOL=OZM&amp;VAR:INDEX=0"}</definedName>
    <definedName name="_852__FDSAUDITLINK__" hidden="1">{"fdsup://directions/FAT Viewer?action=UPDATE&amp;creator=factset&amp;DYN_ARGS=TRUE&amp;DOC_NAME=FAT:FQL_AUDITING_CLIENT_TEMPLATE.FAT&amp;display_string=Audit&amp;VAR:KEY=QDWBINOJIH&amp;VAR:QUERY=UkdGX0VOVFJQUl9WQUwoUVRSLDM5MzU1LCwsLCwsTk9BVURJVCk=&amp;WINDOW=FIRST_POPUP&amp;HEIGHT=450&amp;WI","DTH=450&amp;START_MAXIMIZED=FALSE&amp;VAR:CALENDAR=US&amp;VAR:SYMBOL=OZM&amp;VAR:INDEX=0"}</definedName>
    <definedName name="_853__FDSAUDITLINK__" localSheetId="2" hidden="1">{"fdsup://directions/FAT Viewer?action=UPDATE&amp;creator=factset&amp;DYN_ARGS=TRUE&amp;DOC_NAME=FAT:FQL_AUDITING_CLIENT_TEMPLATE.FAT&amp;display_string=Audit&amp;VAR:KEY=UXUVUJWNOH&amp;VAR:QUERY=UkdGX0VOVFJQUl9WQUwoUVRSLDM5MjYzLCwsLCwsTk9BVURJVCk=&amp;WINDOW=FIRST_POPUP&amp;HEIGHT=450&amp;WI","DTH=450&amp;START_MAXIMIZED=FALSE&amp;VAR:CALENDAR=US&amp;VAR:SYMBOL=OZM&amp;VAR:INDEX=0"}</definedName>
    <definedName name="_853__FDSAUDITLINK__" localSheetId="20" hidden="1">{"fdsup://directions/FAT Viewer?action=UPDATE&amp;creator=factset&amp;DYN_ARGS=TRUE&amp;DOC_NAME=FAT:FQL_AUDITING_CLIENT_TEMPLATE.FAT&amp;display_string=Audit&amp;VAR:KEY=UXUVUJWNOH&amp;VAR:QUERY=UkdGX0VOVFJQUl9WQUwoUVRSLDM5MjYzLCwsLCwsTk9BVURJVCk=&amp;WINDOW=FIRST_POPUP&amp;HEIGHT=450&amp;WI","DTH=450&amp;START_MAXIMIZED=FALSE&amp;VAR:CALENDAR=US&amp;VAR:SYMBOL=OZM&amp;VAR:INDEX=0"}</definedName>
    <definedName name="_853__FDSAUDITLINK__" hidden="1">{"fdsup://directions/FAT Viewer?action=UPDATE&amp;creator=factset&amp;DYN_ARGS=TRUE&amp;DOC_NAME=FAT:FQL_AUDITING_CLIENT_TEMPLATE.FAT&amp;display_string=Audit&amp;VAR:KEY=UXUVUJWNOH&amp;VAR:QUERY=UkdGX0VOVFJQUl9WQUwoUVRSLDM5MjYzLCwsLCwsTk9BVURJVCk=&amp;WINDOW=FIRST_POPUP&amp;HEIGHT=450&amp;WI","DTH=450&amp;START_MAXIMIZED=FALSE&amp;VAR:CALENDAR=US&amp;VAR:SYMBOL=OZM&amp;VAR:INDEX=0"}</definedName>
    <definedName name="_854__FDSAUDITLINK__" localSheetId="2" hidden="1">{"fdsup://directions/FAT Viewer?action=UPDATE&amp;creator=factset&amp;DYN_ARGS=TRUE&amp;DOC_NAME=FAT:FQL_AUDITING_CLIENT_TEMPLATE.FAT&amp;display_string=Audit&amp;VAR:KEY=GPYRITKBWH&amp;VAR:QUERY=UkdGX0VOVFJQUl9WQUwoUVRSLDM5MTcyLCwsLCwsTk9BVURJVCk=&amp;WINDOW=FIRST_POPUP&amp;HEIGHT=450&amp;WI","DTH=450&amp;START_MAXIMIZED=FALSE&amp;VAR:CALENDAR=US&amp;VAR:SYMBOL=OZM&amp;VAR:INDEX=0"}</definedName>
    <definedName name="_854__FDSAUDITLINK__" localSheetId="20" hidden="1">{"fdsup://directions/FAT Viewer?action=UPDATE&amp;creator=factset&amp;DYN_ARGS=TRUE&amp;DOC_NAME=FAT:FQL_AUDITING_CLIENT_TEMPLATE.FAT&amp;display_string=Audit&amp;VAR:KEY=GPYRITKBWH&amp;VAR:QUERY=UkdGX0VOVFJQUl9WQUwoUVRSLDM5MTcyLCwsLCwsTk9BVURJVCk=&amp;WINDOW=FIRST_POPUP&amp;HEIGHT=450&amp;WI","DTH=450&amp;START_MAXIMIZED=FALSE&amp;VAR:CALENDAR=US&amp;VAR:SYMBOL=OZM&amp;VAR:INDEX=0"}</definedName>
    <definedName name="_854__FDSAUDITLINK__" hidden="1">{"fdsup://directions/FAT Viewer?action=UPDATE&amp;creator=factset&amp;DYN_ARGS=TRUE&amp;DOC_NAME=FAT:FQL_AUDITING_CLIENT_TEMPLATE.FAT&amp;display_string=Audit&amp;VAR:KEY=GPYRITKBWH&amp;VAR:QUERY=UkdGX0VOVFJQUl9WQUwoUVRSLDM5MTcyLCwsLCwsTk9BVURJVCk=&amp;WINDOW=FIRST_POPUP&amp;HEIGHT=450&amp;WI","DTH=450&amp;START_MAXIMIZED=FALSE&amp;VAR:CALENDAR=US&amp;VAR:SYMBOL=OZM&amp;VAR:INDEX=0"}</definedName>
    <definedName name="_855__FDSAUDITLINK__" localSheetId="2" hidden="1">{"fdsup://directions/FAT Viewer?action=UPDATE&amp;creator=factset&amp;DYN_ARGS=TRUE&amp;DOC_NAME=FAT:FQL_AUDITING_CLIENT_TEMPLATE.FAT&amp;display_string=Audit&amp;VAR:KEY=ONQHQDUZKF&amp;VAR:QUERY=UkdGX0VOVFJQUl9WQUwoUVRSLDM5MDgyLCwsLCwsTk9BVURJVCk=&amp;WINDOW=FIRST_POPUP&amp;HEIGHT=450&amp;WI","DTH=450&amp;START_MAXIMIZED=FALSE&amp;VAR:CALENDAR=US&amp;VAR:SYMBOL=OZM&amp;VAR:INDEX=0"}</definedName>
    <definedName name="_855__FDSAUDITLINK__" localSheetId="20" hidden="1">{"fdsup://directions/FAT Viewer?action=UPDATE&amp;creator=factset&amp;DYN_ARGS=TRUE&amp;DOC_NAME=FAT:FQL_AUDITING_CLIENT_TEMPLATE.FAT&amp;display_string=Audit&amp;VAR:KEY=ONQHQDUZKF&amp;VAR:QUERY=UkdGX0VOVFJQUl9WQUwoUVRSLDM5MDgyLCwsLCwsTk9BVURJVCk=&amp;WINDOW=FIRST_POPUP&amp;HEIGHT=450&amp;WI","DTH=450&amp;START_MAXIMIZED=FALSE&amp;VAR:CALENDAR=US&amp;VAR:SYMBOL=OZM&amp;VAR:INDEX=0"}</definedName>
    <definedName name="_855__FDSAUDITLINK__" hidden="1">{"fdsup://directions/FAT Viewer?action=UPDATE&amp;creator=factset&amp;DYN_ARGS=TRUE&amp;DOC_NAME=FAT:FQL_AUDITING_CLIENT_TEMPLATE.FAT&amp;display_string=Audit&amp;VAR:KEY=ONQHQDUZKF&amp;VAR:QUERY=UkdGX0VOVFJQUl9WQUwoUVRSLDM5MDgyLCwsLCwsTk9BVURJVCk=&amp;WINDOW=FIRST_POPUP&amp;HEIGHT=450&amp;WI","DTH=450&amp;START_MAXIMIZED=FALSE&amp;VAR:CALENDAR=US&amp;VAR:SYMBOL=OZM&amp;VAR:INDEX=0"}</definedName>
    <definedName name="_856__FDSAUDITLINK__" localSheetId="2" hidden="1">{"fdsup://directions/FAT Viewer?action=UPDATE&amp;creator=factset&amp;DYN_ARGS=TRUE&amp;DOC_NAME=FAT:FQL_AUDITING_CLIENT_TEMPLATE.FAT&amp;display_string=Audit&amp;VAR:KEY=OLOPGHWHAP&amp;VAR:QUERY=UkdGX0VOVFJQUl9WQUwoUVRSLDM4OTkwLCwsLCwsTk9BVURJVCk=&amp;WINDOW=FIRST_POPUP&amp;HEIGHT=450&amp;WI","DTH=450&amp;START_MAXIMIZED=FALSE&amp;VAR:CALENDAR=US&amp;VAR:SYMBOL=OZM&amp;VAR:INDEX=0"}</definedName>
    <definedName name="_856__FDSAUDITLINK__" localSheetId="20" hidden="1">{"fdsup://directions/FAT Viewer?action=UPDATE&amp;creator=factset&amp;DYN_ARGS=TRUE&amp;DOC_NAME=FAT:FQL_AUDITING_CLIENT_TEMPLATE.FAT&amp;display_string=Audit&amp;VAR:KEY=OLOPGHWHAP&amp;VAR:QUERY=UkdGX0VOVFJQUl9WQUwoUVRSLDM4OTkwLCwsLCwsTk9BVURJVCk=&amp;WINDOW=FIRST_POPUP&amp;HEIGHT=450&amp;WI","DTH=450&amp;START_MAXIMIZED=FALSE&amp;VAR:CALENDAR=US&amp;VAR:SYMBOL=OZM&amp;VAR:INDEX=0"}</definedName>
    <definedName name="_856__FDSAUDITLINK__" hidden="1">{"fdsup://directions/FAT Viewer?action=UPDATE&amp;creator=factset&amp;DYN_ARGS=TRUE&amp;DOC_NAME=FAT:FQL_AUDITING_CLIENT_TEMPLATE.FAT&amp;display_string=Audit&amp;VAR:KEY=OLOPGHWHAP&amp;VAR:QUERY=UkdGX0VOVFJQUl9WQUwoUVRSLDM4OTkwLCwsLCwsTk9BVURJVCk=&amp;WINDOW=FIRST_POPUP&amp;HEIGHT=450&amp;WI","DTH=450&amp;START_MAXIMIZED=FALSE&amp;VAR:CALENDAR=US&amp;VAR:SYMBOL=OZM&amp;VAR:INDEX=0"}</definedName>
    <definedName name="_857__FDSAUDITLINK__" localSheetId="2" hidden="1">{"fdsup://directions/FAT Viewer?action=UPDATE&amp;creator=factset&amp;DYN_ARGS=TRUE&amp;DOC_NAME=FAT:FQL_AUDITING_CLIENT_TEMPLATE.FAT&amp;display_string=Audit&amp;VAR:KEY=EZCLCRSDAP&amp;VAR:QUERY=UkdGX0VOVFJQUl9WQUwoUVRSLDM4ODk4LCwsLCwsTk9BVURJVCk=&amp;WINDOW=FIRST_POPUP&amp;HEIGHT=450&amp;WI","DTH=450&amp;START_MAXIMIZED=FALSE&amp;VAR:CALENDAR=US&amp;VAR:SYMBOL=OZM&amp;VAR:INDEX=0"}</definedName>
    <definedName name="_857__FDSAUDITLINK__" localSheetId="20" hidden="1">{"fdsup://directions/FAT Viewer?action=UPDATE&amp;creator=factset&amp;DYN_ARGS=TRUE&amp;DOC_NAME=FAT:FQL_AUDITING_CLIENT_TEMPLATE.FAT&amp;display_string=Audit&amp;VAR:KEY=EZCLCRSDAP&amp;VAR:QUERY=UkdGX0VOVFJQUl9WQUwoUVRSLDM4ODk4LCwsLCwsTk9BVURJVCk=&amp;WINDOW=FIRST_POPUP&amp;HEIGHT=450&amp;WI","DTH=450&amp;START_MAXIMIZED=FALSE&amp;VAR:CALENDAR=US&amp;VAR:SYMBOL=OZM&amp;VAR:INDEX=0"}</definedName>
    <definedName name="_857__FDSAUDITLINK__" hidden="1">{"fdsup://directions/FAT Viewer?action=UPDATE&amp;creator=factset&amp;DYN_ARGS=TRUE&amp;DOC_NAME=FAT:FQL_AUDITING_CLIENT_TEMPLATE.FAT&amp;display_string=Audit&amp;VAR:KEY=EZCLCRSDAP&amp;VAR:QUERY=UkdGX0VOVFJQUl9WQUwoUVRSLDM4ODk4LCwsLCwsTk9BVURJVCk=&amp;WINDOW=FIRST_POPUP&amp;HEIGHT=450&amp;WI","DTH=450&amp;START_MAXIMIZED=FALSE&amp;VAR:CALENDAR=US&amp;VAR:SYMBOL=OZM&amp;VAR:INDEX=0"}</definedName>
    <definedName name="_858__FDSAUDITLINK__" localSheetId="2" hidden="1">{"fdsup://directions/FAT Viewer?action=UPDATE&amp;creator=factset&amp;DYN_ARGS=TRUE&amp;DOC_NAME=FAT:FQL_AUDITING_CLIENT_TEMPLATE.FAT&amp;display_string=Audit&amp;VAR:KEY=CBYLCVWFIZ&amp;VAR:QUERY=UkdGX0VOVFJQUl9WQUwoUVRSLDM4ODA3LCwsLCwsTk9BVURJVCk=&amp;WINDOW=FIRST_POPUP&amp;HEIGHT=450&amp;WI","DTH=450&amp;START_MAXIMIZED=FALSE&amp;VAR:CALENDAR=US&amp;VAR:SYMBOL=OZM&amp;VAR:INDEX=0"}</definedName>
    <definedName name="_858__FDSAUDITLINK__" localSheetId="20" hidden="1">{"fdsup://directions/FAT Viewer?action=UPDATE&amp;creator=factset&amp;DYN_ARGS=TRUE&amp;DOC_NAME=FAT:FQL_AUDITING_CLIENT_TEMPLATE.FAT&amp;display_string=Audit&amp;VAR:KEY=CBYLCVWFIZ&amp;VAR:QUERY=UkdGX0VOVFJQUl9WQUwoUVRSLDM4ODA3LCwsLCwsTk9BVURJVCk=&amp;WINDOW=FIRST_POPUP&amp;HEIGHT=450&amp;WI","DTH=450&amp;START_MAXIMIZED=FALSE&amp;VAR:CALENDAR=US&amp;VAR:SYMBOL=OZM&amp;VAR:INDEX=0"}</definedName>
    <definedName name="_858__FDSAUDITLINK__" hidden="1">{"fdsup://directions/FAT Viewer?action=UPDATE&amp;creator=factset&amp;DYN_ARGS=TRUE&amp;DOC_NAME=FAT:FQL_AUDITING_CLIENT_TEMPLATE.FAT&amp;display_string=Audit&amp;VAR:KEY=CBYLCVWFIZ&amp;VAR:QUERY=UkdGX0VOVFJQUl9WQUwoUVRSLDM4ODA3LCwsLCwsTk9BVURJVCk=&amp;WINDOW=FIRST_POPUP&amp;HEIGHT=450&amp;WI","DTH=450&amp;START_MAXIMIZED=FALSE&amp;VAR:CALENDAR=US&amp;VAR:SYMBOL=OZM&amp;VAR:INDEX=0"}</definedName>
    <definedName name="_859__FDSAUDITLINK__" localSheetId="2" hidden="1">{"fdsup://directions/FAT Viewer?action=UPDATE&amp;creator=factset&amp;DYN_ARGS=TRUE&amp;DOC_NAME=FAT:FQL_AUDITING_CLIENT_TEMPLATE.FAT&amp;display_string=Audit&amp;VAR:KEY=MZIRGRQDQT&amp;VAR:QUERY=UkdGX0VOVFJQUl9WQUwoUVRSLDM4NzE3LCwsLCwsTk9BVURJVCk=&amp;WINDOW=FIRST_POPUP&amp;HEIGHT=450&amp;WI","DTH=450&amp;START_MAXIMIZED=FALSE&amp;VAR:CALENDAR=US&amp;VAR:SYMBOL=OZM&amp;VAR:INDEX=0"}</definedName>
    <definedName name="_859__FDSAUDITLINK__" localSheetId="20" hidden="1">{"fdsup://directions/FAT Viewer?action=UPDATE&amp;creator=factset&amp;DYN_ARGS=TRUE&amp;DOC_NAME=FAT:FQL_AUDITING_CLIENT_TEMPLATE.FAT&amp;display_string=Audit&amp;VAR:KEY=MZIRGRQDQT&amp;VAR:QUERY=UkdGX0VOVFJQUl9WQUwoUVRSLDM4NzE3LCwsLCwsTk9BVURJVCk=&amp;WINDOW=FIRST_POPUP&amp;HEIGHT=450&amp;WI","DTH=450&amp;START_MAXIMIZED=FALSE&amp;VAR:CALENDAR=US&amp;VAR:SYMBOL=OZM&amp;VAR:INDEX=0"}</definedName>
    <definedName name="_859__FDSAUDITLINK__" hidden="1">{"fdsup://directions/FAT Viewer?action=UPDATE&amp;creator=factset&amp;DYN_ARGS=TRUE&amp;DOC_NAME=FAT:FQL_AUDITING_CLIENT_TEMPLATE.FAT&amp;display_string=Audit&amp;VAR:KEY=MZIRGRQDQT&amp;VAR:QUERY=UkdGX0VOVFJQUl9WQUwoUVRSLDM4NzE3LCwsLCwsTk9BVURJVCk=&amp;WINDOW=FIRST_POPUP&amp;HEIGHT=450&amp;WI","DTH=450&amp;START_MAXIMIZED=FALSE&amp;VAR:CALENDAR=US&amp;VAR:SYMBOL=OZM&amp;VAR:INDEX=0"}</definedName>
    <definedName name="_86__FDSAUDITLINK__" localSheetId="2" hidden="1">{"fdsup://IBCentral/FAT Viewer?action=UPDATE&amp;creator=factset&amp;DOC_NAME=fat:reuters_annual_source_window.fat&amp;display_string=Audit&amp;DYN_ARGS=TRUE&amp;VAR:ID1=B4PH0C&amp;VAR:RCODE=CMNEQ&amp;VAR:SDATE=20111299&amp;VAR:FREQ=Y&amp;VAR:RELITEM=RP&amp;VAR:CURRENCY=LOCAL&amp;VAR:CURRSOURCE=EXSHA","RE&amp;VAR:NATFREQ=ANNUAL&amp;VAR:RFIELD=FINALIZED&amp;VAR:DB_TYPE=NR&amp;VAR:UNITS=M&amp;window=popup&amp;width=450&amp;height=300&amp;START_MAXIMIZED=FALSE"}</definedName>
    <definedName name="_86__FDSAUDITLINK__" localSheetId="20" hidden="1">{"fdsup://IBCentral/FAT Viewer?action=UPDATE&amp;creator=factset&amp;DOC_NAME=fat:reuters_annual_source_window.fat&amp;display_string=Audit&amp;DYN_ARGS=TRUE&amp;VAR:ID1=B4PH0C&amp;VAR:RCODE=CMNEQ&amp;VAR:SDATE=20111299&amp;VAR:FREQ=Y&amp;VAR:RELITEM=RP&amp;VAR:CURRENCY=LOCAL&amp;VAR:CURRSOURCE=EXSHA","RE&amp;VAR:NATFREQ=ANNUAL&amp;VAR:RFIELD=FINALIZED&amp;VAR:DB_TYPE=NR&amp;VAR:UNITS=M&amp;window=popup&amp;width=450&amp;height=300&amp;START_MAXIMIZED=FALSE"}</definedName>
    <definedName name="_86__FDSAUDITLINK__" hidden="1">{"fdsup://IBCentral/FAT Viewer?action=UPDATE&amp;creator=factset&amp;DOC_NAME=fat:reuters_annual_source_window.fat&amp;display_string=Audit&amp;DYN_ARGS=TRUE&amp;VAR:ID1=B4PH0C&amp;VAR:RCODE=CMNEQ&amp;VAR:SDATE=20111299&amp;VAR:FREQ=Y&amp;VAR:RELITEM=RP&amp;VAR:CURRENCY=LOCAL&amp;VAR:CURRSOURCE=EXSHA","RE&amp;VAR:NATFREQ=ANNUAL&amp;VAR:RFIELD=FINALIZED&amp;VAR:DB_TYPE=NR&amp;VAR:UNITS=M&amp;window=popup&amp;width=450&amp;height=300&amp;START_MAXIMIZED=FALSE"}</definedName>
    <definedName name="_860__FDSAUDITLINK__" localSheetId="2" hidden="1">{"fdsup://directions/FAT Viewer?action=UPDATE&amp;creator=factset&amp;DYN_ARGS=TRUE&amp;DOC_NAME=FAT:FQL_AUDITING_CLIENT_TEMPLATE.FAT&amp;display_string=Audit&amp;VAR:KEY=WNEPKPEBAB&amp;VAR:QUERY=UkdGX0VOVFJQUl9WQUwoUVRSLDM4NjI1LCwsLCwsTk9BVURJVCk=&amp;WINDOW=FIRST_POPUP&amp;HEIGHT=450&amp;WI","DTH=450&amp;START_MAXIMIZED=FALSE&amp;VAR:CALENDAR=US&amp;VAR:SYMBOL=OZM&amp;VAR:INDEX=0"}</definedName>
    <definedName name="_860__FDSAUDITLINK__" localSheetId="20" hidden="1">{"fdsup://directions/FAT Viewer?action=UPDATE&amp;creator=factset&amp;DYN_ARGS=TRUE&amp;DOC_NAME=FAT:FQL_AUDITING_CLIENT_TEMPLATE.FAT&amp;display_string=Audit&amp;VAR:KEY=WNEPKPEBAB&amp;VAR:QUERY=UkdGX0VOVFJQUl9WQUwoUVRSLDM4NjI1LCwsLCwsTk9BVURJVCk=&amp;WINDOW=FIRST_POPUP&amp;HEIGHT=450&amp;WI","DTH=450&amp;START_MAXIMIZED=FALSE&amp;VAR:CALENDAR=US&amp;VAR:SYMBOL=OZM&amp;VAR:INDEX=0"}</definedName>
    <definedName name="_860__FDSAUDITLINK__" hidden="1">{"fdsup://directions/FAT Viewer?action=UPDATE&amp;creator=factset&amp;DYN_ARGS=TRUE&amp;DOC_NAME=FAT:FQL_AUDITING_CLIENT_TEMPLATE.FAT&amp;display_string=Audit&amp;VAR:KEY=WNEPKPEBAB&amp;VAR:QUERY=UkdGX0VOVFJQUl9WQUwoUVRSLDM4NjI1LCwsLCwsTk9BVURJVCk=&amp;WINDOW=FIRST_POPUP&amp;HEIGHT=450&amp;WI","DTH=450&amp;START_MAXIMIZED=FALSE&amp;VAR:CALENDAR=US&amp;VAR:SYMBOL=OZM&amp;VAR:INDEX=0"}</definedName>
    <definedName name="_861__FDSAUDITLINK__" localSheetId="2" hidden="1">{"fdsup://directions/FAT Viewer?action=UPDATE&amp;creator=factset&amp;DYN_ARGS=TRUE&amp;DOC_NAME=FAT:FQL_AUDITING_CLIENT_TEMPLATE.FAT&amp;display_string=Audit&amp;VAR:KEY=KDCPCRGJOX&amp;VAR:QUERY=UkdGX0VOVFJQUl9WQUwoUVRSLDM4NTMzLCwsLCwsTk9BVURJVCk=&amp;WINDOW=FIRST_POPUP&amp;HEIGHT=450&amp;WI","DTH=450&amp;START_MAXIMIZED=FALSE&amp;VAR:CALENDAR=US&amp;VAR:SYMBOL=OZM&amp;VAR:INDEX=0"}</definedName>
    <definedName name="_861__FDSAUDITLINK__" localSheetId="20" hidden="1">{"fdsup://directions/FAT Viewer?action=UPDATE&amp;creator=factset&amp;DYN_ARGS=TRUE&amp;DOC_NAME=FAT:FQL_AUDITING_CLIENT_TEMPLATE.FAT&amp;display_string=Audit&amp;VAR:KEY=KDCPCRGJOX&amp;VAR:QUERY=UkdGX0VOVFJQUl9WQUwoUVRSLDM4NTMzLCwsLCwsTk9BVURJVCk=&amp;WINDOW=FIRST_POPUP&amp;HEIGHT=450&amp;WI","DTH=450&amp;START_MAXIMIZED=FALSE&amp;VAR:CALENDAR=US&amp;VAR:SYMBOL=OZM&amp;VAR:INDEX=0"}</definedName>
    <definedName name="_861__FDSAUDITLINK__" hidden="1">{"fdsup://directions/FAT Viewer?action=UPDATE&amp;creator=factset&amp;DYN_ARGS=TRUE&amp;DOC_NAME=FAT:FQL_AUDITING_CLIENT_TEMPLATE.FAT&amp;display_string=Audit&amp;VAR:KEY=KDCPCRGJOX&amp;VAR:QUERY=UkdGX0VOVFJQUl9WQUwoUVRSLDM4NTMzLCwsLCwsTk9BVURJVCk=&amp;WINDOW=FIRST_POPUP&amp;HEIGHT=450&amp;WI","DTH=450&amp;START_MAXIMIZED=FALSE&amp;VAR:CALENDAR=US&amp;VAR:SYMBOL=OZM&amp;VAR:INDEX=0"}</definedName>
    <definedName name="_862__FDSAUDITLINK__" localSheetId="2" hidden="1">{"fdsup://directions/FAT Viewer?action=UPDATE&amp;creator=factset&amp;DYN_ARGS=TRUE&amp;DOC_NAME=FAT:FQL_AUDITING_CLIENT_TEMPLATE.FAT&amp;display_string=Audit&amp;VAR:KEY=AZYZAZOHSN&amp;VAR:QUERY=UkdGX0VOVFJQUl9WQUwoUVRSLDM4NDQyLCwsLCwsTk9BVURJVCk=&amp;WINDOW=FIRST_POPUP&amp;HEIGHT=450&amp;WI","DTH=450&amp;START_MAXIMIZED=FALSE&amp;VAR:CALENDAR=US&amp;VAR:SYMBOL=OZM&amp;VAR:INDEX=0"}</definedName>
    <definedName name="_862__FDSAUDITLINK__" localSheetId="20" hidden="1">{"fdsup://directions/FAT Viewer?action=UPDATE&amp;creator=factset&amp;DYN_ARGS=TRUE&amp;DOC_NAME=FAT:FQL_AUDITING_CLIENT_TEMPLATE.FAT&amp;display_string=Audit&amp;VAR:KEY=AZYZAZOHSN&amp;VAR:QUERY=UkdGX0VOVFJQUl9WQUwoUVRSLDM4NDQyLCwsLCwsTk9BVURJVCk=&amp;WINDOW=FIRST_POPUP&amp;HEIGHT=450&amp;WI","DTH=450&amp;START_MAXIMIZED=FALSE&amp;VAR:CALENDAR=US&amp;VAR:SYMBOL=OZM&amp;VAR:INDEX=0"}</definedName>
    <definedName name="_862__FDSAUDITLINK__" hidden="1">{"fdsup://directions/FAT Viewer?action=UPDATE&amp;creator=factset&amp;DYN_ARGS=TRUE&amp;DOC_NAME=FAT:FQL_AUDITING_CLIENT_TEMPLATE.FAT&amp;display_string=Audit&amp;VAR:KEY=AZYZAZOHSN&amp;VAR:QUERY=UkdGX0VOVFJQUl9WQUwoUVRSLDM4NDQyLCwsLCwsTk9BVURJVCk=&amp;WINDOW=FIRST_POPUP&amp;HEIGHT=450&amp;WI","DTH=450&amp;START_MAXIMIZED=FALSE&amp;VAR:CALENDAR=US&amp;VAR:SYMBOL=OZM&amp;VAR:INDEX=0"}</definedName>
    <definedName name="_87__FDSAUDITLINK__" localSheetId="2" hidden="1">{"fdsup://IBCentral/FAT Viewer?action=UPDATE&amp;creator=factset&amp;DOC_NAME=fat:reuters_annual_source_window.fat&amp;display_string=Audit&amp;DYN_ARGS=TRUE&amp;VAR:ID1=070995&amp;VAR:RCODE=CMNEQ&amp;VAR:SDATE=20111299&amp;VAR:FREQ=Y&amp;VAR:RELITEM=RP&amp;VAR:CURRENCY=LOCAL&amp;VAR:CURRSOURCE=EXSHA","RE&amp;VAR:NATFREQ=ANNUAL&amp;VAR:RFIELD=FINALIZED&amp;VAR:DB_TYPE=NR&amp;VAR:UNITS=M&amp;window=popup&amp;width=450&amp;height=300&amp;START_MAXIMIZED=FALSE"}</definedName>
    <definedName name="_87__FDSAUDITLINK__" localSheetId="20" hidden="1">{"fdsup://IBCentral/FAT Viewer?action=UPDATE&amp;creator=factset&amp;DOC_NAME=fat:reuters_annual_source_window.fat&amp;display_string=Audit&amp;DYN_ARGS=TRUE&amp;VAR:ID1=070995&amp;VAR:RCODE=CMNEQ&amp;VAR:SDATE=20111299&amp;VAR:FREQ=Y&amp;VAR:RELITEM=RP&amp;VAR:CURRENCY=LOCAL&amp;VAR:CURRSOURCE=EXSHA","RE&amp;VAR:NATFREQ=ANNUAL&amp;VAR:RFIELD=FINALIZED&amp;VAR:DB_TYPE=NR&amp;VAR:UNITS=M&amp;window=popup&amp;width=450&amp;height=300&amp;START_MAXIMIZED=FALSE"}</definedName>
    <definedName name="_87__FDSAUDITLINK__" hidden="1">{"fdsup://IBCentral/FAT Viewer?action=UPDATE&amp;creator=factset&amp;DOC_NAME=fat:reuters_annual_source_window.fat&amp;display_string=Audit&amp;DYN_ARGS=TRUE&amp;VAR:ID1=070995&amp;VAR:RCODE=CMNEQ&amp;VAR:SDATE=20111299&amp;VAR:FREQ=Y&amp;VAR:RELITEM=RP&amp;VAR:CURRENCY=LOCAL&amp;VAR:CURRSOURCE=EXSHA","RE&amp;VAR:NATFREQ=ANNUAL&amp;VAR:RFIELD=FINALIZED&amp;VAR:DB_TYPE=NR&amp;VAR:UNITS=M&amp;window=popup&amp;width=450&amp;height=300&amp;START_MAXIMIZED=FALSE"}</definedName>
    <definedName name="_88__FDSAUDITLINK__" localSheetId="2"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88__FDSAUDITLINK__" localSheetId="20"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88__FDSAUDITLINK__"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89__FDSAUDITLINK__" localSheetId="2" hidden="1">{"fdsup://IBCentral/FAT Viewer?action=UPDATE&amp;creator=factset&amp;DOC_NAME=fat:reuters_annual_source_window.fat&amp;display_string=Audit&amp;DYN_ARGS=TRUE&amp;VAR:ID1=B77J08&amp;VAR:RCODE=CMNEQ&amp;VAR:SDATE=20111299&amp;VAR:FREQ=Y&amp;VAR:RELITEM=RP&amp;VAR:CURRENCY=LOCAL&amp;VAR:CURRSOURCE=EXSHA","RE&amp;VAR:NATFREQ=ANNUAL&amp;VAR:RFIELD=FINALIZED&amp;VAR:DB_TYPE=NR&amp;VAR:UNITS=M&amp;window=popup&amp;width=450&amp;height=300&amp;START_MAXIMIZED=FALSE"}</definedName>
    <definedName name="_89__FDSAUDITLINK__" localSheetId="20" hidden="1">{"fdsup://IBCentral/FAT Viewer?action=UPDATE&amp;creator=factset&amp;DOC_NAME=fat:reuters_annual_source_window.fat&amp;display_string=Audit&amp;DYN_ARGS=TRUE&amp;VAR:ID1=B77J08&amp;VAR:RCODE=CMNEQ&amp;VAR:SDATE=20111299&amp;VAR:FREQ=Y&amp;VAR:RELITEM=RP&amp;VAR:CURRENCY=LOCAL&amp;VAR:CURRSOURCE=EXSHA","RE&amp;VAR:NATFREQ=ANNUAL&amp;VAR:RFIELD=FINALIZED&amp;VAR:DB_TYPE=NR&amp;VAR:UNITS=M&amp;window=popup&amp;width=450&amp;height=300&amp;START_MAXIMIZED=FALSE"}</definedName>
    <definedName name="_89__FDSAUDITLINK__" hidden="1">{"fdsup://IBCentral/FAT Viewer?action=UPDATE&amp;creator=factset&amp;DOC_NAME=fat:reuters_annual_source_window.fat&amp;display_string=Audit&amp;DYN_ARGS=TRUE&amp;VAR:ID1=B77J08&amp;VAR:RCODE=CMNEQ&amp;VAR:SDATE=20111299&amp;VAR:FREQ=Y&amp;VAR:RELITEM=RP&amp;VAR:CURRENCY=LOCAL&amp;VAR:CURRSOURCE=EXSHA","RE&amp;VAR:NATFREQ=ANNUAL&amp;VAR:RFIELD=FINALIZED&amp;VAR:DB_TYPE=NR&amp;VAR:UNITS=M&amp;window=popup&amp;width=450&amp;height=300&amp;START_MAXIMIZED=FALSE"}</definedName>
    <definedName name="_8ALA642C761" hidden="1">#N/A</definedName>
    <definedName name="_9__FDSAUDITLINK__" localSheetId="2" hidden="1">{"fdsup://IBCentral/FAT Viewer?action=UPDATE&amp;creator=factset&amp;DOC_NAME=fat:reuters_annual_source_window.fat&amp;display_string=Audit&amp;DYN_ARGS=TRUE&amp;VAR:ID1=620060&amp;VAR:RCODE=CMNEQ&amp;VAR:SDATE=20111299&amp;VAR:FREQ=Y&amp;VAR:RELITEM=RP&amp;VAR:CURRENCY=LOCAL&amp;VAR:CURRSOURCE=EXSHA","RE&amp;VAR:NATFREQ=ANNUAL&amp;VAR:RFIELD=FINALIZED&amp;VAR:DB_TYPE=NR&amp;VAR:UNITS=M&amp;window=popup&amp;width=450&amp;height=300&amp;START_MAXIMIZED=FALSE"}</definedName>
    <definedName name="_9__FDSAUDITLINK__" localSheetId="20" hidden="1">{"fdsup://IBCentral/FAT Viewer?action=UPDATE&amp;creator=factset&amp;DOC_NAME=fat:reuters_annual_source_window.fat&amp;display_string=Audit&amp;DYN_ARGS=TRUE&amp;VAR:ID1=620060&amp;VAR:RCODE=CMNEQ&amp;VAR:SDATE=20111299&amp;VAR:FREQ=Y&amp;VAR:RELITEM=RP&amp;VAR:CURRENCY=LOCAL&amp;VAR:CURRSOURCE=EXSHA","RE&amp;VAR:NATFREQ=ANNUAL&amp;VAR:RFIELD=FINALIZED&amp;VAR:DB_TYPE=NR&amp;VAR:UNITS=M&amp;window=popup&amp;width=450&amp;height=300&amp;START_MAXIMIZED=FALSE"}</definedName>
    <definedName name="_9__FDSAUDITLINK__" hidden="1">{"fdsup://IBCentral/FAT Viewer?action=UPDATE&amp;creator=factset&amp;DOC_NAME=fat:reuters_annual_source_window.fat&amp;display_string=Audit&amp;DYN_ARGS=TRUE&amp;VAR:ID1=620060&amp;VAR:RCODE=CMNEQ&amp;VAR:SDATE=20111299&amp;VAR:FREQ=Y&amp;VAR:RELITEM=RP&amp;VAR:CURRENCY=LOCAL&amp;VAR:CURRSOURCE=EXSHA","RE&amp;VAR:NATFREQ=ANNUAL&amp;VAR:RFIELD=FINALIZED&amp;VAR:DB_TYPE=NR&amp;VAR:UNITS=M&amp;window=popup&amp;width=450&amp;height=300&amp;START_MAXIMIZED=FALSE"}</definedName>
    <definedName name="_90__FDSAUDITLINK__" localSheetId="2" hidden="1">{"fdsup://IBCentral/FAT Viewer?action=UPDATE&amp;creator=factset&amp;DOC_NAME=fat:reuters_annual_source_window.fat&amp;display_string=Audit&amp;DYN_ARGS=TRUE&amp;VAR:ID1=056039&amp;VAR:RCODE=CMNEQ&amp;VAR:SDATE=20111299&amp;VAR:FREQ=Y&amp;VAR:RELITEM=RP&amp;VAR:CURRENCY=LOCAL&amp;VAR:CURRSOURCE=EXSHA","RE&amp;VAR:NATFREQ=ANNUAL&amp;VAR:RFIELD=FINALIZED&amp;VAR:DB_TYPE=NR&amp;VAR:UNITS=M&amp;window=popup&amp;width=450&amp;height=300&amp;START_MAXIMIZED=FALSE"}</definedName>
    <definedName name="_90__FDSAUDITLINK__" localSheetId="20" hidden="1">{"fdsup://IBCentral/FAT Viewer?action=UPDATE&amp;creator=factset&amp;DOC_NAME=fat:reuters_annual_source_window.fat&amp;display_string=Audit&amp;DYN_ARGS=TRUE&amp;VAR:ID1=056039&amp;VAR:RCODE=CMNEQ&amp;VAR:SDATE=20111299&amp;VAR:FREQ=Y&amp;VAR:RELITEM=RP&amp;VAR:CURRENCY=LOCAL&amp;VAR:CURRSOURCE=EXSHA","RE&amp;VAR:NATFREQ=ANNUAL&amp;VAR:RFIELD=FINALIZED&amp;VAR:DB_TYPE=NR&amp;VAR:UNITS=M&amp;window=popup&amp;width=450&amp;height=300&amp;START_MAXIMIZED=FALSE"}</definedName>
    <definedName name="_90__FDSAUDITLINK__" hidden="1">{"fdsup://IBCentral/FAT Viewer?action=UPDATE&amp;creator=factset&amp;DOC_NAME=fat:reuters_annual_source_window.fat&amp;display_string=Audit&amp;DYN_ARGS=TRUE&amp;VAR:ID1=056039&amp;VAR:RCODE=CMNEQ&amp;VAR:SDATE=20111299&amp;VAR:FREQ=Y&amp;VAR:RELITEM=RP&amp;VAR:CURRENCY=LOCAL&amp;VAR:CURRSOURCE=EXSHA","RE&amp;VAR:NATFREQ=ANNUAL&amp;VAR:RFIELD=FINALIZED&amp;VAR:DB_TYPE=NR&amp;VAR:UNITS=M&amp;window=popup&amp;width=450&amp;height=300&amp;START_MAXIMIZED=FALSE"}</definedName>
    <definedName name="_91__FDSAUDITLINK__" localSheetId="2" hidden="1">{"fdsup://IBCentral/FAT Viewer?action=UPDATE&amp;creator=factset&amp;DOC_NAME=fat:reuters_annual_source_window.fat&amp;display_string=Audit&amp;DYN_ARGS=TRUE&amp;VAR:ID1=B16KPT&amp;VAR:RCODE=CMNEQ&amp;VAR:SDATE=20111299&amp;VAR:FREQ=Y&amp;VAR:RELITEM=RP&amp;VAR:CURRENCY=LOCAL&amp;VAR:CURRSOURCE=EXSHA","RE&amp;VAR:NATFREQ=ANNUAL&amp;VAR:RFIELD=FINALIZED&amp;VAR:DB_TYPE=NR&amp;VAR:UNITS=M&amp;window=popup&amp;width=450&amp;height=300&amp;START_MAXIMIZED=FALSE"}</definedName>
    <definedName name="_91__FDSAUDITLINK__" localSheetId="20" hidden="1">{"fdsup://IBCentral/FAT Viewer?action=UPDATE&amp;creator=factset&amp;DOC_NAME=fat:reuters_annual_source_window.fat&amp;display_string=Audit&amp;DYN_ARGS=TRUE&amp;VAR:ID1=B16KPT&amp;VAR:RCODE=CMNEQ&amp;VAR:SDATE=20111299&amp;VAR:FREQ=Y&amp;VAR:RELITEM=RP&amp;VAR:CURRENCY=LOCAL&amp;VAR:CURRSOURCE=EXSHA","RE&amp;VAR:NATFREQ=ANNUAL&amp;VAR:RFIELD=FINALIZED&amp;VAR:DB_TYPE=NR&amp;VAR:UNITS=M&amp;window=popup&amp;width=450&amp;height=300&amp;START_MAXIMIZED=FALSE"}</definedName>
    <definedName name="_91__FDSAUDITLINK__" hidden="1">{"fdsup://IBCentral/FAT Viewer?action=UPDATE&amp;creator=factset&amp;DOC_NAME=fat:reuters_annual_source_window.fat&amp;display_string=Audit&amp;DYN_ARGS=TRUE&amp;VAR:ID1=B16KPT&amp;VAR:RCODE=CMNEQ&amp;VAR:SDATE=20111299&amp;VAR:FREQ=Y&amp;VAR:RELITEM=RP&amp;VAR:CURRENCY=LOCAL&amp;VAR:CURRSOURCE=EXSHA","RE&amp;VAR:NATFREQ=ANNUAL&amp;VAR:RFIELD=FINALIZED&amp;VAR:DB_TYPE=NR&amp;VAR:UNITS=M&amp;window=popup&amp;width=450&amp;height=300&amp;START_MAXIMIZED=FALSE"}</definedName>
    <definedName name="_92__FDSAUDITLINK__" localSheetId="2" hidden="1">{"fdsup://IBCentral/FAT Viewer?action=UPDATE&amp;creator=factset&amp;DOC_NAME=fat:reuters_annual_source_window.fat&amp;display_string=Audit&amp;DYN_ARGS=TRUE&amp;VAR:ID1=B02J63&amp;VAR:RCODE=CMNEQ&amp;VAR:SDATE=20111299&amp;VAR:FREQ=Y&amp;VAR:RELITEM=RP&amp;VAR:CURRENCY=LOCAL&amp;VAR:CURRSOURCE=EXSHA","RE&amp;VAR:NATFREQ=ANNUAL&amp;VAR:RFIELD=FINALIZED&amp;VAR:DB_TYPE=NR&amp;VAR:UNITS=M&amp;window=popup&amp;width=450&amp;height=300&amp;START_MAXIMIZED=FALSE"}</definedName>
    <definedName name="_92__FDSAUDITLINK__" localSheetId="20" hidden="1">{"fdsup://IBCentral/FAT Viewer?action=UPDATE&amp;creator=factset&amp;DOC_NAME=fat:reuters_annual_source_window.fat&amp;display_string=Audit&amp;DYN_ARGS=TRUE&amp;VAR:ID1=B02J63&amp;VAR:RCODE=CMNEQ&amp;VAR:SDATE=20111299&amp;VAR:FREQ=Y&amp;VAR:RELITEM=RP&amp;VAR:CURRENCY=LOCAL&amp;VAR:CURRSOURCE=EXSHA","RE&amp;VAR:NATFREQ=ANNUAL&amp;VAR:RFIELD=FINALIZED&amp;VAR:DB_TYPE=NR&amp;VAR:UNITS=M&amp;window=popup&amp;width=450&amp;height=300&amp;START_MAXIMIZED=FALSE"}</definedName>
    <definedName name="_92__FDSAUDITLINK__" hidden="1">{"fdsup://IBCentral/FAT Viewer?action=UPDATE&amp;creator=factset&amp;DOC_NAME=fat:reuters_annual_source_window.fat&amp;display_string=Audit&amp;DYN_ARGS=TRUE&amp;VAR:ID1=B02J63&amp;VAR:RCODE=CMNEQ&amp;VAR:SDATE=20111299&amp;VAR:FREQ=Y&amp;VAR:RELITEM=RP&amp;VAR:CURRENCY=LOCAL&amp;VAR:CURRSOURCE=EXSHA","RE&amp;VAR:NATFREQ=ANNUAL&amp;VAR:RFIELD=FINALIZED&amp;VAR:DB_TYPE=NR&amp;VAR:UNITS=M&amp;window=popup&amp;width=450&amp;height=300&amp;START_MAXIMIZED=FALSE"}</definedName>
    <definedName name="_93__FDSAUDITLINK__" localSheetId="2" hidden="1">{"fdsup://IBCentral/FAT Viewer?action=UPDATE&amp;creator=factset&amp;DOC_NAME=fat:reuters_annual_source_window.fat&amp;display_string=Audit&amp;DYN_ARGS=TRUE&amp;VAR:ID1=076693&amp;VAR:RCODE=CMNEQ&amp;VAR:SDATE=20111299&amp;VAR:FREQ=Y&amp;VAR:RELITEM=RP&amp;VAR:CURRENCY=LOCAL&amp;VAR:CURRSOURCE=EXSHA","RE&amp;VAR:NATFREQ=ANNUAL&amp;VAR:RFIELD=FINALIZED&amp;VAR:DB_TYPE=NR&amp;VAR:UNITS=M&amp;window=popup&amp;width=450&amp;height=300&amp;START_MAXIMIZED=FALSE"}</definedName>
    <definedName name="_93__FDSAUDITLINK__" localSheetId="20" hidden="1">{"fdsup://IBCentral/FAT Viewer?action=UPDATE&amp;creator=factset&amp;DOC_NAME=fat:reuters_annual_source_window.fat&amp;display_string=Audit&amp;DYN_ARGS=TRUE&amp;VAR:ID1=076693&amp;VAR:RCODE=CMNEQ&amp;VAR:SDATE=20111299&amp;VAR:FREQ=Y&amp;VAR:RELITEM=RP&amp;VAR:CURRENCY=LOCAL&amp;VAR:CURRSOURCE=EXSHA","RE&amp;VAR:NATFREQ=ANNUAL&amp;VAR:RFIELD=FINALIZED&amp;VAR:DB_TYPE=NR&amp;VAR:UNITS=M&amp;window=popup&amp;width=450&amp;height=300&amp;START_MAXIMIZED=FALSE"}</definedName>
    <definedName name="_93__FDSAUDITLINK__" hidden="1">{"fdsup://IBCentral/FAT Viewer?action=UPDATE&amp;creator=factset&amp;DOC_NAME=fat:reuters_annual_source_window.fat&amp;display_string=Audit&amp;DYN_ARGS=TRUE&amp;VAR:ID1=076693&amp;VAR:RCODE=CMNEQ&amp;VAR:SDATE=20111299&amp;VAR:FREQ=Y&amp;VAR:RELITEM=RP&amp;VAR:CURRENCY=LOCAL&amp;VAR:CURRSOURCE=EXSHA","RE&amp;VAR:NATFREQ=ANNUAL&amp;VAR:RFIELD=FINALIZED&amp;VAR:DB_TYPE=NR&amp;VAR:UNITS=M&amp;window=popup&amp;width=450&amp;height=300&amp;START_MAXIMIZED=FALSE"}</definedName>
    <definedName name="_94__FDSAUDITLINK__" localSheetId="2" hidden="1">{"fdsup://IBCentral/FAT Viewer?action=UPDATE&amp;creator=factset&amp;DOC_NAME=fat:reuters_annual_source_window.fat&amp;display_string=Audit&amp;DYN_ARGS=TRUE&amp;VAR:ID1=B2988H&amp;VAR:RCODE=CMNEQ&amp;VAR:SDATE=20111299&amp;VAR:FREQ=Y&amp;VAR:RELITEM=RP&amp;VAR:CURRENCY=LOCAL&amp;VAR:CURRSOURCE=EXSHA","RE&amp;VAR:NATFREQ=ANNUAL&amp;VAR:RFIELD=FINALIZED&amp;VAR:DB_TYPE=NR&amp;VAR:UNITS=M&amp;window=popup&amp;width=450&amp;height=300&amp;START_MAXIMIZED=FALSE"}</definedName>
    <definedName name="_94__FDSAUDITLINK__" localSheetId="20" hidden="1">{"fdsup://IBCentral/FAT Viewer?action=UPDATE&amp;creator=factset&amp;DOC_NAME=fat:reuters_annual_source_window.fat&amp;display_string=Audit&amp;DYN_ARGS=TRUE&amp;VAR:ID1=B2988H&amp;VAR:RCODE=CMNEQ&amp;VAR:SDATE=20111299&amp;VAR:FREQ=Y&amp;VAR:RELITEM=RP&amp;VAR:CURRENCY=LOCAL&amp;VAR:CURRSOURCE=EXSHA","RE&amp;VAR:NATFREQ=ANNUAL&amp;VAR:RFIELD=FINALIZED&amp;VAR:DB_TYPE=NR&amp;VAR:UNITS=M&amp;window=popup&amp;width=450&amp;height=300&amp;START_MAXIMIZED=FALSE"}</definedName>
    <definedName name="_94__FDSAUDITLINK__" hidden="1">{"fdsup://IBCentral/FAT Viewer?action=UPDATE&amp;creator=factset&amp;DOC_NAME=fat:reuters_annual_source_window.fat&amp;display_string=Audit&amp;DYN_ARGS=TRUE&amp;VAR:ID1=B2988H&amp;VAR:RCODE=CMNEQ&amp;VAR:SDATE=20111299&amp;VAR:FREQ=Y&amp;VAR:RELITEM=RP&amp;VAR:CURRENCY=LOCAL&amp;VAR:CURRSOURCE=EXSHA","RE&amp;VAR:NATFREQ=ANNUAL&amp;VAR:RFIELD=FINALIZED&amp;VAR:DB_TYPE=NR&amp;VAR:UNITS=M&amp;window=popup&amp;width=450&amp;height=300&amp;START_MAXIMIZED=FALSE"}</definedName>
    <definedName name="_95__FDSAUDITLINK__" localSheetId="2" hidden="1">{"fdsup://IBCentral/FAT Viewer?action=UPDATE&amp;creator=factset&amp;DOC_NAME=fat:reuters_annual_source_window.fat&amp;display_string=Audit&amp;DYN_ARGS=TRUE&amp;VAR:ID1=B1G4YS&amp;VAR:RCODE=CMNEQ&amp;VAR:SDATE=20111299&amp;VAR:FREQ=Y&amp;VAR:RELITEM=RP&amp;VAR:CURRENCY=LOCAL&amp;VAR:CURRSOURCE=EXSHA","RE&amp;VAR:NATFREQ=ANNUAL&amp;VAR:RFIELD=FINALIZED&amp;VAR:DB_TYPE=NR&amp;VAR:UNITS=M&amp;window=popup&amp;width=450&amp;height=300&amp;START_MAXIMIZED=FALSE"}</definedName>
    <definedName name="_95__FDSAUDITLINK__" localSheetId="20" hidden="1">{"fdsup://IBCentral/FAT Viewer?action=UPDATE&amp;creator=factset&amp;DOC_NAME=fat:reuters_annual_source_window.fat&amp;display_string=Audit&amp;DYN_ARGS=TRUE&amp;VAR:ID1=B1G4YS&amp;VAR:RCODE=CMNEQ&amp;VAR:SDATE=20111299&amp;VAR:FREQ=Y&amp;VAR:RELITEM=RP&amp;VAR:CURRENCY=LOCAL&amp;VAR:CURRSOURCE=EXSHA","RE&amp;VAR:NATFREQ=ANNUAL&amp;VAR:RFIELD=FINALIZED&amp;VAR:DB_TYPE=NR&amp;VAR:UNITS=M&amp;window=popup&amp;width=450&amp;height=300&amp;START_MAXIMIZED=FALSE"}</definedName>
    <definedName name="_95__FDSAUDITLINK__" hidden="1">{"fdsup://IBCentral/FAT Viewer?action=UPDATE&amp;creator=factset&amp;DOC_NAME=fat:reuters_annual_source_window.fat&amp;display_string=Audit&amp;DYN_ARGS=TRUE&amp;VAR:ID1=B1G4YS&amp;VAR:RCODE=CMNEQ&amp;VAR:SDATE=20111299&amp;VAR:FREQ=Y&amp;VAR:RELITEM=RP&amp;VAR:CURRENCY=LOCAL&amp;VAR:CURRSOURCE=EXSHA","RE&amp;VAR:NATFREQ=ANNUAL&amp;VAR:RFIELD=FINALIZED&amp;VAR:DB_TYPE=NR&amp;VAR:UNITS=M&amp;window=popup&amp;width=450&amp;height=300&amp;START_MAXIMIZED=FALSE"}</definedName>
    <definedName name="_96__FDSAUDITLINK__" localSheetId="2" hidden="1">{"fdsup://IBCentral/FAT Viewer?action=UPDATE&amp;creator=factset&amp;DOC_NAME=fat:reuters_annual_source_window.fat&amp;display_string=Audit&amp;DYN_ARGS=TRUE&amp;VAR:ID1=B0PYHC&amp;VAR:RCODE=CMNEQ&amp;VAR:SDATE=20111299&amp;VAR:FREQ=Y&amp;VAR:RELITEM=RP&amp;VAR:CURRENCY=LOCAL&amp;VAR:CURRSOURCE=EXSHA","RE&amp;VAR:NATFREQ=ANNUAL&amp;VAR:RFIELD=FINALIZED&amp;VAR:DB_TYPE=NR&amp;VAR:UNITS=M&amp;window=popup&amp;width=450&amp;height=300&amp;START_MAXIMIZED=FALSE"}</definedName>
    <definedName name="_96__FDSAUDITLINK__" localSheetId="20" hidden="1">{"fdsup://IBCentral/FAT Viewer?action=UPDATE&amp;creator=factset&amp;DOC_NAME=fat:reuters_annual_source_window.fat&amp;display_string=Audit&amp;DYN_ARGS=TRUE&amp;VAR:ID1=B0PYHC&amp;VAR:RCODE=CMNEQ&amp;VAR:SDATE=20111299&amp;VAR:FREQ=Y&amp;VAR:RELITEM=RP&amp;VAR:CURRENCY=LOCAL&amp;VAR:CURRSOURCE=EXSHA","RE&amp;VAR:NATFREQ=ANNUAL&amp;VAR:RFIELD=FINALIZED&amp;VAR:DB_TYPE=NR&amp;VAR:UNITS=M&amp;window=popup&amp;width=450&amp;height=300&amp;START_MAXIMIZED=FALSE"}</definedName>
    <definedName name="_96__FDSAUDITLINK__" hidden="1">{"fdsup://IBCentral/FAT Viewer?action=UPDATE&amp;creator=factset&amp;DOC_NAME=fat:reuters_annual_source_window.fat&amp;display_string=Audit&amp;DYN_ARGS=TRUE&amp;VAR:ID1=B0PYHC&amp;VAR:RCODE=CMNEQ&amp;VAR:SDATE=20111299&amp;VAR:FREQ=Y&amp;VAR:RELITEM=RP&amp;VAR:CURRENCY=LOCAL&amp;VAR:CURRSOURCE=EXSHA","RE&amp;VAR:NATFREQ=ANNUAL&amp;VAR:RFIELD=FINALIZED&amp;VAR:DB_TYPE=NR&amp;VAR:UNITS=M&amp;window=popup&amp;width=450&amp;height=300&amp;START_MAXIMIZED=FALSE"}</definedName>
    <definedName name="_97__FDSAUDITLINK__" localSheetId="2" hidden="1">{"fdsup://IBCentral/FAT Viewer?action=UPDATE&amp;creator=factset&amp;DOC_NAME=fat:reuters_annual_source_window.fat&amp;display_string=Audit&amp;DYN_ARGS=TRUE&amp;VAR:ID1=B64G90&amp;VAR:RCODE=CMNEQ&amp;VAR:SDATE=20111299&amp;VAR:FREQ=Y&amp;VAR:RELITEM=RP&amp;VAR:CURRENCY=LOCAL&amp;VAR:CURRSOURCE=EXSHA","RE&amp;VAR:NATFREQ=ANNUAL&amp;VAR:RFIELD=FINALIZED&amp;VAR:DB_TYPE=NR&amp;VAR:UNITS=M&amp;window=popup&amp;width=450&amp;height=300&amp;START_MAXIMIZED=FALSE"}</definedName>
    <definedName name="_97__FDSAUDITLINK__" localSheetId="20" hidden="1">{"fdsup://IBCentral/FAT Viewer?action=UPDATE&amp;creator=factset&amp;DOC_NAME=fat:reuters_annual_source_window.fat&amp;display_string=Audit&amp;DYN_ARGS=TRUE&amp;VAR:ID1=B64G90&amp;VAR:RCODE=CMNEQ&amp;VAR:SDATE=20111299&amp;VAR:FREQ=Y&amp;VAR:RELITEM=RP&amp;VAR:CURRENCY=LOCAL&amp;VAR:CURRSOURCE=EXSHA","RE&amp;VAR:NATFREQ=ANNUAL&amp;VAR:RFIELD=FINALIZED&amp;VAR:DB_TYPE=NR&amp;VAR:UNITS=M&amp;window=popup&amp;width=450&amp;height=300&amp;START_MAXIMIZED=FALSE"}</definedName>
    <definedName name="_97__FDSAUDITLINK__" hidden="1">{"fdsup://IBCentral/FAT Viewer?action=UPDATE&amp;creator=factset&amp;DOC_NAME=fat:reuters_annual_source_window.fat&amp;display_string=Audit&amp;DYN_ARGS=TRUE&amp;VAR:ID1=B64G90&amp;VAR:RCODE=CMNEQ&amp;VAR:SDATE=20111299&amp;VAR:FREQ=Y&amp;VAR:RELITEM=RP&amp;VAR:CURRENCY=LOCAL&amp;VAR:CURRSOURCE=EXSHA","RE&amp;VAR:NATFREQ=ANNUAL&amp;VAR:RFIELD=FINALIZED&amp;VAR:DB_TYPE=NR&amp;VAR:UNITS=M&amp;window=popup&amp;width=450&amp;height=300&amp;START_MAXIMIZED=FALSE"}</definedName>
    <definedName name="_98__FDSAUDITLINK__" localSheetId="2" hidden="1">{"fdsup://IBCentral/FAT Viewer?action=UPDATE&amp;creator=factset&amp;DOC_NAME=fat:reuters_annual_source_window.fat&amp;display_string=Audit&amp;DYN_ARGS=TRUE&amp;VAR:ID1=B40SF8&amp;VAR:RCODE=CMNEQ&amp;VAR:SDATE=20111299&amp;VAR:FREQ=Y&amp;VAR:RELITEM=RP&amp;VAR:CURRENCY=LOCAL&amp;VAR:CURRSOURCE=EXSHA","RE&amp;VAR:NATFREQ=ANNUAL&amp;VAR:RFIELD=FINALIZED&amp;VAR:DB_TYPE=NR&amp;VAR:UNITS=M&amp;window=popup&amp;width=450&amp;height=300&amp;START_MAXIMIZED=FALSE"}</definedName>
    <definedName name="_98__FDSAUDITLINK__" localSheetId="20" hidden="1">{"fdsup://IBCentral/FAT Viewer?action=UPDATE&amp;creator=factset&amp;DOC_NAME=fat:reuters_annual_source_window.fat&amp;display_string=Audit&amp;DYN_ARGS=TRUE&amp;VAR:ID1=B40SF8&amp;VAR:RCODE=CMNEQ&amp;VAR:SDATE=20111299&amp;VAR:FREQ=Y&amp;VAR:RELITEM=RP&amp;VAR:CURRENCY=LOCAL&amp;VAR:CURRSOURCE=EXSHA","RE&amp;VAR:NATFREQ=ANNUAL&amp;VAR:RFIELD=FINALIZED&amp;VAR:DB_TYPE=NR&amp;VAR:UNITS=M&amp;window=popup&amp;width=450&amp;height=300&amp;START_MAXIMIZED=FALSE"}</definedName>
    <definedName name="_98__FDSAUDITLINK__" hidden="1">{"fdsup://IBCentral/FAT Viewer?action=UPDATE&amp;creator=factset&amp;DOC_NAME=fat:reuters_annual_source_window.fat&amp;display_string=Audit&amp;DYN_ARGS=TRUE&amp;VAR:ID1=B40SF8&amp;VAR:RCODE=CMNEQ&amp;VAR:SDATE=20111299&amp;VAR:FREQ=Y&amp;VAR:RELITEM=RP&amp;VAR:CURRENCY=LOCAL&amp;VAR:CURRSOURCE=EXSHA","RE&amp;VAR:NATFREQ=ANNUAL&amp;VAR:RFIELD=FINALIZED&amp;VAR:DB_TYPE=NR&amp;VAR:UNITS=M&amp;window=popup&amp;width=450&amp;height=300&amp;START_MAXIMIZED=FALSE"}</definedName>
    <definedName name="_99__FDSAUDITLINK__" localSheetId="2" hidden="1">{"fdsup://IBCentral/FAT Viewer?action=UPDATE&amp;creator=factset&amp;DOC_NAME=fat:reuters_annual_source_window.fat&amp;display_string=Audit&amp;DYN_ARGS=TRUE&amp;VAR:ID1=B1DWJ9&amp;VAR:RCODE=CMNEQ&amp;VAR:SDATE=20111299&amp;VAR:FREQ=Y&amp;VAR:RELITEM=RP&amp;VAR:CURRENCY=LOCAL&amp;VAR:CURRSOURCE=EXSHA","RE&amp;VAR:NATFREQ=ANNUAL&amp;VAR:RFIELD=FINALIZED&amp;VAR:DB_TYPE=NR&amp;VAR:UNITS=M&amp;window=popup&amp;width=450&amp;height=300&amp;START_MAXIMIZED=FALSE"}</definedName>
    <definedName name="_99__FDSAUDITLINK__" localSheetId="20" hidden="1">{"fdsup://IBCentral/FAT Viewer?action=UPDATE&amp;creator=factset&amp;DOC_NAME=fat:reuters_annual_source_window.fat&amp;display_string=Audit&amp;DYN_ARGS=TRUE&amp;VAR:ID1=B1DWJ9&amp;VAR:RCODE=CMNEQ&amp;VAR:SDATE=20111299&amp;VAR:FREQ=Y&amp;VAR:RELITEM=RP&amp;VAR:CURRENCY=LOCAL&amp;VAR:CURRSOURCE=EXSHA","RE&amp;VAR:NATFREQ=ANNUAL&amp;VAR:RFIELD=FINALIZED&amp;VAR:DB_TYPE=NR&amp;VAR:UNITS=M&amp;window=popup&amp;width=450&amp;height=300&amp;START_MAXIMIZED=FALSE"}</definedName>
    <definedName name="_99__FDSAUDITLINK__" hidden="1">{"fdsup://IBCentral/FAT Viewer?action=UPDATE&amp;creator=factset&amp;DOC_NAME=fat:reuters_annual_source_window.fat&amp;display_string=Audit&amp;DYN_ARGS=TRUE&amp;VAR:ID1=B1DWJ9&amp;VAR:RCODE=CMNEQ&amp;VAR:SDATE=20111299&amp;VAR:FREQ=Y&amp;VAR:RELITEM=RP&amp;VAR:CURRENCY=LOCAL&amp;VAR:CURRSOURCE=EXSHA","RE&amp;VAR:NATFREQ=ANNUAL&amp;VAR:RFIELD=FINALIZED&amp;VAR:DB_TYPE=NR&amp;VAR:UNITS=M&amp;window=popup&amp;width=450&amp;height=300&amp;START_MAXIMIZED=FALSE"}</definedName>
    <definedName name="_9ALA642C761" hidden="1">#N/A</definedName>
    <definedName name="_a1" localSheetId="2" hidden="1">{"mgmt forecast",#N/A,FALSE,"Mgmt Forecast";"dcf table",#N/A,FALSE,"Mgmt Forecast";"sensitivity",#N/A,FALSE,"Mgmt Forecast";"table inputs",#N/A,FALSE,"Mgmt Forecast";"calculations",#N/A,FALSE,"Mgmt Forecast"}</definedName>
    <definedName name="_a1" localSheetId="20" hidden="1">{"mgmt forecast",#N/A,FALSE,"Mgmt Forecast";"dcf table",#N/A,FALSE,"Mgmt Forecast";"sensitivity",#N/A,FALSE,"Mgmt Forecast";"table inputs",#N/A,FALSE,"Mgmt Forecast";"calculations",#N/A,FALSE,"Mgmt Forecast"}</definedName>
    <definedName name="_a1" hidden="1">{"mgmt forecast",#N/A,FALSE,"Mgmt Forecast";"dcf table",#N/A,FALSE,"Mgmt Forecast";"sensitivity",#N/A,FALSE,"Mgmt Forecast";"table inputs",#N/A,FALSE,"Mgmt Forecast";"calculations",#N/A,FALSE,"Mgmt Forecast"}</definedName>
    <definedName name="_a2" localSheetId="2" hidden="1">{"mgmt forecast",#N/A,FALSE,"Mgmt Forecast";"dcf table",#N/A,FALSE,"Mgmt Forecast";"sensitivity",#N/A,FALSE,"Mgmt Forecast";"table inputs",#N/A,FALSE,"Mgmt Forecast";"calculations",#N/A,FALSE,"Mgmt Forecast"}</definedName>
    <definedName name="_a2" localSheetId="20" hidden="1">{"mgmt forecast",#N/A,FALSE,"Mgmt Forecast";"dcf table",#N/A,FALSE,"Mgmt Forecast";"sensitivity",#N/A,FALSE,"Mgmt Forecast";"table inputs",#N/A,FALSE,"Mgmt Forecast";"calculations",#N/A,FALSE,"Mgmt Forecast"}</definedName>
    <definedName name="_a2" hidden="1">{"mgmt forecast",#N/A,FALSE,"Mgmt Forecast";"dcf table",#N/A,FALSE,"Mgmt Forecast";"sensitivity",#N/A,FALSE,"Mgmt Forecast";"table inputs",#N/A,FALSE,"Mgmt Forecast";"calculations",#N/A,FALSE,"Mgmt Forecast"}</definedName>
    <definedName name="_a3" localSheetId="2" hidden="1">{#N/A,#N/A,FALSE,"Sheet1"}</definedName>
    <definedName name="_a3" localSheetId="20" hidden="1">{#N/A,#N/A,FALSE,"Sheet1"}</definedName>
    <definedName name="_a3" hidden="1">{#N/A,#N/A,FALSE,"Sheet1"}</definedName>
    <definedName name="_a8" localSheetId="2" hidden="1">{#N/A,#N/A,FALSE,"Partnership Splits";#N/A,#N/A,FALSE,"Condensed Financials-Endo";#N/A,#N/A,FALSE,"Condensed Financials-Partner";#N/A,#N/A,FALSE,"P&amp;L Detail";#N/A,#N/A,FALSE,"Payments";#N/A,#N/A,FALSE,"Selling &amp; Mktg Summary (3)"}</definedName>
    <definedName name="_a8" localSheetId="20" hidden="1">{#N/A,#N/A,FALSE,"Partnership Splits";#N/A,#N/A,FALSE,"Condensed Financials-Endo";#N/A,#N/A,FALSE,"Condensed Financials-Partner";#N/A,#N/A,FALSE,"P&amp;L Detail";#N/A,#N/A,FALSE,"Payments";#N/A,#N/A,FALSE,"Selling &amp; Mktg Summary (3)"}</definedName>
    <definedName name="_a8" hidden="1">{#N/A,#N/A,FALSE,"Partnership Splits";#N/A,#N/A,FALSE,"Condensed Financials-Endo";#N/A,#N/A,FALSE,"Condensed Financials-Partner";#N/A,#N/A,FALSE,"P&amp;L Detail";#N/A,#N/A,FALSE,"Payments";#N/A,#N/A,FALSE,"Selling &amp; Mktg Summary (3)"}</definedName>
    <definedName name="_b2"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_b2"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_b2" hidden="1">{#N/A,#N/A,FALSE,"Group_Results";#N/A,#N/A,FALSE,"Basis";#N/A,#N/A,FALSE,"Total_Results";#N/A,#N/A,FALSE,"IFA_Results";#N/A,#N/A,FALSE,"Adviser_Results";#N/A,#N/A,FALSE,"ASLD_Results";#N/A,#N/A,FALSE,"Key_Results";#N/A,#N/A,FALSE,"SLI_Results";#N/A,#N/A,FALSE,"Partner_Results";#N/A,#N/A,FALSE,"Other_Results";#N/A,#N/A,FALSE,"Product_Results"}</definedName>
    <definedName name="_bdm.00395AAD27D648EEBD0EA8E2744324D3.edm" hidden="1">#REF!</definedName>
    <definedName name="_bdm.005304E09E2848DEA5C7FC78B0518589.edm" hidden="1">#REF!</definedName>
    <definedName name="_bdm.0111345D8EBC4486A27E393952B90286.edm" hidden="1">#REF!</definedName>
    <definedName name="_bdm.016B783254634214802440D3AE0A2FEF.edm" hidden="1">#REF!</definedName>
    <definedName name="_bdm.0173E58011EC4ADEB4B7432DC9DB63BD.edm" hidden="1">#REF!</definedName>
    <definedName name="_bdm.019BF552008E4626BDBAA5AE60D566BB.edm" hidden="1">#REF!</definedName>
    <definedName name="_bdm.03754501D3DC48CBBC6C7CB3247C8BAA.edm" hidden="1">#REF!</definedName>
    <definedName name="_bdm.03A64222224747E2897C485B06FDEE98.edm" hidden="1">#REF!</definedName>
    <definedName name="_bdm.048F31D3C3E9452FBF4FFEFA2CA684C2.edm" hidden="1">#REF!</definedName>
    <definedName name="_bdm.06271045AE5A43FF850C0D5A85A70934.edm" hidden="1">#REF!</definedName>
    <definedName name="_bdm.06AC214399E64E1B8A65F1B381E8080D.edm" hidden="1">#REF!</definedName>
    <definedName name="_bdm.07A9476A1C38450BB6F21F0D8C40EE80.edm" hidden="1">#REF!</definedName>
    <definedName name="_bdm.07E04E34B85540189BB31F28CF563532.edm" hidden="1">#REF!</definedName>
    <definedName name="_bdm.0BDDEE6D410C4B3AA67FF315EAB2EB20.edm" hidden="1">#REF!</definedName>
    <definedName name="_bdm.0E1ACF4842B248D294ACCAC1F9CFAEBA.edm" hidden="1">#REF!</definedName>
    <definedName name="_bdm.0fe1e789f6ee4b62bac38ec5b5691be1.edm" hidden="1">#REF!</definedName>
    <definedName name="_bdm.10587A5266C34B26965627DAFF24C4D3.edm" hidden="1">#REF!</definedName>
    <definedName name="_bdm.1180E9CD6D6D4543A5FF04009387E0B2.edm" hidden="1">#REF!</definedName>
    <definedName name="_bdm.12378E185C9F41DE9722C67FCC83C6BB.edm" hidden="1">#REF!</definedName>
    <definedName name="_bdm.13316C7E93CE4A5DB1EE88D52D81FBE7.edm" hidden="1">#REF!</definedName>
    <definedName name="_bdm.1429D9C3CF6D4D4A85968A3557AD9C36.edm" hidden="1">#REF!</definedName>
    <definedName name="_bdm.14330CDBE81447FAB49D708DC5BCCEFD.edm" hidden="1">#REF!</definedName>
    <definedName name="_bdm.163EC9A29A8047EB9E412DBF64BEB61A.edm" hidden="1">#REF!</definedName>
    <definedName name="_bdm.16D1DDEA412F4793AD9661059C6E9D17.edm" hidden="1">#REF!</definedName>
    <definedName name="_bdm.1745B48391BB449FA1D7D94AF8FFB856.edm" hidden="1">#REF!</definedName>
    <definedName name="_bdm.178B7BCEEE0542C19511990DDE32473F.edm" hidden="1">#REF!</definedName>
    <definedName name="_bdm.18527F2DEA2F4C3B81F545C0ECE101DD.edm" hidden="1">#REF!</definedName>
    <definedName name="_bdm.195FF48B72BB42CDBAFE773304F45952.edm" hidden="1">#REF!</definedName>
    <definedName name="_bdm.1A1D5BA1FFC84CDD9F48C6F20D09E804.edm" hidden="1">#REF!</definedName>
    <definedName name="_bdm.1A3B030ADB424D829D462082A38C3237.edm" hidden="1">#REF!</definedName>
    <definedName name="_bdm.1BD98CF2716A4F539E606F44447582FC.edm" hidden="1">#REF!</definedName>
    <definedName name="_bdm.1D0D1466EF774F7988E1907DBF069C60.edm" hidden="1">#REF!</definedName>
    <definedName name="_bdm.1E65A4B0965F4DC5BBF26A4759EC89C1.edm" hidden="1">#REF!</definedName>
    <definedName name="_bdm.1E75708138A44EDE94C95ED434E90ED3.edm" hidden="1">#REF!</definedName>
    <definedName name="_bdm.1E900786CA4E48E1871D2E4463344CC7.edm" hidden="1">#REF!</definedName>
    <definedName name="_bdm.1EC012F9478B4382AFF072DB70F79B85.edm" hidden="1">#REF!</definedName>
    <definedName name="_bdm.1F35E35EF4A448CC9233B8AD63E6A8F2.edm" hidden="1">#REF!</definedName>
    <definedName name="_bdm.2050E12963604FE6BCB0072CD156B5B6.edm" hidden="1">#REF!</definedName>
    <definedName name="_bdm.2051743BF01A4E009AB4E48C6A9C9732.edm" hidden="1">#REF!</definedName>
    <definedName name="_bdm.20F09CEBC4FD4AF98A806C72DB1AEFCA.edm" hidden="1">#REF!</definedName>
    <definedName name="_bdm.210737737D5A4D42BA0D8951DA8C7B04.edm" hidden="1">#REF!</definedName>
    <definedName name="_bdm.2201ED6E251B453382E1AE108E59F072.edm" hidden="1">#REF!</definedName>
    <definedName name="_bdm.2271402295364750858FDE2780EEF2C6.edm" hidden="1">#REF!</definedName>
    <definedName name="_bdm.2290D434776A4091B55DD9AAB4BF0C5E.edm" hidden="1">#REF!</definedName>
    <definedName name="_bdm.23801D19D04E47AA8982FEE771D54D93.edm" hidden="1">#REF!</definedName>
    <definedName name="_bdm.2433667245E24B9584917953AF8E1EED.edm" hidden="1">#REF!</definedName>
    <definedName name="_bdm.247F344229424A0EBC4931578F2EA357.edm" hidden="1">#REF!</definedName>
    <definedName name="_bdm.25B036555503490D8B6F2C1290D2C9D7.edm" hidden="1">#REF!</definedName>
    <definedName name="_bdm.25B1ACB1B4384F02A9AEBF92CCB0B62D.edm" hidden="1">#REF!</definedName>
    <definedName name="_bdm.264313C79F3542EA9314D4A05E9AF39D.edm" hidden="1">#REF!</definedName>
    <definedName name="_bdm.281BDCDB80F14EFE826F675F75F0E54E.edm" hidden="1">#REF!</definedName>
    <definedName name="_bdm.28C62A190A0E46D5BBB21E13499EEBBF.edm" hidden="1">#REF!</definedName>
    <definedName name="_bdm.295BECB375B8481BB62B035593DD3BFF.edm" hidden="1">#REF!</definedName>
    <definedName name="_bdm.2B6B2EFB4EC044BB9D2BB8A91331EA7A.edm" hidden="1">#REF!</definedName>
    <definedName name="_bdm.2BD5A6B41BDE4570A148AD5C1FFB1C17.edm" hidden="1">#REF!</definedName>
    <definedName name="_bdm.2C561038BA944FBEB3F8FB613EF671AD.edm" hidden="1">#REF!</definedName>
    <definedName name="_bdm.2F4E22B11353448497B34B93D9BE6FE0.edm" hidden="1">#REF!</definedName>
    <definedName name="_bdm.2FB307275C4D4C4F8E6D196FE64E9FFD.edm" hidden="1">#REF!</definedName>
    <definedName name="_bdm.3008A9D46901431B99BC542ACB3B804B.edm" hidden="1">#REF!</definedName>
    <definedName name="_bdm.30531CEB0AE14B26987E14055552B8EF.edm" hidden="1">#REF!</definedName>
    <definedName name="_bdm.314218200993464A943B8E3FED0C4628.edm" hidden="1">#REF!</definedName>
    <definedName name="_bdm.31ECACE8524A45CD82413BC6A78E49AC.edm" hidden="1">#REF!</definedName>
    <definedName name="_bdm.330B99E2CD6E41C090311DB5E5498B45.edm" hidden="1">#REF!</definedName>
    <definedName name="_bdm.3508D189F3A34D6AADA4F1E5DDDEA289.edm" hidden="1">#REF!</definedName>
    <definedName name="_bdm.36FC4D1143AF421EBE43034889C405C3.edm" hidden="1">#REF!</definedName>
    <definedName name="_bdm.374FD1884E334052B3A6650F04E2C392.edm" hidden="1">#REF!</definedName>
    <definedName name="_bdm.3A18811AA3DF4B638C99246CF722A94E.edm" hidden="1">#REF!</definedName>
    <definedName name="_bdm.3a423427061a48b8baf12decbda83dfa.edm" hidden="1">#REF!</definedName>
    <definedName name="_bdm.3A9AF25BE9E740E2B6797451B5B99933.edm" hidden="1">#REF!</definedName>
    <definedName name="_bdm.3AC4E552977C4224A9D8EC1C45041C3E.edm" hidden="1">#REF!</definedName>
    <definedName name="_bdm.3E699B9EC0AC443D9DAE4F6639D08D5E.edm" hidden="1">#REF!</definedName>
    <definedName name="_bdm.3EEF800D16AB48F695D48C3124DB78CD.edm" hidden="1">#REF!</definedName>
    <definedName name="_bdm.3F1B881FC3D5423C87A2058CBDCD7C92.edm" hidden="1">#REF!</definedName>
    <definedName name="_bdm.3F3869E6A3B44D2FA519E8C4124839F0.edm" hidden="1">#REF!</definedName>
    <definedName name="_bdm.3F91322EE00D40399C5A22B5DB2B7778.edm" hidden="1">#REF!</definedName>
    <definedName name="_bdm.413AD1CA05164A029A06B062E4DD7835.edm" hidden="1">#REF!</definedName>
    <definedName name="_bdm.4450D2BCFEBA4B818F4500072DB19324.edm" hidden="1">#REF!</definedName>
    <definedName name="_bdm.4478864F9D9B4DE5A2941B1445892520.edm" hidden="1">#REF!</definedName>
    <definedName name="_bdm.45B0CC4557A64FBB88F3D63CC1E15A43.edm" hidden="1">#REF!</definedName>
    <definedName name="_bdm.460EDDBDCA214A71B30924AB6178DEF4.edm" hidden="1">#REF!</definedName>
    <definedName name="_bdm.46215B051B584DFCA8BCAB9ACF68EE0C.edm" hidden="1">#REF!</definedName>
    <definedName name="_bdm.463455B9915948218DBB83C411D7B6D5.edm" hidden="1">#REF!</definedName>
    <definedName name="_bdm.46408081FF2B4D948685982DB26076B0.edm" hidden="1">#REF!</definedName>
    <definedName name="_bdm.4751BB1C3D4E436AA88C13F96249B62E.edm" hidden="1">#REF!</definedName>
    <definedName name="_bdm.48ABF4BF55DA4777908437A4650E992D.edm" hidden="1">#REF!</definedName>
    <definedName name="_bdm.48D962C61822412AA3DD07268B951F7B.edm" hidden="1">#REF!</definedName>
    <definedName name="_bdm.4C7760B4A4BB428AAD2BE94F694514ED.edm" hidden="1">#REF!</definedName>
    <definedName name="_bdm.4E162A0ABE81433ABA326AF13D28D9C6.edm" hidden="1">#REF!</definedName>
    <definedName name="_bdm.4E7810808B5441F5BFB0B53D9AF25D05.edm" hidden="1">#REF!</definedName>
    <definedName name="_bdm.4E8E31C920A94ADE8250C7FD48EAAB86.edm" hidden="1">#REF!</definedName>
    <definedName name="_bdm.4EFE501468884B359531470AB053444C.edm" hidden="1">#REF!</definedName>
    <definedName name="_bdm.4F272C2489694392B5EE4585E2553C66.edm" hidden="1">#REF!</definedName>
    <definedName name="_bdm.4FFD5C0C8D8B40FA931A9C030982E7A3.edm" hidden="1">#REF!</definedName>
    <definedName name="_bdm.50663EF559A2463B9C847F16ED0404DA.edm" hidden="1">#REF!</definedName>
    <definedName name="_bdm.50C6480F2A8D4B748FF03E90A0FA0A15.edm" hidden="1">#REF!</definedName>
    <definedName name="_bdm.51A84923D8C74588A04784E1006210D4.edm" hidden="1">#REF!</definedName>
    <definedName name="_bdm.52ABE04F116B42F1BFF6F4C249F2AB0C.edm" hidden="1">#REF!</definedName>
    <definedName name="_bdm.536C82F1C6964703A29AE13744B8503D.edm" hidden="1">#REF!</definedName>
    <definedName name="_bdm.53F56D0A6F4C44A38ADDB94BB23B2507.edm" hidden="1">#REF!</definedName>
    <definedName name="_bdm.53FD122E79634C3497450DDB8F03EA49.edm" hidden="1">#REF!</definedName>
    <definedName name="_bdm.5485CE550C3E423287E935A7A6F0884A.edm" hidden="1">#REF!</definedName>
    <definedName name="_bdm.55531FAB3F924A039FE50A56FAE5A388.edm" hidden="1">#REF!</definedName>
    <definedName name="_bdm.55E3F1BAFC394B16A4B3E8C8517C430C.edm" hidden="1">#REF!</definedName>
    <definedName name="_bdm.56A8955BBC8D4009A15181DF81F6BEB6.edm" hidden="1">#REF!</definedName>
    <definedName name="_bdm.56BC076EA10D41FEBC300B7D3A907E51.edm" hidden="1">#REF!</definedName>
    <definedName name="_bdm.56E15F77195145F381C8385BB01FB7C6.edm" hidden="1">#REF!</definedName>
    <definedName name="_bdm.57902ACE7CCC4772986A3ADE01F47A97.edm" hidden="1">#REF!</definedName>
    <definedName name="_bdm.57AC580E07604023ADE5ED16D320E7F9.edm" hidden="1">#REF!</definedName>
    <definedName name="_bdm.57CFF173B1BC490DA69E5897DA5D2270.edm" hidden="1">#REF!</definedName>
    <definedName name="_bdm.5838A4EBACA34274A42879AA46DC7A71.edm" hidden="1">#REF!</definedName>
    <definedName name="_bdm.58D54DDAE99040E4B6EE59AD04575A4B.edm" hidden="1">#REF!</definedName>
    <definedName name="_bdm.5919ADDF3AC14599BEE9405BAF3A34D4.edm" hidden="1">#REF!</definedName>
    <definedName name="_bdm.592F71BF06EA4B01B5191FEBC51F8CDF.edm" hidden="1">#REF!</definedName>
    <definedName name="_bdm.594F685B61D8431C8C8B0FF0D777472B.edm" hidden="1">#REF!</definedName>
    <definedName name="_bdm.59CFEED6AA914D15BE28EFC4AFB0276E.edm" hidden="1">#REF!</definedName>
    <definedName name="_bdm.5A7F9A6AA0434CBDB299B54AFF6C8525.edm" hidden="1">#REF!</definedName>
    <definedName name="_bdm.5AC65FFBFCF445BF90F37DF1EA388478.edm" hidden="1">#REF!</definedName>
    <definedName name="_bdm.5B1EE444928946499E48FB19A4D2F875.edm" hidden="1">#REF!</definedName>
    <definedName name="_bdm.5B9538538824488F90EEFABD5D5CB2A8.edm" hidden="1">#REF!</definedName>
    <definedName name="_bdm.5B9E67A156824CBAAC05667F7D1D6B59.edm" hidden="1">#REF!</definedName>
    <definedName name="_bdm.5BDCDC74731E4018AB8B781F9847F2F4.edm" hidden="1">#REF!</definedName>
    <definedName name="_bdm.5DF9FAE699B14A2D817AF29697AADF3F.edm" hidden="1">#REF!</definedName>
    <definedName name="_bdm.5E38EC3CC73C42469FBC2B7A9712C15F.edm" hidden="1">#REF!</definedName>
    <definedName name="_bdm.5E7E16722F754BAE98E548996383DE37.edm" hidden="1">#REF!</definedName>
    <definedName name="_bdm.5FF571C479AD47B895916C3CEE26A911.edm" hidden="1">#REF!</definedName>
    <definedName name="_bdm.60A1F85651FE4D0793D4C58409A8246D.edm" hidden="1">#REF!</definedName>
    <definedName name="_bdm.611BDBC9665A47E59CE65BEDE8BC49E3.edm" hidden="1">#REF!</definedName>
    <definedName name="_bdm.61DF7FCBD85A4471ABFEC95C75793747.edm" hidden="1">#REF!</definedName>
    <definedName name="_bdm.627107C87D9C4F2FAC8D07D3360B60F1.edm" hidden="1">#REF!</definedName>
    <definedName name="_bdm.62A5D008FDB544C9A2B650DEF6C54ABA.edm" hidden="1">#REF!</definedName>
    <definedName name="_bdm.62ED90D3C4E34B1C8F6681A4EA50097C.edm" hidden="1">#REF!</definedName>
    <definedName name="_bdm.62F3E9600C904F9987878BAB16CF3EC8.edm" hidden="1">#REF!</definedName>
    <definedName name="_bdm.639E72E0F8024FD79147D08DE448574E.edm" hidden="1">#REF!</definedName>
    <definedName name="_bdm.63B0132153634703837F146D13D4EA80.edm" hidden="1">#REF!</definedName>
    <definedName name="_bdm.650508424A33419CADC4561C26DBB91F.edm" hidden="1">#REF!</definedName>
    <definedName name="_bdm.65456A832AD942E784374ACFFC7F3692.edm" hidden="1">#REF!</definedName>
    <definedName name="_bdm.660CE0C22A2A4741945969485F6C5078.edm" hidden="1">#REF!</definedName>
    <definedName name="_bdm.6709EE417A704257817665832182769D.edm" hidden="1">#REF!</definedName>
    <definedName name="_bdm.672B84DBF3A14CB8B470C0B3ABE48E90.edm" hidden="1">#REF!</definedName>
    <definedName name="_bdm.67AE25558799455E9029468C0B433245.edm" hidden="1">#REF!</definedName>
    <definedName name="_bdm.69142409A0534ABD8385086C4E13CE72.edm" hidden="1">#REF!</definedName>
    <definedName name="_bdm.699E33346CD64BFE98AEFFC91E5E7BAB.edm" hidden="1">#REF!</definedName>
    <definedName name="_bdm.6AAC9B2052D849EF97947568E98CC0DE.edm" hidden="1">#REF!</definedName>
    <definedName name="_bdm.6ABCC83D62C641998459F10CCDC91068.edm" hidden="1">#REF!</definedName>
    <definedName name="_bdm.6B20FBB240CB4D2188AA4DE8BFC2D228.edm" hidden="1">#REF!</definedName>
    <definedName name="_bdm.6B5357083D2D4ECC80FCF5FB140E0807.edm" hidden="1">#REF!</definedName>
    <definedName name="_bdm.6B7F01BACC6B4477A3159A9DFDCA3A8F.edm" hidden="1">#REF!</definedName>
    <definedName name="_bdm.6B806199E79B4799A2D5FEA1B62BDF0D.edm" hidden="1">#REF!</definedName>
    <definedName name="_bdm.6CFB64CCB1884F01AB80EC492C5D5376.edm" hidden="1">#REF!</definedName>
    <definedName name="_bdm.6D5C9460C03244BD8D6A9E4964FA3B4B.edm" hidden="1">#REF!</definedName>
    <definedName name="_bdm.6DA7FB60E2FA491E989C7865B9F4560A.edm" hidden="1">#REF!</definedName>
    <definedName name="_bdm.6DAE8116244E49C399A5096EA7D0D219.edm" hidden="1">#REF!</definedName>
    <definedName name="_bdm.6E7C0EF77B254E43A64AC07230A0DF27.edm" hidden="1">#REF!</definedName>
    <definedName name="_bdm.70778CBB2CEB470D818AC25AF0A85CE6.edm" hidden="1">#REF!</definedName>
    <definedName name="_bdm.7105B8D547FA413DB3CD639142D3D7B4.edm" hidden="1">#REF!</definedName>
    <definedName name="_bdm.718090843FEA4278BD8198B247A99D36.edm" hidden="1">#REF!</definedName>
    <definedName name="_bdm.718F3776C66243A39CE40156BE3C013E.edm" hidden="1">#REF!</definedName>
    <definedName name="_bdm.71bd87e48fa341a89b91d09b619e9a44.edm" hidden="1">#REF!</definedName>
    <definedName name="_bdm.71E25E7715DE4643BE21A6D2E32CD8D3.edm" hidden="1">#REF!</definedName>
    <definedName name="_bdm.72340E80066C4559A20038507143AC7A.edm" hidden="1">#REF!</definedName>
    <definedName name="_bdm.72C49928F65646DD876941C34661FB16.edm" hidden="1">#REF!</definedName>
    <definedName name="_bdm.72EFACBBEE1C42A58637B115E17A38A4.edm" hidden="1">#REF!</definedName>
    <definedName name="_bdm.74191880862649108BB5F14C93E9EF99.edm" hidden="1">#REF!</definedName>
    <definedName name="_bdm.74864346E322411D95F7D082EACCCF66.edm" hidden="1">#REF!</definedName>
    <definedName name="_bdm.757A897CCFC64BA5B0241DDE8CFA7085.edm" hidden="1">#REF!</definedName>
    <definedName name="_bdm.76A384E411A54C48908D3B4D499096E5.edm" hidden="1">#REF!</definedName>
    <definedName name="_bdm.77047F355BBA4F5AB91C409B81319DA8.edm" hidden="1">#REF!</definedName>
    <definedName name="_bdm.7735E84BF78D4FD99FBF92E786B31003.edm" hidden="1">#REF!</definedName>
    <definedName name="_bdm.77A517E35D374EFD8A1B141FEDC202ED.edm" hidden="1">#REF!</definedName>
    <definedName name="_bdm.77D6A9B295C14A2391424D82B795C6B3.edm" hidden="1">#REF!</definedName>
    <definedName name="_bdm.77F9F71548094D7C96C5CCB4E25D8A45.edm" hidden="1">#REF!</definedName>
    <definedName name="_bdm.780F4BBBA10B451B901E63175090988B.edm" hidden="1">#REF!</definedName>
    <definedName name="_bdm.790F2EF1CE8049A0B96C3F5BBBFB38A0.edm" hidden="1">#REF!</definedName>
    <definedName name="_bdm.796F80E595324F8ABCBBD572F0F39900.edm" hidden="1">#REF!</definedName>
    <definedName name="_bdm.7AD68E6064A84F7391E58686DF0CFF3B.edm" hidden="1">#REF!</definedName>
    <definedName name="_bdm.7C11A0DD6A084EBFADA13952B7811522.edm" hidden="1">#REF!</definedName>
    <definedName name="_bdm.7C889991AF4D4437B6DC7530723A4631.edm" hidden="1">#REF!</definedName>
    <definedName name="_bdm.7D171D401E7949428A8CA92E6CEDD4FD.edm" hidden="1">#REF!</definedName>
    <definedName name="_bdm.7DB47C50528145CCB73ACEF85A742BE6.edm" hidden="1">#REF!</definedName>
    <definedName name="_bdm.7DD3B53356B24B129DE5DA052D47FF00.edm" hidden="1">#REF!</definedName>
    <definedName name="_bdm.7DDDD31A9DF1437F9FA268377471EA73.edm" hidden="1">#REF!</definedName>
    <definedName name="_bdm.7FA4040E06534249BA15E165E39E0B2C.edm" hidden="1">#REF!</definedName>
    <definedName name="_bdm.80519E1CA10E4DABA00A7CDF998FD6FE.edm" hidden="1">#REF!</definedName>
    <definedName name="_bdm.8072C46ED61C4BE089A0C09146BE37DB.edm" hidden="1">#REF!</definedName>
    <definedName name="_bdm.816BC32710DE420BB1CA4DE0A55FFFB4.edm" hidden="1">#REF!</definedName>
    <definedName name="_bdm.819B3849CCED400CB70173A65316D0AC.edm" hidden="1">#REF!</definedName>
    <definedName name="_bdm.81B6C47488E64C14AB2E9724E3B6D5AE.edm" hidden="1">#REF!</definedName>
    <definedName name="_bdm.81C45FF89AD14292BE5E8F44133B72A7.edm" hidden="1">#REF!</definedName>
    <definedName name="_bdm.81E4B852A8974DB8BF2DFD06D9FB24C6.edm" hidden="1">#REF!</definedName>
    <definedName name="_bdm.83565DA1748A46329565A425B9F0C7EE.edm" hidden="1">#REF!</definedName>
    <definedName name="_bdm.83A66FEC9F5648628EC3944F93FF429B.edm" hidden="1">#REF!</definedName>
    <definedName name="_bdm.842E1A1F587A449CA0B5338B4311601F.edm" hidden="1">#REF!</definedName>
    <definedName name="_bdm.86649CF513044D6CB490DCC5AC836E24.edm" hidden="1">#REF!</definedName>
    <definedName name="_bdm.87E84C4E8F094B63B20CDA2F17737A0F.edm" hidden="1">#REF!</definedName>
    <definedName name="_bdm.880415746E014D398CEF8D2E81E58BE7.edm" hidden="1">#REF!</definedName>
    <definedName name="_bdm.8862B409A2194AF998C20E8B7E3F3A9B.edm" hidden="1">#REF!</definedName>
    <definedName name="_bdm.88942134E7014B7C9F08FCA11ED77AA7.edm" hidden="1">#REF!</definedName>
    <definedName name="_bdm.8921DFC0C2464F62A64902961BBCEEE3.edm" hidden="1">#REF!</definedName>
    <definedName name="_bdm.89FD12DBABD249BD814088019C971442.edm" hidden="1">#REF!</definedName>
    <definedName name="_bdm.8B835B69B3354A64ACA86A23C2F1F4BE.edm" hidden="1">#REF!</definedName>
    <definedName name="_bdm.8BC0C9C3B9EA40F693B999B7A2FF747F.edm" hidden="1">#REF!</definedName>
    <definedName name="_bdm.8C67D8825C7144B8973AE925D0F02478.edm" hidden="1">#REF!</definedName>
    <definedName name="_bdm.8D7BB024B58641E5950D992B9EADF633.edm" hidden="1">#REF!</definedName>
    <definedName name="_bdm.8DCE30BF260B4A2EB38B9DDECFD8F390.edm" hidden="1">#REF!</definedName>
    <definedName name="_bdm.8E0FFCFC02AF41DE9EC4C11046F73CF0.edm" hidden="1">#REF!</definedName>
    <definedName name="_bdm.8FA7508B84624FBFB1E50CE76405360B.edm" hidden="1">#REF!</definedName>
    <definedName name="_bdm.90AA60D91A4542189777CDAB91A1D0DB.edm" hidden="1">#REF!</definedName>
    <definedName name="_bdm.90B53C64B2EE4FCF91F8ED0B01B6EC20.edm" hidden="1">#REF!</definedName>
    <definedName name="_bdm.90C4BE73CEBB4EF38D1CB0FE3DA679A1.edm" hidden="1">#REF!</definedName>
    <definedName name="_bdm.9152C05A7B5E4AD581FF6FFE536C5C56.edm" hidden="1">#REF!</definedName>
    <definedName name="_bdm.91E9D66F8E804B9D836E011BC4EBFB5D.edm" hidden="1">#REF!</definedName>
    <definedName name="_bdm.926A182B5C4F4299B387FD471C70782F.edm" hidden="1">#REF!</definedName>
    <definedName name="_bdm.92FDCB1389354FDF9D5BC6D9AA54D4EB.edm" hidden="1">#REF!</definedName>
    <definedName name="_bdm.9429E946BAB0409A808A48E3AA99F967.edm" hidden="1">#REF!</definedName>
    <definedName name="_bdm.945C0D06CFC347208D1696D445B78099.edm" hidden="1">#REF!</definedName>
    <definedName name="_bdm.94C734B88D73493B8BE8E9B46254A2A9.edm" hidden="1">#REF!</definedName>
    <definedName name="_bdm.959333CF88E7415E9B1F790D0E58C9E3.edm" hidden="1">#REF!</definedName>
    <definedName name="_bdm.95AB281A5FCD44E1944F4BCAFC636558.edm" hidden="1">#REF!</definedName>
    <definedName name="_bdm.9617826B98A04869AB0A07740F0D3844.edm" hidden="1">#REF!</definedName>
    <definedName name="_bdm.971B7E9F3F2942E7811AF644BB439ACB.edm" hidden="1">#REF!</definedName>
    <definedName name="_bdm.977717D254494D2DB0EC1044F95019D9.edm" hidden="1">#REF!</definedName>
    <definedName name="_bdm.980B528D46264C87884EB57E5B7DFE7C.edm" hidden="1">#REF!</definedName>
    <definedName name="_bdm.980FE373C8A04911A7DEA5C87B2112B0.edm" hidden="1">#REF!</definedName>
    <definedName name="_bdm.9916FC45331A4674BA366E6B83E4FB9E.edm" hidden="1">#REF!</definedName>
    <definedName name="_bdm.994C04F9F8FF44B692B6E608A770429F.edm" hidden="1">#REF!</definedName>
    <definedName name="_bdm.99A30986F9344BC2A31BAFB23B9A1DF5.edm" hidden="1">#REF!</definedName>
    <definedName name="_bdm.9AC21A9D352A4C8D97D3FF2F7D3A8146.edm" hidden="1">#REF!</definedName>
    <definedName name="_bdm.9AD66F4582F9409DB41B5785C5198BA1.edm" hidden="1">#REF!</definedName>
    <definedName name="_bdm.9B6985239E814DF683CD499D1BD2F748.edm" hidden="1">#REF!</definedName>
    <definedName name="_bdm.9B9D567534C94BAB8B664F4D4A4CBD19.edm" hidden="1">#REF!</definedName>
    <definedName name="_bdm.9BE0E54D721541C08389D20B24B62B7E.edm" hidden="1">#REF!</definedName>
    <definedName name="_bdm.9C62FDCEDA3D42D0AD7769E754BB6D7F.edm" hidden="1">#REF!</definedName>
    <definedName name="_bdm.9CCCD959E8CC45EE984E79755BBC1829.edm" hidden="1">#REF!</definedName>
    <definedName name="_bdm.9D33C3F65C1D4DCE8FF50651C80ACFAF.edm" hidden="1">#REF!</definedName>
    <definedName name="_bdm.9d5994568c5545dfacec7fba01f0ce12.edm" hidden="1">#REF!</definedName>
    <definedName name="_bdm.9D94F4C2494C4C738A28030F49DF095D.edm" hidden="1">#REF!</definedName>
    <definedName name="_bdm.9E396E40F8E041C7B79DF50C5E71C755.edm" hidden="1">#REF!</definedName>
    <definedName name="_bdm.9E4CB8CFBD8B44B8B7AD9CB96D4308D8.edm" hidden="1">#REF!</definedName>
    <definedName name="_bdm.9E8FFA268066431BAB2621CC3C173574.edm" hidden="1">#REF!</definedName>
    <definedName name="_bdm.9E9C5A31E1F04026BA487283D3D5B9F9.edm" hidden="1">#REF!</definedName>
    <definedName name="_bdm.9ED19D3B3FAC44BFB27603BAB9BD62F0.edm" hidden="1">#REF!</definedName>
    <definedName name="_bdm.9F1FCEE439B1436D93076461A8D951E2.edm" hidden="1">#REF!</definedName>
    <definedName name="_bdm.A0EE11C624BD4EB0BAA2BB6AC7727D8F.edm" hidden="1">#REF!</definedName>
    <definedName name="_bdm.A12B1CF9157B4CA4B8AD545964A97DE0.edm" hidden="1">#REF!</definedName>
    <definedName name="_bdm.a1686f5fde464a67bd56734f9bc344d0.edm" hidden="1">#REF!</definedName>
    <definedName name="_bdm.A29ECD12262F4285B348B8CE18F19BFA.edm" hidden="1">#REF!</definedName>
    <definedName name="_bdm.A2C24EE8E7474AE4B2057A7D26FECB73.edm" hidden="1">#REF!</definedName>
    <definedName name="_bdm.A47112FD5C53426E8AD63F136242337E.edm" hidden="1">#REF!</definedName>
    <definedName name="_bdm.A4B3ECAADD7545ED968FBF4AC2B44944.edm" hidden="1">#REF!</definedName>
    <definedName name="_bdm.A4CF10DC3FB1416C8DD7AB1A1A5A3AE5.edm" hidden="1">#REF!</definedName>
    <definedName name="_bdm.A4D439E2C647406CBC775C0EF2B8E6A3.edm" hidden="1">#REF!</definedName>
    <definedName name="_bdm.A4D66E41BD1D46D1B541D0158A089549.edm" hidden="1">#REF!</definedName>
    <definedName name="_bdm.A4D7CCF1C1194E588826CB7766DEF06E.edm" hidden="1">#REF!</definedName>
    <definedName name="_bdm.A4DE5DD861704157B349D221C6B55AE9.edm" hidden="1">#REF!</definedName>
    <definedName name="_bdm.A4F0AB0898FF4D3DBC4239BBEDFD15F7.edm" hidden="1">#REF!</definedName>
    <definedName name="_bdm.A5006453E9974E5EB1B6B3652F13A153.edm" hidden="1">#REF!</definedName>
    <definedName name="_bdm.A6ACF32C85C440CDA1742EEDD50A91D8.edm" hidden="1">#REF!</definedName>
    <definedName name="_bdm.A7104841A03747D8907F3713AFD30F38.edm" hidden="1">#REF!</definedName>
    <definedName name="_bdm.A71F53C9F30C42C08153980AE2B4E424.edm" hidden="1">#REF!</definedName>
    <definedName name="_bdm.A7C2F39E40054950A161EC9F10852DEB.edm" hidden="1">#REF!</definedName>
    <definedName name="_bdm.A90CC373E00C422DB21E6E844C30F9AE.edm" hidden="1">#REF!</definedName>
    <definedName name="_bdm.A9346371BECE4F7584635973490CCFEE.edm" hidden="1">#REF!</definedName>
    <definedName name="_bdm.A9ABCBDA3DA94C15981842A73DFAAE4F.edm" hidden="1">#REF!</definedName>
    <definedName name="_bdm.A9EF0A2ACDA54A04AFB8CC1935955BFA.edm" hidden="1">#REF!</definedName>
    <definedName name="_bdm.AA09678A4B884DAFAD7CF5A3E7FFBEE9.edm" hidden="1">#REF!</definedName>
    <definedName name="_bdm.AA32134049D74B81A2D07051366167E8.edm" hidden="1">#REF!</definedName>
    <definedName name="_bdm.AA604E7BC3AB443BBD1F13A5D0FE0101.edm" hidden="1">#REF!</definedName>
    <definedName name="_bdm.AB73C7CEBCEA47D3822E82224B6C811E.edm" hidden="1">#REF!</definedName>
    <definedName name="_bdm.ac11b65837eb42f9a5a4fb4b50420089.edm" hidden="1">#REF!</definedName>
    <definedName name="_bdm.AC1BE66CC0CA4486A5494D1629858FF2.edm" hidden="1">#REF!</definedName>
    <definedName name="_bdm.AC9349807E284BCB82E4DC9397B23BBC.edm" hidden="1">#REF!</definedName>
    <definedName name="_bdm.ACCB32B45D0F483BA7DC8100CED10F48.edm" hidden="1">#REF!</definedName>
    <definedName name="_bdm.ACD5D96D77234E8BAF44B885413838FF.edm" hidden="1">#REF!</definedName>
    <definedName name="_bdm.ADB6273313A54CAB8B78D4C48279134B.edm" hidden="1">#REF!</definedName>
    <definedName name="_bdm.AE207291874C417B82AD3ED466B90657.edm" hidden="1">#REF!</definedName>
    <definedName name="_bdm.AFE1783A6B3F420083116D7F13B33511.edm" hidden="1">#REF!</definedName>
    <definedName name="_bdm.B0EFB532DE9F4C1F9175575416074562.edm" hidden="1">#REF!</definedName>
    <definedName name="_bdm.B1819D24778B4BD9B1E7F62660270826.edm" hidden="1">#REF!</definedName>
    <definedName name="_bdm.B24E4270D4374837A2727AF3ED8A2770.edm" hidden="1">#REF!</definedName>
    <definedName name="_bdm.B2C70A261E524DC7A60E3CA3705CC862.edm" hidden="1">#REF!</definedName>
    <definedName name="_bdm.B326ED1F1C614A9B887369D9EE61AB24.edm" hidden="1">#REF!</definedName>
    <definedName name="_bdm.B52D3C4EC99B48BB89F016A26C36470B.edm" hidden="1">#REF!</definedName>
    <definedName name="_bdm.B55805E0FE4149FAA33490BD9A34FC25.edm" hidden="1">#REF!</definedName>
    <definedName name="_bdm.B7917D44C11D4BE683915272E10A3395.edm" hidden="1">#REF!</definedName>
    <definedName name="_bdm.B7A13FEDAAF6407A9042889761E24D2A.edm" hidden="1">#REF!</definedName>
    <definedName name="_bdm.B85C52DD6C3044C1AD3CC3814E6ECB48.edm" hidden="1">#REF!</definedName>
    <definedName name="_bdm.B931B04046674683BBE248416A354E25.edm" hidden="1">#REF!</definedName>
    <definedName name="_bdm.B976915F34D6414CA190AD20D675F933.edm" hidden="1">#REF!</definedName>
    <definedName name="_bdm.BA645A00063B4A22A188715D5A39752F.edm" hidden="1">#REF!</definedName>
    <definedName name="_bdm.BAE2AD68A701413392A5438E4BCDCE10.edm" hidden="1">#REF!</definedName>
    <definedName name="_bdm.BAFE7FEBA9D0458C9FDB0B93AA1DB11C.edm" hidden="1">#REF!</definedName>
    <definedName name="_bdm.BCAEF092838E48F790B7E5013A49E04D.edm" hidden="1">#REF!</definedName>
    <definedName name="_bdm.BD4DF3FF9F7F43D8B98B44E2C63F01BD.edm" hidden="1">#REF!</definedName>
    <definedName name="_bdm.BD77CF79C5F6419DAA3EC7A10238F065.edm" hidden="1">#REF!</definedName>
    <definedName name="_bdm.BDB3AA0DD58245889A30C7D4BBA988E2.edm" hidden="1">#REF!</definedName>
    <definedName name="_bdm.BE28A030A4FD4CB89A28081DF696A0B9.edm" hidden="1">#REF!</definedName>
    <definedName name="_bdm.BE371CC61516428B95787D576CB4003F.edm" hidden="1">#REF!</definedName>
    <definedName name="_bdm.BFBBA1AF2810409CB315B80F20892058.edm" hidden="1">#REF!</definedName>
    <definedName name="_bdm.C07DB6778C19445296C8C357CCF9335B.edm" hidden="1">#REF!</definedName>
    <definedName name="_bdm.C14A652363E94E198DC214BF30F11E5A.edm" hidden="1">#REF!</definedName>
    <definedName name="_bdm.C1B14869F0D04821BCB8FA834B4405B0.edm" hidden="1">#REF!</definedName>
    <definedName name="_bdm.c20f84e0d64e48be8812325dc2a100ab.edm" hidden="1">#REF!</definedName>
    <definedName name="_bdm.C26BC579EB994286AC10AEA622EAA0FE.edm" hidden="1">#REF!</definedName>
    <definedName name="_bdm.C3452E3419704EDEA5E99C3972759F39.edm" hidden="1">#REF!</definedName>
    <definedName name="_bdm.C522D225E23846FE86CE087039E66E55.edm" hidden="1">#REF!</definedName>
    <definedName name="_bdm.C66D37466AD54F39922548A6FD96BF3D.edm" hidden="1">#REF!</definedName>
    <definedName name="_bdm.C849D22F20004186AE3ECFFC77D6FFF6.edm" hidden="1">#REF!</definedName>
    <definedName name="_bdm.C85E26D0C99A4799916671B41B0BDCE1.edm" hidden="1">#REF!</definedName>
    <definedName name="_bdm.CAF60591AF5C4A16AD292989F111D603.edm" hidden="1">#REF!</definedName>
    <definedName name="_bdm.CC5A946D0B604E7BA0A175C4E0A25E73.edm" hidden="1">#REF!</definedName>
    <definedName name="_bdm.CFB95340219E47299EC53474A9C2D408.edm" hidden="1">#REF!</definedName>
    <definedName name="_bdm.D06A63215F304B82AA2D087480512928.edm" hidden="1">#REF!</definedName>
    <definedName name="_bdm.D10A981F2E9C4CF3BFED517EB7C2A403.edm" hidden="1">#REF!</definedName>
    <definedName name="_bdm.D23B489607064E24A9E26AA7122D6C50.edm" hidden="1">#REF!</definedName>
    <definedName name="_bdm.D23BB18DE0A54989A3B135F73F25AF33.edm" hidden="1">#REF!</definedName>
    <definedName name="_bdm.D39CFCF1D8324F689160FD716E3079A7.edm" hidden="1">#REF!</definedName>
    <definedName name="_bdm.D3C6FE5EC9534549B3F759F0544A0E00.edm" hidden="1">#REF!</definedName>
    <definedName name="_bdm.d62d930abbd846648d9479fccbcb91d6.edm" hidden="1">#REF!</definedName>
    <definedName name="_bdm.D6E86C6DBEB042E6907FACB7D29FE392.edm" hidden="1">#REF!</definedName>
    <definedName name="_bdm.D7953063794446DB8683E0CFE3F5B9F5.edm" hidden="1">#REF!</definedName>
    <definedName name="_bdm.D8C22E57B0C74C1097036389B49431DD.edm" hidden="1">#REF!</definedName>
    <definedName name="_bdm.D8CAD539F54D4512A21CEC99FE789D82.edm" hidden="1">#REF!</definedName>
    <definedName name="_bdm.DB4E043A20674FB183B00309C009DFBB.edm" hidden="1">#REF!</definedName>
    <definedName name="_bdm.DBDA82DD9A8C4F9A87B2BDDAFDD342F6.edm" hidden="1">#REF!</definedName>
    <definedName name="_bdm.DC1375D5DC424D9BA2D979E54D96DA16.edm" hidden="1">#REF!</definedName>
    <definedName name="_bdm.DE2622B7EDAB49408E332A7A205D4836.edm" hidden="1">#REF!</definedName>
    <definedName name="_bdm.DF476DCD50504C028E6B3B79FB15D621.edm" hidden="1">#REF!</definedName>
    <definedName name="_bdm.DF9EA251C95C4205B5E487FFA337C806.edm" hidden="1">#REF!</definedName>
    <definedName name="_bdm.E0358BD380314A72BC7A434DDC5915D8.edm" hidden="1">#REF!</definedName>
    <definedName name="_bdm.E0A3AE1056FD48F887804C91B87719EB.edm" hidden="1">#REF!</definedName>
    <definedName name="_bdm.E278B9C002BE420A84E0A3BD43F64072.edm" hidden="1">#REF!</definedName>
    <definedName name="_bdm.E2E89DC19838493BA95A9B0A10C9ABB8.edm" hidden="1">#REF!</definedName>
    <definedName name="_bdm.E362A9B6BA7A4943AA4469F1037B70CA.edm" hidden="1">#REF!</definedName>
    <definedName name="_bdm.E3F3EE932AB84807A70ECD33A15E6142.edm" hidden="1">#REF!</definedName>
    <definedName name="_bdm.E404E8E0C40347D8AB2B612540257E08.edm" hidden="1">#REF!</definedName>
    <definedName name="_bdm.E42F01FE9077484887113CFF8036248C.edm" hidden="1">#REF!</definedName>
    <definedName name="_bdm.e48f25b731094958885e01656738793e.edm" hidden="1">#REF!</definedName>
    <definedName name="_bdm.E4ACCBDBC09248279BEE3C120E61F35A.edm" hidden="1">#REF!</definedName>
    <definedName name="_bdm.E5091E6F2D9447FF94E148953666CE5B.edm" hidden="1">#REF!</definedName>
    <definedName name="_bdm.E512B38D9C294496B1C149921E0E15C9.edm" hidden="1">#REF!</definedName>
    <definedName name="_bdm.E59449489249453DB98392E92FEBCA57.edm" hidden="1">#REF!</definedName>
    <definedName name="_bdm.E7FE807CC3594FFD862E908F2E03EAFA.edm" hidden="1">#REF!</definedName>
    <definedName name="_bdm.E89DC7BCCC664A2BB5744C03357770C9.edm" hidden="1">#REF!</definedName>
    <definedName name="_bdm.E9A00822F66D40F19EB5A33A7A42FCF4.edm" hidden="1">#REF!</definedName>
    <definedName name="_bdm.EA998F453F8E49AE89D845B816FA35F8.edm" hidden="1">#REF!</definedName>
    <definedName name="_bdm.EB5F4C08AC3745D79EBEA018A621BAEF.edm" hidden="1">#REF!</definedName>
    <definedName name="_bdm.EBA04AB1A1F344B3B12DD7A0E31BED65.edm" hidden="1">#REF!</definedName>
    <definedName name="_bdm.EC32BBA7423B4ABA9BE9B3C6A23C20D3.edm" hidden="1">#REF!</definedName>
    <definedName name="_bdm.EC5697312A6D4F5C91EA2578B258F4CC.edm" hidden="1">#REF!</definedName>
    <definedName name="_bdm.ED4BC4C9F6444F35945FC345DE59CEB8.edm" hidden="1">#REF!</definedName>
    <definedName name="_bdm.ED603473DF92467CBE6367B3A73689FD.edm" hidden="1">#REF!</definedName>
    <definedName name="_bdm.EE131973AB914E5198B33CA7EF7589FE.edm" hidden="1">#REF!</definedName>
    <definedName name="_bdm.EE2F0AC9267149B1B54F24F24380473B.edm" hidden="1">#REF!</definedName>
    <definedName name="_bdm.EE7F28D8B68A40EEBB8E04484330CBB9.edm" hidden="1">#REF!</definedName>
    <definedName name="_bdm.EEBC16789D554A0EAA8CC440B70F4E5D.edm" hidden="1">#REF!</definedName>
    <definedName name="_bdm.EF3AD86E4E5A4E33A8BBE8CB4B5D37AA.edm" hidden="1">#REF!</definedName>
    <definedName name="_bdm.F1CE4A842A634F36BF9CA91452359C1A.edm" hidden="1">#REF!</definedName>
    <definedName name="_bdm.F477B5BA7C154D1E87B061A2AFD396CF.edm" hidden="1">#REF!</definedName>
    <definedName name="_bdm.F4AD6361BE174AC9A2C53A9DA684FEC9.edm" hidden="1">#REF!</definedName>
    <definedName name="_bdm.F5027DB36526466C9027EE37A6CDF2B8.edm" hidden="1">#REF!</definedName>
    <definedName name="_bdm.F54355E01CF4433BA543002FB15779DE.edm" hidden="1">#REF!</definedName>
    <definedName name="_bdm.F6E14F80397C41FFB689653F0B173008.edm" hidden="1">#REF!</definedName>
    <definedName name="_bdm.F70A99AC78B84B84AC52AC786F981115.edm" hidden="1">#REF!</definedName>
    <definedName name="_bdm.F70AEB6D8A164EACB8445429DD216747.edm" hidden="1">#REF!</definedName>
    <definedName name="_bdm.F73A5DAB56BD4B0D96847942BDCE482C.edm" hidden="1">#REF!</definedName>
    <definedName name="_bdm.F7465DBC723749F0A5C44A39BD828F4E.edm" hidden="1">#REF!</definedName>
    <definedName name="_bdm.F7A51D60594B4C868B622E83AE730BFC.edm" hidden="1">#REF!</definedName>
    <definedName name="_bdm.F8426801BC9E47F5B35FCE5C9F20F8FF.edm" hidden="1">#REF!</definedName>
    <definedName name="_bdm.F90C5B701A8C487096B61DBE55F2533D.edm" hidden="1">#REF!</definedName>
    <definedName name="_bdm.f9d11bd38fbb4dd5903dc6fd3cccc327.edm" hidden="1">#REF!</definedName>
    <definedName name="_bdm.FAEE6A34343A4515B35861A3B94F240E.edm" hidden="1">#REF!</definedName>
    <definedName name="_bdm.FAF49BF034454541AC4A832EC2449AB5.edm" hidden="1">#REF!</definedName>
    <definedName name="_bdm.FD0D555C0AAA458BB7D7D05D11B0FC81.edm" hidden="1">#REF!</definedName>
    <definedName name="_bdm.FD2B6BCAA9F84EB8BDF1D7AAF93D4C25.edm" hidden="1">#REF!</definedName>
    <definedName name="_bdm.FD4521BBE8224F00932E16A08922557B.edm" hidden="1">#REF!</definedName>
    <definedName name="_bdm.FDFC65F827C94A89BBDA0F8B5D0915ED.edm" hidden="1">#REF!</definedName>
    <definedName name="_bdm.FFFDCAD15C404DB89803656465AD6282.edm" hidden="1">#REF!</definedName>
    <definedName name="_bdn.7E397CC752CF11D6B6220010A4863929.edm" hidden="1">#REF!</definedName>
    <definedName name="_bdn.DE3FD33E539511D6B6220010A4863929.edm" hidden="1">#REF!</definedName>
    <definedName name="_bdn.DE3FD340539511D6B6220010A4863929.edm" hidden="1">#REF!</definedName>
    <definedName name="_BQ4.1" hidden="1">#REF!</definedName>
    <definedName name="_ccc2"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_ccc2"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_ccc2" hidden="1">{#N/A,#N/A,FALSE,"Group_Results";#N/A,#N/A,FALSE,"Basis";#N/A,#N/A,FALSE,"Total_Results";#N/A,#N/A,FALSE,"IFA_Results";#N/A,#N/A,FALSE,"Adviser_Results";#N/A,#N/A,FALSE,"ASLD_Results";#N/A,#N/A,FALSE,"Key_Results";#N/A,#N/A,FALSE,"SLI_Results";#N/A,#N/A,FALSE,"Partner_Results";#N/A,#N/A,FALSE,"Other_Results";#N/A,#N/A,FALSE,"Product_Results"}</definedName>
    <definedName name="_dd2"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_dd2"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_dd2" hidden="1">{#N/A,#N/A,FALSE,"Group_Results";#N/A,#N/A,FALSE,"Basis";#N/A,#N/A,FALSE,"Total_Results";#N/A,#N/A,FALSE,"IFA_Results";#N/A,#N/A,FALSE,"Adviser_Results";#N/A,#N/A,FALSE,"ASLD_Results";#N/A,#N/A,FALSE,"Key_Results";#N/A,#N/A,FALSE,"SLI_Results";#N/A,#N/A,FALSE,"Partner_Results";#N/A,#N/A,FALSE,"Other_Results";#N/A,#N/A,FALSE,"Product_Results"}</definedName>
    <definedName name="_Dist_Bin" hidden="1">#REF!</definedName>
    <definedName name="_Dist_Values" hidden="1">#REF!</definedName>
    <definedName name="_e2" localSheetId="2" hidden="1">{#N/A,#N/A,FALSE,"FY97";#N/A,#N/A,FALSE,"FY98";#N/A,#N/A,FALSE,"FY99";#N/A,#N/A,FALSE,"FY00";#N/A,#N/A,FALSE,"FY01"}</definedName>
    <definedName name="_e2" localSheetId="20" hidden="1">{#N/A,#N/A,FALSE,"FY97";#N/A,#N/A,FALSE,"FY98";#N/A,#N/A,FALSE,"FY99";#N/A,#N/A,FALSE,"FY00";#N/A,#N/A,FALSE,"FY01"}</definedName>
    <definedName name="_e2" hidden="1">{#N/A,#N/A,FALSE,"FY97";#N/A,#N/A,FALSE,"FY98";#N/A,#N/A,FALSE,"FY99";#N/A,#N/A,FALSE,"FY00";#N/A,#N/A,FALSE,"FY01"}</definedName>
    <definedName name="_e4" localSheetId="2" hidden="1">{#N/A,#N/A,FALSE,"Cover";#N/A,#N/A,FALSE,"Projections";#N/A,#N/A,FALSE,"10 Year Summary";#N/A,#N/A,FALSE,"Balance Sheet Summary";#N/A,#N/A,FALSE,"Adjustments";#N/A,#N/A,FALSE,"Discount Rate";#N/A,#N/A,FALSE,"Comps";#N/A,#N/A,FALSE,"Executive Comp"}</definedName>
    <definedName name="_e4" localSheetId="20" hidden="1">{#N/A,#N/A,FALSE,"Cover";#N/A,#N/A,FALSE,"Projections";#N/A,#N/A,FALSE,"10 Year Summary";#N/A,#N/A,FALSE,"Balance Sheet Summary";#N/A,#N/A,FALSE,"Adjustments";#N/A,#N/A,FALSE,"Discount Rate";#N/A,#N/A,FALSE,"Comps";#N/A,#N/A,FALSE,"Executive Comp"}</definedName>
    <definedName name="_e4" hidden="1">{#N/A,#N/A,FALSE,"Cover";#N/A,#N/A,FALSE,"Projections";#N/A,#N/A,FALSE,"10 Year Summary";#N/A,#N/A,FALSE,"Balance Sheet Summary";#N/A,#N/A,FALSE,"Adjustments";#N/A,#N/A,FALSE,"Discount Rate";#N/A,#N/A,FALSE,"Comps";#N/A,#N/A,FALSE,"Executive Comp"}</definedName>
    <definedName name="_ee2"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_ee2"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_ee2" hidden="1">{#N/A,#N/A,FALSE,"Group_Results";#N/A,#N/A,FALSE,"Basis";#N/A,#N/A,FALSE,"Total_Results";#N/A,#N/A,FALSE,"IFA_Results";#N/A,#N/A,FALSE,"Adviser_Results";#N/A,#N/A,FALSE,"ASLD_Results";#N/A,#N/A,FALSE,"Key_Results";#N/A,#N/A,FALSE,"SLI_Results";#N/A,#N/A,FALSE,"Partner_Results";#N/A,#N/A,FALSE,"Other_Results";#N/A,#N/A,FALSE,"Product_Results"}</definedName>
    <definedName name="_Fill" hidden="1">#REF!</definedName>
    <definedName name="_FU_Label" localSheetId="20" hidden="1">#REF!</definedName>
    <definedName name="_FU_Label" hidden="1">#REF!</definedName>
    <definedName name="_FV_Label" localSheetId="20" hidden="1">#REF!</definedName>
    <definedName name="_FV_Label" hidden="1">#REF!</definedName>
    <definedName name="_fy97" localSheetId="2" hidden="1">{#N/A,#N/A,FALSE,"FY97";#N/A,#N/A,FALSE,"FY98";#N/A,#N/A,FALSE,"FY99";#N/A,#N/A,FALSE,"FY00";#N/A,#N/A,FALSE,"FY01"}</definedName>
    <definedName name="_fy97" localSheetId="20" hidden="1">{#N/A,#N/A,FALSE,"FY97";#N/A,#N/A,FALSE,"FY98";#N/A,#N/A,FALSE,"FY99";#N/A,#N/A,FALSE,"FY00";#N/A,#N/A,FALSE,"FY01"}</definedName>
    <definedName name="_fy97" hidden="1">{#N/A,#N/A,FALSE,"FY97";#N/A,#N/A,FALSE,"FY98";#N/A,#N/A,FALSE,"FY99";#N/A,#N/A,FALSE,"FY00";#N/A,#N/A,FALSE,"FY01"}</definedName>
    <definedName name="_GSRATES_1" hidden="1">"CT300001Latest          "</definedName>
    <definedName name="_GSRATES_2" hidden="1">"CT30000120031208        "</definedName>
    <definedName name="_GSRATES_3" hidden="1">"CT300001Latest          "</definedName>
    <definedName name="_Key1" localSheetId="1" hidden="1">#REF!</definedName>
    <definedName name="_Key1" localSheetId="2" hidden="1">#REF!</definedName>
    <definedName name="_Key1" localSheetId="6" hidden="1">#REF!</definedName>
    <definedName name="_Key1" localSheetId="8" hidden="1">#REF!</definedName>
    <definedName name="_Key1" localSheetId="9" hidden="1">#REF!</definedName>
    <definedName name="_Key1" localSheetId="12" hidden="1">#REF!</definedName>
    <definedName name="_Key1" localSheetId="14" hidden="1">#REF!</definedName>
    <definedName name="_Key1" localSheetId="15" hidden="1">#REF!</definedName>
    <definedName name="_Key1" localSheetId="18" hidden="1">#REF!</definedName>
    <definedName name="_Key1" localSheetId="20" hidden="1">#REF!</definedName>
    <definedName name="_Key1" localSheetId="23" hidden="1">#REF!</definedName>
    <definedName name="_Key1" localSheetId="21" hidden="1">#REF!</definedName>
    <definedName name="_Key1" hidden="1">#REF!</definedName>
    <definedName name="_Key2" localSheetId="1" hidden="1">#REF!</definedName>
    <definedName name="_Key2" localSheetId="2" hidden="1">#REF!</definedName>
    <definedName name="_Key2" localSheetId="6" hidden="1">#REF!</definedName>
    <definedName name="_Key2" localSheetId="8" hidden="1">#REF!</definedName>
    <definedName name="_Key2" localSheetId="9" hidden="1">#REF!</definedName>
    <definedName name="_Key2" localSheetId="12" hidden="1">#REF!</definedName>
    <definedName name="_Key2" localSheetId="14" hidden="1">#REF!</definedName>
    <definedName name="_Key2" localSheetId="15" hidden="1">#REF!</definedName>
    <definedName name="_Key2" localSheetId="18" hidden="1">#REF!</definedName>
    <definedName name="_Key2" localSheetId="20" hidden="1">#REF!</definedName>
    <definedName name="_Key2" localSheetId="23" hidden="1">#REF!</definedName>
    <definedName name="_Key2" localSheetId="21" hidden="1">#REF!</definedName>
    <definedName name="_Key2" hidden="1">#REF!</definedName>
    <definedName name="_new2" hidden="1">0</definedName>
    <definedName name="_NR_Label" localSheetId="20" hidden="1">#REF!</definedName>
    <definedName name="_NR_Label" hidden="1">#REF!</definedName>
    <definedName name="_Order1" hidden="1">255</definedName>
    <definedName name="_Order2" hidden="1">0</definedName>
    <definedName name="_Pie1_Label" hidden="1">#REF!</definedName>
    <definedName name="_q1" localSheetId="2" hidden="1">{#N/A,#N/A,FALSE,"Aging Summary";#N/A,#N/A,FALSE,"Ratio Analysis";#N/A,#N/A,FALSE,"Test 120 Day Accts";#N/A,#N/A,FALSE,"Tickmarks"}</definedName>
    <definedName name="_q1" localSheetId="20" hidden="1">{#N/A,#N/A,FALSE,"Aging Summary";#N/A,#N/A,FALSE,"Ratio Analysis";#N/A,#N/A,FALSE,"Test 120 Day Accts";#N/A,#N/A,FALSE,"Tickmarks"}</definedName>
    <definedName name="_q1" hidden="1">{#N/A,#N/A,FALSE,"Aging Summary";#N/A,#N/A,FALSE,"Ratio Analysis";#N/A,#N/A,FALSE,"Test 120 Day Accts";#N/A,#N/A,FALSE,"Tickmarks"}</definedName>
    <definedName name="_Ref320204367" localSheetId="14">'12 - Notes Interest'!#REF!</definedName>
    <definedName name="_Regression_Int" hidden="1">1</definedName>
    <definedName name="_Regression_Out" localSheetId="20" hidden="1">#REF!</definedName>
    <definedName name="_Regression_Out" hidden="1">#REF!</definedName>
    <definedName name="_Regression_X" localSheetId="20" hidden="1">#REF!</definedName>
    <definedName name="_Regression_X" hidden="1">#REF!</definedName>
    <definedName name="_Regression_Y" hidden="1">#REF!</definedName>
    <definedName name="_sdf2" localSheetId="2" hidden="1">{#N/A,#N/A,FALSE,"Calc";#N/A,#N/A,FALSE,"Sensitivity";#N/A,#N/A,FALSE,"LT Earn.Dil.";#N/A,#N/A,FALSE,"Dil. AVP"}</definedName>
    <definedName name="_sdf2" localSheetId="20" hidden="1">{#N/A,#N/A,FALSE,"Calc";#N/A,#N/A,FALSE,"Sensitivity";#N/A,#N/A,FALSE,"LT Earn.Dil.";#N/A,#N/A,FALSE,"Dil. AVP"}</definedName>
    <definedName name="_sdf2" hidden="1">{#N/A,#N/A,FALSE,"Calc";#N/A,#N/A,FALSE,"Sensitivity";#N/A,#N/A,FALSE,"LT Earn.Dil.";#N/A,#N/A,FALSE,"Dil. AVP"}</definedName>
    <definedName name="_Sort" localSheetId="1" hidden="1">#REF!</definedName>
    <definedName name="_Sort" localSheetId="2" hidden="1">#REF!</definedName>
    <definedName name="_Sort" localSheetId="6" hidden="1">#REF!</definedName>
    <definedName name="_Sort" localSheetId="8" hidden="1">#REF!</definedName>
    <definedName name="_Sort" localSheetId="9" hidden="1">#REF!</definedName>
    <definedName name="_Sort" localSheetId="12" hidden="1">#REF!</definedName>
    <definedName name="_Sort" localSheetId="14" hidden="1">#REF!</definedName>
    <definedName name="_Sort" localSheetId="15" hidden="1">#REF!</definedName>
    <definedName name="_Sort" localSheetId="18" hidden="1">#REF!</definedName>
    <definedName name="_Sort" localSheetId="20" hidden="1">#REF!</definedName>
    <definedName name="_Sort" localSheetId="23" hidden="1">#REF!</definedName>
    <definedName name="_Sort" localSheetId="21" hidden="1">#REF!</definedName>
    <definedName name="_Sort" hidden="1">#REF!</definedName>
    <definedName name="_t34" localSheetId="2" hidden="1">{#N/A,#N/A,FALSE,"FY97";#N/A,#N/A,FALSE,"FY98";#N/A,#N/A,FALSE,"FY99";#N/A,#N/A,FALSE,"FY00";#N/A,#N/A,FALSE,"FY01"}</definedName>
    <definedName name="_t34" localSheetId="20" hidden="1">{#N/A,#N/A,FALSE,"FY97";#N/A,#N/A,FALSE,"FY98";#N/A,#N/A,FALSE,"FY99";#N/A,#N/A,FALSE,"FY00";#N/A,#N/A,FALSE,"FY01"}</definedName>
    <definedName name="_t34" hidden="1">{#N/A,#N/A,FALSE,"FY97";#N/A,#N/A,FALSE,"FY98";#N/A,#N/A,FALSE,"FY99";#N/A,#N/A,FALSE,"FY00";#N/A,#N/A,FALSE,"FY01"}</definedName>
    <definedName name="_Table1_Out" hidden="1">#REF!</definedName>
    <definedName name="_Table2_In1" hidden="1">#REF!</definedName>
    <definedName name="_Table2_In2" hidden="1">#REF!</definedName>
    <definedName name="_Table2_Out" hidden="1">#REF!</definedName>
    <definedName name="_Table3_In2" hidden="1">#REF!</definedName>
    <definedName name="_UNDO_UPS_" hidden="1">#REF!</definedName>
    <definedName name="_UNDO_UPS_SEL_" hidden="1">#REF!</definedName>
    <definedName name="_UNDO31X31X_" hidden="1">#REF!</definedName>
    <definedName name="_wrn2" localSheetId="2" hidden="1">{#N/A,#N/A,FALSE,"ASSUMPTIONS";#N/A,#N/A,FALSE,"Valuation Summary";"page1",#N/A,FALSE,"PRESENTATION";"page2",#N/A,FALSE,"PRESENTATION";#N/A,#N/A,FALSE,"ORIGINAL_ROLLBACK"}</definedName>
    <definedName name="_wrn2" localSheetId="20" hidden="1">{#N/A,#N/A,FALSE,"ASSUMPTIONS";#N/A,#N/A,FALSE,"Valuation Summary";"page1",#N/A,FALSE,"PRESENTATION";"page2",#N/A,FALSE,"PRESENTATION";#N/A,#N/A,FALSE,"ORIGINAL_ROLLBACK"}</definedName>
    <definedName name="_wrn2" hidden="1">{#N/A,#N/A,FALSE,"ASSUMPTIONS";#N/A,#N/A,FALSE,"Valuation Summary";"page1",#N/A,FALSE,"PRESENTATION";"page2",#N/A,FALSE,"PRESENTATION";#N/A,#N/A,FALSE,"ORIGINAL_ROLLBACK"}</definedName>
    <definedName name="_wrn3" localSheetId="2" hidden="1">{#N/A,#N/A,FALSE,"ASSUMPTIONS";#N/A,#N/A,FALSE,"Valuation Summary";"page1",#N/A,FALSE,"PRESENTATION";"page2",#N/A,FALSE,"PRESENTATION";#N/A,#N/A,FALSE,"ORIGINAL_ROLLBACK"}</definedName>
    <definedName name="_wrn3" localSheetId="20" hidden="1">{#N/A,#N/A,FALSE,"ASSUMPTIONS";#N/A,#N/A,FALSE,"Valuation Summary";"page1",#N/A,FALSE,"PRESENTATION";"page2",#N/A,FALSE,"PRESENTATION";#N/A,#N/A,FALSE,"ORIGINAL_ROLLBACK"}</definedName>
    <definedName name="_wrn3" hidden="1">{#N/A,#N/A,FALSE,"ASSUMPTIONS";#N/A,#N/A,FALSE,"Valuation Summary";"page1",#N/A,FALSE,"PRESENTATION";"page2",#N/A,FALSE,"PRESENTATION";#N/A,#N/A,FALSE,"ORIGINAL_ROLLBACK"}</definedName>
    <definedName name="_y6" localSheetId="2" hidden="1">{#N/A,#N/A,FALSE,"ORIX CSC"}</definedName>
    <definedName name="_y6" localSheetId="20" hidden="1">{#N/A,#N/A,FALSE,"ORIX CSC"}</definedName>
    <definedName name="_y6" hidden="1">{#N/A,#N/A,FALSE,"ORIX CSC"}</definedName>
    <definedName name="_Zcomps2" localSheetId="2" hidden="1">{0,0,0,0,1,-4105,28.3464566929134,28.3464566929134,28.346456664,28.3464566929134,2,TRUE,TRUE,FALSE,FALSE,FALSE,#N/A,1,85,1,2,"","","","&amp;""Kennerly,Roman Bold""&amp;14L&amp;12EHMAN &amp;14 B&amp;12ROTHERS","","",FALSE}</definedName>
    <definedName name="_Zcomps2" localSheetId="20" hidden="1">{0,0,0,0,1,-4105,28.3464566929134,28.3464566929134,28.346456664,28.3464566929134,2,TRUE,TRUE,FALSE,FALSE,FALSE,#N/A,1,85,1,2,"","","","&amp;""Kennerly,Roman Bold""&amp;14L&amp;12EHMAN &amp;14 B&amp;12ROTHERS","","",FALSE}</definedName>
    <definedName name="_Zcomps2" hidden="1">{0,0,0,0,1,-4105,28.3464566929134,28.3464566929134,28.346456664,28.3464566929134,2,TRUE,TRUE,FALSE,FALSE,FALSE,#N/A,1,85,1,2,"","","","&amp;""Kennerly,Roman Bold""&amp;14L&amp;12EHMAN &amp;14 B&amp;12ROTHERS","","",FALSE}</definedName>
    <definedName name="_Zprezzi" localSheetId="2" hidden="1">{0,0,0,0,1,-4105,53.8582677165354,53.8582677165354,70.8661417322835,70.8661417322835,2,TRUE,FALSE,FALSE,FALSE,FALSE,#N/A,1,FALSE,1,1,"","","","","","",FALSE}</definedName>
    <definedName name="_Zprezzi" localSheetId="20" hidden="1">{0,0,0,0,1,-4105,53.8582677165354,53.8582677165354,70.8661417322835,70.8661417322835,2,TRUE,FALSE,FALSE,FALSE,FALSE,#N/A,1,FALSE,1,1,"","","","","","",FALSE}</definedName>
    <definedName name="_Zprezzi" hidden="1">{0,0,0,0,1,-4105,53.8582677165354,53.8582677165354,70.8661417322835,70.8661417322835,2,TRUE,FALSE,FALSE,FALSE,FALSE,#N/A,1,FALSE,1,1,"","","","","","",FALSE}</definedName>
    <definedName name="aa" localSheetId="2" hidden="1">{#N/A,#N/A,TRUE,"Pro Forma";#N/A,#N/A,TRUE,"PF_Bal";#N/A,#N/A,TRUE,"PF_INC";#N/A,#N/A,TRUE,"CBE";#N/A,#N/A,TRUE,"SWK"}</definedName>
    <definedName name="aa" localSheetId="20" hidden="1">{#N/A,#N/A,TRUE,"Pro Forma";#N/A,#N/A,TRUE,"PF_Bal";#N/A,#N/A,TRUE,"PF_INC";#N/A,#N/A,TRUE,"CBE";#N/A,#N/A,TRUE,"SWK"}</definedName>
    <definedName name="aa" hidden="1">{#N/A,#N/A,TRUE,"Pro Forma";#N/A,#N/A,TRUE,"PF_Bal";#N/A,#N/A,TRUE,"PF_INC";#N/A,#N/A,TRUE,"CBE";#N/A,#N/A,TRUE,"SWK"}</definedName>
    <definedName name="aaa" localSheetId="20" hidden="1">#REF!</definedName>
    <definedName name="aaa" localSheetId="23" hidden="1">#REF!</definedName>
    <definedName name="aaa" hidden="1">#REF!</definedName>
    <definedName name="AAA_DOCTOPS" hidden="1">"AAA_SET"</definedName>
    <definedName name="AAA_duser" hidden="1">"OFF"</definedName>
    <definedName name="aaaaa" localSheetId="2" hidden="1">{#N/A,#N/A,FALSE,"Kümülatif Gelir Tablosu";#N/A,#N/A,FALSE,"Aylık Gelir Tablosu";#N/A,#N/A,FALSE,"Karş.Kümülatif Gelir Tab";#N/A,#N/A,FALSE,"Karş. Aylık Gelir Tab";#N/A,#N/A,FALSE,"Bilanço";#N/A,#N/A,FALSE,"Karşılaştırmalı Bilanço";#N/A,#N/A,FALSE,"Raşyo 1";#N/A,#N/A,FALSE,"Karşılaştırmalı Raşyolar"}</definedName>
    <definedName name="aaaaa" localSheetId="20" hidden="1">{#N/A,#N/A,FALSE,"Kümülatif Gelir Tablosu";#N/A,#N/A,FALSE,"Aylık Gelir Tablosu";#N/A,#N/A,FALSE,"Karş.Kümülatif Gelir Tab";#N/A,#N/A,FALSE,"Karş. Aylık Gelir Tab";#N/A,#N/A,FALSE,"Bilanço";#N/A,#N/A,FALSE,"Karşılaştırmalı Bilanço";#N/A,#N/A,FALSE,"Raşyo 1";#N/A,#N/A,FALSE,"Karşılaştırmalı Raşyolar"}</definedName>
    <definedName name="aaaaa" hidden="1">{#N/A,#N/A,FALSE,"Kümülatif Gelir Tablosu";#N/A,#N/A,FALSE,"Aylık Gelir Tablosu";#N/A,#N/A,FALSE,"Karş.Kümülatif Gelir Tab";#N/A,#N/A,FALSE,"Karş. Aylık Gelir Tab";#N/A,#N/A,FALSE,"Bilanço";#N/A,#N/A,FALSE,"Karşılaştırmalı Bilanço";#N/A,#N/A,FALSE,"Raşyo 1";#N/A,#N/A,FALSE,"Karşılaştırmalı Raşyolar"}</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sfsf" hidden="1">#N/A</definedName>
    <definedName name="aasdfafd" localSheetId="2" hidden="1">{"Eur Base Top",#N/A,FALSE,"Europe Base";"Eur Base Bottom",#N/A,FALSE,"Europe Base"}</definedName>
    <definedName name="aasdfafd" localSheetId="20" hidden="1">{"Eur Base Top",#N/A,FALSE,"Europe Base";"Eur Base Bottom",#N/A,FALSE,"Europe Base"}</definedName>
    <definedName name="aasdfafd" hidden="1">{"Eur Base Top",#N/A,FALSE,"Europe Base";"Eur Base Bottom",#N/A,FALSE,"Europe Base"}</definedName>
    <definedName name="abc" localSheetId="2" hidden="1">{"qchm_dcf",#N/A,FALSE,"QCHMDCF2";"qchm_terminal",#N/A,FALSE,"QCHMDCF2"}</definedName>
    <definedName name="abc" localSheetId="20" hidden="1">{"qchm_dcf",#N/A,FALSE,"QCHMDCF2";"qchm_terminal",#N/A,FALSE,"QCHMDCF2"}</definedName>
    <definedName name="abc" hidden="1">{"qchm_dcf",#N/A,FALSE,"QCHMDCF2";"qchm_terminal",#N/A,FALSE,"QCHMDCF2"}</definedName>
    <definedName name="Access_Button" hidden="1">"VASITA_DBA_List"</definedName>
    <definedName name="AccessDatabase" hidden="1">"F:\Models\NOVA model.mdb"</definedName>
    <definedName name="add" localSheetId="2" hidden="1">{"det (May)",#N/A,FALSE,"June";"sum (MAY YTD)",#N/A,FALSE,"June YTD"}</definedName>
    <definedName name="add" localSheetId="20" hidden="1">{"det (May)",#N/A,FALSE,"June";"sum (MAY YTD)",#N/A,FALSE,"June YTD"}</definedName>
    <definedName name="add" hidden="1">{"det (May)",#N/A,FALSE,"June";"sum (MAY YTD)",#N/A,FALSE,"June YTD"}</definedName>
    <definedName name="addg" localSheetId="2" hidden="1">{#N/A,#N/A,FALSE,"CBE";#N/A,#N/A,FALSE,"SWK"}</definedName>
    <definedName name="addg" localSheetId="20" hidden="1">{#N/A,#N/A,FALSE,"CBE";#N/A,#N/A,FALSE,"SWK"}</definedName>
    <definedName name="addg" hidden="1">{#N/A,#N/A,FALSE,"CBE";#N/A,#N/A,FALSE,"SWK"}</definedName>
    <definedName name="addsa" localSheetId="2" hidden="1">{"det (May)",#N/A,FALSE,"June";"sum (MAY YTD)",#N/A,FALSE,"June YTD"}</definedName>
    <definedName name="addsa" localSheetId="20" hidden="1">{"det (May)",#N/A,FALSE,"June";"sum (MAY YTD)",#N/A,FALSE,"June YTD"}</definedName>
    <definedName name="addsa" hidden="1">{"det (May)",#N/A,FALSE,"June";"sum (MAY YTD)",#N/A,FALSE,"June YTD"}</definedName>
    <definedName name="adf" localSheetId="2" hidden="1">{"standalone1",#N/A,FALSE,"DCFBase";"standalone2",#N/A,FALSE,"DCFBase"}</definedName>
    <definedName name="adf" localSheetId="20" hidden="1">{"standalone1",#N/A,FALSE,"DCFBase";"standalone2",#N/A,FALSE,"DCFBase"}</definedName>
    <definedName name="adf" hidden="1">{"standalone1",#N/A,FALSE,"DCFBase";"standalone2",#N/A,FALSE,"DCFBase"}</definedName>
    <definedName name="adfadasdf" localSheetId="2" hidden="1">{"Assumptions1",#N/A,FALSE,"Assumptions";"MergerPlans1","20yearamort",FALSE,"MergerPlans";"MergerPlans1","40yearamort",FALSE,"MergerPlans";"MergerPlans2",#N/A,FALSE,"MergerPlans";"inputs",#N/A,FALSE,"MergerPlans"}</definedName>
    <definedName name="adfadasdf" localSheetId="20" hidden="1">{"Assumptions1",#N/A,FALSE,"Assumptions";"MergerPlans1","20yearamort",FALSE,"MergerPlans";"MergerPlans1","40yearamort",FALSE,"MergerPlans";"MergerPlans2",#N/A,FALSE,"MergerPlans";"inputs",#N/A,FALSE,"MergerPlans"}</definedName>
    <definedName name="adfadasdf" hidden="1">{"Assumptions1",#N/A,FALSE,"Assumptions";"MergerPlans1","20yearamort",FALSE,"MergerPlans";"MergerPlans1","40yearamort",FALSE,"MergerPlans";"MergerPlans2",#N/A,FALSE,"MergerPlans";"inputs",#N/A,FALSE,"MergerPlans"}</definedName>
    <definedName name="ADopsterling" localSheetId="2" hidden="1">{#N/A,#N/A,FALSE,"Summary";#N/A,#N/A,FALSE,"CF";#N/A,#N/A,FALSE,"P&amp;L";#N/A,#N/A,FALSE,"BS";#N/A,#N/A,FALSE,"Returns";#N/A,#N/A,FALSE,"Assumptions";#N/A,#N/A,FALSE,"Analysis"}</definedName>
    <definedName name="ADopsterling" localSheetId="20" hidden="1">{#N/A,#N/A,FALSE,"Summary";#N/A,#N/A,FALSE,"CF";#N/A,#N/A,FALSE,"P&amp;L";#N/A,#N/A,FALSE,"BS";#N/A,#N/A,FALSE,"Returns";#N/A,#N/A,FALSE,"Assumptions";#N/A,#N/A,FALSE,"Analysis"}</definedName>
    <definedName name="ADopsterling" hidden="1">{#N/A,#N/A,FALSE,"Summary";#N/A,#N/A,FALSE,"CF";#N/A,#N/A,FALSE,"P&amp;L";#N/A,#N/A,FALSE,"BS";#N/A,#N/A,FALSE,"Returns";#N/A,#N/A,FALSE,"Assumptions";#N/A,#N/A,FALSE,"Analysis"}</definedName>
    <definedName name="Adressenübersicht" localSheetId="41">'AMORT. PROFILE 0% CPR'!Adressenübersicht</definedName>
    <definedName name="Adressenübersicht" localSheetId="42">'AMORT. PROFILE 8% CPR (SG)'!Adressenübersicht</definedName>
    <definedName name="Adressenübersicht">#N/A</definedName>
    <definedName name="adsaf"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adsaf"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adsaf" hidden="1">{#N/A,#N/A,FALSE,"Group_Results";#N/A,#N/A,FALSE,"Basis";#N/A,#N/A,FALSE,"Total_Results";#N/A,#N/A,FALSE,"IFA_Results";#N/A,#N/A,FALSE,"Adviser_Results";#N/A,#N/A,FALSE,"ASLD_Results";#N/A,#N/A,FALSE,"Key_Results";#N/A,#N/A,FALSE,"SLI_Results";#N/A,#N/A,FALSE,"Partner_Results";#N/A,#N/A,FALSE,"Other_Results";#N/A,#N/A,FALSE,"Product_Results"}</definedName>
    <definedName name="adsas"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adsas"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adsas" hidden="1">{#N/A,#N/A,FALSE,"Group_Results";#N/A,#N/A,FALSE,"Basis";#N/A,#N/A,FALSE,"Total_Results";#N/A,#N/A,FALSE,"IFA_Results";#N/A,#N/A,FALSE,"Adviser_Results";#N/A,#N/A,FALSE,"ASLD_Results";#N/A,#N/A,FALSE,"Key_Results";#N/A,#N/A,FALSE,"SLI_Results";#N/A,#N/A,FALSE,"Partner_Results";#N/A,#N/A,FALSE,"Other_Results";#N/A,#N/A,FALSE,"Product_Results"}</definedName>
    <definedName name="adsfadsf"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adsfadsf"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adsfadsf" hidden="1">{#N/A,#N/A,FALSE,"Group_Results";#N/A,#N/A,FALSE,"Basis";#N/A,#N/A,FALSE,"Total_Results";#N/A,#N/A,FALSE,"IFA_Results";#N/A,#N/A,FALSE,"Adviser_Results";#N/A,#N/A,FALSE,"ASLD_Results";#N/A,#N/A,FALSE,"Key_Results";#N/A,#N/A,FALSE,"SLI_Results";#N/A,#N/A,FALSE,"Partner_Results";#N/A,#N/A,FALSE,"Other_Results";#N/A,#N/A,FALSE,"Product_Results"}</definedName>
    <definedName name="afadasd" localSheetId="2" hidden="1">{"NA Is w Ratios",#N/A,FALSE,"North America";"PF CFlow NA",#N/A,FALSE,"North America";"NA DCF Matrix",#N/A,FALSE,"North America"}</definedName>
    <definedName name="afadasd" localSheetId="20" hidden="1">{"NA Is w Ratios",#N/A,FALSE,"North America";"PF CFlow NA",#N/A,FALSE,"North America";"NA DCF Matrix",#N/A,FALSE,"North America"}</definedName>
    <definedName name="afadasd" hidden="1">{"NA Is w Ratios",#N/A,FALSE,"North America";"PF CFlow NA",#N/A,FALSE,"North America";"NA DCF Matrix",#N/A,FALSE,"North America"}</definedName>
    <definedName name="afd"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afd"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afd" hidden="1">{#N/A,#N/A,FALSE,"Group_Results";#N/A,#N/A,FALSE,"Basis";#N/A,#N/A,FALSE,"Total_Results";#N/A,#N/A,FALSE,"IFA_Results";#N/A,#N/A,FALSE,"Adviser_Results";#N/A,#N/A,FALSE,"ASLD_Results";#N/A,#N/A,FALSE,"Key_Results";#N/A,#N/A,FALSE,"SLI_Results";#N/A,#N/A,FALSE,"Partner_Results";#N/A,#N/A,FALSE,"Other_Results";#N/A,#N/A,FALSE,"Product_Results"}</definedName>
    <definedName name="afgqwafg" localSheetId="2" hidden="1">{#N/A,#N/A,FALSE,"Kümülatif Gelir Tablosu";#N/A,#N/A,FALSE,"Aylık Gelir Tablosu";#N/A,#N/A,FALSE,"Karş.Kümülatif Gelir Tab";#N/A,#N/A,FALSE,"Karş. Aylık Gelir Tab";#N/A,#N/A,FALSE,"Bilanço";#N/A,#N/A,FALSE,"Karşılaştırmalı Bilanço";#N/A,#N/A,FALSE,"Raşyo 1";#N/A,#N/A,FALSE,"Karşılaştırmalı Raşyolar"}</definedName>
    <definedName name="afgqwafg" localSheetId="20" hidden="1">{#N/A,#N/A,FALSE,"Kümülatif Gelir Tablosu";#N/A,#N/A,FALSE,"Aylık Gelir Tablosu";#N/A,#N/A,FALSE,"Karş.Kümülatif Gelir Tab";#N/A,#N/A,FALSE,"Karş. Aylık Gelir Tab";#N/A,#N/A,FALSE,"Bilanço";#N/A,#N/A,FALSE,"Karşılaştırmalı Bilanço";#N/A,#N/A,FALSE,"Raşyo 1";#N/A,#N/A,FALSE,"Karşılaştırmalı Raşyolar"}</definedName>
    <definedName name="afgqwafg" hidden="1">{#N/A,#N/A,FALSE,"Kümülatif Gelir Tablosu";#N/A,#N/A,FALSE,"Aylık Gelir Tablosu";#N/A,#N/A,FALSE,"Karş.Kümülatif Gelir Tab";#N/A,#N/A,FALSE,"Karş. Aylık Gelir Tab";#N/A,#N/A,FALSE,"Bilanço";#N/A,#N/A,FALSE,"Karşılaştırmalı Bilanço";#N/A,#N/A,FALSE,"Raşyo 1";#N/A,#N/A,FALSE,"Karşılaştırmalı Raşyolar"}</definedName>
    <definedName name="afñh" localSheetId="2" hidden="1">{"CAP VOL",#N/A,FALSE,"CAPITAL";"CAP VAR",#N/A,FALSE,"CAPITAL";"CAP FIJ",#N/A,FALSE,"CAPITAL";"CAP CONS",#N/A,FALSE,"CAPITAL";"CAP DATA",#N/A,FALSE,"CAPITAL"}</definedName>
    <definedName name="afñh" localSheetId="20" hidden="1">{"CAP VOL",#N/A,FALSE,"CAPITAL";"CAP VAR",#N/A,FALSE,"CAPITAL";"CAP FIJ",#N/A,FALSE,"CAPITAL";"CAP CONS",#N/A,FALSE,"CAPITAL";"CAP DATA",#N/A,FALSE,"CAPITAL"}</definedName>
    <definedName name="afñh" hidden="1">{"CAP VOL",#N/A,FALSE,"CAPITAL";"CAP VAR",#N/A,FALSE,"CAPITAL";"CAP FIJ",#N/A,FALSE,"CAPITAL";"CAP CONS",#N/A,FALSE,"CAPITAL";"CAP DATA",#N/A,FALSE,"CAPITAL"}</definedName>
    <definedName name="aim" localSheetId="2" hidden="1">{#N/A,#N/A,FALSE,"Cover";#N/A,#N/A,FALSE,"Contents-Pg1";#N/A,#N/A,FALSE,"High-Com-pg2";#N/A,#N/A,FALSE,"1 Full";#N/A,#N/A,FALSE,"1chts";#N/A,#N/A,FALSE,"Table 2";#N/A,#N/A,FALSE,"3New Iss";#N/A,#N/A,FALSE,"4Money raised";#N/A,#N/A,FALSE,"5Aim";#N/A,#N/A,FALSE,"AiM charts";#N/A,#N/A,FALSE,"6FT Smll";#N/A,#N/A,FALSE,"11SEATS";#N/A,#N/A,FALSE,"12Notes"}</definedName>
    <definedName name="aim" localSheetId="20" hidden="1">{#N/A,#N/A,FALSE,"Cover";#N/A,#N/A,FALSE,"Contents-Pg1";#N/A,#N/A,FALSE,"High-Com-pg2";#N/A,#N/A,FALSE,"1 Full";#N/A,#N/A,FALSE,"1chts";#N/A,#N/A,FALSE,"Table 2";#N/A,#N/A,FALSE,"3New Iss";#N/A,#N/A,FALSE,"4Money raised";#N/A,#N/A,FALSE,"5Aim";#N/A,#N/A,FALSE,"AiM charts";#N/A,#N/A,FALSE,"6FT Smll";#N/A,#N/A,FALSE,"11SEATS";#N/A,#N/A,FALSE,"12Notes"}</definedName>
    <definedName name="aim" hidden="1">{#N/A,#N/A,FALSE,"Cover";#N/A,#N/A,FALSE,"Contents-Pg1";#N/A,#N/A,FALSE,"High-Com-pg2";#N/A,#N/A,FALSE,"1 Full";#N/A,#N/A,FALSE,"1chts";#N/A,#N/A,FALSE,"Table 2";#N/A,#N/A,FALSE,"3New Iss";#N/A,#N/A,FALSE,"4Money raised";#N/A,#N/A,FALSE,"5Aim";#N/A,#N/A,FALSE,"AiM charts";#N/A,#N/A,FALSE,"6FT Smll";#N/A,#N/A,FALSE,"11SEATS";#N/A,#N/A,FALSE,"12Notes"}</definedName>
    <definedName name="ajdja" hidden="1">"c269"</definedName>
    <definedName name="andy"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andy"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andy" hidden="1">{#N/A,#N/A,FALSE,"Group_Results";#N/A,#N/A,FALSE,"Basis";#N/A,#N/A,FALSE,"Total_Results";#N/A,#N/A,FALSE,"IFA_Results";#N/A,#N/A,FALSE,"Adviser_Results";#N/A,#N/A,FALSE,"ASLD_Results";#N/A,#N/A,FALSE,"Key_Results";#N/A,#N/A,FALSE,"SLI_Results";#N/A,#N/A,FALSE,"Partner_Results";#N/A,#N/A,FALSE,"Other_Results";#N/A,#N/A,FALSE,"Product_Results"}</definedName>
    <definedName name="anna" localSheetId="2" hidden="1">{"standalone1",#N/A,FALSE,"DCFBase";"standalone2",#N/A,FALSE,"DCFBase"}</definedName>
    <definedName name="anna" localSheetId="20" hidden="1">{"standalone1",#N/A,FALSE,"DCFBase";"standalone2",#N/A,FALSE,"DCFBase"}</definedName>
    <definedName name="anna" hidden="1">{"standalone1",#N/A,FALSE,"DCFBase";"standalone2",#N/A,FALSE,"DCFBase"}</definedName>
    <definedName name="anna2" localSheetId="2" hidden="1">{#N/A,#N/A,FALSE,"A&amp;E";#N/A,#N/A,FALSE,"HighTop";#N/A,#N/A,FALSE,"JG";#N/A,#N/A,FALSE,"RI";#N/A,#N/A,FALSE,"woHT";#N/A,#N/A,FALSE,"woHT&amp;JG"}</definedName>
    <definedName name="anna2" localSheetId="20" hidden="1">{#N/A,#N/A,FALSE,"A&amp;E";#N/A,#N/A,FALSE,"HighTop";#N/A,#N/A,FALSE,"JG";#N/A,#N/A,FALSE,"RI";#N/A,#N/A,FALSE,"woHT";#N/A,#N/A,FALSE,"woHT&amp;JG"}</definedName>
    <definedName name="anna2" hidden="1">{#N/A,#N/A,FALSE,"A&amp;E";#N/A,#N/A,FALSE,"HighTop";#N/A,#N/A,FALSE,"JG";#N/A,#N/A,FALSE,"RI";#N/A,#N/A,FALSE,"woHT";#N/A,#N/A,FALSE,"woHT&amp;JG"}</definedName>
    <definedName name="anscount" hidden="1">2</definedName>
    <definedName name="appendix4" localSheetId="2" hidden="1">{#N/A,#N/A,TRUE,"Cover sheet";#N/A,#N/A,TRUE,"Summary";#N/A,#N/A,TRUE,"Key Assumptions";#N/A,#N/A,TRUE,"Profit &amp; Loss";#N/A,#N/A,TRUE,"Balance Sheet";#N/A,#N/A,TRUE,"Cashflow";#N/A,#N/A,TRUE,"IRR";#N/A,#N/A,TRUE,"Ratios";#N/A,#N/A,TRUE,"Debt analysis"}</definedName>
    <definedName name="appendix4" localSheetId="20" hidden="1">{#N/A,#N/A,TRUE,"Cover sheet";#N/A,#N/A,TRUE,"Summary";#N/A,#N/A,TRUE,"Key Assumptions";#N/A,#N/A,TRUE,"Profit &amp; Loss";#N/A,#N/A,TRUE,"Balance Sheet";#N/A,#N/A,TRUE,"Cashflow";#N/A,#N/A,TRUE,"IRR";#N/A,#N/A,TRUE,"Ratios";#N/A,#N/A,TRUE,"Debt analysis"}</definedName>
    <definedName name="appendix4" hidden="1">{#N/A,#N/A,TRUE,"Cover sheet";#N/A,#N/A,TRUE,"Summary";#N/A,#N/A,TRUE,"Key Assumptions";#N/A,#N/A,TRUE,"Profit &amp; Loss";#N/A,#N/A,TRUE,"Balance Sheet";#N/A,#N/A,TRUE,"Cashflow";#N/A,#N/A,TRUE,"IRR";#N/A,#N/A,TRUE,"Ratios";#N/A,#N/A,TRUE,"Debt analysis"}</definedName>
    <definedName name="As" localSheetId="2" hidden="1">{#N/A,#N/A,FALSE,"ORIX CSC"}</definedName>
    <definedName name="As" localSheetId="20" hidden="1">{#N/A,#N/A,FALSE,"ORIX CSC"}</definedName>
    <definedName name="As" hidden="1">{#N/A,#N/A,FALSE,"ORIX CSC"}</definedName>
    <definedName name="AS2DocOpenMode" hidden="1">"AS2DocumentEdit"</definedName>
    <definedName name="AS2NamedRange" hidden="1">3</definedName>
    <definedName name="ASD" localSheetId="2" hidden="1">{"orixcsc",#N/A,FALSE,"ORIX CSC";"orixcsc2",#N/A,FALSE,"ORIX CSC"}</definedName>
    <definedName name="ASD" localSheetId="20" hidden="1">{"orixcsc",#N/A,FALSE,"ORIX CSC";"orixcsc2",#N/A,FALSE,"ORIX CSC"}</definedName>
    <definedName name="ASD" hidden="1">{"orixcsc",#N/A,FALSE,"ORIX CSC";"orixcsc2",#N/A,FALSE,"ORIX CSC"}</definedName>
    <definedName name="asdafaffasd" localSheetId="2" hidden="1">{"det (May)",#N/A,FALSE,"June";"sum (MAY YTD)",#N/A,FALSE,"June YTD"}</definedName>
    <definedName name="asdafaffasd" localSheetId="20" hidden="1">{"det (May)",#N/A,FALSE,"June";"sum (MAY YTD)",#N/A,FALSE,"June YTD"}</definedName>
    <definedName name="asdafaffasd" hidden="1">{"det (May)",#N/A,FALSE,"June";"sum (MAY YTD)",#N/A,FALSE,"June YTD"}</definedName>
    <definedName name="asdasd" localSheetId="2" hidden="1">{"det (May)",#N/A,FALSE,"June";"sum (MAY YTD)",#N/A,FALSE,"June YTD"}</definedName>
    <definedName name="asdasd" localSheetId="20" hidden="1">{"det (May)",#N/A,FALSE,"June";"sum (MAY YTD)",#N/A,FALSE,"June YTD"}</definedName>
    <definedName name="asdasd" hidden="1">{"det (May)",#N/A,FALSE,"June";"sum (MAY YTD)",#N/A,FALSE,"June YTD"}</definedName>
    <definedName name="ASDASDASD" localSheetId="2" hidden="1">{#N/A,#N/A,FALSE,"Cover";#N/A,#N/A,FALSE,"Contents-Pg1";#N/A,#N/A,FALSE,"High-Com-pg2";#N/A,#N/A,FALSE,"1 Full";#N/A,#N/A,FALSE,"1chts";#N/A,#N/A,FALSE,"Table 2";#N/A,#N/A,FALSE,"3New Iss";#N/A,#N/A,FALSE,"4Money raised";#N/A,#N/A,FALSE,"5Aim";#N/A,#N/A,FALSE,"AiM charts";#N/A,#N/A,FALSE,"6FT Smll";#N/A,#N/A,FALSE,"11SEATS";#N/A,#N/A,FALSE,"12Notes"}</definedName>
    <definedName name="ASDASDASD" localSheetId="20" hidden="1">{#N/A,#N/A,FALSE,"Cover";#N/A,#N/A,FALSE,"Contents-Pg1";#N/A,#N/A,FALSE,"High-Com-pg2";#N/A,#N/A,FALSE,"1 Full";#N/A,#N/A,FALSE,"1chts";#N/A,#N/A,FALSE,"Table 2";#N/A,#N/A,FALSE,"3New Iss";#N/A,#N/A,FALSE,"4Money raised";#N/A,#N/A,FALSE,"5Aim";#N/A,#N/A,FALSE,"AiM charts";#N/A,#N/A,FALSE,"6FT Smll";#N/A,#N/A,FALSE,"11SEATS";#N/A,#N/A,FALSE,"12Notes"}</definedName>
    <definedName name="ASDASDASD" hidden="1">{#N/A,#N/A,FALSE,"Cover";#N/A,#N/A,FALSE,"Contents-Pg1";#N/A,#N/A,FALSE,"High-Com-pg2";#N/A,#N/A,FALSE,"1 Full";#N/A,#N/A,FALSE,"1chts";#N/A,#N/A,FALSE,"Table 2";#N/A,#N/A,FALSE,"3New Iss";#N/A,#N/A,FALSE,"4Money raised";#N/A,#N/A,FALSE,"5Aim";#N/A,#N/A,FALSE,"AiM charts";#N/A,#N/A,FALSE,"6FT Smll";#N/A,#N/A,FALSE,"11SEATS";#N/A,#N/A,FALSE,"12Notes"}</definedName>
    <definedName name="asdasdasddadadad" localSheetId="2" hidden="1">{"det (May)",#N/A,FALSE,"June";"sum (MAY YTD)",#N/A,FALSE,"June YTD"}</definedName>
    <definedName name="asdasdasddadadad" localSheetId="20" hidden="1">{"det (May)",#N/A,FALSE,"June";"sum (MAY YTD)",#N/A,FALSE,"June YTD"}</definedName>
    <definedName name="asdasdasddadadad" hidden="1">{"det (May)",#N/A,FALSE,"June";"sum (MAY YTD)",#N/A,FALSE,"June YTD"}</definedName>
    <definedName name="asdasdfasdf" localSheetId="2" hidden="1">{"NA Top",#N/A,FALSE,"NA-ULV";"NA Bottom",#N/A,FALSE,"NA-ULV"}</definedName>
    <definedName name="asdasdfasdf" localSheetId="20" hidden="1">{"NA Top",#N/A,FALSE,"NA-ULV";"NA Bottom",#N/A,FALSE,"NA-ULV"}</definedName>
    <definedName name="asdasdfasdf" hidden="1">{"NA Top",#N/A,FALSE,"NA-ULV";"NA Bottom",#N/A,FALSE,"NA-ULV"}</definedName>
    <definedName name="asdasdxczvv" localSheetId="2" hidden="1">{"NA Top",#N/A,FALSE,"NA Model";"NA Bottom",#N/A,FALSE,"NA Model"}</definedName>
    <definedName name="asdasdxczvv" localSheetId="20" hidden="1">{"NA Top",#N/A,FALSE,"NA Model";"NA Bottom",#N/A,FALSE,"NA Model"}</definedName>
    <definedName name="asdasdxczvv" hidden="1">{"NA Top",#N/A,FALSE,"NA Model";"NA Bottom",#N/A,FALSE,"NA Model"}</definedName>
    <definedName name="ASDDSAASD" localSheetId="2" hidden="1">{#N/A,#N/A,FALSE,"Cover";#N/A,#N/A,FALSE,"Contents-Pg1";#N/A,#N/A,FALSE,"High-Com-pg2";#N/A,#N/A,FALSE,"1 Full";#N/A,#N/A,FALSE,"1chts";#N/A,#N/A,FALSE,"Table 2";#N/A,#N/A,FALSE,"3New Iss";#N/A,#N/A,FALSE,"4Money raised";#N/A,#N/A,FALSE,"5Aim";#N/A,#N/A,FALSE,"AiM charts";#N/A,#N/A,FALSE,"6FT Smll";#N/A,#N/A,FALSE,"11SEATS";#N/A,#N/A,FALSE,"12Notes"}</definedName>
    <definedName name="ASDDSAASD" localSheetId="20" hidden="1">{#N/A,#N/A,FALSE,"Cover";#N/A,#N/A,FALSE,"Contents-Pg1";#N/A,#N/A,FALSE,"High-Com-pg2";#N/A,#N/A,FALSE,"1 Full";#N/A,#N/A,FALSE,"1chts";#N/A,#N/A,FALSE,"Table 2";#N/A,#N/A,FALSE,"3New Iss";#N/A,#N/A,FALSE,"4Money raised";#N/A,#N/A,FALSE,"5Aim";#N/A,#N/A,FALSE,"AiM charts";#N/A,#N/A,FALSE,"6FT Smll";#N/A,#N/A,FALSE,"11SEATS";#N/A,#N/A,FALSE,"12Notes"}</definedName>
    <definedName name="ASDDSAASD" hidden="1">{#N/A,#N/A,FALSE,"Cover";#N/A,#N/A,FALSE,"Contents-Pg1";#N/A,#N/A,FALSE,"High-Com-pg2";#N/A,#N/A,FALSE,"1 Full";#N/A,#N/A,FALSE,"1chts";#N/A,#N/A,FALSE,"Table 2";#N/A,#N/A,FALSE,"3New Iss";#N/A,#N/A,FALSE,"4Money raised";#N/A,#N/A,FALSE,"5Aim";#N/A,#N/A,FALSE,"AiM charts";#N/A,#N/A,FALSE,"6FT Smll";#N/A,#N/A,FALSE,"11SEATS";#N/A,#N/A,FALSE,"12Notes"}</definedName>
    <definedName name="ASDDSADSA" localSheetId="2" hidden="1">{#N/A,#N/A,FALSE,"Cover";#N/A,#N/A,FALSE,"Contents-Pg1";#N/A,#N/A,FALSE,"High-Com-pg2";#N/A,#N/A,FALSE,"1 Full";#N/A,#N/A,FALSE,"1chts";#N/A,#N/A,FALSE,"Table 2";#N/A,#N/A,FALSE,"3New Iss";#N/A,#N/A,FALSE,"4Money raised";#N/A,#N/A,FALSE,"5Aim";#N/A,#N/A,FALSE,"AiM charts";#N/A,#N/A,FALSE,"6FT Smll";#N/A,#N/A,FALSE,"11SEATS";#N/A,#N/A,FALSE,"12Notes"}</definedName>
    <definedName name="ASDDSADSA" localSheetId="20" hidden="1">{#N/A,#N/A,FALSE,"Cover";#N/A,#N/A,FALSE,"Contents-Pg1";#N/A,#N/A,FALSE,"High-Com-pg2";#N/A,#N/A,FALSE,"1 Full";#N/A,#N/A,FALSE,"1chts";#N/A,#N/A,FALSE,"Table 2";#N/A,#N/A,FALSE,"3New Iss";#N/A,#N/A,FALSE,"4Money raised";#N/A,#N/A,FALSE,"5Aim";#N/A,#N/A,FALSE,"AiM charts";#N/A,#N/A,FALSE,"6FT Smll";#N/A,#N/A,FALSE,"11SEATS";#N/A,#N/A,FALSE,"12Notes"}</definedName>
    <definedName name="ASDDSADSA" hidden="1">{#N/A,#N/A,FALSE,"Cover";#N/A,#N/A,FALSE,"Contents-Pg1";#N/A,#N/A,FALSE,"High-Com-pg2";#N/A,#N/A,FALSE,"1 Full";#N/A,#N/A,FALSE,"1chts";#N/A,#N/A,FALSE,"Table 2";#N/A,#N/A,FALSE,"3New Iss";#N/A,#N/A,FALSE,"4Money raised";#N/A,#N/A,FALSE,"5Aim";#N/A,#N/A,FALSE,"AiM charts";#N/A,#N/A,FALSE,"6FT Smll";#N/A,#N/A,FALSE,"11SEATS";#N/A,#N/A,FALSE,"12Notes"}</definedName>
    <definedName name="ASDDSADSAASD" localSheetId="2" hidden="1">{#N/A,#N/A,FALSE,"Cover";#N/A,#N/A,FALSE,"Contents-Pg1";#N/A,#N/A,FALSE,"High-Com-pg2";#N/A,#N/A,FALSE,"1 Full";#N/A,#N/A,FALSE,"1chts";#N/A,#N/A,FALSE,"Table 2";#N/A,#N/A,FALSE,"3New Iss";#N/A,#N/A,FALSE,"4Money raised";#N/A,#N/A,FALSE,"5Aim";#N/A,#N/A,FALSE,"AiM charts";#N/A,#N/A,FALSE,"6FT Smll";#N/A,#N/A,FALSE,"11SEATS";#N/A,#N/A,FALSE,"12Notes"}</definedName>
    <definedName name="ASDDSADSAASD" localSheetId="20" hidden="1">{#N/A,#N/A,FALSE,"Cover";#N/A,#N/A,FALSE,"Contents-Pg1";#N/A,#N/A,FALSE,"High-Com-pg2";#N/A,#N/A,FALSE,"1 Full";#N/A,#N/A,FALSE,"1chts";#N/A,#N/A,FALSE,"Table 2";#N/A,#N/A,FALSE,"3New Iss";#N/A,#N/A,FALSE,"4Money raised";#N/A,#N/A,FALSE,"5Aim";#N/A,#N/A,FALSE,"AiM charts";#N/A,#N/A,FALSE,"6FT Smll";#N/A,#N/A,FALSE,"11SEATS";#N/A,#N/A,FALSE,"12Notes"}</definedName>
    <definedName name="ASDDSADSAASD" hidden="1">{#N/A,#N/A,FALSE,"Cover";#N/A,#N/A,FALSE,"Contents-Pg1";#N/A,#N/A,FALSE,"High-Com-pg2";#N/A,#N/A,FALSE,"1 Full";#N/A,#N/A,FALSE,"1chts";#N/A,#N/A,FALSE,"Table 2";#N/A,#N/A,FALSE,"3New Iss";#N/A,#N/A,FALSE,"4Money raised";#N/A,#N/A,FALSE,"5Aim";#N/A,#N/A,FALSE,"AiM charts";#N/A,#N/A,FALSE,"6FT Smll";#N/A,#N/A,FALSE,"11SEATS";#N/A,#N/A,FALSE,"12Notes"}</definedName>
    <definedName name="asdf" hidden="1">#REF!</definedName>
    <definedName name="asdfafdsaasdf" localSheetId="2" hidden="1">{"a",#N/A,FALSE,"LBO - 100%, Sell C,CT 98......";"aa",#N/A,FALSE,"LBO - 100%, Sell C,CT 98......";"aaa",#N/A,FALSE,"LBO - 100%, Sell C,CT 98......";"aaaa",#N/A,FALSE,"LBO - 100%, Sell C,CT 98......";"aaaaa",#N/A,FALSE,"LBO - 100%, Sell C,CT 98......";"aaaaaa",#N/A,FALSE,"LBO - 100%, Sell C,CT 98......"}</definedName>
    <definedName name="asdfafdsaasdf" localSheetId="20" hidden="1">{"a",#N/A,FALSE,"LBO - 100%, Sell C,CT 98......";"aa",#N/A,FALSE,"LBO - 100%, Sell C,CT 98......";"aaa",#N/A,FALSE,"LBO - 100%, Sell C,CT 98......";"aaaa",#N/A,FALSE,"LBO - 100%, Sell C,CT 98......";"aaaaa",#N/A,FALSE,"LBO - 100%, Sell C,CT 98......";"aaaaaa",#N/A,FALSE,"LBO - 100%, Sell C,CT 98......"}</definedName>
    <definedName name="asdfafdsaasdf" hidden="1">{"a",#N/A,FALSE,"LBO - 100%, Sell C,CT 98......";"aa",#N/A,FALSE,"LBO - 100%, Sell C,CT 98......";"aaa",#N/A,FALSE,"LBO - 100%, Sell C,CT 98......";"aaaa",#N/A,FALSE,"LBO - 100%, Sell C,CT 98......";"aaaaa",#N/A,FALSE,"LBO - 100%, Sell C,CT 98......";"aaaaaa",#N/A,FALSE,"LBO - 100%, Sell C,CT 98......"}</definedName>
    <definedName name="asdfasd"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asdfasd"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asdfasd" hidden="1">{#N/A,#N/A,FALSE,"Group_Results";#N/A,#N/A,FALSE,"Basis";#N/A,#N/A,FALSE,"Total_Results";#N/A,#N/A,FALSE,"IFA_Results";#N/A,#N/A,FALSE,"Adviser_Results";#N/A,#N/A,FALSE,"ASLD_Results";#N/A,#N/A,FALSE,"Key_Results";#N/A,#N/A,FALSE,"SLI_Results";#N/A,#N/A,FALSE,"Partner_Results";#N/A,#N/A,FALSE,"Other_Results";#N/A,#N/A,FALSE,"Product_Results"}</definedName>
    <definedName name="asdfasdf" localSheetId="2" hidden="1">{"Assumptions1",#N/A,FALSE,"Assumptions";"MergerPlans1","20yearamort",FALSE,"MergerPlans";"MergerPlans1","40yearamort",FALSE,"MergerPlans";"MergerPlans2",#N/A,FALSE,"MergerPlans";"inputs",#N/A,FALSE,"MergerPlans"}</definedName>
    <definedName name="asdfasdf" localSheetId="20" hidden="1">{"Assumptions1",#N/A,FALSE,"Assumptions";"MergerPlans1","20yearamort",FALSE,"MergerPlans";"MergerPlans1","40yearamort",FALSE,"MergerPlans";"MergerPlans2",#N/A,FALSE,"MergerPlans";"inputs",#N/A,FALSE,"MergerPlans"}</definedName>
    <definedName name="asdfasdf" hidden="1">{"Assumptions1",#N/A,FALSE,"Assumptions";"MergerPlans1","20yearamort",FALSE,"MergerPlans";"MergerPlans1","40yearamort",FALSE,"MergerPlans";"MergerPlans2",#N/A,FALSE,"MergerPlans";"inputs",#N/A,FALSE,"MergerPlans"}</definedName>
    <definedName name="asdfasdfasfasd" localSheetId="2" hidden="1">{"Far East Top",#N/A,FALSE,"FE Model";"Far East Mid",#N/A,FALSE,"FE Model";"Far East Base",#N/A,FALSE,"FE Model"}</definedName>
    <definedName name="asdfasdfasfasd" localSheetId="20" hidden="1">{"Far East Top",#N/A,FALSE,"FE Model";"Far East Mid",#N/A,FALSE,"FE Model";"Far East Base",#N/A,FALSE,"FE Model"}</definedName>
    <definedName name="asdfasdfasfasd" hidden="1">{"Far East Top",#N/A,FALSE,"FE Model";"Far East Mid",#N/A,FALSE,"FE Model";"Far East Base",#N/A,FALSE,"FE Model"}</definedName>
    <definedName name="asdfast" localSheetId="2"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asdfast" localSheetId="20"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asdfast"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asdfdsfdc" localSheetId="2" hidden="1">{"Far East Top",#N/A,FALSE,"FE Model";"Far East Bottom",#N/A,FALSE,"FE Model"}</definedName>
    <definedName name="asdfdsfdc" localSheetId="20" hidden="1">{"Far East Top",#N/A,FALSE,"FE Model";"Far East Bottom",#N/A,FALSE,"FE Model"}</definedName>
    <definedName name="asdfdsfdc" hidden="1">{"Far East Top",#N/A,FALSE,"FE Model";"Far East Bottom",#N/A,FALSE,"FE Model"}</definedName>
    <definedName name="asfasdf" localSheetId="2" hidden="1">{"NA Is w Ratios",#N/A,FALSE,"North America";"PF CFlow NA",#N/A,FALSE,"North America";"NA DCF Matrix",#N/A,FALSE,"North America"}</definedName>
    <definedName name="asfasdf" localSheetId="20" hidden="1">{"NA Is w Ratios",#N/A,FALSE,"North America";"PF CFlow NA",#N/A,FALSE,"North America";"NA DCF Matrix",#N/A,FALSE,"North America"}</definedName>
    <definedName name="asfasdf" hidden="1">{"NA Is w Ratios",#N/A,FALSE,"North America";"PF CFlow NA",#N/A,FALSE,"North America";"NA DCF Matrix",#N/A,FALSE,"North America"}</definedName>
    <definedName name="asfsdaf" localSheetId="2" hidden="1">{"IS w Ratios",#N/A,FALSE,"Europe";"PF CF Europe",#N/A,FALSE,"Europe";"DCF Eur Matrix",#N/A,FALSE,"Europe"}</definedName>
    <definedName name="asfsdaf" localSheetId="20" hidden="1">{"IS w Ratios",#N/A,FALSE,"Europe";"PF CF Europe",#N/A,FALSE,"Europe";"DCF Eur Matrix",#N/A,FALSE,"Europe"}</definedName>
    <definedName name="asfsdaf" hidden="1">{"IS w Ratios",#N/A,FALSE,"Europe";"PF CF Europe",#N/A,FALSE,"Europe";"DCF Eur Matrix",#N/A,FALSE,"Europe"}</definedName>
    <definedName name="ass" localSheetId="2" hidden="1">{0,0,0,0,1,-4105,42.5196850393701,42.5196850393701,42.5196850393701,42.5196850393701,2,TRUE,TRUE,FALSE,FALSE,FALSE,#N/A,1,85,1,1,"","","","&amp;""Kennerly,Roman Bold""&amp;14L&amp;12EHMAN &amp;14 B&amp;12ROTHERS","","",FALSE}</definedName>
    <definedName name="ass" localSheetId="20" hidden="1">{0,0,0,0,1,-4105,42.5196850393701,42.5196850393701,42.5196850393701,42.5196850393701,2,TRUE,TRUE,FALSE,FALSE,FALSE,#N/A,1,85,1,1,"","","","&amp;""Kennerly,Roman Bold""&amp;14L&amp;12EHMAN &amp;14 B&amp;12ROTHERS","","",FALSE}</definedName>
    <definedName name="ass" hidden="1">{0,0,0,0,1,-4105,42.5196850393701,42.5196850393701,42.5196850393701,42.5196850393701,2,TRUE,TRUE,FALSE,FALSE,FALSE,#N/A,1,85,1,1,"","","","&amp;""Kennerly,Roman Bold""&amp;14L&amp;12EHMAN &amp;14 B&amp;12ROTHERS","","",FALSE}</definedName>
    <definedName name="ath" localSheetId="2" hidden="1">{#N/A,#N/A,FALSE,"94-95";"SAMANDR",#N/A,FALSE,"94-95"}</definedName>
    <definedName name="ath" localSheetId="20" hidden="1">{#N/A,#N/A,FALSE,"94-95";"SAMANDR",#N/A,FALSE,"94-95"}</definedName>
    <definedName name="ath" hidden="1">{#N/A,#N/A,FALSE,"94-95";"SAMANDR",#N/A,FALSE,"94-95"}</definedName>
    <definedName name="Auswahl_Anschreiben" localSheetId="41">'AMORT. PROFILE 0% CPR'!Auswahl_Anschreiben</definedName>
    <definedName name="Auswahl_Anschreiben" localSheetId="42">'AMORT. PROFILE 8% CPR (SG)'!Auswahl_Anschreiben</definedName>
    <definedName name="Auswahl_Anschreiben">#N/A</definedName>
    <definedName name="avb" localSheetId="2" hidden="1">{"ratios",#N/A,FALSE,"Analyse";"multiples",#N/A,FALSE,"Analyse";"places",#N/A,FALSE,"Analyse";"résultats_édition client",#N/A,FALSE,"Résultats";"reg_edition client",#N/A,FALSE,"Regressions";"SYNTHESE",#N/A,FALSE,"Synthese"}</definedName>
    <definedName name="avb" localSheetId="20" hidden="1">{"ratios",#N/A,FALSE,"Analyse";"multiples",#N/A,FALSE,"Analyse";"places",#N/A,FALSE,"Analyse";"résultats_édition client",#N/A,FALSE,"Résultats";"reg_edition client",#N/A,FALSE,"Regressions";"SYNTHESE",#N/A,FALSE,"Synthese"}</definedName>
    <definedName name="avb" hidden="1">{"ratios",#N/A,FALSE,"Analyse";"multiples",#N/A,FALSE,"Analyse";"places",#N/A,FALSE,"Analyse";"résultats_édition client",#N/A,FALSE,"Résultats";"reg_edition client",#N/A,FALSE,"Regressions";"SYNTHESE",#N/A,FALSE,"Synthese"}</definedName>
    <definedName name="AVP" localSheetId="2" hidden="1">{"JG FE Top",#N/A,FALSE,"JG FE $";"JG FE Bottom",#N/A,FALSE,"JG FE $"}</definedName>
    <definedName name="AVP" localSheetId="20" hidden="1">{"JG FE Top",#N/A,FALSE,"JG FE $";"JG FE Bottom",#N/A,FALSE,"JG FE $"}</definedName>
    <definedName name="AVP" hidden="1">{"JG FE Top",#N/A,FALSE,"JG FE $";"JG FE Bottom",#N/A,FALSE,"JG FE $"}</definedName>
    <definedName name="b" localSheetId="2" hidden="1">{"mgmt forecast",#N/A,FALSE,"Mgmt Forecast";"dcf table",#N/A,FALSE,"Mgmt Forecast";"sensitivity",#N/A,FALSE,"Mgmt Forecast";"table inputs",#N/A,FALSE,"Mgmt Forecast";"calculations",#N/A,FALSE,"Mgmt Forecast"}</definedName>
    <definedName name="b" localSheetId="20" hidden="1">{"mgmt forecast",#N/A,FALSE,"Mgmt Forecast";"dcf table",#N/A,FALSE,"Mgmt Forecast";"sensitivity",#N/A,FALSE,"Mgmt Forecast";"table inputs",#N/A,FALSE,"Mgmt Forecast";"calculations",#N/A,FALSE,"Mgmt Forecast"}</definedName>
    <definedName name="b" hidden="1">{"mgmt forecast",#N/A,FALSE,"Mgmt Forecast";"dcf table",#N/A,FALSE,"Mgmt Forecast";"sensitivity",#N/A,FALSE,"Mgmt Forecast";"table inputs",#N/A,FALSE,"Mgmt Forecast";"calculations",#N/A,FALSE,"Mgmt Forecast"}</definedName>
    <definedName name="B_2" localSheetId="14">#REF!</definedName>
    <definedName name="B_2">#REF!</definedName>
    <definedName name="BA" localSheetId="2" hidden="1">{#N/A,#N/A,FALSE,"94-95";"SAMANDR",#N/A,FALSE,"94-95"}</definedName>
    <definedName name="BA" localSheetId="20" hidden="1">{#N/A,#N/A,FALSE,"94-95";"SAMANDR",#N/A,FALSE,"94-95"}</definedName>
    <definedName name="BA" hidden="1">{#N/A,#N/A,FALSE,"94-95";"SAMANDR",#N/A,FALSE,"94-95"}</definedName>
    <definedName name="bam" localSheetId="2" hidden="1">{"EBITDA",#N/A,TRUE,"P&amp;L Net of Disc Ops";"output net of disc ops",#N/A,TRUE,"Revenue";"input",#N/A,TRUE,"Revenue";"output",#N/A,TRUE,"DC";"Input",#N/A,TRUE,"DC";"MTN and MCN",#N/A,TRUE,"Margin";"output detail line items",#N/A,TRUE,"SGA";"personnel by year",#N/A,TRUE,"Payroll";#N/A,#N/A,TRUE,"CapEx"}</definedName>
    <definedName name="bam" localSheetId="20" hidden="1">{"EBITDA",#N/A,TRUE,"P&amp;L Net of Disc Ops";"output net of disc ops",#N/A,TRUE,"Revenue";"input",#N/A,TRUE,"Revenue";"output",#N/A,TRUE,"DC";"Input",#N/A,TRUE,"DC";"MTN and MCN",#N/A,TRUE,"Margin";"output detail line items",#N/A,TRUE,"SGA";"personnel by year",#N/A,TRUE,"Payroll";#N/A,#N/A,TRUE,"CapEx"}</definedName>
    <definedName name="bam" hidden="1">{"EBITDA",#N/A,TRUE,"P&amp;L Net of Disc Ops";"output net of disc ops",#N/A,TRUE,"Revenue";"input",#N/A,TRUE,"Revenue";"output",#N/A,TRUE,"DC";"Input",#N/A,TRUE,"DC";"MTN and MCN",#N/A,TRUE,"Margin";"output detail line items",#N/A,TRUE,"SGA";"personnel by year",#N/A,TRUE,"Payroll";#N/A,#N/A,TRUE,"CapEx"}</definedName>
    <definedName name="Banken" localSheetId="41">'AMORT. PROFILE 0% CPR'!Banken</definedName>
    <definedName name="Banken" localSheetId="42">'AMORT. PROFILE 8% CPR (SG)'!Banken</definedName>
    <definedName name="Banken">#N/A</definedName>
    <definedName name="Bankverbindungen" localSheetId="41">'AMORT. PROFILE 0% CPR'!Bankverbindungen</definedName>
    <definedName name="Bankverbindungen" localSheetId="42">'AMORT. PROFILE 8% CPR (SG)'!Bankverbindungen</definedName>
    <definedName name="Bankverbindungen">#N/A</definedName>
    <definedName name="barra" localSheetId="2" hidden="1">{"mgmt forecast",#N/A,FALSE,"Mgmt Forecast";"dcf table",#N/A,FALSE,"Mgmt Forecast";"sensitivity",#N/A,FALSE,"Mgmt Forecast";"table inputs",#N/A,FALSE,"Mgmt Forecast";"calculations",#N/A,FALSE,"Mgmt Forecast"}</definedName>
    <definedName name="barra" localSheetId="20" hidden="1">{"mgmt forecast",#N/A,FALSE,"Mgmt Forecast";"dcf table",#N/A,FALSE,"Mgmt Forecast";"sensitivity",#N/A,FALSE,"Mgmt Forecast";"table inputs",#N/A,FALSE,"Mgmt Forecast";"calculations",#N/A,FALSE,"Mgmt Forecast"}</definedName>
    <definedName name="barra" hidden="1">{"mgmt forecast",#N/A,FALSE,"Mgmt Forecast";"dcf table",#N/A,FALSE,"Mgmt Forecast";"sensitivity",#N/A,FALSE,"Mgmt Forecast";"table inputs",#N/A,FALSE,"Mgmt Forecast";"calculations",#N/A,FALSE,"Mgmt Forecast"}</definedName>
    <definedName name="barrabeta" localSheetId="2"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barrabeta" localSheetId="20"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barrabeta"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bb" localSheetId="2" hidden="1">{#N/A,#N/A,TRUE,"Pro Forma";#N/A,#N/A,TRUE,"PF_Bal";#N/A,#N/A,TRUE,"PF_INC";#N/A,#N/A,TRUE,"CBE";#N/A,#N/A,TRUE,"SWK"}</definedName>
    <definedName name="bb" localSheetId="20" hidden="1">{#N/A,#N/A,TRUE,"Pro Forma";#N/A,#N/A,TRUE,"PF_Bal";#N/A,#N/A,TRUE,"PF_INC";#N/A,#N/A,TRUE,"CBE";#N/A,#N/A,TRUE,"SWK"}</definedName>
    <definedName name="bb" hidden="1">{#N/A,#N/A,TRUE,"Pro Forma";#N/A,#N/A,TRUE,"PF_Bal";#N/A,#N/A,TRUE,"PF_INC";#N/A,#N/A,TRUE,"CBE";#N/A,#N/A,TRUE,"SWK"}</definedName>
    <definedName name="BBB" localSheetId="1" hidden="1">{#N/A,#N/A,FALSE,"Sheet1";#N/A,#N/A,FALSE,"Sheet2";#N/A,#N/A,FALSE,"Sheet3";#N/A,#N/A,FALSE,"Sheet9";#N/A,#N/A,FALSE,"Sheet4";#N/A,#N/A,FALSE,"Sheet5";#N/A,#N/A,FALSE,"Sheet6";#N/A,#N/A,FALSE,"Sheet7";#N/A,#N/A,FALSE,"Sheet8";#N/A,#N/A,FALSE,"Sheet10";#N/A,#N/A,FALSE,"Sheet11";#N/A,#N/A,FALSE,"Sheet12";#N/A,#N/A,FALSE,"Sheet17";#N/A,#N/A,FALSE,"Sheet16"}</definedName>
    <definedName name="BBB" localSheetId="2" hidden="1">{#N/A,#N/A,FALSE,"Sheet1";#N/A,#N/A,FALSE,"Sheet2";#N/A,#N/A,FALSE,"Sheet3";#N/A,#N/A,FALSE,"Sheet9";#N/A,#N/A,FALSE,"Sheet4";#N/A,#N/A,FALSE,"Sheet5";#N/A,#N/A,FALSE,"Sheet6";#N/A,#N/A,FALSE,"Sheet7";#N/A,#N/A,FALSE,"Sheet8";#N/A,#N/A,FALSE,"Sheet10";#N/A,#N/A,FALSE,"Sheet11";#N/A,#N/A,FALSE,"Sheet12";#N/A,#N/A,FALSE,"Sheet17";#N/A,#N/A,FALSE,"Sheet16"}</definedName>
    <definedName name="BBB" localSheetId="6" hidden="1">{#N/A,#N/A,FALSE,"Sheet1";#N/A,#N/A,FALSE,"Sheet2";#N/A,#N/A,FALSE,"Sheet3";#N/A,#N/A,FALSE,"Sheet9";#N/A,#N/A,FALSE,"Sheet4";#N/A,#N/A,FALSE,"Sheet5";#N/A,#N/A,FALSE,"Sheet6";#N/A,#N/A,FALSE,"Sheet7";#N/A,#N/A,FALSE,"Sheet8";#N/A,#N/A,FALSE,"Sheet10";#N/A,#N/A,FALSE,"Sheet11";#N/A,#N/A,FALSE,"Sheet12";#N/A,#N/A,FALSE,"Sheet17";#N/A,#N/A,FALSE,"Sheet16"}</definedName>
    <definedName name="BBB" localSheetId="7" hidden="1">{#N/A,#N/A,FALSE,"Sheet1";#N/A,#N/A,FALSE,"Sheet2";#N/A,#N/A,FALSE,"Sheet3";#N/A,#N/A,FALSE,"Sheet9";#N/A,#N/A,FALSE,"Sheet4";#N/A,#N/A,FALSE,"Sheet5";#N/A,#N/A,FALSE,"Sheet6";#N/A,#N/A,FALSE,"Sheet7";#N/A,#N/A,FALSE,"Sheet8";#N/A,#N/A,FALSE,"Sheet10";#N/A,#N/A,FALSE,"Sheet11";#N/A,#N/A,FALSE,"Sheet12";#N/A,#N/A,FALSE,"Sheet17";#N/A,#N/A,FALSE,"Sheet16"}</definedName>
    <definedName name="BBB" localSheetId="8" hidden="1">{#N/A,#N/A,FALSE,"Sheet1";#N/A,#N/A,FALSE,"Sheet2";#N/A,#N/A,FALSE,"Sheet3";#N/A,#N/A,FALSE,"Sheet9";#N/A,#N/A,FALSE,"Sheet4";#N/A,#N/A,FALSE,"Sheet5";#N/A,#N/A,FALSE,"Sheet6";#N/A,#N/A,FALSE,"Sheet7";#N/A,#N/A,FALSE,"Sheet8";#N/A,#N/A,FALSE,"Sheet10";#N/A,#N/A,FALSE,"Sheet11";#N/A,#N/A,FALSE,"Sheet12";#N/A,#N/A,FALSE,"Sheet17";#N/A,#N/A,FALSE,"Sheet16"}</definedName>
    <definedName name="BBB" localSheetId="9" hidden="1">{#N/A,#N/A,FALSE,"Sheet1";#N/A,#N/A,FALSE,"Sheet2";#N/A,#N/A,FALSE,"Sheet3";#N/A,#N/A,FALSE,"Sheet9";#N/A,#N/A,FALSE,"Sheet4";#N/A,#N/A,FALSE,"Sheet5";#N/A,#N/A,FALSE,"Sheet6";#N/A,#N/A,FALSE,"Sheet7";#N/A,#N/A,FALSE,"Sheet8";#N/A,#N/A,FALSE,"Sheet10";#N/A,#N/A,FALSE,"Sheet11";#N/A,#N/A,FALSE,"Sheet12";#N/A,#N/A,FALSE,"Sheet17";#N/A,#N/A,FALSE,"Sheet16"}</definedName>
    <definedName name="BBB" localSheetId="12" hidden="1">{#N/A,#N/A,FALSE,"Sheet1";#N/A,#N/A,FALSE,"Sheet2";#N/A,#N/A,FALSE,"Sheet3";#N/A,#N/A,FALSE,"Sheet9";#N/A,#N/A,FALSE,"Sheet4";#N/A,#N/A,FALSE,"Sheet5";#N/A,#N/A,FALSE,"Sheet6";#N/A,#N/A,FALSE,"Sheet7";#N/A,#N/A,FALSE,"Sheet8";#N/A,#N/A,FALSE,"Sheet10";#N/A,#N/A,FALSE,"Sheet11";#N/A,#N/A,FALSE,"Sheet12";#N/A,#N/A,FALSE,"Sheet17";#N/A,#N/A,FALSE,"Sheet16"}</definedName>
    <definedName name="BBB" localSheetId="14" hidden="1">{#N/A,#N/A,FALSE,"Sheet1";#N/A,#N/A,FALSE,"Sheet2";#N/A,#N/A,FALSE,"Sheet3";#N/A,#N/A,FALSE,"Sheet9";#N/A,#N/A,FALSE,"Sheet4";#N/A,#N/A,FALSE,"Sheet5";#N/A,#N/A,FALSE,"Sheet6";#N/A,#N/A,FALSE,"Sheet7";#N/A,#N/A,FALSE,"Sheet8";#N/A,#N/A,FALSE,"Sheet10";#N/A,#N/A,FALSE,"Sheet11";#N/A,#N/A,FALSE,"Sheet12";#N/A,#N/A,FALSE,"Sheet17";#N/A,#N/A,FALSE,"Sheet16"}</definedName>
    <definedName name="BBB" localSheetId="15" hidden="1">{#N/A,#N/A,FALSE,"Sheet1";#N/A,#N/A,FALSE,"Sheet2";#N/A,#N/A,FALSE,"Sheet3";#N/A,#N/A,FALSE,"Sheet9";#N/A,#N/A,FALSE,"Sheet4";#N/A,#N/A,FALSE,"Sheet5";#N/A,#N/A,FALSE,"Sheet6";#N/A,#N/A,FALSE,"Sheet7";#N/A,#N/A,FALSE,"Sheet8";#N/A,#N/A,FALSE,"Sheet10";#N/A,#N/A,FALSE,"Sheet11";#N/A,#N/A,FALSE,"Sheet12";#N/A,#N/A,FALSE,"Sheet17";#N/A,#N/A,FALSE,"Sheet16"}</definedName>
    <definedName name="BBB" localSheetId="18" hidden="1">{#N/A,#N/A,FALSE,"Sheet1";#N/A,#N/A,FALSE,"Sheet2";#N/A,#N/A,FALSE,"Sheet3";#N/A,#N/A,FALSE,"Sheet9";#N/A,#N/A,FALSE,"Sheet4";#N/A,#N/A,FALSE,"Sheet5";#N/A,#N/A,FALSE,"Sheet6";#N/A,#N/A,FALSE,"Sheet7";#N/A,#N/A,FALSE,"Sheet8";#N/A,#N/A,FALSE,"Sheet10";#N/A,#N/A,FALSE,"Sheet11";#N/A,#N/A,FALSE,"Sheet12";#N/A,#N/A,FALSE,"Sheet17";#N/A,#N/A,FALSE,"Sheet16"}</definedName>
    <definedName name="BBB" localSheetId="20" hidden="1">{#N/A,#N/A,FALSE,"Sheet1";#N/A,#N/A,FALSE,"Sheet2";#N/A,#N/A,FALSE,"Sheet3";#N/A,#N/A,FALSE,"Sheet9";#N/A,#N/A,FALSE,"Sheet4";#N/A,#N/A,FALSE,"Sheet5";#N/A,#N/A,FALSE,"Sheet6";#N/A,#N/A,FALSE,"Sheet7";#N/A,#N/A,FALSE,"Sheet8";#N/A,#N/A,FALSE,"Sheet10";#N/A,#N/A,FALSE,"Sheet11";#N/A,#N/A,FALSE,"Sheet12";#N/A,#N/A,FALSE,"Sheet17";#N/A,#N/A,FALSE,"Sheet16"}</definedName>
    <definedName name="BBB" localSheetId="41" hidden="1">{#N/A,#N/A,FALSE,"Sheet1";#N/A,#N/A,FALSE,"Sheet2";#N/A,#N/A,FALSE,"Sheet3";#N/A,#N/A,FALSE,"Sheet9";#N/A,#N/A,FALSE,"Sheet4";#N/A,#N/A,FALSE,"Sheet5";#N/A,#N/A,FALSE,"Sheet6";#N/A,#N/A,FALSE,"Sheet7";#N/A,#N/A,FALSE,"Sheet8";#N/A,#N/A,FALSE,"Sheet10";#N/A,#N/A,FALSE,"Sheet11";#N/A,#N/A,FALSE,"Sheet12";#N/A,#N/A,FALSE,"Sheet17";#N/A,#N/A,FALSE,"Sheet16"}</definedName>
    <definedName name="BBB" localSheetId="42" hidden="1">{#N/A,#N/A,FALSE,"Sheet1";#N/A,#N/A,FALSE,"Sheet2";#N/A,#N/A,FALSE,"Sheet3";#N/A,#N/A,FALSE,"Sheet9";#N/A,#N/A,FALSE,"Sheet4";#N/A,#N/A,FALSE,"Sheet5";#N/A,#N/A,FALSE,"Sheet6";#N/A,#N/A,FALSE,"Sheet7";#N/A,#N/A,FALSE,"Sheet8";#N/A,#N/A,FALSE,"Sheet10";#N/A,#N/A,FALSE,"Sheet11";#N/A,#N/A,FALSE,"Sheet12";#N/A,#N/A,FALSE,"Sheet17";#N/A,#N/A,FALSE,"Sheet16"}</definedName>
    <definedName name="BBB" localSheetId="23" hidden="1">{#N/A,#N/A,FALSE,"Sheet1";#N/A,#N/A,FALSE,"Sheet2";#N/A,#N/A,FALSE,"Sheet3";#N/A,#N/A,FALSE,"Sheet9";#N/A,#N/A,FALSE,"Sheet4";#N/A,#N/A,FALSE,"Sheet5";#N/A,#N/A,FALSE,"Sheet6";#N/A,#N/A,FALSE,"Sheet7";#N/A,#N/A,FALSE,"Sheet8";#N/A,#N/A,FALSE,"Sheet10";#N/A,#N/A,FALSE,"Sheet11";#N/A,#N/A,FALSE,"Sheet12";#N/A,#N/A,FALSE,"Sheet17";#N/A,#N/A,FALSE,"Sheet16"}</definedName>
    <definedName name="BBB" localSheetId="21" hidden="1">{#N/A,#N/A,FALSE,"Sheet1";#N/A,#N/A,FALSE,"Sheet2";#N/A,#N/A,FALSE,"Sheet3";#N/A,#N/A,FALSE,"Sheet9";#N/A,#N/A,FALSE,"Sheet4";#N/A,#N/A,FALSE,"Sheet5";#N/A,#N/A,FALSE,"Sheet6";#N/A,#N/A,FALSE,"Sheet7";#N/A,#N/A,FALSE,"Sheet8";#N/A,#N/A,FALSE,"Sheet10";#N/A,#N/A,FALSE,"Sheet11";#N/A,#N/A,FALSE,"Sheet12";#N/A,#N/A,FALSE,"Sheet17";#N/A,#N/A,FALSE,"Sheet16"}</definedName>
    <definedName name="BBB" hidden="1">{#N/A,#N/A,FALSE,"Sheet1";#N/A,#N/A,FALSE,"Sheet2";#N/A,#N/A,FALSE,"Sheet3";#N/A,#N/A,FALSE,"Sheet9";#N/A,#N/A,FALSE,"Sheet4";#N/A,#N/A,FALSE,"Sheet5";#N/A,#N/A,FALSE,"Sheet6";#N/A,#N/A,FALSE,"Sheet7";#N/A,#N/A,FALSE,"Sheet8";#N/A,#N/A,FALSE,"Sheet10";#N/A,#N/A,FALSE,"Sheet11";#N/A,#N/A,FALSE,"Sheet12";#N/A,#N/A,FALSE,"Sheet17";#N/A,#N/A,FALSE,"Sheet16"}</definedName>
    <definedName name="BBBB" localSheetId="2" hidden="1">{#N/A,#N/A,FALSE,"Sheet1";#N/A,#N/A,FALSE,"Sheet2";#N/A,#N/A,FALSE,"Sheet3";#N/A,#N/A,FALSE,"Sheet9";#N/A,#N/A,FALSE,"Sheet4";#N/A,#N/A,FALSE,"Sheet5";#N/A,#N/A,FALSE,"Sheet6";#N/A,#N/A,FALSE,"Sheet7";#N/A,#N/A,FALSE,"Sheet8";#N/A,#N/A,FALSE,"Sheet10";#N/A,#N/A,FALSE,"Sheet11";#N/A,#N/A,FALSE,"Sheet12";#N/A,#N/A,FALSE,"Sheet17";#N/A,#N/A,FALSE,"Sheet16"}</definedName>
    <definedName name="BBBB" localSheetId="14" hidden="1">{#N/A,#N/A,FALSE,"Sheet1";#N/A,#N/A,FALSE,"Sheet2";#N/A,#N/A,FALSE,"Sheet3";#N/A,#N/A,FALSE,"Sheet9";#N/A,#N/A,FALSE,"Sheet4";#N/A,#N/A,FALSE,"Sheet5";#N/A,#N/A,FALSE,"Sheet6";#N/A,#N/A,FALSE,"Sheet7";#N/A,#N/A,FALSE,"Sheet8";#N/A,#N/A,FALSE,"Sheet10";#N/A,#N/A,FALSE,"Sheet11";#N/A,#N/A,FALSE,"Sheet12";#N/A,#N/A,FALSE,"Sheet17";#N/A,#N/A,FALSE,"Sheet16"}</definedName>
    <definedName name="BBBB" localSheetId="15" hidden="1">{#N/A,#N/A,FALSE,"Sheet1";#N/A,#N/A,FALSE,"Sheet2";#N/A,#N/A,FALSE,"Sheet3";#N/A,#N/A,FALSE,"Sheet9";#N/A,#N/A,FALSE,"Sheet4";#N/A,#N/A,FALSE,"Sheet5";#N/A,#N/A,FALSE,"Sheet6";#N/A,#N/A,FALSE,"Sheet7";#N/A,#N/A,FALSE,"Sheet8";#N/A,#N/A,FALSE,"Sheet10";#N/A,#N/A,FALSE,"Sheet11";#N/A,#N/A,FALSE,"Sheet12";#N/A,#N/A,FALSE,"Sheet17";#N/A,#N/A,FALSE,"Sheet16"}</definedName>
    <definedName name="BBBB" localSheetId="20" hidden="1">{#N/A,#N/A,FALSE,"Sheet1";#N/A,#N/A,FALSE,"Sheet2";#N/A,#N/A,FALSE,"Sheet3";#N/A,#N/A,FALSE,"Sheet9";#N/A,#N/A,FALSE,"Sheet4";#N/A,#N/A,FALSE,"Sheet5";#N/A,#N/A,FALSE,"Sheet6";#N/A,#N/A,FALSE,"Sheet7";#N/A,#N/A,FALSE,"Sheet8";#N/A,#N/A,FALSE,"Sheet10";#N/A,#N/A,FALSE,"Sheet11";#N/A,#N/A,FALSE,"Sheet12";#N/A,#N/A,FALSE,"Sheet17";#N/A,#N/A,FALSE,"Sheet16"}</definedName>
    <definedName name="bbbb" localSheetId="41">'AMORT. PROFILE 0% CPR'!bbbb</definedName>
    <definedName name="bbbb" localSheetId="42">'AMORT. PROFILE 8% CPR (SG)'!bbbb</definedName>
    <definedName name="BBBB" hidden="1">{#N/A,#N/A,FALSE,"Sheet1";#N/A,#N/A,FALSE,"Sheet2";#N/A,#N/A,FALSE,"Sheet3";#N/A,#N/A,FALSE,"Sheet9";#N/A,#N/A,FALSE,"Sheet4";#N/A,#N/A,FALSE,"Sheet5";#N/A,#N/A,FALSE,"Sheet6";#N/A,#N/A,FALSE,"Sheet7";#N/A,#N/A,FALSE,"Sheet8";#N/A,#N/A,FALSE,"Sheet10";#N/A,#N/A,FALSE,"Sheet11";#N/A,#N/A,FALSE,"Sheet12";#N/A,#N/A,FALSE,"Sheet17";#N/A,#N/A,FALSE,"Sheet16"}</definedName>
    <definedName name="BBBBis" localSheetId="2" hidden="1">{#N/A,#N/A,FALSE,"Sheet1";#N/A,#N/A,FALSE,"Sheet2";#N/A,#N/A,FALSE,"Sheet3";#N/A,#N/A,FALSE,"Sheet9";#N/A,#N/A,FALSE,"Sheet4";#N/A,#N/A,FALSE,"Sheet5";#N/A,#N/A,FALSE,"Sheet6";#N/A,#N/A,FALSE,"Sheet7";#N/A,#N/A,FALSE,"Sheet8";#N/A,#N/A,FALSE,"Sheet10";#N/A,#N/A,FALSE,"Sheet11";#N/A,#N/A,FALSE,"Sheet12";#N/A,#N/A,FALSE,"Sheet17";#N/A,#N/A,FALSE,"Sheet16"}</definedName>
    <definedName name="BBBBis" localSheetId="7" hidden="1">{#N/A,#N/A,FALSE,"Sheet1";#N/A,#N/A,FALSE,"Sheet2";#N/A,#N/A,FALSE,"Sheet3";#N/A,#N/A,FALSE,"Sheet9";#N/A,#N/A,FALSE,"Sheet4";#N/A,#N/A,FALSE,"Sheet5";#N/A,#N/A,FALSE,"Sheet6";#N/A,#N/A,FALSE,"Sheet7";#N/A,#N/A,FALSE,"Sheet8";#N/A,#N/A,FALSE,"Sheet10";#N/A,#N/A,FALSE,"Sheet11";#N/A,#N/A,FALSE,"Sheet12";#N/A,#N/A,FALSE,"Sheet17";#N/A,#N/A,FALSE,"Sheet16"}</definedName>
    <definedName name="BBBBis" localSheetId="20" hidden="1">{#N/A,#N/A,FALSE,"Sheet1";#N/A,#N/A,FALSE,"Sheet2";#N/A,#N/A,FALSE,"Sheet3";#N/A,#N/A,FALSE,"Sheet9";#N/A,#N/A,FALSE,"Sheet4";#N/A,#N/A,FALSE,"Sheet5";#N/A,#N/A,FALSE,"Sheet6";#N/A,#N/A,FALSE,"Sheet7";#N/A,#N/A,FALSE,"Sheet8";#N/A,#N/A,FALSE,"Sheet10";#N/A,#N/A,FALSE,"Sheet11";#N/A,#N/A,FALSE,"Sheet12";#N/A,#N/A,FALSE,"Sheet17";#N/A,#N/A,FALSE,"Sheet16"}</definedName>
    <definedName name="BBBBis" localSheetId="21" hidden="1">{#N/A,#N/A,FALSE,"Sheet1";#N/A,#N/A,FALSE,"Sheet2";#N/A,#N/A,FALSE,"Sheet3";#N/A,#N/A,FALSE,"Sheet9";#N/A,#N/A,FALSE,"Sheet4";#N/A,#N/A,FALSE,"Sheet5";#N/A,#N/A,FALSE,"Sheet6";#N/A,#N/A,FALSE,"Sheet7";#N/A,#N/A,FALSE,"Sheet8";#N/A,#N/A,FALSE,"Sheet10";#N/A,#N/A,FALSE,"Sheet11";#N/A,#N/A,FALSE,"Sheet12";#N/A,#N/A,FALSE,"Sheet17";#N/A,#N/A,FALSE,"Sheet16"}</definedName>
    <definedName name="BBBBis" hidden="1">{#N/A,#N/A,FALSE,"Sheet1";#N/A,#N/A,FALSE,"Sheet2";#N/A,#N/A,FALSE,"Sheet3";#N/A,#N/A,FALSE,"Sheet9";#N/A,#N/A,FALSE,"Sheet4";#N/A,#N/A,FALSE,"Sheet5";#N/A,#N/A,FALSE,"Sheet6";#N/A,#N/A,FALSE,"Sheet7";#N/A,#N/A,FALSE,"Sheet8";#N/A,#N/A,FALSE,"Sheet10";#N/A,#N/A,FALSE,"Sheet11";#N/A,#N/A,FALSE,"Sheet12";#N/A,#N/A,FALSE,"Sheet17";#N/A,#N/A,FALSE,"Sheet16"}</definedName>
    <definedName name="bil" localSheetId="2" hidden="1">{#N/A,#N/A,FALSE,"attivo";#N/A,#N/A,FALSE,"passivo";#N/A,#N/A,FALSE,"garanzie";#N/A,#N/A,FALSE,"economico";#N/A,#N/A,FALSE,"elenco";#N/A,#N/A,FALSE,"costo";#N/A,#N/A,FALSE,"patrimonio";#N/A,#N/A,FALSE,"temporali"}</definedName>
    <definedName name="bil" localSheetId="20" hidden="1">{#N/A,#N/A,FALSE,"attivo";#N/A,#N/A,FALSE,"passivo";#N/A,#N/A,FALSE,"garanzie";#N/A,#N/A,FALSE,"economico";#N/A,#N/A,FALSE,"elenco";#N/A,#N/A,FALSE,"costo";#N/A,#N/A,FALSE,"patrimonio";#N/A,#N/A,FALSE,"temporali"}</definedName>
    <definedName name="bil" hidden="1">{#N/A,#N/A,FALSE,"attivo";#N/A,#N/A,FALSE,"passivo";#N/A,#N/A,FALSE,"garanzie";#N/A,#N/A,FALSE,"economico";#N/A,#N/A,FALSE,"elenco";#N/A,#N/A,FALSE,"costo";#N/A,#N/A,FALSE,"patrimonio";#N/A,#N/A,FALSE,"temporali"}</definedName>
    <definedName name="blb" localSheetId="2" hidden="1">{"det (May)",#N/A,FALSE,"June";"sum (MAY YTD)",#N/A,FALSE,"June YTD"}</definedName>
    <definedName name="blb" localSheetId="20" hidden="1">{"det (May)",#N/A,FALSE,"June";"sum (MAY YTD)",#N/A,FALSE,"June YTD"}</definedName>
    <definedName name="blb" hidden="1">{"det (May)",#N/A,FALSE,"June";"sum (MAY YTD)",#N/A,FALSE,"June YTD"}</definedName>
    <definedName name="BLPH1" hidden="1">#REF!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M" localSheetId="2" hidden="1">{"EBITDA",#N/A,TRUE,"P&amp;L Net of Disc Ops";"output net of disc ops",#N/A,TRUE,"Revenue";"input",#N/A,TRUE,"Revenue";"output",#N/A,TRUE,"DC";"Input",#N/A,TRUE,"DC";"MTN and MCN",#N/A,TRUE,"Margin";"output detail line items",#N/A,TRUE,"SGA";"personnel by year",#N/A,TRUE,"Payroll";#N/A,#N/A,TRUE,"CapEx"}</definedName>
    <definedName name="BM" localSheetId="20" hidden="1">{"EBITDA",#N/A,TRUE,"P&amp;L Net of Disc Ops";"output net of disc ops",#N/A,TRUE,"Revenue";"input",#N/A,TRUE,"Revenue";"output",#N/A,TRUE,"DC";"Input",#N/A,TRUE,"DC";"MTN and MCN",#N/A,TRUE,"Margin";"output detail line items",#N/A,TRUE,"SGA";"personnel by year",#N/A,TRUE,"Payroll";#N/A,#N/A,TRUE,"CapEx"}</definedName>
    <definedName name="BM" hidden="1">{"EBITDA",#N/A,TRUE,"P&amp;L Net of Disc Ops";"output net of disc ops",#N/A,TRUE,"Revenue";"input",#N/A,TRUE,"Revenue";"output",#N/A,TRUE,"DC";"Input",#N/A,TRUE,"DC";"MTN and MCN",#N/A,TRUE,"Margin";"output detail line items",#N/A,TRUE,"SGA";"personnel by year",#N/A,TRUE,"Payroll";#N/A,#N/A,TRUE,"CapEx"}</definedName>
    <definedName name="bn" localSheetId="2" hidden="1">{"det (May)",#N/A,FALSE,"June";"sum (MAY YTD)",#N/A,FALSE,"June YTD"}</definedName>
    <definedName name="bn" localSheetId="20" hidden="1">{"det (May)",#N/A,FALSE,"June";"sum (MAY YTD)",#N/A,FALSE,"June YTD"}</definedName>
    <definedName name="bn" hidden="1">{"det (May)",#N/A,FALSE,"June";"sum (MAY YTD)",#N/A,FALSE,"June YTD"}</definedName>
    <definedName name="bnmnbm" localSheetId="2" hidden="1">{"det (May)",#N/A,FALSE,"June";"sum (MAY YTD)",#N/A,FALSE,"June YTD"}</definedName>
    <definedName name="bnmnbm" localSheetId="20" hidden="1">{"det (May)",#N/A,FALSE,"June";"sum (MAY YTD)",#N/A,FALSE,"June YTD"}</definedName>
    <definedName name="bnmnbm" hidden="1">{"det (May)",#N/A,FALSE,"June";"sum (MAY YTD)",#N/A,FALSE,"June YTD"}</definedName>
    <definedName name="bnmv" localSheetId="2" hidden="1">{"det (May)",#N/A,FALSE,"June";"sum (MAY YTD)",#N/A,FALSE,"June YTD"}</definedName>
    <definedName name="bnmv" localSheetId="20" hidden="1">{"det (May)",#N/A,FALSE,"June";"sum (MAY YTD)",#N/A,FALSE,"June YTD"}</definedName>
    <definedName name="bnmv" hidden="1">{"det (May)",#N/A,FALSE,"June";"sum (MAY YTD)",#N/A,FALSE,"June YTD"}</definedName>
    <definedName name="boerse" localSheetId="2" hidden="1">{"standalone1",#N/A,FALSE,"DCFBase";"standalone2",#N/A,FALSE,"DCFBase"}</definedName>
    <definedName name="boerse" localSheetId="20" hidden="1">{"standalone1",#N/A,FALSE,"DCFBase";"standalone2",#N/A,FALSE,"DCFBase"}</definedName>
    <definedName name="boerse" hidden="1">{"standalone1",#N/A,FALSE,"DCFBase";"standalone2",#N/A,FALSE,"DCFBase"}</definedName>
    <definedName name="book" localSheetId="2" hidden="1">{"det (May)",#N/A,FALSE,"June";"sum (MAY YTD)",#N/A,FALSE,"June YTD"}</definedName>
    <definedName name="book" localSheetId="20" hidden="1">{"det (May)",#N/A,FALSE,"June";"sum (MAY YTD)",#N/A,FALSE,"June YTD"}</definedName>
    <definedName name="book" hidden="1">{"det (May)",#N/A,FALSE,"June";"sum (MAY YTD)",#N/A,FALSE,"June YTD"}</definedName>
    <definedName name="bxc" localSheetId="2" hidden="1">{"orixcsc",#N/A,FALSE,"ORIX CSC";"orixcsc2",#N/A,FALSE,"ORIX CSC"}</definedName>
    <definedName name="bxc" localSheetId="20" hidden="1">{"orixcsc",#N/A,FALSE,"ORIX CSC";"orixcsc2",#N/A,FALSE,"ORIX CSC"}</definedName>
    <definedName name="bxc" hidden="1">{"orixcsc",#N/A,FALSE,"ORIX CSC";"orixcsc2",#N/A,FALSE,"ORIX CSC"}</definedName>
    <definedName name="Cable" localSheetId="2" hidden="1">{#N/A,#N/A,FALSE,"Operations";#N/A,#N/A,FALSE,"Financials"}</definedName>
    <definedName name="Cable" localSheetId="20" hidden="1">{#N/A,#N/A,FALSE,"Operations";#N/A,#N/A,FALSE,"Financials"}</definedName>
    <definedName name="Cable" hidden="1">{#N/A,#N/A,FALSE,"Operations";#N/A,#N/A,FALSE,"Financials"}</definedName>
    <definedName name="Cable2" localSheetId="2" hidden="1">{#N/A,#N/A,FALSE,"Operations";#N/A,#N/A,FALSE,"Financials"}</definedName>
    <definedName name="Cable2" localSheetId="20" hidden="1">{#N/A,#N/A,FALSE,"Operations";#N/A,#N/A,FALSE,"Financials"}</definedName>
    <definedName name="Cable2" hidden="1">{#N/A,#N/A,FALSE,"Operations";#N/A,#N/A,FALSE,"Financials"}</definedName>
    <definedName name="CALD">#REF!</definedName>
    <definedName name="calle" localSheetId="2" hidden="1">{#N/A,#N/A,FALSE,"CreditStat";#N/A,#N/A,FALSE,"SPbrkup";#N/A,#N/A,FALSE,"MerSPsyn";#N/A,#N/A,FALSE,"MerSPwKCsyn";#N/A,#N/A,FALSE,"MerSPwKCsyn (2)";#N/A,#N/A,FALSE,"CreditStat (2)"}</definedName>
    <definedName name="calle" localSheetId="20" hidden="1">{#N/A,#N/A,FALSE,"CreditStat";#N/A,#N/A,FALSE,"SPbrkup";#N/A,#N/A,FALSE,"MerSPsyn";#N/A,#N/A,FALSE,"MerSPwKCsyn";#N/A,#N/A,FALSE,"MerSPwKCsyn (2)";#N/A,#N/A,FALSE,"CreditStat (2)"}</definedName>
    <definedName name="calle" hidden="1">{#N/A,#N/A,FALSE,"CreditStat";#N/A,#N/A,FALSE,"SPbrkup";#N/A,#N/A,FALSE,"MerSPsyn";#N/A,#N/A,FALSE,"MerSPwKCsyn";#N/A,#N/A,FALSE,"MerSPwKCsyn (2)";#N/A,#N/A,FALSE,"CreditStat (2)"}</definedName>
    <definedName name="cantrib3" localSheetId="2" hidden="1">{"page1",#N/A,FALSE,"Temp";"page2",#N/A,FALSE,"Temp";"page3",#N/A,FALSE,"Temp";"page4",#N/A,FALSE,"Temp";"page5",#N/A,FALSE,"Temp";"page6",#N/A,FALSE,"Temp"}</definedName>
    <definedName name="cantrib3" localSheetId="20" hidden="1">{"page1",#N/A,FALSE,"Temp";"page2",#N/A,FALSE,"Temp";"page3",#N/A,FALSE,"Temp";"page4",#N/A,FALSE,"Temp";"page5",#N/A,FALSE,"Temp";"page6",#N/A,FALSE,"Temp"}</definedName>
    <definedName name="cantrib3" hidden="1">{"page1",#N/A,FALSE,"Temp";"page2",#N/A,FALSE,"Temp";"page3",#N/A,FALSE,"Temp";"page4",#N/A,FALSE,"Temp";"page5",#N/A,FALSE,"Temp";"page6",#N/A,FALSE,"Temp"}</definedName>
    <definedName name="casdfasf" localSheetId="2" hidden="1">{"DCF1",#N/A,TRUE,"CC";"DCF2",#N/A,TRUE,"CC";"DCF3",#N/A,TRUE,"CC";#N/A,#N/A,TRUE,"LBO Analysis";"CC_overview",#N/A,TRUE,"CC";"RR_summary",#N/A,TRUE,"RR";"Contribution",#N/A,TRUE,"Contribution CC-RR";"CPE_merger_plan",#N/A,TRUE,"CC Merger Plan (CP&amp;E)";#N/A,#N/A,TRUE,"Break-Up";#N/A,#N/A,TRUE,"CC Merger Plan"}</definedName>
    <definedName name="casdfasf" localSheetId="20" hidden="1">{"DCF1",#N/A,TRUE,"CC";"DCF2",#N/A,TRUE,"CC";"DCF3",#N/A,TRUE,"CC";#N/A,#N/A,TRUE,"LBO Analysis";"CC_overview",#N/A,TRUE,"CC";"RR_summary",#N/A,TRUE,"RR";"Contribution",#N/A,TRUE,"Contribution CC-RR";"CPE_merger_plan",#N/A,TRUE,"CC Merger Plan (CP&amp;E)";#N/A,#N/A,TRUE,"Break-Up";#N/A,#N/A,TRUE,"CC Merger Plan"}</definedName>
    <definedName name="casdfasf" hidden="1">{"DCF1",#N/A,TRUE,"CC";"DCF2",#N/A,TRUE,"CC";"DCF3",#N/A,TRUE,"CC";#N/A,#N/A,TRUE,"LBO Analysis";"CC_overview",#N/A,TRUE,"CC";"RR_summary",#N/A,TRUE,"RR";"Contribution",#N/A,TRUE,"Contribution CC-RR";"CPE_merger_plan",#N/A,TRUE,"CC Merger Plan (CP&amp;E)";#N/A,#N/A,TRUE,"Break-Up";#N/A,#N/A,TRUE,"CC Merger Plan"}</definedName>
    <definedName name="cbfbehjzje" hidden="1">#REF!</definedName>
    <definedName name="cc" localSheetId="2" hidden="1">{"CAP VOL",#N/A,FALSE,"CAPITAL";"CAP VAR",#N/A,FALSE,"CAPITAL";"CAP FIJ",#N/A,FALSE,"CAPITAL";"CAP CONS",#N/A,FALSE,"CAPITAL";"CAP DATA",#N/A,FALSE,"CAPITAL"}</definedName>
    <definedName name="cc" localSheetId="20"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2" hidden="1">{"Print Top",#N/A,FALSE,"Europe Model";"Print Bottom",#N/A,FALSE,"Europe Model"}</definedName>
    <definedName name="ccc" localSheetId="20" hidden="1">{"Print Top",#N/A,FALSE,"Europe Model";"Print Bottom",#N/A,FALSE,"Europe Model"}</definedName>
    <definedName name="ccc" hidden="1">{"Print Top",#N/A,FALSE,"Europe Model";"Print Bottom",#N/A,FALSE,"Europe Model"}</definedName>
    <definedName name="cccc" localSheetId="2" hidden="1">{"det (May)",#N/A,FALSE,"June";"sum (MAY YTD)",#N/A,FALSE,"June YTD"}</definedName>
    <definedName name="cccc" localSheetId="20" hidden="1">{"det (May)",#N/A,FALSE,"June";"sum (MAY YTD)",#N/A,FALSE,"June YTD"}</definedName>
    <definedName name="cccc" hidden="1">{"det (May)",#N/A,FALSE,"June";"sum (MAY YTD)",#N/A,FALSE,"June YTD"}</definedName>
    <definedName name="ccccc" localSheetId="2" hidden="1">{"10yp key data",#N/A,FALSE,"Market Data"}</definedName>
    <definedName name="ccccc" localSheetId="20" hidden="1">{"10yp key data",#N/A,FALSE,"Market Data"}</definedName>
    <definedName name="ccccc" hidden="1">{"10yp key data",#N/A,FALSE,"Market Data"}</definedName>
    <definedName name="cdscdsfds" localSheetId="2" hidden="1">{#N/A,#N/A,FALSE,"Cover";#N/A,#N/A,FALSE,"Contents-Pg1";#N/A,#N/A,FALSE,"High-Com-pg2";#N/A,#N/A,FALSE,"1 Full";#N/A,#N/A,FALSE,"1chts";#N/A,#N/A,FALSE,"Table 2";#N/A,#N/A,FALSE,"3New Iss";#N/A,#N/A,FALSE,"4Money raised";#N/A,#N/A,FALSE,"5Aim";#N/A,#N/A,FALSE,"AiM charts";#N/A,#N/A,FALSE,"6FT Smll";#N/A,#N/A,FALSE,"11SEATS";#N/A,#N/A,FALSE,"12Notes"}</definedName>
    <definedName name="cdscdsfds" localSheetId="20" hidden="1">{#N/A,#N/A,FALSE,"Cover";#N/A,#N/A,FALSE,"Contents-Pg1";#N/A,#N/A,FALSE,"High-Com-pg2";#N/A,#N/A,FALSE,"1 Full";#N/A,#N/A,FALSE,"1chts";#N/A,#N/A,FALSE,"Table 2";#N/A,#N/A,FALSE,"3New Iss";#N/A,#N/A,FALSE,"4Money raised";#N/A,#N/A,FALSE,"5Aim";#N/A,#N/A,FALSE,"AiM charts";#N/A,#N/A,FALSE,"6FT Smll";#N/A,#N/A,FALSE,"11SEATS";#N/A,#N/A,FALSE,"12Notes"}</definedName>
    <definedName name="cdscdsfds" hidden="1">{#N/A,#N/A,FALSE,"Cover";#N/A,#N/A,FALSE,"Contents-Pg1";#N/A,#N/A,FALSE,"High-Com-pg2";#N/A,#N/A,FALSE,"1 Full";#N/A,#N/A,FALSE,"1chts";#N/A,#N/A,FALSE,"Table 2";#N/A,#N/A,FALSE,"3New Iss";#N/A,#N/A,FALSE,"4Money raised";#N/A,#N/A,FALSE,"5Aim";#N/A,#N/A,FALSE,"AiM charts";#N/A,#N/A,FALSE,"6FT Smll";#N/A,#N/A,FALSE,"11SEATS";#N/A,#N/A,FALSE,"12Notes"}</definedName>
    <definedName name="ce_ce" localSheetId="2" hidden="1">{"PRO FORMA RIEPILOGO",#N/A,FALSE,"Pro forma";"PRO FORMA DETTAGLIO",#N/A,FALSE,"Pro forma";"IMPOSTE",#N/A,FALSE,"Imposte puntuali"}</definedName>
    <definedName name="ce_ce" localSheetId="20" hidden="1">{"PRO FORMA RIEPILOGO",#N/A,FALSE,"Pro forma";"PRO FORMA DETTAGLIO",#N/A,FALSE,"Pro forma";"IMPOSTE",#N/A,FALSE,"Imposte puntuali"}</definedName>
    <definedName name="ce_ce" hidden="1">{"PRO FORMA RIEPILOGO",#N/A,FALSE,"Pro forma";"PRO FORMA DETTAGLIO",#N/A,FALSE,"Pro forma";"IMPOSTE",#N/A,FALSE,"Imposte puntuali"}</definedName>
    <definedName name="cem" localSheetId="2" hidden="1">{"det (May)",#N/A,FALSE,"June";"sum (MAY YTD)",#N/A,FALSE,"June YTD"}</definedName>
    <definedName name="cem" localSheetId="20" hidden="1">{"det (May)",#N/A,FALSE,"June";"sum (MAY YTD)",#N/A,FALSE,"June YTD"}</definedName>
    <definedName name="cem" hidden="1">{"det (May)",#N/A,FALSE,"June";"sum (MAY YTD)",#N/A,FALSE,"June YTD"}</definedName>
    <definedName name="Charts" localSheetId="2" hidden="1">{#N/A,#N/A,FALSE,"Sheet1"}</definedName>
    <definedName name="Charts" localSheetId="20" hidden="1">{#N/A,#N/A,FALSE,"Sheet1"}</definedName>
    <definedName name="Charts" hidden="1">{#N/A,#N/A,FALSE,"Sheet1"}</definedName>
    <definedName name="CIQWBGuid" hidden="1">"Case Review List.xlsx"</definedName>
    <definedName name="cmw" localSheetId="2" hidden="1">{#N/A,#N/A,FALSE,"A&amp;E";#N/A,#N/A,FALSE,"HighTop";#N/A,#N/A,FALSE,"JG";#N/A,#N/A,FALSE,"RI";#N/A,#N/A,FALSE,"woHT";#N/A,#N/A,FALSE,"woHT&amp;JG"}</definedName>
    <definedName name="cmw" localSheetId="20" hidden="1">{#N/A,#N/A,FALSE,"A&amp;E";#N/A,#N/A,FALSE,"HighTop";#N/A,#N/A,FALSE,"JG";#N/A,#N/A,FALSE,"RI";#N/A,#N/A,FALSE,"woHT";#N/A,#N/A,FALSE,"woHT&amp;JG"}</definedName>
    <definedName name="cmw" hidden="1">{#N/A,#N/A,FALSE,"A&amp;E";#N/A,#N/A,FALSE,"HighTop";#N/A,#N/A,FALSE,"JG";#N/A,#N/A,FALSE,"RI";#N/A,#N/A,FALSE,"woHT";#N/A,#N/A,FALSE,"woHT&amp;JG"}</definedName>
    <definedName name="cnbfhshzk" hidden="1">#REF!</definedName>
    <definedName name="comp9" localSheetId="2" hidden="1">{#N/A,#N/A,FALSE,"Sheet1"}</definedName>
    <definedName name="comp9" localSheetId="20" hidden="1">{#N/A,#N/A,FALSE,"Sheet1"}</definedName>
    <definedName name="comp9" hidden="1">{#N/A,#N/A,FALSE,"Sheet1"}</definedName>
    <definedName name="Compco1" localSheetId="2" hidden="1">{"Page1",#N/A,FALSE,"CompCo";"Page2",#N/A,FALSE,"CompCo"}</definedName>
    <definedName name="Compco1" localSheetId="20" hidden="1">{"Page1",#N/A,FALSE,"CompCo";"Page2",#N/A,FALSE,"CompCo"}</definedName>
    <definedName name="Compco1" hidden="1">{"Page1",#N/A,FALSE,"CompCo";"Page2",#N/A,FALSE,"CompCo"}</definedName>
    <definedName name="Compco2" localSheetId="2" hidden="1">{"Page1",#N/A,FALSE,"CompCo";"Page2",#N/A,FALSE,"CompCo"}</definedName>
    <definedName name="Compco2" localSheetId="20" hidden="1">{"Page1",#N/A,FALSE,"CompCo";"Page2",#N/A,FALSE,"CompCo"}</definedName>
    <definedName name="Compco2" hidden="1">{"Page1",#N/A,FALSE,"CompCo";"Page2",#N/A,FALSE,"CompCo"}</definedName>
    <definedName name="concentration">#REF!</definedName>
    <definedName name="cont" localSheetId="2" hidden="1">{"PRO FORMA RIEPILOGO",#N/A,TRUE,"Pro forma";"PRO FORMA DETTAGLIO",#N/A,TRUE,"Pro forma";#N/A,#N/A,TRUE,"Imposte puntuali"}</definedName>
    <definedName name="cont" localSheetId="20" hidden="1">{"PRO FORMA RIEPILOGO",#N/A,TRUE,"Pro forma";"PRO FORMA DETTAGLIO",#N/A,TRUE,"Pro forma";#N/A,#N/A,TRUE,"Imposte puntuali"}</definedName>
    <definedName name="cont" hidden="1">{"PRO FORMA RIEPILOGO",#N/A,TRUE,"Pro forma";"PRO FORMA DETTAGLIO",#N/A,TRUE,"Pro forma";#N/A,#N/A,TRUE,"Imposte puntuali"}</definedName>
    <definedName name="Contr" localSheetId="2" hidden="1">{"page1",#N/A,FALSE,"Temp";"page2",#N/A,FALSE,"Temp";"page3",#N/A,FALSE,"Temp";"page4",#N/A,FALSE,"Temp";"page5",#N/A,FALSE,"Temp";"page6",#N/A,FALSE,"Temp"}</definedName>
    <definedName name="Contr" localSheetId="20" hidden="1">{"page1",#N/A,FALSE,"Temp";"page2",#N/A,FALSE,"Temp";"page3",#N/A,FALSE,"Temp";"page4",#N/A,FALSE,"Temp";"page5",#N/A,FALSE,"Temp";"page6",#N/A,FALSE,"Temp"}</definedName>
    <definedName name="Contr" hidden="1">{"page1",#N/A,FALSE,"Temp";"page2",#N/A,FALSE,"Temp";"page3",#N/A,FALSE,"Temp";"page4",#N/A,FALSE,"Temp";"page5",#N/A,FALSE,"Temp";"page6",#N/A,FALSE,"Temp"}</definedName>
    <definedName name="contrib2" localSheetId="2" hidden="1">{"page1",#N/A,FALSE,"Temp";"page2",#N/A,FALSE,"Temp";"page3",#N/A,FALSE,"Temp";"page4",#N/A,FALSE,"Temp";"page5",#N/A,FALSE,"Temp";"page6",#N/A,FALSE,"Temp"}</definedName>
    <definedName name="contrib2" localSheetId="20" hidden="1">{"page1",#N/A,FALSE,"Temp";"page2",#N/A,FALSE,"Temp";"page3",#N/A,FALSE,"Temp";"page4",#N/A,FALSE,"Temp";"page5",#N/A,FALSE,"Temp";"page6",#N/A,FALSE,"Temp"}</definedName>
    <definedName name="contrib2" hidden="1">{"page1",#N/A,FALSE,"Temp";"page2",#N/A,FALSE,"Temp";"page3",#N/A,FALSE,"Temp";"page4",#N/A,FALSE,"Temp";"page5",#N/A,FALSE,"Temp";"page6",#N/A,FALSE,"Temp"}</definedName>
    <definedName name="contrib3" localSheetId="2" hidden="1">{"page1",#N/A,FALSE,"Temp";"page2",#N/A,FALSE,"Temp";"page3",#N/A,FALSE,"Temp";"page4",#N/A,FALSE,"Temp";"page5",#N/A,FALSE,"Temp";"page6",#N/A,FALSE,"Temp"}</definedName>
    <definedName name="contrib3" localSheetId="20" hidden="1">{"page1",#N/A,FALSE,"Temp";"page2",#N/A,FALSE,"Temp";"page3",#N/A,FALSE,"Temp";"page4",#N/A,FALSE,"Temp";"page5",#N/A,FALSE,"Temp";"page6",#N/A,FALSE,"Temp"}</definedName>
    <definedName name="contrib3" hidden="1">{"page1",#N/A,FALSE,"Temp";"page2",#N/A,FALSE,"Temp";"page3",#N/A,FALSE,"Temp";"page4",#N/A,FALSE,"Temp";"page5",#N/A,FALSE,"Temp";"page6",#N/A,FALSE,"Temp"}</definedName>
    <definedName name="cooper2" localSheetId="2" hidden="1">{#N/A,#N/A,TRUE,"Pro Forma";#N/A,#N/A,TRUE,"PF_Bal";#N/A,#N/A,TRUE,"PF_INC";#N/A,#N/A,TRUE,"CBE";#N/A,#N/A,TRUE,"SWK"}</definedName>
    <definedName name="cooper2" localSheetId="20" hidden="1">{#N/A,#N/A,TRUE,"Pro Forma";#N/A,#N/A,TRUE,"PF_Bal";#N/A,#N/A,TRUE,"PF_INC";#N/A,#N/A,TRUE,"CBE";#N/A,#N/A,TRUE,"SWK"}</definedName>
    <definedName name="cooper2" hidden="1">{#N/A,#N/A,TRUE,"Pro Forma";#N/A,#N/A,TRUE,"PF_Bal";#N/A,#N/A,TRUE,"PF_INC";#N/A,#N/A,TRUE,"CBE";#N/A,#N/A,TRUE,"SWK"}</definedName>
    <definedName name="coucou" localSheetId="2" hidden="1">{#N/A,#N/A,TRUE,"Cover sheet";#N/A,#N/A,TRUE,"INPUTS";#N/A,#N/A,TRUE,"OUTPUTS";#N/A,#N/A,TRUE,"VALUATION"}</definedName>
    <definedName name="coucou" localSheetId="20" hidden="1">{#N/A,#N/A,TRUE,"Cover sheet";#N/A,#N/A,TRUE,"INPUTS";#N/A,#N/A,TRUE,"OUTPUTS";#N/A,#N/A,TRUE,"VALUATION"}</definedName>
    <definedName name="coucou" hidden="1">{#N/A,#N/A,TRUE,"Cover sheet";#N/A,#N/A,TRUE,"INPUTS";#N/A,#N/A,TRUE,"OUTPUTS";#N/A,#N/A,TRUE,"VALUATION"}</definedName>
    <definedName name="Cover.v1" localSheetId="2" hidden="1">{"mgmt forecast",#N/A,FALSE,"Mgmt Forecast";"dcf table",#N/A,FALSE,"Mgmt Forecast";"sensitivity",#N/A,FALSE,"Mgmt Forecast";"table inputs",#N/A,FALSE,"Mgmt Forecast";"calculations",#N/A,FALSE,"Mgmt Forecast"}</definedName>
    <definedName name="Cover.v1" localSheetId="20" hidden="1">{"mgmt forecast",#N/A,FALSE,"Mgmt Forecast";"dcf table",#N/A,FALSE,"Mgmt Forecast";"sensitivity",#N/A,FALSE,"Mgmt Forecast";"table inputs",#N/A,FALSE,"Mgmt Forecast";"calculations",#N/A,FALSE,"Mgmt Forecast"}</definedName>
    <definedName name="Cover.v1" hidden="1">{"mgmt forecast",#N/A,FALSE,"Mgmt Forecast";"dcf table",#N/A,FALSE,"Mgmt Forecast";"sensitivity",#N/A,FALSE,"Mgmt Forecast";"table inputs",#N/A,FALSE,"Mgmt Forecast";"calculations",#N/A,FALSE,"Mgmt Forecast"}</definedName>
    <definedName name="Crete" localSheetId="2" hidden="1">{"Output1",#N/A,FALSE,"Output";"Ratios1",#N/A,FALSE,"Ratios"}</definedName>
    <definedName name="Crete" localSheetId="20" hidden="1">{"Output1",#N/A,FALSE,"Output";"Ratios1",#N/A,FALSE,"Ratios"}</definedName>
    <definedName name="Crete" hidden="1">{"Output1",#N/A,FALSE,"Output";"Ratios1",#N/A,FALSE,"Ratios"}</definedName>
    <definedName name="cu102.ShareScalingFactor" hidden="1">1000000</definedName>
    <definedName name="cu103.EmployeeScalingFactor" hidden="1">1000</definedName>
    <definedName name="cu107.DPSSymbol" hidden="1">"p"</definedName>
    <definedName name="cu107.EPSSymbol" hidden="1">"p"</definedName>
    <definedName name="cu71.ScalingFactor" hidden="1">1000000</definedName>
    <definedName name="cxb" localSheetId="2" hidden="1">{#N/A,#N/A,FALSE,"Contribution Analysis"}</definedName>
    <definedName name="cxb" localSheetId="20" hidden="1">{#N/A,#N/A,FALSE,"Contribution Analysis"}</definedName>
    <definedName name="cxb" hidden="1">{#N/A,#N/A,FALSE,"Contribution Analysis"}</definedName>
    <definedName name="cxvcxvfda" localSheetId="2" hidden="1">{#N/A,#N/A,FALSE,"Cover";#N/A,#N/A,FALSE,"Contents-Pg1";#N/A,#N/A,FALSE,"High-Com-pg2";#N/A,#N/A,FALSE,"1 Full";#N/A,#N/A,FALSE,"1chts";#N/A,#N/A,FALSE,"Table 2";#N/A,#N/A,FALSE,"3New Iss";#N/A,#N/A,FALSE,"4Money raised";#N/A,#N/A,FALSE,"5Aim";#N/A,#N/A,FALSE,"AiM charts";#N/A,#N/A,FALSE,"6FT Smll";#N/A,#N/A,FALSE,"11SEATS";#N/A,#N/A,FALSE,"12Notes"}</definedName>
    <definedName name="cxvcxvfda" localSheetId="20" hidden="1">{#N/A,#N/A,FALSE,"Cover";#N/A,#N/A,FALSE,"Contents-Pg1";#N/A,#N/A,FALSE,"High-Com-pg2";#N/A,#N/A,FALSE,"1 Full";#N/A,#N/A,FALSE,"1chts";#N/A,#N/A,FALSE,"Table 2";#N/A,#N/A,FALSE,"3New Iss";#N/A,#N/A,FALSE,"4Money raised";#N/A,#N/A,FALSE,"5Aim";#N/A,#N/A,FALSE,"AiM charts";#N/A,#N/A,FALSE,"6FT Smll";#N/A,#N/A,FALSE,"11SEATS";#N/A,#N/A,FALSE,"12Notes"}</definedName>
    <definedName name="cxvcxvfda" hidden="1">{#N/A,#N/A,FALSE,"Cover";#N/A,#N/A,FALSE,"Contents-Pg1";#N/A,#N/A,FALSE,"High-Com-pg2";#N/A,#N/A,FALSE,"1 Full";#N/A,#N/A,FALSE,"1chts";#N/A,#N/A,FALSE,"Table 2";#N/A,#N/A,FALSE,"3New Iss";#N/A,#N/A,FALSE,"4Money raised";#N/A,#N/A,FALSE,"5Aim";#N/A,#N/A,FALSE,"AiM charts";#N/A,#N/A,FALSE,"6FT Smll";#N/A,#N/A,FALSE,"11SEATS";#N/A,#N/A,FALSE,"12Notes"}</definedName>
    <definedName name="D" localSheetId="2"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D" localSheetId="20"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D"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Darlehn" localSheetId="41">'AMORT. PROFILE 0% CPR'!Darlehn</definedName>
    <definedName name="Darlehn" localSheetId="42">'AMORT. PROFILE 8% CPR (SG)'!Darlehn</definedName>
    <definedName name="Darlehn">#N/A</definedName>
    <definedName name="dasda"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dasda"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dasda" hidden="1">{#N/A,#N/A,FALSE,"Group_Results";#N/A,#N/A,FALSE,"Basis";#N/A,#N/A,FALSE,"Total_Results";#N/A,#N/A,FALSE,"IFA_Results";#N/A,#N/A,FALSE,"Adviser_Results";#N/A,#N/A,FALSE,"ASLD_Results";#N/A,#N/A,FALSE,"Key_Results";#N/A,#N/A,FALSE,"SLI_Results";#N/A,#N/A,FALSE,"Partner_Results";#N/A,#N/A,FALSE,"Other_Results";#N/A,#N/A,FALSE,"Product_Results"}</definedName>
    <definedName name="dasdf"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dasdf"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dasdf" hidden="1">{#N/A,#N/A,FALSE,"Group_Results";#N/A,#N/A,FALSE,"Basis";#N/A,#N/A,FALSE,"Total_Results";#N/A,#N/A,FALSE,"IFA_Results";#N/A,#N/A,FALSE,"Adviser_Results";#N/A,#N/A,FALSE,"ASLD_Results";#N/A,#N/A,FALSE,"Key_Results";#N/A,#N/A,FALSE,"SLI_Results";#N/A,#N/A,FALSE,"Partner_Results";#N/A,#N/A,FALSE,"Other_Results";#N/A,#N/A,FALSE,"Product_Results"}</definedName>
    <definedName name="dasfadsfa"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dasfadsfa"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dasfadsfa" hidden="1">{#N/A,#N/A,FALSE,"Group_Results";#N/A,#N/A,FALSE,"Basis";#N/A,#N/A,FALSE,"Total_Results";#N/A,#N/A,FALSE,"IFA_Results";#N/A,#N/A,FALSE,"Adviser_Results";#N/A,#N/A,FALSE,"ASLD_Results";#N/A,#N/A,FALSE,"Key_Results";#N/A,#N/A,FALSE,"SLI_Results";#N/A,#N/A,FALSE,"Partner_Results";#N/A,#N/A,FALSE,"Other_Results";#N/A,#N/A,FALSE,"Product_Results"}</definedName>
    <definedName name="Database1" localSheetId="14">#REF!</definedName>
    <definedName name="Database1">#REF!</definedName>
    <definedName name="DATE" localSheetId="14">#REF!</definedName>
    <definedName name="DATE">#REF!</definedName>
    <definedName name="Date_Actuelle" localSheetId="14">#REF!</definedName>
    <definedName name="Date_Actuelle">#REF!</definedName>
    <definedName name="dbfd" localSheetId="2" hidden="1">{#N/A,#N/A,TRUE,"Cover Page";#N/A,#N/A,TRUE,"Summary";#N/A,#N/A,TRUE,"Acquisition Analysis";#N/A,#N/A,TRUE,"Acquiror Financials";#N/A,#N/A,TRUE,"Target Financials";#N/A,#N/A,TRUE,"Pro Forma";#N/A,#N/A,TRUE,"Shares";#N/A,#N/A,TRUE,"ESOP Recon";#N/A,#N/A,TRUE,"IRR";#N/A,#N/A,TRUE,"Sensitivity";#N/A,#N/A,TRUE,"Inputs"}</definedName>
    <definedName name="dbfd" localSheetId="20" hidden="1">{#N/A,#N/A,TRUE,"Cover Page";#N/A,#N/A,TRUE,"Summary";#N/A,#N/A,TRUE,"Acquisition Analysis";#N/A,#N/A,TRUE,"Acquiror Financials";#N/A,#N/A,TRUE,"Target Financials";#N/A,#N/A,TRUE,"Pro Forma";#N/A,#N/A,TRUE,"Shares";#N/A,#N/A,TRUE,"ESOP Recon";#N/A,#N/A,TRUE,"IRR";#N/A,#N/A,TRUE,"Sensitivity";#N/A,#N/A,TRUE,"Inputs"}</definedName>
    <definedName name="dbfd" hidden="1">{#N/A,#N/A,TRUE,"Cover Page";#N/A,#N/A,TRUE,"Summary";#N/A,#N/A,TRUE,"Acquisition Analysis";#N/A,#N/A,TRUE,"Acquiror Financials";#N/A,#N/A,TRUE,"Target Financials";#N/A,#N/A,TRUE,"Pro Forma";#N/A,#N/A,TRUE,"Shares";#N/A,#N/A,TRUE,"ESOP Recon";#N/A,#N/A,TRUE,"IRR";#N/A,#N/A,TRUE,"Sensitivity";#N/A,#N/A,TRUE,"Inputs"}</definedName>
    <definedName name="DCF_" localSheetId="2"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 localSheetId="2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d" localSheetId="2" hidden="1">{#N/A,#N/A,FALSE}</definedName>
    <definedName name="dd" localSheetId="20" hidden="1">{#N/A,#N/A,FALSE}</definedName>
    <definedName name="dd" hidden="1">{#N/A,#N/A,FALSE}</definedName>
    <definedName name="ddd" localSheetId="2" hidden="1">{"standalone1",#N/A,FALSE,"DCFBase";"standalone2",#N/A,FALSE,"DCFBase"}</definedName>
    <definedName name="ddd" localSheetId="20" hidden="1">{"standalone1",#N/A,FALSE,"DCFBase";"standalone2",#N/A,FALSE,"DCFBase"}</definedName>
    <definedName name="ddd" hidden="1">{"standalone1",#N/A,FALSE,"DCFBase";"standalone2",#N/A,FALSE,"DCFBase"}</definedName>
    <definedName name="ddddd" localSheetId="2" hidden="1">{"10yp tariffs",#N/A,FALSE,"Celtel alternative 6"}</definedName>
    <definedName name="ddddd" localSheetId="20" hidden="1">{"10yp tariffs",#N/A,FALSE,"Celtel alternative 6"}</definedName>
    <definedName name="ddddd" hidden="1">{"10yp tariffs",#N/A,FALSE,"Celtel alternative 6"}</definedName>
    <definedName name="dddddd" localSheetId="2" hidden="1">{"10yp profit and loss",#N/A,FALSE,"Celtel alternative 6"}</definedName>
    <definedName name="dddddd" localSheetId="20" hidden="1">{"10yp profit and loss",#N/A,FALSE,"Celtel alternative 6"}</definedName>
    <definedName name="dddddd" hidden="1">{"10yp profit and loss",#N/A,FALSE,"Celtel alternative 6"}</definedName>
    <definedName name="dde" localSheetId="2" hidden="1">{#N/A,#N/A,TRUE,"Pro Forma";#N/A,#N/A,TRUE,"PF_Bal";#N/A,#N/A,TRUE,"PF_INC";#N/A,#N/A,TRUE,"CBE";#N/A,#N/A,TRUE,"SWK"}</definedName>
    <definedName name="dde" localSheetId="20" hidden="1">{#N/A,#N/A,TRUE,"Pro Forma";#N/A,#N/A,TRUE,"PF_Bal";#N/A,#N/A,TRUE,"PF_INC";#N/A,#N/A,TRUE,"CBE";#N/A,#N/A,TRUE,"SWK"}</definedName>
    <definedName name="dde" hidden="1">{#N/A,#N/A,TRUE,"Pro Forma";#N/A,#N/A,TRUE,"PF_Bal";#N/A,#N/A,TRUE,"PF_INC";#N/A,#N/A,TRUE,"CBE";#N/A,#N/A,TRUE,"SWK"}</definedName>
    <definedName name="ddfddddd" localSheetId="2" hidden="1">{#N/A,#N/A,FALSE,"DAOCM 2차 검토"}</definedName>
    <definedName name="ddfddddd" localSheetId="20" hidden="1">{#N/A,#N/A,FALSE,"DAOCM 2차 검토"}</definedName>
    <definedName name="ddfddddd" hidden="1">{#N/A,#N/A,FALSE,"DAOCM 2차 검토"}</definedName>
    <definedName name="ddfff" localSheetId="2" hidden="1">{"standalone1",#N/A,FALSE,"DCFBase";"standalone2",#N/A,FALSE,"DCFBase"}</definedName>
    <definedName name="ddfff" localSheetId="20" hidden="1">{"standalone1",#N/A,FALSE,"DCFBase";"standalone2",#N/A,FALSE,"DCFBase"}</definedName>
    <definedName name="ddfff" hidden="1">{"standalone1",#N/A,FALSE,"DCFBase";"standalone2",#N/A,FALSE,"DCFBase"}</definedName>
    <definedName name="ddsaas" localSheetId="2" hidden="1">{#N/A,#N/A,FALSE,"CreditStat";#N/A,#N/A,FALSE,"SPbrkup";#N/A,#N/A,FALSE,"MerSPsyn";#N/A,#N/A,FALSE,"MerSPwKCsyn";#N/A,#N/A,FALSE,"MerSPwKCsyn (2)";#N/A,#N/A,FALSE,"CreditStat (2)"}</definedName>
    <definedName name="ddsaas" localSheetId="20" hidden="1">{#N/A,#N/A,FALSE,"CreditStat";#N/A,#N/A,FALSE,"SPbrkup";#N/A,#N/A,FALSE,"MerSPsyn";#N/A,#N/A,FALSE,"MerSPwKCsyn";#N/A,#N/A,FALSE,"MerSPwKCsyn (2)";#N/A,#N/A,FALSE,"CreditStat (2)"}</definedName>
    <definedName name="ddsaas" hidden="1">{#N/A,#N/A,FALSE,"CreditStat";#N/A,#N/A,FALSE,"SPbrkup";#N/A,#N/A,FALSE,"MerSPsyn";#N/A,#N/A,FALSE,"MerSPwKCsyn";#N/A,#N/A,FALSE,"MerSPwKCsyn (2)";#N/A,#N/A,FALSE,"CreditStat (2)"}</definedName>
    <definedName name="Debi_Kredi_Übersicht" localSheetId="41">'AMORT. PROFILE 0% CPR'!Debi_Kredi_Übersicht</definedName>
    <definedName name="Debi_Kredi_Übersicht" localSheetId="42">'AMORT. PROFILE 8% CPR (SG)'!Debi_Kredi_Übersicht</definedName>
    <definedName name="Debi_Kredi_Übersicht">#N/A</definedName>
    <definedName name="def" localSheetId="2" hidden="1">{"histincome",#N/A,FALSE,"hyfins";"closing balance",#N/A,FALSE,"hyfins"}</definedName>
    <definedName name="def" localSheetId="20" hidden="1">{"histincome",#N/A,FALSE,"hyfins";"closing balance",#N/A,FALSE,"hyfins"}</definedName>
    <definedName name="def" hidden="1">{"histincome",#N/A,FALSE,"hyfins";"closing balance",#N/A,FALSE,"hyfins"}</definedName>
    <definedName name="defaulted_recovery">#REF!</definedName>
    <definedName name="deleteme" localSheetId="2" hidden="1">{#N/A,#N/A,FALSE,"Output";#N/A,#N/A,FALSE,"Cover Sheet";#N/A,#N/A,FALSE,"Current Mkt. Projections"}</definedName>
    <definedName name="deleteme" localSheetId="20" hidden="1">{#N/A,#N/A,FALSE,"Output";#N/A,#N/A,FALSE,"Cover Sheet";#N/A,#N/A,FALSE,"Current Mkt. Projections"}</definedName>
    <definedName name="deleteme" hidden="1">{#N/A,#N/A,FALSE,"Output";#N/A,#N/A,FALSE,"Cover Sheet";#N/A,#N/A,FALSE,"Current Mkt. Projections"}</definedName>
    <definedName name="deleteme2" localSheetId="2" hidden="1">{#N/A,#N/A,FALSE,"Output";#N/A,#N/A,FALSE,"Cover Sheet";#N/A,#N/A,FALSE,"Current Mkt. Projections"}</definedName>
    <definedName name="deleteme2" localSheetId="20" hidden="1">{#N/A,#N/A,FALSE,"Output";#N/A,#N/A,FALSE,"Cover Sheet";#N/A,#N/A,FALSE,"Current Mkt. Projections"}</definedName>
    <definedName name="deleteme2" hidden="1">{#N/A,#N/A,FALSE,"Output";#N/A,#N/A,FALSE,"Cover Sheet";#N/A,#N/A,FALSE,"Current Mkt. Projections"}</definedName>
    <definedName name="deleteme3" localSheetId="2" hidden="1">{#N/A,#N/A,FALSE,"Output";#N/A,#N/A,FALSE,"Cover Sheet";#N/A,#N/A,FALSE,"Current Mkt. Projections"}</definedName>
    <definedName name="deleteme3" localSheetId="20" hidden="1">{#N/A,#N/A,FALSE,"Output";#N/A,#N/A,FALSE,"Cover Sheet";#N/A,#N/A,FALSE,"Current Mkt. Projections"}</definedName>
    <definedName name="deleteme3" hidden="1">{#N/A,#N/A,FALSE,"Output";#N/A,#N/A,FALSE,"Cover Sheet";#N/A,#N/A,FALSE,"Current Mkt. Projections"}</definedName>
    <definedName name="deleteme333" localSheetId="2" hidden="1">{#N/A,#N/A,FALSE,"Output";#N/A,#N/A,FALSE,"Cover Sheet";#N/A,#N/A,FALSE,"Current Mkt. Projections"}</definedName>
    <definedName name="deleteme333" localSheetId="20" hidden="1">{#N/A,#N/A,FALSE,"Output";#N/A,#N/A,FALSE,"Cover Sheet";#N/A,#N/A,FALSE,"Current Mkt. Projections"}</definedName>
    <definedName name="deleteme333" hidden="1">{#N/A,#N/A,FALSE,"Output";#N/A,#N/A,FALSE,"Cover Sheet";#N/A,#N/A,FALSE,"Current Mkt. Projections"}</definedName>
    <definedName name="delinquency_i">#REF!</definedName>
    <definedName name="delinquency_m">#REF!</definedName>
    <definedName name="delinquency_n">#REF!</definedName>
    <definedName name="Delinquency2">#REF!</definedName>
    <definedName name="Delinquency3">#REF!</definedName>
    <definedName name="depwc" localSheetId="2" hidden="1">{#N/A,#N/A,FALSE,"Summary";#N/A,#N/A,FALSE,"CF";#N/A,#N/A,FALSE,"P&amp;L";#N/A,#N/A,FALSE,"BS";#N/A,#N/A,FALSE,"Returns";#N/A,#N/A,FALSE,"Assumptions";#N/A,#N/A,FALSE,"Analysis"}</definedName>
    <definedName name="depwc" localSheetId="20" hidden="1">{#N/A,#N/A,FALSE,"Summary";#N/A,#N/A,FALSE,"CF";#N/A,#N/A,FALSE,"P&amp;L";#N/A,#N/A,FALSE,"BS";#N/A,#N/A,FALSE,"Returns";#N/A,#N/A,FALSE,"Assumptions";#N/A,#N/A,FALSE,"Analysis"}</definedName>
    <definedName name="depwc" hidden="1">{#N/A,#N/A,FALSE,"Summary";#N/A,#N/A,FALSE,"CF";#N/A,#N/A,FALSE,"P&amp;L";#N/A,#N/A,FALSE,"BS";#N/A,#N/A,FALSE,"Returns";#N/A,#N/A,FALSE,"Assumptions";#N/A,#N/A,FALSE,"Analysis"}</definedName>
    <definedName name="df" localSheetId="2" hidden="1">{"det (May)",#N/A,FALSE,"June";"sum (MAY YTD)",#N/A,FALSE,"June YTD"}</definedName>
    <definedName name="df" localSheetId="20" hidden="1">{"det (May)",#N/A,FALSE,"June";"sum (MAY YTD)",#N/A,FALSE,"June YTD"}</definedName>
    <definedName name="df" hidden="1">{"det (May)",#N/A,FALSE,"June";"sum (MAY YTD)",#N/A,FALSE,"June YTD"}</definedName>
    <definedName name="dfad"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dfad"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dfad" hidden="1">{#N/A,#N/A,FALSE,"Group_Results";#N/A,#N/A,FALSE,"Basis";#N/A,#N/A,FALSE,"Total_Results";#N/A,#N/A,FALSE,"IFA_Results";#N/A,#N/A,FALSE,"Adviser_Results";#N/A,#N/A,FALSE,"ASLD_Results";#N/A,#N/A,FALSE,"Key_Results";#N/A,#N/A,FALSE,"SLI_Results";#N/A,#N/A,FALSE,"Partner_Results";#N/A,#N/A,FALSE,"Other_Results";#N/A,#N/A,FALSE,"Product_Results"}</definedName>
    <definedName name="dfd" localSheetId="2" hidden="1">{"comp1",#N/A,FALSE,"COMPS";"footnotes",#N/A,FALSE,"COMPS"}</definedName>
    <definedName name="dfd" localSheetId="20" hidden="1">{"comp1",#N/A,FALSE,"COMPS";"footnotes",#N/A,FALSE,"COMPS"}</definedName>
    <definedName name="dfd" hidden="1">{"comp1",#N/A,FALSE,"COMPS";"footnotes",#N/A,FALSE,"COMPS"}</definedName>
    <definedName name="DFDF" localSheetId="2"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DFDF" localSheetId="20"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DFDF"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dfds" localSheetId="2" hidden="1">{"det (May)",#N/A,FALSE,"June";"sum (MAY YTD)",#N/A,FALSE,"June YTD"}</definedName>
    <definedName name="dfds" localSheetId="20" hidden="1">{"det (May)",#N/A,FALSE,"June";"sum (MAY YTD)",#N/A,FALSE,"June YTD"}</definedName>
    <definedName name="dfds" hidden="1">{"det (May)",#N/A,FALSE,"June";"sum (MAY YTD)",#N/A,FALSE,"June YTD"}</definedName>
    <definedName name="dfjkndfkjndfk" localSheetId="2" hidden="1">{#VALUE!,#N/A,FALSE,0}</definedName>
    <definedName name="dfjkndfkjndfk" localSheetId="20" hidden="1">{#VALUE!,#N/A,FALSE,0}</definedName>
    <definedName name="dfjkndfkjndfk" hidden="1">{#VALUE!,#N/A,FALSE,0}</definedName>
    <definedName name="dfsd" localSheetId="2" hidden="1">{"mgmt forecast",#N/A,FALSE,"Mgmt Forecast";"dcf table",#N/A,FALSE,"Mgmt Forecast";"sensitivity",#N/A,FALSE,"Mgmt Forecast";"table inputs",#N/A,FALSE,"Mgmt Forecast";"calculations",#N/A,FALSE,"Mgmt Forecast"}</definedName>
    <definedName name="dfsd" localSheetId="20" hidden="1">{"mgmt forecast",#N/A,FALSE,"Mgmt Forecast";"dcf table",#N/A,FALSE,"Mgmt Forecast";"sensitivity",#N/A,FALSE,"Mgmt Forecast";"table inputs",#N/A,FALSE,"Mgmt Forecast";"calculations",#N/A,FALSE,"Mgmt Forecast"}</definedName>
    <definedName name="dfsd" hidden="1">{"mgmt forecast",#N/A,FALSE,"Mgmt Forecast";"dcf table",#N/A,FALSE,"Mgmt Forecast";"sensitivity",#N/A,FALSE,"Mgmt Forecast";"table inputs",#N/A,FALSE,"Mgmt Forecast";"calculations",#N/A,FALSE,"Mgmt Forecast"}</definedName>
    <definedName name="dfsfds" localSheetId="2" hidden="1">{"mgmt forecast",#N/A,FALSE,"Mgmt Forecast";"dcf table",#N/A,FALSE,"Mgmt Forecast";"sensitivity",#N/A,FALSE,"Mgmt Forecast";"table inputs",#N/A,FALSE,"Mgmt Forecast";"calculations",#N/A,FALSE,"Mgmt Forecast"}</definedName>
    <definedName name="dfsfds" localSheetId="20" hidden="1">{"mgmt forecast",#N/A,FALSE,"Mgmt Forecast";"dcf table",#N/A,FALSE,"Mgmt Forecast";"sensitivity",#N/A,FALSE,"Mgmt Forecast";"table inputs",#N/A,FALSE,"Mgmt Forecast";"calculations",#N/A,FALSE,"Mgmt Forecast"}</definedName>
    <definedName name="dfsfds" hidden="1">{"mgmt forecast",#N/A,FALSE,"Mgmt Forecast";"dcf table",#N/A,FALSE,"Mgmt Forecast";"sensitivity",#N/A,FALSE,"Mgmt Forecast";"table inputs",#N/A,FALSE,"Mgmt Forecast";"calculations",#N/A,FALSE,"Mgmt Forecast"}</definedName>
    <definedName name="dfssds" localSheetId="2"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dfssds" localSheetId="20"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dfssds"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dg" localSheetId="2" hidden="1">{"mgmt forecast",#N/A,FALSE,"Mgmt Forecast";"dcf table",#N/A,FALSE,"Mgmt Forecast";"sensitivity",#N/A,FALSE,"Mgmt Forecast";"table inputs",#N/A,FALSE,"Mgmt Forecast";"calculations",#N/A,FALSE,"Mgmt Forecast"}</definedName>
    <definedName name="dg" localSheetId="20" hidden="1">{"mgmt forecast",#N/A,FALSE,"Mgmt Forecast";"dcf table",#N/A,FALSE,"Mgmt Forecast";"sensitivity",#N/A,FALSE,"Mgmt Forecast";"table inputs",#N/A,FALSE,"Mgmt Forecast";"calculations",#N/A,FALSE,"Mgmt Forecast"}</definedName>
    <definedName name="dg" hidden="1">{"mgmt forecast",#N/A,FALSE,"Mgmt Forecast";"dcf table",#N/A,FALSE,"Mgmt Forecast";"sensitivity",#N/A,FALSE,"Mgmt Forecast";"table inputs",#N/A,FALSE,"Mgmt Forecast";"calculations",#N/A,FALSE,"Mgmt Forecast"}</definedName>
    <definedName name="dgsdg" localSheetId="2" hidden="1">{#N/A,#N/A,FALSE,"A&amp;E";#N/A,#N/A,FALSE,"HighTop";#N/A,#N/A,FALSE,"JG";#N/A,#N/A,FALSE,"RI";#N/A,#N/A,FALSE,"woHT";#N/A,#N/A,FALSE,"woHT&amp;JG"}</definedName>
    <definedName name="dgsdg" localSheetId="20" hidden="1">{#N/A,#N/A,FALSE,"A&amp;E";#N/A,#N/A,FALSE,"HighTop";#N/A,#N/A,FALSE,"JG";#N/A,#N/A,FALSE,"RI";#N/A,#N/A,FALSE,"woHT";#N/A,#N/A,FALSE,"woHT&amp;JG"}</definedName>
    <definedName name="dgsdg" hidden="1">{#N/A,#N/A,FALSE,"A&amp;E";#N/A,#N/A,FALSE,"HighTop";#N/A,#N/A,FALSE,"JG";#N/A,#N/A,FALSE,"RI";#N/A,#N/A,FALSE,"woHT";#N/A,#N/A,FALSE,"woHT&amp;JG"}</definedName>
    <definedName name="dh" localSheetId="2" hidden="1">{#N/A,#N/A,FALSE,"Antony Financials";#N/A,#N/A,FALSE,"Cowboy Financials";#N/A,#N/A,FALSE,"Combined";#N/A,#N/A,FALSE,"Valuematrix";#N/A,#N/A,FALSE,"DCFAntony";#N/A,#N/A,FALSE,"DCFCowboy";#N/A,#N/A,FALSE,"DCFCombined"}</definedName>
    <definedName name="dh" localSheetId="20" hidden="1">{#N/A,#N/A,FALSE,"Antony Financials";#N/A,#N/A,FALSE,"Cowboy Financials";#N/A,#N/A,FALSE,"Combined";#N/A,#N/A,FALSE,"Valuematrix";#N/A,#N/A,FALSE,"DCFAntony";#N/A,#N/A,FALSE,"DCFCowboy";#N/A,#N/A,FALSE,"DCFCombined"}</definedName>
    <definedName name="dh" hidden="1">{#N/A,#N/A,FALSE,"Antony Financials";#N/A,#N/A,FALSE,"Cowboy Financials";#N/A,#N/A,FALSE,"Combined";#N/A,#N/A,FALSE,"Valuematrix";#N/A,#N/A,FALSE,"DCFAntony";#N/A,#N/A,FALSE,"DCFCowboy";#N/A,#N/A,FALSE,"DCFCombined"}</definedName>
    <definedName name="dis_int_nom">#REF!</definedName>
    <definedName name="dis_mat">#REF!</definedName>
    <definedName name="dis_or">#REF!</definedName>
    <definedName name="dis_orig">#REF!</definedName>
    <definedName name="dis_rema">#REF!</definedName>
    <definedName name="dis_seas">#REF!</definedName>
    <definedName name="dist_bal_curr">#REF!</definedName>
    <definedName name="dist_bal_org">#REF!</definedName>
    <definedName name="dist_res">#REF!</definedName>
    <definedName name="dj" localSheetId="2" hidden="1">{#N/A,#N/A,FALSE,"CreditStat";#N/A,#N/A,FALSE,"SPbrkup";#N/A,#N/A,FALSE,"MerSPsyn";#N/A,#N/A,FALSE,"MerSPwKCsyn";#N/A,#N/A,FALSE,"MerSPwKCsyn (2)";#N/A,#N/A,FALSE,"CreditStat (2)"}</definedName>
    <definedName name="dj" localSheetId="20" hidden="1">{#N/A,#N/A,FALSE,"CreditStat";#N/A,#N/A,FALSE,"SPbrkup";#N/A,#N/A,FALSE,"MerSPsyn";#N/A,#N/A,FALSE,"MerSPwKCsyn";#N/A,#N/A,FALSE,"MerSPwKCsyn (2)";#N/A,#N/A,FALSE,"CreditStat (2)"}</definedName>
    <definedName name="dj" hidden="1">{#N/A,#N/A,FALSE,"CreditStat";#N/A,#N/A,FALSE,"SPbrkup";#N/A,#N/A,FALSE,"MerSPsyn";#N/A,#N/A,FALSE,"MerSPwKCsyn";#N/A,#N/A,FALSE,"MerSPwKCsyn (2)";#N/A,#N/A,FALSE,"CreditStat (2)"}</definedName>
    <definedName name="djdhjghdhj" localSheetId="2" hidden="1">{"Consolidated IS w Ratios",#N/A,FALSE,"Consolidated";"Consolidated CF",#N/A,FALSE,"Consolidated";"Consolidated DCF",#N/A,FALSE,"Consolidated"}</definedName>
    <definedName name="djdhjghdhj" localSheetId="20" hidden="1">{"Consolidated IS w Ratios",#N/A,FALSE,"Consolidated";"Consolidated CF",#N/A,FALSE,"Consolidated";"Consolidated DCF",#N/A,FALSE,"Consolidated"}</definedName>
    <definedName name="djdhjghdhj" hidden="1">{"Consolidated IS w Ratios",#N/A,FALSE,"Consolidated";"Consolidated CF",#N/A,FALSE,"Consolidated";"Consolidated DCF",#N/A,FALSE,"Consolidated"}</definedName>
    <definedName name="dRAFT" localSheetId="41">'AMORT. PROFILE 0% CPR'!dRAFT</definedName>
    <definedName name="dRAFT" localSheetId="42">'AMORT. PROFILE 8% CPR (SG)'!dRAFT</definedName>
    <definedName name="dRAFT">#N/A</definedName>
    <definedName name="draft01" localSheetId="2" hidden="1">{#N/A,#N/A,FALSE,"Cover";#N/A,#N/A,FALSE,"Contents-Pg1";#N/A,#N/A,FALSE,"High-Com-pg2";#N/A,#N/A,FALSE,"1 Full";#N/A,#N/A,FALSE,"1chts";#N/A,#N/A,FALSE,"Table 2";#N/A,#N/A,FALSE,"3New Iss";#N/A,#N/A,FALSE,"4Money raised";#N/A,#N/A,FALSE,"5Aim";#N/A,#N/A,FALSE,"AiM charts";#N/A,#N/A,FALSE,"6FT Smll";#N/A,#N/A,FALSE,"11SEATS";#N/A,#N/A,FALSE,"12Notes"}</definedName>
    <definedName name="draft01" localSheetId="20" hidden="1">{#N/A,#N/A,FALSE,"Cover";#N/A,#N/A,FALSE,"Contents-Pg1";#N/A,#N/A,FALSE,"High-Com-pg2";#N/A,#N/A,FALSE,"1 Full";#N/A,#N/A,FALSE,"1chts";#N/A,#N/A,FALSE,"Table 2";#N/A,#N/A,FALSE,"3New Iss";#N/A,#N/A,FALSE,"4Money raised";#N/A,#N/A,FALSE,"5Aim";#N/A,#N/A,FALSE,"AiM charts";#N/A,#N/A,FALSE,"6FT Smll";#N/A,#N/A,FALSE,"11SEATS";#N/A,#N/A,FALSE,"12Notes"}</definedName>
    <definedName name="draft01" hidden="1">{#N/A,#N/A,FALSE,"Cover";#N/A,#N/A,FALSE,"Contents-Pg1";#N/A,#N/A,FALSE,"High-Com-pg2";#N/A,#N/A,FALSE,"1 Full";#N/A,#N/A,FALSE,"1chts";#N/A,#N/A,FALSE,"Table 2";#N/A,#N/A,FALSE,"3New Iss";#N/A,#N/A,FALSE,"4Money raised";#N/A,#N/A,FALSE,"5Aim";#N/A,#N/A,FALSE,"AiM charts";#N/A,#N/A,FALSE,"6FT Smll";#N/A,#N/A,FALSE,"11SEATS";#N/A,#N/A,FALSE,"12Notes"}</definedName>
    <definedName name="draft1" localSheetId="2" hidden="1">{#N/A,#N/A,FALSE,"Cover";#N/A,#N/A,FALSE,"Contents-Pg1";#N/A,#N/A,FALSE,"High-Com-pg2";#N/A,#N/A,FALSE,"1 Full";#N/A,#N/A,FALSE,"1chts";#N/A,#N/A,FALSE,"Table 2";#N/A,#N/A,FALSE,"3New Iss";#N/A,#N/A,FALSE,"4Money raised";#N/A,#N/A,FALSE,"5Aim";#N/A,#N/A,FALSE,"AiM charts";#N/A,#N/A,FALSE,"6FT Smll";#N/A,#N/A,FALSE,"11SEATS";#N/A,#N/A,FALSE,"12Notes"}</definedName>
    <definedName name="draft1" localSheetId="20" hidden="1">{#N/A,#N/A,FALSE,"Cover";#N/A,#N/A,FALSE,"Contents-Pg1";#N/A,#N/A,FALSE,"High-Com-pg2";#N/A,#N/A,FALSE,"1 Full";#N/A,#N/A,FALSE,"1chts";#N/A,#N/A,FALSE,"Table 2";#N/A,#N/A,FALSE,"3New Iss";#N/A,#N/A,FALSE,"4Money raised";#N/A,#N/A,FALSE,"5Aim";#N/A,#N/A,FALSE,"AiM charts";#N/A,#N/A,FALSE,"6FT Smll";#N/A,#N/A,FALSE,"11SEATS";#N/A,#N/A,FALSE,"12Notes"}</definedName>
    <definedName name="draft1" hidden="1">{#N/A,#N/A,FALSE,"Cover";#N/A,#N/A,FALSE,"Contents-Pg1";#N/A,#N/A,FALSE,"High-Com-pg2";#N/A,#N/A,FALSE,"1 Full";#N/A,#N/A,FALSE,"1chts";#N/A,#N/A,FALSE,"Table 2";#N/A,#N/A,FALSE,"3New Iss";#N/A,#N/A,FALSE,"4Money raised";#N/A,#N/A,FALSE,"5Aim";#N/A,#N/A,FALSE,"AiM charts";#N/A,#N/A,FALSE,"6FT Smll";#N/A,#N/A,FALSE,"11SEATS";#N/A,#N/A,FALSE,"12Notes"}</definedName>
    <definedName name="drfgsdgsd" localSheetId="2" hidden="1">{#N/A,#N/A,FALSE,"P&amp;L";#N/A,#N/A,FALSE,"BS";#N/A,#N/A,FALSE,"HILITE";#N/A,#N/A,FALSE,"KEY"}</definedName>
    <definedName name="drfgsdgsd" localSheetId="20" hidden="1">{#N/A,#N/A,FALSE,"P&amp;L";#N/A,#N/A,FALSE,"BS";#N/A,#N/A,FALSE,"HILITE";#N/A,#N/A,FALSE,"KEY"}</definedName>
    <definedName name="drfgsdgsd" hidden="1">{#N/A,#N/A,FALSE,"P&amp;L";#N/A,#N/A,FALSE,"BS";#N/A,#N/A,FALSE,"HILITE";#N/A,#N/A,FALSE,"KEY"}</definedName>
    <definedName name="Druckübersicht" localSheetId="41">'AMORT. PROFILE 0% CPR'!Druckübersicht</definedName>
    <definedName name="Druckübersicht" localSheetId="42">'AMORT. PROFILE 8% CPR (SG)'!Druckübersicht</definedName>
    <definedName name="Druckübersicht">#N/A</definedName>
    <definedName name="dsa" localSheetId="2" hidden="1">{#N/A,#N/A,FALSE,"Cover";#N/A,#N/A,FALSE,"Contents-Pg1";#N/A,#N/A,FALSE,"High-Com-pg2";#N/A,#N/A,FALSE,"1 Full";#N/A,#N/A,FALSE,"1chts";#N/A,#N/A,FALSE,"Table 2";#N/A,#N/A,FALSE,"3New Iss";#N/A,#N/A,FALSE,"4Money raised";#N/A,#N/A,FALSE,"5Aim";#N/A,#N/A,FALSE,"AiM charts";#N/A,#N/A,FALSE,"6FT Smll";#N/A,#N/A,FALSE,"11SEATS";#N/A,#N/A,FALSE,"12Notes"}</definedName>
    <definedName name="dsa" localSheetId="20" hidden="1">{#N/A,#N/A,FALSE,"Cover";#N/A,#N/A,FALSE,"Contents-Pg1";#N/A,#N/A,FALSE,"High-Com-pg2";#N/A,#N/A,FALSE,"1 Full";#N/A,#N/A,FALSE,"1chts";#N/A,#N/A,FALSE,"Table 2";#N/A,#N/A,FALSE,"3New Iss";#N/A,#N/A,FALSE,"4Money raised";#N/A,#N/A,FALSE,"5Aim";#N/A,#N/A,FALSE,"AiM charts";#N/A,#N/A,FALSE,"6FT Smll";#N/A,#N/A,FALSE,"11SEATS";#N/A,#N/A,FALSE,"12Notes"}</definedName>
    <definedName name="dsa" hidden="1">{#N/A,#N/A,FALSE,"Cover";#N/A,#N/A,FALSE,"Contents-Pg1";#N/A,#N/A,FALSE,"High-Com-pg2";#N/A,#N/A,FALSE,"1 Full";#N/A,#N/A,FALSE,"1chts";#N/A,#N/A,FALSE,"Table 2";#N/A,#N/A,FALSE,"3New Iss";#N/A,#N/A,FALSE,"4Money raised";#N/A,#N/A,FALSE,"5Aim";#N/A,#N/A,FALSE,"AiM charts";#N/A,#N/A,FALSE,"6FT Smll";#N/A,#N/A,FALSE,"11SEATS";#N/A,#N/A,FALSE,"12Notes"}</definedName>
    <definedName name="DSAAA" localSheetId="2" hidden="1">{#N/A,#N/A,FALSE,"Cover";#N/A,#N/A,FALSE,"Contents-Pg1";#N/A,#N/A,FALSE,"High-Com-pg2";#N/A,#N/A,FALSE,"1 Full";#N/A,#N/A,FALSE,"1chts";#N/A,#N/A,FALSE,"Table 2";#N/A,#N/A,FALSE,"3New Iss";#N/A,#N/A,FALSE,"4Money raised";#N/A,#N/A,FALSE,"5Aim";#N/A,#N/A,FALSE,"AiM charts";#N/A,#N/A,FALSE,"6FT Smll";#N/A,#N/A,FALSE,"11SEATS";#N/A,#N/A,FALSE,"12Notes"}</definedName>
    <definedName name="DSAAA" localSheetId="20" hidden="1">{#N/A,#N/A,FALSE,"Cover";#N/A,#N/A,FALSE,"Contents-Pg1";#N/A,#N/A,FALSE,"High-Com-pg2";#N/A,#N/A,FALSE,"1 Full";#N/A,#N/A,FALSE,"1chts";#N/A,#N/A,FALSE,"Table 2";#N/A,#N/A,FALSE,"3New Iss";#N/A,#N/A,FALSE,"4Money raised";#N/A,#N/A,FALSE,"5Aim";#N/A,#N/A,FALSE,"AiM charts";#N/A,#N/A,FALSE,"6FT Smll";#N/A,#N/A,FALSE,"11SEATS";#N/A,#N/A,FALSE,"12Notes"}</definedName>
    <definedName name="DSAAA" hidden="1">{#N/A,#N/A,FALSE,"Cover";#N/A,#N/A,FALSE,"Contents-Pg1";#N/A,#N/A,FALSE,"High-Com-pg2";#N/A,#N/A,FALSE,"1 Full";#N/A,#N/A,FALSE,"1chts";#N/A,#N/A,FALSE,"Table 2";#N/A,#N/A,FALSE,"3New Iss";#N/A,#N/A,FALSE,"4Money raised";#N/A,#N/A,FALSE,"5Aim";#N/A,#N/A,FALSE,"AiM charts";#N/A,#N/A,FALSE,"6FT Smll";#N/A,#N/A,FALSE,"11SEATS";#N/A,#N/A,FALSE,"12Notes"}</definedName>
    <definedName name="DSAASD" localSheetId="2" hidden="1">{#N/A,#N/A,FALSE,"Cover";#N/A,#N/A,FALSE,"Contents-Pg1";#N/A,#N/A,FALSE,"High-Com-pg2";#N/A,#N/A,FALSE,"1 Full";#N/A,#N/A,FALSE,"1chts";#N/A,#N/A,FALSE,"Table 2";#N/A,#N/A,FALSE,"3New Iss";#N/A,#N/A,FALSE,"4Money raised";#N/A,#N/A,FALSE,"5Aim";#N/A,#N/A,FALSE,"AiM charts";#N/A,#N/A,FALSE,"6FT Smll";#N/A,#N/A,FALSE,"11SEATS";#N/A,#N/A,FALSE,"12Notes"}</definedName>
    <definedName name="DSAASD" localSheetId="20" hidden="1">{#N/A,#N/A,FALSE,"Cover";#N/A,#N/A,FALSE,"Contents-Pg1";#N/A,#N/A,FALSE,"High-Com-pg2";#N/A,#N/A,FALSE,"1 Full";#N/A,#N/A,FALSE,"1chts";#N/A,#N/A,FALSE,"Table 2";#N/A,#N/A,FALSE,"3New Iss";#N/A,#N/A,FALSE,"4Money raised";#N/A,#N/A,FALSE,"5Aim";#N/A,#N/A,FALSE,"AiM charts";#N/A,#N/A,FALSE,"6FT Smll";#N/A,#N/A,FALSE,"11SEATS";#N/A,#N/A,FALSE,"12Notes"}</definedName>
    <definedName name="DSAASD" hidden="1">{#N/A,#N/A,FALSE,"Cover";#N/A,#N/A,FALSE,"Contents-Pg1";#N/A,#N/A,FALSE,"High-Com-pg2";#N/A,#N/A,FALSE,"1 Full";#N/A,#N/A,FALSE,"1chts";#N/A,#N/A,FALSE,"Table 2";#N/A,#N/A,FALSE,"3New Iss";#N/A,#N/A,FALSE,"4Money raised";#N/A,#N/A,FALSE,"5Aim";#N/A,#N/A,FALSE,"AiM charts";#N/A,#N/A,FALSE,"6FT Smll";#N/A,#N/A,FALSE,"11SEATS";#N/A,#N/A,FALSE,"12Notes"}</definedName>
    <definedName name="DSAASDDSA" localSheetId="2" hidden="1">{#N/A,#N/A,FALSE,"Cover";#N/A,#N/A,FALSE,"Contents-Pg1";#N/A,#N/A,FALSE,"High-Com-pg2";#N/A,#N/A,FALSE,"1 Full";#N/A,#N/A,FALSE,"1chts";#N/A,#N/A,FALSE,"Table 2";#N/A,#N/A,FALSE,"3New Iss";#N/A,#N/A,FALSE,"4Money raised";#N/A,#N/A,FALSE,"5Aim";#N/A,#N/A,FALSE,"AiM charts";#N/A,#N/A,FALSE,"6FT Smll";#N/A,#N/A,FALSE,"11SEATS";#N/A,#N/A,FALSE,"12Notes"}</definedName>
    <definedName name="DSAASDDSA" localSheetId="20" hidden="1">{#N/A,#N/A,FALSE,"Cover";#N/A,#N/A,FALSE,"Contents-Pg1";#N/A,#N/A,FALSE,"High-Com-pg2";#N/A,#N/A,FALSE,"1 Full";#N/A,#N/A,FALSE,"1chts";#N/A,#N/A,FALSE,"Table 2";#N/A,#N/A,FALSE,"3New Iss";#N/A,#N/A,FALSE,"4Money raised";#N/A,#N/A,FALSE,"5Aim";#N/A,#N/A,FALSE,"AiM charts";#N/A,#N/A,FALSE,"6FT Smll";#N/A,#N/A,FALSE,"11SEATS";#N/A,#N/A,FALSE,"12Notes"}</definedName>
    <definedName name="DSAASDDSA" hidden="1">{#N/A,#N/A,FALSE,"Cover";#N/A,#N/A,FALSE,"Contents-Pg1";#N/A,#N/A,FALSE,"High-Com-pg2";#N/A,#N/A,FALSE,"1 Full";#N/A,#N/A,FALSE,"1chts";#N/A,#N/A,FALSE,"Table 2";#N/A,#N/A,FALSE,"3New Iss";#N/A,#N/A,FALSE,"4Money raised";#N/A,#N/A,FALSE,"5Aim";#N/A,#N/A,FALSE,"AiM charts";#N/A,#N/A,FALSE,"6FT Smll";#N/A,#N/A,FALSE,"11SEATS";#N/A,#N/A,FALSE,"12Notes"}</definedName>
    <definedName name="dsadsa" localSheetId="2" hidden="1">{#N/A,#N/A,FALSE,"Cover";#N/A,#N/A,FALSE,"Contents-Pg1";#N/A,#N/A,FALSE,"High-Com-pg2";#N/A,#N/A,FALSE,"1 Full";#N/A,#N/A,FALSE,"1chts";#N/A,#N/A,FALSE,"Table 2";#N/A,#N/A,FALSE,"3New Iss";#N/A,#N/A,FALSE,"4Money raised";#N/A,#N/A,FALSE,"5Aim";#N/A,#N/A,FALSE,"AiM charts";#N/A,#N/A,FALSE,"6FT Smll";#N/A,#N/A,FALSE,"11SEATS";#N/A,#N/A,FALSE,"12Notes"}</definedName>
    <definedName name="dsadsa" localSheetId="20" hidden="1">{#N/A,#N/A,FALSE,"Cover";#N/A,#N/A,FALSE,"Contents-Pg1";#N/A,#N/A,FALSE,"High-Com-pg2";#N/A,#N/A,FALSE,"1 Full";#N/A,#N/A,FALSE,"1chts";#N/A,#N/A,FALSE,"Table 2";#N/A,#N/A,FALSE,"3New Iss";#N/A,#N/A,FALSE,"4Money raised";#N/A,#N/A,FALSE,"5Aim";#N/A,#N/A,FALSE,"AiM charts";#N/A,#N/A,FALSE,"6FT Smll";#N/A,#N/A,FALSE,"11SEATS";#N/A,#N/A,FALSE,"12Notes"}</definedName>
    <definedName name="dsadsa" hidden="1">{#N/A,#N/A,FALSE,"Cover";#N/A,#N/A,FALSE,"Contents-Pg1";#N/A,#N/A,FALSE,"High-Com-pg2";#N/A,#N/A,FALSE,"1 Full";#N/A,#N/A,FALSE,"1chts";#N/A,#N/A,FALSE,"Table 2";#N/A,#N/A,FALSE,"3New Iss";#N/A,#N/A,FALSE,"4Money raised";#N/A,#N/A,FALSE,"5Aim";#N/A,#N/A,FALSE,"AiM charts";#N/A,#N/A,FALSE,"6FT Smll";#N/A,#N/A,FALSE,"11SEATS";#N/A,#N/A,FALSE,"12Notes"}</definedName>
    <definedName name="dsaf" localSheetId="2" hidden="1">{"Employee Efficiency",#N/A,FALSE,"Benchmarking"}</definedName>
    <definedName name="dsaf" localSheetId="20" hidden="1">{"Employee Efficiency",#N/A,FALSE,"Benchmarking"}</definedName>
    <definedName name="dsaf" hidden="1">{"Employee Efficiency",#N/A,FALSE,"Benchmarking"}</definedName>
    <definedName name="dsajsdj" localSheetId="2" hidden="1">{"mgmt forecast",#N/A,FALSE,"Mgmt Forecast";"dcf table",#N/A,FALSE,"Mgmt Forecast";"sensitivity",#N/A,FALSE,"Mgmt Forecast";"table inputs",#N/A,FALSE,"Mgmt Forecast";"calculations",#N/A,FALSE,"Mgmt Forecast"}</definedName>
    <definedName name="dsajsdj" localSheetId="20" hidden="1">{"mgmt forecast",#N/A,FALSE,"Mgmt Forecast";"dcf table",#N/A,FALSE,"Mgmt Forecast";"sensitivity",#N/A,FALSE,"Mgmt Forecast";"table inputs",#N/A,FALSE,"Mgmt Forecast";"calculations",#N/A,FALSE,"Mgmt Forecast"}</definedName>
    <definedName name="dsajsdj" hidden="1">{"mgmt forecast",#N/A,FALSE,"Mgmt Forecast";"dcf table",#N/A,FALSE,"Mgmt Forecast";"sensitivity",#N/A,FALSE,"Mgmt Forecast";"table inputs",#N/A,FALSE,"Mgmt Forecast";"calculations",#N/A,FALSE,"Mgmt Forecast"}</definedName>
    <definedName name="dsd" localSheetId="2" hidden="1">{"orixcsc",#N/A,FALSE,"ORIX CSC";"orixcsc2",#N/A,FALSE,"ORIX CSC"}</definedName>
    <definedName name="dsd" localSheetId="20" hidden="1">{"orixcsc",#N/A,FALSE,"ORIX CSC";"orixcsc2",#N/A,FALSE,"ORIX CSC"}</definedName>
    <definedName name="dsd" hidden="1">{"orixcsc",#N/A,FALSE,"ORIX CSC";"orixcsc2",#N/A,FALSE,"ORIX CSC"}</definedName>
    <definedName name="dsddsa" localSheetId="2" hidden="1">{#N/A,#N/A,FALSE,"A&amp;E";#N/A,#N/A,FALSE,"HighTop";#N/A,#N/A,FALSE,"JG";#N/A,#N/A,FALSE,"RI";#N/A,#N/A,FALSE,"woHT";#N/A,#N/A,FALSE,"woHT&amp;JG"}</definedName>
    <definedName name="dsddsa" localSheetId="20" hidden="1">{#N/A,#N/A,FALSE,"A&amp;E";#N/A,#N/A,FALSE,"HighTop";#N/A,#N/A,FALSE,"JG";#N/A,#N/A,FALSE,"RI";#N/A,#N/A,FALSE,"woHT";#N/A,#N/A,FALSE,"woHT&amp;JG"}</definedName>
    <definedName name="dsddsa" hidden="1">{#N/A,#N/A,FALSE,"A&amp;E";#N/A,#N/A,FALSE,"HighTop";#N/A,#N/A,FALSE,"JG";#N/A,#N/A,FALSE,"RI";#N/A,#N/A,FALSE,"woHT";#N/A,#N/A,FALSE,"woHT&amp;JG"}</definedName>
    <definedName name="dsfddsf" localSheetId="2" hidden="1">{"standalone1",#N/A,FALSE,"DCFBase";"standalone2",#N/A,FALSE,"DCFBase"}</definedName>
    <definedName name="dsfddsf" localSheetId="20" hidden="1">{"standalone1",#N/A,FALSE,"DCFBase";"standalone2",#N/A,FALSE,"DCFBase"}</definedName>
    <definedName name="dsfddsf" hidden="1">{"standalone1",#N/A,FALSE,"DCFBase";"standalone2",#N/A,FALSE,"DCFBase"}</definedName>
    <definedName name="dsfg" localSheetId="2" hidden="1">{"Eur Base Top",#N/A,FALSE,"Europe Base";"Eur Base Bottom",#N/A,FALSE,"Europe Base"}</definedName>
    <definedName name="dsfg" localSheetId="20" hidden="1">{"Eur Base Top",#N/A,FALSE,"Europe Base";"Eur Base Bottom",#N/A,FALSE,"Europe Base"}</definedName>
    <definedName name="dsfg" hidden="1">{"Eur Base Top",#N/A,FALSE,"Europe Base";"Eur Base Bottom",#N/A,FALSE,"Europe Base"}</definedName>
    <definedName name="dsfsdfdsaf" localSheetId="2" hidden="1">{#N/A,#N/A,FALSE,"Cover";#N/A,#N/A,FALSE,"Contents-Pg1";#N/A,#N/A,FALSE,"High-Com-pg2";#N/A,#N/A,FALSE,"1 Full";#N/A,#N/A,FALSE,"1chts";#N/A,#N/A,FALSE,"Table 2";#N/A,#N/A,FALSE,"3New Iss";#N/A,#N/A,FALSE,"4Money raised";#N/A,#N/A,FALSE,"5Aim";#N/A,#N/A,FALSE,"AiM charts";#N/A,#N/A,FALSE,"6FT Smll";#N/A,#N/A,FALSE,"11SEATS";#N/A,#N/A,FALSE,"12Notes"}</definedName>
    <definedName name="dsfsdfdsaf" localSheetId="20" hidden="1">{#N/A,#N/A,FALSE,"Cover";#N/A,#N/A,FALSE,"Contents-Pg1";#N/A,#N/A,FALSE,"High-Com-pg2";#N/A,#N/A,FALSE,"1 Full";#N/A,#N/A,FALSE,"1chts";#N/A,#N/A,FALSE,"Table 2";#N/A,#N/A,FALSE,"3New Iss";#N/A,#N/A,FALSE,"4Money raised";#N/A,#N/A,FALSE,"5Aim";#N/A,#N/A,FALSE,"AiM charts";#N/A,#N/A,FALSE,"6FT Smll";#N/A,#N/A,FALSE,"11SEATS";#N/A,#N/A,FALSE,"12Notes"}</definedName>
    <definedName name="dsfsdfdsaf" hidden="1">{#N/A,#N/A,FALSE,"Cover";#N/A,#N/A,FALSE,"Contents-Pg1";#N/A,#N/A,FALSE,"High-Com-pg2";#N/A,#N/A,FALSE,"1 Full";#N/A,#N/A,FALSE,"1chts";#N/A,#N/A,FALSE,"Table 2";#N/A,#N/A,FALSE,"3New Iss";#N/A,#N/A,FALSE,"4Money raised";#N/A,#N/A,FALSE,"5Aim";#N/A,#N/A,FALSE,"AiM charts";#N/A,#N/A,FALSE,"6FT Smll";#N/A,#N/A,FALSE,"11SEATS";#N/A,#N/A,FALSE,"12Notes"}</definedName>
    <definedName name="dsgsfgsdfg" localSheetId="2" hidden="1">{"NA Is w Ratios",#N/A,FALSE,"North America";"PF CFlow NA",#N/A,FALSE,"North America";"NA DCF Matrix",#N/A,FALSE,"North America"}</definedName>
    <definedName name="dsgsfgsdfg" localSheetId="20" hidden="1">{"NA Is w Ratios",#N/A,FALSE,"North America";"PF CFlow NA",#N/A,FALSE,"North America";"NA DCF Matrix",#N/A,FALSE,"North America"}</definedName>
    <definedName name="dsgsfgsdfg" hidden="1">{"NA Is w Ratios",#N/A,FALSE,"North America";"PF CFlow NA",#N/A,FALSE,"North America";"NA DCF Matrix",#N/A,FALSE,"North America"}</definedName>
    <definedName name="dssd" localSheetId="2" hidden="1">{#N/A,#N/A,FALSE,"CreditStat";#N/A,#N/A,FALSE,"SPbrkup";#N/A,#N/A,FALSE,"MerSPsyn";#N/A,#N/A,FALSE,"MerSPwKCsyn";#N/A,#N/A,FALSE,"MerSPwKCsyn (2)";#N/A,#N/A,FALSE,"CreditStat (2)"}</definedName>
    <definedName name="dssd" localSheetId="20" hidden="1">{#N/A,#N/A,FALSE,"CreditStat";#N/A,#N/A,FALSE,"SPbrkup";#N/A,#N/A,FALSE,"MerSPsyn";#N/A,#N/A,FALSE,"MerSPwKCsyn";#N/A,#N/A,FALSE,"MerSPwKCsyn (2)";#N/A,#N/A,FALSE,"CreditStat (2)"}</definedName>
    <definedName name="dssd" hidden="1">{#N/A,#N/A,FALSE,"CreditStat";#N/A,#N/A,FALSE,"SPbrkup";#N/A,#N/A,FALSE,"MerSPsyn";#N/A,#N/A,FALSE,"MerSPwKCsyn";#N/A,#N/A,FALSE,"MerSPwKCsyn (2)";#N/A,#N/A,FALSE,"CreditStat (2)"}</definedName>
    <definedName name="dwfdwfd" localSheetId="2" hidden="1">{#N/A,#N/A,FALSE,"Cover";#N/A,#N/A,FALSE,"Contents-Pg1";#N/A,#N/A,FALSE,"High-Com-pg2";#N/A,#N/A,FALSE,"1 Full";#N/A,#N/A,FALSE,"1chts";#N/A,#N/A,FALSE,"Table 2";#N/A,#N/A,FALSE,"3New Iss";#N/A,#N/A,FALSE,"4Money raised";#N/A,#N/A,FALSE,"5Aim";#N/A,#N/A,FALSE,"AiM charts";#N/A,#N/A,FALSE,"6FT Smll";#N/A,#N/A,FALSE,"11SEATS";#N/A,#N/A,FALSE,"12Notes"}</definedName>
    <definedName name="dwfdwfd" localSheetId="20" hidden="1">{#N/A,#N/A,FALSE,"Cover";#N/A,#N/A,FALSE,"Contents-Pg1";#N/A,#N/A,FALSE,"High-Com-pg2";#N/A,#N/A,FALSE,"1 Full";#N/A,#N/A,FALSE,"1chts";#N/A,#N/A,FALSE,"Table 2";#N/A,#N/A,FALSE,"3New Iss";#N/A,#N/A,FALSE,"4Money raised";#N/A,#N/A,FALSE,"5Aim";#N/A,#N/A,FALSE,"AiM charts";#N/A,#N/A,FALSE,"6FT Smll";#N/A,#N/A,FALSE,"11SEATS";#N/A,#N/A,FALSE,"12Notes"}</definedName>
    <definedName name="dwfdwfd" hidden="1">{#N/A,#N/A,FALSE,"Cover";#N/A,#N/A,FALSE,"Contents-Pg1";#N/A,#N/A,FALSE,"High-Com-pg2";#N/A,#N/A,FALSE,"1 Full";#N/A,#N/A,FALSE,"1chts";#N/A,#N/A,FALSE,"Table 2";#N/A,#N/A,FALSE,"3New Iss";#N/A,#N/A,FALSE,"4Money raised";#N/A,#N/A,FALSE,"5Aim";#N/A,#N/A,FALSE,"AiM charts";#N/A,#N/A,FALSE,"6FT Smll";#N/A,#N/A,FALSE,"11SEATS";#N/A,#N/A,FALSE,"12Notes"}</definedName>
    <definedName name="dwrwerwe" localSheetId="2" hidden="1">{#N/A,#N/A,FALSE,"Cover";#N/A,#N/A,FALSE,"Contents-Pg1";#N/A,#N/A,FALSE,"High-Com-pg2";#N/A,#N/A,FALSE,"1 Full";#N/A,#N/A,FALSE,"1chts";#N/A,#N/A,FALSE,"Table 2";#N/A,#N/A,FALSE,"3New Iss";#N/A,#N/A,FALSE,"4Money raised";#N/A,#N/A,FALSE,"5Aim";#N/A,#N/A,FALSE,"AiM charts";#N/A,#N/A,FALSE,"6FT Smll";#N/A,#N/A,FALSE,"11SEATS";#N/A,#N/A,FALSE,"12Notes"}</definedName>
    <definedName name="dwrwerwe" localSheetId="20" hidden="1">{#N/A,#N/A,FALSE,"Cover";#N/A,#N/A,FALSE,"Contents-Pg1";#N/A,#N/A,FALSE,"High-Com-pg2";#N/A,#N/A,FALSE,"1 Full";#N/A,#N/A,FALSE,"1chts";#N/A,#N/A,FALSE,"Table 2";#N/A,#N/A,FALSE,"3New Iss";#N/A,#N/A,FALSE,"4Money raised";#N/A,#N/A,FALSE,"5Aim";#N/A,#N/A,FALSE,"AiM charts";#N/A,#N/A,FALSE,"6FT Smll";#N/A,#N/A,FALSE,"11SEATS";#N/A,#N/A,FALSE,"12Notes"}</definedName>
    <definedName name="dwrwerwe" hidden="1">{#N/A,#N/A,FALSE,"Cover";#N/A,#N/A,FALSE,"Contents-Pg1";#N/A,#N/A,FALSE,"High-Com-pg2";#N/A,#N/A,FALSE,"1 Full";#N/A,#N/A,FALSE,"1chts";#N/A,#N/A,FALSE,"Table 2";#N/A,#N/A,FALSE,"3New Iss";#N/A,#N/A,FALSE,"4Money raised";#N/A,#N/A,FALSE,"5Aim";#N/A,#N/A,FALSE,"AiM charts";#N/A,#N/A,FALSE,"6FT Smll";#N/A,#N/A,FALSE,"11SEATS";#N/A,#N/A,FALSE,"12Notes"}</definedName>
    <definedName name="dx" localSheetId="2" hidden="1">{#N/A,#N/A,FALSE,"Kümülatif Gelir Tablosu";#N/A,#N/A,FALSE,"Aylık Gelir Tablosu";#N/A,#N/A,FALSE,"Karş.Kümülatif Gelir Tab";#N/A,#N/A,FALSE,"Karş. Aylık Gelir Tab";#N/A,#N/A,FALSE,"Bilanço";#N/A,#N/A,FALSE,"Karşılaştırmalı Bilanço";#N/A,#N/A,FALSE,"Raşyo 1";#N/A,#N/A,FALSE,"Karşılaştırmalı Raşyolar"}</definedName>
    <definedName name="dx" localSheetId="20" hidden="1">{#N/A,#N/A,FALSE,"Kümülatif Gelir Tablosu";#N/A,#N/A,FALSE,"Aylık Gelir Tablosu";#N/A,#N/A,FALSE,"Karş.Kümülatif Gelir Tab";#N/A,#N/A,FALSE,"Karş. Aylık Gelir Tab";#N/A,#N/A,FALSE,"Bilanço";#N/A,#N/A,FALSE,"Karşılaştırmalı Bilanço";#N/A,#N/A,FALSE,"Raşyo 1";#N/A,#N/A,FALSE,"Karşılaştırmalı Raşyolar"}</definedName>
    <definedName name="dx" hidden="1">{#N/A,#N/A,FALSE,"Kümülatif Gelir Tablosu";#N/A,#N/A,FALSE,"Aylık Gelir Tablosu";#N/A,#N/A,FALSE,"Karş.Kümülatif Gelir Tab";#N/A,#N/A,FALSE,"Karş. Aylık Gelir Tab";#N/A,#N/A,FALSE,"Bilanço";#N/A,#N/A,FALSE,"Karşılaştırmalı Bilanço";#N/A,#N/A,FALSE,"Raşyo 1";#N/A,#N/A,FALSE,"Karşılaştırmalı Raşyolar"}</definedName>
    <definedName name="e3ewe" localSheetId="2" hidden="1">{#N/A,#N/A,FALSE,"Cover";#N/A,#N/A,FALSE,"Contents-Pg1";#N/A,#N/A,FALSE,"High-Com-pg2";#N/A,#N/A,FALSE,"1 Full";#N/A,#N/A,FALSE,"1chts";#N/A,#N/A,FALSE,"Table 2";#N/A,#N/A,FALSE,"3New Iss";#N/A,#N/A,FALSE,"4Money raised";#N/A,#N/A,FALSE,"5Aim";#N/A,#N/A,FALSE,"AiM charts";#N/A,#N/A,FALSE,"6FT Smll";#N/A,#N/A,FALSE,"11SEATS";#N/A,#N/A,FALSE,"12Notes"}</definedName>
    <definedName name="e3ewe" localSheetId="20" hidden="1">{#N/A,#N/A,FALSE,"Cover";#N/A,#N/A,FALSE,"Contents-Pg1";#N/A,#N/A,FALSE,"High-Com-pg2";#N/A,#N/A,FALSE,"1 Full";#N/A,#N/A,FALSE,"1chts";#N/A,#N/A,FALSE,"Table 2";#N/A,#N/A,FALSE,"3New Iss";#N/A,#N/A,FALSE,"4Money raised";#N/A,#N/A,FALSE,"5Aim";#N/A,#N/A,FALSE,"AiM charts";#N/A,#N/A,FALSE,"6FT Smll";#N/A,#N/A,FALSE,"11SEATS";#N/A,#N/A,FALSE,"12Notes"}</definedName>
    <definedName name="e3ewe" hidden="1">{#N/A,#N/A,FALSE,"Cover";#N/A,#N/A,FALSE,"Contents-Pg1";#N/A,#N/A,FALSE,"High-Com-pg2";#N/A,#N/A,FALSE,"1 Full";#N/A,#N/A,FALSE,"1chts";#N/A,#N/A,FALSE,"Table 2";#N/A,#N/A,FALSE,"3New Iss";#N/A,#N/A,FALSE,"4Money raised";#N/A,#N/A,FALSE,"5Aim";#N/A,#N/A,FALSE,"AiM charts";#N/A,#N/A,FALSE,"6FT Smll";#N/A,#N/A,FALSE,"11SEATS";#N/A,#N/A,FALSE,"12Notes"}</definedName>
    <definedName name="edp" localSheetId="2" hidden="1">{"assumption 50 50",#N/A,TRUE,"Merger";"has gets cash",#N/A,TRUE,"Merger";"accretion dilution",#N/A,TRUE,"Merger";"comparison credit stats",#N/A,TRUE,"Merger";"pf credit stats",#N/A,TRUE,"Merger";"pf sheets",#N/A,TRUE,"Merger"}</definedName>
    <definedName name="edp" localSheetId="20" hidden="1">{"assumption 50 50",#N/A,TRUE,"Merger";"has gets cash",#N/A,TRUE,"Merger";"accretion dilution",#N/A,TRUE,"Merger";"comparison credit stats",#N/A,TRUE,"Merger";"pf credit stats",#N/A,TRUE,"Merger";"pf sheets",#N/A,TRUE,"Merger"}</definedName>
    <definedName name="edp" hidden="1">{"assumption 50 50",#N/A,TRUE,"Merger";"has gets cash",#N/A,TRUE,"Merger";"accretion dilution",#N/A,TRUE,"Merger";"comparison credit stats",#N/A,TRUE,"Merger";"pf credit stats",#N/A,TRUE,"Merger";"pf sheets",#N/A,TRUE,"Merger"}</definedName>
    <definedName name="edsads" localSheetId="2" hidden="1">{#N/A,#N/A,FALSE,"Cover";#N/A,#N/A,FALSE,"Contents-Pg1";#N/A,#N/A,FALSE,"High-Com-pg2";#N/A,#N/A,FALSE,"1 Full";#N/A,#N/A,FALSE,"1chts";#N/A,#N/A,FALSE,"Table 2";#N/A,#N/A,FALSE,"3New Iss";#N/A,#N/A,FALSE,"4Money raised";#N/A,#N/A,FALSE,"5Aim";#N/A,#N/A,FALSE,"AiM charts";#N/A,#N/A,FALSE,"6FT Smll";#N/A,#N/A,FALSE,"11SEATS";#N/A,#N/A,FALSE,"12Notes"}</definedName>
    <definedName name="edsads" localSheetId="20" hidden="1">{#N/A,#N/A,FALSE,"Cover";#N/A,#N/A,FALSE,"Contents-Pg1";#N/A,#N/A,FALSE,"High-Com-pg2";#N/A,#N/A,FALSE,"1 Full";#N/A,#N/A,FALSE,"1chts";#N/A,#N/A,FALSE,"Table 2";#N/A,#N/A,FALSE,"3New Iss";#N/A,#N/A,FALSE,"4Money raised";#N/A,#N/A,FALSE,"5Aim";#N/A,#N/A,FALSE,"AiM charts";#N/A,#N/A,FALSE,"6FT Smll";#N/A,#N/A,FALSE,"11SEATS";#N/A,#N/A,FALSE,"12Notes"}</definedName>
    <definedName name="edsads" hidden="1">{#N/A,#N/A,FALSE,"Cover";#N/A,#N/A,FALSE,"Contents-Pg1";#N/A,#N/A,FALSE,"High-Com-pg2";#N/A,#N/A,FALSE,"1 Full";#N/A,#N/A,FALSE,"1chts";#N/A,#N/A,FALSE,"Table 2";#N/A,#N/A,FALSE,"3New Iss";#N/A,#N/A,FALSE,"4Money raised";#N/A,#N/A,FALSE,"5Aim";#N/A,#N/A,FALSE,"AiM charts";#N/A,#N/A,FALSE,"6FT Smll";#N/A,#N/A,FALSE,"11SEATS";#N/A,#N/A,FALSE,"12Notes"}</definedName>
    <definedName name="ee" localSheetId="2" hidden="1">{"subs",#N/A,FALSE,"database ";"proportional",#N/A,FALSE,"database "}</definedName>
    <definedName name="ee" localSheetId="20" hidden="1">{"subs",#N/A,FALSE,"database ";"proportional",#N/A,FALSE,"database "}</definedName>
    <definedName name="ee" hidden="1">{"subs",#N/A,FALSE,"database ";"proportional",#N/A,FALSE,"database "}</definedName>
    <definedName name="eee" localSheetId="2" hidden="1">{"RESUMEN",#N/A,FALSE,"RESUMEN";"RESUMEN_MARG",#N/A,FALSE,"RESUMEN"}</definedName>
    <definedName name="eee" localSheetId="20" hidden="1">{"RESUMEN",#N/A,FALSE,"RESUMEN";"RESUMEN_MARG",#N/A,FALSE,"RESUMEN"}</definedName>
    <definedName name="eee" hidden="1">{"RESUMEN",#N/A,FALSE,"RESUMEN";"RESUMEN_MARG",#N/A,FALSE,"RESUMEN"}</definedName>
    <definedName name="eeeee" localSheetId="2" hidden="1">{"budget992000 tariff and usage",#N/A,FALSE,"Celtel alternative 6"}</definedName>
    <definedName name="eeeee" localSheetId="20" hidden="1">{"budget992000 tariff and usage",#N/A,FALSE,"Celtel alternative 6"}</definedName>
    <definedName name="eeeee" hidden="1">{"budget992000 tariff and usage",#N/A,FALSE,"Celtel alternative 6"}</definedName>
    <definedName name="eer" localSheetId="2" hidden="1">{#N/A,#N/A,FALSE,"Hoja1";#N/A,#N/A,FALSE,"Hoja2"}</definedName>
    <definedName name="eer" localSheetId="20" hidden="1">{#N/A,#N/A,FALSE,"Hoja1";#N/A,#N/A,FALSE,"Hoja2"}</definedName>
    <definedName name="eer" hidden="1">{#N/A,#N/A,FALSE,"Hoja1";#N/A,#N/A,FALSE,"Hoja2"}</definedName>
    <definedName name="ENDEX" localSheetId="2" hidden="1">{#N/A,#N/A,FALSE,"94-95";"SAMANDR",#N/A,FALSE,"94-95"}</definedName>
    <definedName name="ENDEX" localSheetId="20" hidden="1">{#N/A,#N/A,FALSE,"94-95";"SAMANDR",#N/A,FALSE,"94-95"}</definedName>
    <definedName name="ENDEX" hidden="1">{#N/A,#N/A,FALSE,"94-95";"SAMANDR",#N/A,FALSE,"94-95"}</definedName>
    <definedName name="er" localSheetId="2" hidden="1">{#N/A,#N/A,FALSE,"Cover";#N/A,#N/A,FALSE,"Projections";#N/A,#N/A,FALSE,"10 Year Summary";#N/A,#N/A,FALSE,"Balance Sheet Summary";#N/A,#N/A,FALSE,"Adjustments";#N/A,#N/A,FALSE,"Discount Rate";#N/A,#N/A,FALSE,"Comps";#N/A,#N/A,FALSE,"Executive Comp"}</definedName>
    <definedName name="er" localSheetId="20" hidden="1">{#N/A,#N/A,FALSE,"Cover";#N/A,#N/A,FALSE,"Projections";#N/A,#N/A,FALSE,"10 Year Summary";#N/A,#N/A,FALSE,"Balance Sheet Summary";#N/A,#N/A,FALSE,"Adjustments";#N/A,#N/A,FALSE,"Discount Rate";#N/A,#N/A,FALSE,"Comps";#N/A,#N/A,FALSE,"Executive Comp"}</definedName>
    <definedName name="er" hidden="1">{#N/A,#N/A,FALSE,"Cover";#N/A,#N/A,FALSE,"Projections";#N/A,#N/A,FALSE,"10 Year Summary";#N/A,#N/A,FALSE,"Balance Sheet Summary";#N/A,#N/A,FALSE,"Adjustments";#N/A,#N/A,FALSE,"Discount Rate";#N/A,#N/A,FALSE,"Comps";#N/A,#N/A,FALSE,"Executive Comp"}</definedName>
    <definedName name="ERKRGFKEMG" localSheetId="2" hidden="1">{#N/A,#N/A,FALSE,"Kümülatif Gelir Tablosu";#N/A,#N/A,FALSE,"Aylık Gelir Tablosu";#N/A,#N/A,FALSE,"Karş.Kümülatif Gelir Tab";#N/A,#N/A,FALSE,"Karş. Aylık Gelir Tab";#N/A,#N/A,FALSE,"Bilanço";#N/A,#N/A,FALSE,"Karşılaştırmalı Bilanço";#N/A,#N/A,FALSE,"Raşyo 1";#N/A,#N/A,FALSE,"Karşılaştırmalı Raşyolar"}</definedName>
    <definedName name="ERKRGFKEMG" localSheetId="20" hidden="1">{#N/A,#N/A,FALSE,"Kümülatif Gelir Tablosu";#N/A,#N/A,FALSE,"Aylık Gelir Tablosu";#N/A,#N/A,FALSE,"Karş.Kümülatif Gelir Tab";#N/A,#N/A,FALSE,"Karş. Aylık Gelir Tab";#N/A,#N/A,FALSE,"Bilanço";#N/A,#N/A,FALSE,"Karşılaştırmalı Bilanço";#N/A,#N/A,FALSE,"Raşyo 1";#N/A,#N/A,FALSE,"Karşılaştırmalı Raşyolar"}</definedName>
    <definedName name="ERKRGFKEMG" hidden="1">{#N/A,#N/A,FALSE,"Kümülatif Gelir Tablosu";#N/A,#N/A,FALSE,"Aylık Gelir Tablosu";#N/A,#N/A,FALSE,"Karş.Kümülatif Gelir Tab";#N/A,#N/A,FALSE,"Karş. Aylık Gelir Tab";#N/A,#N/A,FALSE,"Bilanço";#N/A,#N/A,FALSE,"Karşılaştırmalı Bilanço";#N/A,#N/A,FALSE,"Raşyo 1";#N/A,#N/A,FALSE,"Karşılaştırmalı Raşyolar"}</definedName>
    <definedName name="erthrt" localSheetId="1" hidden="1">{#N/A,#N/A,FALSE,"fnma22pi";#N/A,#N/A,FALSE,"1888144"}</definedName>
    <definedName name="erthrt" localSheetId="2" hidden="1">{#N/A,#N/A,FALSE,"fnma22pi";#N/A,#N/A,FALSE,"1888144"}</definedName>
    <definedName name="erthrt" localSheetId="7" hidden="1">{#N/A,#N/A,FALSE,"fnma22pi";#N/A,#N/A,FALSE,"1888144"}</definedName>
    <definedName name="erthrt" localSheetId="12" hidden="1">{#N/A,#N/A,FALSE,"fnma22pi";#N/A,#N/A,FALSE,"1888144"}</definedName>
    <definedName name="erthrt" localSheetId="14" hidden="1">{#N/A,#N/A,FALSE,"fnma22pi";#N/A,#N/A,FALSE,"1888144"}</definedName>
    <definedName name="erthrt" localSheetId="15" hidden="1">{#N/A,#N/A,FALSE,"fnma22pi";#N/A,#N/A,FALSE,"1888144"}</definedName>
    <definedName name="erthrt" localSheetId="18" hidden="1">{#N/A,#N/A,FALSE,"fnma22pi";#N/A,#N/A,FALSE,"1888144"}</definedName>
    <definedName name="erthrt" localSheetId="20" hidden="1">{#N/A,#N/A,FALSE,"fnma22pi";#N/A,#N/A,FALSE,"1888144"}</definedName>
    <definedName name="erthrt" localSheetId="41" hidden="1">{#N/A,#N/A,FALSE,"fnma22pi";#N/A,#N/A,FALSE,"1888144"}</definedName>
    <definedName name="erthrt" localSheetId="42" hidden="1">{#N/A,#N/A,FALSE,"fnma22pi";#N/A,#N/A,FALSE,"1888144"}</definedName>
    <definedName name="erthrt" localSheetId="23" hidden="1">{#N/A,#N/A,FALSE,"fnma22pi";#N/A,#N/A,FALSE,"1888144"}</definedName>
    <definedName name="erthrt" localSheetId="21" hidden="1">{#N/A,#N/A,FALSE,"fnma22pi";#N/A,#N/A,FALSE,"1888144"}</definedName>
    <definedName name="erthrt" hidden="1">{#N/A,#N/A,FALSE,"fnma22pi";#N/A,#N/A,FALSE,"1888144"}</definedName>
    <definedName name="erthx" localSheetId="1" hidden="1">#REF!</definedName>
    <definedName name="erthx" localSheetId="2" hidden="1">#REF!</definedName>
    <definedName name="erthx" localSheetId="12" hidden="1">#REF!</definedName>
    <definedName name="erthx" localSheetId="14" hidden="1">#REF!</definedName>
    <definedName name="erthx" localSheetId="15" hidden="1">#REF!</definedName>
    <definedName name="erthx" localSheetId="18" hidden="1">#REF!</definedName>
    <definedName name="erthx" localSheetId="20" hidden="1">#REF!</definedName>
    <definedName name="erthx" localSheetId="21" hidden="1">#REF!</definedName>
    <definedName name="erthx" hidden="1">#REF!</definedName>
    <definedName name="esnrc100c1_values" localSheetId="2" hidden="1">{"FTSE100","COMPANIES",TRUE}</definedName>
    <definedName name="esnrc100c1_values" localSheetId="20" hidden="1">{"FTSE100","COMPANIES",TRUE}</definedName>
    <definedName name="esnrc100c1_values" hidden="1">{"FTSE100","COMPANIES",TRUE}</definedName>
    <definedName name="esnrc1c1" hidden="1">#REF!</definedName>
    <definedName name="esnrc33c1_values" localSheetId="2" hidden="1">{"EUMOT","COMPANIES",TRUE}</definedName>
    <definedName name="esnrc33c1_values" localSheetId="20" hidden="1">{"EUMOT","COMPANIES",TRUE}</definedName>
    <definedName name="esnrc33c1_values" hidden="1">{"EUMOT","COMPANIES",TRUE}</definedName>
    <definedName name="esnrc56c1_values" localSheetId="2" hidden="1">{"ASCONGRP","COMPANIES",TRUE}</definedName>
    <definedName name="esnrc56c1_values" localSheetId="20" hidden="1">{"ASCONGRP","COMPANIES",TRUE}</definedName>
    <definedName name="esnrc56c1_values" hidden="1">{"ASCONGRP","COMPANIES",TRUE}</definedName>
    <definedName name="esnrc63c1_values" localSheetId="2" hidden="1">{"EUUTIGRP","COMPANIES",TRUE}</definedName>
    <definedName name="esnrc63c1_values" localSheetId="20" hidden="1">{"EUUTIGRP","COMPANIES",TRUE}</definedName>
    <definedName name="esnrc63c1_values" hidden="1">{"EUUTIGRP","COMPANIES",TRUE}</definedName>
    <definedName name="esnrc91c1_values" localSheetId="2" hidden="1">{"EUUTI","COMPANIES",TRUE}</definedName>
    <definedName name="esnrc91c1_values" localSheetId="20" hidden="1">{"EUUTI","COMPANIES",TRUE}</definedName>
    <definedName name="esnrc91c1_values" hidden="1">{"EUUTI","COMPANIES",TRUE}</definedName>
    <definedName name="ev.Calculation" hidden="1">-4105</definedName>
    <definedName name="ev.Initialized" hidden="1">FALSE</definedName>
    <definedName name="EV__EXPOPTIONS__" hidden="1">1</definedName>
    <definedName name="EV__LASTREFTIME__" hidden="1">39785.7138310185</definedName>
    <definedName name="EV__MAXEXPROWS__" hidden="1">1000</definedName>
    <definedName name="EV__MEMORYCVW__" hidden="1">0</definedName>
    <definedName name="EV__WBEVMODE__" hidden="1">0</definedName>
    <definedName name="EV__WBREFOPTIONS__" hidden="1">134217735</definedName>
    <definedName name="EV__WBVERSION__" hidden="1">0</definedName>
    <definedName name="ew" localSheetId="2" hidden="1">{"CAP VOL",#N/A,FALSE,"CAPITAL";"CAP VAR",#N/A,FALSE,"CAPITAL";"CAP FIJ",#N/A,FALSE,"CAPITAL";"CAP CONS",#N/A,FALSE,"CAPITAL";"CAP DATA",#N/A,FALSE,"CAPITAL"}</definedName>
    <definedName name="ew" localSheetId="20"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warnall" localSheetId="2" hidden="1">{#N/A,#N/A,FALSE,"assumptions";#N/A,#N/A,FALSE,"v_projcy";#N/A,#N/A,FALSE,"tar_proj";#N/A,#N/A,FALSE,"contrib_annual";#N/A,#N/A,FALSE,"Proforma";#N/A,#N/A,FALSE,"purc_97";#N/A,#N/A,FALSE,"syn_purc_97";#N/A,#N/A,FALSE,"pool_97";#N/A,#N/A,FALSE,"syn_pool_97";#N/A,#N/A,FALSE,"pool1_FY2"}</definedName>
    <definedName name="ewarnall" localSheetId="20" hidden="1">{#N/A,#N/A,FALSE,"assumptions";#N/A,#N/A,FALSE,"v_projcy";#N/A,#N/A,FALSE,"tar_proj";#N/A,#N/A,FALSE,"contrib_annual";#N/A,#N/A,FALSE,"Proforma";#N/A,#N/A,FALSE,"purc_97";#N/A,#N/A,FALSE,"syn_purc_97";#N/A,#N/A,FALSE,"pool_97";#N/A,#N/A,FALSE,"syn_pool_97";#N/A,#N/A,FALSE,"pool1_FY2"}</definedName>
    <definedName name="ewarnall" hidden="1">{#N/A,#N/A,FALSE,"assumptions";#N/A,#N/A,FALSE,"v_projcy";#N/A,#N/A,FALSE,"tar_proj";#N/A,#N/A,FALSE,"contrib_annual";#N/A,#N/A,FALSE,"Proforma";#N/A,#N/A,FALSE,"purc_97";#N/A,#N/A,FALSE,"syn_purc_97";#N/A,#N/A,FALSE,"pool_97";#N/A,#N/A,FALSE,"syn_pool_97";#N/A,#N/A,FALSE,"pool1_FY2"}</definedName>
    <definedName name="ewet3" localSheetId="2" hidden="1">Main.SAPF4Help()</definedName>
    <definedName name="ewet3" localSheetId="20" hidden="1">Main.SAPF4Help()</definedName>
    <definedName name="ewet3" localSheetId="42" hidden="1">Main.SAPF4Help()</definedName>
    <definedName name="ewet3" hidden="1">Main.SAPF4Help()</definedName>
    <definedName name="ewfasdf"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ewfasdf"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ewfasdf" hidden="1">{#N/A,#N/A,FALSE,"Group_Results";#N/A,#N/A,FALSE,"Basis";#N/A,#N/A,FALSE,"Total_Results";#N/A,#N/A,FALSE,"IFA_Results";#N/A,#N/A,FALSE,"Adviser_Results";#N/A,#N/A,FALSE,"ASLD_Results";#N/A,#N/A,FALSE,"Key_Results";#N/A,#N/A,FALSE,"SLI_Results";#N/A,#N/A,FALSE,"Partner_Results";#N/A,#N/A,FALSE,"Other_Results";#N/A,#N/A,FALSE,"Product_Results"}</definedName>
    <definedName name="ewrfull" localSheetId="2" hidden="1">{#N/A,#N/A,TRUE,"Cover Page";#N/A,#N/A,TRUE,"Summary";#N/A,#N/A,TRUE,"Acquisition Analysis";#N/A,#N/A,TRUE,"Acquiror Financials";#N/A,#N/A,TRUE,"Target Financials";#N/A,#N/A,TRUE,"Pro Forma";#N/A,#N/A,TRUE,"Shares";#N/A,#N/A,TRUE,"ESOP Recon";#N/A,#N/A,TRUE,"IRR";#N/A,#N/A,TRUE,"Sensitivity";#N/A,#N/A,TRUE,"Inputs"}</definedName>
    <definedName name="ewrfull" localSheetId="20" hidden="1">{#N/A,#N/A,TRUE,"Cover Page";#N/A,#N/A,TRUE,"Summary";#N/A,#N/A,TRUE,"Acquisition Analysis";#N/A,#N/A,TRUE,"Acquiror Financials";#N/A,#N/A,TRUE,"Target Financials";#N/A,#N/A,TRUE,"Pro Forma";#N/A,#N/A,TRUE,"Shares";#N/A,#N/A,TRUE,"ESOP Recon";#N/A,#N/A,TRUE,"IRR";#N/A,#N/A,TRUE,"Sensitivity";#N/A,#N/A,TRUE,"Inputs"}</definedName>
    <definedName name="ewrfull" hidden="1">{#N/A,#N/A,TRUE,"Cover Page";#N/A,#N/A,TRUE,"Summary";#N/A,#N/A,TRUE,"Acquisition Analysis";#N/A,#N/A,TRUE,"Acquiror Financials";#N/A,#N/A,TRUE,"Target Financials";#N/A,#N/A,TRUE,"Pro Forma";#N/A,#N/A,TRUE,"Shares";#N/A,#N/A,TRUE,"ESOP Recon";#N/A,#N/A,TRUE,"IRR";#N/A,#N/A,TRUE,"Sensitivity";#N/A,#N/A,TRUE,"Inputs"}</definedName>
    <definedName name="ewrnsummary" localSheetId="2" hidden="1">{#N/A,#N/A,TRUE,"Cover Page";#N/A,#N/A,TRUE,"Summary";#N/A,#N/A,TRUE,"Acquisition Analysis";#N/A,#N/A,TRUE,"Pro Forma";#N/A,#N/A,TRUE,"Sensitivity";#N/A,#N/A,TRUE,"Inputs"}</definedName>
    <definedName name="ewrnsummary" localSheetId="20" hidden="1">{#N/A,#N/A,TRUE,"Cover Page";#N/A,#N/A,TRUE,"Summary";#N/A,#N/A,TRUE,"Acquisition Analysis";#N/A,#N/A,TRUE,"Pro Forma";#N/A,#N/A,TRUE,"Sensitivity";#N/A,#N/A,TRUE,"Inputs"}</definedName>
    <definedName name="ewrnsummary" hidden="1">{#N/A,#N/A,TRUE,"Cover Page";#N/A,#N/A,TRUE,"Summary";#N/A,#N/A,TRUE,"Acquisition Analysis";#N/A,#N/A,TRUE,"Pro Forma";#N/A,#N/A,TRUE,"Sensitivity";#N/A,#N/A,TRUE,"Inputs"}</definedName>
    <definedName name="ewrwerwe" localSheetId="2" hidden="1">{#N/A,#N/A,FALSE,"Cover";#N/A,#N/A,FALSE,"Contents-Pg1";#N/A,#N/A,FALSE,"High-Com-pg2";#N/A,#N/A,FALSE,"1 Full";#N/A,#N/A,FALSE,"1chts";#N/A,#N/A,FALSE,"Table 2";#N/A,#N/A,FALSE,"3New Iss";#N/A,#N/A,FALSE,"4Money raised";#N/A,#N/A,FALSE,"5Aim";#N/A,#N/A,FALSE,"AiM charts";#N/A,#N/A,FALSE,"6FT Smll";#N/A,#N/A,FALSE,"11SEATS";#N/A,#N/A,FALSE,"12Notes"}</definedName>
    <definedName name="ewrwerwe" localSheetId="20" hidden="1">{#N/A,#N/A,FALSE,"Cover";#N/A,#N/A,FALSE,"Contents-Pg1";#N/A,#N/A,FALSE,"High-Com-pg2";#N/A,#N/A,FALSE,"1 Full";#N/A,#N/A,FALSE,"1chts";#N/A,#N/A,FALSE,"Table 2";#N/A,#N/A,FALSE,"3New Iss";#N/A,#N/A,FALSE,"4Money raised";#N/A,#N/A,FALSE,"5Aim";#N/A,#N/A,FALSE,"AiM charts";#N/A,#N/A,FALSE,"6FT Smll";#N/A,#N/A,FALSE,"11SEATS";#N/A,#N/A,FALSE,"12Notes"}</definedName>
    <definedName name="ewrwerwe" hidden="1">{#N/A,#N/A,FALSE,"Cover";#N/A,#N/A,FALSE,"Contents-Pg1";#N/A,#N/A,FALSE,"High-Com-pg2";#N/A,#N/A,FALSE,"1 Full";#N/A,#N/A,FALSE,"1chts";#N/A,#N/A,FALSE,"Table 2";#N/A,#N/A,FALSE,"3New Iss";#N/A,#N/A,FALSE,"4Money raised";#N/A,#N/A,FALSE,"5Aim";#N/A,#N/A,FALSE,"AiM charts";#N/A,#N/A,FALSE,"6FT Smll";#N/A,#N/A,FALSE,"11SEATS";#N/A,#N/A,FALSE,"12Notes"}</definedName>
    <definedName name="ewrwerwer2" localSheetId="2" hidden="1">{#N/A,#N/A,FALSE,"Cover";#N/A,#N/A,FALSE,"Contents-Pg1";#N/A,#N/A,FALSE,"High-Com-pg2";#N/A,#N/A,FALSE,"1 Full";#N/A,#N/A,FALSE,"1chts";#N/A,#N/A,FALSE,"Table 2";#N/A,#N/A,FALSE,"3New Iss";#N/A,#N/A,FALSE,"4Money raised";#N/A,#N/A,FALSE,"5Aim";#N/A,#N/A,FALSE,"AiM charts";#N/A,#N/A,FALSE,"6FT Smll";#N/A,#N/A,FALSE,"11SEATS";#N/A,#N/A,FALSE,"12Notes"}</definedName>
    <definedName name="ewrwerwer2" localSheetId="20" hidden="1">{#N/A,#N/A,FALSE,"Cover";#N/A,#N/A,FALSE,"Contents-Pg1";#N/A,#N/A,FALSE,"High-Com-pg2";#N/A,#N/A,FALSE,"1 Full";#N/A,#N/A,FALSE,"1chts";#N/A,#N/A,FALSE,"Table 2";#N/A,#N/A,FALSE,"3New Iss";#N/A,#N/A,FALSE,"4Money raised";#N/A,#N/A,FALSE,"5Aim";#N/A,#N/A,FALSE,"AiM charts";#N/A,#N/A,FALSE,"6FT Smll";#N/A,#N/A,FALSE,"11SEATS";#N/A,#N/A,FALSE,"12Notes"}</definedName>
    <definedName name="ewrwerwer2" hidden="1">{#N/A,#N/A,FALSE,"Cover";#N/A,#N/A,FALSE,"Contents-Pg1";#N/A,#N/A,FALSE,"High-Com-pg2";#N/A,#N/A,FALSE,"1 Full";#N/A,#N/A,FALSE,"1chts";#N/A,#N/A,FALSE,"Table 2";#N/A,#N/A,FALSE,"3New Iss";#N/A,#N/A,FALSE,"4Money raised";#N/A,#N/A,FALSE,"5Aim";#N/A,#N/A,FALSE,"AiM charts";#N/A,#N/A,FALSE,"6FT Smll";#N/A,#N/A,FALSE,"11SEATS";#N/A,#N/A,FALSE,"12Notes"}</definedName>
    <definedName name="ewsör" localSheetId="2" hidden="1">{"standalone1",#N/A,FALSE,"DCFBase";"standalone2",#N/A,FALSE,"DCFBase"}</definedName>
    <definedName name="ewsör" localSheetId="20" hidden="1">{"standalone1",#N/A,FALSE,"DCFBase";"standalone2",#N/A,FALSE,"DCFBase"}</definedName>
    <definedName name="ewsör" hidden="1">{"standalone1",#N/A,FALSE,"DCFBase";"standalone2",#N/A,FALSE,"DCFBase"}</definedName>
    <definedName name="fasdfasdfc" localSheetId="2" hidden="1">{"Print Top",#N/A,FALSE,"Europe Model";"Print Bottom",#N/A,FALSE,"Europe Model"}</definedName>
    <definedName name="fasdfasdfc" localSheetId="20" hidden="1">{"Print Top",#N/A,FALSE,"Europe Model";"Print Bottom",#N/A,FALSE,"Europe Model"}</definedName>
    <definedName name="fasdfasdfc" hidden="1">{"Print Top",#N/A,FALSE,"Europe Model";"Print Bottom",#N/A,FALSE,"Europe Model"}</definedName>
    <definedName name="FD" localSheetId="2" hidden="1">{"IS w Ratios",#N/A,FALSE,"Europe";"PF CF Europe",#N/A,FALSE,"Europe";"DCF Eur Matrix",#N/A,FALSE,"Europe"}</definedName>
    <definedName name="FD" localSheetId="20" hidden="1">{"IS w Ratios",#N/A,FALSE,"Europe";"PF CF Europe",#N/A,FALSE,"Europe";"DCF Eur Matrix",#N/A,FALSE,"Europe"}</definedName>
    <definedName name="FD" hidden="1">{"IS w Ratios",#N/A,FALSE,"Europe";"PF CF Europe",#N/A,FALSE,"Europe";"DCF Eur Matrix",#N/A,FALSE,"Europe"}</definedName>
    <definedName name="fddfd" localSheetId="2" hidden="1">{#N/A,#N/A,FALSE,"CreditStat";#N/A,#N/A,FALSE,"SPbrkup";#N/A,#N/A,FALSE,"MerSPsyn";#N/A,#N/A,FALSE,"MerSPwKCsyn";#N/A,#N/A,FALSE,"MerSPwKCsyn (2)";#N/A,#N/A,FALSE,"CreditStat (2)"}</definedName>
    <definedName name="fddfd" localSheetId="20" hidden="1">{#N/A,#N/A,FALSE,"CreditStat";#N/A,#N/A,FALSE,"SPbrkup";#N/A,#N/A,FALSE,"MerSPsyn";#N/A,#N/A,FALSE,"MerSPwKCsyn";#N/A,#N/A,FALSE,"MerSPwKCsyn (2)";#N/A,#N/A,FALSE,"CreditStat (2)"}</definedName>
    <definedName name="fddfd" hidden="1">{#N/A,#N/A,FALSE,"CreditStat";#N/A,#N/A,FALSE,"SPbrkup";#N/A,#N/A,FALSE,"MerSPsyn";#N/A,#N/A,FALSE,"MerSPwKCsyn";#N/A,#N/A,FALSE,"MerSPwKCsyn (2)";#N/A,#N/A,FALSE,"CreditStat (2)"}</definedName>
    <definedName name="fdefeawfd" localSheetId="2" hidden="1">{#N/A,#N/A,FALSE,"Cover";#N/A,#N/A,FALSE,"Contents-Pg1";#N/A,#N/A,FALSE,"High-Com-pg2";#N/A,#N/A,FALSE,"1 Full";#N/A,#N/A,FALSE,"1chts";#N/A,#N/A,FALSE,"Table 2";#N/A,#N/A,FALSE,"3New Iss";#N/A,#N/A,FALSE,"4Money raised";#N/A,#N/A,FALSE,"5Aim";#N/A,#N/A,FALSE,"AiM charts";#N/A,#N/A,FALSE,"6FT Smll";#N/A,#N/A,FALSE,"11SEATS";#N/A,#N/A,FALSE,"12Notes"}</definedName>
    <definedName name="fdefeawfd" localSheetId="20" hidden="1">{#N/A,#N/A,FALSE,"Cover";#N/A,#N/A,FALSE,"Contents-Pg1";#N/A,#N/A,FALSE,"High-Com-pg2";#N/A,#N/A,FALSE,"1 Full";#N/A,#N/A,FALSE,"1chts";#N/A,#N/A,FALSE,"Table 2";#N/A,#N/A,FALSE,"3New Iss";#N/A,#N/A,FALSE,"4Money raised";#N/A,#N/A,FALSE,"5Aim";#N/A,#N/A,FALSE,"AiM charts";#N/A,#N/A,FALSE,"6FT Smll";#N/A,#N/A,FALSE,"11SEATS";#N/A,#N/A,FALSE,"12Notes"}</definedName>
    <definedName name="fdefeawfd" hidden="1">{#N/A,#N/A,FALSE,"Cover";#N/A,#N/A,FALSE,"Contents-Pg1";#N/A,#N/A,FALSE,"High-Com-pg2";#N/A,#N/A,FALSE,"1 Full";#N/A,#N/A,FALSE,"1chts";#N/A,#N/A,FALSE,"Table 2";#N/A,#N/A,FALSE,"3New Iss";#N/A,#N/A,FALSE,"4Money raised";#N/A,#N/A,FALSE,"5Aim";#N/A,#N/A,FALSE,"AiM charts";#N/A,#N/A,FALSE,"6FT Smll";#N/A,#N/A,FALSE,"11SEATS";#N/A,#N/A,FALSE,"12Notes"}</definedName>
    <definedName name="fdfsdfsf" localSheetId="2" hidden="1">{#N/A,#N/A,FALSE,"Cover";#N/A,#N/A,FALSE,"Contents-Pg1";#N/A,#N/A,FALSE,"High-Com-pg2";#N/A,#N/A,FALSE,"1 Full";#N/A,#N/A,FALSE,"1chts";#N/A,#N/A,FALSE,"Table 2";#N/A,#N/A,FALSE,"3New Iss";#N/A,#N/A,FALSE,"4Money raised";#N/A,#N/A,FALSE,"5Aim";#N/A,#N/A,FALSE,"AiM charts";#N/A,#N/A,FALSE,"6FT Smll";#N/A,#N/A,FALSE,"11SEATS";#N/A,#N/A,FALSE,"12Notes"}</definedName>
    <definedName name="fdfsdfsf" localSheetId="20" hidden="1">{#N/A,#N/A,FALSE,"Cover";#N/A,#N/A,FALSE,"Contents-Pg1";#N/A,#N/A,FALSE,"High-Com-pg2";#N/A,#N/A,FALSE,"1 Full";#N/A,#N/A,FALSE,"1chts";#N/A,#N/A,FALSE,"Table 2";#N/A,#N/A,FALSE,"3New Iss";#N/A,#N/A,FALSE,"4Money raised";#N/A,#N/A,FALSE,"5Aim";#N/A,#N/A,FALSE,"AiM charts";#N/A,#N/A,FALSE,"6FT Smll";#N/A,#N/A,FALSE,"11SEATS";#N/A,#N/A,FALSE,"12Notes"}</definedName>
    <definedName name="fdfsdfsf" hidden="1">{#N/A,#N/A,FALSE,"Cover";#N/A,#N/A,FALSE,"Contents-Pg1";#N/A,#N/A,FALSE,"High-Com-pg2";#N/A,#N/A,FALSE,"1 Full";#N/A,#N/A,FALSE,"1chts";#N/A,#N/A,FALSE,"Table 2";#N/A,#N/A,FALSE,"3New Iss";#N/A,#N/A,FALSE,"4Money raised";#N/A,#N/A,FALSE,"5Aim";#N/A,#N/A,FALSE,"AiM charts";#N/A,#N/A,FALSE,"6FT Smll";#N/A,#N/A,FALSE,"11SEATS";#N/A,#N/A,FALSE,"12Notes"}</definedName>
    <definedName name="fdghdfghfg" localSheetId="1" hidden="1">{#N/A,#N/A,FALSE,"Sheet1";#N/A,#N/A,FALSE,"Sheet2";#N/A,#N/A,FALSE,"Sheet3";#N/A,#N/A,FALSE,"Sheet9";#N/A,#N/A,FALSE,"Sheet4";#N/A,#N/A,FALSE,"Sheet5";#N/A,#N/A,FALSE,"Sheet6";#N/A,#N/A,FALSE,"Sheet7";#N/A,#N/A,FALSE,"Sheet8";#N/A,#N/A,FALSE,"Sheet10";#N/A,#N/A,FALSE,"Sheet11";#N/A,#N/A,FALSE,"Sheet12";#N/A,#N/A,FALSE,"Sheet17";#N/A,#N/A,FALSE,"Sheet16"}</definedName>
    <definedName name="fdghdfghfg" localSheetId="2" hidden="1">{#N/A,#N/A,FALSE,"Sheet1";#N/A,#N/A,FALSE,"Sheet2";#N/A,#N/A,FALSE,"Sheet3";#N/A,#N/A,FALSE,"Sheet9";#N/A,#N/A,FALSE,"Sheet4";#N/A,#N/A,FALSE,"Sheet5";#N/A,#N/A,FALSE,"Sheet6";#N/A,#N/A,FALSE,"Sheet7";#N/A,#N/A,FALSE,"Sheet8";#N/A,#N/A,FALSE,"Sheet10";#N/A,#N/A,FALSE,"Sheet11";#N/A,#N/A,FALSE,"Sheet12";#N/A,#N/A,FALSE,"Sheet17";#N/A,#N/A,FALSE,"Sheet16"}</definedName>
    <definedName name="fdghdfghfg" localSheetId="7" hidden="1">{#N/A,#N/A,FALSE,"Sheet1";#N/A,#N/A,FALSE,"Sheet2";#N/A,#N/A,FALSE,"Sheet3";#N/A,#N/A,FALSE,"Sheet9";#N/A,#N/A,FALSE,"Sheet4";#N/A,#N/A,FALSE,"Sheet5";#N/A,#N/A,FALSE,"Sheet6";#N/A,#N/A,FALSE,"Sheet7";#N/A,#N/A,FALSE,"Sheet8";#N/A,#N/A,FALSE,"Sheet10";#N/A,#N/A,FALSE,"Sheet11";#N/A,#N/A,FALSE,"Sheet12";#N/A,#N/A,FALSE,"Sheet17";#N/A,#N/A,FALSE,"Sheet16"}</definedName>
    <definedName name="fdghdfghfg" localSheetId="12" hidden="1">{#N/A,#N/A,FALSE,"Sheet1";#N/A,#N/A,FALSE,"Sheet2";#N/A,#N/A,FALSE,"Sheet3";#N/A,#N/A,FALSE,"Sheet9";#N/A,#N/A,FALSE,"Sheet4";#N/A,#N/A,FALSE,"Sheet5";#N/A,#N/A,FALSE,"Sheet6";#N/A,#N/A,FALSE,"Sheet7";#N/A,#N/A,FALSE,"Sheet8";#N/A,#N/A,FALSE,"Sheet10";#N/A,#N/A,FALSE,"Sheet11";#N/A,#N/A,FALSE,"Sheet12";#N/A,#N/A,FALSE,"Sheet17";#N/A,#N/A,FALSE,"Sheet16"}</definedName>
    <definedName name="fdghdfghfg" localSheetId="14" hidden="1">{#N/A,#N/A,FALSE,"Sheet1";#N/A,#N/A,FALSE,"Sheet2";#N/A,#N/A,FALSE,"Sheet3";#N/A,#N/A,FALSE,"Sheet9";#N/A,#N/A,FALSE,"Sheet4";#N/A,#N/A,FALSE,"Sheet5";#N/A,#N/A,FALSE,"Sheet6";#N/A,#N/A,FALSE,"Sheet7";#N/A,#N/A,FALSE,"Sheet8";#N/A,#N/A,FALSE,"Sheet10";#N/A,#N/A,FALSE,"Sheet11";#N/A,#N/A,FALSE,"Sheet12";#N/A,#N/A,FALSE,"Sheet17";#N/A,#N/A,FALSE,"Sheet16"}</definedName>
    <definedName name="fdghdfghfg" localSheetId="15" hidden="1">{#N/A,#N/A,FALSE,"Sheet1";#N/A,#N/A,FALSE,"Sheet2";#N/A,#N/A,FALSE,"Sheet3";#N/A,#N/A,FALSE,"Sheet9";#N/A,#N/A,FALSE,"Sheet4";#N/A,#N/A,FALSE,"Sheet5";#N/A,#N/A,FALSE,"Sheet6";#N/A,#N/A,FALSE,"Sheet7";#N/A,#N/A,FALSE,"Sheet8";#N/A,#N/A,FALSE,"Sheet10";#N/A,#N/A,FALSE,"Sheet11";#N/A,#N/A,FALSE,"Sheet12";#N/A,#N/A,FALSE,"Sheet17";#N/A,#N/A,FALSE,"Sheet16"}</definedName>
    <definedName name="fdghdfghfg" localSheetId="18" hidden="1">{#N/A,#N/A,FALSE,"Sheet1";#N/A,#N/A,FALSE,"Sheet2";#N/A,#N/A,FALSE,"Sheet3";#N/A,#N/A,FALSE,"Sheet9";#N/A,#N/A,FALSE,"Sheet4";#N/A,#N/A,FALSE,"Sheet5";#N/A,#N/A,FALSE,"Sheet6";#N/A,#N/A,FALSE,"Sheet7";#N/A,#N/A,FALSE,"Sheet8";#N/A,#N/A,FALSE,"Sheet10";#N/A,#N/A,FALSE,"Sheet11";#N/A,#N/A,FALSE,"Sheet12";#N/A,#N/A,FALSE,"Sheet17";#N/A,#N/A,FALSE,"Sheet16"}</definedName>
    <definedName name="fdghdfghfg" localSheetId="20" hidden="1">{#N/A,#N/A,FALSE,"Sheet1";#N/A,#N/A,FALSE,"Sheet2";#N/A,#N/A,FALSE,"Sheet3";#N/A,#N/A,FALSE,"Sheet9";#N/A,#N/A,FALSE,"Sheet4";#N/A,#N/A,FALSE,"Sheet5";#N/A,#N/A,FALSE,"Sheet6";#N/A,#N/A,FALSE,"Sheet7";#N/A,#N/A,FALSE,"Sheet8";#N/A,#N/A,FALSE,"Sheet10";#N/A,#N/A,FALSE,"Sheet11";#N/A,#N/A,FALSE,"Sheet12";#N/A,#N/A,FALSE,"Sheet17";#N/A,#N/A,FALSE,"Sheet16"}</definedName>
    <definedName name="fdghdfghfg" localSheetId="41" hidden="1">{#N/A,#N/A,FALSE,"Sheet1";#N/A,#N/A,FALSE,"Sheet2";#N/A,#N/A,FALSE,"Sheet3";#N/A,#N/A,FALSE,"Sheet9";#N/A,#N/A,FALSE,"Sheet4";#N/A,#N/A,FALSE,"Sheet5";#N/A,#N/A,FALSE,"Sheet6";#N/A,#N/A,FALSE,"Sheet7";#N/A,#N/A,FALSE,"Sheet8";#N/A,#N/A,FALSE,"Sheet10";#N/A,#N/A,FALSE,"Sheet11";#N/A,#N/A,FALSE,"Sheet12";#N/A,#N/A,FALSE,"Sheet17";#N/A,#N/A,FALSE,"Sheet16"}</definedName>
    <definedName name="fdghdfghfg" localSheetId="42" hidden="1">{#N/A,#N/A,FALSE,"Sheet1";#N/A,#N/A,FALSE,"Sheet2";#N/A,#N/A,FALSE,"Sheet3";#N/A,#N/A,FALSE,"Sheet9";#N/A,#N/A,FALSE,"Sheet4";#N/A,#N/A,FALSE,"Sheet5";#N/A,#N/A,FALSE,"Sheet6";#N/A,#N/A,FALSE,"Sheet7";#N/A,#N/A,FALSE,"Sheet8";#N/A,#N/A,FALSE,"Sheet10";#N/A,#N/A,FALSE,"Sheet11";#N/A,#N/A,FALSE,"Sheet12";#N/A,#N/A,FALSE,"Sheet17";#N/A,#N/A,FALSE,"Sheet16"}</definedName>
    <definedName name="fdghdfghfg" localSheetId="23" hidden="1">{#N/A,#N/A,FALSE,"Sheet1";#N/A,#N/A,FALSE,"Sheet2";#N/A,#N/A,FALSE,"Sheet3";#N/A,#N/A,FALSE,"Sheet9";#N/A,#N/A,FALSE,"Sheet4";#N/A,#N/A,FALSE,"Sheet5";#N/A,#N/A,FALSE,"Sheet6";#N/A,#N/A,FALSE,"Sheet7";#N/A,#N/A,FALSE,"Sheet8";#N/A,#N/A,FALSE,"Sheet10";#N/A,#N/A,FALSE,"Sheet11";#N/A,#N/A,FALSE,"Sheet12";#N/A,#N/A,FALSE,"Sheet17";#N/A,#N/A,FALSE,"Sheet16"}</definedName>
    <definedName name="fdghdfghfg" localSheetId="21" hidden="1">{#N/A,#N/A,FALSE,"Sheet1";#N/A,#N/A,FALSE,"Sheet2";#N/A,#N/A,FALSE,"Sheet3";#N/A,#N/A,FALSE,"Sheet9";#N/A,#N/A,FALSE,"Sheet4";#N/A,#N/A,FALSE,"Sheet5";#N/A,#N/A,FALSE,"Sheet6";#N/A,#N/A,FALSE,"Sheet7";#N/A,#N/A,FALSE,"Sheet8";#N/A,#N/A,FALSE,"Sheet10";#N/A,#N/A,FALSE,"Sheet11";#N/A,#N/A,FALSE,"Sheet12";#N/A,#N/A,FALSE,"Sheet17";#N/A,#N/A,FALSE,"Sheet16"}</definedName>
    <definedName name="fdghdfghfg" hidden="1">{#N/A,#N/A,FALSE,"Sheet1";#N/A,#N/A,FALSE,"Sheet2";#N/A,#N/A,FALSE,"Sheet3";#N/A,#N/A,FALSE,"Sheet9";#N/A,#N/A,FALSE,"Sheet4";#N/A,#N/A,FALSE,"Sheet5";#N/A,#N/A,FALSE,"Sheet6";#N/A,#N/A,FALSE,"Sheet7";#N/A,#N/A,FALSE,"Sheet8";#N/A,#N/A,FALSE,"Sheet10";#N/A,#N/A,FALSE,"Sheet11";#N/A,#N/A,FALSE,"Sheet12";#N/A,#N/A,FALSE,"Sheet17";#N/A,#N/A,FALSE,"Sheet16"}</definedName>
    <definedName name="fdjgj" localSheetId="2" hidden="1">{"a",#N/A,FALSE,"LBO - 100%, Sell C,CT 98......";"aa",#N/A,FALSE,"LBO - 100%, Sell C,CT 98......";"aaa",#N/A,FALSE,"LBO - 100%, Sell C,CT 98......";"aaaa",#N/A,FALSE,"LBO - 100%, Sell C,CT 98......";"aaaaa",#N/A,FALSE,"LBO - 100%, Sell C,CT 98......";"aaaaaa",#N/A,FALSE,"LBO - 100%, Sell C,CT 98......"}</definedName>
    <definedName name="fdjgj" localSheetId="20" hidden="1">{"a",#N/A,FALSE,"LBO - 100%, Sell C,CT 98......";"aa",#N/A,FALSE,"LBO - 100%, Sell C,CT 98......";"aaa",#N/A,FALSE,"LBO - 100%, Sell C,CT 98......";"aaaa",#N/A,FALSE,"LBO - 100%, Sell C,CT 98......";"aaaaa",#N/A,FALSE,"LBO - 100%, Sell C,CT 98......";"aaaaaa",#N/A,FALSE,"LBO - 100%, Sell C,CT 98......"}</definedName>
    <definedName name="fdjgj" hidden="1">{"a",#N/A,FALSE,"LBO - 100%, Sell C,CT 98......";"aa",#N/A,FALSE,"LBO - 100%, Sell C,CT 98......";"aaa",#N/A,FALSE,"LBO - 100%, Sell C,CT 98......";"aaaa",#N/A,FALSE,"LBO - 100%, Sell C,CT 98......";"aaaaa",#N/A,FALSE,"LBO - 100%, Sell C,CT 98......";"aaaaaa",#N/A,FALSE,"LBO - 100%, Sell C,CT 98......"}</definedName>
    <definedName name="fdjtyj" localSheetId="1" hidden="1">{#N/A,#N/A,FALSE,"Sheet1";#N/A,#N/A,FALSE,"Sheet2";#N/A,#N/A,FALSE,"Sheet3";#N/A,#N/A,FALSE,"Sheet9";#N/A,#N/A,FALSE,"Sheet4";#N/A,#N/A,FALSE,"Sheet5";#N/A,#N/A,FALSE,"Sheet6";#N/A,#N/A,FALSE,"Sheet7";#N/A,#N/A,FALSE,"Sheet8";#N/A,#N/A,FALSE,"Sheet10";#N/A,#N/A,FALSE,"Sheet11";#N/A,#N/A,FALSE,"Sheet12";#N/A,#N/A,FALSE,"Sheet17";#N/A,#N/A,FALSE,"Sheet16"}</definedName>
    <definedName name="fdjtyj" localSheetId="2" hidden="1">{#N/A,#N/A,FALSE,"Sheet1";#N/A,#N/A,FALSE,"Sheet2";#N/A,#N/A,FALSE,"Sheet3";#N/A,#N/A,FALSE,"Sheet9";#N/A,#N/A,FALSE,"Sheet4";#N/A,#N/A,FALSE,"Sheet5";#N/A,#N/A,FALSE,"Sheet6";#N/A,#N/A,FALSE,"Sheet7";#N/A,#N/A,FALSE,"Sheet8";#N/A,#N/A,FALSE,"Sheet10";#N/A,#N/A,FALSE,"Sheet11";#N/A,#N/A,FALSE,"Sheet12";#N/A,#N/A,FALSE,"Sheet17";#N/A,#N/A,FALSE,"Sheet16"}</definedName>
    <definedName name="fdjtyj" localSheetId="7" hidden="1">{#N/A,#N/A,FALSE,"Sheet1";#N/A,#N/A,FALSE,"Sheet2";#N/A,#N/A,FALSE,"Sheet3";#N/A,#N/A,FALSE,"Sheet9";#N/A,#N/A,FALSE,"Sheet4";#N/A,#N/A,FALSE,"Sheet5";#N/A,#N/A,FALSE,"Sheet6";#N/A,#N/A,FALSE,"Sheet7";#N/A,#N/A,FALSE,"Sheet8";#N/A,#N/A,FALSE,"Sheet10";#N/A,#N/A,FALSE,"Sheet11";#N/A,#N/A,FALSE,"Sheet12";#N/A,#N/A,FALSE,"Sheet17";#N/A,#N/A,FALSE,"Sheet16"}</definedName>
    <definedName name="fdjtyj" localSheetId="12" hidden="1">{#N/A,#N/A,FALSE,"Sheet1";#N/A,#N/A,FALSE,"Sheet2";#N/A,#N/A,FALSE,"Sheet3";#N/A,#N/A,FALSE,"Sheet9";#N/A,#N/A,FALSE,"Sheet4";#N/A,#N/A,FALSE,"Sheet5";#N/A,#N/A,FALSE,"Sheet6";#N/A,#N/A,FALSE,"Sheet7";#N/A,#N/A,FALSE,"Sheet8";#N/A,#N/A,FALSE,"Sheet10";#N/A,#N/A,FALSE,"Sheet11";#N/A,#N/A,FALSE,"Sheet12";#N/A,#N/A,FALSE,"Sheet17";#N/A,#N/A,FALSE,"Sheet16"}</definedName>
    <definedName name="fdjtyj" localSheetId="14" hidden="1">{#N/A,#N/A,FALSE,"Sheet1";#N/A,#N/A,FALSE,"Sheet2";#N/A,#N/A,FALSE,"Sheet3";#N/A,#N/A,FALSE,"Sheet9";#N/A,#N/A,FALSE,"Sheet4";#N/A,#N/A,FALSE,"Sheet5";#N/A,#N/A,FALSE,"Sheet6";#N/A,#N/A,FALSE,"Sheet7";#N/A,#N/A,FALSE,"Sheet8";#N/A,#N/A,FALSE,"Sheet10";#N/A,#N/A,FALSE,"Sheet11";#N/A,#N/A,FALSE,"Sheet12";#N/A,#N/A,FALSE,"Sheet17";#N/A,#N/A,FALSE,"Sheet16"}</definedName>
    <definedName name="fdjtyj" localSheetId="15" hidden="1">{#N/A,#N/A,FALSE,"Sheet1";#N/A,#N/A,FALSE,"Sheet2";#N/A,#N/A,FALSE,"Sheet3";#N/A,#N/A,FALSE,"Sheet9";#N/A,#N/A,FALSE,"Sheet4";#N/A,#N/A,FALSE,"Sheet5";#N/A,#N/A,FALSE,"Sheet6";#N/A,#N/A,FALSE,"Sheet7";#N/A,#N/A,FALSE,"Sheet8";#N/A,#N/A,FALSE,"Sheet10";#N/A,#N/A,FALSE,"Sheet11";#N/A,#N/A,FALSE,"Sheet12";#N/A,#N/A,FALSE,"Sheet17";#N/A,#N/A,FALSE,"Sheet16"}</definedName>
    <definedName name="fdjtyj" localSheetId="18" hidden="1">{#N/A,#N/A,FALSE,"Sheet1";#N/A,#N/A,FALSE,"Sheet2";#N/A,#N/A,FALSE,"Sheet3";#N/A,#N/A,FALSE,"Sheet9";#N/A,#N/A,FALSE,"Sheet4";#N/A,#N/A,FALSE,"Sheet5";#N/A,#N/A,FALSE,"Sheet6";#N/A,#N/A,FALSE,"Sheet7";#N/A,#N/A,FALSE,"Sheet8";#N/A,#N/A,FALSE,"Sheet10";#N/A,#N/A,FALSE,"Sheet11";#N/A,#N/A,FALSE,"Sheet12";#N/A,#N/A,FALSE,"Sheet17";#N/A,#N/A,FALSE,"Sheet16"}</definedName>
    <definedName name="fdjtyj" localSheetId="20" hidden="1">{#N/A,#N/A,FALSE,"Sheet1";#N/A,#N/A,FALSE,"Sheet2";#N/A,#N/A,FALSE,"Sheet3";#N/A,#N/A,FALSE,"Sheet9";#N/A,#N/A,FALSE,"Sheet4";#N/A,#N/A,FALSE,"Sheet5";#N/A,#N/A,FALSE,"Sheet6";#N/A,#N/A,FALSE,"Sheet7";#N/A,#N/A,FALSE,"Sheet8";#N/A,#N/A,FALSE,"Sheet10";#N/A,#N/A,FALSE,"Sheet11";#N/A,#N/A,FALSE,"Sheet12";#N/A,#N/A,FALSE,"Sheet17";#N/A,#N/A,FALSE,"Sheet16"}</definedName>
    <definedName name="fdjtyj" localSheetId="41" hidden="1">{#N/A,#N/A,FALSE,"Sheet1";#N/A,#N/A,FALSE,"Sheet2";#N/A,#N/A,FALSE,"Sheet3";#N/A,#N/A,FALSE,"Sheet9";#N/A,#N/A,FALSE,"Sheet4";#N/A,#N/A,FALSE,"Sheet5";#N/A,#N/A,FALSE,"Sheet6";#N/A,#N/A,FALSE,"Sheet7";#N/A,#N/A,FALSE,"Sheet8";#N/A,#N/A,FALSE,"Sheet10";#N/A,#N/A,FALSE,"Sheet11";#N/A,#N/A,FALSE,"Sheet12";#N/A,#N/A,FALSE,"Sheet17";#N/A,#N/A,FALSE,"Sheet16"}</definedName>
    <definedName name="fdjtyj" localSheetId="42" hidden="1">{#N/A,#N/A,FALSE,"Sheet1";#N/A,#N/A,FALSE,"Sheet2";#N/A,#N/A,FALSE,"Sheet3";#N/A,#N/A,FALSE,"Sheet9";#N/A,#N/A,FALSE,"Sheet4";#N/A,#N/A,FALSE,"Sheet5";#N/A,#N/A,FALSE,"Sheet6";#N/A,#N/A,FALSE,"Sheet7";#N/A,#N/A,FALSE,"Sheet8";#N/A,#N/A,FALSE,"Sheet10";#N/A,#N/A,FALSE,"Sheet11";#N/A,#N/A,FALSE,"Sheet12";#N/A,#N/A,FALSE,"Sheet17";#N/A,#N/A,FALSE,"Sheet16"}</definedName>
    <definedName name="fdjtyj" localSheetId="23" hidden="1">{#N/A,#N/A,FALSE,"Sheet1";#N/A,#N/A,FALSE,"Sheet2";#N/A,#N/A,FALSE,"Sheet3";#N/A,#N/A,FALSE,"Sheet9";#N/A,#N/A,FALSE,"Sheet4";#N/A,#N/A,FALSE,"Sheet5";#N/A,#N/A,FALSE,"Sheet6";#N/A,#N/A,FALSE,"Sheet7";#N/A,#N/A,FALSE,"Sheet8";#N/A,#N/A,FALSE,"Sheet10";#N/A,#N/A,FALSE,"Sheet11";#N/A,#N/A,FALSE,"Sheet12";#N/A,#N/A,FALSE,"Sheet17";#N/A,#N/A,FALSE,"Sheet16"}</definedName>
    <definedName name="fdjtyj" localSheetId="21" hidden="1">{#N/A,#N/A,FALSE,"Sheet1";#N/A,#N/A,FALSE,"Sheet2";#N/A,#N/A,FALSE,"Sheet3";#N/A,#N/A,FALSE,"Sheet9";#N/A,#N/A,FALSE,"Sheet4";#N/A,#N/A,FALSE,"Sheet5";#N/A,#N/A,FALSE,"Sheet6";#N/A,#N/A,FALSE,"Sheet7";#N/A,#N/A,FALSE,"Sheet8";#N/A,#N/A,FALSE,"Sheet10";#N/A,#N/A,FALSE,"Sheet11";#N/A,#N/A,FALSE,"Sheet12";#N/A,#N/A,FALSE,"Sheet17";#N/A,#N/A,FALSE,"Sheet16"}</definedName>
    <definedName name="fdjtyj" hidden="1">{#N/A,#N/A,FALSE,"Sheet1";#N/A,#N/A,FALSE,"Sheet2";#N/A,#N/A,FALSE,"Sheet3";#N/A,#N/A,FALSE,"Sheet9";#N/A,#N/A,FALSE,"Sheet4";#N/A,#N/A,FALSE,"Sheet5";#N/A,#N/A,FALSE,"Sheet6";#N/A,#N/A,FALSE,"Sheet7";#N/A,#N/A,FALSE,"Sheet8";#N/A,#N/A,FALSE,"Sheet10";#N/A,#N/A,FALSE,"Sheet11";#N/A,#N/A,FALSE,"Sheet12";#N/A,#N/A,FALSE,"Sheet17";#N/A,#N/A,FALSE,"Sheet16"}</definedName>
    <definedName name="fdsfa"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fdsfa"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fdsfa" hidden="1">{#N/A,#N/A,FALSE,"Group_Results";#N/A,#N/A,FALSE,"Basis";#N/A,#N/A,FALSE,"Total_Results";#N/A,#N/A,FALSE,"IFA_Results";#N/A,#N/A,FALSE,"Adviser_Results";#N/A,#N/A,FALSE,"ASLD_Results";#N/A,#N/A,FALSE,"Key_Results";#N/A,#N/A,FALSE,"SLI_Results";#N/A,#N/A,FALSE,"Partner_Results";#N/A,#N/A,FALSE,"Other_Results";#N/A,#N/A,FALSE,"Product_Results"}</definedName>
    <definedName name="fdsfsd" localSheetId="2" hidden="1">{#N/A,#N/A,FALSE,"Cover";#N/A,#N/A,FALSE,"Contents-Pg1";#N/A,#N/A,FALSE,"High-Com-pg2";#N/A,#N/A,FALSE,"1 Full";#N/A,#N/A,FALSE,"1chts";#N/A,#N/A,FALSE,"Table 2";#N/A,#N/A,FALSE,"3New Iss";#N/A,#N/A,FALSE,"4Money raised";#N/A,#N/A,FALSE,"5Aim";#N/A,#N/A,FALSE,"AiM charts";#N/A,#N/A,FALSE,"6FT Smll";#N/A,#N/A,FALSE,"11SEATS";#N/A,#N/A,FALSE,"12Notes"}</definedName>
    <definedName name="fdsfsd" localSheetId="20" hidden="1">{#N/A,#N/A,FALSE,"Cover";#N/A,#N/A,FALSE,"Contents-Pg1";#N/A,#N/A,FALSE,"High-Com-pg2";#N/A,#N/A,FALSE,"1 Full";#N/A,#N/A,FALSE,"1chts";#N/A,#N/A,FALSE,"Table 2";#N/A,#N/A,FALSE,"3New Iss";#N/A,#N/A,FALSE,"4Money raised";#N/A,#N/A,FALSE,"5Aim";#N/A,#N/A,FALSE,"AiM charts";#N/A,#N/A,FALSE,"6FT Smll";#N/A,#N/A,FALSE,"11SEATS";#N/A,#N/A,FALSE,"12Notes"}</definedName>
    <definedName name="fdsfsd" hidden="1">{#N/A,#N/A,FALSE,"Cover";#N/A,#N/A,FALSE,"Contents-Pg1";#N/A,#N/A,FALSE,"High-Com-pg2";#N/A,#N/A,FALSE,"1 Full";#N/A,#N/A,FALSE,"1chts";#N/A,#N/A,FALSE,"Table 2";#N/A,#N/A,FALSE,"3New Iss";#N/A,#N/A,FALSE,"4Money raised";#N/A,#N/A,FALSE,"5Aim";#N/A,#N/A,FALSE,"AiM charts";#N/A,#N/A,FALSE,"6FT Smll";#N/A,#N/A,FALSE,"11SEATS";#N/A,#N/A,FALSE,"12Notes"}</definedName>
    <definedName name="fdwfd" localSheetId="2" hidden="1">{"standalone1",#N/A,FALSE,"DCFBase";"standalone2",#N/A,FALSE,"DCFBase"}</definedName>
    <definedName name="fdwfd" localSheetId="20" hidden="1">{"standalone1",#N/A,FALSE,"DCFBase";"standalone2",#N/A,FALSE,"DCFBase"}</definedName>
    <definedName name="fdwfd" hidden="1">{"standalone1",#N/A,FALSE,"DCFBase";"standalone2",#N/A,FALSE,"DCFBase"}</definedName>
    <definedName name="fe" localSheetId="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e" localSheetId="2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e"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f" localSheetId="2" hidden="1">{"sweden",#N/A,FALSE,"Sweden";"germany",#N/A,FALSE,"Germany";"portugal",#N/A,FALSE,"Portugal";"belgium",#N/A,FALSE,"Belgium";"japan",#N/A,FALSE,"Japan ";"italy",#N/A,FALSE,"Italy";"spain",#N/A,FALSE,"Spain";"korea",#N/A,FALSE,"Korea"}</definedName>
    <definedName name="ff" localSheetId="20" hidden="1">{"sweden",#N/A,FALSE,"Sweden";"germany",#N/A,FALSE,"Germany";"portugal",#N/A,FALSE,"Portugal";"belgium",#N/A,FALSE,"Belgium";"japan",#N/A,FALSE,"Japan ";"italy",#N/A,FALSE,"Italy";"spain",#N/A,FALSE,"Spain";"korea",#N/A,FALSE,"Korea"}</definedName>
    <definedName name="ff" hidden="1">{"sweden",#N/A,FALSE,"Sweden";"germany",#N/A,FALSE,"Germany";"portugal",#N/A,FALSE,"Portugal";"belgium",#N/A,FALSE,"Belgium";"japan",#N/A,FALSE,"Japan ";"italy",#N/A,FALSE,"Italy";"spain",#N/A,FALSE,"Spain";"korea",#N/A,FALSE,"Korea"}</definedName>
    <definedName name="fff" localSheetId="2" hidden="1">{"Assumptions1",#N/A,FALSE,"Assumptions";"MergerPlans1","20yearamort",FALSE,"MergerPlans";"MergerPlans1","40yearamort",FALSE,"MergerPlans";"MergerPlans2",#N/A,FALSE,"MergerPlans";"inputs",#N/A,FALSE,"MergerPlans"}</definedName>
    <definedName name="fff" localSheetId="20" hidden="1">{"Assumptions1",#N/A,FALSE,"Assumptions";"MergerPlans1","20yearamort",FALSE,"MergerPlans";"MergerPlans1","40yearamort",FALSE,"MergerPlans";"MergerPlans2",#N/A,FALSE,"MergerPlans";"inputs",#N/A,FALSE,"MergerPlans"}</definedName>
    <definedName name="fff" hidden="1">{"Assumptions1",#N/A,FALSE,"Assumptions";"MergerPlans1","20yearamort",FALSE,"MergerPlans";"MergerPlans1","40yearamort",FALSE,"MergerPlans";"MergerPlans2",#N/A,FALSE,"MergerPlans";"inputs",#N/A,FALSE,"MergerPlans"}</definedName>
    <definedName name="ffffff" localSheetId="2" hidden="1">{"budget992000 capex",#N/A,FALSE,"Celtel alternative 6"}</definedName>
    <definedName name="ffffff" localSheetId="20" hidden="1">{"budget992000 capex",#N/A,FALSE,"Celtel alternative 6"}</definedName>
    <definedName name="ffffff" hidden="1">{"budget992000 capex",#N/A,FALSE,"Celtel alternative 6"}</definedName>
    <definedName name="fgfgf" localSheetId="2" hidden="1">{"subs",#N/A,FALSE,"database ";"proportional",#N/A,FALSE,"database "}</definedName>
    <definedName name="fgfgf" localSheetId="20" hidden="1">{"subs",#N/A,FALSE,"database ";"proportional",#N/A,FALSE,"database "}</definedName>
    <definedName name="fgfgf" hidden="1">{"subs",#N/A,FALSE,"database ";"proportional",#N/A,FALSE,"database "}</definedName>
    <definedName name="fggfh" localSheetId="2" hidden="1">{#N/A,#N/A,TRUE,"Cover Page";#N/A,#N/A,TRUE,"Summary";#N/A,#N/A,TRUE,"Acquisition Analysis";#N/A,#N/A,TRUE,"Acquiror Financials";#N/A,#N/A,TRUE,"Target Financials";#N/A,#N/A,TRUE,"Pro Forma";#N/A,#N/A,TRUE,"Shares";#N/A,#N/A,TRUE,"ESOP Recon";#N/A,#N/A,TRUE,"IRR";#N/A,#N/A,TRUE,"Sensitivity";#N/A,#N/A,TRUE,"Inputs"}</definedName>
    <definedName name="fggfh" localSheetId="20" hidden="1">{#N/A,#N/A,TRUE,"Cover Page";#N/A,#N/A,TRUE,"Summary";#N/A,#N/A,TRUE,"Acquisition Analysis";#N/A,#N/A,TRUE,"Acquiror Financials";#N/A,#N/A,TRUE,"Target Financials";#N/A,#N/A,TRUE,"Pro Forma";#N/A,#N/A,TRUE,"Shares";#N/A,#N/A,TRUE,"ESOP Recon";#N/A,#N/A,TRUE,"IRR";#N/A,#N/A,TRUE,"Sensitivity";#N/A,#N/A,TRUE,"Inputs"}</definedName>
    <definedName name="fggfh" hidden="1">{#N/A,#N/A,TRUE,"Cover Page";#N/A,#N/A,TRUE,"Summary";#N/A,#N/A,TRUE,"Acquisition Analysis";#N/A,#N/A,TRUE,"Acquiror Financials";#N/A,#N/A,TRUE,"Target Financials";#N/A,#N/A,TRUE,"Pro Forma";#N/A,#N/A,TRUE,"Shares";#N/A,#N/A,TRUE,"ESOP Recon";#N/A,#N/A,TRUE,"IRR";#N/A,#N/A,TRUE,"Sensitivity";#N/A,#N/A,TRUE,"Inputs"}</definedName>
    <definedName name="fgh" localSheetId="2" hidden="1">{#N/A,#N/A,FALSE,"ORIX CSC"}</definedName>
    <definedName name="fgh" localSheetId="20" hidden="1">{#N/A,#N/A,FALSE,"ORIX CSC"}</definedName>
    <definedName name="fgh" hidden="1">{#N/A,#N/A,FALSE,"ORIX CSC"}</definedName>
    <definedName name="fghdfhgd" localSheetId="1" hidden="1">#REF!</definedName>
    <definedName name="fghdfhgd" localSheetId="2" hidden="1">#REF!</definedName>
    <definedName name="fghdfhgd" localSheetId="12" hidden="1">#REF!</definedName>
    <definedName name="fghdfhgd" localSheetId="14" hidden="1">#REF!</definedName>
    <definedName name="fghdfhgd" localSheetId="15" hidden="1">#REF!</definedName>
    <definedName name="fghdfhgd" localSheetId="18" hidden="1">#REF!</definedName>
    <definedName name="fghdfhgd" localSheetId="20" hidden="1">#REF!</definedName>
    <definedName name="fghdfhgd" localSheetId="21" hidden="1">#REF!</definedName>
    <definedName name="fghdfhgd" hidden="1">#REF!</definedName>
    <definedName name="Fig" localSheetId="2" hidden="1">{"det (May)",#N/A,FALSE,"June";"sum (MAY YTD)",#N/A,FALSE,"June YTD"}</definedName>
    <definedName name="Fig" localSheetId="20" hidden="1">{"det (May)",#N/A,FALSE,"June";"sum (MAY YTD)",#N/A,FALSE,"June YTD"}</definedName>
    <definedName name="Fig" hidden="1">{"det (May)",#N/A,FALSE,"June";"sum (MAY YTD)",#N/A,FALSE,"June YTD"}</definedName>
    <definedName name="finance" localSheetId="2" hidden="1">{"standalone1",#N/A,FALSE,"DCFBase";"standalone2",#N/A,FALSE,"DCFBase"}</definedName>
    <definedName name="finance" localSheetId="20" hidden="1">{"standalone1",#N/A,FALSE,"DCFBase";"standalone2",#N/A,FALSE,"DCFBase"}</definedName>
    <definedName name="finance" hidden="1">{"standalone1",#N/A,FALSE,"DCFBase";"standalone2",#N/A,FALSE,"DCFBase"}</definedName>
    <definedName name="finans" localSheetId="2" hidden="1">{#N/A,#N/A,FALSE,"Antony Financials";#N/A,#N/A,FALSE,"Cowboy Financials";#N/A,#N/A,FALSE,"Combined";#N/A,#N/A,FALSE,"Valuematrix";#N/A,#N/A,FALSE,"DCFAntony";#N/A,#N/A,FALSE,"DCFCowboy";#N/A,#N/A,FALSE,"DCFCombined"}</definedName>
    <definedName name="finans" localSheetId="20" hidden="1">{#N/A,#N/A,FALSE,"Antony Financials";#N/A,#N/A,FALSE,"Cowboy Financials";#N/A,#N/A,FALSE,"Combined";#N/A,#N/A,FALSE,"Valuematrix";#N/A,#N/A,FALSE,"DCFAntony";#N/A,#N/A,FALSE,"DCFCowboy";#N/A,#N/A,FALSE,"DCFCombined"}</definedName>
    <definedName name="finans" hidden="1">{#N/A,#N/A,FALSE,"Antony Financials";#N/A,#N/A,FALSE,"Cowboy Financials";#N/A,#N/A,FALSE,"Combined";#N/A,#N/A,FALSE,"Valuematrix";#N/A,#N/A,FALSE,"DCFAntony";#N/A,#N/A,FALSE,"DCFCowboy";#N/A,#N/A,FALSE,"DCFCombined"}</definedName>
    <definedName name="fine" localSheetId="2" hidden="1">{"standalone1",#N/A,FALSE,"DCFBase";"standalone2",#N/A,FALSE,"DCFBase"}</definedName>
    <definedName name="fine" localSheetId="20" hidden="1">{"standalone1",#N/A,FALSE,"DCFBase";"standalone2",#N/A,FALSE,"DCFBase"}</definedName>
    <definedName name="fine" hidden="1">{"standalone1",#N/A,FALSE,"DCFBase";"standalone2",#N/A,FALSE,"DCFBase"}</definedName>
    <definedName name="Folder" localSheetId="14">#REF!</definedName>
    <definedName name="Folder" localSheetId="15">#REF!</definedName>
    <definedName name="Folder">#REF!</definedName>
    <definedName name="Frank" localSheetId="2" hidden="1">{#N/A,#N/A,TRUE,"Cover sheet";#N/A,#N/A,TRUE,"DCF analysis";#N/A,#N/A,TRUE,"WACC calculation"}</definedName>
    <definedName name="Frank" localSheetId="20" hidden="1">{#N/A,#N/A,TRUE,"Cover sheet";#N/A,#N/A,TRUE,"DCF analysis";#N/A,#N/A,TRUE,"WACC calculation"}</definedName>
    <definedName name="Frank" hidden="1">{#N/A,#N/A,TRUE,"Cover sheet";#N/A,#N/A,TRUE,"DCF analysis";#N/A,#N/A,TRUE,"WACC calculation"}</definedName>
    <definedName name="FSDF" localSheetId="2" hidden="1">{"IS FE with Ratios",#N/A,FALSE,"Far East";"PF CF Far East",#N/A,FALSE,"Far East";"DCF Far East Matrix",#N/A,FALSE,"Far East"}</definedName>
    <definedName name="FSDF" localSheetId="20" hidden="1">{"IS FE with Ratios",#N/A,FALSE,"Far East";"PF CF Far East",#N/A,FALSE,"Far East";"DCF Far East Matrix",#N/A,FALSE,"Far East"}</definedName>
    <definedName name="FSDF" hidden="1">{"IS FE with Ratios",#N/A,FALSE,"Far East";"PF CF Far East",#N/A,FALSE,"Far East";"DCF Far East Matrix",#N/A,FALSE,"Far East"}</definedName>
    <definedName name="FSoPacific" localSheetId="2" hidden="1">{"BS",#N/A,FALSE,"USA"}</definedName>
    <definedName name="FSoPacific" localSheetId="20" hidden="1">{"BS",#N/A,FALSE,"USA"}</definedName>
    <definedName name="FSoPacific" hidden="1">{"BS",#N/A,FALSE,"USA"}</definedName>
    <definedName name="gadhfdsh" localSheetId="2" hidden="1">{"a",#N/A,FALSE,"LBO - 100%, No Sales";"aa",#N/A,FALSE,"LBO - 100%, No Sales";"aaa",#N/A,FALSE,"LBO - 100%, No Sales";"aaaa",#N/A,FALSE,"LBO - 100%, No Sales";"aaaaa",#N/A,FALSE,"LBO - 100%, No Sales";"aaaaaa",#N/A,FALSE,"LBO - 100%, No Sales";"aaaaaaa",#N/A,FALSE,"LBO - 100%, No Sales";"aaaaaaaa",#N/A,FALSE,"LBO - 100%, No Sales"}</definedName>
    <definedName name="gadhfdsh" localSheetId="20" hidden="1">{"a",#N/A,FALSE,"LBO - 100%, No Sales";"aa",#N/A,FALSE,"LBO - 100%, No Sales";"aaa",#N/A,FALSE,"LBO - 100%, No Sales";"aaaa",#N/A,FALSE,"LBO - 100%, No Sales";"aaaaa",#N/A,FALSE,"LBO - 100%, No Sales";"aaaaaa",#N/A,FALSE,"LBO - 100%, No Sales";"aaaaaaa",#N/A,FALSE,"LBO - 100%, No Sales";"aaaaaaaa",#N/A,FALSE,"LBO - 100%, No Sales"}</definedName>
    <definedName name="gadhfdsh" hidden="1">{"a",#N/A,FALSE,"LBO - 100%, No Sales";"aa",#N/A,FALSE,"LBO - 100%, No Sales";"aaa",#N/A,FALSE,"LBO - 100%, No Sales";"aaaa",#N/A,FALSE,"LBO - 100%, No Sales";"aaaaa",#N/A,FALSE,"LBO - 100%, No Sales";"aaaaaa",#N/A,FALSE,"LBO - 100%, No Sales";"aaaaaaa",#N/A,FALSE,"LBO - 100%, No Sales";"aaaaaaaa",#N/A,FALSE,"LBO - 100%, No Sales"}</definedName>
    <definedName name="gate" localSheetId="2" hidden="1">{"mgmt forecast",#N/A,FALSE,"Mgmt Forecast";"dcf table",#N/A,FALSE,"Mgmt Forecast";"sensitivity",#N/A,FALSE,"Mgmt Forecast";"table inputs",#N/A,FALSE,"Mgmt Forecast";"calculations",#N/A,FALSE,"Mgmt Forecast"}</definedName>
    <definedName name="gate" localSheetId="20" hidden="1">{"mgmt forecast",#N/A,FALSE,"Mgmt Forecast";"dcf table",#N/A,FALSE,"Mgmt Forecast";"sensitivity",#N/A,FALSE,"Mgmt Forecast";"table inputs",#N/A,FALSE,"Mgmt Forecast";"calculations",#N/A,FALSE,"Mgmt Forecast"}</definedName>
    <definedName name="gate" hidden="1">{"mgmt forecast",#N/A,FALSE,"Mgmt Forecast";"dcf table",#N/A,FALSE,"Mgmt Forecast";"sensitivity",#N/A,FALSE,"Mgmt Forecast";"table inputs",#N/A,FALSE,"Mgmt Forecast";"calculations",#N/A,FALSE,"Mgmt Forecast"}</definedName>
    <definedName name="gbfb" localSheetId="2" hidden="1">{"NA Top",#N/A,FALSE,"NA-ULV";"NA Bottom",#N/A,FALSE,"NA-ULV"}</definedName>
    <definedName name="gbfb" localSheetId="20" hidden="1">{"NA Top",#N/A,FALSE,"NA-ULV";"NA Bottom",#N/A,FALSE,"NA-ULV"}</definedName>
    <definedName name="gbfb" hidden="1">{"NA Top",#N/A,FALSE,"NA-ULV";"NA Bottom",#N/A,FALSE,"NA-ULV"}</definedName>
    <definedName name="gd" localSheetId="2" hidden="1">{#N/A,#N/A,FALSE,"CreditStat";#N/A,#N/A,FALSE,"SPbrkup";#N/A,#N/A,FALSE,"MerSPsyn";#N/A,#N/A,FALSE,"MerSPwKCsyn";#N/A,#N/A,FALSE,"MerSPwKCsyn (2)";#N/A,#N/A,FALSE,"CreditStat (2)"}</definedName>
    <definedName name="gd" localSheetId="20" hidden="1">{#N/A,#N/A,FALSE,"CreditStat";#N/A,#N/A,FALSE,"SPbrkup";#N/A,#N/A,FALSE,"MerSPsyn";#N/A,#N/A,FALSE,"MerSPwKCsyn";#N/A,#N/A,FALSE,"MerSPwKCsyn (2)";#N/A,#N/A,FALSE,"CreditStat (2)"}</definedName>
    <definedName name="gd" hidden="1">{#N/A,#N/A,FALSE,"CreditStat";#N/A,#N/A,FALSE,"SPbrkup";#N/A,#N/A,FALSE,"MerSPsyn";#N/A,#N/A,FALSE,"MerSPwKCsyn";#N/A,#N/A,FALSE,"MerSPwKCsyn (2)";#N/A,#N/A,FALSE,"CreditStat (2)"}</definedName>
    <definedName name="gdgfdsf" localSheetId="2" hidden="1">{"Eur Base Top",#N/A,FALSE,"Europe Base";"Eur Base Bottom",#N/A,FALSE,"Europe Base"}</definedName>
    <definedName name="gdgfdsf" localSheetId="20" hidden="1">{"Eur Base Top",#N/A,FALSE,"Europe Base";"Eur Base Bottom",#N/A,FALSE,"Europe Base"}</definedName>
    <definedName name="gdgfdsf" hidden="1">{"Eur Base Top",#N/A,FALSE,"Europe Base";"Eur Base Bottom",#N/A,FALSE,"Europe Base"}</definedName>
    <definedName name="geo_mat">#REF!</definedName>
    <definedName name="george" localSheetId="2" hidden="1">{"targetdcf",#N/A,FALSE,"Merger consequences";"TARGETASSU",#N/A,FALSE,"Merger consequences";"TERMINAL VALUE",#N/A,FALSE,"Merger consequences"}</definedName>
    <definedName name="george" localSheetId="20" hidden="1">{"targetdcf",#N/A,FALSE,"Merger consequences";"TARGETASSU",#N/A,FALSE,"Merger consequences";"TERMINAL VALUE",#N/A,FALSE,"Merger consequences"}</definedName>
    <definedName name="george" hidden="1">{"targetdcf",#N/A,FALSE,"Merger consequences";"TARGETASSU",#N/A,FALSE,"Merger consequences";"TERMINAL VALUE",#N/A,FALSE,"Merger consequences"}</definedName>
    <definedName name="gfdag" localSheetId="2"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gfdag" localSheetId="20"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gfdag"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GFDG" localSheetId="2" hidden="1">{#N/A,#N/A,TRUE,"Cover Page";#N/A,#N/A,TRUE,"Summary";#N/A,#N/A,TRUE,"Acquisition Analysis";#N/A,#N/A,TRUE,"Acquiror Financials";#N/A,#N/A,TRUE,"Target Financials";#N/A,#N/A,TRUE,"Pro Forma";#N/A,#N/A,TRUE,"Shares";#N/A,#N/A,TRUE,"ESOP Recon";#N/A,#N/A,TRUE,"IRR";#N/A,#N/A,TRUE,"Sensitivity";#N/A,#N/A,TRUE,"Inputs"}</definedName>
    <definedName name="GFDG" localSheetId="20" hidden="1">{#N/A,#N/A,TRUE,"Cover Page";#N/A,#N/A,TRUE,"Summary";#N/A,#N/A,TRUE,"Acquisition Analysis";#N/A,#N/A,TRUE,"Acquiror Financials";#N/A,#N/A,TRUE,"Target Financials";#N/A,#N/A,TRUE,"Pro Forma";#N/A,#N/A,TRUE,"Shares";#N/A,#N/A,TRUE,"ESOP Recon";#N/A,#N/A,TRUE,"IRR";#N/A,#N/A,TRUE,"Sensitivity";#N/A,#N/A,TRUE,"Inputs"}</definedName>
    <definedName name="GFDG" hidden="1">{#N/A,#N/A,TRUE,"Cover Page";#N/A,#N/A,TRUE,"Summary";#N/A,#N/A,TRUE,"Acquisition Analysis";#N/A,#N/A,TRUE,"Acquiror Financials";#N/A,#N/A,TRUE,"Target Financials";#N/A,#N/A,TRUE,"Pro Forma";#N/A,#N/A,TRUE,"Shares";#N/A,#N/A,TRUE,"ESOP Recon";#N/A,#N/A,TRUE,"IRR";#N/A,#N/A,TRUE,"Sensitivity";#N/A,#N/A,TRUE,"Inputs"}</definedName>
    <definedName name="gfdhgfh" localSheetId="2" hidden="1">{#N/A,#N/A,TRUE,"Cover Page";#N/A,#N/A,TRUE,"Summary";#N/A,#N/A,TRUE,"Acquisition Analysis";#N/A,#N/A,TRUE,"Acquiror Financials";#N/A,#N/A,TRUE,"Target Financials";#N/A,#N/A,TRUE,"Pro Forma";#N/A,#N/A,TRUE,"Shares";#N/A,#N/A,TRUE,"ESOP Recon";#N/A,#N/A,TRUE,"IRR";#N/A,#N/A,TRUE,"Sensitivity";#N/A,#N/A,TRUE,"Inputs"}</definedName>
    <definedName name="gfdhgfh" localSheetId="20" hidden="1">{#N/A,#N/A,TRUE,"Cover Page";#N/A,#N/A,TRUE,"Summary";#N/A,#N/A,TRUE,"Acquisition Analysis";#N/A,#N/A,TRUE,"Acquiror Financials";#N/A,#N/A,TRUE,"Target Financials";#N/A,#N/A,TRUE,"Pro Forma";#N/A,#N/A,TRUE,"Shares";#N/A,#N/A,TRUE,"ESOP Recon";#N/A,#N/A,TRUE,"IRR";#N/A,#N/A,TRUE,"Sensitivity";#N/A,#N/A,TRUE,"Inputs"}</definedName>
    <definedName name="gfdhgfh" hidden="1">{#N/A,#N/A,TRUE,"Cover Page";#N/A,#N/A,TRUE,"Summary";#N/A,#N/A,TRUE,"Acquisition Analysis";#N/A,#N/A,TRUE,"Acquiror Financials";#N/A,#N/A,TRUE,"Target Financials";#N/A,#N/A,TRUE,"Pro Forma";#N/A,#N/A,TRUE,"Shares";#N/A,#N/A,TRUE,"ESOP Recon";#N/A,#N/A,TRUE,"IRR";#N/A,#N/A,TRUE,"Sensitivity";#N/A,#N/A,TRUE,"Inputs"}</definedName>
    <definedName name="gfedgfef" localSheetId="2" hidden="1">{#N/A,#N/A,FALSE,"Cover";#N/A,#N/A,FALSE,"Contents-Pg1";#N/A,#N/A,FALSE,"High-Com-pg2";#N/A,#N/A,FALSE,"1 Full";#N/A,#N/A,FALSE,"1chts";#N/A,#N/A,FALSE,"Table 2";#N/A,#N/A,FALSE,"3New Iss";#N/A,#N/A,FALSE,"4Money raised";#N/A,#N/A,FALSE,"5Aim";#N/A,#N/A,FALSE,"AiM charts";#N/A,#N/A,FALSE,"6FT Smll";#N/A,#N/A,FALSE,"11SEATS";#N/A,#N/A,FALSE,"12Notes"}</definedName>
    <definedName name="gfedgfef" localSheetId="20" hidden="1">{#N/A,#N/A,FALSE,"Cover";#N/A,#N/A,FALSE,"Contents-Pg1";#N/A,#N/A,FALSE,"High-Com-pg2";#N/A,#N/A,FALSE,"1 Full";#N/A,#N/A,FALSE,"1chts";#N/A,#N/A,FALSE,"Table 2";#N/A,#N/A,FALSE,"3New Iss";#N/A,#N/A,FALSE,"4Money raised";#N/A,#N/A,FALSE,"5Aim";#N/A,#N/A,FALSE,"AiM charts";#N/A,#N/A,FALSE,"6FT Smll";#N/A,#N/A,FALSE,"11SEATS";#N/A,#N/A,FALSE,"12Notes"}</definedName>
    <definedName name="gfedgfef" hidden="1">{#N/A,#N/A,FALSE,"Cover";#N/A,#N/A,FALSE,"Contents-Pg1";#N/A,#N/A,FALSE,"High-Com-pg2";#N/A,#N/A,FALSE,"1 Full";#N/A,#N/A,FALSE,"1chts";#N/A,#N/A,FALSE,"Table 2";#N/A,#N/A,FALSE,"3New Iss";#N/A,#N/A,FALSE,"4Money raised";#N/A,#N/A,FALSE,"5Aim";#N/A,#N/A,FALSE,"AiM charts";#N/A,#N/A,FALSE,"6FT Smll";#N/A,#N/A,FALSE,"11SEATS";#N/A,#N/A,FALSE,"12Notes"}</definedName>
    <definedName name="gfgdf" localSheetId="2" hidden="1">{#N/A,#N/A,FALSE,"Cover";#N/A,#N/A,FALSE,"Contents-Pg1";#N/A,#N/A,FALSE,"High-Com-pg2";#N/A,#N/A,FALSE,"1 Full";#N/A,#N/A,FALSE,"1chts";#N/A,#N/A,FALSE,"Table 2";#N/A,#N/A,FALSE,"3New Iss";#N/A,#N/A,FALSE,"4Money raised";#N/A,#N/A,FALSE,"5Aim";#N/A,#N/A,FALSE,"AiM charts";#N/A,#N/A,FALSE,"6FT Smll";#N/A,#N/A,FALSE,"11SEATS";#N/A,#N/A,FALSE,"12Notes"}</definedName>
    <definedName name="gfgdf" localSheetId="20" hidden="1">{#N/A,#N/A,FALSE,"Cover";#N/A,#N/A,FALSE,"Contents-Pg1";#N/A,#N/A,FALSE,"High-Com-pg2";#N/A,#N/A,FALSE,"1 Full";#N/A,#N/A,FALSE,"1chts";#N/A,#N/A,FALSE,"Table 2";#N/A,#N/A,FALSE,"3New Iss";#N/A,#N/A,FALSE,"4Money raised";#N/A,#N/A,FALSE,"5Aim";#N/A,#N/A,FALSE,"AiM charts";#N/A,#N/A,FALSE,"6FT Smll";#N/A,#N/A,FALSE,"11SEATS";#N/A,#N/A,FALSE,"12Notes"}</definedName>
    <definedName name="gfgdf" hidden="1">{#N/A,#N/A,FALSE,"Cover";#N/A,#N/A,FALSE,"Contents-Pg1";#N/A,#N/A,FALSE,"High-Com-pg2";#N/A,#N/A,FALSE,"1 Full";#N/A,#N/A,FALSE,"1chts";#N/A,#N/A,FALSE,"Table 2";#N/A,#N/A,FALSE,"3New Iss";#N/A,#N/A,FALSE,"4Money raised";#N/A,#N/A,FALSE,"5Aim";#N/A,#N/A,FALSE,"AiM charts";#N/A,#N/A,FALSE,"6FT Smll";#N/A,#N/A,FALSE,"11SEATS";#N/A,#N/A,FALSE,"12Notes"}</definedName>
    <definedName name="gfgfgf" localSheetId="2" hidden="1">{#N/A,#N/A,FALSE,"A&amp;E";#N/A,#N/A,FALSE,"HighTop";#N/A,#N/A,FALSE,"JG";#N/A,#N/A,FALSE,"RI";#N/A,#N/A,FALSE,"woHT";#N/A,#N/A,FALSE,"woHT&amp;JG"}</definedName>
    <definedName name="gfgfgf" localSheetId="20" hidden="1">{#N/A,#N/A,FALSE,"A&amp;E";#N/A,#N/A,FALSE,"HighTop";#N/A,#N/A,FALSE,"JG";#N/A,#N/A,FALSE,"RI";#N/A,#N/A,FALSE,"woHT";#N/A,#N/A,FALSE,"woHT&amp;JG"}</definedName>
    <definedName name="gfgfgf" hidden="1">{#N/A,#N/A,FALSE,"A&amp;E";#N/A,#N/A,FALSE,"HighTop";#N/A,#N/A,FALSE,"JG";#N/A,#N/A,FALSE,"RI";#N/A,#N/A,FALSE,"woHT";#N/A,#N/A,FALSE,"woHT&amp;JG"}</definedName>
    <definedName name="gfh" localSheetId="2"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gfh" localSheetId="2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gfh"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ggfhgfh" localSheetId="2"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ggfhgfh" localSheetId="20"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ggfhgfh"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ggfthgf" localSheetId="2" hidden="1">{#N/A,#N/A,TRUE,"Cover Page";#N/A,#N/A,TRUE,"Summary";#N/A,#N/A,TRUE,"Acquisition Analysis";#N/A,#N/A,TRUE,"Acquiror Financials";#N/A,#N/A,TRUE,"Target Financials";#N/A,#N/A,TRUE,"Pro Forma";#N/A,#N/A,TRUE,"Shares";#N/A,#N/A,TRUE,"ESOP Recon";#N/A,#N/A,TRUE,"IRR";#N/A,#N/A,TRUE,"Sensitivity";#N/A,#N/A,TRUE,"Inputs"}</definedName>
    <definedName name="ggfthgf" localSheetId="20" hidden="1">{#N/A,#N/A,TRUE,"Cover Page";#N/A,#N/A,TRUE,"Summary";#N/A,#N/A,TRUE,"Acquisition Analysis";#N/A,#N/A,TRUE,"Acquiror Financials";#N/A,#N/A,TRUE,"Target Financials";#N/A,#N/A,TRUE,"Pro Forma";#N/A,#N/A,TRUE,"Shares";#N/A,#N/A,TRUE,"ESOP Recon";#N/A,#N/A,TRUE,"IRR";#N/A,#N/A,TRUE,"Sensitivity";#N/A,#N/A,TRUE,"Inputs"}</definedName>
    <definedName name="ggfthgf" hidden="1">{#N/A,#N/A,TRUE,"Cover Page";#N/A,#N/A,TRUE,"Summary";#N/A,#N/A,TRUE,"Acquisition Analysis";#N/A,#N/A,TRUE,"Acquiror Financials";#N/A,#N/A,TRUE,"Target Financials";#N/A,#N/A,TRUE,"Pro Forma";#N/A,#N/A,TRUE,"Shares";#N/A,#N/A,TRUE,"ESOP Recon";#N/A,#N/A,TRUE,"IRR";#N/A,#N/A,TRUE,"Sensitivity";#N/A,#N/A,TRUE,"Inputs"}</definedName>
    <definedName name="ggg" localSheetId="2" hidden="1">{"JG FE Top",#N/A,FALSE,"JG FE $";"JG FE Bottom",#N/A,FALSE,"JG FE $"}</definedName>
    <definedName name="ggg" localSheetId="20" hidden="1">{"JG FE Top",#N/A,FALSE,"JG FE $";"JG FE Bottom",#N/A,FALSE,"JG FE $"}</definedName>
    <definedName name="ggg" hidden="1">{"JG FE Top",#N/A,FALSE,"JG FE $";"JG FE Bottom",#N/A,FALSE,"JG FE $"}</definedName>
    <definedName name="gggdsattt" localSheetId="2" hidden="1">{"page1",#N/A,FALSE,"Temp";"page2",#N/A,FALSE,"Temp";"page3",#N/A,FALSE,"Temp";"page4",#N/A,FALSE,"Temp";"page5",#N/A,FALSE,"Temp";"page6",#N/A,FALSE,"Temp"}</definedName>
    <definedName name="gggdsattt" localSheetId="20" hidden="1">{"page1",#N/A,FALSE,"Temp";"page2",#N/A,FALSE,"Temp";"page3",#N/A,FALSE,"Temp";"page4",#N/A,FALSE,"Temp";"page5",#N/A,FALSE,"Temp";"page6",#N/A,FALSE,"Temp"}</definedName>
    <definedName name="gggdsattt" hidden="1">{"page1",#N/A,FALSE,"Temp";"page2",#N/A,FALSE,"Temp";"page3",#N/A,FALSE,"Temp";"page4",#N/A,FALSE,"Temp";"page5",#N/A,FALSE,"Temp";"page6",#N/A,FALSE,"Temp"}</definedName>
    <definedName name="ggggg" localSheetId="2" hidden="1">{"budget992000_customers",#N/A,FALSE,"Celtel alternative 6"}</definedName>
    <definedName name="ggggg" localSheetId="20" hidden="1">{"budget992000_customers",#N/A,FALSE,"Celtel alternative 6"}</definedName>
    <definedName name="ggggg" hidden="1">{"budget992000_customers",#N/A,FALSE,"Celtel alternative 6"}</definedName>
    <definedName name="ggggggg" localSheetId="2" hidden="1">{"budget992000 profit and loss",#N/A,FALSE,"Celtel alternative 6"}</definedName>
    <definedName name="ggggggg" localSheetId="20" hidden="1">{"budget992000 profit and loss",#N/A,FALSE,"Celtel alternative 6"}</definedName>
    <definedName name="ggggggg" hidden="1">{"budget992000 profit and loss",#N/A,FALSE,"Celtel alternative 6"}</definedName>
    <definedName name="gh" localSheetId="2" hidden="1">{#N/A,#N/A,FALSE,"CreditStat";#N/A,#N/A,FALSE,"SPbrkup";#N/A,#N/A,FALSE,"MerSPsyn";#N/A,#N/A,FALSE,"MerSPwKCsyn";#N/A,#N/A,FALSE,"MerSPwKCsyn (2)";#N/A,#N/A,FALSE,"CreditStat (2)"}</definedName>
    <definedName name="gh" localSheetId="20" hidden="1">{#N/A,#N/A,FALSE,"CreditStat";#N/A,#N/A,FALSE,"SPbrkup";#N/A,#N/A,FALSE,"MerSPsyn";#N/A,#N/A,FALSE,"MerSPwKCsyn";#N/A,#N/A,FALSE,"MerSPwKCsyn (2)";#N/A,#N/A,FALSE,"CreditStat (2)"}</definedName>
    <definedName name="gh" hidden="1">{#N/A,#N/A,FALSE,"CreditStat";#N/A,#N/A,FALSE,"SPbrkup";#N/A,#N/A,FALSE,"MerSPsyn";#N/A,#N/A,FALSE,"MerSPwKCsyn";#N/A,#N/A,FALSE,"MerSPwKCsyn (2)";#N/A,#N/A,FALSE,"CreditStat (2)"}</definedName>
    <definedName name="ghdf"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ghdf"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ghdf" hidden="1">{#N/A,#N/A,FALSE,"Group_Results";#N/A,#N/A,FALSE,"Basis";#N/A,#N/A,FALSE,"Total_Results";#N/A,#N/A,FALSE,"IFA_Results";#N/A,#N/A,FALSE,"Adviser_Results";#N/A,#N/A,FALSE,"ASLD_Results";#N/A,#N/A,FALSE,"Key_Results";#N/A,#N/A,FALSE,"SLI_Results";#N/A,#N/A,FALSE,"Partner_Results";#N/A,#N/A,FALSE,"Other_Results";#N/A,#N/A,FALSE,"Product_Results"}</definedName>
    <definedName name="ghgfhgf" localSheetId="2" hidden="1">{#N/A,#N/A,TRUE,"Cover Page";#N/A,#N/A,TRUE,"Summary";#N/A,#N/A,TRUE,"Acquisition Analysis";#N/A,#N/A,TRUE,"Pro Forma";#N/A,#N/A,TRUE,"Sensitivity";#N/A,#N/A,TRUE,"Inputs"}</definedName>
    <definedName name="ghgfhgf" localSheetId="20" hidden="1">{#N/A,#N/A,TRUE,"Cover Page";#N/A,#N/A,TRUE,"Summary";#N/A,#N/A,TRUE,"Acquisition Analysis";#N/A,#N/A,TRUE,"Pro Forma";#N/A,#N/A,TRUE,"Sensitivity";#N/A,#N/A,TRUE,"Inputs"}</definedName>
    <definedName name="ghgfhgf" hidden="1">{#N/A,#N/A,TRUE,"Cover Page";#N/A,#N/A,TRUE,"Summary";#N/A,#N/A,TRUE,"Acquisition Analysis";#N/A,#N/A,TRUE,"Pro Forma";#N/A,#N/A,TRUE,"Sensitivity";#N/A,#N/A,TRUE,"Inputs"}</definedName>
    <definedName name="ghjtj" localSheetId="1" hidden="1">{#N/A,#N/A,FALSE,"fnma22pi";#N/A,#N/A,FALSE,"1888144"}</definedName>
    <definedName name="ghjtj" localSheetId="2" hidden="1">{#N/A,#N/A,FALSE,"fnma22pi";#N/A,#N/A,FALSE,"1888144"}</definedName>
    <definedName name="ghjtj" localSheetId="7" hidden="1">{#N/A,#N/A,FALSE,"fnma22pi";#N/A,#N/A,FALSE,"1888144"}</definedName>
    <definedName name="ghjtj" localSheetId="12" hidden="1">{#N/A,#N/A,FALSE,"fnma22pi";#N/A,#N/A,FALSE,"1888144"}</definedName>
    <definedName name="ghjtj" localSheetId="14" hidden="1">{#N/A,#N/A,FALSE,"fnma22pi";#N/A,#N/A,FALSE,"1888144"}</definedName>
    <definedName name="ghjtj" localSheetId="15" hidden="1">{#N/A,#N/A,FALSE,"fnma22pi";#N/A,#N/A,FALSE,"1888144"}</definedName>
    <definedName name="ghjtj" localSheetId="18" hidden="1">{#N/A,#N/A,FALSE,"fnma22pi";#N/A,#N/A,FALSE,"1888144"}</definedName>
    <definedName name="ghjtj" localSheetId="20" hidden="1">{#N/A,#N/A,FALSE,"fnma22pi";#N/A,#N/A,FALSE,"1888144"}</definedName>
    <definedName name="ghjtj" localSheetId="41" hidden="1">{#N/A,#N/A,FALSE,"fnma22pi";#N/A,#N/A,FALSE,"1888144"}</definedName>
    <definedName name="ghjtj" localSheetId="42" hidden="1">{#N/A,#N/A,FALSE,"fnma22pi";#N/A,#N/A,FALSE,"1888144"}</definedName>
    <definedName name="ghjtj" localSheetId="23" hidden="1">{#N/A,#N/A,FALSE,"fnma22pi";#N/A,#N/A,FALSE,"1888144"}</definedName>
    <definedName name="ghjtj" localSheetId="21" hidden="1">{#N/A,#N/A,FALSE,"fnma22pi";#N/A,#N/A,FALSE,"1888144"}</definedName>
    <definedName name="ghjtj" hidden="1">{#N/A,#N/A,FALSE,"fnma22pi";#N/A,#N/A,FALSE,"1888144"}</definedName>
    <definedName name="gjgjg" localSheetId="2" hidden="1">{"IS FE with Ratios",#N/A,FALSE,"Far East";"PF CF Far East",#N/A,FALSE,"Far East";"DCF Far East Matrix",#N/A,FALSE,"Far East"}</definedName>
    <definedName name="gjgjg" localSheetId="20" hidden="1">{"IS FE with Ratios",#N/A,FALSE,"Far East";"PF CF Far East",#N/A,FALSE,"Far East";"DCF Far East Matrix",#N/A,FALSE,"Far East"}</definedName>
    <definedName name="gjgjg" hidden="1">{"IS FE with Ratios",#N/A,FALSE,"Far East";"PF CF Far East",#N/A,FALSE,"Far East";"DCF Far East Matrix",#N/A,FALSE,"Far East"}</definedName>
    <definedName name="gogo" localSheetId="2" hidden="1">{#N/A,#N/A,TRUE,"Cover sheet";#N/A,#N/A,TRUE,"INPUTS";#N/A,#N/A,TRUE,"OUTPUTS";#N/A,#N/A,TRUE,"VALUATION"}</definedName>
    <definedName name="gogo" localSheetId="20" hidden="1">{#N/A,#N/A,TRUE,"Cover sheet";#N/A,#N/A,TRUE,"INPUTS";#N/A,#N/A,TRUE,"OUTPUTS";#N/A,#N/A,TRUE,"VALUATION"}</definedName>
    <definedName name="gogo" hidden="1">{#N/A,#N/A,TRUE,"Cover sheet";#N/A,#N/A,TRUE,"INPUTS";#N/A,#N/A,TRUE,"OUTPUTS";#N/A,#N/A,TRUE,"VALUATION"}</definedName>
    <definedName name="gsdfgdsfg" localSheetId="2" hidden="1">{"IS w Ratios",#N/A,FALSE,"Europe";"PF CF Europe",#N/A,FALSE,"Europe";"DCF Eur Matrix",#N/A,FALSE,"Europe"}</definedName>
    <definedName name="gsdfgdsfg" localSheetId="20" hidden="1">{"IS w Ratios",#N/A,FALSE,"Europe";"PF CF Europe",#N/A,FALSE,"Europe";"DCF Eur Matrix",#N/A,FALSE,"Europe"}</definedName>
    <definedName name="gsdfgdsfg" hidden="1">{"IS w Ratios",#N/A,FALSE,"Europe";"PF CF Europe",#N/A,FALSE,"Europe";"DCF Eur Matrix",#N/A,FALSE,"Europe"}</definedName>
    <definedName name="gsdgfs" localSheetId="2" hidden="1">{"Far East Top",#N/A,FALSE,"FE Model";"Far East Bottom",#N/A,FALSE,"FE Model"}</definedName>
    <definedName name="gsdgfs" localSheetId="20" hidden="1">{"Far East Top",#N/A,FALSE,"FE Model";"Far East Bottom",#N/A,FALSE,"FE Model"}</definedName>
    <definedName name="gsdgfs" hidden="1">{"Far East Top",#N/A,FALSE,"FE Model";"Far East Bottom",#N/A,FALSE,"FE Model"}</definedName>
    <definedName name="h">#REF!</definedName>
    <definedName name="hdf" localSheetId="2" hidden="1">{"mgmt forecast",#N/A,FALSE,"Mgmt Forecast";"dcf table",#N/A,FALSE,"Mgmt Forecast";"sensitivity",#N/A,FALSE,"Mgmt Forecast";"table inputs",#N/A,FALSE,"Mgmt Forecast";"calculations",#N/A,FALSE,"Mgmt Forecast"}</definedName>
    <definedName name="hdf" localSheetId="20" hidden="1">{"mgmt forecast",#N/A,FALSE,"Mgmt Forecast";"dcf table",#N/A,FALSE,"Mgmt Forecast";"sensitivity",#N/A,FALSE,"Mgmt Forecast";"table inputs",#N/A,FALSE,"Mgmt Forecast";"calculations",#N/A,FALSE,"Mgmt Forecast"}</definedName>
    <definedName name="hdf" hidden="1">{"mgmt forecast",#N/A,FALSE,"Mgmt Forecast";"dcf table",#N/A,FALSE,"Mgmt Forecast";"sensitivity",#N/A,FALSE,"Mgmt Forecast";"table inputs",#N/A,FALSE,"Mgmt Forecast";"calculations",#N/A,FALSE,"Mgmt Forecast"}</definedName>
    <definedName name="hdghdf" hidden="1">#N/A</definedName>
    <definedName name="hello" localSheetId="2" hidden="1">{"mgmt forecast",#N/A,FALSE,"Mgmt Forecast";"dcf table",#N/A,FALSE,"Mgmt Forecast";"sensitivity",#N/A,FALSE,"Mgmt Forecast";"table inputs",#N/A,FALSE,"Mgmt Forecast";"calculations",#N/A,FALSE,"Mgmt Forecast"}</definedName>
    <definedName name="hello" localSheetId="20" hidden="1">{"mgmt forecast",#N/A,FALSE,"Mgmt Forecast";"dcf table",#N/A,FALSE,"Mgmt Forecast";"sensitivity",#N/A,FALSE,"Mgmt Forecast";"table inputs",#N/A,FALSE,"Mgmt Forecast";"calculations",#N/A,FALSE,"Mgmt Forecast"}</definedName>
    <definedName name="hello" hidden="1">{"mgmt forecast",#N/A,FALSE,"Mgmt Forecast";"dcf table",#N/A,FALSE,"Mgmt Forecast";"sensitivity",#N/A,FALSE,"Mgmt Forecast";"table inputs",#N/A,FALSE,"Mgmt Forecast";"calculations",#N/A,FALSE,"Mgmt Forecast"}</definedName>
    <definedName name="hfds" localSheetId="2" hidden="1">{"IS w Ratios",#N/A,FALSE,"Europe";"PF CF Europe",#N/A,FALSE,"Europe";"DCF Eur Matrix",#N/A,FALSE,"Europe"}</definedName>
    <definedName name="hfds" localSheetId="20" hidden="1">{"IS w Ratios",#N/A,FALSE,"Europe";"PF CF Europe",#N/A,FALSE,"Europe";"DCF Eur Matrix",#N/A,FALSE,"Europe"}</definedName>
    <definedName name="hfds" hidden="1">{"IS w Ratios",#N/A,FALSE,"Europe";"PF CF Europe",#N/A,FALSE,"Europe";"DCF Eur Matrix",#N/A,FALSE,"Europe"}</definedName>
    <definedName name="HFJ" localSheetId="2"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HFJ" localSheetId="20"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HFJ"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hg" localSheetId="2" hidden="1">{"JG FE Top",#N/A,FALSE,"JG FE $";"JG FE Bottom",#N/A,FALSE,"JG FE $"}</definedName>
    <definedName name="hg" localSheetId="20" hidden="1">{"JG FE Top",#N/A,FALSE,"JG FE $";"JG FE Bottom",#N/A,FALSE,"JG FE $"}</definedName>
    <definedName name="hg" hidden="1">{"JG FE Top",#N/A,FALSE,"JG FE $";"JG FE Bottom",#N/A,FALSE,"JG FE $"}</definedName>
    <definedName name="hgfhdfg" localSheetId="2" hidden="1">{"NA Top",#N/A,FALSE,"NA Model";"NA Bottom",#N/A,FALSE,"NA Model"}</definedName>
    <definedName name="hgfhdfg" localSheetId="20" hidden="1">{"NA Top",#N/A,FALSE,"NA Model";"NA Bottom",#N/A,FALSE,"NA Model"}</definedName>
    <definedName name="hgfhdfg" hidden="1">{"NA Top",#N/A,FALSE,"NA Model";"NA Bottom",#N/A,FALSE,"NA Model"}</definedName>
    <definedName name="hgfhsf" localSheetId="2" hidden="1">{#N/A,#N/A,TRUE,"Cover Page";#N/A,#N/A,TRUE,"Summary";#N/A,#N/A,TRUE,"Acquisition Analysis";#N/A,#N/A,TRUE,"Pro Forma";#N/A,#N/A,TRUE,"Sensitivity";#N/A,#N/A,TRUE,"Inputs"}</definedName>
    <definedName name="hgfhsf" localSheetId="20" hidden="1">{#N/A,#N/A,TRUE,"Cover Page";#N/A,#N/A,TRUE,"Summary";#N/A,#N/A,TRUE,"Acquisition Analysis";#N/A,#N/A,TRUE,"Pro Forma";#N/A,#N/A,TRUE,"Sensitivity";#N/A,#N/A,TRUE,"Inputs"}</definedName>
    <definedName name="hgfhsf" hidden="1">{#N/A,#N/A,TRUE,"Cover Page";#N/A,#N/A,TRUE,"Summary";#N/A,#N/A,TRUE,"Acquisition Analysis";#N/A,#N/A,TRUE,"Pro Forma";#N/A,#N/A,TRUE,"Sensitivity";#N/A,#N/A,TRUE,"Inputs"}</definedName>
    <definedName name="hghg" localSheetId="2" hidden="1">{#N/A,#N/A,FALSE,"Cover";#N/A,#N/A,FALSE,"Contents-Pg1";#N/A,#N/A,FALSE,"High-Com-pg2";#N/A,#N/A,FALSE,"1 Full";#N/A,#N/A,FALSE,"1chts";#N/A,#N/A,FALSE,"Table 2";#N/A,#N/A,FALSE,"3New Iss";#N/A,#N/A,FALSE,"4Money raised";#N/A,#N/A,FALSE,"5Aim";#N/A,#N/A,FALSE,"AiM charts";#N/A,#N/A,FALSE,"6FT Smll";#N/A,#N/A,FALSE,"11SEATS";#N/A,#N/A,FALSE,"12Notes"}</definedName>
    <definedName name="hghg" localSheetId="20" hidden="1">{#N/A,#N/A,FALSE,"Cover";#N/A,#N/A,FALSE,"Contents-Pg1";#N/A,#N/A,FALSE,"High-Com-pg2";#N/A,#N/A,FALSE,"1 Full";#N/A,#N/A,FALSE,"1chts";#N/A,#N/A,FALSE,"Table 2";#N/A,#N/A,FALSE,"3New Iss";#N/A,#N/A,FALSE,"4Money raised";#N/A,#N/A,FALSE,"5Aim";#N/A,#N/A,FALSE,"AiM charts";#N/A,#N/A,FALSE,"6FT Smll";#N/A,#N/A,FALSE,"11SEATS";#N/A,#N/A,FALSE,"12Notes"}</definedName>
    <definedName name="hghg" hidden="1">{#N/A,#N/A,FALSE,"Cover";#N/A,#N/A,FALSE,"Contents-Pg1";#N/A,#N/A,FALSE,"High-Com-pg2";#N/A,#N/A,FALSE,"1 Full";#N/A,#N/A,FALSE,"1chts";#N/A,#N/A,FALSE,"Table 2";#N/A,#N/A,FALSE,"3New Iss";#N/A,#N/A,FALSE,"4Money raised";#N/A,#N/A,FALSE,"5Aim";#N/A,#N/A,FALSE,"AiM charts";#N/A,#N/A,FALSE,"6FT Smll";#N/A,#N/A,FALSE,"11SEATS";#N/A,#N/A,FALSE,"12Notes"}</definedName>
    <definedName name="hhh" localSheetId="2" hidden="1">{"JG FE Top",#N/A,FALSE,"JG FE ¥";"JG FE Bottom",#N/A,FALSE,"JG FE ¥"}</definedName>
    <definedName name="hhh" localSheetId="20" hidden="1">{"JG FE Top",#N/A,FALSE,"JG FE ¥";"JG FE Bottom",#N/A,FALSE,"JG FE ¥"}</definedName>
    <definedName name="hhh" hidden="1">{"JG FE Top",#N/A,FALSE,"JG FE ¥";"JG FE Bottom",#N/A,FALSE,"JG FE ¥"}</definedName>
    <definedName name="hhhsdf" localSheetId="2" hidden="1">{"up stand alones",#N/A,FALSE,"Acquiror"}</definedName>
    <definedName name="hhhsdf" localSheetId="20" hidden="1">{"up stand alones",#N/A,FALSE,"Acquiror"}</definedName>
    <definedName name="hhhsdf" hidden="1">{"up stand alones",#N/A,FALSE,"Acquiror"}</definedName>
    <definedName name="HJHGJHG" localSheetId="2" hidden="1">{#N/A,#N/A,FALSE,"Cover";#N/A,#N/A,FALSE,"Contents-Pg1";#N/A,#N/A,FALSE,"High-Com-pg2";#N/A,#N/A,FALSE,"1 Full";#N/A,#N/A,FALSE,"1chts";#N/A,#N/A,FALSE,"Table 2";#N/A,#N/A,FALSE,"3New Iss";#N/A,#N/A,FALSE,"4Money raised";#N/A,#N/A,FALSE,"5Aim";#N/A,#N/A,FALSE,"AiM charts";#N/A,#N/A,FALSE,"6FT Smll";#N/A,#N/A,FALSE,"11SEATS";#N/A,#N/A,FALSE,"12Notes"}</definedName>
    <definedName name="HJHGJHG" localSheetId="20" hidden="1">{#N/A,#N/A,FALSE,"Cover";#N/A,#N/A,FALSE,"Contents-Pg1";#N/A,#N/A,FALSE,"High-Com-pg2";#N/A,#N/A,FALSE,"1 Full";#N/A,#N/A,FALSE,"1chts";#N/A,#N/A,FALSE,"Table 2";#N/A,#N/A,FALSE,"3New Iss";#N/A,#N/A,FALSE,"4Money raised";#N/A,#N/A,FALSE,"5Aim";#N/A,#N/A,FALSE,"AiM charts";#N/A,#N/A,FALSE,"6FT Smll";#N/A,#N/A,FALSE,"11SEATS";#N/A,#N/A,FALSE,"12Notes"}</definedName>
    <definedName name="HJHGJHG" hidden="1">{#N/A,#N/A,FALSE,"Cover";#N/A,#N/A,FALSE,"Contents-Pg1";#N/A,#N/A,FALSE,"High-Com-pg2";#N/A,#N/A,FALSE,"1 Full";#N/A,#N/A,FALSE,"1chts";#N/A,#N/A,FALSE,"Table 2";#N/A,#N/A,FALSE,"3New Iss";#N/A,#N/A,FALSE,"4Money raised";#N/A,#N/A,FALSE,"5Aim";#N/A,#N/A,FALSE,"AiM charts";#N/A,#N/A,FALSE,"6FT Smll";#N/A,#N/A,FALSE,"11SEATS";#N/A,#N/A,FALSE,"12Notes"}</definedName>
    <definedName name="hkjlhjkh" localSheetId="2" hidden="1">{"print 1",#N/A,FALSE,"PrimeCo PCS";"print 2",#N/A,FALSE,"PrimeCo PCS";"valuation",#N/A,FALSE,"PrimeCo PCS"}</definedName>
    <definedName name="hkjlhjkh" localSheetId="20" hidden="1">{"print 1",#N/A,FALSE,"PrimeCo PCS";"print 2",#N/A,FALSE,"PrimeCo PCS";"valuation",#N/A,FALSE,"PrimeCo PCS"}</definedName>
    <definedName name="hkjlhjkh" hidden="1">{"print 1",#N/A,FALSE,"PrimeCo PCS";"print 2",#N/A,FALSE,"PrimeCo PCS";"valuation",#N/A,FALSE,"PrimeCo PCS"}</definedName>
    <definedName name="hn.Delete015" localSheetId="20" hidden="1">#REF!,#REF!,#REF!,#REF!,#REF!</definedName>
    <definedName name="hn.Delete015" hidden="1">#REF!,#REF!,#REF!,#REF!,#REF!</definedName>
    <definedName name="hn.ExtDb" hidden="1">FALSE</definedName>
    <definedName name="hn.ModelType" hidden="1">"DEAL"</definedName>
    <definedName name="hn.ModelVersion" hidden="1">1</definedName>
    <definedName name="hn.NoUpload" hidden="1">0</definedName>
    <definedName name="HOLA" localSheetId="2" hidden="1">{"AR",#N/A,FALSE,"ASMGTSUM";"INV",#N/A,FALSE,"ASMGTSUM";"HCCOMP",#N/A,FALSE,"ASMGTSUM";"cap.depr",#N/A,FALSE,"ASMGTSUM"}</definedName>
    <definedName name="HOLA" localSheetId="20" hidden="1">{"AR",#N/A,FALSE,"ASMGTSUM";"INV",#N/A,FALSE,"ASMGTSUM";"HCCOMP",#N/A,FALSE,"ASMGTSUM";"cap.depr",#N/A,FALSE,"ASMGTSUM"}</definedName>
    <definedName name="HOLA" hidden="1">{"AR",#N/A,FALSE,"ASMGTSUM";"INV",#N/A,FALSE,"ASMGTSUM";"HCCOMP",#N/A,FALSE,"ASMGTSUM";"cap.depr",#N/A,FALSE,"ASMGTSUM"}</definedName>
    <definedName name="hsfg" localSheetId="2" hidden="1">{"JG FE Top",#N/A,FALSE,"JG FE $";"JG FE Bottom",#N/A,FALSE,"JG FE $"}</definedName>
    <definedName name="hsfg" localSheetId="20" hidden="1">{"JG FE Top",#N/A,FALSE,"JG FE $";"JG FE Bottom",#N/A,FALSE,"JG FE $"}</definedName>
    <definedName name="hsfg" hidden="1">{"JG FE Top",#N/A,FALSE,"JG FE $";"JG FE Bottom",#N/A,FALSE,"JG FE $"}</definedName>
    <definedName name="hsghgjhf" localSheetId="2"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hsghgjhf" localSheetId="20"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hsghgjhf"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hshs" localSheetId="2" hidden="1">{#N/A,#N/A,FALSE,"A&amp;E";#N/A,#N/A,FALSE,"HighTop";#N/A,#N/A,FALSE,"JG";#N/A,#N/A,FALSE,"RI";#N/A,#N/A,FALSE,"woHT";#N/A,#N/A,FALSE,"woHT&amp;JG"}</definedName>
    <definedName name="hshs" localSheetId="20" hidden="1">{#N/A,#N/A,FALSE,"A&amp;E";#N/A,#N/A,FALSE,"HighTop";#N/A,#N/A,FALSE,"JG";#N/A,#N/A,FALSE,"RI";#N/A,#N/A,FALSE,"woHT";#N/A,#N/A,FALSE,"woHT&amp;JG"}</definedName>
    <definedName name="hshs" hidden="1">{#N/A,#N/A,FALSE,"A&amp;E";#N/A,#N/A,FALSE,"HighTop";#N/A,#N/A,FALSE,"JG";#N/A,#N/A,FALSE,"RI";#N/A,#N/A,FALSE,"woHT";#N/A,#N/A,FALSE,"woHT&amp;JG"}</definedName>
    <definedName name="hsv" localSheetId="2" hidden="1">{#N/A,#N/A,FALSE,"SKG_SC";#N/A,#N/A,FALSE,"SKG_KP";#N/A,#N/A,FALSE,"SCG_KC";#N/A,#N/A,FALSE,"SKG_PM";#N/A,#N/A,FALSE,"SKG_Asta";#N/A,#N/A,FALSE,"SKG_DE";#N/A,#N/A,FALSE,"SKG_FA";#N/A,#N/A,FALSE,"SKG_EM";#N/A,#N/A,FALSE,"SKG_AK";#N/A,#N/A,FALSE,"SKG_CER";#N/A,#N/A,FALSE,"SKG_BA";#N/A,#N/A,FALSE,"SKG_KO"}</definedName>
    <definedName name="hsv" localSheetId="20" hidden="1">{#N/A,#N/A,FALSE,"SKG_SC";#N/A,#N/A,FALSE,"SKG_KP";#N/A,#N/A,FALSE,"SCG_KC";#N/A,#N/A,FALSE,"SKG_PM";#N/A,#N/A,FALSE,"SKG_Asta";#N/A,#N/A,FALSE,"SKG_DE";#N/A,#N/A,FALSE,"SKG_FA";#N/A,#N/A,FALSE,"SKG_EM";#N/A,#N/A,FALSE,"SKG_AK";#N/A,#N/A,FALSE,"SKG_CER";#N/A,#N/A,FALSE,"SKG_BA";#N/A,#N/A,FALSE,"SKG_KO"}</definedName>
    <definedName name="hsv" hidden="1">{#N/A,#N/A,FALSE,"SKG_SC";#N/A,#N/A,FALSE,"SKG_KP";#N/A,#N/A,FALSE,"SCG_KC";#N/A,#N/A,FALSE,"SKG_PM";#N/A,#N/A,FALSE,"SKG_Asta";#N/A,#N/A,FALSE,"SKG_DE";#N/A,#N/A,FALSE,"SKG_FA";#N/A,#N/A,FALSE,"SKG_EM";#N/A,#N/A,FALSE,"SKG_AK";#N/A,#N/A,FALSE,"SKG_CER";#N/A,#N/A,FALSE,"SKG_BA";#N/A,#N/A,FALSE,"SKG_KO"}</definedName>
    <definedName name="HTML_CodePage" hidden="1">1252</definedName>
    <definedName name="HTML_Control" localSheetId="1" hidden="1">{"'Description'!$A$1:$G$45"}</definedName>
    <definedName name="HTML_Control" localSheetId="2" hidden="1">{"'Description'!$A$1:$G$45"}</definedName>
    <definedName name="HTML_Control" localSheetId="6" hidden="1">{"'Description'!$A$1:$G$45"}</definedName>
    <definedName name="HTML_Control" localSheetId="7" hidden="1">{"'Description'!$A$1:$G$45"}</definedName>
    <definedName name="HTML_Control" localSheetId="8" hidden="1">{"'Description'!$A$1:$G$45"}</definedName>
    <definedName name="HTML_Control" localSheetId="9" hidden="1">{"'Description'!$A$1:$G$45"}</definedName>
    <definedName name="HTML_Control" localSheetId="12" hidden="1">{"'Description'!$A$1:$G$45"}</definedName>
    <definedName name="HTML_Control" localSheetId="14" hidden="1">{"'Description'!$A$1:$G$45"}</definedName>
    <definedName name="HTML_Control" localSheetId="15" hidden="1">{"'Description'!$A$1:$G$45"}</definedName>
    <definedName name="HTML_Control" localSheetId="18" hidden="1">{"'Description'!$A$1:$G$45"}</definedName>
    <definedName name="HTML_Control" localSheetId="20" hidden="1">{"'Description'!$A$1:$G$45"}</definedName>
    <definedName name="HTML_Control" localSheetId="21" hidden="1">{"'Description'!$A$1:$G$45"}</definedName>
    <definedName name="HTML_Control" hidden="1">{"'Description'!$A$1:$G$45"}</definedName>
    <definedName name="HTML_Description" hidden="1">""</definedName>
    <definedName name="HTML_Email" hidden="1">""</definedName>
    <definedName name="HTML_Header" hidden="1">"Description"</definedName>
    <definedName name="HTML_LastUpdate" hidden="1">"11/10/2000"</definedName>
    <definedName name="HTML_LineAfter" hidden="1">FALSE</definedName>
    <definedName name="HTML_LineBefore" hidden="1">FALSE</definedName>
    <definedName name="HTML_Name" hidden="1">"minato"</definedName>
    <definedName name="HTML_OBDlg2" hidden="1">TRUE</definedName>
    <definedName name="HTML_OBDlg3" hidden="1">TRUE</definedName>
    <definedName name="HTML_OBDlg4" hidden="1">TRUE</definedName>
    <definedName name="HTML_OS" hidden="1">0</definedName>
    <definedName name="HTML_PathFile" hidden="1">"C:\sviluppo\finint\Finint\modifiche\MioHTML.htm"</definedName>
    <definedName name="HTML_PathTemplate" hidden="1">"C:\sviluppo\finint\Finint\modifiche\Modello_iris2.htm"</definedName>
    <definedName name="HTML_Title" hidden="1">"definition"</definedName>
    <definedName name="HTML1_1" hidden="1">"[이동계획.xls]손익대비!$CV$1:$DF$44"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ID" localSheetId="14">#REF!</definedName>
    <definedName name="ID" localSheetId="15">#REF!</definedName>
    <definedName name="ID">#REF!</definedName>
    <definedName name="iii" localSheetId="2" hidden="1">{"IS w Ratios",#N/A,FALSE,"Europe";"PF CF Europe",#N/A,FALSE,"Europe";"DCF Eur Matrix",#N/A,FALSE,"Europe"}</definedName>
    <definedName name="iii" localSheetId="20" hidden="1">{"IS w Ratios",#N/A,FALSE,"Europe";"PF CF Europe",#N/A,FALSE,"Europe";"DCF Eur Matrix",#N/A,FALSE,"Europe"}</definedName>
    <definedName name="iii" hidden="1">{"IS w Ratios",#N/A,FALSE,"Europe";"PF CF Europe",#N/A,FALSE,"Europe";"DCF Eur Matrix",#N/A,FALSE,"Europe"}</definedName>
    <definedName name="Img_ML_3e2q4k7i" hidden="1">"IMG_12"</definedName>
    <definedName name="Img_ML_4k4p2k2y" hidden="1">"IMG_13"</definedName>
    <definedName name="Img_ML_5h6q3g8u" hidden="1">"IMG_12"</definedName>
    <definedName name="Img_ML_5w4p4b1d" hidden="1">"IMG_12"</definedName>
    <definedName name="Img_ML_6f2p1m9g" hidden="1">"IMG_10"</definedName>
    <definedName name="Img_ML_6y9f7y3n" hidden="1">"IMG_12"</definedName>
    <definedName name="Img_ML_7n6h3t1t" hidden="1">"IMG_12"</definedName>
    <definedName name="Img_ML_8j3w6p4c" hidden="1">"IMG_10"</definedName>
    <definedName name="Img_ML_9j3t2m3v" hidden="1">"IMG_12"</definedName>
    <definedName name="in" localSheetId="2">{"Client Name or Project Name"}</definedName>
    <definedName name="in">{"Client Name or Project Name"}</definedName>
    <definedName name="Info" localSheetId="41">'AMORT. PROFILE 0% CPR'!Info</definedName>
    <definedName name="Info" localSheetId="42">'AMORT. PROFILE 8% CPR (SG)'!Info</definedName>
    <definedName name="Info">#N/A</definedName>
    <definedName name="Input_End_Date" localSheetId="14">#REF!</definedName>
    <definedName name="Input_End_Date">#REF!</definedName>
    <definedName name="Input_Invoice" localSheetId="14">#REF!</definedName>
    <definedName name="Input_Invoice">#REF!</definedName>
    <definedName name="Input_Name" localSheetId="14">#REF!</definedName>
    <definedName name="Input_Name">#REF!</definedName>
    <definedName name="Input_NAP" localSheetId="14">#REF!</definedName>
    <definedName name="Input_NAP">#REF!</definedName>
    <definedName name="Input_Price_HT" localSheetId="14">#REF!</definedName>
    <definedName name="Input_Price_HT">#REF!</definedName>
    <definedName name="Input_Price_TTC" localSheetId="14">#REF!</definedName>
    <definedName name="Input_Price_TTC">#REF!</definedName>
    <definedName name="Input_Services" localSheetId="14">#REF!</definedName>
    <definedName name="Input_Services">#REF!</definedName>
    <definedName name="Input_Start_Date" localSheetId="14">#REF!</definedName>
    <definedName name="Input_Start_Date">#REF!</definedName>
    <definedName name="Input_Total_HT" localSheetId="14">#REF!</definedName>
    <definedName name="Input_Total_HT">#REF!</definedName>
    <definedName name="Input_Total_TTC" localSheetId="14">#REF!</definedName>
    <definedName name="Input_Total_TTC">#REF!</definedName>
    <definedName name="int_mat">#REF!</definedName>
    <definedName name="InterestType" localSheetId="20" hidden="1">#REF!</definedName>
    <definedName name="InterestType" hidden="1">#REF!</definedName>
    <definedName name="Investor" localSheetId="14">#REF!</definedName>
    <definedName name="Investor" localSheetId="15">#REF!</definedName>
    <definedName name="Investor">#REF!</definedName>
    <definedName name="ıopı" localSheetId="2" hidden="1">{"04-12brpr",#N/A,FALSE,"Total jan-dec";"05brpr",#N/A,FALSE,"Total jan-dec";"07brpr",#N/A,FALSE,"Total jan-dec";"01-12absdet",#N/A,FALSE,"Total jan-dec";"01-12abs",#N/A,FALSE,"Total jan-dec";"04-12abs",#N/A,FALSE,"Total jan-dec";"04-12absdet",#N/A,FALSE,"Total jan-dec";"01-12hl",#N/A,FALSE,"Total jan-dec";"04-12HL",#N/A,FALSE,"Total jan-dec"}</definedName>
    <definedName name="ıopı" localSheetId="20" hidden="1">{"04-12brpr",#N/A,FALSE,"Total jan-dec";"05brpr",#N/A,FALSE,"Total jan-dec";"07brpr",#N/A,FALSE,"Total jan-dec";"01-12absdet",#N/A,FALSE,"Total jan-dec";"01-12abs",#N/A,FALSE,"Total jan-dec";"04-12abs",#N/A,FALSE,"Total jan-dec";"04-12absdet",#N/A,FALSE,"Total jan-dec";"01-12hl",#N/A,FALSE,"Total jan-dec";"04-12HL",#N/A,FALSE,"Total jan-dec"}</definedName>
    <definedName name="ıopı" hidden="1">{"04-12brpr",#N/A,FALSE,"Total jan-dec";"05brpr",#N/A,FALSE,"Total jan-dec";"07brpr",#N/A,FALSE,"Total jan-dec";"01-12absdet",#N/A,FALSE,"Total jan-dec";"01-12abs",#N/A,FALSE,"Total jan-dec";"04-12abs",#N/A,FALSE,"Total jan-dec";"04-12absdet",#N/A,FALSE,"Total jan-dec";"01-12hl",#N/A,FALSE,"Total jan-dec";"04-12HL",#N/A,FALSE,"Total jan-dec"}</definedName>
    <definedName name="ıopıop" localSheetId="2" hidden="1">{"det (May)",#N/A,FALSE,"June";"sum (MAY YTD)",#N/A,FALSE,"June YTD"}</definedName>
    <definedName name="ıopıop" localSheetId="20" hidden="1">{"det (May)",#N/A,FALSE,"June";"sum (MAY YTD)",#N/A,FALSE,"June YTD"}</definedName>
    <definedName name="ıopıop" hidden="1">{"det (May)",#N/A,FALSE,"June";"sum (MAY YTD)",#N/A,FALSE,"June YTD"}</definedName>
    <definedName name="ıopıopıp" localSheetId="2" hidden="1">{"det (May)",#N/A,FALSE,"June";"sum (MAY YTD)",#N/A,FALSE,"June YTD"}</definedName>
    <definedName name="ıopıopıp" localSheetId="20" hidden="1">{"det (May)",#N/A,FALSE,"June";"sum (MAY YTD)",#N/A,FALSE,"June YTD"}</definedName>
    <definedName name="ıopıopıp" hidden="1">{"det (May)",#N/A,FALSE,"June";"sum (MAY YTD)",#N/A,FALSE,"June YTD"}</definedName>
    <definedName name="ıopjjk" localSheetId="2" hidden="1">{"det (May)",#N/A,FALSE,"June";"sum (MAY YTD)",#N/A,FALSE,"June YTD"}</definedName>
    <definedName name="ıopjjk" localSheetId="20" hidden="1">{"det (May)",#N/A,FALSE,"June";"sum (MAY YTD)",#N/A,FALSE,"June YTD"}</definedName>
    <definedName name="ıopjjk" hidden="1">{"det (May)",#N/A,FALSE,"June";"sum (MAY YTD)",#N/A,FALSE,"June YTD"}</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ASIC_WEIGHT_GUIDANCE" hidden="1">"c4141"</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BV_SHARE_ACT_OR_EST_THOM" hidden="1">"c5312"</definedName>
    <definedName name="IQ_BV_SHARE_EST" hidden="1">"c3541"</definedName>
    <definedName name="IQ_BV_SHARE_EST_THOM" hidden="1">"c4020"</definedName>
    <definedName name="IQ_BV_SHARE_HIGH_EST" hidden="1">"c3542"</definedName>
    <definedName name="IQ_BV_SHARE_HIGH_EST_THOM" hidden="1">"c4022"</definedName>
    <definedName name="IQ_BV_SHARE_LOW_EST" hidden="1">"c3543"</definedName>
    <definedName name="IQ_BV_SHARE_LOW_EST_THOM" hidden="1">"c4023"</definedName>
    <definedName name="IQ_BV_SHARE_MEDIAN_EST" hidden="1">"c3544"</definedName>
    <definedName name="IQ_BV_SHARE_MEDIAN_EST_THOM" hidden="1">"c4021"</definedName>
    <definedName name="IQ_BV_SHARE_NUM_EST" hidden="1">"c3539"</definedName>
    <definedName name="IQ_BV_SHARE_NUM_EST_THOM" hidden="1">"c4024"</definedName>
    <definedName name="IQ_BV_SHARE_STDDEV_EST" hidden="1">"c3540"</definedName>
    <definedName name="IQ_BV_SHARE_STDDEV_EST_THOM" hidden="1">"c4025"</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_THOM" hidden="1">"c5546"</definedName>
    <definedName name="IQ_CAPEX_BNK" hidden="1">"c110"</definedName>
    <definedName name="IQ_CAPEX_BR" hidden="1">"c111"</definedName>
    <definedName name="IQ_CAPEX_EST" hidden="1">"c3523"</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THOM" hidden="1">"c5503"</definedName>
    <definedName name="IQ_CAPEX_NUM_EST" hidden="1">"c3521"</definedName>
    <definedName name="IQ_CAPEX_NUM_EST_THOM" hidden="1">"c5506"</definedName>
    <definedName name="IQ_CAPEX_PCT_REV" hidden="1">"c19144"</definedName>
    <definedName name="IQ_CAPEX_STDDEV_EST" hidden="1">"c3522"</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GUIDANCE" hidden="1">"c4155"</definedName>
    <definedName name="IQ_CASH_FLOW_GUIDANCE_CIQ" hidden="1">"c4567"</definedName>
    <definedName name="IQ_CASH_FLOW_GUIDANCE_CIQ_COL" hidden="1">"c11216"</definedName>
    <definedName name="IQ_CASH_FLOW_HIGH_GUIDANCE" hidden="1">"c4201"</definedName>
    <definedName name="IQ_CASH_FLOW_HIGH_GUIDANCE_CIQ" hidden="1">"c4613"</definedName>
    <definedName name="IQ_CASH_FLOW_HIGH_GUIDANCE_CIQ_COL" hidden="1">"c11262"</definedName>
    <definedName name="IQ_CASH_FLOW_LOW_GUIDANCE" hidden="1">"c4241"</definedName>
    <definedName name="IQ_CASH_FLOW_LOW_GUIDANCE_CIQ" hidden="1">"c4653"</definedName>
    <definedName name="IQ_CASH_FLOW_LOW_GUIDANCE_CIQ_COL" hidden="1">"c11302"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GUIDANCE_CIQ" hidden="1">"c4577"</definedName>
    <definedName name="IQ_CASH_OPER_GUIDANCE_CIQ_COL" hidden="1">"c11226"</definedName>
    <definedName name="IQ_CASH_OPER_HIGH_GUIDANCE_CIQ" hidden="1">"c4597"</definedName>
    <definedName name="IQ_CASH_OPER_HIGH_GUIDANCE_CIQ_COL" hidden="1">"c11246"</definedName>
    <definedName name="IQ_CASH_OPER_LOW_GUIDANCE_CIQ" hidden="1">"c4637"</definedName>
    <definedName name="IQ_CASH_OPER_LOW_GUIDANCE_CIQ_COL" hidden="1">"c11286"</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GUIDANCE" hidden="1">"c4250"</definedName>
    <definedName name="IQ_CASH_ST_INVEST_GUIDANCE_CIQ" hidden="1">"c4776"</definedName>
    <definedName name="IQ_CASH_ST_INVEST_GUIDANCE_CIQ_COL" hidden="1">"c11423"</definedName>
    <definedName name="IQ_CASH_ST_INVEST_HIGH_GUIDANCE" hidden="1">"c4195"</definedName>
    <definedName name="IQ_CASH_ST_INVEST_HIGH_GUIDANCE_CIQ" hidden="1">"c4607"</definedName>
    <definedName name="IQ_CASH_ST_INVEST_HIGH_GUIDANCE_CIQ_COL" hidden="1">"c11256"</definedName>
    <definedName name="IQ_CASH_ST_INVEST_LOW_GUIDANCE" hidden="1">"c4235"</definedName>
    <definedName name="IQ_CASH_ST_INVEST_LOW_GUIDANCE_CIQ" hidden="1">"c4647"</definedName>
    <definedName name="IQ_CASH_ST_INVEST_LOW_GUIDANCE_CIQ_COL" hidden="1">"c11296"</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THOM" hidden="1">"c5301"</definedName>
    <definedName name="IQ_CFPS_EST" hidden="1">"c1667"</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THOM" hidden="1">"c4007"</definedName>
    <definedName name="IQ_CFPS_NUM_EST" hidden="1">"c1671"</definedName>
    <definedName name="IQ_CFPS_NUM_EST_THOM" hidden="1">"c4010"</definedName>
    <definedName name="IQ_CFPS_STDDEV_EST" hidden="1">"c1672"</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_WEIGHT_GUIDANCE" hidden="1">"c4270"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GUIDANCE_CIQ" hidden="1">"c4804"</definedName>
    <definedName name="IQ_DISTRIBUTABLE_CASH_GUIDANCE_CIQ_COL" hidden="1">"c11451"</definedName>
    <definedName name="IQ_DISTRIBUTABLE_CASH_HIGH_GUIDANCE_CIQ" hidden="1">"c4610"</definedName>
    <definedName name="IQ_DISTRIBUTABLE_CASH_HIGH_GUIDANCE_CIQ_COL" hidden="1">"c11259"</definedName>
    <definedName name="IQ_DISTRIBUTABLE_CASH_LOW_GUIDANCE_CIQ" hidden="1">"c4650"</definedName>
    <definedName name="IQ_DISTRIBUTABLE_CASH_LOW_GUIDANCE_CIQ_COL" hidden="1">"c11299"</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GUIDANCE_CIQ" hidden="1">"c4812"</definedName>
    <definedName name="IQ_DISTRIBUTABLE_CASH_SHARE_GUIDANCE_CIQ_COL" hidden="1">"c11459"</definedName>
    <definedName name="IQ_DISTRIBUTABLE_CASH_SHARE_HIGH_GUIDANCE_CIQ" hidden="1">"c4611"</definedName>
    <definedName name="IQ_DISTRIBUTABLE_CASH_SHARE_HIGH_GUIDANCE_CIQ_COL" hidden="1">"c11260"</definedName>
    <definedName name="IQ_DISTRIBUTABLE_CASH_SHARE_LOW_GUIDANCE_CIQ" hidden="1">"c4651"</definedName>
    <definedName name="IQ_DISTRIBUTABLE_CASH_SHARE_LOW_GUIDANCE_CIQ_COL" hidden="1">"c11300"</definedName>
    <definedName name="IQ_DISTRIBUTABLE_CASH_SHARES_BASIC" hidden="1">"c16189"</definedName>
    <definedName name="IQ_DISTRIBUTABLE_CASH_SHARES_DILUTED" hidden="1">"c16190"</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THOM" hidden="1">"c5302"</definedName>
    <definedName name="IQ_DPS_EST" hidden="1">"c1674"</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THOM" hidden="1">"c4014"</definedName>
    <definedName name="IQ_DPS_NUM_EST" hidden="1">"c1678"</definedName>
    <definedName name="IQ_DPS_NUM_EST_THOM" hidden="1">"c4017"</definedName>
    <definedName name="IQ_DPS_STDDEV_EST" hidden="1">"c1679"</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THOM" hidden="1">"c5303"</definedName>
    <definedName name="IQ_EBIT_EQ_INC" hidden="1">"c3498"</definedName>
    <definedName name="IQ_EBIT_EQ_INC_EXCL_SBC" hidden="1">"c3502"</definedName>
    <definedName name="IQ_EBIT_EST" hidden="1">"c1681"</definedName>
    <definedName name="IQ_EBIT_EST_THOM" hidden="1">"c5105"</definedName>
    <definedName name="IQ_EBIT_EXCL_SBC" hidden="1">"c3082"</definedName>
    <definedName name="IQ_EBIT_GROWTH_1" hidden="1">"IQ_EBIT_GROWTH_1"</definedName>
    <definedName name="IQ_EBIT_GROWTH_2" hidden="1">"IQ_EBIT_GROWTH_2"</definedName>
    <definedName name="IQ_EBIT_GUIDANCE_CIQ" hidden="1">"c4828"</definedName>
    <definedName name="IQ_EBIT_GUIDANCE_CIQ_COL" hidden="1">"c11475"</definedName>
    <definedName name="IQ_EBIT_GW_ACT_OR_EST" hidden="1">"c4306"</definedName>
    <definedName name="IQ_EBIT_GW_GUIDANCE" hidden="1">"c4307"</definedName>
    <definedName name="IQ_EBIT_GW_GUIDANCE_CIQ" hidden="1">"c4832"</definedName>
    <definedName name="IQ_EBIT_GW_GUIDANCE_CIQ_COL" hidden="1">"c11479"</definedName>
    <definedName name="IQ_EBIT_GW_HIGH_GUIDANCE" hidden="1">"c4171"</definedName>
    <definedName name="IQ_EBIT_GW_HIGH_GUIDANCE_CIQ" hidden="1">"c4583"</definedName>
    <definedName name="IQ_EBIT_GW_HIGH_GUIDANCE_CIQ_COL" hidden="1">"c11232"</definedName>
    <definedName name="IQ_EBIT_GW_LOW_GUIDANCE" hidden="1">"c4211"</definedName>
    <definedName name="IQ_EBIT_GW_LOW_GUIDANCE_CIQ" hidden="1">"c4623"</definedName>
    <definedName name="IQ_EBIT_GW_LOW_GUIDANCE_CIQ_COL" hidden="1">"c11272"</definedName>
    <definedName name="IQ_EBIT_HIGH_EST" hidden="1">"c1683"</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THOM" hidden="1">"c5106"</definedName>
    <definedName name="IQ_EBIT_NUM_EST" hidden="1">"c1685"</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GUIDANCE" hidden="1">"c4321"</definedName>
    <definedName name="IQ_EBIT_SBC_GW_GUIDANCE_CIQ" hidden="1">"c4846"</definedName>
    <definedName name="IQ_EBIT_SBC_GW_GUIDANCE_CIQ_COL" hidden="1">"c11493"</definedName>
    <definedName name="IQ_EBIT_SBC_GW_HIGH_GUIDANCE" hidden="1">"c4193"</definedName>
    <definedName name="IQ_EBIT_SBC_GW_HIGH_GUIDANCE_CIQ" hidden="1">"c4605"</definedName>
    <definedName name="IQ_EBIT_SBC_GW_HIGH_GUIDANCE_CIQ_COL" hidden="1">"c11254"</definedName>
    <definedName name="IQ_EBIT_SBC_GW_LOW_GUIDANCE" hidden="1">"c4233"</definedName>
    <definedName name="IQ_EBIT_SBC_GW_LOW_GUIDANCE_CIQ" hidden="1">"c4645"</definedName>
    <definedName name="IQ_EBIT_SBC_GW_LOW_GUIDANCE_CIQ_COL" hidden="1">"c11294"</definedName>
    <definedName name="IQ_EBIT_SBC_HIGH_GUIDANCE" hidden="1">"c4192"</definedName>
    <definedName name="IQ_EBIT_SBC_HIGH_GUIDANCE_CIQ" hidden="1">"c4604"</definedName>
    <definedName name="IQ_EBIT_SBC_HIGH_GUIDANCE_CIQ_COL" hidden="1">"c11253"</definedName>
    <definedName name="IQ_EBIT_SBC_LOW_GUIDANCE" hidden="1">"c4232"</definedName>
    <definedName name="IQ_EBIT_SBC_LOW_GUIDANCE_CIQ" hidden="1">"c4644"</definedName>
    <definedName name="IQ_EBIT_SBC_LOW_GUIDANCE_CIQ_COL" hidden="1">"c11293"</definedName>
    <definedName name="IQ_EBIT_STDDEV_EST" hidden="1">"c1686"</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ROWTH_1" hidden="1">"IQ_EBITDA_GROWTH_1"</definedName>
    <definedName name="IQ_EBITDA_GROWTH_2" hidden="1">"IQ_EBITDA_GROWTH_2"</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GUIDANCE" hidden="1">"c4338"</definedName>
    <definedName name="IQ_EBITDA_SBC_GUIDANCE_CIQ" hidden="1">"c4863"</definedName>
    <definedName name="IQ_EBITDA_SBC_GUIDANCE_CIQ_COL" hidden="1">"c11510"</definedName>
    <definedName name="IQ_EBITDA_SBC_HIGH_GUIDANCE" hidden="1">"c4194"</definedName>
    <definedName name="IQ_EBITDA_SBC_HIGH_GUIDANCE_CIQ" hidden="1">"c4606"</definedName>
    <definedName name="IQ_EBITDA_SBC_HIGH_GUIDANCE_CIQ_COL" hidden="1">"c11255"</definedName>
    <definedName name="IQ_EBITDA_SBC_LOW_GUIDANCE" hidden="1">"c4234"</definedName>
    <definedName name="IQ_EBITDA_SBC_LOW_GUIDANCE_CIQ" hidden="1">"c4646"</definedName>
    <definedName name="IQ_EBITDA_SBC_LOW_GUIDANCE_CIQ_COL" hidden="1">"c11295"</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GUIDANCE" hidden="1">"c4355"</definedName>
    <definedName name="IQ_EBT_SBC_GW_GUIDANCE_CIQ" hidden="1">"c4880"</definedName>
    <definedName name="IQ_EBT_SBC_GW_GUIDANCE_CIQ_COL" hidden="1">"c11527"</definedName>
    <definedName name="IQ_EBT_SBC_GW_HIGH_GUIDANCE" hidden="1">"c4191"</definedName>
    <definedName name="IQ_EBT_SBC_GW_HIGH_GUIDANCE_CIQ" hidden="1">"c4603"</definedName>
    <definedName name="IQ_EBT_SBC_GW_HIGH_GUIDANCE_CIQ_COL" hidden="1">"c11252"</definedName>
    <definedName name="IQ_EBT_SBC_GW_LOW_GUIDANCE" hidden="1">"c4231"</definedName>
    <definedName name="IQ_EBT_SBC_GW_LOW_GUIDANCE_CIQ" hidden="1">"c4643"</definedName>
    <definedName name="IQ_EBT_SBC_GW_LOW_GUIDANCE_CIQ_COL" hidden="1">"c11292"</definedName>
    <definedName name="IQ_EBT_SBC_HIGH_GUIDANCE" hidden="1">"c4190"</definedName>
    <definedName name="IQ_EBT_SBC_HIGH_GUIDANCE_CIQ" hidden="1">"c4602"</definedName>
    <definedName name="IQ_EBT_SBC_HIGH_GUIDANCE_CIQ_COL" hidden="1">"c11251"</definedName>
    <definedName name="IQ_EBT_SBC_LOW_GUIDANCE" hidden="1">"c4230"</definedName>
    <definedName name="IQ_EBT_SBC_LOW_GUIDANCE_CIQ" hidden="1">"c4642"</definedName>
    <definedName name="IQ_EBT_SBC_LOW_GUIDANCE_CIQ_COL" hidden="1">"c11291"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THOM" hidden="1">"c5298"</definedName>
    <definedName name="IQ_EPS_AP" hidden="1">"c8880"</definedName>
    <definedName name="IQ_EPS_AP_ABS" hidden="1">"c8899"</definedName>
    <definedName name="IQ_EPS_EST" hidden="1">"c399"</definedName>
    <definedName name="IQ_EPS_EST_1" hidden="1">"IQ_EPS_EST_1"</definedName>
    <definedName name="IQ_EPS_EST_BOTTOM_UP" hidden="1">"c5489"</definedName>
    <definedName name="IQ_EPS_EST_BOTTOM_UP_CIQ" hidden="1">"c12026"</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EST" hidden="1">"c1737"</definedName>
    <definedName name="IQ_EPS_GW_EST_BOTTOM_UP_CIQ" hidden="1">"c12028"</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BOTTOM_UP_CIQ" hidden="1">"c12027"</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THOM" hidden="1">"c5307"</definedName>
    <definedName name="IQ_EPS_REPORTED_EST" hidden="1">"c1744"</definedName>
    <definedName name="IQ_EPS_REPORTED_EST_BOTTOM_UP_CIQ" hidden="1">"c12029"</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GUIDANCE" hidden="1">"c4381"</definedName>
    <definedName name="IQ_EPS_SBC_GW_GUIDANCE_CIQ" hidden="1">"c4906"</definedName>
    <definedName name="IQ_EPS_SBC_GW_GUIDANCE_CIQ_COL" hidden="1">"c11553"</definedName>
    <definedName name="IQ_EPS_SBC_GW_HIGH_GUIDANCE" hidden="1">"c4189"</definedName>
    <definedName name="IQ_EPS_SBC_GW_HIGH_GUIDANCE_CIQ" hidden="1">"c4601"</definedName>
    <definedName name="IQ_EPS_SBC_GW_HIGH_GUIDANCE_CIQ_COL" hidden="1">"c11250"</definedName>
    <definedName name="IQ_EPS_SBC_GW_LOW_GUIDANCE" hidden="1">"c4229"</definedName>
    <definedName name="IQ_EPS_SBC_GW_LOW_GUIDANCE_CIQ" hidden="1">"c4641"</definedName>
    <definedName name="IQ_EPS_SBC_GW_LOW_GUIDANCE_CIQ_COL" hidden="1">"c11290"</definedName>
    <definedName name="IQ_EPS_SBC_HIGH_GUIDANCE" hidden="1">"c4188"</definedName>
    <definedName name="IQ_EPS_SBC_HIGH_GUIDANCE_CIQ" hidden="1">"c4600"</definedName>
    <definedName name="IQ_EPS_SBC_HIGH_GUIDANCE_CIQ_COL" hidden="1">"c11249"</definedName>
    <definedName name="IQ_EPS_SBC_LOW_GUIDANCE" hidden="1">"c4228"</definedName>
    <definedName name="IQ_EPS_SBC_LOW_GUIDANCE_CIQ" hidden="1">"c4640"</definedName>
    <definedName name="IQ_EPS_SBC_LOW_GUIDANCE_CIQ_COL" hidden="1">"c11289"</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SHARE" hidden="1">"c3549"</definedName>
    <definedName name="IQ_EST_ACT_BV_SHARE_THOM" hidden="1">"c4026"</definedName>
    <definedName name="IQ_EST_ACT_CAPEX" hidden="1">"c3546"</definedName>
    <definedName name="IQ_EST_ACT_CAPEX_THOM" hidden="1">"c5508"</definedName>
    <definedName name="IQ_EST_ACT_CASH_EPS" hidden="1">"c5637"</definedName>
    <definedName name="IQ_EST_ACT_CASH_EPS_THOM" hidden="1">"c5645"</definedName>
    <definedName name="IQ_EST_ACT_CFPS" hidden="1">"c1673"</definedName>
    <definedName name="IQ_EST_ACT_CFPS_THOM" hidden="1">"c4012"</definedName>
    <definedName name="IQ_EST_ACT_DPS" hidden="1">"c1680"</definedName>
    <definedName name="IQ_EST_ACT_DPS_THOM" hidden="1">"c4019"</definedName>
    <definedName name="IQ_EST_ACT_EBIT" hidden="1">"c1687"</definedName>
    <definedName name="IQ_EST_ACT_EBIT_THOM" hidden="1">"c5111"</definedName>
    <definedName name="IQ_EST_ACT_EBITDA" hidden="1">"c1664"</definedName>
    <definedName name="IQ_EST_ACT_EBITDA_CIQ" hidden="1">"c3667"</definedName>
    <definedName name="IQ_EST_ACT_EBITDA_THOM" hidden="1">"c3998"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THOM" hidden="1">"c5294"</definedName>
    <definedName name="IQ_EST_ACT_FFO" hidden="1">"c1666"</definedName>
    <definedName name="IQ_EST_ACT_FFO_THOM" hidden="1">"c4005"</definedName>
    <definedName name="IQ_EST_ACT_GROSS_MARGIN" hidden="1">"c5553"</definedName>
    <definedName name="IQ_EST_ACT_GROSS_MARGIN_THOM" hidden="1">"c5561"</definedName>
    <definedName name="IQ_EST_ACT_NAV" hidden="1">"c1757"</definedName>
    <definedName name="IQ_EST_ACT_NAV_THOM" hidden="1">"c5600"</definedName>
    <definedName name="IQ_EST_ACT_NET_DEBT" hidden="1">"c3545"</definedName>
    <definedName name="IQ_EST_ACT_NET_DEBT_THOM" hidden="1">"c4033"</definedName>
    <definedName name="IQ_EST_ACT_NI" hidden="1">"c1722"</definedName>
    <definedName name="IQ_EST_ACT_NI_GW" hidden="1">"c1729"</definedName>
    <definedName name="IQ_EST_ACT_NI_REPORTED" hidden="1">"c1736"</definedName>
    <definedName name="IQ_EST_ACT_NI_THOM" hidden="1">"c5132"</definedName>
    <definedName name="IQ_EST_ACT_OPER_INC" hidden="1">"c1694"</definedName>
    <definedName name="IQ_EST_ACT_OPER_INC_THOM" hidden="1">"c5118"</definedName>
    <definedName name="IQ_EST_ACT_PRETAX_GW_INC" hidden="1">"c1708"</definedName>
    <definedName name="IQ_EST_ACT_PRETAX_INC" hidden="1">"c1701"</definedName>
    <definedName name="IQ_EST_ACT_PRETAX_INC_THOM" hidden="1">"c5125"</definedName>
    <definedName name="IQ_EST_ACT_PRETAX_REPORT_INC" hidden="1">"c1715"</definedName>
    <definedName name="IQ_EST_ACT_RECURRING_PROFIT" hidden="1">"c4411"</definedName>
    <definedName name="IQ_EST_ACT_RETURN_ASSETS" hidden="1">"c3547"</definedName>
    <definedName name="IQ_EST_ACT_RETURN_ASSETS_THOM" hidden="1">"c4040"</definedName>
    <definedName name="IQ_EST_ACT_RETURN_EQUITY" hidden="1">"c3548"</definedName>
    <definedName name="IQ_EST_ACT_RETURN_EQUITY_THOM" hidden="1">"c5287"</definedName>
    <definedName name="IQ_EST_ACT_REV" hidden="1">"c2113"</definedName>
    <definedName name="IQ_EST_ACT_REV_CIQ" hidden="1">"c3666"</definedName>
    <definedName name="IQ_EST_ACT_REV_THOM" hidden="1">"c3997"</definedName>
    <definedName name="IQ_EST_CAPEX_GROWTH_1YR" hidden="1">"c3588"</definedName>
    <definedName name="IQ_EST_CAPEX_GROWTH_1YR_THOM" hidden="1">"c5542"</definedName>
    <definedName name="IQ_EST_CAPEX_GROWTH_2YR" hidden="1">"c3589"</definedName>
    <definedName name="IQ_EST_CAPEX_GROWTH_2YR_THOM" hidden="1">"c5543"</definedName>
    <definedName name="IQ_EST_CAPEX_GROWTH_Q_1YR" hidden="1">"c3590"</definedName>
    <definedName name="IQ_EST_CAPEX_GROWTH_Q_1YR_THOM" hidden="1">"c5544"</definedName>
    <definedName name="IQ_EST_CAPEX_SEQ_GROWTH_Q" hidden="1">"c3591"</definedName>
    <definedName name="IQ_EST_CAPEX_SEQ_GROWTH_Q_THOM" hidden="1">"c5545"</definedName>
    <definedName name="IQ_EST_CFPS_DIFF" hidden="1">"c1871"</definedName>
    <definedName name="IQ_EST_CFPS_DIFF_THOM" hidden="1">"c5188"</definedName>
    <definedName name="IQ_EST_CFPS_GROWTH_1YR" hidden="1">"c1774"</definedName>
    <definedName name="IQ_EST_CFPS_GROWTH_1YR_THOM" hidden="1">"c5174"</definedName>
    <definedName name="IQ_EST_CFPS_GROWTH_2YR" hidden="1">"c1775"</definedName>
    <definedName name="IQ_EST_CFPS_GROWTH_2YR_THOM" hidden="1">"c5175"</definedName>
    <definedName name="IQ_EST_CFPS_GROWTH_Q_1YR" hidden="1">"c1776"</definedName>
    <definedName name="IQ_EST_CFPS_GROWTH_Q_1YR_THOM" hidden="1">"c5176"</definedName>
    <definedName name="IQ_EST_CFPS_SEQ_GROWTH_Q" hidden="1">"c1777"</definedName>
    <definedName name="IQ_EST_CFPS_SEQ_GROWTH_Q_THOM" hidden="1">"c5177"</definedName>
    <definedName name="IQ_EST_CFPS_SURPRISE_PERCENT" hidden="1">"c1872"</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PS_DIFF" hidden="1">"c1873"</definedName>
    <definedName name="IQ_EST_DPS_DIFF_THOM" hidden="1">"c5190"</definedName>
    <definedName name="IQ_EST_DPS_GROWTH_1YR" hidden="1">"c1778"</definedName>
    <definedName name="IQ_EST_DPS_GROWTH_1YR_THOM" hidden="1">"c5178"</definedName>
    <definedName name="IQ_EST_DPS_GROWTH_2YR" hidden="1">"c1779"</definedName>
    <definedName name="IQ_EST_DPS_GROWTH_2YR_THOM" hidden="1">"c5179"</definedName>
    <definedName name="IQ_EST_DPS_GROWTH_Q_1YR" hidden="1">"c1780"</definedName>
    <definedName name="IQ_EST_DPS_GROWTH_Q_1YR_THOM" hidden="1">"c5180"</definedName>
    <definedName name="IQ_EST_DPS_SEQ_GROWTH_Q" hidden="1">"c1781"</definedName>
    <definedName name="IQ_EST_DPS_SEQ_GROWTH_Q_THOM" hidden="1">"c5181"</definedName>
    <definedName name="IQ_EST_DPS_SURPRISE_PERCENT" hidden="1">"c1874"</definedName>
    <definedName name="IQ_EST_DPS_SURPRISE_PERCENT_THOM" hidden="1">"c5191"</definedName>
    <definedName name="IQ_EST_EBIT_DIFF" hidden="1">"c1875"</definedName>
    <definedName name="IQ_EST_EBIT_DIFF_THOM" hidden="1">"c5192"</definedName>
    <definedName name="IQ_EST_EBIT_SURPRISE_PERCENT" hidden="1">"c1876"</definedName>
    <definedName name="IQ_EST_EBIT_SURPRISE_PERCENT_THOM" hidden="1">"c5193"</definedName>
    <definedName name="IQ_EST_EBITDA_DIFF" hidden="1">"c1867"</definedName>
    <definedName name="IQ_EST_EBITDA_DIFF_CIQ" hidden="1">"c3719"</definedName>
    <definedName name="IQ_EST_EBITDA_DIFF_THOM" hidden="1">"c5184"</definedName>
    <definedName name="IQ_EST_EBITDA_GROWTH_1YR" hidden="1">"c1766"</definedName>
    <definedName name="IQ_EST_EBITDA_GROWTH_1YR_CIQ" hidden="1">"c3695"</definedName>
    <definedName name="IQ_EST_EBITDA_GROWTH_1YR_THOM" hidden="1">"c5161"</definedName>
    <definedName name="IQ_EST_EBITDA_GROWTH_2YR" hidden="1">"c1767"</definedName>
    <definedName name="IQ_EST_EBITDA_GROWTH_2YR_CIQ" hidden="1">"c3696"</definedName>
    <definedName name="IQ_EST_EBITDA_GROWTH_2YR_THOM" hidden="1">"c5162"</definedName>
    <definedName name="IQ_EST_EBITDA_GROWTH_Q_1YR" hidden="1">"c1768"</definedName>
    <definedName name="IQ_EST_EBITDA_GROWTH_Q_1YR_CIQ" hidden="1">"c3697"</definedName>
    <definedName name="IQ_EST_EBITDA_GROWTH_Q_1YR_THOM" hidden="1">"c5163"</definedName>
    <definedName name="IQ_EST_EBITDA_SEQ_GROWTH_Q" hidden="1">"c1769"</definedName>
    <definedName name="IQ_EST_EBITDA_SEQ_GROWTH_Q_CIQ" hidden="1">"c3698"</definedName>
    <definedName name="IQ_EST_EBITDA_SEQ_GROWTH_Q_THOM" hidden="1">"c5164"</definedName>
    <definedName name="IQ_EST_EBITDA_SURPRISE_PERCENT" hidden="1">"c1868"</definedName>
    <definedName name="IQ_EST_EBITDA_SURPRISE_PERCENT_CIQ" hidden="1">"c3720"</definedName>
    <definedName name="IQ_EST_EBITDA_SURPRISE_PERCENT_THOM" hidden="1">"c5185"</definedName>
    <definedName name="IQ_EST_EPS_DIFF" hidden="1">"c1864"</definedName>
    <definedName name="IQ_EST_EPS_DIFF_CIQ" hidden="1">"c4999"</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THOM" hidden="1">"c5154"</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HIGH_THOM" hidden="1">"c5101"</definedName>
    <definedName name="IQ_EST_EPS_GROWTH_5YR_LOW" hidden="1">"c1658"</definedName>
    <definedName name="IQ_EST_EPS_GROWTH_5YR_LOW_CIQ" hidden="1">"c4664"</definedName>
    <definedName name="IQ_EST_EPS_GROWTH_5YR_LOW_THOM" hidden="1">"c5102"</definedName>
    <definedName name="IQ_EST_EPS_GROWTH_5YR_MEDIAN" hidden="1">"c1656"</definedName>
    <definedName name="IQ_EST_EPS_GROWTH_5YR_MEDIAN_CIQ" hidden="1">"c5480"</definedName>
    <definedName name="IQ_EST_EPS_GROWTH_5YR_MEDIAN_THOM" hidden="1">"c5100"</definedName>
    <definedName name="IQ_EST_EPS_GROWTH_5YR_NUM" hidden="1">"c1659"</definedName>
    <definedName name="IQ_EST_EPS_GROWTH_5YR_NUM_CIQ" hidden="1">"c4665"</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EQ_GROWTH_Q" hidden="1">"c1764"</definedName>
    <definedName name="IQ_EST_EPS_SEQ_GROWTH_Q_CIQ" hidden="1">"c3690"</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THOM" hidden="1">"c5296"</definedName>
    <definedName name="IQ_EST_FAIR_VALUE_MORT_SERVICING_ASSETS_FFIEC" hidden="1">"c12956"</definedName>
    <definedName name="IQ_EST_FFO_DIFF" hidden="1">"c1869"</definedName>
    <definedName name="IQ_EST_FFO_DIFF_THOM" hidden="1">"c5186"</definedName>
    <definedName name="IQ_EST_FFO_GROWTH_1YR" hidden="1">"c1770"</definedName>
    <definedName name="IQ_EST_FFO_GROWTH_1YR_THOM" hidden="1">"c5170"</definedName>
    <definedName name="IQ_EST_FFO_GROWTH_2YR" hidden="1">"c1771"</definedName>
    <definedName name="IQ_EST_FFO_GROWTH_2YR_THOM" hidden="1">"c5171"</definedName>
    <definedName name="IQ_EST_FFO_GROWTH_Q_1YR" hidden="1">"c1772"</definedName>
    <definedName name="IQ_EST_FFO_GROWTH_Q_1YR_THOM" hidden="1">"c5172"</definedName>
    <definedName name="IQ_EST_FFO_SEQ_GROWTH_Q" hidden="1">"c1773"</definedName>
    <definedName name="IQ_EST_FFO_SEQ_GROWTH_Q_THOM" hidden="1">"c5173"</definedName>
    <definedName name="IQ_EST_FFO_SURPRISE_PERCENT" hidden="1">"c1870"</definedName>
    <definedName name="IQ_EST_FFO_SURPRISE_PERCENT_THOM" hidden="1">"c5187"</definedName>
    <definedName name="IQ_EST_FOOTNOTE" hidden="1">"c4540"</definedName>
    <definedName name="IQ_EST_FOOTNOTE_CIQ" hidden="1">"c12022"</definedName>
    <definedName name="IQ_EST_FOOTNOTE_THOM" hidden="1">"c5313"</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DIFF_THOM" hidden="1">"c5198"</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THOM" hidden="1">"c5166"</definedName>
    <definedName name="IQ_EST_NUM_HIGHEST_REC" hidden="1">"c5648"</definedName>
    <definedName name="IQ_EST_NUM_HIGHEST_REC_CIQ" hidden="1">"c3700"</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THOM" hidden="1">"c5168"</definedName>
    <definedName name="IQ_EST_NUM_LOWEST_REC" hidden="1">"c5652"</definedName>
    <definedName name="IQ_EST_NUM_LOWEST_REC_CIQ" hidden="1">"c3704"</definedName>
    <definedName name="IQ_EST_NUM_LOWEST_REC_THOM" hidden="1">"c5169"</definedName>
    <definedName name="IQ_EST_NUM_NEUTRAL_REC" hidden="1">"c5650"</definedName>
    <definedName name="IQ_EST_NUM_NEUTRAL_REC_CIQ" hidden="1">"c3702"</definedName>
    <definedName name="IQ_EST_NUM_NEUTRAL_REC_THOM" hidden="1">"c5167"</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THOM" hidden="1">"c5194"</definedName>
    <definedName name="IQ_EST_OPER_INC_SURPRISE_PERCENT" hidden="1">"c1878"</definedName>
    <definedName name="IQ_EST_OPER_INC_SURPRISE_PERCENT_THOM" hidden="1">"c5195"</definedName>
    <definedName name="IQ_EST_PERIOD_ID" hidden="1">"c13923"</definedName>
    <definedName name="IQ_EST_PRE_TAX_DIFF" hidden="1">"c1879"</definedName>
    <definedName name="IQ_EST_PRE_TAX_DIFF_THOM" hidden="1">"c5196"</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PRE_TAX_SURPRISE_PERCENT_THOM" hidden="1">"c5197"</definedName>
    <definedName name="IQ_EST_REV_DIFF" hidden="1">"c1865"</definedName>
    <definedName name="IQ_EST_REV_DIFF_CIQ" hidden="1">"c3717"</definedName>
    <definedName name="IQ_EST_REV_DIFF_THOM" hidden="1">"c5182"</definedName>
    <definedName name="IQ_EST_REV_GROWTH_1YR" hidden="1">"c1638"</definedName>
    <definedName name="IQ_EST_REV_GROWTH_1YR_CIQ" hidden="1">"c3691"</definedName>
    <definedName name="IQ_EST_REV_GROWTH_1YR_THOM" hidden="1">"c5157"</definedName>
    <definedName name="IQ_EST_REV_GROWTH_2YR" hidden="1">"c1639"</definedName>
    <definedName name="IQ_EST_REV_GROWTH_2YR_CIQ" hidden="1">"c3692"</definedName>
    <definedName name="IQ_EST_REV_GROWTH_2YR_THOM" hidden="1">"c5158"</definedName>
    <definedName name="IQ_EST_REV_GROWTH_Q_1YR" hidden="1">"c1640"</definedName>
    <definedName name="IQ_EST_REV_GROWTH_Q_1YR_CIQ" hidden="1">"c3693"</definedName>
    <definedName name="IQ_EST_REV_GROWTH_Q_1YR_THOM" hidden="1">"c5159"</definedName>
    <definedName name="IQ_EST_REV_SEQ_GROWTH_Q" hidden="1">"c1765"</definedName>
    <definedName name="IQ_EST_REV_SEQ_GROWTH_Q_CIQ" hidden="1">"c3694"</definedName>
    <definedName name="IQ_EST_REV_SEQ_GROWTH_Q_THOM" hidden="1">"c5160"</definedName>
    <definedName name="IQ_EST_REV_SURPRISE_PERCENT" hidden="1">"c1866"</definedName>
    <definedName name="IQ_EST_REV_SURPRISE_PERCENT_CIQ" hidden="1">"c3718"</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GUIDANCE_CIQ" hidden="1">"c4961"</definedName>
    <definedName name="IQ_FFO_ADJ_GUIDANCE_CIQ_COL" hidden="1">"c11608"</definedName>
    <definedName name="IQ_FFO_ADJ_HIGH_GUIDANCE_CIQ" hidden="1">"c4614"</definedName>
    <definedName name="IQ_FFO_ADJ_HIGH_GUIDANCE_CIQ_COL" hidden="1">"c11263"</definedName>
    <definedName name="IQ_FFO_ADJ_LOW_GUIDANCE_CIQ" hidden="1">"c4654"</definedName>
    <definedName name="IQ_FFO_ADJ_LOW_GUIDANCE_CIQ_COL" hidden="1">"c11303"</definedName>
    <definedName name="IQ_FFO_DILUTED" hidden="1">"c16186"</definedName>
    <definedName name="IQ_FFO_EST" hidden="1">"c418"</definedName>
    <definedName name="IQ_FFO_EST_THOM" hidden="1">"c3999"</definedName>
    <definedName name="IQ_FFO_GUIDANCE_CIQ" hidden="1">"c4968"</definedName>
    <definedName name="IQ_FFO_GUIDANCE_CIQ_COL" hidden="1">"c11615"</definedName>
    <definedName name="IQ_FFO_HIGH_EST" hidden="1">"c419"</definedName>
    <definedName name="IQ_FFO_HIGH_EST_THOM" hidden="1">"c4001"</definedName>
    <definedName name="IQ_FFO_HIGH_GUIDANCE_CIQ" hidden="1">"c4596"</definedName>
    <definedName name="IQ_FFO_HIGH_GUIDANCE_CIQ_COL" hidden="1">"c11245"</definedName>
    <definedName name="IQ_FFO_LOW_EST" hidden="1">"c420"</definedName>
    <definedName name="IQ_FFO_LOW_EST_THOM" hidden="1">"c4002"</definedName>
    <definedName name="IQ_FFO_LOW_GUIDANCE_CIQ" hidden="1">"c4636"</definedName>
    <definedName name="IQ_FFO_LOW_GUIDANCE_CIQ_COL" hidden="1">"c11285"</definedName>
    <definedName name="IQ_FFO_MEDIAN_EST" hidden="1">"c1665"</definedName>
    <definedName name="IQ_FFO_MEDIAN_EST_THOM" hidden="1">"c4000"</definedName>
    <definedName name="IQ_FFO_NUM_EST" hidden="1">"c421"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GUIDANCE_CIQ" hidden="1">"c4976"</definedName>
    <definedName name="IQ_FFO_SHARE_GUIDANCE_CIQ_COL" hidden="1">"c11623"</definedName>
    <definedName name="IQ_FFO_SHARE_HIGH_GUIDANCE_CIQ" hidden="1">"c4615"</definedName>
    <definedName name="IQ_FFO_SHARE_HIGH_GUIDANCE_CIQ_COL" hidden="1">"c11264"</definedName>
    <definedName name="IQ_FFO_SHARE_LOW_GUIDANCE_CIQ" hidden="1">"c4655"</definedName>
    <definedName name="IQ_FFO_SHARE_LOW_GUIDANCE_CIQ_COL" hidden="1">"c11304"</definedName>
    <definedName name="IQ_FFO_SHARES_BASIC" hidden="1">"c16185"</definedName>
    <definedName name="IQ_FFO_SHARES_DILUTED" hidden="1">"c16187"</definedName>
    <definedName name="IQ_FFO_STDDEV_EST" hidden="1">"c422"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GUIDANCE_CIQ" hidden="1">"c4988"</definedName>
    <definedName name="IQ_MAINT_CAPEX_GUIDANCE_CIQ_COL" hidden="1">"c11635"</definedName>
    <definedName name="IQ_MAINT_CAPEX_HIGH_GUIDANCE_CIQ" hidden="1">"c4609"</definedName>
    <definedName name="IQ_MAINT_CAPEX_HIGH_GUIDANCE_CIQ_COL" hidden="1">"c11258"</definedName>
    <definedName name="IQ_MAINT_CAPEX_LOW_GUIDANCE_CIQ" hidden="1">"c4649"</definedName>
    <definedName name="IQ_MAINT_CAPEX_LOW_GUIDANCE_CIQ_COL" hidden="1">"c11298"</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42493.4701041667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RE" hidden="1">"c16011"</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THOM" hidden="1">"c4028"</definedName>
    <definedName name="IQ_NET_DEBT_NUM_EST" hidden="1">"c3515"</definedName>
    <definedName name="IQ_NET_DEBT_NUM_EST_THOM" hidden="1">"c4031"</definedName>
    <definedName name="IQ_NET_DEBT_STDDEV_EST" hidden="1">"c3516"</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EST" hidden="1">"c1723"</definedName>
    <definedName name="IQ_NI_GW_GUIDANCE_CIQ" hidden="1">"c5009"</definedName>
    <definedName name="IQ_NI_GW_GUIDANCE_CIQ_COL" hidden="1">"c11656"</definedName>
    <definedName name="IQ_NI_GW_HIGH_EST" hidden="1">"c1725"</definedName>
    <definedName name="IQ_NI_GW_HIGH_GUIDANCE_CIQ" hidden="1">"c4590"</definedName>
    <definedName name="IQ_NI_GW_HIGH_GUIDANCE_CIQ_COL" hidden="1">"c11239"</definedName>
    <definedName name="IQ_NI_GW_LOW_EST" hidden="1">"c1726"</definedName>
    <definedName name="IQ_NI_GW_LOW_GUIDANCE_CIQ" hidden="1">"c4630"</definedName>
    <definedName name="IQ_NI_GW_LOW_GUIDANCE_CIQ_COL" hidden="1">"c11279"</definedName>
    <definedName name="IQ_NI_GW_MEDIAN_EST" hidden="1">"c1724"</definedName>
    <definedName name="IQ_NI_GW_NUM_EST" hidden="1">"c1727"</definedName>
    <definedName name="IQ_NI_GW_STDDEV_EST" hidden="1">"c1728"</definedName>
    <definedName name="IQ_NI_HIGH_EST" hidden="1">"c1718"</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THOM" hidden="1">"c5130"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GUIDANCE" hidden="1">"c4479"</definedName>
    <definedName name="IQ_NI_SBC_GW_GUIDANCE_CIQ" hidden="1">"c5017"</definedName>
    <definedName name="IQ_NI_SBC_GW_GUIDANCE_CIQ_COL" hidden="1">"c11664"</definedName>
    <definedName name="IQ_NI_SBC_GW_HIGH_GUIDANCE" hidden="1">"c4187"</definedName>
    <definedName name="IQ_NI_SBC_GW_HIGH_GUIDANCE_CIQ" hidden="1">"c4599"</definedName>
    <definedName name="IQ_NI_SBC_GW_HIGH_GUIDANCE_CIQ_COL" hidden="1">"c11248"</definedName>
    <definedName name="IQ_NI_SBC_GW_LOW_GUIDANCE" hidden="1">"c4227"</definedName>
    <definedName name="IQ_NI_SBC_GW_LOW_GUIDANCE_CIQ" hidden="1">"c4639"</definedName>
    <definedName name="IQ_NI_SBC_GW_LOW_GUIDANCE_CIQ_COL" hidden="1">"c11288"</definedName>
    <definedName name="IQ_NI_SBC_HIGH_GUIDANCE" hidden="1">"c4186"</definedName>
    <definedName name="IQ_NI_SBC_HIGH_GUIDANCE_CIQ" hidden="1">"c4598"</definedName>
    <definedName name="IQ_NI_SBC_HIGH_GUIDANCE_CIQ_COL" hidden="1">"c11247"</definedName>
    <definedName name="IQ_NI_SBC_LOW_GUIDANCE" hidden="1">"c4226"</definedName>
    <definedName name="IQ_NI_SBC_LOW_GUIDANCE_CIQ" hidden="1">"c4638"</definedName>
    <definedName name="IQ_NI_SBC_LOW_GUIDANCE_CIQ_COL" hidden="1">"c11287"</definedName>
    <definedName name="IQ_NI_SFAS" hidden="1">"c795"</definedName>
    <definedName name="IQ_NI_STDDEV_EST" hidden="1">"c1721"</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THOM" hidden="1">"c5304"</definedName>
    <definedName name="IQ_OPER_INC_BR" hidden="1">"c850"</definedName>
    <definedName name="IQ_OPER_INC_EST" hidden="1">"c1688"</definedName>
    <definedName name="IQ_OPER_INC_EST_THOM" hidden="1">"c5112"</definedName>
    <definedName name="IQ_OPER_INC_FIN" hidden="1">"c851"</definedName>
    <definedName name="IQ_OPER_INC_HIGH_EST" hidden="1">"c1690"</definedName>
    <definedName name="IQ_OPER_INC_HIGH_EST_THOM" hidden="1">"c5114"</definedName>
    <definedName name="IQ_OPER_INC_INS" hidden="1">"c852"</definedName>
    <definedName name="IQ_OPER_INC_LOW_EST" hidden="1">"c1691"</definedName>
    <definedName name="IQ_OPER_INC_LOW_EST_THOM" hidden="1">"c5115"</definedName>
    <definedName name="IQ_OPER_INC_MARGIN" hidden="1">"c1448"</definedName>
    <definedName name="IQ_OPER_INC_MEDIAN_EST" hidden="1">"c1689"</definedName>
    <definedName name="IQ_OPER_INC_MEDIAN_EST_THOM" hidden="1">"c5113"</definedName>
    <definedName name="IQ_OPER_INC_NUM_EST" hidden="1">"c1692"</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THOM" hidden="1">"c5277"</definedName>
    <definedName name="IQ_PERCENT_CHANGE_EST_CFPS_12MONTHS" hidden="1">"c1812"</definedName>
    <definedName name="IQ_PERCENT_CHANGE_EST_CFPS_12MONTHS_THOM" hidden="1">"c5234"</definedName>
    <definedName name="IQ_PERCENT_CHANGE_EST_CFPS_18MONTHS" hidden="1">"c1813"</definedName>
    <definedName name="IQ_PERCENT_CHANGE_EST_CFPS_18MONTHS_THOM" hidden="1">"c5235"</definedName>
    <definedName name="IQ_PERCENT_CHANGE_EST_CFPS_3MONTHS" hidden="1">"c1809"</definedName>
    <definedName name="IQ_PERCENT_CHANGE_EST_CFPS_3MONTHS_THOM" hidden="1">"c5231"</definedName>
    <definedName name="IQ_PERCENT_CHANGE_EST_CFPS_6MONTHS" hidden="1">"c1810"</definedName>
    <definedName name="IQ_PERCENT_CHANGE_EST_CFPS_6MONTHS_THOM" hidden="1">"c5232"</definedName>
    <definedName name="IQ_PERCENT_CHANGE_EST_CFPS_9MONTHS" hidden="1">"c1811"</definedName>
    <definedName name="IQ_PERCENT_CHANGE_EST_CFPS_9MONTHS_THOM" hidden="1">"c5233"</definedName>
    <definedName name="IQ_PERCENT_CHANGE_EST_CFPS_DAY" hidden="1">"c1806"</definedName>
    <definedName name="IQ_PERCENT_CHANGE_EST_CFPS_DAY_THOM" hidden="1">"c5229"</definedName>
    <definedName name="IQ_PERCENT_CHANGE_EST_CFPS_MONTH" hidden="1">"c1808"</definedName>
    <definedName name="IQ_PERCENT_CHANGE_EST_CFPS_MONTH_THOM" hidden="1">"c5230"</definedName>
    <definedName name="IQ_PERCENT_CHANGE_EST_CFPS_WEEK" hidden="1">"c1807"</definedName>
    <definedName name="IQ_PERCENT_CHANGE_EST_CFPS_WEEK_THOM" hidden="1">"c5272"</definedName>
    <definedName name="IQ_PERCENT_CHANGE_EST_DPS_12MONTHS" hidden="1">"c1820"</definedName>
    <definedName name="IQ_PERCENT_CHANGE_EST_DPS_12MONTHS_THOM" hidden="1">"c5241"</definedName>
    <definedName name="IQ_PERCENT_CHANGE_EST_DPS_18MONTHS" hidden="1">"c1821"</definedName>
    <definedName name="IQ_PERCENT_CHANGE_EST_DPS_18MONTHS_THOM" hidden="1">"c5242"</definedName>
    <definedName name="IQ_PERCENT_CHANGE_EST_DPS_3MONTHS" hidden="1">"c1817"</definedName>
    <definedName name="IQ_PERCENT_CHANGE_EST_DPS_3MONTHS_THOM" hidden="1">"c5238"</definedName>
    <definedName name="IQ_PERCENT_CHANGE_EST_DPS_6MONTHS" hidden="1">"c1818"</definedName>
    <definedName name="IQ_PERCENT_CHANGE_EST_DPS_6MONTHS_THOM" hidden="1">"c5239"</definedName>
    <definedName name="IQ_PERCENT_CHANGE_EST_DPS_9MONTHS" hidden="1">"c1819"</definedName>
    <definedName name="IQ_PERCENT_CHANGE_EST_DPS_9MONTHS_THOM" hidden="1">"c5240"</definedName>
    <definedName name="IQ_PERCENT_CHANGE_EST_DPS_DAY" hidden="1">"c1814"</definedName>
    <definedName name="IQ_PERCENT_CHANGE_EST_DPS_DAY_THOM" hidden="1">"c5236"</definedName>
    <definedName name="IQ_PERCENT_CHANGE_EST_DPS_MONTH" hidden="1">"c1816"</definedName>
    <definedName name="IQ_PERCENT_CHANGE_EST_DPS_MONTH_THOM" hidden="1">"c5237"</definedName>
    <definedName name="IQ_PERCENT_CHANGE_EST_DPS_WEEK" hidden="1">"c1815"</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THOM" hidden="1">"c5207"</definedName>
    <definedName name="IQ_PERCENT_CHANGE_EST_FFO_12MONTHS" hidden="1">"c1828"</definedName>
    <definedName name="IQ_PERCENT_CHANGE_EST_FFO_12MONTHS_THOM" hidden="1">"c5248"</definedName>
    <definedName name="IQ_PERCENT_CHANGE_EST_FFO_18MONTHS" hidden="1">"c1829"</definedName>
    <definedName name="IQ_PERCENT_CHANGE_EST_FFO_18MONTHS_THOM" hidden="1">"c5249"</definedName>
    <definedName name="IQ_PERCENT_CHANGE_EST_FFO_3MONTHS" hidden="1">"c1825"</definedName>
    <definedName name="IQ_PERCENT_CHANGE_EST_FFO_3MONTHS_THOM" hidden="1">"c5245"</definedName>
    <definedName name="IQ_PERCENT_CHANGE_EST_FFO_6MONTHS" hidden="1">"c1826"</definedName>
    <definedName name="IQ_PERCENT_CHANGE_EST_FFO_6MONTHS_THOM" hidden="1">"c5246"</definedName>
    <definedName name="IQ_PERCENT_CHANGE_EST_FFO_9MONTHS" hidden="1">"c1827"</definedName>
    <definedName name="IQ_PERCENT_CHANGE_EST_FFO_9MONTHS_THOM" hidden="1">"c5247"</definedName>
    <definedName name="IQ_PERCENT_CHANGE_EST_FFO_DAY" hidden="1">"c1822"</definedName>
    <definedName name="IQ_PERCENT_CHANGE_EST_FFO_DAY_THOM" hidden="1">"c5243"</definedName>
    <definedName name="IQ_PERCENT_CHANGE_EST_FFO_MONTH" hidden="1">"c1824"</definedName>
    <definedName name="IQ_PERCENT_CHANGE_EST_FFO_MONTH_THOM" hidden="1">"c5244"</definedName>
    <definedName name="IQ_PERCENT_CHANGE_EST_FFO_WEEK" hidden="1">"c1823"</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THOM" hidden="1">"c5119"</definedName>
    <definedName name="IQ_PRETAX_INC_HIGH_EST" hidden="1">"c1697"</definedName>
    <definedName name="IQ_PRETAX_INC_HIGH_EST_THOM" hidden="1">"c5121"</definedName>
    <definedName name="IQ_PRETAX_INC_LOW_EST" hidden="1">"c1698"</definedName>
    <definedName name="IQ_PRETAX_INC_LOW_EST_THOM" hidden="1">"c5122"</definedName>
    <definedName name="IQ_PRETAX_INC_MEDIAN_EST" hidden="1">"c1696"</definedName>
    <definedName name="IQ_PRETAX_INC_MEDIAN_EST_THOM" hidden="1">"c5120"</definedName>
    <definedName name="IQ_PRETAX_INC_NUM_EST" hidden="1">"c1699"</definedName>
    <definedName name="IQ_PRETAX_INC_NUM_EST_THOM" hidden="1">"c5123"</definedName>
    <definedName name="IQ_PRETAX_INC_STDDEV_EST" hidden="1">"c1700"</definedName>
    <definedName name="IQ_PRETAX_INC_STDDEV_EST_THOM" hidden="1">"c5124"</definedName>
    <definedName name="IQ_PRETAX_OPERATING_INC_AVG_ASSETS_FFIEC" hidden="1">"c13365"</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THOM" hidden="1">"c4060"</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_CIQ" hidden="1">"c12023"</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GUIDANCE" hidden="1">"c4500"</definedName>
    <definedName name="IQ_RECURRING_PROFIT_GUIDANCE_CIQ" hidden="1">"c5038"</definedName>
    <definedName name="IQ_RECURRING_PROFIT_GUIDANCE_CIQ_COL" hidden="1">"c11685"</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SHARE_ACT_OR_EST" hidden="1">"c4508"</definedName>
    <definedName name="IQ_RECURRING_PROFIT_SHARE_ACT_OR_EST_CIQ" hidden="1">"c5046"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THOM" hidden="1">"c4035"</definedName>
    <definedName name="IQ_RETURN_ASSETS_NUM_EST" hidden="1">"c3527"</definedName>
    <definedName name="IQ_RETURN_ASSETS_NUM_EST_THOM" hidden="1">"c4038"</definedName>
    <definedName name="IQ_RETURN_ASSETS_STDDEV_EST" hidden="1">"c3528"</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THOM" hidden="1">"c5282"</definedName>
    <definedName name="IQ_RETURN_EQUITY_NUM_EST" hidden="1">"c3533"</definedName>
    <definedName name="IQ_RETURN_EQUITY_NUM_EST_THOM" hidden="1">"c5285"</definedName>
    <definedName name="IQ_RETURN_EQUITY_STDDEV_EST" hidden="1">"c3534"</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1" hidden="1">"IQ_REVENUE_EST_1"</definedName>
    <definedName name="IQ_REVENUE_EST_BOTTOM_UP_CIQ" hidden="1">"c12025"</definedName>
    <definedName name="IQ_REVENUE_EST_CIQ" hidden="1">"c3616"</definedName>
    <definedName name="IQ_REVENUE_EST_REUT" hidden="1">"c3634"</definedName>
    <definedName name="IQ_REVENUE_EST_THOM" hidden="1">"c3652"</definedName>
    <definedName name="IQ_REVENUE_GROWTH_1" hidden="1">"IQ_REVENUE_GROWTH_1"</definedName>
    <definedName name="IQ_REVENUE_GROWTH_2" hidden="1">"IQ_REVENUE_GROWTH_2"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39895.58875</definedName>
    <definedName name="IQ_REVISION_DATE_FM" hidden="1">39492.863587963</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GUIDANCE" hidden="1">"c4236"</definedName>
    <definedName name="IQ_TOTAL_DEBT_LOW_GUIDANCE_CIQ" hidden="1">"c4648"</definedName>
    <definedName name="IQ_TOTAL_DEBT_LOW_GUIDANCE_CIQ_COL" hidden="1">"c11297"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1</definedName>
    <definedName name="IsColHidden" hidden="1">FALSE</definedName>
    <definedName name="IsLTMColHidden" hidden="1">FALSE</definedName>
    <definedName name="J" localSheetId="2" hidden="1">{"Print Top",#N/A,FALSE,"Europe Model";"Print Bottom",#N/A,FALSE,"Europe Model"}</definedName>
    <definedName name="J" localSheetId="20" hidden="1">{"Print Top",#N/A,FALSE,"Europe Model";"Print Bottom",#N/A,FALSE,"Europe Model"}</definedName>
    <definedName name="J" hidden="1">{"Print Top",#N/A,FALSE,"Europe Model";"Print Bottom",#N/A,FALSE,"Europe Model"}</definedName>
    <definedName name="jazz" localSheetId="2" hidden="1">{#N/A,#N/A,FALSE,"Spain MKT";#N/A,#N/A,FALSE,"Assumptions";#N/A,#N/A,FALSE,"Adve";#N/A,#N/A,FALSE,"E-Commerce";#N/A,#N/A,FALSE,"Opex";#N/A,#N/A,FALSE,"P&amp;L";#N/A,#N/A,FALSE,"FCF &amp; DCF"}</definedName>
    <definedName name="jazz" localSheetId="20" hidden="1">{#N/A,#N/A,FALSE,"Spain MKT";#N/A,#N/A,FALSE,"Assumptions";#N/A,#N/A,FALSE,"Adve";#N/A,#N/A,FALSE,"E-Commerce";#N/A,#N/A,FALSE,"Opex";#N/A,#N/A,FALSE,"P&amp;L";#N/A,#N/A,FALSE,"FCF &amp; DCF"}</definedName>
    <definedName name="jazz" hidden="1">{#N/A,#N/A,FALSE,"Spain MKT";#N/A,#N/A,FALSE,"Assumptions";#N/A,#N/A,FALSE,"Adve";#N/A,#N/A,FALSE,"E-Commerce";#N/A,#N/A,FALSE,"Opex";#N/A,#N/A,FALSE,"P&amp;L";#N/A,#N/A,FALSE,"FCF &amp; DCF"}</definedName>
    <definedName name="jazz2" localSheetId="2" hidden="1">{#N/A,#N/A,FALSE,"Spain MKT";#N/A,#N/A,FALSE,"Assumptions";#N/A,#N/A,FALSE,"Adve";#N/A,#N/A,FALSE,"E-Commerce";#N/A,#N/A,FALSE,"Opex";#N/A,#N/A,FALSE,"P&amp;L";#N/A,#N/A,FALSE,"FCF &amp; DCF"}</definedName>
    <definedName name="jazz2" localSheetId="20" hidden="1">{#N/A,#N/A,FALSE,"Spain MKT";#N/A,#N/A,FALSE,"Assumptions";#N/A,#N/A,FALSE,"Adve";#N/A,#N/A,FALSE,"E-Commerce";#N/A,#N/A,FALSE,"Opex";#N/A,#N/A,FALSE,"P&amp;L";#N/A,#N/A,FALSE,"FCF &amp; DCF"}</definedName>
    <definedName name="jazz2" hidden="1">{#N/A,#N/A,FALSE,"Spain MKT";#N/A,#N/A,FALSE,"Assumptions";#N/A,#N/A,FALSE,"Adve";#N/A,#N/A,FALSE,"E-Commerce";#N/A,#N/A,FALSE,"Opex";#N/A,#N/A,FALSE,"P&amp;L";#N/A,#N/A,FALSE,"FCF &amp; DCF"}</definedName>
    <definedName name="jd" localSheetId="2" hidden="1">{"JG FE Top",#N/A,FALSE,"JG FE ¥";"JG FE Bottom",#N/A,FALSE,"JG FE ¥"}</definedName>
    <definedName name="jd" localSheetId="20" hidden="1">{"JG FE Top",#N/A,FALSE,"JG FE ¥";"JG FE Bottom",#N/A,FALSE,"JG FE ¥"}</definedName>
    <definedName name="jd" hidden="1">{"JG FE Top",#N/A,FALSE,"JG FE ¥";"JG FE Bottom",#N/A,FALSE,"JG FE ¥"}</definedName>
    <definedName name="jdhgjdghjd" localSheetId="2" hidden="1">{#N/A,#N/A,FALSE,"Contribution Analysis"}</definedName>
    <definedName name="jdhgjdghjd" localSheetId="20" hidden="1">{#N/A,#N/A,FALSE,"Contribution Analysis"}</definedName>
    <definedName name="jdhgjdghjd" hidden="1">{#N/A,#N/A,FALSE,"Contribution Analysis"}</definedName>
    <definedName name="JGFH" localSheetId="2" hidden="1">{"a",#N/A,FALSE,"LBO - 100%, No Sales";"aa",#N/A,FALSE,"LBO - 100%, No Sales";"aaa",#N/A,FALSE,"LBO - 100%, No Sales";"aaaa",#N/A,FALSE,"LBO - 100%, No Sales";"aaaaa",#N/A,FALSE,"LBO - 100%, No Sales";"aaaaaa",#N/A,FALSE,"LBO - 100%, No Sales";"aaaaaaa",#N/A,FALSE,"LBO - 100%, No Sales";"aaaaaaaa",#N/A,FALSE,"LBO - 100%, No Sales"}</definedName>
    <definedName name="JGFH" localSheetId="20" hidden="1">{"a",#N/A,FALSE,"LBO - 100%, No Sales";"aa",#N/A,FALSE,"LBO - 100%, No Sales";"aaa",#N/A,FALSE,"LBO - 100%, No Sales";"aaaa",#N/A,FALSE,"LBO - 100%, No Sales";"aaaaa",#N/A,FALSE,"LBO - 100%, No Sales";"aaaaaa",#N/A,FALSE,"LBO - 100%, No Sales";"aaaaaaa",#N/A,FALSE,"LBO - 100%, No Sales";"aaaaaaaa",#N/A,FALSE,"LBO - 100%, No Sales"}</definedName>
    <definedName name="JGFH" hidden="1">{"a",#N/A,FALSE,"LBO - 100%, No Sales";"aa",#N/A,FALSE,"LBO - 100%, No Sales";"aaa",#N/A,FALSE,"LBO - 100%, No Sales";"aaaa",#N/A,FALSE,"LBO - 100%, No Sales";"aaaaa",#N/A,FALSE,"LBO - 100%, No Sales";"aaaaaa",#N/A,FALSE,"LBO - 100%, No Sales";"aaaaaaa",#N/A,FALSE,"LBO - 100%, No Sales";"aaaaaaaa",#N/A,FALSE,"LBO - 100%, No Sales"}</definedName>
    <definedName name="jh" localSheetId="2" hidden="1">{#N/A,#N/A,FALSE,"CreditStat";#N/A,#N/A,FALSE,"SPbrkup";#N/A,#N/A,FALSE,"MerSPsyn";#N/A,#N/A,FALSE,"MerSPwKCsyn";#N/A,#N/A,FALSE,"MerSPwKCsyn (2)";#N/A,#N/A,FALSE,"CreditStat (2)"}</definedName>
    <definedName name="jh" localSheetId="20" hidden="1">{#N/A,#N/A,FALSE,"CreditStat";#N/A,#N/A,FALSE,"SPbrkup";#N/A,#N/A,FALSE,"MerSPsyn";#N/A,#N/A,FALSE,"MerSPwKCsyn";#N/A,#N/A,FALSE,"MerSPwKCsyn (2)";#N/A,#N/A,FALSE,"CreditStat (2)"}</definedName>
    <definedName name="jh" hidden="1">{#N/A,#N/A,FALSE,"CreditStat";#N/A,#N/A,FALSE,"SPbrkup";#N/A,#N/A,FALSE,"MerSPsyn";#N/A,#N/A,FALSE,"MerSPwKCsyn";#N/A,#N/A,FALSE,"MerSPwKCsyn (2)";#N/A,#N/A,FALSE,"CreditStat (2)"}</definedName>
    <definedName name="jjjj" localSheetId="2" hidden="1">{"Assumptions",#N/A,FALSE,"Sheet1";"Main Report",#N/A,FALSE,"Sheet1";"Results",#N/A,FALSE,"Sheet1";"Advances",#N/A,FALSE,"Sheet1"}</definedName>
    <definedName name="jjjj" localSheetId="20" hidden="1">{"Assumptions",#N/A,FALSE,"Sheet1";"Main Report",#N/A,FALSE,"Sheet1";"Results",#N/A,FALSE,"Sheet1";"Advances",#N/A,FALSE,"Sheet1"}</definedName>
    <definedName name="jjjj" hidden="1">{"Assumptions",#N/A,FALSE,"Sheet1";"Main Report",#N/A,FALSE,"Sheet1";"Results",#N/A,FALSE,"Sheet1";"Advances",#N/A,FALSE,"Sheet1"}</definedName>
    <definedName name="jjyfdjddjd" hidden="1">#N/A</definedName>
    <definedName name="jk" localSheetId="2" hidden="1">{#N/A,#N/A,FALSE,"FY97";#N/A,#N/A,FALSE,"FY98";#N/A,#N/A,FALSE,"FY99";#N/A,#N/A,FALSE,"FY00";#N/A,#N/A,FALSE,"FY01"}</definedName>
    <definedName name="jk" localSheetId="20" hidden="1">{#N/A,#N/A,FALSE,"FY97";#N/A,#N/A,FALSE,"FY98";#N/A,#N/A,FALSE,"FY99";#N/A,#N/A,FALSE,"FY00";#N/A,#N/A,FALSE,"FY01"}</definedName>
    <definedName name="jk" hidden="1">{#N/A,#N/A,FALSE,"FY97";#N/A,#N/A,FALSE,"FY98";#N/A,#N/A,FALSE,"FY99";#N/A,#N/A,FALSE,"FY00";#N/A,#N/A,FALSE,"FY01"}</definedName>
    <definedName name="jkşş" localSheetId="2" hidden="1">{"det (May)",#N/A,FALSE,"June";"sum (MAY YTD)",#N/A,FALSE,"June YTD"}</definedName>
    <definedName name="jkşş" localSheetId="20" hidden="1">{"det (May)",#N/A,FALSE,"June";"sum (MAY YTD)",#N/A,FALSE,"June YTD"}</definedName>
    <definedName name="jkşş" hidden="1">{"det (May)",#N/A,FALSE,"June";"sum (MAY YTD)",#N/A,FALSE,"June YTD"}</definedName>
    <definedName name="jljl" localSheetId="2" hidden="1">{"det (May)",#N/A,FALSE,"June";"sum (MAY YTD)",#N/A,FALSE,"June YTD"}</definedName>
    <definedName name="jljl" localSheetId="20" hidden="1">{"det (May)",#N/A,FALSE,"June";"sum (MAY YTD)",#N/A,FALSE,"June YTD"}</definedName>
    <definedName name="jljl" hidden="1">{"det (May)",#N/A,FALSE,"June";"sum (MAY YTD)",#N/A,FALSE,"June YTD"}</definedName>
    <definedName name="jnv" localSheetId="2" hidden="1">{#N/A,#N/A,FALSE,"Hoja1";#N/A,#N/A,FALSE,"Hoja2"}</definedName>
    <definedName name="jnv" localSheetId="20" hidden="1">{#N/A,#N/A,FALSE,"Hoja1";#N/A,#N/A,FALSE,"Hoja2"}</definedName>
    <definedName name="jnv" hidden="1">{#N/A,#N/A,FALSE,"Hoja1";#N/A,#N/A,FALSE,"Hoja2"}</definedName>
    <definedName name="JOE" localSheetId="2" hidden="1">{"Assumptions",#N/A,FALSE,"Model"}</definedName>
    <definedName name="JOE" localSheetId="20" hidden="1">{"Assumptions",#N/A,FALSE,"Model"}</definedName>
    <definedName name="JOE" hidden="1">{"Assumptions",#N/A,FALSE,"Model"}</definedName>
    <definedName name="JUNK" localSheetId="2" hidden="1">{#N/A,#N/A,FALSE,"All Bus A";#N/A,#N/A,FALSE,"All Bus B";#N/A,#N/A,FALSE,"Tot UK A";#N/A,#N/A,FALSE,"Tot UK B";#N/A,#N/A,FALSE,"UK Dt A";#N/A,#N/A,FALSE,"UK Dt B";#N/A,#N/A,FALSE,"UK Bd A";#N/A,#N/A,FALSE,"UK Bd B";#N/A,#N/A,FALSE,"Int A";#N/A,#N/A,FALSE,"Int B"}</definedName>
    <definedName name="JUNK" localSheetId="20" hidden="1">{#N/A,#N/A,FALSE,"All Bus A";#N/A,#N/A,FALSE,"All Bus B";#N/A,#N/A,FALSE,"Tot UK A";#N/A,#N/A,FALSE,"Tot UK B";#N/A,#N/A,FALSE,"UK Dt A";#N/A,#N/A,FALSE,"UK Dt B";#N/A,#N/A,FALSE,"UK Bd A";#N/A,#N/A,FALSE,"UK Bd B";#N/A,#N/A,FALSE,"Int A";#N/A,#N/A,FALSE,"Int B"}</definedName>
    <definedName name="JUNK" hidden="1">{#N/A,#N/A,FALSE,"All Bus A";#N/A,#N/A,FALSE,"All Bus B";#N/A,#N/A,FALSE,"Tot UK A";#N/A,#N/A,FALSE,"Tot UK B";#N/A,#N/A,FALSE,"UK Dt A";#N/A,#N/A,FALSE,"UK Dt B";#N/A,#N/A,FALSE,"UK Bd A";#N/A,#N/A,FALSE,"UK Bd B";#N/A,#N/A,FALSE,"Int A";#N/A,#N/A,FALSE,"Int B"}</definedName>
    <definedName name="K2_WBEVMODE" hidden="1">-1</definedName>
    <definedName name="kasım" localSheetId="2" hidden="1">{"Dayanıklı tüketim",#N/A,FALSE,"9511kar(TL)"}</definedName>
    <definedName name="kasım" localSheetId="20" hidden="1">{"Dayanıklı tüketim",#N/A,FALSE,"9511kar(TL)"}</definedName>
    <definedName name="kasım" hidden="1">{"Dayanıklı tüketim",#N/A,FALSE,"9511kar(TL)"}</definedName>
    <definedName name="kasım_1" localSheetId="2" hidden="1">{"KOÇ TOP 2",#N/A,FALSE,"9511kar(TL)"}</definedName>
    <definedName name="kasım_1" localSheetId="20" hidden="1">{"KOÇ TOP 2",#N/A,FALSE,"9511kar(TL)"}</definedName>
    <definedName name="kasım_1" hidden="1">{"KOÇ TOP 2",#N/A,FALSE,"9511kar(TL)"}</definedName>
    <definedName name="kasım_2" localSheetId="2" hidden="1">{"Tofaş",#N/A,FALSE,"9511kar(TL)"}</definedName>
    <definedName name="kasım_2" localSheetId="20" hidden="1">{"Tofaş",#N/A,FALSE,"9511kar(TL)"}</definedName>
    <definedName name="kasım_2" hidden="1">{"Tofaş",#N/A,FALSE,"9511kar(TL)"}</definedName>
    <definedName name="kdfjkdfjfjd" localSheetId="2" hidden="1">{0,0,0,0}</definedName>
    <definedName name="kdfjkdfjfjd" localSheetId="20" hidden="1">{0,0,0,0}</definedName>
    <definedName name="kdfjkdfjfjd" hidden="1">{0,0,0,0}</definedName>
    <definedName name="kegs" localSheetId="2" hidden="1">{"det (May)",#N/A,FALSE,"June";"sum (MAY YTD)",#N/A,FALSE,"June YTD"}</definedName>
    <definedName name="kegs" localSheetId="20" hidden="1">{"det (May)",#N/A,FALSE,"June";"sum (MAY YTD)",#N/A,FALSE,"June YTD"}</definedName>
    <definedName name="kegs" hidden="1">{"det (May)",#N/A,FALSE,"June";"sum (MAY YTD)",#N/A,FALSE,"June YTD"}</definedName>
    <definedName name="kgnvbdneke" hidden="1">#REF!</definedName>
    <definedName name="KH" localSheetId="2" hidden="1">Main.SAPF4Help()</definedName>
    <definedName name="KH" localSheetId="20" hidden="1">Main.SAPF4Help()</definedName>
    <definedName name="KH" localSheetId="42" hidden="1">Main.SAPF4Help()</definedName>
    <definedName name="KH" hidden="1">Main.SAPF4Help()</definedName>
    <definedName name="khyu" localSheetId="1" hidden="1">#REF!</definedName>
    <definedName name="khyu" localSheetId="2" hidden="1">#REF!</definedName>
    <definedName name="khyu" localSheetId="12" hidden="1">#REF!</definedName>
    <definedName name="khyu" localSheetId="14" hidden="1">#REF!</definedName>
    <definedName name="khyu" localSheetId="15" hidden="1">#REF!</definedName>
    <definedName name="khyu" localSheetId="18" hidden="1">#REF!</definedName>
    <definedName name="khyu" localSheetId="20" hidden="1">#REF!</definedName>
    <definedName name="khyu" localSheetId="21" hidden="1">#REF!</definedName>
    <definedName name="khyu" hidden="1">#REF!</definedName>
    <definedName name="kikj" localSheetId="2" hidden="1">{#N/A,#N/A,FALSE,"Cover";#N/A,#N/A,FALSE,"Contents-Pg1";#N/A,#N/A,FALSE,"High-Com-pg2";#N/A,#N/A,FALSE,"1 Full";#N/A,#N/A,FALSE,"1chts";#N/A,#N/A,FALSE,"Table 2";#N/A,#N/A,FALSE,"3New Iss";#N/A,#N/A,FALSE,"4Money raised";#N/A,#N/A,FALSE,"5Aim";#N/A,#N/A,FALSE,"AiM charts";#N/A,#N/A,FALSE,"6FT Smll";#N/A,#N/A,FALSE,"11SEATS";#N/A,#N/A,FALSE,"12Notes"}</definedName>
    <definedName name="kikj" localSheetId="20" hidden="1">{#N/A,#N/A,FALSE,"Cover";#N/A,#N/A,FALSE,"Contents-Pg1";#N/A,#N/A,FALSE,"High-Com-pg2";#N/A,#N/A,FALSE,"1 Full";#N/A,#N/A,FALSE,"1chts";#N/A,#N/A,FALSE,"Table 2";#N/A,#N/A,FALSE,"3New Iss";#N/A,#N/A,FALSE,"4Money raised";#N/A,#N/A,FALSE,"5Aim";#N/A,#N/A,FALSE,"AiM charts";#N/A,#N/A,FALSE,"6FT Smll";#N/A,#N/A,FALSE,"11SEATS";#N/A,#N/A,FALSE,"12Notes"}</definedName>
    <definedName name="kikj" hidden="1">{#N/A,#N/A,FALSE,"Cover";#N/A,#N/A,FALSE,"Contents-Pg1";#N/A,#N/A,FALSE,"High-Com-pg2";#N/A,#N/A,FALSE,"1 Full";#N/A,#N/A,FALSE,"1chts";#N/A,#N/A,FALSE,"Table 2";#N/A,#N/A,FALSE,"3New Iss";#N/A,#N/A,FALSE,"4Money raised";#N/A,#N/A,FALSE,"5Aim";#N/A,#N/A,FALSE,"AiM charts";#N/A,#N/A,FALSE,"6FT Smll";#N/A,#N/A,FALSE,"11SEATS";#N/A,#N/A,FALSE,"12Notes"}</definedName>
    <definedName name="kjhkjh" localSheetId="2" hidden="1">{#N/A,#N/A,FALSE,"ORIX CSC"}</definedName>
    <definedName name="kjhkjh" localSheetId="20" hidden="1">{#N/A,#N/A,FALSE,"ORIX CSC"}</definedName>
    <definedName name="kjhkjh" hidden="1">{#N/A,#N/A,FALSE,"ORIX CSC"}</definedName>
    <definedName name="kjkj" localSheetId="2" hidden="1">{#N/A,#N/A,FALSE,"Cover";#N/A,#N/A,FALSE,"Contents-Pg1";#N/A,#N/A,FALSE,"High-Com-pg2";#N/A,#N/A,FALSE,"1 Full";#N/A,#N/A,FALSE,"1chts";#N/A,#N/A,FALSE,"Table 2";#N/A,#N/A,FALSE,"3New Iss";#N/A,#N/A,FALSE,"4Money raised";#N/A,#N/A,FALSE,"5Aim";#N/A,#N/A,FALSE,"AiM charts";#N/A,#N/A,FALSE,"6FT Smll";#N/A,#N/A,FALSE,"11SEATS";#N/A,#N/A,FALSE,"12Notes"}</definedName>
    <definedName name="kjkj" localSheetId="20" hidden="1">{#N/A,#N/A,FALSE,"Cover";#N/A,#N/A,FALSE,"Contents-Pg1";#N/A,#N/A,FALSE,"High-Com-pg2";#N/A,#N/A,FALSE,"1 Full";#N/A,#N/A,FALSE,"1chts";#N/A,#N/A,FALSE,"Table 2";#N/A,#N/A,FALSE,"3New Iss";#N/A,#N/A,FALSE,"4Money raised";#N/A,#N/A,FALSE,"5Aim";#N/A,#N/A,FALSE,"AiM charts";#N/A,#N/A,FALSE,"6FT Smll";#N/A,#N/A,FALSE,"11SEATS";#N/A,#N/A,FALSE,"12Notes"}</definedName>
    <definedName name="kjkj" hidden="1">{#N/A,#N/A,FALSE,"Cover";#N/A,#N/A,FALSE,"Contents-Pg1";#N/A,#N/A,FALSE,"High-Com-pg2";#N/A,#N/A,FALSE,"1 Full";#N/A,#N/A,FALSE,"1chts";#N/A,#N/A,FALSE,"Table 2";#N/A,#N/A,FALSE,"3New Iss";#N/A,#N/A,FALSE,"4Money raised";#N/A,#N/A,FALSE,"5Aim";#N/A,#N/A,FALSE,"AiM charts";#N/A,#N/A,FALSE,"6FT Smll";#N/A,#N/A,FALSE,"11SEATS";#N/A,#N/A,FALSE,"12Notes"}</definedName>
    <definedName name="kjlk" localSheetId="2" hidden="1">{"det (May)",#N/A,FALSE,"June";"sum (MAY YTD)",#N/A,FALSE,"June YTD"}</definedName>
    <definedName name="kjlk" localSheetId="20" hidden="1">{"det (May)",#N/A,FALSE,"June";"sum (MAY YTD)",#N/A,FALSE,"June YTD"}</definedName>
    <definedName name="kjlk" hidden="1">{"det (May)",#N/A,FALSE,"June";"sum (MAY YTD)",#N/A,FALSE,"June YTD"}</definedName>
    <definedName name="kjlşhş" localSheetId="2" hidden="1">{"04-12brpr",#N/A,FALSE,"Total jan-dec";"05brpr",#N/A,FALSE,"Total jan-dec";"07brpr",#N/A,FALSE,"Total jan-dec";"01-12absdet",#N/A,FALSE,"Total jan-dec";"01-12abs",#N/A,FALSE,"Total jan-dec";"04-12abs",#N/A,FALSE,"Total jan-dec";"04-12absdet",#N/A,FALSE,"Total jan-dec";"01-12hl",#N/A,FALSE,"Total jan-dec";"04-12HL",#N/A,FALSE,"Total jan-dec"}</definedName>
    <definedName name="kjlşhş" localSheetId="20" hidden="1">{"04-12brpr",#N/A,FALSE,"Total jan-dec";"05brpr",#N/A,FALSE,"Total jan-dec";"07brpr",#N/A,FALSE,"Total jan-dec";"01-12absdet",#N/A,FALSE,"Total jan-dec";"01-12abs",#N/A,FALSE,"Total jan-dec";"04-12abs",#N/A,FALSE,"Total jan-dec";"04-12absdet",#N/A,FALSE,"Total jan-dec";"01-12hl",#N/A,FALSE,"Total jan-dec";"04-12HL",#N/A,FALSE,"Total jan-dec"}</definedName>
    <definedName name="kjlşhş" hidden="1">{"04-12brpr",#N/A,FALSE,"Total jan-dec";"05brpr",#N/A,FALSE,"Total jan-dec";"07brpr",#N/A,FALSE,"Total jan-dec";"01-12absdet",#N/A,FALSE,"Total jan-dec";"01-12abs",#N/A,FALSE,"Total jan-dec";"04-12abs",#N/A,FALSE,"Total jan-dec";"04-12absdet",#N/A,FALSE,"Total jan-dec";"01-12hl",#N/A,FALSE,"Total jan-dec";"04-12HL",#N/A,FALSE,"Total jan-dec"}</definedName>
    <definedName name="kjlşkljş" localSheetId="2" hidden="1">{"det (May)",#N/A,FALSE,"June";"sum (MAY YTD)",#N/A,FALSE,"June YTD"}</definedName>
    <definedName name="kjlşkljş" localSheetId="20" hidden="1">{"det (May)",#N/A,FALSE,"June";"sum (MAY YTD)",#N/A,FALSE,"June YTD"}</definedName>
    <definedName name="kjlşkljş" hidden="1">{"det (May)",#N/A,FALSE,"June";"sum (MAY YTD)",#N/A,FALSE,"June YTD"}</definedName>
    <definedName name="kl" localSheetId="2" hidden="1">{#N/A,#N/A,FALSE,"FY97";#N/A,#N/A,FALSE,"FY98";#N/A,#N/A,FALSE,"FY99";#N/A,#N/A,FALSE,"FY00";#N/A,#N/A,FALSE,"FY01"}</definedName>
    <definedName name="kl" localSheetId="20" hidden="1">{#N/A,#N/A,FALSE,"FY97";#N/A,#N/A,FALSE,"FY98";#N/A,#N/A,FALSE,"FY99";#N/A,#N/A,FALSE,"FY00";#N/A,#N/A,FALSE,"FY01"}</definedName>
    <definedName name="kl" hidden="1">{#N/A,#N/A,FALSE,"FY97";#N/A,#N/A,FALSE,"FY98";#N/A,#N/A,FALSE,"FY99";#N/A,#N/A,FALSE,"FY00";#N/A,#N/A,FALSE,"FY01"}</definedName>
    <definedName name="kmh" localSheetId="2" hidden="1">{#N/A,#N/A,TRUE,"Cover sheet";#N/A,#N/A,TRUE,"DCF analysis";#N/A,#N/A,TRUE,"WACC calculation"}</definedName>
    <definedName name="kmh" localSheetId="20" hidden="1">{#N/A,#N/A,TRUE,"Cover sheet";#N/A,#N/A,TRUE,"DCF analysis";#N/A,#N/A,TRUE,"WACC calculation"}</definedName>
    <definedName name="kmh" hidden="1">{#N/A,#N/A,TRUE,"Cover sheet";#N/A,#N/A,TRUE,"DCF analysis";#N/A,#N/A,TRUE,"WACC calculation"}</definedName>
    <definedName name="Kontoauszug" localSheetId="41">'AMORT. PROFILE 0% CPR'!Kontoauszug</definedName>
    <definedName name="Kontoauszug" localSheetId="42">'AMORT. PROFILE 8% CPR (SG)'!Kontoauszug</definedName>
    <definedName name="Kontoauszug">#N/A</definedName>
    <definedName name="Kontokorrentumbuchung21" localSheetId="41">'AMORT. PROFILE 0% CPR'!Kontokorrentumbuchung21</definedName>
    <definedName name="Kontokorrentumbuchung21" localSheetId="42">'AMORT. PROFILE 8% CPR (SG)'!Kontokorrentumbuchung21</definedName>
    <definedName name="Kontokorrentumbuchung21">#N/A</definedName>
    <definedName name="Kontokorrentumbuchung39" localSheetId="41">'AMORT. PROFILE 0% CPR'!Kontokorrentumbuchung39</definedName>
    <definedName name="Kontokorrentumbuchung39" localSheetId="42">'AMORT. PROFILE 8% CPR (SG)'!Kontokorrentumbuchung39</definedName>
    <definedName name="Kontokorrentumbuchung39">#N/A</definedName>
    <definedName name="LANC" localSheetId="2"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LANC" localSheetId="20"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LANC"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LEB_Meldungen" localSheetId="41">'AMORT. PROFILE 0% CPR'!LEB_Meldungen</definedName>
    <definedName name="LEB_Meldungen" localSheetId="42">'AMORT. PROFILE 8% CPR (SG)'!LEB_Meldungen</definedName>
    <definedName name="LEB_Meldungen">#N/A</definedName>
    <definedName name="limcount" hidden="1">1</definedName>
    <definedName name="ListOffset" hidden="1">1</definedName>
    <definedName name="lkjlj" localSheetId="2"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lkjlj" localSheetId="2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lkjlj"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lkşlkş" localSheetId="2" hidden="1">{"det (May)",#N/A,FALSE,"June";"sum (MAY YTD)",#N/A,FALSE,"June YTD"}</definedName>
    <definedName name="lkşlkş" localSheetId="20" hidden="1">{"det (May)",#N/A,FALSE,"June";"sum (MAY YTD)",#N/A,FALSE,"June YTD"}</definedName>
    <definedName name="lkşlkş" hidden="1">{"det (May)",#N/A,FALSE,"June";"sum (MAY YTD)",#N/A,FALSE,"June YTD"}</definedName>
    <definedName name="loan_cat">#REF!</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2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4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şjlkşjklş" localSheetId="2" hidden="1">{"det (May)",#N/A,FALSE,"June";"sum (MAY YTD)",#N/A,FALSE,"June YTD"}</definedName>
    <definedName name="lşjlkşjklş" localSheetId="20" hidden="1">{"det (May)",#N/A,FALSE,"June";"sum (MAY YTD)",#N/A,FALSE,"June YTD"}</definedName>
    <definedName name="lşjlkşjklş" hidden="1">{"det (May)",#N/A,FALSE,"June";"sum (MAY YTD)",#N/A,FALSE,"June YTD"}</definedName>
    <definedName name="M" localSheetId="1" hidden="1">{#N/A,#N/A,FALSE,"fnma22pi";#N/A,#N/A,FALSE,"1888144"}</definedName>
    <definedName name="M" localSheetId="2" hidden="1">{#N/A,#N/A,FALSE,"fnma22pi";#N/A,#N/A,FALSE,"1888144"}</definedName>
    <definedName name="M" localSheetId="6" hidden="1">{#N/A,#N/A,FALSE,"fnma22pi";#N/A,#N/A,FALSE,"1888144"}</definedName>
    <definedName name="M" localSheetId="7" hidden="1">{#N/A,#N/A,FALSE,"fnma22pi";#N/A,#N/A,FALSE,"1888144"}</definedName>
    <definedName name="M" localSheetId="8" hidden="1">{#N/A,#N/A,FALSE,"fnma22pi";#N/A,#N/A,FALSE,"1888144"}</definedName>
    <definedName name="M" localSheetId="9" hidden="1">{#N/A,#N/A,FALSE,"fnma22pi";#N/A,#N/A,FALSE,"1888144"}</definedName>
    <definedName name="M" localSheetId="12" hidden="1">{#N/A,#N/A,FALSE,"fnma22pi";#N/A,#N/A,FALSE,"1888144"}</definedName>
    <definedName name="M" localSheetId="14" hidden="1">{#N/A,#N/A,FALSE,"fnma22pi";#N/A,#N/A,FALSE,"1888144"}</definedName>
    <definedName name="M" localSheetId="15" hidden="1">{#N/A,#N/A,FALSE,"fnma22pi";#N/A,#N/A,FALSE,"1888144"}</definedName>
    <definedName name="M" localSheetId="18" hidden="1">{#N/A,#N/A,FALSE,"fnma22pi";#N/A,#N/A,FALSE,"1888144"}</definedName>
    <definedName name="M" localSheetId="20" hidden="1">{#N/A,#N/A,FALSE,"fnma22pi";#N/A,#N/A,FALSE,"1888144"}</definedName>
    <definedName name="M" localSheetId="41" hidden="1">{#N/A,#N/A,FALSE,"fnma22pi";#N/A,#N/A,FALSE,"1888144"}</definedName>
    <definedName name="M" localSheetId="42" hidden="1">{#N/A,#N/A,FALSE,"fnma22pi";#N/A,#N/A,FALSE,"1888144"}</definedName>
    <definedName name="M" localSheetId="23" hidden="1">{#N/A,#N/A,FALSE,"fnma22pi";#N/A,#N/A,FALSE,"1888144"}</definedName>
    <definedName name="M" localSheetId="21" hidden="1">{#N/A,#N/A,FALSE,"fnma22pi";#N/A,#N/A,FALSE,"1888144"}</definedName>
    <definedName name="M" hidden="1">{#N/A,#N/A,FALSE,"fnma22pi";#N/A,#N/A,FALSE,"1888144"}</definedName>
    <definedName name="MA">#REF!</definedName>
    <definedName name="MAma14">#REF!</definedName>
    <definedName name="mb_inputLocation" localSheetId="20" hidden="1">#REF!</definedName>
    <definedName name="mb_inputLocation" hidden="1">#REF!</definedName>
    <definedName name="mizan" localSheetId="20" hidden="1">#REF!</definedName>
    <definedName name="mizan" hidden="1">#REF!</definedName>
    <definedName name="mj" localSheetId="2" hidden="1">{#N/A,#N/A,FALSE,"FY97";#N/A,#N/A,FALSE,"FY98";#N/A,#N/A,FALSE,"FY99";#N/A,#N/A,FALSE,"FY00";#N/A,#N/A,FALSE,"FY01"}</definedName>
    <definedName name="mj" localSheetId="20" hidden="1">{#N/A,#N/A,FALSE,"FY97";#N/A,#N/A,FALSE,"FY98";#N/A,#N/A,FALSE,"FY99";#N/A,#N/A,FALSE,"FY00";#N/A,#N/A,FALSE,"FY01"}</definedName>
    <definedName name="mj" hidden="1">{#N/A,#N/A,FALSE,"FY97";#N/A,#N/A,FALSE,"FY98";#N/A,#N/A,FALSE,"FY99";#N/A,#N/A,FALSE,"FY00";#N/A,#N/A,FALSE,"FY01"}</definedName>
    <definedName name="n" localSheetId="2" hidden="1">{"a",#N/A,FALSE,"LBO - 100%, No Sales";"aa",#N/A,FALSE,"LBO - 100%, No Sales";"aaa",#N/A,FALSE,"LBO - 100%, No Sales";"aaaa",#N/A,FALSE,"LBO - 100%, No Sales";"aaaaa",#N/A,FALSE,"LBO - 100%, No Sales";"aaaaaa",#N/A,FALSE,"LBO - 100%, No Sales";"aaaaaaa",#N/A,FALSE,"LBO - 100%, No Sales";"aaaaaaaa",#N/A,FALSE,"LBO - 100%, No Sales"}</definedName>
    <definedName name="n" localSheetId="20" hidden="1">{"a",#N/A,FALSE,"LBO - 100%, No Sales";"aa",#N/A,FALSE,"LBO - 100%, No Sales";"aaa",#N/A,FALSE,"LBO - 100%, No Sales";"aaaa",#N/A,FALSE,"LBO - 100%, No Sales";"aaaaa",#N/A,FALSE,"LBO - 100%, No Sales";"aaaaaa",#N/A,FALSE,"LBO - 100%, No Sales";"aaaaaaa",#N/A,FALSE,"LBO - 100%, No Sales";"aaaaaaaa",#N/A,FALSE,"LBO - 100%, No Sales"}</definedName>
    <definedName name="n" localSheetId="41">'AMORT. PROFILE 0% CPR'!n</definedName>
    <definedName name="n" localSheetId="42">'AMORT. PROFILE 8% CPR (SG)'!n</definedName>
    <definedName name="n" hidden="1">{"a",#N/A,FALSE,"LBO - 100%, No Sales";"aa",#N/A,FALSE,"LBO - 100%, No Sales";"aaa",#N/A,FALSE,"LBO - 100%, No Sales";"aaaa",#N/A,FALSE,"LBO - 100%, No Sales";"aaaaa",#N/A,FALSE,"LBO - 100%, No Sales";"aaaaaa",#N/A,FALSE,"LBO - 100%, No Sales";"aaaaaaa",#N/A,FALSE,"LBO - 100%, No Sales";"aaaaaaaa",#N/A,FALSE,"LBO - 100%, No Sales"}</definedName>
    <definedName name="nbmn" localSheetId="2" hidden="1">{"det (May)",#N/A,FALSE,"June";"sum (MAY YTD)",#N/A,FALSE,"June YTD"}</definedName>
    <definedName name="nbmn" localSheetId="20" hidden="1">{"det (May)",#N/A,FALSE,"June";"sum (MAY YTD)",#N/A,FALSE,"June YTD"}</definedName>
    <definedName name="nbmn" hidden="1">{"det (May)",#N/A,FALSE,"June";"sum (MAY YTD)",#N/A,FALSE,"June YTD"}</definedName>
    <definedName name="New" localSheetId="2" hidden="1">{"subs",#N/A,FALSE,"database ";"proportional",#N/A,FALSE,"database "}</definedName>
    <definedName name="New" localSheetId="20" hidden="1">{"subs",#N/A,FALSE,"database ";"proportional",#N/A,FALSE,"database "}</definedName>
    <definedName name="New" hidden="1">{"subs",#N/A,FALSE,"database ";"proportional",#N/A,FALSE,"database "}</definedName>
    <definedName name="newDC" localSheetId="2" hidden="1">{#N/A,#N/A,TRUE,"Cover sheet";#N/A,#N/A,TRUE,"DCF analysis";#N/A,#N/A,TRUE,"WACC calculation"}</definedName>
    <definedName name="newDC" localSheetId="20" hidden="1">{#N/A,#N/A,TRUE,"Cover sheet";#N/A,#N/A,TRUE,"DCF analysis";#N/A,#N/A,TRUE,"WACC calculation"}</definedName>
    <definedName name="newDC" hidden="1">{#N/A,#N/A,TRUE,"Cover sheet";#N/A,#N/A,TRUE,"DCF analysis";#N/A,#N/A,TRUE,"WACC calculation"}</definedName>
    <definedName name="newer" localSheetId="2" hidden="1">{#N/A,#N/A,FALSE,"Sheet1"}</definedName>
    <definedName name="newer" localSheetId="20" hidden="1">{#N/A,#N/A,FALSE,"Sheet1"}</definedName>
    <definedName name="newer" hidden="1">{#N/A,#N/A,FALSE,"Sheet1"}</definedName>
    <definedName name="newer2" localSheetId="2" hidden="1">{#N/A,#N/A,FALSE,"Sheet1"}</definedName>
    <definedName name="newer2" localSheetId="20" hidden="1">{#N/A,#N/A,FALSE,"Sheet1"}</definedName>
    <definedName name="newer2" hidden="1">{#N/A,#N/A,FALSE,"Sheet1"}</definedName>
    <definedName name="NewSummary" localSheetId="2" hidden="1">{#N/A,#N/A,FALSE,"Cover";#N/A,#N/A,FALSE,"Projections";#N/A,#N/A,FALSE,"10 Year Summary";#N/A,#N/A,FALSE,"Balance Sheet Summary";#N/A,#N/A,FALSE,"Adjustments";#N/A,#N/A,FALSE,"Discount Rate";#N/A,#N/A,FALSE,"Comps";#N/A,#N/A,FALSE,"Executive Comp"}</definedName>
    <definedName name="NewSummary" localSheetId="20" hidden="1">{#N/A,#N/A,FALSE,"Cover";#N/A,#N/A,FALSE,"Projections";#N/A,#N/A,FALSE,"10 Year Summary";#N/A,#N/A,FALSE,"Balance Sheet Summary";#N/A,#N/A,FALSE,"Adjustments";#N/A,#N/A,FALSE,"Discount Rate";#N/A,#N/A,FALSE,"Comps";#N/A,#N/A,FALSE,"Executive Comp"}</definedName>
    <definedName name="NewSummary" hidden="1">{#N/A,#N/A,FALSE,"Cover";#N/A,#N/A,FALSE,"Projections";#N/A,#N/A,FALSE,"10 Year Summary";#N/A,#N/A,FALSE,"Balance Sheet Summary";#N/A,#N/A,FALSE,"Adjustments";#N/A,#N/A,FALSE,"Discount Rate";#N/A,#N/A,FALSE,"Comps";#N/A,#N/A,FALSE,"Executive Comp"}</definedName>
    <definedName name="ni" localSheetId="2" hidden="1">{#N/A,#N/A,FALSE,"2";#N/A,#N/A,FALSE,"2,1";#N/A,#N/A,FALSE,"Var annue tit.imm. ";#N/A,#N/A,FALSE,"2,3";#N/A,#N/A,FALSE,"Var annue titoli - prospetto"}</definedName>
    <definedName name="ni" localSheetId="20" hidden="1">{#N/A,#N/A,FALSE,"2";#N/A,#N/A,FALSE,"2,1";#N/A,#N/A,FALSE,"Var annue tit.imm. ";#N/A,#N/A,FALSE,"2,3";#N/A,#N/A,FALSE,"Var annue titoli - prospetto"}</definedName>
    <definedName name="ni" hidden="1">{#N/A,#N/A,FALSE,"2";#N/A,#N/A,FALSE,"2,1";#N/A,#N/A,FALSE,"Var annue tit.imm. ";#N/A,#N/A,FALSE,"2,3";#N/A,#N/A,FALSE,"Var annue titoli - prospetto"}</definedName>
    <definedName name="nn" localSheetId="2" hidden="1">{#N/A,#N/A,FALSE,"All Bus A";#N/A,#N/A,FALSE,"All Bus B";#N/A,#N/A,FALSE,"Tot UK A";#N/A,#N/A,FALSE,"Tot UK B";#N/A,#N/A,FALSE,"UK Dt A";#N/A,#N/A,FALSE,"UK Dt B";#N/A,#N/A,FALSE,"UK Bd A";#N/A,#N/A,FALSE,"UK Bd B";#N/A,#N/A,FALSE,"Int A";#N/A,#N/A,FALSE,"Int B"}</definedName>
    <definedName name="nn" localSheetId="20" hidden="1">{#N/A,#N/A,FALSE,"All Bus A";#N/A,#N/A,FALSE,"All Bus B";#N/A,#N/A,FALSE,"Tot UK A";#N/A,#N/A,FALSE,"Tot UK B";#N/A,#N/A,FALSE,"UK Dt A";#N/A,#N/A,FALSE,"UK Dt B";#N/A,#N/A,FALSE,"UK Bd A";#N/A,#N/A,FALSE,"UK Bd B";#N/A,#N/A,FALSE,"Int A";#N/A,#N/A,FALSE,"Int B"}</definedName>
    <definedName name="nn" localSheetId="41">'AMORT. PROFILE 0% CPR'!nn</definedName>
    <definedName name="nn" localSheetId="42">'AMORT. PROFILE 8% CPR (SG)'!nn</definedName>
    <definedName name="nn" hidden="1">{#N/A,#N/A,FALSE,"All Bus A";#N/A,#N/A,FALSE,"All Bus B";#N/A,#N/A,FALSE,"Tot UK A";#N/A,#N/A,FALSE,"Tot UK B";#N/A,#N/A,FALSE,"UK Dt A";#N/A,#N/A,FALSE,"UK Dt B";#N/A,#N/A,FALSE,"UK Bd A";#N/A,#N/A,FALSE,"UK Bd B";#N/A,#N/A,FALSE,"Int A";#N/A,#N/A,FALSE,"Int B"}</definedName>
    <definedName name="No" localSheetId="2" hidden="1">{#N/A,#N/A,FALSE,"Summary";#N/A,#N/A,FALSE,"Returns";#N/A,#N/A,FALSE,"IS";#N/A,#N/A,FALSE,"CFS";#N/A,#N/A,FALSE,"Opening BS";#N/A,#N/A,FALSE,"BS";#N/A,#N/A,FALSE,"Int. Rates";#N/A,#N/A,FALSE,"Int. Cost";#N/A,#N/A,FALSE,"Fees";#N/A,#N/A,FALSE,"Ratios";#N/A,#N/A,FALSE,"DCF"}</definedName>
    <definedName name="No" localSheetId="20" hidden="1">{#N/A,#N/A,FALSE,"Summary";#N/A,#N/A,FALSE,"Returns";#N/A,#N/A,FALSE,"IS";#N/A,#N/A,FALSE,"CFS";#N/A,#N/A,FALSE,"Opening BS";#N/A,#N/A,FALSE,"BS";#N/A,#N/A,FALSE,"Int. Rates";#N/A,#N/A,FALSE,"Int. Cost";#N/A,#N/A,FALSE,"Fees";#N/A,#N/A,FALSE,"Ratios";#N/A,#N/A,FALSE,"DCF"}</definedName>
    <definedName name="No" hidden="1">{#N/A,#N/A,FALSE,"Summary";#N/A,#N/A,FALSE,"Returns";#N/A,#N/A,FALSE,"IS";#N/A,#N/A,FALSE,"CFS";#N/A,#N/A,FALSE,"Opening BS";#N/A,#N/A,FALSE,"BS";#N/A,#N/A,FALSE,"Int. Rates";#N/A,#N/A,FALSE,"Int. Cost";#N/A,#N/A,FALSE,"Fees";#N/A,#N/A,FALSE,"Ratios";#N/A,#N/A,FALSE,"DCF"}</definedName>
    <definedName name="noidea" localSheetId="2" hidden="1">{#N/A,#N/A,FALSE,"Calc";#N/A,#N/A,FALSE,"Sensitivity";#N/A,#N/A,FALSE,"LT Earn.Dil.";#N/A,#N/A,FALSE,"Dil. AVP"}</definedName>
    <definedName name="noidea" localSheetId="20" hidden="1">{#N/A,#N/A,FALSE,"Calc";#N/A,#N/A,FALSE,"Sensitivity";#N/A,#N/A,FALSE,"LT Earn.Dil.";#N/A,#N/A,FALSE,"Dil. AVP"}</definedName>
    <definedName name="noidea" hidden="1">{#N/A,#N/A,FALSE,"Calc";#N/A,#N/A,FALSE,"Sensitivity";#N/A,#N/A,FALSE,"LT Earn.Dil.";#N/A,#N/A,FALSE,"Dil. AVP"}</definedName>
    <definedName name="NOIDEA2" localSheetId="2" hidden="1">{#N/A,#N/A,FALSE,"Calc";#N/A,#N/A,FALSE,"Sensitivity";#N/A,#N/A,FALSE,"LT Earn.Dil.";#N/A,#N/A,FALSE,"Dil. AVP"}</definedName>
    <definedName name="NOIDEA2" localSheetId="20" hidden="1">{#N/A,#N/A,FALSE,"Calc";#N/A,#N/A,FALSE,"Sensitivity";#N/A,#N/A,FALSE,"LT Earn.Dil.";#N/A,#N/A,FALSE,"Dil. AVP"}</definedName>
    <definedName name="NOIDEA2" hidden="1">{#N/A,#N/A,FALSE,"Calc";#N/A,#N/A,FALSE,"Sensitivity";#N/A,#N/A,FALSE,"LT Earn.Dil.";#N/A,#N/A,FALSE,"Dil. AVP"}</definedName>
    <definedName name="non_perf">#REF!</definedName>
    <definedName name="o" localSheetId="2"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o" localSheetId="20"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o"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October" localSheetId="2" hidden="1">{#N/A,#N/A,FALSE,"Development";#N/A,#N/A,FALSE,"Summary";#N/A,#N/A,FALSE,"People Time";#N/A,#N/A,FALSE,"Summary of People";#N/A,#N/A,FALSE,"Planing"}</definedName>
    <definedName name="October" localSheetId="20" hidden="1">{#N/A,#N/A,FALSE,"Development";#N/A,#N/A,FALSE,"Summary";#N/A,#N/A,FALSE,"People Time";#N/A,#N/A,FALSE,"Summary of People";#N/A,#N/A,FALSE,"Planing"}</definedName>
    <definedName name="October" hidden="1">{#N/A,#N/A,FALSE,"Development";#N/A,#N/A,FALSE,"Summary";#N/A,#N/A,FALSE,"People Time";#N/A,#N/A,FALSE,"Summary of People";#N/A,#N/A,FALSE,"Planing"}</definedName>
    <definedName name="oj" localSheetId="2" hidden="1">{#N/A,#N/A,FALSE,"RGD$";#N/A,#N/A,FALSE,"BG$";#N/A,#N/A,FALSE,"FC$"}</definedName>
    <definedName name="oj" localSheetId="20" hidden="1">{#N/A,#N/A,FALSE,"RGD$";#N/A,#N/A,FALSE,"BG$";#N/A,#N/A,FALSE,"FC$"}</definedName>
    <definedName name="oj" hidden="1">{#N/A,#N/A,FALSE,"RGD$";#N/A,#N/A,FALSE,"BG$";#N/A,#N/A,FALSE,"FC$"}</definedName>
    <definedName name="ömnö" localSheetId="2" hidden="1">{"det (May)",#N/A,FALSE,"June";"sum (MAY YTD)",#N/A,FALSE,"June YTD"}</definedName>
    <definedName name="ömnö" localSheetId="20" hidden="1">{"det (May)",#N/A,FALSE,"June";"sum (MAY YTD)",#N/A,FALSE,"June YTD"}</definedName>
    <definedName name="ömnö" hidden="1">{"det (May)",#N/A,FALSE,"June";"sum (MAY YTD)",#N/A,FALSE,"June YTD"}</definedName>
    <definedName name="ooo" localSheetId="2" hidden="1">{"IS FE with Ratios",#N/A,FALSE,"Far East";"PF CF Far East",#N/A,FALSE,"Far East";"DCF Far East Matrix",#N/A,FALSE,"Far East"}</definedName>
    <definedName name="ooo" localSheetId="20" hidden="1">{"IS FE with Ratios",#N/A,FALSE,"Far East";"PF CF Far East",#N/A,FALSE,"Far East";"DCF Far East Matrix",#N/A,FALSE,"Far East"}</definedName>
    <definedName name="ooo" hidden="1">{"IS FE with Ratios",#N/A,FALSE,"Far East";"PF CF Far East",#N/A,FALSE,"Far East";"DCF Far East Matrix",#N/A,FALSE,"Far East"}</definedName>
    <definedName name="OP" localSheetId="2" hidden="1">{#N/A,#N/A,FALSE,"Operations";#N/A,#N/A,FALSE,"Financials"}</definedName>
    <definedName name="OP" localSheetId="20" hidden="1">{#N/A,#N/A,FALSE,"Operations";#N/A,#N/A,FALSE,"Financials"}</definedName>
    <definedName name="OP" hidden="1">{#N/A,#N/A,FALSE,"Operations";#N/A,#N/A,FALSE,"Financials"}</definedName>
    <definedName name="org_balance">#REF!</definedName>
    <definedName name="os" localSheetId="2" hidden="1">{#N/A,#N/A,FALSE,"Cover";#N/A,#N/A,FALSE,"Contents-Pg1";#N/A,#N/A,FALSE,"High-Com-pg2";#N/A,#N/A,FALSE,"1 Full";#N/A,#N/A,FALSE,"1chts";#N/A,#N/A,FALSE,"Table 2";#N/A,#N/A,FALSE,"3New Iss";#N/A,#N/A,FALSE,"4Money raised";#N/A,#N/A,FALSE,"5Aim";#N/A,#N/A,FALSE,"AiM charts";#N/A,#N/A,FALSE,"6FT Smll";#N/A,#N/A,FALSE,"11SEATS";#N/A,#N/A,FALSE,"12Notes"}</definedName>
    <definedName name="os" localSheetId="20" hidden="1">{#N/A,#N/A,FALSE,"Cover";#N/A,#N/A,FALSE,"Contents-Pg1";#N/A,#N/A,FALSE,"High-Com-pg2";#N/A,#N/A,FALSE,"1 Full";#N/A,#N/A,FALSE,"1chts";#N/A,#N/A,FALSE,"Table 2";#N/A,#N/A,FALSE,"3New Iss";#N/A,#N/A,FALSE,"4Money raised";#N/A,#N/A,FALSE,"5Aim";#N/A,#N/A,FALSE,"AiM charts";#N/A,#N/A,FALSE,"6FT Smll";#N/A,#N/A,FALSE,"11SEATS";#N/A,#N/A,FALSE,"12Notes"}</definedName>
    <definedName name="os" hidden="1">{#N/A,#N/A,FALSE,"Cover";#N/A,#N/A,FALSE,"Contents-Pg1";#N/A,#N/A,FALSE,"High-Com-pg2";#N/A,#N/A,FALSE,"1 Full";#N/A,#N/A,FALSE,"1chts";#N/A,#N/A,FALSE,"Table 2";#N/A,#N/A,FALSE,"3New Iss";#N/A,#N/A,FALSE,"4Money raised";#N/A,#N/A,FALSE,"5Aim";#N/A,#N/A,FALSE,"AiM charts";#N/A,#N/A,FALSE,"6FT Smll";#N/A,#N/A,FALSE,"11SEATS";#N/A,#N/A,FALSE,"12Notes"}</definedName>
    <definedName name="oseas" localSheetId="2" hidden="1">{#N/A,#N/A,FALSE,"Cover";#N/A,#N/A,FALSE,"Contents-Pg1";#N/A,#N/A,FALSE,"High-Com-pg2";#N/A,#N/A,FALSE,"1 Full";#N/A,#N/A,FALSE,"1chts";#N/A,#N/A,FALSE,"Table 2";#N/A,#N/A,FALSE,"3New Iss";#N/A,#N/A,FALSE,"4Money raised";#N/A,#N/A,FALSE,"5Aim";#N/A,#N/A,FALSE,"AiM charts";#N/A,#N/A,FALSE,"6FT Smll";#N/A,#N/A,FALSE,"11SEATS";#N/A,#N/A,FALSE,"12Notes"}</definedName>
    <definedName name="oseas" localSheetId="20" hidden="1">{#N/A,#N/A,FALSE,"Cover";#N/A,#N/A,FALSE,"Contents-Pg1";#N/A,#N/A,FALSE,"High-Com-pg2";#N/A,#N/A,FALSE,"1 Full";#N/A,#N/A,FALSE,"1chts";#N/A,#N/A,FALSE,"Table 2";#N/A,#N/A,FALSE,"3New Iss";#N/A,#N/A,FALSE,"4Money raised";#N/A,#N/A,FALSE,"5Aim";#N/A,#N/A,FALSE,"AiM charts";#N/A,#N/A,FALSE,"6FT Smll";#N/A,#N/A,FALSE,"11SEATS";#N/A,#N/A,FALSE,"12Notes"}</definedName>
    <definedName name="oseas" hidden="1">{#N/A,#N/A,FALSE,"Cover";#N/A,#N/A,FALSE,"Contents-Pg1";#N/A,#N/A,FALSE,"High-Com-pg2";#N/A,#N/A,FALSE,"1 Full";#N/A,#N/A,FALSE,"1chts";#N/A,#N/A,FALSE,"Table 2";#N/A,#N/A,FALSE,"3New Iss";#N/A,#N/A,FALSE,"4Money raised";#N/A,#N/A,FALSE,"5Aim";#N/A,#N/A,FALSE,"AiM charts";#N/A,#N/A,FALSE,"6FT Smll";#N/A,#N/A,FALSE,"11SEATS";#N/A,#N/A,FALSE,"12Notes"}</definedName>
    <definedName name="OtherSec" hidden="1">#REF!</definedName>
    <definedName name="out_balance">#REF!</definedName>
    <definedName name="OUTPUT">#N/A</definedName>
    <definedName name="OUTPUT_FC">#REF!</definedName>
    <definedName name="Overview" localSheetId="41">'AMORT. PROFILE 0% CPR'!Overview</definedName>
    <definedName name="Overview" localSheetId="42">'AMORT. PROFILE 8% CPR (SG)'!Overview</definedName>
    <definedName name="Overview">#N/A</definedName>
    <definedName name="PAYD">#REF!</definedName>
    <definedName name="pdfendname" localSheetId="14">#REF!</definedName>
    <definedName name="pdfendname">#REF!</definedName>
    <definedName name="perbolag" localSheetId="2" hidden="1">{#N/A,#N/A,FALSE,"intag";#N/A,#N/A,FALSE,"budg";#N/A,#N/A,FALSE,"samtl"}</definedName>
    <definedName name="perbolag" localSheetId="20" hidden="1">{#N/A,#N/A,FALSE,"intag";#N/A,#N/A,FALSE,"budg";#N/A,#N/A,FALSE,"samtl"}</definedName>
    <definedName name="perbolag" hidden="1">{#N/A,#N/A,FALSE,"intag";#N/A,#N/A,FALSE,"budg";#N/A,#N/A,FALSE,"samtl"}</definedName>
    <definedName name="perf">#REF!</definedName>
    <definedName name="pi" localSheetId="2" hidden="1">{"UTILE NETTO RIEPILOGO",#N/A,TRUE,"dati puntuali (D.E.)";"UTILE NETTO DETTAGLIO",#N/A,TRUE,"dati puntuali (D.E.)";#N/A,#N/A,TRUE,"Imposte puntuali"}</definedName>
    <definedName name="pi" localSheetId="20" hidden="1">{"UTILE NETTO RIEPILOGO",#N/A,TRUE,"dati puntuali (D.E.)";"UTILE NETTO DETTAGLIO",#N/A,TRUE,"dati puntuali (D.E.)";#N/A,#N/A,TRUE,"Imposte puntuali"}</definedName>
    <definedName name="pi" hidden="1">{"UTILE NETTO RIEPILOGO",#N/A,TRUE,"dati puntuali (D.E.)";"UTILE NETTO DETTAGLIO",#N/A,TRUE,"dati puntuali (D.E.)";#N/A,#N/A,TRUE,"Imposte puntuali"}</definedName>
    <definedName name="PIPPO" localSheetId="2" hidden="1">{"UTILE NETTO RIEPILOGO",#N/A,TRUE,"dati puntuali (D.E.)";"UTILE NETTO DETTAGLIO",#N/A,TRUE,"dati puntuali (D.E.)";#N/A,#N/A,TRUE,"Imposte puntuali"}</definedName>
    <definedName name="PIPPO" localSheetId="20" hidden="1">{"UTILE NETTO RIEPILOGO",#N/A,TRUE,"dati puntuali (D.E.)";"UTILE NETTO DETTAGLIO",#N/A,TRUE,"dati puntuali (D.E.)";#N/A,#N/A,TRUE,"Imposte puntuali"}</definedName>
    <definedName name="PIPPO" hidden="1">{"UTILE NETTO RIEPILOGO",#N/A,TRUE,"dati puntuali (D.E.)";"UTILE NETTO DETTAGLIO",#N/A,TRUE,"dati puntuali (D.E.)";#N/A,#N/A,TRUE,"Imposte puntuali"}</definedName>
    <definedName name="POA" localSheetId="2" hidden="1">{"det (May)",#N/A,FALSE,"June";"sum (MAY YTD)",#N/A,FALSE,"June YTD"}</definedName>
    <definedName name="POA" localSheetId="20" hidden="1">{"det (May)",#N/A,FALSE,"June";"sum (MAY YTD)",#N/A,FALSE,"June YTD"}</definedName>
    <definedName name="POA" hidden="1">{"det (May)",#N/A,FALSE,"June";"sum (MAY YTD)",#N/A,FALSE,"June YTD"}</definedName>
    <definedName name="pop" localSheetId="2" hidden="1">{"det (May)",#N/A,FALSE,"June";"sum (MAY YTD)",#N/A,FALSE,"June YTD"}</definedName>
    <definedName name="pop" localSheetId="20" hidden="1">{"det (May)",#N/A,FALSE,"June";"sum (MAY YTD)",#N/A,FALSE,"June YTD"}</definedName>
    <definedName name="pop" hidden="1">{"det (May)",#N/A,FALSE,"June";"sum (MAY YTD)",#N/A,FALSE,"June YTD"}</definedName>
    <definedName name="ppp" localSheetId="2" hidden="1">{"Far East Top",#N/A,FALSE,"FE Model";"Far East Mid",#N/A,FALSE,"FE Model";"Far East Base",#N/A,FALSE,"FE Model"}</definedName>
    <definedName name="ppp" localSheetId="20" hidden="1">{"Far East Top",#N/A,FALSE,"FE Model";"Far East Mid",#N/A,FALSE,"FE Model";"Far East Base",#N/A,FALSE,"FE Model"}</definedName>
    <definedName name="ppp" hidden="1">{"Far East Top",#N/A,FALSE,"FE Model";"Far East Mid",#N/A,FALSE,"FE Model";"Far East Base",#N/A,FALSE,"FE Model"}</definedName>
    <definedName name="Pres" localSheetId="2" hidden="1">{#N/A,#N/A,TRUE,"Cover sheet";#N/A,#N/A,TRUE,"Summary";#N/A,#N/A,TRUE,"Key Assumptions";#N/A,#N/A,TRUE,"Profit &amp; Loss";#N/A,#N/A,TRUE,"Balance Sheet";#N/A,#N/A,TRUE,"Cashflow";#N/A,#N/A,TRUE,"IRR";#N/A,#N/A,TRUE,"Ratios";#N/A,#N/A,TRUE,"Debt analysis"}</definedName>
    <definedName name="Pres" localSheetId="20" hidden="1">{#N/A,#N/A,TRUE,"Cover sheet";#N/A,#N/A,TRUE,"Summary";#N/A,#N/A,TRUE,"Key Assumptions";#N/A,#N/A,TRUE,"Profit &amp; Loss";#N/A,#N/A,TRUE,"Balance Sheet";#N/A,#N/A,TRUE,"Cashflow";#N/A,#N/A,TRUE,"IRR";#N/A,#N/A,TRUE,"Ratios";#N/A,#N/A,TRUE,"Debt analysis"}</definedName>
    <definedName name="Pres" hidden="1">{#N/A,#N/A,TRUE,"Cover sheet";#N/A,#N/A,TRUE,"Summary";#N/A,#N/A,TRUE,"Key Assumptions";#N/A,#N/A,TRUE,"Profit &amp; Loss";#N/A,#N/A,TRUE,"Balance Sheet";#N/A,#N/A,TRUE,"Cashflow";#N/A,#N/A,TRUE,"IRR";#N/A,#N/A,TRUE,"Ratios";#N/A,#N/A,TRUE,"Debt analysis"}</definedName>
    <definedName name="Pres2" localSheetId="2" hidden="1">{"Print Top",#N/A,FALSE,"Europe Model";"Print Bottom",#N/A,FALSE,"Europe Model"}</definedName>
    <definedName name="Pres2" localSheetId="20" hidden="1">{"Print Top",#N/A,FALSE,"Europe Model";"Print Bottom",#N/A,FALSE,"Europe Model"}</definedName>
    <definedName name="Pres2" hidden="1">{"Print Top",#N/A,FALSE,"Europe Model";"Print Bottom",#N/A,FALSE,"Europe Model"}</definedName>
    <definedName name="print" localSheetId="2"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print" localSheetId="20"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print"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_xlnm.Print_Area" localSheetId="1">'00 - Cover'!$A$1:$I$71</definedName>
    <definedName name="_xlnm.Print_Area" localSheetId="2">'01 - Eligibility Criteria'!$A$1:$M$58</definedName>
    <definedName name="_xlnm.Print_Area" localSheetId="6">'05 - Prepayment Rate'!$A$1:$H$72</definedName>
    <definedName name="_xlnm.Print_Area" localSheetId="7">'06 - Asset Amortisation Profile'!$A$1:$I$239</definedName>
    <definedName name="_xlnm.Print_Area" localSheetId="8">'07 - Delinquent Home Loans Stat'!$A$1:$M$72</definedName>
    <definedName name="_xlnm.Print_Area" localSheetId="9">'08 - Default &amp; Recovery Stat'!$A$1:$I$72</definedName>
    <definedName name="_xlnm.Print_Area" localSheetId="10">'09 -Principal Deficiency Amount'!$A$1:$H$85</definedName>
    <definedName name="_xlnm.Print_Area" localSheetId="12">'11 - Notes Follow-up'!$A$1:$AG$221</definedName>
    <definedName name="_xlnm.Print_Area" localSheetId="13">'11bis - Notes Calculation'!$A$1:$AS$223</definedName>
    <definedName name="_xlnm.Print_Area" localSheetId="14">'12 - Notes Interest'!$A$2:$AD$35</definedName>
    <definedName name="_xlnm.Print_Area" localSheetId="15">'13 - Issuer Account'!$A$1:$N$56</definedName>
    <definedName name="_xlnm.Print_Area" localSheetId="16">'14 - Fees'!$A$1:$K$62</definedName>
    <definedName name="_xlnm.Print_Area" localSheetId="18">'15 - Priority of Payments'!$A$1:$N$57</definedName>
    <definedName name="_xlnm.Print_Area" localSheetId="19">'16 - Simplified Balance Sheet'!$A$1:$K$29</definedName>
    <definedName name="_xlnm.Print_Area" localSheetId="30">'Asset Follow up'!$A$1:$G$20</definedName>
    <definedName name="_xlnm.Print_Area" localSheetId="36">'Balance Sheet'!$A$1:$N$29</definedName>
    <definedName name="_xlnm.Print_Area" localSheetId="31">Collections!$A$1:$J$30</definedName>
    <definedName name="_xlnm.Print_Area" localSheetId="23">'Contact Information'!$A$1:$F$101</definedName>
    <definedName name="_xlnm.Print_Area" localSheetId="22">'Cover Page'!$A$1:$G$39</definedName>
    <definedName name="_xlnm.Print_Area" localSheetId="39">'Default &amp; Recovery Analysis'!$A$1:$M$45</definedName>
    <definedName name="_xlnm.Print_Area" localSheetId="38">'Delinquencies Analysis'!$A$1:$S$21</definedName>
    <definedName name="_xlnm.Print_Area" localSheetId="21">Instructions!$A$1:$Z$2</definedName>
    <definedName name="_xlnm.Print_Area" localSheetId="33">'Issuer Expenses'!$A$1:$N$31</definedName>
    <definedName name="_xlnm.Print_Area" localSheetId="29">'Notes Follow up'!$A$1:$AO$37</definedName>
    <definedName name="_xlnm.Print_Area" localSheetId="27">'Notes Information I'!$A$1:$I$37</definedName>
    <definedName name="_xlnm.Print_Area" localSheetId="28">'Notes Information II'!$A$1:$K$43</definedName>
    <definedName name="_xlnm.Print_Area" localSheetId="40">'Prepayment Analysis'!$A$1:$J$38</definedName>
    <definedName name="_xlnm.Print_Area" localSheetId="34">'Priority of Payments'!$A$1:$M$109</definedName>
    <definedName name="_xlnm.Print_Area" localSheetId="26">Ratings!$A$1:$P$23</definedName>
    <definedName name="_xlnm.Print_Area" localSheetId="32">Reserves!$A$1:$J$26</definedName>
    <definedName name="_xlnm.Print_Area" localSheetId="37">'Stratification Tables'!$A$1:$N$391</definedName>
    <definedName name="_xlnm.Print_Area" localSheetId="25">Triggers!$A$1:$J$28</definedName>
    <definedName name="print4" localSheetId="2" hidden="1">{#N/A,#N/A,FALSE,"Operations";#N/A,#N/A,FALSE,"Financials"}</definedName>
    <definedName name="print4" localSheetId="20" hidden="1">{#N/A,#N/A,FALSE,"Operations";#N/A,#N/A,FALSE,"Financials"}</definedName>
    <definedName name="print4" hidden="1">{#N/A,#N/A,FALSE,"Operations";#N/A,#N/A,FALSE,"Financials"}</definedName>
    <definedName name="PRO" localSheetId="2" hidden="1">{"det (May)",#N/A,FALSE,"June";"sum (MAY YTD)",#N/A,FALSE,"June YTD"}</definedName>
    <definedName name="PRO" localSheetId="20" hidden="1">{"det (May)",#N/A,FALSE,"June";"sum (MAY YTD)",#N/A,FALSE,"June YTD"}</definedName>
    <definedName name="PRO" hidden="1">{"det (May)",#N/A,FALSE,"June";"sum (MAY YTD)",#N/A,FALSE,"June YTD"}</definedName>
    <definedName name="prof" localSheetId="2" hidden="1">{#N/A,#N/A,FALSE,"A3";#N/A,#N/A,FALSE,"AT2";#N/A,#N/A,FALSE,"PA2";#N/A,#N/A,FALSE,"GI2";#N/A,#N/A,FALSE,"EC2"}</definedName>
    <definedName name="prof" localSheetId="20" hidden="1">{#N/A,#N/A,FALSE,"A3";#N/A,#N/A,FALSE,"AT2";#N/A,#N/A,FALSE,"PA2";#N/A,#N/A,FALSE,"GI2";#N/A,#N/A,FALSE,"EC2"}</definedName>
    <definedName name="prof" hidden="1">{#N/A,#N/A,FALSE,"A3";#N/A,#N/A,FALSE,"AT2";#N/A,#N/A,FALSE,"PA2";#N/A,#N/A,FALSE,"GI2";#N/A,#N/A,FALSE,"EC2"}</definedName>
    <definedName name="ProjectName" localSheetId="2">{"Client Name or Project Name"}</definedName>
    <definedName name="ProjectName">{"Client Name or Project Name"}</definedName>
    <definedName name="qq" localSheetId="2" hidden="1">{#N/A,#N/A,FALSE,"Aging Summary";#N/A,#N/A,FALSE,"Ratio Analysis";#N/A,#N/A,FALSE,"Test 120 Day Accts";#N/A,#N/A,FALSE,"Tickmarks"}</definedName>
    <definedName name="qq" localSheetId="20" hidden="1">{#N/A,#N/A,FALSE,"Aging Summary";#N/A,#N/A,FALSE,"Ratio Analysis";#N/A,#N/A,FALSE,"Test 120 Day Accts";#N/A,#N/A,FALSE,"Tickmarks"}</definedName>
    <definedName name="qq" hidden="1">{#N/A,#N/A,FALSE,"Aging Summary";#N/A,#N/A,FALSE,"Ratio Analysis";#N/A,#N/A,FALSE,"Test 120 Day Accts";#N/A,#N/A,FALSE,"Tickmarks"}</definedName>
    <definedName name="qqq" localSheetId="2" hidden="1">{"NA Is w Ratios",#N/A,FALSE,"North America";"PF CFlow NA",#N/A,FALSE,"North America";"NA DCF Matrix",#N/A,FALSE,"North America"}</definedName>
    <definedName name="qqq" localSheetId="20" hidden="1">{"NA Is w Ratios",#N/A,FALSE,"North America";"PF CFlow NA",#N/A,FALSE,"North America";"NA DCF Matrix",#N/A,FALSE,"North America"}</definedName>
    <definedName name="qqq" hidden="1">{"NA Is w Ratios",#N/A,FALSE,"North America";"PF CFlow NA",#N/A,FALSE,"North America";"NA DCF Matrix",#N/A,FALSE,"North America"}</definedName>
    <definedName name="qqqq" localSheetId="2" hidden="1">{#N/A,#N/A,TRUE,"Sales Comparison";#N/A,#N/A,TRUE,"Cum. Summary FFR";#N/A,#N/A,TRUE,"Monthly Summary FFR";#N/A,#N/A,TRUE,"Cum. Summary TL";#N/A,#N/A,TRUE,"Monthly Summary TL"}</definedName>
    <definedName name="qqqq" localSheetId="20" hidden="1">{#N/A,#N/A,TRUE,"Sales Comparison";#N/A,#N/A,TRUE,"Cum. Summary FFR";#N/A,#N/A,TRUE,"Monthly Summary FFR";#N/A,#N/A,TRUE,"Cum. Summary TL";#N/A,#N/A,TRUE,"Monthly Summary TL"}</definedName>
    <definedName name="qqqq" hidden="1">{#N/A,#N/A,TRUE,"Sales Comparison";#N/A,#N/A,TRUE,"Cum. Summary FFR";#N/A,#N/A,TRUE,"Monthly Summary FFR";#N/A,#N/A,TRUE,"Cum. Summary TL";#N/A,#N/A,TRUE,"Monthly Summary TL"}</definedName>
    <definedName name="qqqqq" localSheetId="2" hidden="1">{#N/A,#N/A,FALSE,"Aging Summary";#N/A,#N/A,FALSE,"Ratio Analysis";#N/A,#N/A,FALSE,"Test 120 Day Accts";#N/A,#N/A,FALSE,"Tickmarks"}</definedName>
    <definedName name="qqqqq" localSheetId="20" hidden="1">{#N/A,#N/A,FALSE,"Aging Summary";#N/A,#N/A,FALSE,"Ratio Analysis";#N/A,#N/A,FALSE,"Test 120 Day Accts";#N/A,#N/A,FALSE,"Tickmarks"}</definedName>
    <definedName name="qqqqq" hidden="1">{#N/A,#N/A,FALSE,"Aging Summary";#N/A,#N/A,FALSE,"Ratio Analysis";#N/A,#N/A,FALSE,"Test 120 Day Accts";#N/A,#N/A,FALSE,"Tickmarks"}</definedName>
    <definedName name="qqqqqq" localSheetId="2" hidden="1">{#N/A,#N/A,FALSE,"Aging Summary";#N/A,#N/A,FALSE,"Ratio Analysis";#N/A,#N/A,FALSE,"Test 120 Day Accts";#N/A,#N/A,FALSE,"Tickmarks"}</definedName>
    <definedName name="qqqqqq" localSheetId="20" hidden="1">{#N/A,#N/A,FALSE,"Aging Summary";#N/A,#N/A,FALSE,"Ratio Analysis";#N/A,#N/A,FALSE,"Test 120 Day Accts";#N/A,#N/A,FALSE,"Tickmarks"}</definedName>
    <definedName name="qqqqqq" hidden="1">{#N/A,#N/A,FALSE,"Aging Summary";#N/A,#N/A,FALSE,"Ratio Analysis";#N/A,#N/A,FALSE,"Test 120 Day Accts";#N/A,#N/A,FALSE,"Tickmarks"}</definedName>
    <definedName name="qsfd" localSheetId="2" hidden="1">{#N/A,#N/A,TRUE,"Cover sheet";#N/A,#N/A,TRUE,"INPUTS";#N/A,#N/A,TRUE,"OUTPUTS";#N/A,#N/A,TRUE,"VALUATION"}</definedName>
    <definedName name="qsfd" localSheetId="20" hidden="1">{#N/A,#N/A,TRUE,"Cover sheet";#N/A,#N/A,TRUE,"INPUTS";#N/A,#N/A,TRUE,"OUTPUTS";#N/A,#N/A,TRUE,"VALUATION"}</definedName>
    <definedName name="qsfd" hidden="1">{#N/A,#N/A,TRUE,"Cover sheet";#N/A,#N/A,TRUE,"INPUTS";#N/A,#N/A,TRUE,"OUTPUTS";#N/A,#N/A,TRUE,"VALUATION"}</definedName>
    <definedName name="qterter" localSheetId="2"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qterter" localSheetId="20"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qterter"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quarterlybs" localSheetId="2" hidden="1">{#N/A,#N/A,FALSE,"JKFLASH2";#N/A,#N/A,FALSE,"Page 4";#N/A,#N/A,FALSE,"page 3"}</definedName>
    <definedName name="quarterlybs" localSheetId="20" hidden="1">{#N/A,#N/A,FALSE,"JKFLASH2";#N/A,#N/A,FALSE,"Page 4";#N/A,#N/A,FALSE,"page 3"}</definedName>
    <definedName name="quarterlybs" hidden="1">{#N/A,#N/A,FALSE,"JKFLASH2";#N/A,#N/A,FALSE,"Page 4";#N/A,#N/A,FALSE,"page 3"}</definedName>
    <definedName name="qwe" localSheetId="2" hidden="1">{#N/A,#N/A,FALSE,"Hoja1";#N/A,#N/A,FALSE,"Hoja2"}</definedName>
    <definedName name="qwe" localSheetId="20" hidden="1">{#N/A,#N/A,FALSE,"Hoja1";#N/A,#N/A,FALSE,"Hoja2"}</definedName>
    <definedName name="qwe" hidden="1">{#N/A,#N/A,FALSE,"Hoja1";#N/A,#N/A,FALSE,"Hoja2"}</definedName>
    <definedName name="qzef" localSheetId="1" hidden="1">{#N/A,#N/A,FALSE,"DELQ";#N/A,#N/A,FALSE,"REO";#N/A,#N/A,FALSE,"WATCHDSC";#N/A,#N/A,FALSE,"2LOSSMOD";#N/A,#N/A,FALSE,"2LOSS";#N/A,#N/A,FALSE,"DSC";#N/A,#N/A,FALSE,"OPERAT";#N/A,#N/A,FALSE,"ADJUST";#N/A,#N/A,FALSE,"PAIDOFF";#N/A,#N/A,FALSE,"TENANT";#N/A,#N/A,FALSE,"LEASE EXPIRE"}</definedName>
    <definedName name="qzef" localSheetId="2" hidden="1">{#N/A,#N/A,FALSE,"DELQ";#N/A,#N/A,FALSE,"REO";#N/A,#N/A,FALSE,"WATCHDSC";#N/A,#N/A,FALSE,"2LOSSMOD";#N/A,#N/A,FALSE,"2LOSS";#N/A,#N/A,FALSE,"DSC";#N/A,#N/A,FALSE,"OPERAT";#N/A,#N/A,FALSE,"ADJUST";#N/A,#N/A,FALSE,"PAIDOFF";#N/A,#N/A,FALSE,"TENANT";#N/A,#N/A,FALSE,"LEASE EXPIRE"}</definedName>
    <definedName name="qzef" localSheetId="7" hidden="1">{#N/A,#N/A,FALSE,"DELQ";#N/A,#N/A,FALSE,"REO";#N/A,#N/A,FALSE,"WATCHDSC";#N/A,#N/A,FALSE,"2LOSSMOD";#N/A,#N/A,FALSE,"2LOSS";#N/A,#N/A,FALSE,"DSC";#N/A,#N/A,FALSE,"OPERAT";#N/A,#N/A,FALSE,"ADJUST";#N/A,#N/A,FALSE,"PAIDOFF";#N/A,#N/A,FALSE,"TENANT";#N/A,#N/A,FALSE,"LEASE EXPIRE"}</definedName>
    <definedName name="qzef" localSheetId="12" hidden="1">{#N/A,#N/A,FALSE,"DELQ";#N/A,#N/A,FALSE,"REO";#N/A,#N/A,FALSE,"WATCHDSC";#N/A,#N/A,FALSE,"2LOSSMOD";#N/A,#N/A,FALSE,"2LOSS";#N/A,#N/A,FALSE,"DSC";#N/A,#N/A,FALSE,"OPERAT";#N/A,#N/A,FALSE,"ADJUST";#N/A,#N/A,FALSE,"PAIDOFF";#N/A,#N/A,FALSE,"TENANT";#N/A,#N/A,FALSE,"LEASE EXPIRE"}</definedName>
    <definedName name="qzef" localSheetId="14" hidden="1">{#N/A,#N/A,FALSE,"DELQ";#N/A,#N/A,FALSE,"REO";#N/A,#N/A,FALSE,"WATCHDSC";#N/A,#N/A,FALSE,"2LOSSMOD";#N/A,#N/A,FALSE,"2LOSS";#N/A,#N/A,FALSE,"DSC";#N/A,#N/A,FALSE,"OPERAT";#N/A,#N/A,FALSE,"ADJUST";#N/A,#N/A,FALSE,"PAIDOFF";#N/A,#N/A,FALSE,"TENANT";#N/A,#N/A,FALSE,"LEASE EXPIRE"}</definedName>
    <definedName name="qzef" localSheetId="15" hidden="1">{#N/A,#N/A,FALSE,"DELQ";#N/A,#N/A,FALSE,"REO";#N/A,#N/A,FALSE,"WATCHDSC";#N/A,#N/A,FALSE,"2LOSSMOD";#N/A,#N/A,FALSE,"2LOSS";#N/A,#N/A,FALSE,"DSC";#N/A,#N/A,FALSE,"OPERAT";#N/A,#N/A,FALSE,"ADJUST";#N/A,#N/A,FALSE,"PAIDOFF";#N/A,#N/A,FALSE,"TENANT";#N/A,#N/A,FALSE,"LEASE EXPIRE"}</definedName>
    <definedName name="qzef" localSheetId="18" hidden="1">{#N/A,#N/A,FALSE,"DELQ";#N/A,#N/A,FALSE,"REO";#N/A,#N/A,FALSE,"WATCHDSC";#N/A,#N/A,FALSE,"2LOSSMOD";#N/A,#N/A,FALSE,"2LOSS";#N/A,#N/A,FALSE,"DSC";#N/A,#N/A,FALSE,"OPERAT";#N/A,#N/A,FALSE,"ADJUST";#N/A,#N/A,FALSE,"PAIDOFF";#N/A,#N/A,FALSE,"TENANT";#N/A,#N/A,FALSE,"LEASE EXPIRE"}</definedName>
    <definedName name="qzef" localSheetId="20" hidden="1">{#N/A,#N/A,FALSE,"DELQ";#N/A,#N/A,FALSE,"REO";#N/A,#N/A,FALSE,"WATCHDSC";#N/A,#N/A,FALSE,"2LOSSMOD";#N/A,#N/A,FALSE,"2LOSS";#N/A,#N/A,FALSE,"DSC";#N/A,#N/A,FALSE,"OPERAT";#N/A,#N/A,FALSE,"ADJUST";#N/A,#N/A,FALSE,"PAIDOFF";#N/A,#N/A,FALSE,"TENANT";#N/A,#N/A,FALSE,"LEASE EXPIRE"}</definedName>
    <definedName name="qzef" localSheetId="41" hidden="1">{#N/A,#N/A,FALSE,"DELQ";#N/A,#N/A,FALSE,"REO";#N/A,#N/A,FALSE,"WATCHDSC";#N/A,#N/A,FALSE,"2LOSSMOD";#N/A,#N/A,FALSE,"2LOSS";#N/A,#N/A,FALSE,"DSC";#N/A,#N/A,FALSE,"OPERAT";#N/A,#N/A,FALSE,"ADJUST";#N/A,#N/A,FALSE,"PAIDOFF";#N/A,#N/A,FALSE,"TENANT";#N/A,#N/A,FALSE,"LEASE EXPIRE"}</definedName>
    <definedName name="qzef" localSheetId="42" hidden="1">{#N/A,#N/A,FALSE,"DELQ";#N/A,#N/A,FALSE,"REO";#N/A,#N/A,FALSE,"WATCHDSC";#N/A,#N/A,FALSE,"2LOSSMOD";#N/A,#N/A,FALSE,"2LOSS";#N/A,#N/A,FALSE,"DSC";#N/A,#N/A,FALSE,"OPERAT";#N/A,#N/A,FALSE,"ADJUST";#N/A,#N/A,FALSE,"PAIDOFF";#N/A,#N/A,FALSE,"TENANT";#N/A,#N/A,FALSE,"LEASE EXPIRE"}</definedName>
    <definedName name="qzef" localSheetId="23" hidden="1">{#N/A,#N/A,FALSE,"DELQ";#N/A,#N/A,FALSE,"REO";#N/A,#N/A,FALSE,"WATCHDSC";#N/A,#N/A,FALSE,"2LOSSMOD";#N/A,#N/A,FALSE,"2LOSS";#N/A,#N/A,FALSE,"DSC";#N/A,#N/A,FALSE,"OPERAT";#N/A,#N/A,FALSE,"ADJUST";#N/A,#N/A,FALSE,"PAIDOFF";#N/A,#N/A,FALSE,"TENANT";#N/A,#N/A,FALSE,"LEASE EXPIRE"}</definedName>
    <definedName name="qzef" localSheetId="21" hidden="1">{#N/A,#N/A,FALSE,"DELQ";#N/A,#N/A,FALSE,"REO";#N/A,#N/A,FALSE,"WATCHDSC";#N/A,#N/A,FALSE,"2LOSSMOD";#N/A,#N/A,FALSE,"2LOSS";#N/A,#N/A,FALSE,"DSC";#N/A,#N/A,FALSE,"OPERAT";#N/A,#N/A,FALSE,"ADJUST";#N/A,#N/A,FALSE,"PAIDOFF";#N/A,#N/A,FALSE,"TENANT";#N/A,#N/A,FALSE,"LEASE EXPIRE"}</definedName>
    <definedName name="qzef" hidden="1">{#N/A,#N/A,FALSE,"DELQ";#N/A,#N/A,FALSE,"REO";#N/A,#N/A,FALSE,"WATCHDSC";#N/A,#N/A,FALSE,"2LOSSMOD";#N/A,#N/A,FALSE,"2LOSS";#N/A,#N/A,FALSE,"DSC";#N/A,#N/A,FALSE,"OPERAT";#N/A,#N/A,FALSE,"ADJUST";#N/A,#N/A,FALSE,"PAIDOFF";#N/A,#N/A,FALSE,"TENANT";#N/A,#N/A,FALSE,"LEASE EXPIRE"}</definedName>
    <definedName name="Recap_scenario" localSheetId="2" hidden="1">{"cap_structure",#N/A,FALSE,"Graph-Mkt Cap";"price",#N/A,FALSE,"Graph-Price";"ebit",#N/A,FALSE,"Graph-EBITDA";"ebitda",#N/A,FALSE,"Graph-EBITDA"}</definedName>
    <definedName name="Recap_scenario" localSheetId="20" hidden="1">{"cap_structure",#N/A,FALSE,"Graph-Mkt Cap";"price",#N/A,FALSE,"Graph-Price";"ebit",#N/A,FALSE,"Graph-EBITDA";"ebitda",#N/A,FALSE,"Graph-EBITDA"}</definedName>
    <definedName name="Recap_scenario" hidden="1">{"cap_structure",#N/A,FALSE,"Graph-Mkt Cap";"price",#N/A,FALSE,"Graph-Price";"ebit",#N/A,FALSE,"Graph-EBITDA";"ebitda",#N/A,FALSE,"Graph-EBITDA"}</definedName>
    <definedName name="red"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red"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red" hidden="1">{#N/A,#N/A,FALSE,"Group_Results";#N/A,#N/A,FALSE,"Basis";#N/A,#N/A,FALSE,"Total_Results";#N/A,#N/A,FALSE,"IFA_Results";#N/A,#N/A,FALSE,"Adviser_Results";#N/A,#N/A,FALSE,"ASLD_Results";#N/A,#N/A,FALSE,"Key_Results";#N/A,#N/A,FALSE,"SLI_Results";#N/A,#N/A,FALSE,"Partner_Results";#N/A,#N/A,FALSE,"Other_Results";#N/A,#N/A,FALSE,"Product_Results"}</definedName>
    <definedName name="ReferenceRate" hidden="1">#REF!</definedName>
    <definedName name="removed_name3" localSheetId="2" hidden="1">{0,0,"",0;0,0,0,0;0,0,0,0;0,0,0,0;0,0,0,0}</definedName>
    <definedName name="removed_name3" localSheetId="20" hidden="1">{0,0,"",0;0,0,0,0;0,0,0,0;0,0,0,0;0,0,0,0}</definedName>
    <definedName name="removed_name3" hidden="1">{0,0,"",0;0,0,0,0;0,0,0,0;0,0,0,0;0,0,0,0}</definedName>
    <definedName name="removed_name7" localSheetId="2" hidden="1">{0,0,"",0;0,0,0,0;0,0,0,0;0,0,0,0;0,0,0,0}</definedName>
    <definedName name="removed_name7" localSheetId="20" hidden="1">{0,0,"",0;0,0,0,0;0,0,0,0;0,0,0,0;0,0,0,0}</definedName>
    <definedName name="removed_name7" hidden="1">{0,0,"",0;0,0,0,0;0,0,0,0;0,0,0,0;0,0,0,0}</definedName>
    <definedName name="RepaymentType" hidden="1">#REF!</definedName>
    <definedName name="res_mat">#REF!</definedName>
    <definedName name="rewrwerw" localSheetId="2" hidden="1">{#N/A,#N/A,FALSE,"Cover";#N/A,#N/A,FALSE,"Contents-Pg1";#N/A,#N/A,FALSE,"High-Com-pg2";#N/A,#N/A,FALSE,"1 Full";#N/A,#N/A,FALSE,"1chts";#N/A,#N/A,FALSE,"Table 2";#N/A,#N/A,FALSE,"3New Iss";#N/A,#N/A,FALSE,"4Money raised";#N/A,#N/A,FALSE,"5Aim";#N/A,#N/A,FALSE,"AiM charts";#N/A,#N/A,FALSE,"6FT Smll";#N/A,#N/A,FALSE,"11SEATS";#N/A,#N/A,FALSE,"12Notes"}</definedName>
    <definedName name="rewrwerw" localSheetId="20" hidden="1">{#N/A,#N/A,FALSE,"Cover";#N/A,#N/A,FALSE,"Contents-Pg1";#N/A,#N/A,FALSE,"High-Com-pg2";#N/A,#N/A,FALSE,"1 Full";#N/A,#N/A,FALSE,"1chts";#N/A,#N/A,FALSE,"Table 2";#N/A,#N/A,FALSE,"3New Iss";#N/A,#N/A,FALSE,"4Money raised";#N/A,#N/A,FALSE,"5Aim";#N/A,#N/A,FALSE,"AiM charts";#N/A,#N/A,FALSE,"6FT Smll";#N/A,#N/A,FALSE,"11SEATS";#N/A,#N/A,FALSE,"12Notes"}</definedName>
    <definedName name="rewrwerw" hidden="1">{#N/A,#N/A,FALSE,"Cover";#N/A,#N/A,FALSE,"Contents-Pg1";#N/A,#N/A,FALSE,"High-Com-pg2";#N/A,#N/A,FALSE,"1 Full";#N/A,#N/A,FALSE,"1chts";#N/A,#N/A,FALSE,"Table 2";#N/A,#N/A,FALSE,"3New Iss";#N/A,#N/A,FALSE,"4Money raised";#N/A,#N/A,FALSE,"5Aim";#N/A,#N/A,FALSE,"AiM charts";#N/A,#N/A,FALSE,"6FT Smll";#N/A,#N/A,FALSE,"11SEATS";#N/A,#N/A,FALSE,"12Notes"}</definedName>
    <definedName name="rgte3" localSheetId="2" hidden="1">{#N/A,#N/A,FALSE,"Cover";#N/A,#N/A,FALSE,"Contents-Pg1";#N/A,#N/A,FALSE,"High-Com-pg2";#N/A,#N/A,FALSE,"1 Full";#N/A,#N/A,FALSE,"1chts";#N/A,#N/A,FALSE,"Table 2";#N/A,#N/A,FALSE,"3New Iss";#N/A,#N/A,FALSE,"4Money raised";#N/A,#N/A,FALSE,"5Aim";#N/A,#N/A,FALSE,"AiM charts";#N/A,#N/A,FALSE,"6FT Smll";#N/A,#N/A,FALSE,"11SEATS";#N/A,#N/A,FALSE,"12Notes"}</definedName>
    <definedName name="rgte3" localSheetId="20" hidden="1">{#N/A,#N/A,FALSE,"Cover";#N/A,#N/A,FALSE,"Contents-Pg1";#N/A,#N/A,FALSE,"High-Com-pg2";#N/A,#N/A,FALSE,"1 Full";#N/A,#N/A,FALSE,"1chts";#N/A,#N/A,FALSE,"Table 2";#N/A,#N/A,FALSE,"3New Iss";#N/A,#N/A,FALSE,"4Money raised";#N/A,#N/A,FALSE,"5Aim";#N/A,#N/A,FALSE,"AiM charts";#N/A,#N/A,FALSE,"6FT Smll";#N/A,#N/A,FALSE,"11SEATS";#N/A,#N/A,FALSE,"12Notes"}</definedName>
    <definedName name="rgte3" hidden="1">{#N/A,#N/A,FALSE,"Cover";#N/A,#N/A,FALSE,"Contents-Pg1";#N/A,#N/A,FALSE,"High-Com-pg2";#N/A,#N/A,FALSE,"1 Full";#N/A,#N/A,FALSE,"1chts";#N/A,#N/A,FALSE,"Table 2";#N/A,#N/A,FALSE,"3New Iss";#N/A,#N/A,FALSE,"4Money raised";#N/A,#N/A,FALSE,"5Aim";#N/A,#N/A,FALSE,"AiM charts";#N/A,#N/A,FALSE,"6FT Smll";#N/A,#N/A,FALSE,"11SEATS";#N/A,#N/A,FALSE,"12Notes"}</definedName>
    <definedName name="rr" localSheetId="2" hidden="1">{"hiden",#N/A,FALSE,"14";"hidden",#N/A,FALSE,"16";"hidden",#N/A,FALSE,"18";"hidden",#N/A,FALSE,"20"}</definedName>
    <definedName name="rr" localSheetId="20" hidden="1">{"hiden",#N/A,FALSE,"14";"hidden",#N/A,FALSE,"16";"hidden",#N/A,FALSE,"18";"hidden",#N/A,FALSE,"20"}</definedName>
    <definedName name="rr" hidden="1">{"hiden",#N/A,FALSE,"14";"hidden",#N/A,FALSE,"16";"hidden",#N/A,FALSE,"18";"hidden",#N/A,FALSE,"20"}</definedName>
    <definedName name="rrrrrr" localSheetId="2" hidden="1">{"cash plan",#N/A,FALSE,"fccashflow"}</definedName>
    <definedName name="rrrrrr" localSheetId="20" hidden="1">{"cash plan",#N/A,FALSE,"fccashflow"}</definedName>
    <definedName name="rrrrrr" hidden="1">{"cash plan",#N/A,FALSE,"fccashflow"}</definedName>
    <definedName name="rtertertre" localSheetId="2"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rtertertre" localSheetId="20"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rtertertre"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RWERE" localSheetId="2" hidden="1">{#N/A,#N/A,FALSE,"Cover";#N/A,#N/A,FALSE,"Contents-Pg1";#N/A,#N/A,FALSE,"High-Com-pg2";#N/A,#N/A,FALSE,"1 Full";#N/A,#N/A,FALSE,"1chts";#N/A,#N/A,FALSE,"Table 2";#N/A,#N/A,FALSE,"3New Iss";#N/A,#N/A,FALSE,"4Money raised";#N/A,#N/A,FALSE,"5Aim";#N/A,#N/A,FALSE,"AiM charts";#N/A,#N/A,FALSE,"6FT Smll";#N/A,#N/A,FALSE,"11SEATS";#N/A,#N/A,FALSE,"12Notes"}</definedName>
    <definedName name="RWERE" localSheetId="20" hidden="1">{#N/A,#N/A,FALSE,"Cover";#N/A,#N/A,FALSE,"Contents-Pg1";#N/A,#N/A,FALSE,"High-Com-pg2";#N/A,#N/A,FALSE,"1 Full";#N/A,#N/A,FALSE,"1chts";#N/A,#N/A,FALSE,"Table 2";#N/A,#N/A,FALSE,"3New Iss";#N/A,#N/A,FALSE,"4Money raised";#N/A,#N/A,FALSE,"5Aim";#N/A,#N/A,FALSE,"AiM charts";#N/A,#N/A,FALSE,"6FT Smll";#N/A,#N/A,FALSE,"11SEATS";#N/A,#N/A,FALSE,"12Notes"}</definedName>
    <definedName name="RWERE" hidden="1">{#N/A,#N/A,FALSE,"Cover";#N/A,#N/A,FALSE,"Contents-Pg1";#N/A,#N/A,FALSE,"High-Com-pg2";#N/A,#N/A,FALSE,"1 Full";#N/A,#N/A,FALSE,"1chts";#N/A,#N/A,FALSE,"Table 2";#N/A,#N/A,FALSE,"3New Iss";#N/A,#N/A,FALSE,"4Money raised";#N/A,#N/A,FALSE,"5Aim";#N/A,#N/A,FALSE,"AiM charts";#N/A,#N/A,FALSE,"6FT Smll";#N/A,#N/A,FALSE,"11SEATS";#N/A,#N/A,FALSE,"12Notes"}</definedName>
    <definedName name="RWEREWRW" localSheetId="2" hidden="1">{#N/A,#N/A,FALSE,"Cover";#N/A,#N/A,FALSE,"Contents-Pg1";#N/A,#N/A,FALSE,"High-Com-pg2";#N/A,#N/A,FALSE,"1 Full";#N/A,#N/A,FALSE,"1chts";#N/A,#N/A,FALSE,"Table 2";#N/A,#N/A,FALSE,"3New Iss";#N/A,#N/A,FALSE,"4Money raised";#N/A,#N/A,FALSE,"5Aim";#N/A,#N/A,FALSE,"AiM charts";#N/A,#N/A,FALSE,"6FT Smll";#N/A,#N/A,FALSE,"11SEATS";#N/A,#N/A,FALSE,"12Notes"}</definedName>
    <definedName name="RWEREWRW" localSheetId="20" hidden="1">{#N/A,#N/A,FALSE,"Cover";#N/A,#N/A,FALSE,"Contents-Pg1";#N/A,#N/A,FALSE,"High-Com-pg2";#N/A,#N/A,FALSE,"1 Full";#N/A,#N/A,FALSE,"1chts";#N/A,#N/A,FALSE,"Table 2";#N/A,#N/A,FALSE,"3New Iss";#N/A,#N/A,FALSE,"4Money raised";#N/A,#N/A,FALSE,"5Aim";#N/A,#N/A,FALSE,"AiM charts";#N/A,#N/A,FALSE,"6FT Smll";#N/A,#N/A,FALSE,"11SEATS";#N/A,#N/A,FALSE,"12Notes"}</definedName>
    <definedName name="RWEREWRW" hidden="1">{#N/A,#N/A,FALSE,"Cover";#N/A,#N/A,FALSE,"Contents-Pg1";#N/A,#N/A,FALSE,"High-Com-pg2";#N/A,#N/A,FALSE,"1 Full";#N/A,#N/A,FALSE,"1chts";#N/A,#N/A,FALSE,"Table 2";#N/A,#N/A,FALSE,"3New Iss";#N/A,#N/A,FALSE,"4Money raised";#N/A,#N/A,FALSE,"5Aim";#N/A,#N/A,FALSE,"AiM charts";#N/A,#N/A,FALSE,"6FT Smll";#N/A,#N/A,FALSE,"11SEATS";#N/A,#N/A,FALSE,"12Notes"}</definedName>
    <definedName name="rwerwer" localSheetId="2" hidden="1">{#N/A,#N/A,FALSE,"Cover";#N/A,#N/A,FALSE,"Contents-Pg1";#N/A,#N/A,FALSE,"High-Com-pg2";#N/A,#N/A,FALSE,"1 Full";#N/A,#N/A,FALSE,"1chts";#N/A,#N/A,FALSE,"Table 2";#N/A,#N/A,FALSE,"3New Iss";#N/A,#N/A,FALSE,"4Money raised";#N/A,#N/A,FALSE,"5Aim";#N/A,#N/A,FALSE,"AiM charts";#N/A,#N/A,FALSE,"6FT Smll";#N/A,#N/A,FALSE,"11SEATS";#N/A,#N/A,FALSE,"12Notes"}</definedName>
    <definedName name="rwerwer" localSheetId="20" hidden="1">{#N/A,#N/A,FALSE,"Cover";#N/A,#N/A,FALSE,"Contents-Pg1";#N/A,#N/A,FALSE,"High-Com-pg2";#N/A,#N/A,FALSE,"1 Full";#N/A,#N/A,FALSE,"1chts";#N/A,#N/A,FALSE,"Table 2";#N/A,#N/A,FALSE,"3New Iss";#N/A,#N/A,FALSE,"4Money raised";#N/A,#N/A,FALSE,"5Aim";#N/A,#N/A,FALSE,"AiM charts";#N/A,#N/A,FALSE,"6FT Smll";#N/A,#N/A,FALSE,"11SEATS";#N/A,#N/A,FALSE,"12Notes"}</definedName>
    <definedName name="rwerwer" hidden="1">{#N/A,#N/A,FALSE,"Cover";#N/A,#N/A,FALSE,"Contents-Pg1";#N/A,#N/A,FALSE,"High-Com-pg2";#N/A,#N/A,FALSE,"1 Full";#N/A,#N/A,FALSE,"1chts";#N/A,#N/A,FALSE,"Table 2";#N/A,#N/A,FALSE,"3New Iss";#N/A,#N/A,FALSE,"4Money raised";#N/A,#N/A,FALSE,"5Aim";#N/A,#N/A,FALSE,"AiM charts";#N/A,#N/A,FALSE,"6FT Smll";#N/A,#N/A,FALSE,"11SEATS";#N/A,#N/A,FALSE,"12Notes"}</definedName>
    <definedName name="RWREWRW" localSheetId="2" hidden="1">{#N/A,#N/A,FALSE,"Cover";#N/A,#N/A,FALSE,"Contents-Pg1";#N/A,#N/A,FALSE,"High-Com-pg2";#N/A,#N/A,FALSE,"1 Full";#N/A,#N/A,FALSE,"1chts";#N/A,#N/A,FALSE,"Table 2";#N/A,#N/A,FALSE,"3New Iss";#N/A,#N/A,FALSE,"4Money raised";#N/A,#N/A,FALSE,"5Aim";#N/A,#N/A,FALSE,"AiM charts";#N/A,#N/A,FALSE,"6FT Smll";#N/A,#N/A,FALSE,"11SEATS";#N/A,#N/A,FALSE,"12Notes"}</definedName>
    <definedName name="RWREWRW" localSheetId="20" hidden="1">{#N/A,#N/A,FALSE,"Cover";#N/A,#N/A,FALSE,"Contents-Pg1";#N/A,#N/A,FALSE,"High-Com-pg2";#N/A,#N/A,FALSE,"1 Full";#N/A,#N/A,FALSE,"1chts";#N/A,#N/A,FALSE,"Table 2";#N/A,#N/A,FALSE,"3New Iss";#N/A,#N/A,FALSE,"4Money raised";#N/A,#N/A,FALSE,"5Aim";#N/A,#N/A,FALSE,"AiM charts";#N/A,#N/A,FALSE,"6FT Smll";#N/A,#N/A,FALSE,"11SEATS";#N/A,#N/A,FALSE,"12Notes"}</definedName>
    <definedName name="RWREWRW" hidden="1">{#N/A,#N/A,FALSE,"Cover";#N/A,#N/A,FALSE,"Contents-Pg1";#N/A,#N/A,FALSE,"High-Com-pg2";#N/A,#N/A,FALSE,"1 Full";#N/A,#N/A,FALSE,"1chts";#N/A,#N/A,FALSE,"Table 2";#N/A,#N/A,FALSE,"3New Iss";#N/A,#N/A,FALSE,"4Money raised";#N/A,#N/A,FALSE,"5Aim";#N/A,#N/A,FALSE,"AiM charts";#N/A,#N/A,FALSE,"6FT Smll";#N/A,#N/A,FALSE,"11SEATS";#N/A,#N/A,FALSE,"12Notes"}</definedName>
    <definedName name="SAPBEXdnldView" hidden="1">"40QC648996ZJ3KOLP51JWYAP3"</definedName>
    <definedName name="SAPBEXrevision" hidden="1">17</definedName>
    <definedName name="SAPBEXsysID" hidden="1">"FBP"</definedName>
    <definedName name="SAPBEXwbID" hidden="1">"3VLVO8DNFBSDDI223U2WGB0F2"</definedName>
    <definedName name="SAPFuncF4Help" localSheetId="2" hidden="1">Main.SAPF4Help()</definedName>
    <definedName name="SAPFuncF4Help" localSheetId="20" hidden="1">Main.SAPF4Help()</definedName>
    <definedName name="SAPFuncF4Help" localSheetId="42" hidden="1">Main.SAPF4Help()</definedName>
    <definedName name="SAPFuncF4Help" hidden="1">Main.SAPF4Help()</definedName>
    <definedName name="sbx" localSheetId="2" hidden="1">{"Consolidated IS w Ratios",#N/A,FALSE,"Consolidated";"Consolidated CF",#N/A,FALSE,"Consolidated";"Consolidated DCF",#N/A,FALSE,"Consolidated"}</definedName>
    <definedName name="sbx" localSheetId="20" hidden="1">{"Consolidated IS w Ratios",#N/A,FALSE,"Consolidated";"Consolidated CF",#N/A,FALSE,"Consolidated";"Consolidated DCF",#N/A,FALSE,"Consolidated"}</definedName>
    <definedName name="sbx" hidden="1">{"Consolidated IS w Ratios",#N/A,FALSE,"Consolidated";"Consolidated CF",#N/A,FALSE,"Consolidated";"Consolidated DCF",#N/A,FALSE,"Consolidated"}</definedName>
    <definedName name="scb" localSheetId="2" hidden="1">{#N/A,#N/A,FALSE,"Japan 2003";#N/A,#N/A,FALSE,"Sheet2"}</definedName>
    <definedName name="scb" localSheetId="20" hidden="1">{#N/A,#N/A,FALSE,"Japan 2003";#N/A,#N/A,FALSE,"Sheet2"}</definedName>
    <definedName name="scb" hidden="1">{#N/A,#N/A,FALSE,"Japan 2003";#N/A,#N/A,FALSE,"Sheet2"}</definedName>
    <definedName name="sd" localSheetId="2" hidden="1">{#N/A,#N/A,FALSE,"Contribution Analysis"}</definedName>
    <definedName name="sd" localSheetId="20" hidden="1">{#N/A,#N/A,FALSE,"Contribution Analysis"}</definedName>
    <definedName name="sd" localSheetId="41">'AMORT. PROFILE 0% CPR'!sd</definedName>
    <definedName name="sd" localSheetId="42">'AMORT. PROFILE 8% CPR (SG)'!sd</definedName>
    <definedName name="sd" hidden="1">{#N/A,#N/A,FALSE,"Contribution Analysis"}</definedName>
    <definedName name="sddwsd" localSheetId="2" hidden="1">{#N/A,#N/A,FALSE,"Cover";#N/A,#N/A,FALSE,"Contents-Pg1";#N/A,#N/A,FALSE,"High-Com-pg2";#N/A,#N/A,FALSE,"1 Full";#N/A,#N/A,FALSE,"1chts";#N/A,#N/A,FALSE,"Table 2";#N/A,#N/A,FALSE,"3New Iss";#N/A,#N/A,FALSE,"4Money raised";#N/A,#N/A,FALSE,"5Aim";#N/A,#N/A,FALSE,"AiM charts";#N/A,#N/A,FALSE,"6FT Smll";#N/A,#N/A,FALSE,"11SEATS";#N/A,#N/A,FALSE,"12Notes"}</definedName>
    <definedName name="sddwsd" localSheetId="20" hidden="1">{#N/A,#N/A,FALSE,"Cover";#N/A,#N/A,FALSE,"Contents-Pg1";#N/A,#N/A,FALSE,"High-Com-pg2";#N/A,#N/A,FALSE,"1 Full";#N/A,#N/A,FALSE,"1chts";#N/A,#N/A,FALSE,"Table 2";#N/A,#N/A,FALSE,"3New Iss";#N/A,#N/A,FALSE,"4Money raised";#N/A,#N/A,FALSE,"5Aim";#N/A,#N/A,FALSE,"AiM charts";#N/A,#N/A,FALSE,"6FT Smll";#N/A,#N/A,FALSE,"11SEATS";#N/A,#N/A,FALSE,"12Notes"}</definedName>
    <definedName name="sddwsd" hidden="1">{#N/A,#N/A,FALSE,"Cover";#N/A,#N/A,FALSE,"Contents-Pg1";#N/A,#N/A,FALSE,"High-Com-pg2";#N/A,#N/A,FALSE,"1 Full";#N/A,#N/A,FALSE,"1chts";#N/A,#N/A,FALSE,"Table 2";#N/A,#N/A,FALSE,"3New Iss";#N/A,#N/A,FALSE,"4Money raised";#N/A,#N/A,FALSE,"5Aim";#N/A,#N/A,FALSE,"AiM charts";#N/A,#N/A,FALSE,"6FT Smll";#N/A,#N/A,FALSE,"11SEATS";#N/A,#N/A,FALSE,"12Notes"}</definedName>
    <definedName name="SDF" localSheetId="2" hidden="1">{"JG FE Top",#N/A,FALSE,"JG FE $";"JG FE Bottom",#N/A,FALSE,"JG FE $"}</definedName>
    <definedName name="SDF" localSheetId="20" hidden="1">{"JG FE Top",#N/A,FALSE,"JG FE $";"JG FE Bottom",#N/A,FALSE,"JG FE $"}</definedName>
    <definedName name="SDF" hidden="1">{"JG FE Top",#N/A,FALSE,"JG FE $";"JG FE Bottom",#N/A,FALSE,"JG FE $"}</definedName>
    <definedName name="sdfadsfadf"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sdfadsfadf"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sdfadsfadf" hidden="1">{#N/A,#N/A,FALSE,"Group_Results";#N/A,#N/A,FALSE,"Basis";#N/A,#N/A,FALSE,"Total_Results";#N/A,#N/A,FALSE,"IFA_Results";#N/A,#N/A,FALSE,"Adviser_Results";#N/A,#N/A,FALSE,"ASLD_Results";#N/A,#N/A,FALSE,"Key_Results";#N/A,#N/A,FALSE,"SLI_Results";#N/A,#N/A,FALSE,"Partner_Results";#N/A,#N/A,FALSE,"Other_Results";#N/A,#N/A,FALSE,"Product_Results"}</definedName>
    <definedName name="sdfd" localSheetId="2" hidden="1">{"det (May)",#N/A,FALSE,"June";"sum (MAY YTD)",#N/A,FALSE,"June YTD"}</definedName>
    <definedName name="sdfd" localSheetId="20" hidden="1">{"det (May)",#N/A,FALSE,"June";"sum (MAY YTD)",#N/A,FALSE,"June YTD"}</definedName>
    <definedName name="sdfd" hidden="1">{"det (May)",#N/A,FALSE,"June";"sum (MAY YTD)",#N/A,FALSE,"June YTD"}</definedName>
    <definedName name="sdfdsf" localSheetId="2" hidden="1">{"det (May)",#N/A,FALSE,"June";"sum (MAY YTD)",#N/A,FALSE,"June YTD"}</definedName>
    <definedName name="sdfdsf" localSheetId="20" hidden="1">{"det (May)",#N/A,FALSE,"June";"sum (MAY YTD)",#N/A,FALSE,"June YTD"}</definedName>
    <definedName name="sdfdsf" hidden="1">{"det (May)",#N/A,FALSE,"June";"sum (MAY YTD)",#N/A,FALSE,"June YTD"}</definedName>
    <definedName name="sdff" localSheetId="1" hidden="1">#REF!</definedName>
    <definedName name="sdff" localSheetId="2" hidden="1">#REF!</definedName>
    <definedName name="sdff" localSheetId="12" hidden="1">#REF!</definedName>
    <definedName name="sdff" localSheetId="14" hidden="1">#REF!</definedName>
    <definedName name="sdff" localSheetId="15" hidden="1">#REF!</definedName>
    <definedName name="sdff" localSheetId="18" hidden="1">#REF!</definedName>
    <definedName name="sdff" localSheetId="20" hidden="1">#REF!</definedName>
    <definedName name="sdff" localSheetId="41" hidden="1">#REF!</definedName>
    <definedName name="sdff" localSheetId="42" hidden="1">#REF!</definedName>
    <definedName name="sdff" localSheetId="23" hidden="1">#REF!</definedName>
    <definedName name="sdff" localSheetId="21" hidden="1">#REF!</definedName>
    <definedName name="sdff" hidden="1">#REF!</definedName>
    <definedName name="sdfg" localSheetId="2" hidden="1">{"mgmt forecast",#N/A,FALSE,"Mgmt Forecast";"dcf table",#N/A,FALSE,"Mgmt Forecast";"sensitivity",#N/A,FALSE,"Mgmt Forecast";"table inputs",#N/A,FALSE,"Mgmt Forecast";"calculations",#N/A,FALSE,"Mgmt Forecast"}</definedName>
    <definedName name="sdfg" localSheetId="20" hidden="1">{"mgmt forecast",#N/A,FALSE,"Mgmt Forecast";"dcf table",#N/A,FALSE,"Mgmt Forecast";"sensitivity",#N/A,FALSE,"Mgmt Forecast";"table inputs",#N/A,FALSE,"Mgmt Forecast";"calculations",#N/A,FALSE,"Mgmt Forecast"}</definedName>
    <definedName name="sdfg" hidden="1">{"mgmt forecast",#N/A,FALSE,"Mgmt Forecast";"dcf table",#N/A,FALSE,"Mgmt Forecast";"sensitivity",#N/A,FALSE,"Mgmt Forecast";"table inputs",#N/A,FALSE,"Mgmt Forecast";"calculations",#N/A,FALSE,"Mgmt Forecast"}</definedName>
    <definedName name="sdfgdfg" localSheetId="2"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sdfgdfg" localSheetId="20"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sdfgdfg"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sdfgsd" localSheetId="2" hidden="1">{"DCF1",#N/A,TRUE,"CC";"DCF2",#N/A,TRUE,"CC";"DCF3",#N/A,TRUE,"CC";#N/A,#N/A,TRUE,"LBO Analysis";"CC_overview",#N/A,TRUE,"CC";"RR_summary",#N/A,TRUE,"RR";"Contribution",#N/A,TRUE,"Contribution CC-RR";"CPE_merger_plan",#N/A,TRUE,"CC Merger Plan (CP&amp;E)";#N/A,#N/A,TRUE,"Break-Up";#N/A,#N/A,TRUE,"CC Merger Plan"}</definedName>
    <definedName name="sdfgsd" localSheetId="20" hidden="1">{"DCF1",#N/A,TRUE,"CC";"DCF2",#N/A,TRUE,"CC";"DCF3",#N/A,TRUE,"CC";#N/A,#N/A,TRUE,"LBO Analysis";"CC_overview",#N/A,TRUE,"CC";"RR_summary",#N/A,TRUE,"RR";"Contribution",#N/A,TRUE,"Contribution CC-RR";"CPE_merger_plan",#N/A,TRUE,"CC Merger Plan (CP&amp;E)";#N/A,#N/A,TRUE,"Break-Up";#N/A,#N/A,TRUE,"CC Merger Plan"}</definedName>
    <definedName name="sdfgsd" hidden="1">{"DCF1",#N/A,TRUE,"CC";"DCF2",#N/A,TRUE,"CC";"DCF3",#N/A,TRUE,"CC";#N/A,#N/A,TRUE,"LBO Analysis";"CC_overview",#N/A,TRUE,"CC";"RR_summary",#N/A,TRUE,"RR";"Contribution",#N/A,TRUE,"Contribution CC-RR";"CPE_merger_plan",#N/A,TRUE,"CC Merger Plan (CP&amp;E)";#N/A,#N/A,TRUE,"Break-Up";#N/A,#N/A,TRUE,"CC Merger Plan"}</definedName>
    <definedName name="sdfh" localSheetId="2" hidden="1">{"Far East Top",#N/A,FALSE,"FE Model";"Far East Mid",#N/A,FALSE,"FE Model";"Far East Base",#N/A,FALSE,"FE Model"}</definedName>
    <definedName name="sdfh" localSheetId="20" hidden="1">{"Far East Top",#N/A,FALSE,"FE Model";"Far East Mid",#N/A,FALSE,"FE Model";"Far East Base",#N/A,FALSE,"FE Model"}</definedName>
    <definedName name="sdfh" hidden="1">{"Far East Top",#N/A,FALSE,"FE Model";"Far East Mid",#N/A,FALSE,"FE Model";"Far East Base",#N/A,FALSE,"FE Model"}</definedName>
    <definedName name="sdfsda" localSheetId="2" hidden="1">{"standalone1",#N/A,FALSE,"DCFBase";"standalone2",#N/A,FALSE,"DCFBase"}</definedName>
    <definedName name="sdfsda" localSheetId="20" hidden="1">{"standalone1",#N/A,FALSE,"DCFBase";"standalone2",#N/A,FALSE,"DCFBase"}</definedName>
    <definedName name="sdfsda" hidden="1">{"standalone1",#N/A,FALSE,"DCFBase";"standalone2",#N/A,FALSE,"DCFBase"}</definedName>
    <definedName name="sdfsdf" localSheetId="1" hidden="1">#REF!</definedName>
    <definedName name="sdfsdf" localSheetId="2" hidden="1">#REF!</definedName>
    <definedName name="sdfsdf" localSheetId="12" hidden="1">#REF!</definedName>
    <definedName name="sdfsdf" localSheetId="14" hidden="1">#REF!</definedName>
    <definedName name="sdfsdf" localSheetId="15" hidden="1">#REF!</definedName>
    <definedName name="sdfsdf" localSheetId="18" hidden="1">#REF!</definedName>
    <definedName name="sdfsdf" localSheetId="20" hidden="1">#REF!</definedName>
    <definedName name="sdfsdf" localSheetId="23" hidden="1">#REF!</definedName>
    <definedName name="sdfsdf" localSheetId="21" hidden="1">#REF!</definedName>
    <definedName name="sdfsdf" hidden="1">#REF!</definedName>
    <definedName name="sdgsdgfdsg" localSheetId="2" hidden="1">{"orixcsc",#N/A,FALSE,"ORIX CSC";"orixcsc2",#N/A,FALSE,"ORIX CSC"}</definedName>
    <definedName name="sdgsdgfdsg" localSheetId="20" hidden="1">{"orixcsc",#N/A,FALSE,"ORIX CSC";"orixcsc2",#N/A,FALSE,"ORIX CSC"}</definedName>
    <definedName name="sdgsdgfdsg" hidden="1">{"orixcsc",#N/A,FALSE,"ORIX CSC";"orixcsc2",#N/A,FALSE,"ORIX CSC"}</definedName>
    <definedName name="sdgsgfsd" localSheetId="2" hidden="1">{"mgmt forecast",#N/A,FALSE,"Mgmt Forecast";"dcf table",#N/A,FALSE,"Mgmt Forecast";"sensitivity",#N/A,FALSE,"Mgmt Forecast";"table inputs",#N/A,FALSE,"Mgmt Forecast";"calculations",#N/A,FALSE,"Mgmt Forecast"}</definedName>
    <definedName name="sdgsgfsd" localSheetId="20" hidden="1">{"mgmt forecast",#N/A,FALSE,"Mgmt Forecast";"dcf table",#N/A,FALSE,"Mgmt Forecast";"sensitivity",#N/A,FALSE,"Mgmt Forecast";"table inputs",#N/A,FALSE,"Mgmt Forecast";"calculations",#N/A,FALSE,"Mgmt Forecast"}</definedName>
    <definedName name="sdgsgfsd" hidden="1">{"mgmt forecast",#N/A,FALSE,"Mgmt Forecast";"dcf table",#N/A,FALSE,"Mgmt Forecast";"sensitivity",#N/A,FALSE,"Mgmt Forecast";"table inputs",#N/A,FALSE,"Mgmt Forecast";"calculations",#N/A,FALSE,"Mgmt Forecast"}</definedName>
    <definedName name="sdhdhfdfhh" localSheetId="2" hidden="1">{#N/A,#N/A,FALSE,"Balance Sheet";#N/A,#N/A,FALSE,"Income Statement";#N/A,#N/A,FALSE,"Changes in Financial Position"}</definedName>
    <definedName name="sdhdhfdfhh" localSheetId="20" hidden="1">{#N/A,#N/A,FALSE,"Balance Sheet";#N/A,#N/A,FALSE,"Income Statement";#N/A,#N/A,FALSE,"Changes in Financial Position"}</definedName>
    <definedName name="sdhdhfdfhh" hidden="1">{#N/A,#N/A,FALSE,"Balance Sheet";#N/A,#N/A,FALSE,"Income Statement";#N/A,#N/A,FALSE,"Changes in Financial Position"}</definedName>
    <definedName name="sdsds" localSheetId="2" hidden="1">{"standalone1",#N/A,FALSE,"DCFBase";"standalone2",#N/A,FALSE,"DCFBase"}</definedName>
    <definedName name="sdsds" localSheetId="20" hidden="1">{"standalone1",#N/A,FALSE,"DCFBase";"standalone2",#N/A,FALSE,"DCFBase"}</definedName>
    <definedName name="sdsds" hidden="1">{"standalone1",#N/A,FALSE,"DCFBase";"standalone2",#N/A,FALSE,"DCFBase"}</definedName>
    <definedName name="secteur" localSheetId="12">#REF!</definedName>
    <definedName name="secteur" localSheetId="14">#REF!</definedName>
    <definedName name="secteur" localSheetId="15">#REF!</definedName>
    <definedName name="secteur" localSheetId="21">#REF!</definedName>
    <definedName name="secteur">#REF!</definedName>
    <definedName name="sencount" hidden="1">1</definedName>
    <definedName name="ses" localSheetId="2" hidden="1">{"RESUMEN",#N/A,FALSE,"RESUMEN";"RESUMEN_MARG",#N/A,FALSE,"RESUMEN"}</definedName>
    <definedName name="ses" localSheetId="20" hidden="1">{"RESUMEN",#N/A,FALSE,"RESUMEN";"RESUMEN_MARG",#N/A,FALSE,"RESUMEN"}</definedName>
    <definedName name="ses" hidden="1">{"RESUMEN",#N/A,FALSE,"RESUMEN";"RESUMEN_MARG",#N/A,FALSE,"RESUMEN"}</definedName>
    <definedName name="sfd" localSheetId="2" hidden="1">{#N/A,#N/A,FALSE,"Hoja1";#N/A,#N/A,FALSE,"Hoja2"}</definedName>
    <definedName name="sfd" localSheetId="20" hidden="1">{#N/A,#N/A,FALSE,"Hoja1";#N/A,#N/A,FALSE,"Hoja2"}</definedName>
    <definedName name="sfd" hidden="1">{#N/A,#N/A,FALSE,"Hoja1";#N/A,#N/A,FALSE,"Hoja2"}</definedName>
    <definedName name="sfdg" localSheetId="2" hidden="1">{#N/A,#N/A,FALSE,"A&amp;E";#N/A,#N/A,FALSE,"HighTop";#N/A,#N/A,FALSE,"JG";#N/A,#N/A,FALSE,"RI";#N/A,#N/A,FALSE,"woHT";#N/A,#N/A,FALSE,"woHT&amp;JG"}</definedName>
    <definedName name="sfdg" localSheetId="20" hidden="1">{#N/A,#N/A,FALSE,"A&amp;E";#N/A,#N/A,FALSE,"HighTop";#N/A,#N/A,FALSE,"JG";#N/A,#N/A,FALSE,"RI";#N/A,#N/A,FALSE,"woHT";#N/A,#N/A,FALSE,"woHT&amp;JG"}</definedName>
    <definedName name="sfdg" hidden="1">{#N/A,#N/A,FALSE,"A&amp;E";#N/A,#N/A,FALSE,"HighTop";#N/A,#N/A,FALSE,"JG";#N/A,#N/A,FALSE,"RI";#N/A,#N/A,FALSE,"woHT";#N/A,#N/A,FALSE,"woHT&amp;JG"}</definedName>
    <definedName name="SFDGHH" localSheetId="2" hidden="1">{#N/A,#N/A,TRUE,"Cover Page";#N/A,#N/A,TRUE,"Summary";#N/A,#N/A,TRUE,"Acquisition Analysis";#N/A,#N/A,TRUE,"Pro Forma";#N/A,#N/A,TRUE,"Sensitivity";#N/A,#N/A,TRUE,"Inputs"}</definedName>
    <definedName name="SFDGHH" localSheetId="20" hidden="1">{#N/A,#N/A,TRUE,"Cover Page";#N/A,#N/A,TRUE,"Summary";#N/A,#N/A,TRUE,"Acquisition Analysis";#N/A,#N/A,TRUE,"Pro Forma";#N/A,#N/A,TRUE,"Sensitivity";#N/A,#N/A,TRUE,"Inputs"}</definedName>
    <definedName name="SFDGHH" hidden="1">{#N/A,#N/A,TRUE,"Cover Page";#N/A,#N/A,TRUE,"Summary";#N/A,#N/A,TRUE,"Acquisition Analysis";#N/A,#N/A,TRUE,"Pro Forma";#N/A,#N/A,TRUE,"Sensitivity";#N/A,#N/A,TRUE,"Inputs"}</definedName>
    <definedName name="sfgh" localSheetId="1" hidden="1">#REF!</definedName>
    <definedName name="sfgh" localSheetId="2" hidden="1">#REF!</definedName>
    <definedName name="sfgh" localSheetId="12" hidden="1">#REF!</definedName>
    <definedName name="sfgh" localSheetId="14" hidden="1">#REF!</definedName>
    <definedName name="sfgh" localSheetId="15" hidden="1">#REF!</definedName>
    <definedName name="sfgh" localSheetId="18" hidden="1">#REF!</definedName>
    <definedName name="sfgh" localSheetId="20" hidden="1">#REF!</definedName>
    <definedName name="sfgh" localSheetId="23" hidden="1">#REF!</definedName>
    <definedName name="sfgh" localSheetId="21" hidden="1">#REF!</definedName>
    <definedName name="sfgh" hidden="1">#REF!</definedName>
    <definedName name="sfh" localSheetId="2" hidden="1">{"Bal Sht Wallace",#N/A,FALSE,"Wall BS";"Wall Cash Flow",#N/A,FALSE,"Wall CF Stmt";"Income Statement Wallace",#N/A,FALSE,"Wall Inc Stmt";"INc Statement Matt",#N/A,FALSE,"Moore Inc stmt";"Balance Sheets Matt",#N/A,FALSE,"Moore BS";"Cash Flow Statements Matt",#N/A,FALSE,"Moore CF Stmt"}</definedName>
    <definedName name="sfh" localSheetId="20" hidden="1">{"Bal Sht Wallace",#N/A,FALSE,"Wall BS";"Wall Cash Flow",#N/A,FALSE,"Wall CF Stmt";"Income Statement Wallace",#N/A,FALSE,"Wall Inc Stmt";"INc Statement Matt",#N/A,FALSE,"Moore Inc stmt";"Balance Sheets Matt",#N/A,FALSE,"Moore BS";"Cash Flow Statements Matt",#N/A,FALSE,"Moore CF Stmt"}</definedName>
    <definedName name="sfh" hidden="1">{"Bal Sht Wallace",#N/A,FALSE,"Wall BS";"Wall Cash Flow",#N/A,FALSE,"Wall CF Stmt";"Income Statement Wallace",#N/A,FALSE,"Wall Inc Stmt";"INc Statement Matt",#N/A,FALSE,"Moore Inc stmt";"Balance Sheets Matt",#N/A,FALSE,"Moore BS";"Cash Flow Statements Matt",#N/A,FALSE,"Moore CF Stmt"}</definedName>
    <definedName name="sfsd" localSheetId="2" hidden="1">{#N/A,#N/A,TRUE,"Pro Forma";#N/A,#N/A,TRUE,"PF_Bal";#N/A,#N/A,TRUE,"PF_INC";#N/A,#N/A,TRUE,"CBE";#N/A,#N/A,TRUE,"SWK"}</definedName>
    <definedName name="sfsd" localSheetId="20" hidden="1">{#N/A,#N/A,TRUE,"Pro Forma";#N/A,#N/A,TRUE,"PF_Bal";#N/A,#N/A,TRUE,"PF_INC";#N/A,#N/A,TRUE,"CBE";#N/A,#N/A,TRUE,"SWK"}</definedName>
    <definedName name="sfsd" hidden="1">{#N/A,#N/A,TRUE,"Pro Forma";#N/A,#N/A,TRUE,"PF_Bal";#N/A,#N/A,TRUE,"PF_INC";#N/A,#N/A,TRUE,"CBE";#N/A,#N/A,TRUE,"SWK"}</definedName>
    <definedName name="sgagaga" localSheetId="2" hidden="1">{#N/A,#N/A,FALSE,"Antony Financials";#N/A,#N/A,FALSE,"Cowboy Financials";#N/A,#N/A,FALSE,"Combined";#N/A,#N/A,FALSE,"Valuematrix";#N/A,#N/A,FALSE,"DCFAntony";#N/A,#N/A,FALSE,"DCFCowboy";#N/A,#N/A,FALSE,"DCFCombined"}</definedName>
    <definedName name="sgagaga" localSheetId="20" hidden="1">{#N/A,#N/A,FALSE,"Antony Financials";#N/A,#N/A,FALSE,"Cowboy Financials";#N/A,#N/A,FALSE,"Combined";#N/A,#N/A,FALSE,"Valuematrix";#N/A,#N/A,FALSE,"DCFAntony";#N/A,#N/A,FALSE,"DCFCowboy";#N/A,#N/A,FALSE,"DCFCombined"}</definedName>
    <definedName name="sgagaga" hidden="1">{#N/A,#N/A,FALSE,"Antony Financials";#N/A,#N/A,FALSE,"Cowboy Financials";#N/A,#N/A,FALSE,"Combined";#N/A,#N/A,FALSE,"Valuematrix";#N/A,#N/A,FALSE,"DCFAntony";#N/A,#N/A,FALSE,"DCFCowboy";#N/A,#N/A,FALSE,"DCFCombined"}</definedName>
    <definedName name="sgsdfgds" localSheetId="2" hidden="1">{#N/A,#N/A,FALSE,"ORIX CSC"}</definedName>
    <definedName name="sgsdfgds" localSheetId="20" hidden="1">{#N/A,#N/A,FALSE,"ORIX CSC"}</definedName>
    <definedName name="sgsdfgds" hidden="1">{#N/A,#N/A,FALSE,"ORIX CSC"}</definedName>
    <definedName name="shg" localSheetId="2"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shg" localSheetId="20"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shg"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shshhsfg" localSheetId="2" hidden="1">{"JG FE Top",#N/A,FALSE,"JG FE $";"JG FE Bottom",#N/A,FALSE,"JG FE $"}</definedName>
    <definedName name="shshhsfg" localSheetId="20" hidden="1">{"JG FE Top",#N/A,FALSE,"JG FE $";"JG FE Bottom",#N/A,FALSE,"JG FE $"}</definedName>
    <definedName name="shshhsfg" hidden="1">{"JG FE Top",#N/A,FALSE,"JG FE $";"JG FE Bottom",#N/A,FALSE,"JG FE $"}</definedName>
    <definedName name="SID" hidden="1">"Cpavan"</definedName>
    <definedName name="SIG_CONTROLE" hidden="1">#REF!</definedName>
    <definedName name="SIG_DERNIERECOLONNE" hidden="1">#REF!</definedName>
    <definedName name="SIG_ENTETE2_H036" hidden="1">#REF!</definedName>
    <definedName name="SIG_ENTETE2_H037" hidden="1">#REF!</definedName>
    <definedName name="SIG_FIASBILD_firstLine" hidden="1">#REF!</definedName>
    <definedName name="SIG_FIASBILD_H231" hidden="1">#REF!</definedName>
    <definedName name="SIG_FIASBILD_H232" hidden="1">#REF!</definedName>
    <definedName name="SIG_FIASBILD_H233" hidden="1">#REF!</definedName>
    <definedName name="SIG_FIASBILD_H234" hidden="1">#REF!</definedName>
    <definedName name="SIG_FIASBILD_H235" hidden="1">#REF!</definedName>
    <definedName name="SIG_FIASBILD_H236" hidden="1">#REF!</definedName>
    <definedName name="SIG_FIASBILD_H237" hidden="1">#REF!</definedName>
    <definedName name="SIG_FIASBILD_H238" hidden="1">#REF!</definedName>
    <definedName name="SIG_FIASBILD_H239" hidden="1">#REF!</definedName>
    <definedName name="SIG_FIASBILD_H240" hidden="1">#REF!</definedName>
    <definedName name="SIG_FIASBILD_H241" hidden="1">#REF!</definedName>
    <definedName name="SIG_FIASBILD_H242" hidden="1">#REF!</definedName>
    <definedName name="SIG_FIASBILD_IsControlOK" hidden="1">#REF!</definedName>
    <definedName name="SIG_FIASBILD_lastLine" hidden="1">#REF!</definedName>
    <definedName name="SIG_FIASBILD_TITLECOL" hidden="1">#REF!</definedName>
    <definedName name="SIG_FIASBILD_TITLELINE" hidden="1">#REF!</definedName>
    <definedName name="SIG_FIASRESD_firstLine" hidden="1">#REF!</definedName>
    <definedName name="SIG_FIASRESD_H281" hidden="1">#REF!</definedName>
    <definedName name="SIG_FIASRESD_H282" hidden="1">#REF!</definedName>
    <definedName name="SIG_FIASRESD_H283" hidden="1">#REF!</definedName>
    <definedName name="SIG_FIASRESD_H284" hidden="1">#REF!</definedName>
    <definedName name="SIG_FIASRESD_H285" hidden="1">#REF!</definedName>
    <definedName name="SIG_FIASRESD_H286" hidden="1">#REF!</definedName>
    <definedName name="SIG_FIASRESD_H287" hidden="1">#REF!</definedName>
    <definedName name="SIG_FIASRESD_H288" hidden="1">#REF!</definedName>
    <definedName name="SIG_FIASRESD_H289" hidden="1">#REF!</definedName>
    <definedName name="SIG_FIASRESD_H290" hidden="1">#REF!</definedName>
    <definedName name="SIG_FIASRESD_H291" hidden="1">#REF!</definedName>
    <definedName name="SIG_FIASRESD_H292" hidden="1">#REF!</definedName>
    <definedName name="SIG_FIASRESD_IsControlOK" hidden="1">#REF!</definedName>
    <definedName name="SIG_FIASRESD_lastLine" hidden="1">#REF!</definedName>
    <definedName name="SIG_FIASRESD_TITLECOL" hidden="1">#REF!</definedName>
    <definedName name="SIG_FIASRESD_TITLELINE" hidden="1">#REF!</definedName>
    <definedName name="SIG_FLDECH_firstLine" hidden="1">#REF!</definedName>
    <definedName name="SIG_FLDECH_IsControlOK" hidden="1">#REF!</definedName>
    <definedName name="SIG_FLDECH_lastLine" hidden="1">#REF!</definedName>
    <definedName name="SIG_PTBD_FIASBILD" hidden="1">#REF!</definedName>
    <definedName name="SIG_PTBD_FIASRESD" hidden="1">#REF!</definedName>
    <definedName name="SIG_PTBD_VLANARUB" hidden="1">#REF!</definedName>
    <definedName name="SIG_PTHG_FIASBILD" hidden="1">#REF!</definedName>
    <definedName name="SIG_PTHG_FIASRESD" hidden="1">#REF!</definedName>
    <definedName name="SIG_PTHG_VLANARUB" hidden="1">#REF!</definedName>
    <definedName name="SIG_VLANARUB_firstLine" hidden="1">#REF!</definedName>
    <definedName name="SIG_VLANARUB_H001" hidden="1">#REF!</definedName>
    <definedName name="SIG_VLANARUB_H002" hidden="1">#REF!</definedName>
    <definedName name="SIG_VLANARUB_H003" hidden="1">#REF!</definedName>
    <definedName name="SIG_VLANARUB_H004" hidden="1">#REF!</definedName>
    <definedName name="SIG_VLANARUB_H005" hidden="1">#REF!</definedName>
    <definedName name="SIG_VLANARUB_H006" hidden="1">#REF!</definedName>
    <definedName name="SIG_VLANARUB_H007" hidden="1">#REF!</definedName>
    <definedName name="SIG_VLANARUB_H008" hidden="1">#REF!</definedName>
    <definedName name="SIG_VLANARUB_H009" hidden="1">#REF!</definedName>
    <definedName name="SIG_VLANARUB_H010" hidden="1">#REF!</definedName>
    <definedName name="SIG_VLANARUB_H011" hidden="1">#REF!</definedName>
    <definedName name="SIG_VLANARUB_H012" hidden="1">#REF!</definedName>
    <definedName name="SIG_VLANARUB_H013" hidden="1">#REF!</definedName>
    <definedName name="SIG_VLANARUB_H014" hidden="1">#REF!</definedName>
    <definedName name="SIG_VLANARUB_H015" hidden="1">#REF!</definedName>
    <definedName name="SIG_VLANARUB_H016" hidden="1">#REF!</definedName>
    <definedName name="SIG_VLANARUB_H017" hidden="1">#REF!</definedName>
    <definedName name="SIG_VLANARUB_H018" hidden="1">#REF!</definedName>
    <definedName name="SIG_VLANARUB_H019" hidden="1">#REF!</definedName>
    <definedName name="SIG_VLANARUB_H020" hidden="1">#REF!</definedName>
    <definedName name="SIG_VLANARUB_H021" hidden="1">#REF!</definedName>
    <definedName name="SIG_VLANARUB_H022" hidden="1">#REF!</definedName>
    <definedName name="SIG_VLANARUB_H023" hidden="1">#REF!</definedName>
    <definedName name="SIG_VLANARUB_H024" hidden="1">#REF!</definedName>
    <definedName name="SIG_VLANARUB_IsControlOK" hidden="1">#REF!</definedName>
    <definedName name="SIG_VLANARUB_lastLine" hidden="1">#REF!</definedName>
    <definedName name="SIG_VLANARUB_TITLELINE" hidden="1">#REF!</definedName>
    <definedName name="sk" localSheetId="2" hidden="1">{#N/A,#N/A,FALSE,"A&amp;E";#N/A,#N/A,FALSE,"HighTop";#N/A,#N/A,FALSE,"JG";#N/A,#N/A,FALSE,"RI";#N/A,#N/A,FALSE,"woHT";#N/A,#N/A,FALSE,"woHT&amp;JG"}</definedName>
    <definedName name="sk" localSheetId="20" hidden="1">{#N/A,#N/A,FALSE,"A&amp;E";#N/A,#N/A,FALSE,"HighTop";#N/A,#N/A,FALSE,"JG";#N/A,#N/A,FALSE,"RI";#N/A,#N/A,FALSE,"woHT";#N/A,#N/A,FALSE,"woHT&amp;JG"}</definedName>
    <definedName name="sk" hidden="1">{#N/A,#N/A,FALSE,"A&amp;E";#N/A,#N/A,FALSE,"HighTop";#N/A,#N/A,FALSE,"JG";#N/A,#N/A,FALSE,"RI";#N/A,#N/A,FALSE,"woHT";#N/A,#N/A,FALSE,"woHT&amp;JG"}</definedName>
    <definedName name="ŞKDFHVGJDADFV" localSheetId="2" hidden="1">{#N/A,#N/A,FALSE,"Kümülatif Gelir Tablosu";#N/A,#N/A,FALSE,"Aylık Gelir Tablosu";#N/A,#N/A,FALSE,"Karş.Kümülatif Gelir Tab";#N/A,#N/A,FALSE,"Karş. Aylık Gelir Tab";#N/A,#N/A,FALSE,"Bilanço";#N/A,#N/A,FALSE,"Karşılaştırmalı Bilanço";#N/A,#N/A,FALSE,"Raşyo 1";#N/A,#N/A,FALSE,"Karşılaştırmalı Raşyolar"}</definedName>
    <definedName name="ŞKDFHVGJDADFV" localSheetId="20" hidden="1">{#N/A,#N/A,FALSE,"Kümülatif Gelir Tablosu";#N/A,#N/A,FALSE,"Aylık Gelir Tablosu";#N/A,#N/A,FALSE,"Karş.Kümülatif Gelir Tab";#N/A,#N/A,FALSE,"Karş. Aylık Gelir Tab";#N/A,#N/A,FALSE,"Bilanço";#N/A,#N/A,FALSE,"Karşılaştırmalı Bilanço";#N/A,#N/A,FALSE,"Raşyo 1";#N/A,#N/A,FALSE,"Karşılaştırmalı Raşyolar"}</definedName>
    <definedName name="ŞKDFHVGJDADFV" hidden="1">{#N/A,#N/A,FALSE,"Kümülatif Gelir Tablosu";#N/A,#N/A,FALSE,"Aylık Gelir Tablosu";#N/A,#N/A,FALSE,"Karş.Kümülatif Gelir Tab";#N/A,#N/A,FALSE,"Karş. Aylık Gelir Tab";#N/A,#N/A,FALSE,"Bilanço";#N/A,#N/A,FALSE,"Karşılaştırmalı Bilanço";#N/A,#N/A,FALSE,"Raşyo 1";#N/A,#N/A,FALSE,"Karşılaştırmalı Raşyolar"}</definedName>
    <definedName name="şkllş" localSheetId="2" hidden="1">{"04-12brpr",#N/A,FALSE,"Total jan-dec";"05brpr",#N/A,FALSE,"Total jan-dec";"07brpr",#N/A,FALSE,"Total jan-dec";"01-12absdet",#N/A,FALSE,"Total jan-dec";"01-12abs",#N/A,FALSE,"Total jan-dec";"04-12abs",#N/A,FALSE,"Total jan-dec";"04-12absdet",#N/A,FALSE,"Total jan-dec";"01-12hl",#N/A,FALSE,"Total jan-dec";"04-12HL",#N/A,FALSE,"Total jan-dec"}</definedName>
    <definedName name="şkllş" localSheetId="20" hidden="1">{"04-12brpr",#N/A,FALSE,"Total jan-dec";"05brpr",#N/A,FALSE,"Total jan-dec";"07brpr",#N/A,FALSE,"Total jan-dec";"01-12absdet",#N/A,FALSE,"Total jan-dec";"01-12abs",#N/A,FALSE,"Total jan-dec";"04-12abs",#N/A,FALSE,"Total jan-dec";"04-12absdet",#N/A,FALSE,"Total jan-dec";"01-12hl",#N/A,FALSE,"Total jan-dec";"04-12HL",#N/A,FALSE,"Total jan-dec"}</definedName>
    <definedName name="şkllş" hidden="1">{"04-12brpr",#N/A,FALSE,"Total jan-dec";"05brpr",#N/A,FALSE,"Total jan-dec";"07brpr",#N/A,FALSE,"Total jan-dec";"01-12absdet",#N/A,FALSE,"Total jan-dec";"01-12abs",#N/A,FALSE,"Total jan-dec";"04-12abs",#N/A,FALSE,"Total jan-dec";"04-12absdet",#N/A,FALSE,"Total jan-dec";"01-12hl",#N/A,FALSE,"Total jan-dec";"04-12HL",#N/A,FALSE,"Total jan-dec"}</definedName>
    <definedName name="sks" localSheetId="2" hidden="1">{#N/A,#N/A,FALSE,"DAOCM 2차 검토"}</definedName>
    <definedName name="sks" localSheetId="20" hidden="1">{#N/A,#N/A,FALSE,"DAOCM 2차 검토"}</definedName>
    <definedName name="sks" hidden="1">{#N/A,#N/A,FALSE,"DAOCM 2차 검토"}</definedName>
    <definedName name="slov" localSheetId="2" hidden="1">{"04-12brpr",#N/A,FALSE,"Total jan-dec";"05brpr",#N/A,FALSE,"Total jan-dec";"07brpr",#N/A,FALSE,"Total jan-dec";"01-12absdet",#N/A,FALSE,"Total jan-dec";"01-12abs",#N/A,FALSE,"Total jan-dec";"04-12abs",#N/A,FALSE,"Total jan-dec";"04-12absdet",#N/A,FALSE,"Total jan-dec";"01-12hl",#N/A,FALSE,"Total jan-dec";"04-12HL",#N/A,FALSE,"Total jan-dec"}</definedName>
    <definedName name="slov" localSheetId="20" hidden="1">{"04-12brpr",#N/A,FALSE,"Total jan-dec";"05brpr",#N/A,FALSE,"Total jan-dec";"07brpr",#N/A,FALSE,"Total jan-dec";"01-12absdet",#N/A,FALSE,"Total jan-dec";"01-12abs",#N/A,FALSE,"Total jan-dec";"04-12abs",#N/A,FALSE,"Total jan-dec";"04-12absdet",#N/A,FALSE,"Total jan-dec";"01-12hl",#N/A,FALSE,"Total jan-dec";"04-12HL",#N/A,FALSE,"Total jan-dec"}</definedName>
    <definedName name="slov" hidden="1">{"04-12brpr",#N/A,FALSE,"Total jan-dec";"05brpr",#N/A,FALSE,"Total jan-dec";"07brpr",#N/A,FALSE,"Total jan-dec";"01-12absdet",#N/A,FALSE,"Total jan-dec";"01-12abs",#N/A,FALSE,"Total jan-dec";"04-12abs",#N/A,FALSE,"Total jan-dec";"04-12absdet",#N/A,FALSE,"Total jan-dec";"01-12hl",#N/A,FALSE,"Total jan-dec";"04-12HL",#N/A,FALSE,"Total jan-dec"}</definedName>
    <definedName name="Soft" localSheetId="2" hidden="1">{"det (May)",#N/A,FALSE,"June";"sum (MAY YTD)",#N/A,FALSE,"June YTD"}</definedName>
    <definedName name="Soft" localSheetId="20" hidden="1">{"det (May)",#N/A,FALSE,"June";"sum (MAY YTD)",#N/A,FALSE,"June YTD"}</definedName>
    <definedName name="Soft" hidden="1">{"det (May)",#N/A,FALSE,"June";"sum (MAY YTD)",#N/A,FALSE,"June YTD"}</definedName>
    <definedName name="solver_cvg" hidden="1">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0</definedName>
    <definedName name="solver_nwt" hidden="1">1</definedName>
    <definedName name="solver_pre" hidden="1">0.000001</definedName>
    <definedName name="solver_rel1" hidden="1">3</definedName>
    <definedName name="solver_rel2" hidden="1">3</definedName>
    <definedName name="solver_rhs1" hidden="1">0</definedName>
    <definedName name="solver_rhs2" hidden="1">0</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0.1076</definedName>
    <definedName name="SPWD" hidden="1">"pepsico"</definedName>
    <definedName name="ss" localSheetId="2" hidden="1">{"det (May)",#N/A,FALSE,"June";"sum (MAY YTD)",#N/A,FALSE,"June YTD"}</definedName>
    <definedName name="ss" localSheetId="20" hidden="1">{"det (May)",#N/A,FALSE,"June";"sum (MAY YTD)",#N/A,FALSE,"June YTD"}</definedName>
    <definedName name="ss" hidden="1">{"det (May)",#N/A,FALSE,"June";"sum (MAY YTD)",#N/A,FALSE,"June YTD"}</definedName>
    <definedName name="ssqf" localSheetId="1" hidden="1">{"'Description'!$A$1:$G$45"}</definedName>
    <definedName name="ssqf" localSheetId="2" hidden="1">{"'Description'!$A$1:$G$45"}</definedName>
    <definedName name="ssqf" localSheetId="7" hidden="1">{"'Description'!$A$1:$G$45"}</definedName>
    <definedName name="ssqf" localSheetId="12" hidden="1">{"'Description'!$A$1:$G$45"}</definedName>
    <definedName name="ssqf" localSheetId="14" hidden="1">{"'Description'!$A$1:$G$45"}</definedName>
    <definedName name="ssqf" localSheetId="15" hidden="1">{"'Description'!$A$1:$G$45"}</definedName>
    <definedName name="ssqf" localSheetId="18" hidden="1">{"'Description'!$A$1:$G$45"}</definedName>
    <definedName name="ssqf" localSheetId="20" hidden="1">{"'Description'!$A$1:$G$45"}</definedName>
    <definedName name="ssqf" localSheetId="41" hidden="1">{"'Description'!$A$1:$G$45"}</definedName>
    <definedName name="ssqf" localSheetId="42" hidden="1">{"'Description'!$A$1:$G$45"}</definedName>
    <definedName name="ssqf" localSheetId="23" hidden="1">{"'Description'!$A$1:$G$45"}</definedName>
    <definedName name="ssqf" localSheetId="21" hidden="1">{"'Description'!$A$1:$G$45"}</definedName>
    <definedName name="ssqf" hidden="1">{"'Description'!$A$1:$G$45"}</definedName>
    <definedName name="sss" localSheetId="2" hidden="1">{"Bal Sht Wallace",#N/A,FALSE,"Wall BS";"Wall Cash Flow",#N/A,FALSE,"Wall CF Stmt";"Income Statement Wallace",#N/A,FALSE,"Wall Inc Stmt";"INc Statement Matt",#N/A,FALSE,"Moore Inc stmt";"Balance Sheets Matt",#N/A,FALSE,"Moore BS";"Cash Flow Statements Matt",#N/A,FALSE,"Moore CF Stmt"}</definedName>
    <definedName name="sss" localSheetId="20" hidden="1">{"Bal Sht Wallace",#N/A,FALSE,"Wall BS";"Wall Cash Flow",#N/A,FALSE,"Wall CF Stmt";"Income Statement Wallace",#N/A,FALSE,"Wall Inc Stmt";"INc Statement Matt",#N/A,FALSE,"Moore Inc stmt";"Balance Sheets Matt",#N/A,FALSE,"Moore BS";"Cash Flow Statements Matt",#N/A,FALSE,"Moore CF Stmt"}</definedName>
    <definedName name="sss" hidden="1">{"Bal Sht Wallace",#N/A,FALSE,"Wall BS";"Wall Cash Flow",#N/A,FALSE,"Wall CF Stmt";"Income Statement Wallace",#N/A,FALSE,"Wall Inc Stmt";"INc Statement Matt",#N/A,FALSE,"Moore Inc stmt";"Balance Sheets Matt",#N/A,FALSE,"Moore BS";"Cash Flow Statements Matt",#N/A,FALSE,"Moore CF Stmt"}</definedName>
    <definedName name="SSSSS" localSheetId="2" hidden="1">{#N/A,#N/A,TRUE,"Cover sheet";#N/A,#N/A,TRUE,"Summary";#N/A,#N/A,TRUE,"Key Assumptions";#N/A,#N/A,TRUE,"Profit &amp; Loss";#N/A,#N/A,TRUE,"Balance Sheet";#N/A,#N/A,TRUE,"Cashflow";#N/A,#N/A,TRUE,"IRR";#N/A,#N/A,TRUE,"Ratios";#N/A,#N/A,TRUE,"Debt analysis"}</definedName>
    <definedName name="SSSSS" localSheetId="20" hidden="1">{#N/A,#N/A,TRUE,"Cover sheet";#N/A,#N/A,TRUE,"Summary";#N/A,#N/A,TRUE,"Key Assumptions";#N/A,#N/A,TRUE,"Profit &amp; Loss";#N/A,#N/A,TRUE,"Balance Sheet";#N/A,#N/A,TRUE,"Cashflow";#N/A,#N/A,TRUE,"IRR";#N/A,#N/A,TRUE,"Ratios";#N/A,#N/A,TRUE,"Debt analysis"}</definedName>
    <definedName name="SSSSS" hidden="1">{#N/A,#N/A,TRUE,"Cover sheet";#N/A,#N/A,TRUE,"Summary";#N/A,#N/A,TRUE,"Key Assumptions";#N/A,#N/A,TRUE,"Profit &amp; Loss";#N/A,#N/A,TRUE,"Balance Sheet";#N/A,#N/A,TRUE,"Cashflow";#N/A,#N/A,TRUE,"IRR";#N/A,#N/A,TRUE,"Ratios";#N/A,#N/A,TRUE,"Debt analysis"}</definedName>
    <definedName name="sssssssssssss"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sssssssssssss"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sssssssssssss" hidden="1">{#N/A,#N/A,FALSE,"Group_Results";#N/A,#N/A,FALSE,"Basis";#N/A,#N/A,FALSE,"Total_Results";#N/A,#N/A,FALSE,"IFA_Results";#N/A,#N/A,FALSE,"Adviser_Results";#N/A,#N/A,FALSE,"ASLD_Results";#N/A,#N/A,FALSE,"Key_Results";#N/A,#N/A,FALSE,"SLI_Results";#N/A,#N/A,FALSE,"Partner_Results";#N/A,#N/A,FALSE,"Other_Results";#N/A,#N/A,FALSE,"Product_Results"}</definedName>
    <definedName name="stef" localSheetId="2" hidden="1">{#N/A,#N/A,TRUE,"Cover sheet";#N/A,#N/A,TRUE,"Summary";#N/A,#N/A,TRUE,"Key Assumptions";#N/A,#N/A,TRUE,"Profit &amp; Loss";#N/A,#N/A,TRUE,"Balance Sheet";#N/A,#N/A,TRUE,"Cashflow";#N/A,#N/A,TRUE,"IRR";#N/A,#N/A,TRUE,"Ratios";#N/A,#N/A,TRUE,"Debt analysis"}</definedName>
    <definedName name="stef" localSheetId="20" hidden="1">{#N/A,#N/A,TRUE,"Cover sheet";#N/A,#N/A,TRUE,"Summary";#N/A,#N/A,TRUE,"Key Assumptions";#N/A,#N/A,TRUE,"Profit &amp; Loss";#N/A,#N/A,TRUE,"Balance Sheet";#N/A,#N/A,TRUE,"Cashflow";#N/A,#N/A,TRUE,"IRR";#N/A,#N/A,TRUE,"Ratios";#N/A,#N/A,TRUE,"Debt analysis"}</definedName>
    <definedName name="stef" hidden="1">{#N/A,#N/A,TRUE,"Cover sheet";#N/A,#N/A,TRUE,"Summary";#N/A,#N/A,TRUE,"Key Assumptions";#N/A,#N/A,TRUE,"Profit &amp; Loss";#N/A,#N/A,TRUE,"Balance Sheet";#N/A,#N/A,TRUE,"Cashflow";#N/A,#N/A,TRUE,"IRR";#N/A,#N/A,TRUE,"Ratios";#N/A,#N/A,TRUE,"Debt analysis"}</definedName>
    <definedName name="stella" localSheetId="2" hidden="1">{"det (May)",#N/A,FALSE,"June";"sum (MAY YTD)",#N/A,FALSE,"June YTD"}</definedName>
    <definedName name="stella" localSheetId="20" hidden="1">{"det (May)",#N/A,FALSE,"June";"sum (MAY YTD)",#N/A,FALSE,"June YTD"}</definedName>
    <definedName name="stella" hidden="1">{"det (May)",#N/A,FALSE,"June";"sum (MAY YTD)",#N/A,FALSE,"June YTD"}</definedName>
    <definedName name="t3new" localSheetId="2" hidden="1">{#N/A,#N/A,FALSE,"Cover";#N/A,#N/A,FALSE,"Contents-Pg1";#N/A,#N/A,FALSE,"High-Com-pg2";#N/A,#N/A,FALSE,"1 Full";#N/A,#N/A,FALSE,"1chts";#N/A,#N/A,FALSE,"Table 2";#N/A,#N/A,FALSE,"3New Iss";#N/A,#N/A,FALSE,"4Money raised";#N/A,#N/A,FALSE,"5Aim";#N/A,#N/A,FALSE,"AiM charts";#N/A,#N/A,FALSE,"6FT Smll";#N/A,#N/A,FALSE,"11SEATS";#N/A,#N/A,FALSE,"12Notes"}</definedName>
    <definedName name="t3new" localSheetId="20" hidden="1">{#N/A,#N/A,FALSE,"Cover";#N/A,#N/A,FALSE,"Contents-Pg1";#N/A,#N/A,FALSE,"High-Com-pg2";#N/A,#N/A,FALSE,"1 Full";#N/A,#N/A,FALSE,"1chts";#N/A,#N/A,FALSE,"Table 2";#N/A,#N/A,FALSE,"3New Iss";#N/A,#N/A,FALSE,"4Money raised";#N/A,#N/A,FALSE,"5Aim";#N/A,#N/A,FALSE,"AiM charts";#N/A,#N/A,FALSE,"6FT Smll";#N/A,#N/A,FALSE,"11SEATS";#N/A,#N/A,FALSE,"12Notes"}</definedName>
    <definedName name="t3new" hidden="1">{#N/A,#N/A,FALSE,"Cover";#N/A,#N/A,FALSE,"Contents-Pg1";#N/A,#N/A,FALSE,"High-Com-pg2";#N/A,#N/A,FALSE,"1 Full";#N/A,#N/A,FALSE,"1chts";#N/A,#N/A,FALSE,"Table 2";#N/A,#N/A,FALSE,"3New Iss";#N/A,#N/A,FALSE,"4Money raised";#N/A,#N/A,FALSE,"5Aim";#N/A,#N/A,FALSE,"AiM charts";#N/A,#N/A,FALSE,"6FT Smll";#N/A,#N/A,FALSE,"11SEATS";#N/A,#N/A,FALSE,"12Notes"}</definedName>
    <definedName name="tab_ta_new">#REF!</definedName>
    <definedName name="tabla" localSheetId="2" hidden="1">{#N/A,#N/A,FALSE,"Resumen";#N/A,#N/A,FALSE,"Full";#N/A,"Carabeer",FALSE,"Dscto.";#N/A,"Disbracentro",FALSE,"Dscto.";#N/A,"Andes",FALSE,"Dscto.";#N/A,"Mar Caribe",FALSE,"Dscto.";#N/A,"Río Beer",FALSE,"Dscto.";#N/A,#N/A,FALSE,"P.L.Full";#N/A,#N/A,FALSE,"P.L.Desc."}</definedName>
    <definedName name="tabla" localSheetId="20"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2" hidden="1">{#N/A,#N/A,FALSE,"Resumen";#N/A,#N/A,FALSE,"Full";#N/A,"Carabeer",FALSE,"Dscto.";#N/A,"Disbracentro",FALSE,"Dscto.";#N/A,"Andes",FALSE,"Dscto.";#N/A,"Mar Caribe",FALSE,"Dscto.";#N/A,"Río Beer",FALSE,"Dscto.";#N/A,#N/A,FALSE,"P.L.Full";#N/A,#N/A,FALSE,"P.L.Desc."}</definedName>
    <definedName name="tabla1" localSheetId="20"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e3new" localSheetId="2" hidden="1">{#N/A,#N/A,FALSE,"Cover";#N/A,#N/A,FALSE,"Contents-Pg1";#N/A,#N/A,FALSE,"High-Com-pg2";#N/A,#N/A,FALSE,"1 Full";#N/A,#N/A,FALSE,"1chts";#N/A,#N/A,FALSE,"Table 2";#N/A,#N/A,FALSE,"3New Iss";#N/A,#N/A,FALSE,"4Money raised";#N/A,#N/A,FALSE,"5Aim";#N/A,#N/A,FALSE,"AiM charts";#N/A,#N/A,FALSE,"6FT Smll";#N/A,#N/A,FALSE,"11SEATS";#N/A,#N/A,FALSE,"12Notes"}</definedName>
    <definedName name="table3new" localSheetId="20" hidden="1">{#N/A,#N/A,FALSE,"Cover";#N/A,#N/A,FALSE,"Contents-Pg1";#N/A,#N/A,FALSE,"High-Com-pg2";#N/A,#N/A,FALSE,"1 Full";#N/A,#N/A,FALSE,"1chts";#N/A,#N/A,FALSE,"Table 2";#N/A,#N/A,FALSE,"3New Iss";#N/A,#N/A,FALSE,"4Money raised";#N/A,#N/A,FALSE,"5Aim";#N/A,#N/A,FALSE,"AiM charts";#N/A,#N/A,FALSE,"6FT Smll";#N/A,#N/A,FALSE,"11SEATS";#N/A,#N/A,FALSE,"12Notes"}</definedName>
    <definedName name="table3new" hidden="1">{#N/A,#N/A,FALSE,"Cover";#N/A,#N/A,FALSE,"Contents-Pg1";#N/A,#N/A,FALSE,"High-Com-pg2";#N/A,#N/A,FALSE,"1 Full";#N/A,#N/A,FALSE,"1chts";#N/A,#N/A,FALSE,"Table 2";#N/A,#N/A,FALSE,"3New Iss";#N/A,#N/A,FALSE,"4Money raised";#N/A,#N/A,FALSE,"5Aim";#N/A,#N/A,FALSE,"AiM charts";#N/A,#N/A,FALSE,"6FT Smll";#N/A,#N/A,FALSE,"11SEATS";#N/A,#N/A,FALSE,"12Notes"}</definedName>
    <definedName name="table6ab" localSheetId="2" hidden="1">{#N/A,#N/A,FALSE,"Cover";#N/A,#N/A,FALSE,"Contents-Pg1";#N/A,#N/A,FALSE,"High-Com-pg2";#N/A,#N/A,FALSE,"1 Full";#N/A,#N/A,FALSE,"1chts";#N/A,#N/A,FALSE,"Table 2";#N/A,#N/A,FALSE,"3New Iss";#N/A,#N/A,FALSE,"4Money raised";#N/A,#N/A,FALSE,"5Aim";#N/A,#N/A,FALSE,"AiM charts";#N/A,#N/A,FALSE,"6FT Smll";#N/A,#N/A,FALSE,"11SEATS";#N/A,#N/A,FALSE,"12Notes"}</definedName>
    <definedName name="table6ab" localSheetId="20" hidden="1">{#N/A,#N/A,FALSE,"Cover";#N/A,#N/A,FALSE,"Contents-Pg1";#N/A,#N/A,FALSE,"High-Com-pg2";#N/A,#N/A,FALSE,"1 Full";#N/A,#N/A,FALSE,"1chts";#N/A,#N/A,FALSE,"Table 2";#N/A,#N/A,FALSE,"3New Iss";#N/A,#N/A,FALSE,"4Money raised";#N/A,#N/A,FALSE,"5Aim";#N/A,#N/A,FALSE,"AiM charts";#N/A,#N/A,FALSE,"6FT Smll";#N/A,#N/A,FALSE,"11SEATS";#N/A,#N/A,FALSE,"12Notes"}</definedName>
    <definedName name="table6ab" hidden="1">{#N/A,#N/A,FALSE,"Cover";#N/A,#N/A,FALSE,"Contents-Pg1";#N/A,#N/A,FALSE,"High-Com-pg2";#N/A,#N/A,FALSE,"1 Full";#N/A,#N/A,FALSE,"1chts";#N/A,#N/A,FALSE,"Table 2";#N/A,#N/A,FALSE,"3New Iss";#N/A,#N/A,FALSE,"4Money raised";#N/A,#N/A,FALSE,"5Aim";#N/A,#N/A,FALSE,"AiM charts";#N/A,#N/A,FALSE,"6FT Smll";#N/A,#N/A,FALSE,"11SEATS";#N/A,#N/A,FALSE,"12Notes"}</definedName>
    <definedName name="TBD" hidden="1">#REF!</definedName>
    <definedName name="TBDD" hidden="1">#REF!</definedName>
    <definedName name="TBDDD" hidden="1">#REF!</definedName>
    <definedName name="Tempme" localSheetId="2" hidden="1">{#N/A,#N/A,FALSE,"Output";#N/A,#N/A,FALSE,"Cover Sheet";#N/A,#N/A,FALSE,"Current Mkt. Projections"}</definedName>
    <definedName name="Tempme" localSheetId="20" hidden="1">{#N/A,#N/A,FALSE,"Output";#N/A,#N/A,FALSE,"Cover Sheet";#N/A,#N/A,FALSE,"Current Mkt. Projections"}</definedName>
    <definedName name="Tempme" hidden="1">{#N/A,#N/A,FALSE,"Output";#N/A,#N/A,FALSE,"Cover Sheet";#N/A,#N/A,FALSE,"Current Mkt. Projections"}</definedName>
    <definedName name="Tempme3" localSheetId="2" hidden="1">{#N/A,#N/A,FALSE,"Output";#N/A,#N/A,FALSE,"Cover Sheet";#N/A,#N/A,FALSE,"Current Mkt. Projections"}</definedName>
    <definedName name="Tempme3" localSheetId="20" hidden="1">{#N/A,#N/A,FALSE,"Output";#N/A,#N/A,FALSE,"Cover Sheet";#N/A,#N/A,FALSE,"Current Mkt. Projections"}</definedName>
    <definedName name="Tempme3" hidden="1">{#N/A,#N/A,FALSE,"Output";#N/A,#N/A,FALSE,"Cover Sheet";#N/A,#N/A,FALSE,"Current Mkt. Projections"}</definedName>
    <definedName name="Tempme4" localSheetId="2" hidden="1">{#N/A,#N/A,FALSE,"Output";#N/A,#N/A,FALSE,"Cover Sheet";#N/A,#N/A,FALSE,"Current Mkt. Projections"}</definedName>
    <definedName name="Tempme4" localSheetId="20" hidden="1">{#N/A,#N/A,FALSE,"Output";#N/A,#N/A,FALSE,"Cover Sheet";#N/A,#N/A,FALSE,"Current Mkt. Projections"}</definedName>
    <definedName name="Tempme4" hidden="1">{#N/A,#N/A,FALSE,"Output";#N/A,#N/A,FALSE,"Cover Sheet";#N/A,#N/A,FALSE,"Current Mkt. Projections"}</definedName>
    <definedName name="Tempo5" localSheetId="2" hidden="1">{#N/A,#N/A,FALSE,"Output";#N/A,#N/A,FALSE,"Cover Sheet";#N/A,#N/A,FALSE,"Current Mkt. Projections"}</definedName>
    <definedName name="Tempo5" localSheetId="20" hidden="1">{#N/A,#N/A,FALSE,"Output";#N/A,#N/A,FALSE,"Cover Sheet";#N/A,#N/A,FALSE,"Current Mkt. Projections"}</definedName>
    <definedName name="Tempo5" hidden="1">{#N/A,#N/A,FALSE,"Output";#N/A,#N/A,FALSE,"Cover Sheet";#N/A,#N/A,FALSE,"Current Mkt. Projections"}</definedName>
    <definedName name="Tempo5a" localSheetId="2" hidden="1">{#N/A,#N/A,FALSE,"Output";#N/A,#N/A,FALSE,"Cover Sheet";#N/A,#N/A,FALSE,"Current Mkt. Projections"}</definedName>
    <definedName name="Tempo5a" localSheetId="20" hidden="1">{#N/A,#N/A,FALSE,"Output";#N/A,#N/A,FALSE,"Cover Sheet";#N/A,#N/A,FALSE,"Current Mkt. Projections"}</definedName>
    <definedName name="Tempo5a" hidden="1">{#N/A,#N/A,FALSE,"Output";#N/A,#N/A,FALSE,"Cover Sheet";#N/A,#N/A,FALSE,"Current Mkt. Projections"}</definedName>
    <definedName name="Tenure" hidden="1">#REF!</definedName>
    <definedName name="test" localSheetId="41">'AMORT. PROFILE 0% CPR'!test</definedName>
    <definedName name="test" localSheetId="42">'AMORT. PROFILE 8% CPR (SG)'!test</definedName>
    <definedName name="test">#N/A</definedName>
    <definedName name="test2" localSheetId="41">'AMORT. PROFILE 0% CPR'!test2</definedName>
    <definedName name="test2" localSheetId="42">'AMORT. PROFILE 8% CPR (SG)'!test2</definedName>
    <definedName name="test2">#N/A</definedName>
    <definedName name="tewataa" localSheetId="2" hidden="1">{"page1",#N/A,FALSE,"Temp";"page2",#N/A,FALSE,"Temp";"page3",#N/A,FALSE,"Temp";"page4",#N/A,FALSE,"Temp";"page5",#N/A,FALSE,"Temp";"page6",#N/A,FALSE,"Temp"}</definedName>
    <definedName name="tewataa" localSheetId="20" hidden="1">{"page1",#N/A,FALSE,"Temp";"page2",#N/A,FALSE,"Temp";"page3",#N/A,FALSE,"Temp";"page4",#N/A,FALSE,"Temp";"page5",#N/A,FALSE,"Temp";"page6",#N/A,FALSE,"Temp"}</definedName>
    <definedName name="tewataa" hidden="1">{"page1",#N/A,FALSE,"Temp";"page2",#N/A,FALSE,"Temp";"page3",#N/A,FALSE,"Temp";"page4",#N/A,FALSE,"Temp";"page5",#N/A,FALSE,"Temp";"page6",#N/A,FALSE,"Temp"}</definedName>
    <definedName name="TextRefCopyRangeCount" hidden="1">13</definedName>
    <definedName name="Transfer" localSheetId="41">'AMORT. PROFILE 0% CPR'!Transfer</definedName>
    <definedName name="Transfer" localSheetId="42">'AMORT. PROFILE 8% CPR (SG)'!Transfer</definedName>
    <definedName name="Transfer">#N/A</definedName>
    <definedName name="tt" localSheetId="2"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tt" localSheetId="2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tt"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tt_recv">#REF!</definedName>
    <definedName name="ttt" localSheetId="2"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ttt" localSheetId="2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tt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turns"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turns"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turns" hidden="1">{#N/A,#N/A,FALSE,"Group_Results";#N/A,#N/A,FALSE,"Basis";#N/A,#N/A,FALSE,"Total_Results";#N/A,#N/A,FALSE,"IFA_Results";#N/A,#N/A,FALSE,"Adviser_Results";#N/A,#N/A,FALSE,"ASLD_Results";#N/A,#N/A,FALSE,"Key_Results";#N/A,#N/A,FALSE,"SLI_Results";#N/A,#N/A,FALSE,"Partner_Results";#N/A,#N/A,FALSE,"Other_Results";#N/A,#N/A,FALSE,"Product_Results"}</definedName>
    <definedName name="turns1"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turns1"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turns1" hidden="1">{#N/A,#N/A,FALSE,"Group_Results";#N/A,#N/A,FALSE,"Basis";#N/A,#N/A,FALSE,"Total_Results";#N/A,#N/A,FALSE,"IFA_Results";#N/A,#N/A,FALSE,"Adviser_Results";#N/A,#N/A,FALSE,"ASLD_Results";#N/A,#N/A,FALSE,"Key_Results";#N/A,#N/A,FALSE,"SLI_Results";#N/A,#N/A,FALSE,"Partner_Results";#N/A,#N/A,FALSE,"Other_Results";#N/A,#N/A,FALSE,"Product_Results"}</definedName>
    <definedName name="turns2"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turns2"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turns2" hidden="1">{#N/A,#N/A,FALSE,"Group_Results";#N/A,#N/A,FALSE,"Basis";#N/A,#N/A,FALSE,"Total_Results";#N/A,#N/A,FALSE,"IFA_Results";#N/A,#N/A,FALSE,"Adviser_Results";#N/A,#N/A,FALSE,"ASLD_Results";#N/A,#N/A,FALSE,"Key_Results";#N/A,#N/A,FALSE,"SLI_Results";#N/A,#N/A,FALSE,"Partner_Results";#N/A,#N/A,FALSE,"Other_Results";#N/A,#N/A,FALSE,"Product_Results"}</definedName>
    <definedName name="turns3"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turns3"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turns3" hidden="1">{#N/A,#N/A,FALSE,"Group_Results";#N/A,#N/A,FALSE,"Basis";#N/A,#N/A,FALSE,"Total_Results";#N/A,#N/A,FALSE,"IFA_Results";#N/A,#N/A,FALSE,"Adviser_Results";#N/A,#N/A,FALSE,"ASLD_Results";#N/A,#N/A,FALSE,"Key_Results";#N/A,#N/A,FALSE,"SLI_Results";#N/A,#N/A,FALSE,"Partner_Results";#N/A,#N/A,FALSE,"Other_Results";#N/A,#N/A,FALSE,"Product_Results"}</definedName>
    <definedName name="twetwe" localSheetId="2" hidden="1">{"IS FE with Ratios",#N/A,FALSE,"Far East";"PF CF Far East",#N/A,FALSE,"Far East";"DCF Far East Matrix",#N/A,FALSE,"Far East"}</definedName>
    <definedName name="twetwe" localSheetId="20" hidden="1">{"IS FE with Ratios",#N/A,FALSE,"Far East";"PF CF Far East",#N/A,FALSE,"Far East";"DCF Far East Matrix",#N/A,FALSE,"Far East"}</definedName>
    <definedName name="twetwe" hidden="1">{"IS FE with Ratios",#N/A,FALSE,"Far East";"PF CF Far East",#N/A,FALSE,"Far East";"DCF Far East Matrix",#N/A,FALSE,"Far East"}</definedName>
    <definedName name="twetwertw" localSheetId="2" hidden="1">{"JG FE Top",#N/A,FALSE,"JG FE ¥";"JG FE Bottom",#N/A,FALSE,"JG FE ¥"}</definedName>
    <definedName name="twetwertw" localSheetId="20" hidden="1">{"JG FE Top",#N/A,FALSE,"JG FE ¥";"JG FE Bottom",#N/A,FALSE,"JG FE ¥"}</definedName>
    <definedName name="twetwertw" hidden="1">{"JG FE Top",#N/A,FALSE,"JG FE ¥";"JG FE Bottom",#N/A,FALSE,"JG FE ¥"}</definedName>
    <definedName name="tyjuyj" localSheetId="1" hidden="1">{#N/A,#N/A,FALSE,"Sheet16";#N/A,#N/A,FALSE,"Sheet17";#N/A,#N/A,FALSE,"Sheet15";#N/A,#N/A,FALSE,"Sheet14";#N/A,#N/A,FALSE,"Sheet13";#N/A,#N/A,FALSE,"Sheet12";#N/A,#N/A,FALSE,"Sheet11";#N/A,#N/A,FALSE,"Sheet10";#N/A,#N/A,FALSE,"Sheet8";#N/A,#N/A,FALSE,"Sheet6";#N/A,#N/A,FALSE,"Sheet7";#N/A,#N/A,FALSE,"Sheet5";#N/A,#N/A,FALSE,"Sheet1";#N/A,#N/A,FALSE,"Sheet4"}</definedName>
    <definedName name="tyjuyj" localSheetId="2" hidden="1">{#N/A,#N/A,FALSE,"Sheet16";#N/A,#N/A,FALSE,"Sheet17";#N/A,#N/A,FALSE,"Sheet15";#N/A,#N/A,FALSE,"Sheet14";#N/A,#N/A,FALSE,"Sheet13";#N/A,#N/A,FALSE,"Sheet12";#N/A,#N/A,FALSE,"Sheet11";#N/A,#N/A,FALSE,"Sheet10";#N/A,#N/A,FALSE,"Sheet8";#N/A,#N/A,FALSE,"Sheet6";#N/A,#N/A,FALSE,"Sheet7";#N/A,#N/A,FALSE,"Sheet5";#N/A,#N/A,FALSE,"Sheet1";#N/A,#N/A,FALSE,"Sheet4"}</definedName>
    <definedName name="tyjuyj" localSheetId="7" hidden="1">{#N/A,#N/A,FALSE,"Sheet16";#N/A,#N/A,FALSE,"Sheet17";#N/A,#N/A,FALSE,"Sheet15";#N/A,#N/A,FALSE,"Sheet14";#N/A,#N/A,FALSE,"Sheet13";#N/A,#N/A,FALSE,"Sheet12";#N/A,#N/A,FALSE,"Sheet11";#N/A,#N/A,FALSE,"Sheet10";#N/A,#N/A,FALSE,"Sheet8";#N/A,#N/A,FALSE,"Sheet6";#N/A,#N/A,FALSE,"Sheet7";#N/A,#N/A,FALSE,"Sheet5";#N/A,#N/A,FALSE,"Sheet1";#N/A,#N/A,FALSE,"Sheet4"}</definedName>
    <definedName name="tyjuyj" localSheetId="12" hidden="1">{#N/A,#N/A,FALSE,"Sheet16";#N/A,#N/A,FALSE,"Sheet17";#N/A,#N/A,FALSE,"Sheet15";#N/A,#N/A,FALSE,"Sheet14";#N/A,#N/A,FALSE,"Sheet13";#N/A,#N/A,FALSE,"Sheet12";#N/A,#N/A,FALSE,"Sheet11";#N/A,#N/A,FALSE,"Sheet10";#N/A,#N/A,FALSE,"Sheet8";#N/A,#N/A,FALSE,"Sheet6";#N/A,#N/A,FALSE,"Sheet7";#N/A,#N/A,FALSE,"Sheet5";#N/A,#N/A,FALSE,"Sheet1";#N/A,#N/A,FALSE,"Sheet4"}</definedName>
    <definedName name="tyjuyj" localSheetId="14" hidden="1">{#N/A,#N/A,FALSE,"Sheet16";#N/A,#N/A,FALSE,"Sheet17";#N/A,#N/A,FALSE,"Sheet15";#N/A,#N/A,FALSE,"Sheet14";#N/A,#N/A,FALSE,"Sheet13";#N/A,#N/A,FALSE,"Sheet12";#N/A,#N/A,FALSE,"Sheet11";#N/A,#N/A,FALSE,"Sheet10";#N/A,#N/A,FALSE,"Sheet8";#N/A,#N/A,FALSE,"Sheet6";#N/A,#N/A,FALSE,"Sheet7";#N/A,#N/A,FALSE,"Sheet5";#N/A,#N/A,FALSE,"Sheet1";#N/A,#N/A,FALSE,"Sheet4"}</definedName>
    <definedName name="tyjuyj" localSheetId="15" hidden="1">{#N/A,#N/A,FALSE,"Sheet16";#N/A,#N/A,FALSE,"Sheet17";#N/A,#N/A,FALSE,"Sheet15";#N/A,#N/A,FALSE,"Sheet14";#N/A,#N/A,FALSE,"Sheet13";#N/A,#N/A,FALSE,"Sheet12";#N/A,#N/A,FALSE,"Sheet11";#N/A,#N/A,FALSE,"Sheet10";#N/A,#N/A,FALSE,"Sheet8";#N/A,#N/A,FALSE,"Sheet6";#N/A,#N/A,FALSE,"Sheet7";#N/A,#N/A,FALSE,"Sheet5";#N/A,#N/A,FALSE,"Sheet1";#N/A,#N/A,FALSE,"Sheet4"}</definedName>
    <definedName name="tyjuyj" localSheetId="18" hidden="1">{#N/A,#N/A,FALSE,"Sheet16";#N/A,#N/A,FALSE,"Sheet17";#N/A,#N/A,FALSE,"Sheet15";#N/A,#N/A,FALSE,"Sheet14";#N/A,#N/A,FALSE,"Sheet13";#N/A,#N/A,FALSE,"Sheet12";#N/A,#N/A,FALSE,"Sheet11";#N/A,#N/A,FALSE,"Sheet10";#N/A,#N/A,FALSE,"Sheet8";#N/A,#N/A,FALSE,"Sheet6";#N/A,#N/A,FALSE,"Sheet7";#N/A,#N/A,FALSE,"Sheet5";#N/A,#N/A,FALSE,"Sheet1";#N/A,#N/A,FALSE,"Sheet4"}</definedName>
    <definedName name="tyjuyj" localSheetId="20" hidden="1">{#N/A,#N/A,FALSE,"Sheet16";#N/A,#N/A,FALSE,"Sheet17";#N/A,#N/A,FALSE,"Sheet15";#N/A,#N/A,FALSE,"Sheet14";#N/A,#N/A,FALSE,"Sheet13";#N/A,#N/A,FALSE,"Sheet12";#N/A,#N/A,FALSE,"Sheet11";#N/A,#N/A,FALSE,"Sheet10";#N/A,#N/A,FALSE,"Sheet8";#N/A,#N/A,FALSE,"Sheet6";#N/A,#N/A,FALSE,"Sheet7";#N/A,#N/A,FALSE,"Sheet5";#N/A,#N/A,FALSE,"Sheet1";#N/A,#N/A,FALSE,"Sheet4"}</definedName>
    <definedName name="tyjuyj" localSheetId="41" hidden="1">{#N/A,#N/A,FALSE,"Sheet16";#N/A,#N/A,FALSE,"Sheet17";#N/A,#N/A,FALSE,"Sheet15";#N/A,#N/A,FALSE,"Sheet14";#N/A,#N/A,FALSE,"Sheet13";#N/A,#N/A,FALSE,"Sheet12";#N/A,#N/A,FALSE,"Sheet11";#N/A,#N/A,FALSE,"Sheet10";#N/A,#N/A,FALSE,"Sheet8";#N/A,#N/A,FALSE,"Sheet6";#N/A,#N/A,FALSE,"Sheet7";#N/A,#N/A,FALSE,"Sheet5";#N/A,#N/A,FALSE,"Sheet1";#N/A,#N/A,FALSE,"Sheet4"}</definedName>
    <definedName name="tyjuyj" localSheetId="42" hidden="1">{#N/A,#N/A,FALSE,"Sheet16";#N/A,#N/A,FALSE,"Sheet17";#N/A,#N/A,FALSE,"Sheet15";#N/A,#N/A,FALSE,"Sheet14";#N/A,#N/A,FALSE,"Sheet13";#N/A,#N/A,FALSE,"Sheet12";#N/A,#N/A,FALSE,"Sheet11";#N/A,#N/A,FALSE,"Sheet10";#N/A,#N/A,FALSE,"Sheet8";#N/A,#N/A,FALSE,"Sheet6";#N/A,#N/A,FALSE,"Sheet7";#N/A,#N/A,FALSE,"Sheet5";#N/A,#N/A,FALSE,"Sheet1";#N/A,#N/A,FALSE,"Sheet4"}</definedName>
    <definedName name="tyjuyj" localSheetId="23" hidden="1">{#N/A,#N/A,FALSE,"Sheet16";#N/A,#N/A,FALSE,"Sheet17";#N/A,#N/A,FALSE,"Sheet15";#N/A,#N/A,FALSE,"Sheet14";#N/A,#N/A,FALSE,"Sheet13";#N/A,#N/A,FALSE,"Sheet12";#N/A,#N/A,FALSE,"Sheet11";#N/A,#N/A,FALSE,"Sheet10";#N/A,#N/A,FALSE,"Sheet8";#N/A,#N/A,FALSE,"Sheet6";#N/A,#N/A,FALSE,"Sheet7";#N/A,#N/A,FALSE,"Sheet5";#N/A,#N/A,FALSE,"Sheet1";#N/A,#N/A,FALSE,"Sheet4"}</definedName>
    <definedName name="tyjuyj" localSheetId="21" hidden="1">{#N/A,#N/A,FALSE,"Sheet16";#N/A,#N/A,FALSE,"Sheet17";#N/A,#N/A,FALSE,"Sheet15";#N/A,#N/A,FALSE,"Sheet14";#N/A,#N/A,FALSE,"Sheet13";#N/A,#N/A,FALSE,"Sheet12";#N/A,#N/A,FALSE,"Sheet11";#N/A,#N/A,FALSE,"Sheet10";#N/A,#N/A,FALSE,"Sheet8";#N/A,#N/A,FALSE,"Sheet6";#N/A,#N/A,FALSE,"Sheet7";#N/A,#N/A,FALSE,"Sheet5";#N/A,#N/A,FALSE,"Sheet1";#N/A,#N/A,FALSE,"Sheet4"}</definedName>
    <definedName name="tyjuyj" hidden="1">{#N/A,#N/A,FALSE,"Sheet16";#N/A,#N/A,FALSE,"Sheet17";#N/A,#N/A,FALSE,"Sheet15";#N/A,#N/A,FALSE,"Sheet14";#N/A,#N/A,FALSE,"Sheet13";#N/A,#N/A,FALSE,"Sheet12";#N/A,#N/A,FALSE,"Sheet11";#N/A,#N/A,FALSE,"Sheet10";#N/A,#N/A,FALSE,"Sheet8";#N/A,#N/A,FALSE,"Sheet6";#N/A,#N/A,FALSE,"Sheet7";#N/A,#N/A,FALSE,"Sheet5";#N/A,#N/A,FALSE,"Sheet1";#N/A,#N/A,FALSE,"Sheet4"}</definedName>
    <definedName name="tyujyf" localSheetId="1" hidden="1">{#N/A,#N/A,FALSE,"40645444";#N/A,#N/A,FALSE,"CITIBANK INTEREST"}</definedName>
    <definedName name="tyujyf" localSheetId="2" hidden="1">{#N/A,#N/A,FALSE,"40645444";#N/A,#N/A,FALSE,"CITIBANK INTEREST"}</definedName>
    <definedName name="tyujyf" localSheetId="7" hidden="1">{#N/A,#N/A,FALSE,"40645444";#N/A,#N/A,FALSE,"CITIBANK INTEREST"}</definedName>
    <definedName name="tyujyf" localSheetId="12" hidden="1">{#N/A,#N/A,FALSE,"40645444";#N/A,#N/A,FALSE,"CITIBANK INTEREST"}</definedName>
    <definedName name="tyujyf" localSheetId="14" hidden="1">{#N/A,#N/A,FALSE,"40645444";#N/A,#N/A,FALSE,"CITIBANK INTEREST"}</definedName>
    <definedName name="tyujyf" localSheetId="15" hidden="1">{#N/A,#N/A,FALSE,"40645444";#N/A,#N/A,FALSE,"CITIBANK INTEREST"}</definedName>
    <definedName name="tyujyf" localSheetId="18" hidden="1">{#N/A,#N/A,FALSE,"40645444";#N/A,#N/A,FALSE,"CITIBANK INTEREST"}</definedName>
    <definedName name="tyujyf" localSheetId="20" hidden="1">{#N/A,#N/A,FALSE,"40645444";#N/A,#N/A,FALSE,"CITIBANK INTEREST"}</definedName>
    <definedName name="tyujyf" localSheetId="41" hidden="1">{#N/A,#N/A,FALSE,"40645444";#N/A,#N/A,FALSE,"CITIBANK INTEREST"}</definedName>
    <definedName name="tyujyf" localSheetId="42" hidden="1">{#N/A,#N/A,FALSE,"40645444";#N/A,#N/A,FALSE,"CITIBANK INTEREST"}</definedName>
    <definedName name="tyujyf" localSheetId="23" hidden="1">{#N/A,#N/A,FALSE,"40645444";#N/A,#N/A,FALSE,"CITIBANK INTEREST"}</definedName>
    <definedName name="tyujyf" localSheetId="21" hidden="1">{#N/A,#N/A,FALSE,"40645444";#N/A,#N/A,FALSE,"CITIBANK INTEREST"}</definedName>
    <definedName name="tyujyf" hidden="1">{#N/A,#N/A,FALSE,"40645444";#N/A,#N/A,FALSE,"CITIBANK INTEREST"}</definedName>
    <definedName name="tyur" localSheetId="2" hidden="1">{"NA Is w Ratios",#N/A,FALSE,"North America";"PF CFlow NA",#N/A,FALSE,"North America";"NA DCF Matrix",#N/A,FALSE,"North America"}</definedName>
    <definedName name="tyur" localSheetId="20" hidden="1">{"NA Is w Ratios",#N/A,FALSE,"North America";"PF CFlow NA",#N/A,FALSE,"North America";"NA DCF Matrix",#N/A,FALSE,"North America"}</definedName>
    <definedName name="tyur" hidden="1">{"NA Is w Ratios",#N/A,FALSE,"North America";"PF CFlow NA",#N/A,FALSE,"North America";"NA DCF Matrix",#N/A,FALSE,"North America"}</definedName>
    <definedName name="tyut" localSheetId="2" hidden="1">{"NA Is w Ratios",#N/A,FALSE,"North America";"PF CFlow NA",#N/A,FALSE,"North America";"NA DCF Matrix",#N/A,FALSE,"North America"}</definedName>
    <definedName name="tyut" localSheetId="20" hidden="1">{"NA Is w Ratios",#N/A,FALSE,"North America";"PF CFlow NA",#N/A,FALSE,"North America";"NA DCF Matrix",#N/A,FALSE,"North America"}</definedName>
    <definedName name="tyut" hidden="1">{"NA Is w Ratios",#N/A,FALSE,"North America";"PF CFlow NA",#N/A,FALSE,"North America";"NA DCF Matrix",#N/A,FALSE,"North America"}</definedName>
    <definedName name="uıoıuo" localSheetId="2" hidden="1">{"det (May)",#N/A,FALSE,"June";"sum (MAY YTD)",#N/A,FALSE,"June YTD"}</definedName>
    <definedName name="uıoıuo" localSheetId="20" hidden="1">{"det (May)",#N/A,FALSE,"June";"sum (MAY YTD)",#N/A,FALSE,"June YTD"}</definedName>
    <definedName name="uıoıuo" hidden="1">{"det (May)",#N/A,FALSE,"June";"sum (MAY YTD)",#N/A,FALSE,"June YTD"}</definedName>
    <definedName name="uıouıo" localSheetId="2" hidden="1">{"04-12brpr",#N/A,FALSE,"Total jan-dec";"05brpr",#N/A,FALSE,"Total jan-dec";"07brpr",#N/A,FALSE,"Total jan-dec";"01-12absdet",#N/A,FALSE,"Total jan-dec";"01-12abs",#N/A,FALSE,"Total jan-dec";"04-12abs",#N/A,FALSE,"Total jan-dec";"04-12absdet",#N/A,FALSE,"Total jan-dec";"01-12hl",#N/A,FALSE,"Total jan-dec";"04-12HL",#N/A,FALSE,"Total jan-dec"}</definedName>
    <definedName name="uıouıo" localSheetId="20" hidden="1">{"04-12brpr",#N/A,FALSE,"Total jan-dec";"05brpr",#N/A,FALSE,"Total jan-dec";"07brpr",#N/A,FALSE,"Total jan-dec";"01-12absdet",#N/A,FALSE,"Total jan-dec";"01-12abs",#N/A,FALSE,"Total jan-dec";"04-12abs",#N/A,FALSE,"Total jan-dec";"04-12absdet",#N/A,FALSE,"Total jan-dec";"01-12hl",#N/A,FALSE,"Total jan-dec";"04-12HL",#N/A,FALSE,"Total jan-dec"}</definedName>
    <definedName name="uıouıo" hidden="1">{"04-12brpr",#N/A,FALSE,"Total jan-dec";"05brpr",#N/A,FALSE,"Total jan-dec";"07brpr",#N/A,FALSE,"Total jan-dec";"01-12absdet",#N/A,FALSE,"Total jan-dec";"01-12abs",#N/A,FALSE,"Total jan-dec";"04-12abs",#N/A,FALSE,"Total jan-dec";"04-12absdet",#N/A,FALSE,"Total jan-dec";"01-12hl",#N/A,FALSE,"Total jan-dec";"04-12HL",#N/A,FALSE,"Total jan-dec"}</definedName>
    <definedName name="uıouıouıouı" localSheetId="2" hidden="1">{"det (May)",#N/A,FALSE,"June";"sum (MAY YTD)",#N/A,FALSE,"June YTD"}</definedName>
    <definedName name="uıouıouıouı" localSheetId="20" hidden="1">{"det (May)",#N/A,FALSE,"June";"sum (MAY YTD)",#N/A,FALSE,"June YTD"}</definedName>
    <definedName name="uıouıouıouı" hidden="1">{"det (May)",#N/A,FALSE,"June";"sum (MAY YTD)",#N/A,FALSE,"June YTD"}</definedName>
    <definedName name="ujyt" localSheetId="2" hidden="1">{"test2",#N/A,TRUE,"Prices"}</definedName>
    <definedName name="ujyt" localSheetId="20" hidden="1">{"test2",#N/A,TRUE,"Prices"}</definedName>
    <definedName name="ujyt" hidden="1">{"test2",#N/A,TRUE,"Prices"}</definedName>
    <definedName name="Unterschriften" localSheetId="41">'AMORT. PROFILE 0% CPR'!Unterschriften</definedName>
    <definedName name="Unterschriften" localSheetId="42">'AMORT. PROFILE 8% CPR (SG)'!Unterschriften</definedName>
    <definedName name="Unterschriften">#N/A</definedName>
    <definedName name="uu" localSheetId="2" hidden="1">{"Eur Base Top",#N/A,FALSE,"Europe Base";"Eur Base Bottom",#N/A,FALSE,"Europe Base"}</definedName>
    <definedName name="uu" localSheetId="20" hidden="1">{"Eur Base Top",#N/A,FALSE,"Europe Base";"Eur Base Bottom",#N/A,FALSE,"Europe Base"}</definedName>
    <definedName name="uu" hidden="1">{"Eur Base Top",#N/A,FALSE,"Europe Base";"Eur Base Bottom",#N/A,FALSE,"Europe Base"}</definedName>
    <definedName name="VARKPS2005_IFRS" localSheetId="2" hidden="1">{#N/A,#N/A,TRUE,"BILAN";#N/A,#N/A,TRUE,"HORS BILAN";#N/A,#N/A,TRUE,"CPTE RESUL";#N/A,#N/A,TRUE,"PLAQ1";#N/A,#N/A,TRUE,"PLAQ2";#N/A,#N/A,TRUE,"PLAQ3";#N/A,#N/A,TRUE,"PLAQ4";#N/A,#N/A,TRUE,"PLAQ5";#N/A,#N/A,TRUE,"PLAQ6";#N/A,#N/A,TRUE,"PLAQ7";#N/A,#N/A,TRUE,"PLAQ8";#N/A,#N/A,TRUE,"PLAQ9";#N/A,#N/A,TRUE,"PLAQ10";#N/A,#N/A,TRUE,"PLAQ11"}</definedName>
    <definedName name="VARKPS2005_IFRS" localSheetId="20" hidden="1">{#N/A,#N/A,TRUE,"BILAN";#N/A,#N/A,TRUE,"HORS BILAN";#N/A,#N/A,TRUE,"CPTE RESUL";#N/A,#N/A,TRUE,"PLAQ1";#N/A,#N/A,TRUE,"PLAQ2";#N/A,#N/A,TRUE,"PLAQ3";#N/A,#N/A,TRUE,"PLAQ4";#N/A,#N/A,TRUE,"PLAQ5";#N/A,#N/A,TRUE,"PLAQ6";#N/A,#N/A,TRUE,"PLAQ7";#N/A,#N/A,TRUE,"PLAQ8";#N/A,#N/A,TRUE,"PLAQ9";#N/A,#N/A,TRUE,"PLAQ10";#N/A,#N/A,TRUE,"PLAQ11"}</definedName>
    <definedName name="VARKPS2005_IFRS" hidden="1">{#N/A,#N/A,TRUE,"BILAN";#N/A,#N/A,TRUE,"HORS BILAN";#N/A,#N/A,TRUE,"CPTE RESUL";#N/A,#N/A,TRUE,"PLAQ1";#N/A,#N/A,TRUE,"PLAQ2";#N/A,#N/A,TRUE,"PLAQ3";#N/A,#N/A,TRUE,"PLAQ4";#N/A,#N/A,TRUE,"PLAQ5";#N/A,#N/A,TRUE,"PLAQ6";#N/A,#N/A,TRUE,"PLAQ7";#N/A,#N/A,TRUE,"PLAQ8";#N/A,#N/A,TRUE,"PLAQ9";#N/A,#N/A,TRUE,"PLAQ10";#N/A,#N/A,TRUE,"PLAQ11"}</definedName>
    <definedName name="vbarra" localSheetId="2" hidden="1">{"mgmt forecast",#N/A,FALSE,"Mgmt Forecast";"dcf table",#N/A,FALSE,"Mgmt Forecast";"sensitivity",#N/A,FALSE,"Mgmt Forecast";"table inputs",#N/A,FALSE,"Mgmt Forecast";"calculations",#N/A,FALSE,"Mgmt Forecast"}</definedName>
    <definedName name="vbarra" localSheetId="20" hidden="1">{"mgmt forecast",#N/A,FALSE,"Mgmt Forecast";"dcf table",#N/A,FALSE,"Mgmt Forecast";"sensitivity",#N/A,FALSE,"Mgmt Forecast";"table inputs",#N/A,FALSE,"Mgmt Forecast";"calculations",#N/A,FALSE,"Mgmt Forecast"}</definedName>
    <definedName name="vbarra" hidden="1">{"mgmt forecast",#N/A,FALSE,"Mgmt Forecast";"dcf table",#N/A,FALSE,"Mgmt Forecast";"sensitivity",#N/A,FALSE,"Mgmt Forecast";"table inputs",#N/A,FALSE,"Mgmt Forecast";"calculations",#N/A,FALSE,"Mgmt Forecast"}</definedName>
    <definedName name="vbn" localSheetId="2" hidden="1">{"Assumptions1",#N/A,FALSE,"Assumptions";"MergerPlans1","20yearamort",FALSE,"MergerPlans";"MergerPlans1","40yearamort",FALSE,"MergerPlans";"MergerPlans2",#N/A,FALSE,"MergerPlans";"inputs",#N/A,FALSE,"MergerPlans"}</definedName>
    <definedName name="vbn" localSheetId="20" hidden="1">{"Assumptions1",#N/A,FALSE,"Assumptions";"MergerPlans1","20yearamort",FALSE,"MergerPlans";"MergerPlans1","40yearamort",FALSE,"MergerPlans";"MergerPlans2",#N/A,FALSE,"MergerPlans";"inputs",#N/A,FALSE,"MergerPlans"}</definedName>
    <definedName name="vbn" hidden="1">{"Assumptions1",#N/A,FALSE,"Assumptions";"MergerPlans1","20yearamort",FALSE,"MergerPlans";"MergerPlans1","40yearamort",FALSE,"MergerPlans";"MergerPlans2",#N/A,FALSE,"MergerPlans";"inputs",#N/A,FALSE,"MergerPlans"}</definedName>
    <definedName name="Vergleich" localSheetId="41">'AMORT. PROFILE 0% CPR'!Vergleich</definedName>
    <definedName name="Vergleich" localSheetId="42">'AMORT. PROFILE 8% CPR (SG)'!Vergleich</definedName>
    <definedName name="Vergleich">#N/A</definedName>
    <definedName name="Vergleich1" localSheetId="41">'AMORT. PROFILE 0% CPR'!Vergleich1</definedName>
    <definedName name="Vergleich1" localSheetId="42">'AMORT. PROFILE 8% CPR (SG)'!Vergleich1</definedName>
    <definedName name="Vergleich1">#N/A</definedName>
    <definedName name="vision" localSheetId="2" hidden="1">{"mgmt forecast",#N/A,FALSE,"Mgmt Forecast";"dcf table",#N/A,FALSE,"Mgmt Forecast";"sensitivity",#N/A,FALSE,"Mgmt Forecast";"table inputs",#N/A,FALSE,"Mgmt Forecast";"calculations",#N/A,FALSE,"Mgmt Forecast"}</definedName>
    <definedName name="vision" localSheetId="20" hidden="1">{"mgmt forecast",#N/A,FALSE,"Mgmt Forecast";"dcf table",#N/A,FALSE,"Mgmt Forecast";"sensitivity",#N/A,FALSE,"Mgmt Forecast";"table inputs",#N/A,FALSE,"Mgmt Forecast";"calculations",#N/A,FALSE,"Mgmt Forecast"}</definedName>
    <definedName name="vision" hidden="1">{"mgmt forecast",#N/A,FALSE,"Mgmt Forecast";"dcf table",#N/A,FALSE,"Mgmt Forecast";"sensitivity",#N/A,FALSE,"Mgmt Forecast";"table inputs",#N/A,FALSE,"Mgmt Forecast";"calculations",#N/A,FALSE,"Mgmt Forecast"}</definedName>
    <definedName name="visps" localSheetId="2" hidden="1">{"mgmt forecast",#N/A,FALSE,"Mgmt Forecast";"dcf table",#N/A,FALSE,"Mgmt Forecast";"sensitivity",#N/A,FALSE,"Mgmt Forecast";"table inputs",#N/A,FALSE,"Mgmt Forecast";"calculations",#N/A,FALSE,"Mgmt Forecast"}</definedName>
    <definedName name="visps" localSheetId="20" hidden="1">{"mgmt forecast",#N/A,FALSE,"Mgmt Forecast";"dcf table",#N/A,FALSE,"Mgmt Forecast";"sensitivity",#N/A,FALSE,"Mgmt Forecast";"table inputs",#N/A,FALSE,"Mgmt Forecast";"calculations",#N/A,FALSE,"Mgmt Forecast"}</definedName>
    <definedName name="visps" hidden="1">{"mgmt forecast",#N/A,FALSE,"Mgmt Forecast";"dcf table",#N/A,FALSE,"Mgmt Forecast";"sensitivity",#N/A,FALSE,"Mgmt Forecast";"table inputs",#N/A,FALSE,"Mgmt Forecast";"calculations",#N/A,FALSE,"Mgmt Forecast"}</definedName>
    <definedName name="vsd" localSheetId="2" hidden="1">{"IS FE with Ratios",#N/A,FALSE,"Far East";"PF CF Far East",#N/A,FALSE,"Far East";"DCF Far East Matrix",#N/A,FALSE,"Far East"}</definedName>
    <definedName name="vsd" localSheetId="20" hidden="1">{"IS FE with Ratios",#N/A,FALSE,"Far East";"PF CF Far East",#N/A,FALSE,"Far East";"DCF Far East Matrix",#N/A,FALSE,"Far East"}</definedName>
    <definedName name="vsd" hidden="1">{"IS FE with Ratios",#N/A,FALSE,"Far East";"PF CF Far East",#N/A,FALSE,"Far East";"DCF Far East Matrix",#N/A,FALSE,"Far East"}</definedName>
    <definedName name="vvvv" localSheetId="2" hidden="1">{"Far East Top",#N/A,FALSE,"FE Model";"Far East Bottom",#N/A,FALSE,"FE Model"}</definedName>
    <definedName name="vvvv" localSheetId="20" hidden="1">{"Far East Top",#N/A,FALSE,"FE Model";"Far East Bottom",#N/A,FALSE,"FE Model"}</definedName>
    <definedName name="vvvv" hidden="1">{"Far East Top",#N/A,FALSE,"FE Model";"Far East Bottom",#N/A,FALSE,"FE Model"}</definedName>
    <definedName name="WaterfallII" localSheetId="41">'AMORT. PROFILE 0% CPR'!WaterfallII</definedName>
    <definedName name="WaterfallII" localSheetId="42">'AMORT. PROFILE 8% CPR (SG)'!WaterfallII</definedName>
    <definedName name="WaterfallII">#N/A</definedName>
    <definedName name="wertwertw" localSheetId="2"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ertwertw" localSheetId="20"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ertwertw"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ertwrtwrt" localSheetId="2" hidden="1">{"Print Top",#N/A,FALSE,"Europe Model";"Print Bottom",#N/A,FALSE,"Europe Model"}</definedName>
    <definedName name="wertwrtwrt" localSheetId="20" hidden="1">{"Print Top",#N/A,FALSE,"Europe Model";"Print Bottom",#N/A,FALSE,"Europe Model"}</definedName>
    <definedName name="wertwrtwrt" hidden="1">{"Print Top",#N/A,FALSE,"Europe Model";"Print Bottom",#N/A,FALSE,"Europe Model"}</definedName>
    <definedName name="wntr.dcf" localSheetId="2" hidden="1">{"DCF1",#N/A,FALSE,"SIERRA DCF";"MATRIX1",#N/A,FALSE,"SIERRA DCF"}</definedName>
    <definedName name="wntr.dcf" localSheetId="20" hidden="1">{"DCF1",#N/A,FALSE,"SIERRA DCF";"MATRIX1",#N/A,FALSE,"SIERRA DCF"}</definedName>
    <definedName name="wntr.dcf" hidden="1">{"DCF1",#N/A,FALSE,"SIERRA DCF";"MATRIX1",#N/A,FALSE,"SIERRA DCF"}</definedName>
    <definedName name="wrn" localSheetId="2" hidden="1">{"vue1",#N/A,FALSE,"synthese";"vue2",#N/A,FALSE,"synthese"}</definedName>
    <definedName name="wrn" localSheetId="20" hidden="1">{"vue1",#N/A,FALSE,"synthese";"vue2",#N/A,FALSE,"synthese"}</definedName>
    <definedName name="wrn" hidden="1">{"vue1",#N/A,FALSE,"synthese";"vue2",#N/A,FALSE,"synthese"}</definedName>
    <definedName name="wrn.1." localSheetId="2" hidden="1">{#N/A,#N/A,FALSE,"Calc";#N/A,#N/A,FALSE,"Sensitivity";#N/A,#N/A,FALSE,"LT Earn.Dil.";#N/A,#N/A,FALSE,"Dil. AVP"}</definedName>
    <definedName name="wrn.1." localSheetId="20" hidden="1">{#N/A,#N/A,FALSE,"Calc";#N/A,#N/A,FALSE,"Sensitivity";#N/A,#N/A,FALSE,"LT Earn.Dil.";#N/A,#N/A,FALSE,"Dil. AVP"}</definedName>
    <definedName name="wrn.1." hidden="1">{#N/A,#N/A,FALSE,"Calc";#N/A,#N/A,FALSE,"Sensitivity";#N/A,#N/A,FALSE,"LT Earn.Dil.";#N/A,#N/A,FALSE,"Dil. AVP"}</definedName>
    <definedName name="wrn.10yp._.balance._.sheet." localSheetId="2" hidden="1">{"10yp balance sheet",#N/A,FALSE,"Celtel alternative 6"}</definedName>
    <definedName name="wrn.10yp._.balance._.sheet." localSheetId="20" hidden="1">{"10yp balance sheet",#N/A,FALSE,"Celtel alternative 6"}</definedName>
    <definedName name="wrn.10yp._.balance._.sheet." hidden="1">{"10yp balance sheet",#N/A,FALSE,"Celtel alternative 6"}</definedName>
    <definedName name="wrn.10yp._.capex." localSheetId="2" hidden="1">{"10yp capex",#N/A,FALSE,"Celtel alternative 6"}</definedName>
    <definedName name="wrn.10yp._.capex." localSheetId="20" hidden="1">{"10yp capex",#N/A,FALSE,"Celtel alternative 6"}</definedName>
    <definedName name="wrn.10yp._.capex." hidden="1">{"10yp capex",#N/A,FALSE,"Celtel alternative 6"}</definedName>
    <definedName name="wrn.10yp._.customers." localSheetId="2" hidden="1">{"10yp customers",#N/A,FALSE,"Celtel alternative 6"}</definedName>
    <definedName name="wrn.10yp._.customers." localSheetId="20" hidden="1">{"10yp customers",#N/A,FALSE,"Celtel alternative 6"}</definedName>
    <definedName name="wrn.10yp._.customers." hidden="1">{"10yp customers",#N/A,FALSE,"Celtel alternative 6"}</definedName>
    <definedName name="wrn.10yp._.graphs." localSheetId="2" hidden="1">{"10yp graphs",#N/A,FALSE,"Market Data"}</definedName>
    <definedName name="wrn.10yp._.graphs." localSheetId="20" hidden="1">{"10yp graphs",#N/A,FALSE,"Market Data"}</definedName>
    <definedName name="wrn.10yp._.graphs." hidden="1">{"10yp graphs",#N/A,FALSE,"Market Data"}</definedName>
    <definedName name="wrn.10yp._.key._.data." localSheetId="2" hidden="1">{"10yp key data",#N/A,FALSE,"Market Data"}</definedName>
    <definedName name="wrn.10yp._.key._.data." localSheetId="20" hidden="1">{"10yp key data",#N/A,FALSE,"Market Data"}</definedName>
    <definedName name="wrn.10yp._.key._.data." hidden="1">{"10yp key data",#N/A,FALSE,"Market Data"}</definedName>
    <definedName name="wrn.10yp._.profit._.and._.loss." localSheetId="2" hidden="1">{"10yp profit and loss",#N/A,FALSE,"Celtel alternative 6"}</definedName>
    <definedName name="wrn.10yp._.profit._.and._.loss." localSheetId="20" hidden="1">{"10yp profit and loss",#N/A,FALSE,"Celtel alternative 6"}</definedName>
    <definedName name="wrn.10yp._.profit._.and._.loss." hidden="1">{"10yp profit and loss",#N/A,FALSE,"Celtel alternative 6"}</definedName>
    <definedName name="wrn.10yp._.tariffs." localSheetId="2" hidden="1">{"10yp tariffs",#N/A,FALSE,"Celtel alternative 6"}</definedName>
    <definedName name="wrn.10yp._.tariffs." localSheetId="20" hidden="1">{"10yp tariffs",#N/A,FALSE,"Celtel alternative 6"}</definedName>
    <definedName name="wrn.10yp._.tariffs." hidden="1">{"10yp tariffs",#N/A,FALSE,"Celtel alternative 6"}</definedName>
    <definedName name="WRN.2." localSheetId="2" hidden="1">{#N/A,#N/A,FALSE,"Calc";#N/A,#N/A,FALSE,"Sensitivity";#N/A,#N/A,FALSE,"LT Earn.Dil.";#N/A,#N/A,FALSE,"Dil. AVP"}</definedName>
    <definedName name="WRN.2." localSheetId="20" hidden="1">{#N/A,#N/A,FALSE,"Calc";#N/A,#N/A,FALSE,"Sensitivity";#N/A,#N/A,FALSE,"LT Earn.Dil.";#N/A,#N/A,FALSE,"Dil. AVP"}</definedName>
    <definedName name="WRN.2." hidden="1">{#N/A,#N/A,FALSE,"Calc";#N/A,#N/A,FALSE,"Sensitivity";#N/A,#N/A,FALSE,"LT Earn.Dil.";#N/A,#N/A,FALSE,"Dil. AVP"}</definedName>
    <definedName name="wrn.2._.pagers." localSheetId="2" hidden="1">{"Cover",#N/A,FALSE,"Cover";"Summary",#N/A,FALSE,"Summarpage"}</definedName>
    <definedName name="wrn.2._.pagers." localSheetId="20" hidden="1">{"Cover",#N/A,FALSE,"Cover";"Summary",#N/A,FALSE,"Summarpage"}</definedName>
    <definedName name="wrn.2._.pagers." hidden="1">{"Cover",#N/A,FALSE,"Cover";"Summary",#N/A,FALSE,"Summarpage"}</definedName>
    <definedName name="wrn.2000Base." localSheetId="2" hidden="1">{"a_assump1",#N/A,FALSE,"BPlan 96-00 - Base";"a_assump2",#N/A,FALSE,"BPlan 96-00 - Base";"a_plus",#N/A,FALSE,"BPlan 96-00 - Base";"a_bs",#N/A,FALSE,"BPlan 96-00 - Base";"a_cf",#N/A,FALSE,"BPlan 96-00 - Base";"a_irrbase",#N/A,FALSE,"BPlan 96-00 - Base";"a_notes",#N/A,FALSE,"BPlan 96-00 - Base"}</definedName>
    <definedName name="wrn.2000Base." localSheetId="20"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3cases." localSheetId="2" hidden="1">{#N/A,"Base",FALSE,"Dividend";#N/A,"Conservative",FALSE,"Dividend";#N/A,"Downside",FALSE,"Dividend"}</definedName>
    <definedName name="wrn.3cases." localSheetId="20" hidden="1">{#N/A,"Base",FALSE,"Dividend";#N/A,"Conservative",FALSE,"Dividend";#N/A,"Downside",FALSE,"Dividend"}</definedName>
    <definedName name="wrn.3cases." hidden="1">{#N/A,"Base",FALSE,"Dividend";#N/A,"Conservative",FALSE,"Dividend";#N/A,"Downside",FALSE,"Dividend"}</definedName>
    <definedName name="wrn.40645444." localSheetId="1" hidden="1">{#N/A,#N/A,FALSE,"40645444";#N/A,#N/A,FALSE,"CITIBANK INTEREST"}</definedName>
    <definedName name="wrn.40645444." localSheetId="2" hidden="1">{#N/A,#N/A,FALSE,"40645444";#N/A,#N/A,FALSE,"CITIBANK INTEREST"}</definedName>
    <definedName name="wrn.40645444." localSheetId="6" hidden="1">{#N/A,#N/A,FALSE,"40645444";#N/A,#N/A,FALSE,"CITIBANK INTEREST"}</definedName>
    <definedName name="wrn.40645444." localSheetId="7" hidden="1">{#N/A,#N/A,FALSE,"40645444";#N/A,#N/A,FALSE,"CITIBANK INTEREST"}</definedName>
    <definedName name="wrn.40645444." localSheetId="8" hidden="1">{#N/A,#N/A,FALSE,"40645444";#N/A,#N/A,FALSE,"CITIBANK INTEREST"}</definedName>
    <definedName name="wrn.40645444." localSheetId="9" hidden="1">{#N/A,#N/A,FALSE,"40645444";#N/A,#N/A,FALSE,"CITIBANK INTEREST"}</definedName>
    <definedName name="wrn.40645444." localSheetId="12" hidden="1">{#N/A,#N/A,FALSE,"40645444";#N/A,#N/A,FALSE,"CITIBANK INTEREST"}</definedName>
    <definedName name="wrn.40645444." localSheetId="14" hidden="1">{#N/A,#N/A,FALSE,"40645444";#N/A,#N/A,FALSE,"CITIBANK INTEREST"}</definedName>
    <definedName name="wrn.40645444." localSheetId="15" hidden="1">{#N/A,#N/A,FALSE,"40645444";#N/A,#N/A,FALSE,"CITIBANK INTEREST"}</definedName>
    <definedName name="wrn.40645444." localSheetId="18" hidden="1">{#N/A,#N/A,FALSE,"40645444";#N/A,#N/A,FALSE,"CITIBANK INTEREST"}</definedName>
    <definedName name="wrn.40645444." localSheetId="20" hidden="1">{#N/A,#N/A,FALSE,"40645444";#N/A,#N/A,FALSE,"CITIBANK INTEREST"}</definedName>
    <definedName name="wrn.40645444." localSheetId="41" hidden="1">{#N/A,#N/A,FALSE,"40645444";#N/A,#N/A,FALSE,"CITIBANK INTEREST"}</definedName>
    <definedName name="wrn.40645444." localSheetId="42" hidden="1">{#N/A,#N/A,FALSE,"40645444";#N/A,#N/A,FALSE,"CITIBANK INTEREST"}</definedName>
    <definedName name="wrn.40645444." localSheetId="23" hidden="1">{#N/A,#N/A,FALSE,"40645444";#N/A,#N/A,FALSE,"CITIBANK INTEREST"}</definedName>
    <definedName name="wrn.40645444." localSheetId="21" hidden="1">{#N/A,#N/A,FALSE,"40645444";#N/A,#N/A,FALSE,"CITIBANK INTEREST"}</definedName>
    <definedName name="wrn.40645444." hidden="1">{#N/A,#N/A,FALSE,"40645444";#N/A,#N/A,FALSE,"CITIBANK INTEREST"}</definedName>
    <definedName name="wrn.50._.50." localSheetId="2" hidden="1">{"assumption 50 50",#N/A,TRUE,"Merger";"has gets cash",#N/A,TRUE,"Merger";"accretion dilution",#N/A,TRUE,"Merger";"comparison credit stats",#N/A,TRUE,"Merger";"pf credit stats",#N/A,TRUE,"Merger";"pf sheets",#N/A,TRUE,"Merger"}</definedName>
    <definedName name="wrn.50._.50." localSheetId="20" hidden="1">{"assumption 50 50",#N/A,TRUE,"Merger";"has gets cash",#N/A,TRUE,"Merger";"accretion dilution",#N/A,TRUE,"Merger";"comparison credit stats",#N/A,TRUE,"Merger";"pf credit stats",#N/A,TRUE,"Merger";"pf sheets",#N/A,TRUE,"Merger"}</definedName>
    <definedName name="wrn.50._.50." hidden="1">{"assumption 50 50",#N/A,TRUE,"Merger";"has gets cash",#N/A,TRUE,"Merger";"accretion dilution",#N/A,TRUE,"Merger";"comparison credit stats",#N/A,TRUE,"Merger";"pf credit stats",#N/A,TRUE,"Merger";"pf sheets",#N/A,TRUE,"Merger"}</definedName>
    <definedName name="wrn.50.2" localSheetId="2" hidden="1">{"assumption 50 50",#N/A,TRUE,"Merger";"has gets cash",#N/A,TRUE,"Merger";"accretion dilution",#N/A,TRUE,"Merger";"comparison credit stats",#N/A,TRUE,"Merger";"pf credit stats",#N/A,TRUE,"Merger";"pf sheets",#N/A,TRUE,"Merger"}</definedName>
    <definedName name="wrn.50.2" localSheetId="20" hidden="1">{"assumption 50 50",#N/A,TRUE,"Merger";"has gets cash",#N/A,TRUE,"Merger";"accretion dilution",#N/A,TRUE,"Merger";"comparison credit stats",#N/A,TRUE,"Merger";"pf credit stats",#N/A,TRUE,"Merger";"pf sheets",#N/A,TRUE,"Merger"}</definedName>
    <definedName name="wrn.50.2" hidden="1">{"assumption 50 50",#N/A,TRUE,"Merger";"has gets cash",#N/A,TRUE,"Merger";"accretion dilution",#N/A,TRUE,"Merger";"comparison credit stats",#N/A,TRUE,"Merger";"pf credit stats",#N/A,TRUE,"Merger";"pf sheets",#N/A,TRUE,"Merger"}</definedName>
    <definedName name="wrn.AAA." localSheetId="2" hidden="1">{#N/A,#N/A,FALSE,"Sheet1";#N/A,#N/A,FALSE,"Sheet1";#N/A,#N/A,FALSE,"Sheet1"}</definedName>
    <definedName name="wrn.AAA." localSheetId="20" hidden="1">{#N/A,#N/A,FALSE,"Sheet1";#N/A,#N/A,FALSE,"Sheet1";#N/A,#N/A,FALSE,"Sheet1"}</definedName>
    <definedName name="wrn.AAA." hidden="1">{#N/A,#N/A,FALSE,"Sheet1";#N/A,#N/A,FALSE,"Sheet1";#N/A,#N/A,FALSE,"Sheet1"}</definedName>
    <definedName name="wrn.abc" localSheetId="2" hidden="1">{#N/A,#N/A,FALSE,"Index";#N/A,#N/A,FALSE,"IncStmt";#N/A,#N/A,FALSE,"Ratios";#N/A,#N/A,FALSE,"CashFlows";#N/A,#N/A,FALSE,"Ins1";#N/A,#N/A,FALSE,"Ins2";#N/A,#N/A,FALSE,"SelfFund";#N/A,#N/A,FALSE,"SGA";#N/A,#N/A,FALSE,"Recon";#N/A,#N/A,FALSE,"Earnings";#N/A,#N/A,FALSE,"Earnings (2)";#N/A,#N/A,FALSE,"Stock";#N/A,#N/A,FALSE,"Stock (2)";#N/A,#N/A,FALSE,"PeerRatios";#N/A,#N/A,FALSE,"PeerRanks"}</definedName>
    <definedName name="wrn.abc" localSheetId="20" hidden="1">{#N/A,#N/A,FALSE,"Index";#N/A,#N/A,FALSE,"IncStmt";#N/A,#N/A,FALSE,"Ratios";#N/A,#N/A,FALSE,"CashFlows";#N/A,#N/A,FALSE,"Ins1";#N/A,#N/A,FALSE,"Ins2";#N/A,#N/A,FALSE,"SelfFund";#N/A,#N/A,FALSE,"SGA";#N/A,#N/A,FALSE,"Recon";#N/A,#N/A,FALSE,"Earnings";#N/A,#N/A,FALSE,"Earnings (2)";#N/A,#N/A,FALSE,"Stock";#N/A,#N/A,FALSE,"Stock (2)";#N/A,#N/A,FALSE,"PeerRatios";#N/A,#N/A,FALSE,"PeerRanks"}</definedName>
    <definedName name="wrn.abc" hidden="1">{#N/A,#N/A,FALSE,"Index";#N/A,#N/A,FALSE,"IncStmt";#N/A,#N/A,FALSE,"Ratios";#N/A,#N/A,FALSE,"CashFlows";#N/A,#N/A,FALSE,"Ins1";#N/A,#N/A,FALSE,"Ins2";#N/A,#N/A,FALSE,"SelfFund";#N/A,#N/A,FALSE,"SGA";#N/A,#N/A,FALSE,"Recon";#N/A,#N/A,FALSE,"Earnings";#N/A,#N/A,FALSE,"Earnings (2)";#N/A,#N/A,FALSE,"Stock";#N/A,#N/A,FALSE,"Stock (2)";#N/A,#N/A,FALSE,"PeerRatios";#N/A,#N/A,FALSE,"PeerRanks"}</definedName>
    <definedName name="wrn.Accounts._.and._.Assumptions." localSheetId="2" hidden="1">{"S&amp;U",#N/A,FALSE,"s&amp;u";"financing",#N/A,FALSE,"Input";"financing2",#N/A,FALSE,"Input";"Balance Sheet",#N/A,FALSE,"BS";"P&amp;L",#N/A,FALSE,"P&amp;L";"Cashflow",#N/A,FALSE,"CF"}</definedName>
    <definedName name="wrn.Accounts._.and._.Assumptions." localSheetId="20" hidden="1">{"S&amp;U",#N/A,FALSE,"s&amp;u";"financing",#N/A,FALSE,"Input";"financing2",#N/A,FALSE,"Input";"Balance Sheet",#N/A,FALSE,"BS";"P&amp;L",#N/A,FALSE,"P&amp;L";"Cashflow",#N/A,FALSE,"CF"}</definedName>
    <definedName name="wrn.Accounts._.and._.Assumptions." hidden="1">{"S&amp;U",#N/A,FALSE,"s&amp;u";"financing",#N/A,FALSE,"Input";"financing2",#N/A,FALSE,"Input";"Balance Sheet",#N/A,FALSE,"BS";"P&amp;L",#N/A,FALSE,"P&amp;L";"Cashflow",#N/A,FALSE,"CF"}</definedName>
    <definedName name="wrn.Acquisition_matrix." localSheetId="2" hidden="1">{"Acq_matrix",#N/A,FALSE,"Acquisition Matrix"}</definedName>
    <definedName name="wrn.Acquisition_matrix." localSheetId="20" hidden="1">{"Acq_matrix",#N/A,FALSE,"Acquisition Matrix"}</definedName>
    <definedName name="wrn.Acquisition_matrix." hidden="1">{"Acq_matrix",#N/A,FALSE,"Acquisition Matrix"}</definedName>
    <definedName name="wrn.Adjustments." localSheetId="2" hidden="1">{"Page1",#N/A,FALSE,"Matrix (1)";"Page2",#N/A,FALSE,"Pay-Out";"Page3",#N/A,FALSE,"Prems_Reserves";"Page4",#N/A,FALSE,"Adj. EPS";"Page5",#N/A,FALSE,"Acc_Dil"}</definedName>
    <definedName name="wrn.Adjustments." localSheetId="20" hidden="1">{"Page1",#N/A,FALSE,"Matrix (1)";"Page2",#N/A,FALSE,"Pay-Out";"Page3",#N/A,FALSE,"Prems_Reserves";"Page4",#N/A,FALSE,"Adj. EPS";"Page5",#N/A,FALSE,"Acc_Dil"}</definedName>
    <definedName name="wrn.Adjustments." hidden="1">{"Page1",#N/A,FALSE,"Matrix (1)";"Page2",#N/A,FALSE,"Pay-Out";"Page3",#N/A,FALSE,"Prems_Reserves";"Page4",#N/A,FALSE,"Adj. EPS";"Page5",#N/A,FALSE,"Acc_Dil"}</definedName>
    <definedName name="wrn.Adjustments2" localSheetId="2" hidden="1">{"Page1",#N/A,FALSE,"Matrix (1)";"Page2",#N/A,FALSE,"Pay-Out";"Page3",#N/A,FALSE,"Prems_Reserves";"Page4",#N/A,FALSE,"Adj. EPS";"Page5",#N/A,FALSE,"Acc_Dil"}</definedName>
    <definedName name="wrn.Adjustments2" localSheetId="20" hidden="1">{"Page1",#N/A,FALSE,"Matrix (1)";"Page2",#N/A,FALSE,"Pay-Out";"Page3",#N/A,FALSE,"Prems_Reserves";"Page4",#N/A,FALSE,"Adj. EPS";"Page5",#N/A,FALSE,"Acc_Dil"}</definedName>
    <definedName name="wrn.Adjustments2" hidden="1">{"Page1",#N/A,FALSE,"Matrix (1)";"Page2",#N/A,FALSE,"Pay-Out";"Page3",#N/A,FALSE,"Prems_Reserves";"Page4",#N/A,FALSE,"Adj. EPS";"Page5",#N/A,FALSE,"Acc_Dil"}</definedName>
    <definedName name="wrn.Aging._.and._.Trend._.Analysis." localSheetId="2" hidden="1">{#N/A,#N/A,FALSE,"Aging Summary";#N/A,#N/A,FALSE,"Ratio Analysis";#N/A,#N/A,FALSE,"Test 120 Day Accts";#N/A,#N/A,FALSE,"Tickmarks"}</definedName>
    <definedName name="wrn.Aging._.and._.Trend._.Analysis." localSheetId="2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2"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wrn.all." localSheetId="20"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wrn.all."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localSheetId="2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s." localSheetId="2" hidden="1">{"equity comps",#N/A,FALSE,"CS Comps";"equity comps",#N/A,FALSE,"PS Comps";"equity comps",#N/A,FALSE,"GIC_Comps";"equity comps",#N/A,FALSE,"GIC2_Comps";"debt comps",#N/A,FALSE,"CS Comps";"debt comps",#N/A,FALSE,"PS Comps";"debt comps",#N/A,FALSE,"GIC_Comps";"debt comps",#N/A,FALSE,"GIC2_Comps"}</definedName>
    <definedName name="wrn.all._.comps." localSheetId="20" hidden="1">{"equity comps",#N/A,FALSE,"CS Comps";"equity comps",#N/A,FALSE,"PS Comps";"equity comps",#N/A,FALSE,"GIC_Comps";"equity comps",#N/A,FALSE,"GIC2_Comps";"debt comps",#N/A,FALSE,"CS Comps";"debt comps",#N/A,FALSE,"PS Comps";"debt comps",#N/A,FALSE,"GIC_Comps";"debt comps",#N/A,FALSE,"GIC2_Comps"}</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_.Pages." localSheetId="2" hidden="1">{"Page1",#N/A,FALSE,"CapitalSum";"Page2",#N/A,FALSE,"GAAP";"Page3",#N/A,FALSE,"GAAP";"Page4",#N/A,FALSE,"Earnings Multiple";"Page5",#N/A,FALSE,"Book Value &amp; ROE";"Page6",#N/A,FALSE,"Book Multiple";"Page7",#N/A,FALSE,"Book Value";"Page8",#N/A,FALSE,"Earnings";"Page9",#N/A,FALSE,"Comparison";"Page10",#N/A,FALSE,"Comparison (2)";"Page11",#N/A,FALSE,"Ownership"}</definedName>
    <definedName name="wrn.All._.Pages." localSheetId="20" hidden="1">{"Page1",#N/A,FALSE,"CapitalSum";"Page2",#N/A,FALSE,"GAAP";"Page3",#N/A,FALSE,"GAAP";"Page4",#N/A,FALSE,"Earnings Multiple";"Page5",#N/A,FALSE,"Book Value &amp; ROE";"Page6",#N/A,FALSE,"Book Multiple";"Page7",#N/A,FALSE,"Book Value";"Page8",#N/A,FALSE,"Earnings";"Page9",#N/A,FALSE,"Comparison";"Page10",#N/A,FALSE,"Comparison (2)";"Page11",#N/A,FALSE,"Ownership"}</definedName>
    <definedName name="wrn.All._.Pages." hidden="1">{"Page1",#N/A,FALSE,"CapitalSum";"Page2",#N/A,FALSE,"GAAP";"Page3",#N/A,FALSE,"GAAP";"Page4",#N/A,FALSE,"Earnings Multiple";"Page5",#N/A,FALSE,"Book Value &amp; ROE";"Page6",#N/A,FALSE,"Book Multiple";"Page7",#N/A,FALSE,"Book Value";"Page8",#N/A,FALSE,"Earnings";"Page9",#N/A,FALSE,"Comparison";"Page10",#N/A,FALSE,"Comparison (2)";"Page11",#N/A,FALSE,"Ownership"}</definedName>
    <definedName name="wrn.All._.Pages2" localSheetId="2" hidden="1">{"Page1",#N/A,FALSE,"CapitalSum";"Page2",#N/A,FALSE,"GAAP";"Page3",#N/A,FALSE,"GAAP";"Page4",#N/A,FALSE,"Earnings Multiple";"Page5",#N/A,FALSE,"Book Value &amp; ROE";"Page6",#N/A,FALSE,"Book Multiple";"Page7",#N/A,FALSE,"Book Value";"Page8",#N/A,FALSE,"Earnings";"Page9",#N/A,FALSE,"Comparison";"Page10",#N/A,FALSE,"Comparison (2)";"Page11",#N/A,FALSE,"Ownership"}</definedName>
    <definedName name="wrn.All._.Pages2" localSheetId="20" hidden="1">{"Page1",#N/A,FALSE,"CapitalSum";"Page2",#N/A,FALSE,"GAAP";"Page3",#N/A,FALSE,"GAAP";"Page4",#N/A,FALSE,"Earnings Multiple";"Page5",#N/A,FALSE,"Book Value &amp; ROE";"Page6",#N/A,FALSE,"Book Multiple";"Page7",#N/A,FALSE,"Book Value";"Page8",#N/A,FALSE,"Earnings";"Page9",#N/A,FALSE,"Comparison";"Page10",#N/A,FALSE,"Comparison (2)";"Page11",#N/A,FALSE,"Ownership"}</definedName>
    <definedName name="wrn.All._.Pages2" hidden="1">{"Page1",#N/A,FALSE,"CapitalSum";"Page2",#N/A,FALSE,"GAAP";"Page3",#N/A,FALSE,"GAAP";"Page4",#N/A,FALSE,"Earnings Multiple";"Page5",#N/A,FALSE,"Book Value &amp; ROE";"Page6",#N/A,FALSE,"Book Multiple";"Page7",#N/A,FALSE,"Book Value";"Page8",#N/A,FALSE,"Earnings";"Page9",#N/A,FALSE,"Comparison";"Page10",#N/A,FALSE,"Comparison (2)";"Page11",#N/A,FALSE,"Ownership"}</definedName>
    <definedName name="wrn.All._.Sheets." localSheetId="2" hidden="1">{#N/A,#N/A,FALSE,"Sum";#N/A,#N/A,FALSE,"Presentation";#N/A,#N/A,FALSE,"Constr Alt 1";#N/A,#N/A,FALSE,"US PD";#N/A,#N/A,FALSE,"US Presentation";#N/A,#N/A,FALSE,"Operation";#N/A,#N/A,FALSE,"Schedule";#N/A,#N/A,FALSE,"Net area";#N/A,#N/A,FALSE,"Projection"}</definedName>
    <definedName name="wrn.All._.Sheets." localSheetId="20" hidden="1">{#N/A,#N/A,FALSE,"Sum";#N/A,#N/A,FALSE,"Presentation";#N/A,#N/A,FALSE,"Constr Alt 1";#N/A,#N/A,FALSE,"US PD";#N/A,#N/A,FALSE,"US Presentation";#N/A,#N/A,FALSE,"Operation";#N/A,#N/A,FALSE,"Schedule";#N/A,#N/A,FALSE,"Net area";#N/A,#N/A,FALSE,"Projection"}</definedName>
    <definedName name="wrn.All._.Sheets." hidden="1">{#N/A,#N/A,FALSE,"Sum";#N/A,#N/A,FALSE,"Presentation";#N/A,#N/A,FALSE,"Constr Alt 1";#N/A,#N/A,FALSE,"US PD";#N/A,#N/A,FALSE,"US Presentation";#N/A,#N/A,FALSE,"Operation";#N/A,#N/A,FALSE,"Schedule";#N/A,#N/A,FALSE,"Net area";#N/A,#N/A,FALSE,"Projection"}</definedName>
    <definedName name="wrn.ALL._.US." localSheetId="2" hidden="1">{"CON US6",#N/A,FALSE,"CONS";"JAPAN US3",#N/A,FALSE,"JAP";"HKUS",#N/A,FALSE,"HK";"SPOREUS",#N/A,FALSE,"SP";"TAIW US1",#N/A,FALSE,"TAIW";"THAI US1",#N/A,FALSE,"THAI";"IND US1",#N/A,FALSE,"IND";"MALUS",#N/A,FALSE,"MAL";"OTB DETAIL",#N/A,FALSE,"OTB";"OTB US5",#N/A,FALSE,"OTB";"OTB WITH ALT US6",#N/A,FALSE,"OTB"}</definedName>
    <definedName name="wrn.ALL._.US." localSheetId="20" hidden="1">{"CON US6",#N/A,FALSE,"CONS";"JAPAN US3",#N/A,FALSE,"JAP";"HKUS",#N/A,FALSE,"HK";"SPOREUS",#N/A,FALSE,"SP";"TAIW US1",#N/A,FALSE,"TAIW";"THAI US1",#N/A,FALSE,"THAI";"IND US1",#N/A,FALSE,"IND";"MALUS",#N/A,FALSE,"MAL";"OTB DETAIL",#N/A,FALSE,"OTB";"OTB US5",#N/A,FALSE,"OTB";"OTB WITH ALT US6",#N/A,FALSE,"OTB"}</definedName>
    <definedName name="wrn.ALL._.US." hidden="1">{"CON US6",#N/A,FALSE,"CONS";"JAPAN US3",#N/A,FALSE,"JAP";"HKUS",#N/A,FALSE,"HK";"SPOREUS",#N/A,FALSE,"SP";"TAIW US1",#N/A,FALSE,"TAIW";"THAI US1",#N/A,FALSE,"THAI";"IND US1",#N/A,FALSE,"IND";"MALUS",#N/A,FALSE,"MAL";"OTB DETAIL",#N/A,FALSE,"OTB";"OTB US5",#N/A,FALSE,"OTB";"OTB WITH ALT US6",#N/A,FALSE,"OTB"}</definedName>
    <definedName name="wrn.All.1" localSheetId="2"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1" localSheetId="20"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2" localSheetId="2"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2" localSheetId="20"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2"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3" localSheetId="2"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3" localSheetId="20"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3"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4" localSheetId="2" hidden="1">{#N/A,#N/A,FALSE,"ASSUMPTIONS";#N/A,#N/A,FALSE,"Valuation Summary";"page1",#N/A,FALSE,"PRESENTATION";"page2",#N/A,FALSE,"PRESENTATION";#N/A,#N/A,FALSE,"ORIGINAL_ROLLBACK"}</definedName>
    <definedName name="wrn.ALL4" localSheetId="20" hidden="1">{#N/A,#N/A,FALSE,"ASSUMPTIONS";#N/A,#N/A,FALSE,"Valuation Summary";"page1",#N/A,FALSE,"PRESENTATION";"page2",#N/A,FALSE,"PRESENTATION";#N/A,#N/A,FALSE,"ORIGINAL_ROLLBACK"}</definedName>
    <definedName name="wrn.ALL4" hidden="1">{#N/A,#N/A,FALSE,"ASSUMPTIONS";#N/A,#N/A,FALSE,"Valuation Summary";"page1",#N/A,FALSE,"PRESENTATION";"page2",#N/A,FALSE,"PRESENTATION";#N/A,#N/A,FALSE,"ORIGINAL_ROLLBACK"}</definedName>
    <definedName name="wrn.ALL5" localSheetId="2" hidden="1">{#N/A,#N/A,FALSE,"ASSUMPTIONS";#N/A,#N/A,FALSE,"Valuation Summary";"page1",#N/A,FALSE,"PRESENTATION";"page2",#N/A,FALSE,"PRESENTATION";#N/A,#N/A,FALSE,"ORIGINAL_ROLLBACK"}</definedName>
    <definedName name="wrn.ALL5" localSheetId="20"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localSheetId="2" hidden="1">{#N/A,#N/A,FALSE,"ASSUMPTIONS";#N/A,#N/A,FALSE,"Valuation Summary";"page1",#N/A,FALSE,"PRESENTATION";"page2",#N/A,FALSE,"PRESENTATION";#N/A,#N/A,FALSE,"ORIGINAL_ROLLBACK"}</definedName>
    <definedName name="wrn.ALL6" localSheetId="20"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localSheetId="2" hidden="1">{#N/A,#N/A,FALSE,"ASSUMPTIONS";#N/A,#N/A,FALSE,"Valuation Summary";"page1",#N/A,FALSE,"PRESENTATION";"page2",#N/A,FALSE,"PRESENTATION";#N/A,#N/A,FALSE,"ORIGINAL_ROLLBACK"}</definedName>
    <definedName name="wrn.ALL8" localSheetId="20"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lDataPages." localSheetId="2" hidden="1">{#N/A,#N/A,FALSE,"Balance Sheet";#N/A,#N/A,FALSE,"Income Statement";#N/A,#N/A,FALSE,"Changes in Financial Position"}</definedName>
    <definedName name="wrn.AllDataPages." localSheetId="20" hidden="1">{#N/A,#N/A,FALSE,"Balance Sheet";#N/A,#N/A,FALSE,"Income Statement";#N/A,#N/A,FALSE,"Changes in Financial Position"}</definedName>
    <definedName name="wrn.AllDataPages." hidden="1">{#N/A,#N/A,FALSE,"Balance Sheet";#N/A,#N/A,FALSE,"Income Statement";#N/A,#N/A,FALSE,"Changes in Financial Position"}</definedName>
    <definedName name="wrn.ALLF." localSheetId="2" hidden="1">{"COF",#N/A,TRUE,"CONS";"JAF",#N/A,TRUE,"JAP";"HKF",#N/A,TRUE,"HK";#N/A,#N/A,TRUE,"SP";"TAF",#N/A,TRUE,"TAIW";"INF",#N/A,TRUE,"IND";"THF",#N/A,TRUE,"THAI";"MAF",#N/A,TRUE,"MAL"}</definedName>
    <definedName name="wrn.ALLF." localSheetId="20" hidden="1">{"COF",#N/A,TRUE,"CONS";"JAF",#N/A,TRUE,"JAP";"HKF",#N/A,TRUE,"HK";#N/A,#N/A,TRUE,"SP";"TAF",#N/A,TRUE,"TAIW";"INF",#N/A,TRUE,"IND";"THF",#N/A,TRUE,"THAI";"MAF",#N/A,TRUE,"MAL"}</definedName>
    <definedName name="wrn.ALLF." hidden="1">{"COF",#N/A,TRUE,"CONS";"JAF",#N/A,TRUE,"JAP";"HKF",#N/A,TRUE,"HK";#N/A,#N/A,TRUE,"SP";"TAF",#N/A,TRUE,"TAIW";"INF",#N/A,TRUE,"IND";"THF",#N/A,TRUE,"THAI";"MAF",#N/A,TRUE,"MAL"}</definedName>
    <definedName name="wrn.Alloutput." localSheetId="2"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 localSheetId="20"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mortization." localSheetId="2" hidden="1">{"Exist Debt Amort",#N/A,TRUE,"Financials";"Intangible Amort",#N/A,TRUE,"Financials";"Proj Debt Amort",#N/A,TRUE,"Financials";"Proj Pfd Amort",#N/A,TRUE,"Financials"}</definedName>
    <definedName name="wrn.Amortization." localSheetId="20" hidden="1">{"Exist Debt Amort",#N/A,TRUE,"Financials";"Intangible Amort",#N/A,TRUE,"Financials";"Proj Debt Amort",#N/A,TRUE,"Financials";"Proj Pfd Amort",#N/A,TRUE,"Financials"}</definedName>
    <definedName name="wrn.Amortization." hidden="1">{"Exist Debt Amort",#N/A,TRUE,"Financials";"Intangible Amort",#N/A,TRUE,"Financials";"Proj Debt Amort",#N/A,TRUE,"Financials";"Proj Pfd Amort",#N/A,TRUE,"Financials"}</definedName>
    <definedName name="wrn.Analysis." localSheetId="2" hidden="1">{"ratios",#N/A,FALSE,"Analyse";"multiples",#N/A,FALSE,"Analyse";"places",#N/A,FALSE,"Analyse"}</definedName>
    <definedName name="wrn.Analysis." localSheetId="20" hidden="1">{"ratios",#N/A,FALSE,"Analyse";"multiples",#N/A,FALSE,"Analyse";"places",#N/A,FALSE,"Analyse"}</definedName>
    <definedName name="wrn.Analysis." hidden="1">{"ratios",#N/A,FALSE,"Analyse";"multiples",#N/A,FALSE,"Analyse";"places",#N/A,FALSE,"Analyse"}</definedName>
    <definedName name="wrn.AnnualRentRoll" localSheetId="2" hidden="1">{"AnnualRentRoll",#N/A,FALSE,"RentRoll"}</definedName>
    <definedName name="wrn.AnnualRentRoll" localSheetId="20" hidden="1">{"AnnualRentRoll",#N/A,FALSE,"RentRoll"}</definedName>
    <definedName name="wrn.AnnualRentRoll" hidden="1">{"AnnualRentRoll",#N/A,FALSE,"RentRoll"}</definedName>
    <definedName name="wrn.AnnualRentRoll." localSheetId="2" hidden="1">{"AnnualRentRoll",#N/A,FALSE,"RentRoll"}</definedName>
    <definedName name="wrn.AnnualRentRoll." localSheetId="20" hidden="1">{"AnnualRentRoll",#N/A,FALSE,"RentRoll"}</definedName>
    <definedName name="wrn.AnnualRentRoll." hidden="1">{"AnnualRentRoll",#N/A,FALSE,"RentRoll"}</definedName>
    <definedName name="wrn.Apple._.Report." localSheetId="2" hidden="1">{#N/A,#N/A,FALSE,"Cover";#N/A,#N/A,FALSE,"Projections";#N/A,#N/A,FALSE,"10 Year Summary";#N/A,#N/A,FALSE,"Balance Sheet Summary";#N/A,#N/A,FALSE,"Adjustments";#N/A,#N/A,FALSE,"Discount Rate";#N/A,#N/A,FALSE,"Comps";#N/A,#N/A,FALSE,"Executive Comp"}</definedName>
    <definedName name="wrn.Apple._.Report." localSheetId="20" hidden="1">{#N/A,#N/A,FALSE,"Cover";#N/A,#N/A,FALSE,"Projections";#N/A,#N/A,FALSE,"10 Year Summary";#N/A,#N/A,FALSE,"Balance Sheet Summary";#N/A,#N/A,FALSE,"Adjustments";#N/A,#N/A,FALSE,"Discount Rate";#N/A,#N/A,FALSE,"Comps";#N/A,#N/A,FALSE,"Executive Comp"}</definedName>
    <definedName name="wrn.Apple._.Report." hidden="1">{#N/A,#N/A,FALSE,"Cover";#N/A,#N/A,FALSE,"Projections";#N/A,#N/A,FALSE,"10 Year Summary";#N/A,#N/A,FALSE,"Balance Sheet Summary";#N/A,#N/A,FALSE,"Adjustments";#N/A,#N/A,FALSE,"Discount Rate";#N/A,#N/A,FALSE,"Comps";#N/A,#N/A,FALSE,"Executive Comp"}</definedName>
    <definedName name="wrn.AQUIROR._.DCF." localSheetId="2" hidden="1">{"AQUIRORDCF",#N/A,FALSE,"Merger consequences";"Acquirorassns",#N/A,FALSE,"Merger consequences"}</definedName>
    <definedName name="wrn.AQUIROR._.DCF." localSheetId="20" hidden="1">{"AQUIRORDCF",#N/A,FALSE,"Merger consequences";"Acquirorassns",#N/A,FALSE,"Merger consequences"}</definedName>
    <definedName name="wrn.AQUIROR._.DCF." hidden="1">{"AQUIRORDCF",#N/A,FALSE,"Merger consequences";"Acquirorassns",#N/A,FALSE,"Merger consequences"}</definedName>
    <definedName name="wrn.Asia." localSheetId="2"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2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sumptions." localSheetId="2" hidden="1">{"Rev and Exp",#N/A,TRUE,"Financials";"Working Capital",#N/A,TRUE,"Financials"}</definedName>
    <definedName name="wrn.Assumptions." localSheetId="20" hidden="1">{"Rev and Exp",#N/A,TRUE,"Financials";"Working Capital",#N/A,TRUE,"Financials"}</definedName>
    <definedName name="wrn.Assumptions." hidden="1">{"Rev and Exp",#N/A,TRUE,"Financials";"Working Capital",#N/A,TRUE,"Financials"}</definedName>
    <definedName name="wrn.aug" localSheetId="2" hidden="1">{"det (May)",#N/A,FALSE,"June";"sum (MAY YTD)",#N/A,FALSE,"June YTD"}</definedName>
    <definedName name="wrn.aug" localSheetId="20" hidden="1">{"det (May)",#N/A,FALSE,"June";"sum (MAY YTD)",#N/A,FALSE,"June YTD"}</definedName>
    <definedName name="wrn.aug" hidden="1">{"det (May)",#N/A,FALSE,"June";"sum (MAY YTD)",#N/A,FALSE,"June YTD"}</definedName>
    <definedName name="wrn.augyt" localSheetId="2" hidden="1">{"det (May)",#N/A,FALSE,"June";"sum (MAY YTD)",#N/A,FALSE,"June YTD"}</definedName>
    <definedName name="wrn.augyt" localSheetId="20" hidden="1">{"det (May)",#N/A,FALSE,"June";"sum (MAY YTD)",#N/A,FALSE,"June YTD"}</definedName>
    <definedName name="wrn.augyt" hidden="1">{"det (May)",#N/A,FALSE,"June";"sum (MAY YTD)",#N/A,FALSE,"June YTD"}</definedName>
    <definedName name="wrn.augYTD" localSheetId="2" hidden="1">{"det (May)",#N/A,FALSE,"June";"sum (MAY YTD)",#N/A,FALSE,"June YTD"}</definedName>
    <definedName name="wrn.augYTD" localSheetId="20" hidden="1">{"det (May)",#N/A,FALSE,"June";"sum (MAY YTD)",#N/A,FALSE,"June YTD"}</definedName>
    <definedName name="wrn.augYTD" hidden="1">{"det (May)",#N/A,FALSE,"June";"sum (MAY YTD)",#N/A,FALSE,"June YTD"}</definedName>
    <definedName name="wrn.Auto._.Comp." localSheetId="2" hidden="1">{#N/A,#N/A,FALSE,"Sheet1"}</definedName>
    <definedName name="wrn.Auto._.Comp." localSheetId="20" hidden="1">{#N/A,#N/A,FALSE,"Sheet1"}</definedName>
    <definedName name="wrn.Auto._.Comp." hidden="1">{#N/A,#N/A,FALSE,"Sheet1"}</definedName>
    <definedName name="wrn.away." localSheetId="2" hidden="1">{"away stand alones",#N/A,FALSE,"Target"}</definedName>
    <definedName name="wrn.away." localSheetId="20" hidden="1">{"away stand alones",#N/A,FALSE,"Target"}</definedName>
    <definedName name="wrn.away." hidden="1">{"away stand alones",#N/A,FALSE,"Target"}</definedName>
    <definedName name="wrn.Aylık." localSheetId="2" hidden="1">{#N/A,#N/A,FALSE,"Kümülatif Gelir Tablosu";#N/A,#N/A,FALSE,"Aylık Gelir Tablosu";#N/A,#N/A,FALSE,"Karş.Kümülatif Gelir Tab";#N/A,#N/A,FALSE,"Karş. Aylık Gelir Tab";#N/A,#N/A,FALSE,"Bilanço";#N/A,#N/A,FALSE,"Karşılaştırmalı Bilanço";#N/A,#N/A,FALSE,"Raşyo 1";#N/A,#N/A,FALSE,"Karşılaştırmalı Raşyolar"}</definedName>
    <definedName name="wrn.Aylık." localSheetId="20" hidden="1">{#N/A,#N/A,FALSE,"Kümülatif Gelir Tablosu";#N/A,#N/A,FALSE,"Aylık Gelir Tablosu";#N/A,#N/A,FALSE,"Karş.Kümülatif Gelir Tab";#N/A,#N/A,FALSE,"Karş. Aylık Gelir Tab";#N/A,#N/A,FALSE,"Bilanço";#N/A,#N/A,FALSE,"Karşılaştırmalı Bilanço";#N/A,#N/A,FALSE,"Raşyo 1";#N/A,#N/A,FALSE,"Karşılaştırmalı Raşyolar"}</definedName>
    <definedName name="wrn.Aylık." hidden="1">{#N/A,#N/A,FALSE,"Kümülatif Gelir Tablosu";#N/A,#N/A,FALSE,"Aylık Gelir Tablosu";#N/A,#N/A,FALSE,"Karş.Kümülatif Gelir Tab";#N/A,#N/A,FALSE,"Karş. Aylık Gelir Tab";#N/A,#N/A,FALSE,"Bilanço";#N/A,#N/A,FALSE,"Karşılaştırmalı Bilanço";#N/A,#N/A,FALSE,"Raşyo 1";#N/A,#N/A,FALSE,"Karşılaştırmalı Raşyolar"}</definedName>
    <definedName name="wrn.BALANCE._.PARA._.LUIZ._.CLAUDIO." localSheetId="2" hidden="1">{#N/A,#N/A,FALSE,"Hoja1";#N/A,#N/A,FALSE,"Hoja2"}</definedName>
    <definedName name="wrn.BALANCE._.PARA._.LUIZ._.CLAUDIO." localSheetId="20" hidden="1">{#N/A,#N/A,FALSE,"Hoja1";#N/A,#N/A,FALSE,"Hoja2"}</definedName>
    <definedName name="wrn.BALANCE._.PARA._.LUIZ._.CLAUDIO." hidden="1">{#N/A,#N/A,FALSE,"Hoja1";#N/A,#N/A,FALSE,"Hoja2"}</definedName>
    <definedName name="wrn.Balance._.sheet." localSheetId="2" hidden="1">{"Balance sheet",#N/A,FALSE,"Model"}</definedName>
    <definedName name="wrn.Balance._.sheet." localSheetId="20" hidden="1">{"Balance sheet",#N/A,FALSE,"Model"}</definedName>
    <definedName name="wrn.Balance._.sheet." hidden="1">{"Balance sheet",#N/A,FALSE,"Model"}</definedName>
    <definedName name="wrn.baseDEV." localSheetId="2" hidden="1">{"cover",#N/A,TRUE,"Cover";"pnldet",#N/A,TRUE,"BaseCaseDEV";"pnl",#N/A,TRUE,"BaseCaseDEV";"bil",#N/A,TRUE,"BaseCaseDEV";"tabfi",#N/A,TRUE,"BaseCaseDEV";"ratios",#N/A,TRUE,"BaseCaseDEV";"variab",#N/A,TRUE,"BaseCaseDEV";"inv",#N/A,TRUE,"BaseCaseDEV"}</definedName>
    <definedName name="wrn.baseDEV." localSheetId="20" hidden="1">{"cover",#N/A,TRUE,"Cover";"pnldet",#N/A,TRUE,"BaseCaseDEV";"pnl",#N/A,TRUE,"BaseCaseDEV";"bil",#N/A,TRUE,"BaseCaseDEV";"tabfi",#N/A,TRUE,"BaseCaseDEV";"ratios",#N/A,TRUE,"BaseCaseDEV";"variab",#N/A,TRUE,"BaseCaseDEV";"inv",#N/A,TRUE,"BaseCaseDEV"}</definedName>
    <definedName name="wrn.baseDEV." hidden="1">{"cover",#N/A,TRUE,"Cover";"pnldet",#N/A,TRUE,"BaseCaseDEV";"pnl",#N/A,TRUE,"BaseCaseDEV";"bil",#N/A,TRUE,"BaseCaseDEV";"tabfi",#N/A,TRUE,"BaseCaseDEV";"ratios",#N/A,TRUE,"BaseCaseDEV";"variab",#N/A,TRUE,"BaseCaseDEV";"inv",#N/A,TRUE,"BaseCaseDEV"}</definedName>
    <definedName name="wrn.Basic._.Report." localSheetId="2" hidden="1">{#N/A,#N/A,FALSE,"New Depr Sch-150% DB";#N/A,#N/A,FALSE,"Cash Flows RLP";#N/A,#N/A,FALSE,"IRR";#N/A,#N/A,FALSE,"Proforma IS";#N/A,#N/A,FALSE,"Assumptions"}</definedName>
    <definedName name="wrn.Basic._.Report." localSheetId="20" hidden="1">{#N/A,#N/A,FALSE,"New Depr Sch-150% DB";#N/A,#N/A,FALSE,"Cash Flows RLP";#N/A,#N/A,FALSE,"IRR";#N/A,#N/A,FALSE,"Proforma IS";#N/A,#N/A,FALSE,"Assumptions"}</definedName>
    <definedName name="wrn.Basic._.Report." hidden="1">{#N/A,#N/A,FALSE,"New Depr Sch-150% DB";#N/A,#N/A,FALSE,"Cash Flows RLP";#N/A,#N/A,FALSE,"IRR";#N/A,#N/A,FALSE,"Proforma IS";#N/A,#N/A,FALSE,"Assumptions"}</definedName>
    <definedName name="wrn.Bilancio._.dicembre._.1995." localSheetId="2" hidden="1">{#N/A,#N/A,FALSE,"attivo";#N/A,#N/A,FALSE,"passivo";#N/A,#N/A,FALSE,"garanzie";#N/A,#N/A,FALSE,"economico";#N/A,#N/A,FALSE,"elenco";#N/A,#N/A,FALSE,"costo";#N/A,#N/A,FALSE,"patrimonio";#N/A,#N/A,FALSE,"temporali"}</definedName>
    <definedName name="wrn.Bilancio._.dicembre._.1995." localSheetId="20" hidden="1">{#N/A,#N/A,FALSE,"attivo";#N/A,#N/A,FALSE,"passivo";#N/A,#N/A,FALSE,"garanzie";#N/A,#N/A,FALSE,"economico";#N/A,#N/A,FALSE,"elenco";#N/A,#N/A,FALSE,"costo";#N/A,#N/A,FALSE,"patrimonio";#N/A,#N/A,FALSE,"temporali"}</definedName>
    <definedName name="wrn.Bilancio._.dicembre._.1995." hidden="1">{#N/A,#N/A,FALSE,"attivo";#N/A,#N/A,FALSE,"passivo";#N/A,#N/A,FALSE,"garanzie";#N/A,#N/A,FALSE,"economico";#N/A,#N/A,FALSE,"elenco";#N/A,#N/A,FALSE,"costo";#N/A,#N/A,FALSE,"patrimonio";#N/A,#N/A,FALSE,"temporali"}</definedName>
    <definedName name="wrn.brian." localSheetId="2" hidden="1">{#N/A,#N/A,FALSE,"output";#N/A,#N/A,FALSE,"contrib";#N/A,#N/A,FALSE,"profile";#N/A,#N/A,FALSE,"comps"}</definedName>
    <definedName name="wrn.brian." localSheetId="20" hidden="1">{#N/A,#N/A,FALSE,"output";#N/A,#N/A,FALSE,"contrib";#N/A,#N/A,FALSE,"profile";#N/A,#N/A,FALSE,"comps"}</definedName>
    <definedName name="wrn.brian." hidden="1">{#N/A,#N/A,FALSE,"output";#N/A,#N/A,FALSE,"contrib";#N/A,#N/A,FALSE,"profile";#N/A,#N/A,FALSE,"comps"}</definedName>
    <definedName name="wrn.brol." localSheetId="2" hidden="1">{"04-12brpr",#N/A,FALSE,"Total jan-dec";"05brpr",#N/A,FALSE,"Total jan-dec";"07brpr",#N/A,FALSE,"Total jan-dec";"01-12absdet",#N/A,FALSE,"Total jan-dec";"01-12abs",#N/A,FALSE,"Total jan-dec";"04-12abs",#N/A,FALSE,"Total jan-dec";"04-12absdet",#N/A,FALSE,"Total jan-dec";"01-12hl",#N/A,FALSE,"Total jan-dec";"04-12HL",#N/A,FALSE,"Total jan-dec"}</definedName>
    <definedName name="wrn.brol." localSheetId="20" hidden="1">{"04-12brpr",#N/A,FALSE,"Total jan-dec";"05brpr",#N/A,FALSE,"Total jan-dec";"07brpr",#N/A,FALSE,"Total jan-dec";"01-12absdet",#N/A,FALSE,"Total jan-dec";"01-12abs",#N/A,FALSE,"Total jan-dec";"04-12abs",#N/A,FALSE,"Total jan-dec";"04-12absdet",#N/A,FALSE,"Total jan-dec";"01-12hl",#N/A,FALSE,"Total jan-dec";"04-12HL",#N/A,FALSE,"Total jan-dec"}</definedName>
    <definedName name="wrn.brol." hidden="1">{"04-12brpr",#N/A,FALSE,"Total jan-dec";"05brpr",#N/A,FALSE,"Total jan-dec";"07brpr",#N/A,FALSE,"Total jan-dec";"01-12absdet",#N/A,FALSE,"Total jan-dec";"01-12abs",#N/A,FALSE,"Total jan-dec";"04-12abs",#N/A,FALSE,"Total jan-dec";"04-12absdet",#N/A,FALSE,"Total jan-dec";"01-12hl",#N/A,FALSE,"Total jan-dec";"04-12HL",#N/A,FALSE,"Total jan-dec"}</definedName>
    <definedName name="wrn.BS._.Segments." localSheetId="2" hidden="1">{"PMA Cap",#N/A,FALSE,"PMA Capital";"Re",#N/A,FALSE,"PMA Re";"PMA Group",#N/A,FALSE,"PMA Insur";"Caliber",#N/A,FALSE,"Caliber"}</definedName>
    <definedName name="wrn.BS._.Segments." localSheetId="20" hidden="1">{"PMA Cap",#N/A,FALSE,"PMA Capital";"Re",#N/A,FALSE,"PMA Re";"PMA Group",#N/A,FALSE,"PMA Insur";"Caliber",#N/A,FALSE,"Caliber"}</definedName>
    <definedName name="wrn.BS._.Segments." hidden="1">{"PMA Cap",#N/A,FALSE,"PMA Capital";"Re",#N/A,FALSE,"PMA Re";"PMA Group",#N/A,FALSE,"PMA Insur";"Caliber",#N/A,FALSE,"Caliber"}</definedName>
    <definedName name="wrn.budget._.balance._.sheet." localSheetId="2" hidden="1">{"bugdet992000 balance sheet",#N/A,FALSE,"Celtel alternative 6"}</definedName>
    <definedName name="wrn.budget._.balance._.sheet." localSheetId="20" hidden="1">{"bugdet992000 balance sheet",#N/A,FALSE,"Celtel alternative 6"}</definedName>
    <definedName name="wrn.budget._.balance._.sheet." hidden="1">{"bugdet992000 balance sheet",#N/A,FALSE,"Celtel alternative 6"}</definedName>
    <definedName name="wrn.budget._.capex." localSheetId="2" hidden="1">{"budget992000 capex",#N/A,FALSE,"Celtel alternative 6"}</definedName>
    <definedName name="wrn.budget._.capex." localSheetId="20" hidden="1">{"budget992000 capex",#N/A,FALSE,"Celtel alternative 6"}</definedName>
    <definedName name="wrn.budget._.capex." hidden="1">{"budget992000 capex",#N/A,FALSE,"Celtel alternative 6"}</definedName>
    <definedName name="wrn.budget._.customers." localSheetId="2" hidden="1">{"budget992000_customers",#N/A,FALSE,"Celtel alternative 6"}</definedName>
    <definedName name="wrn.budget._.customers." localSheetId="20" hidden="1">{"budget992000_customers",#N/A,FALSE,"Celtel alternative 6"}</definedName>
    <definedName name="wrn.budget._.customers." hidden="1">{"budget992000_customers",#N/A,FALSE,"Celtel alternative 6"}</definedName>
    <definedName name="wrn.budget._.profit._.and._.loss." localSheetId="2" hidden="1">{"budget992000 profit and loss",#N/A,FALSE,"Celtel alternative 6"}</definedName>
    <definedName name="wrn.budget._.profit._.and._.loss." localSheetId="20" hidden="1">{"budget992000 profit and loss",#N/A,FALSE,"Celtel alternative 6"}</definedName>
    <definedName name="wrn.budget._.profit._.and._.loss." hidden="1">{"budget992000 profit and loss",#N/A,FALSE,"Celtel alternative 6"}</definedName>
    <definedName name="wrn.budget._.tariffs._.and._.usage." localSheetId="2" hidden="1">{"budget992000 tariff and usage",#N/A,FALSE,"Celtel alternative 6"}</definedName>
    <definedName name="wrn.budget._.tariffs._.and._.usage." localSheetId="20" hidden="1">{"budget992000 tariff and usage",#N/A,FALSE,"Celtel alternative 6"}</definedName>
    <definedName name="wrn.budget._.tariffs._.and._.usage." hidden="1">{"budget992000 tariff and usage",#N/A,FALSE,"Celtel alternative 6"}</definedName>
    <definedName name="wrn.CAPITAL._.TODO." localSheetId="2" hidden="1">{"CAP VOL",#N/A,FALSE,"CAPITAL";"CAP VAR",#N/A,FALSE,"CAPITAL";"CAP FIJ",#N/A,FALSE,"CAPITAL";"CAP CONS",#N/A,FALSE,"CAPITAL";"CAP DATA",#N/A,FALSE,"CAPITAL"}</definedName>
    <definedName name="wrn.CAPITAL._.TODO." localSheetId="20"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i._.Ay." localSheetId="2" hidden="1">{#N/A,#N/A,FALSE,"Bilanço";#N/A,#N/A,FALSE,"Kümülatif Gelir Tablosu";#N/A,#N/A,FALSE,"Aylık Gelir Tablosu";#N/A,#N/A,FALSE,"Raşyo 1"}</definedName>
    <definedName name="wrn.Cari._.Ay." localSheetId="20" hidden="1">{#N/A,#N/A,FALSE,"Bilanço";#N/A,#N/A,FALSE,"Kümülatif Gelir Tablosu";#N/A,#N/A,FALSE,"Aylık Gelir Tablosu";#N/A,#N/A,FALSE,"Raşyo 1"}</definedName>
    <definedName name="wrn.Cari._.Ay." hidden="1">{#N/A,#N/A,FALSE,"Bilanço";#N/A,#N/A,FALSE,"Kümülatif Gelir Tablosu";#N/A,#N/A,FALSE,"Aylık Gelir Tablosu";#N/A,#N/A,FALSE,"Raşyo 1"}</definedName>
    <definedName name="wrn.cash." localSheetId="2" hidden="1">{"assumption cash",#N/A,TRUE,"Merger";"has gets cash",#N/A,TRUE,"Merger";"accretion dilution",#N/A,TRUE,"Merger";"comparison credit stats",#N/A,TRUE,"Merger";"pf credit stats",#N/A,TRUE,"Merger";"pf sheets",#N/A,TRUE,"Merger"}</definedName>
    <definedName name="wrn.cash." localSheetId="20" hidden="1">{"assumption cash",#N/A,TRUE,"Merger";"has gets cash",#N/A,TRUE,"Merger";"accretion dilution",#N/A,TRUE,"Merger";"comparison credit stats",#N/A,TRUE,"Merger";"pf credit stats",#N/A,TRUE,"Merger";"pf sheets",#N/A,TRUE,"Merger"}</definedName>
    <definedName name="wrn.cash." hidden="1">{"assumption cash",#N/A,TRUE,"Merger";"has gets cash",#N/A,TRUE,"Merger";"accretion dilution",#N/A,TRUE,"Merger";"comparison credit stats",#N/A,TRUE,"Merger";"pf credit stats",#N/A,TRUE,"Merger";"pf sheets",#N/A,TRUE,"Merger"}</definedName>
    <definedName name="wrn.Cash._.flow." localSheetId="2" hidden="1">{"cash flow",#N/A,FALSE,"Model"}</definedName>
    <definedName name="wrn.Cash._.flow." localSheetId="20" hidden="1">{"cash flow",#N/A,FALSE,"Model"}</definedName>
    <definedName name="wrn.Cash._.flow." hidden="1">{"cash flow",#N/A,FALSE,"Model"}</definedName>
    <definedName name="wrn.Cash._.Plan." localSheetId="2" hidden="1">{"cash plan",#N/A,FALSE,"fccashflow"}</definedName>
    <definedName name="wrn.Cash._.Plan." localSheetId="20" hidden="1">{"cash plan",#N/A,FALSE,"fccashflow"}</definedName>
    <definedName name="wrn.Cash._.Plan." hidden="1">{"cash plan",#N/A,FALSE,"fccashflow"}</definedName>
    <definedName name="wrn.CGIC._.PLICO._.Statutory._.Results." localSheetId="2"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 localSheetId="20"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IS." localSheetId="2"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 localSheetId="20"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ompare." localSheetId="2" hidden="1">{"page1",#N/A,FALSE,"Temp";"page2",#N/A,FALSE,"Temp";"page3",#N/A,FALSE,"Temp";"page4",#N/A,FALSE,"Temp";"page5",#N/A,FALSE,"Temp";"page6",#N/A,FALSE,"Temp"}</definedName>
    <definedName name="wrn.compare." localSheetId="20" hidden="1">{"page1",#N/A,FALSE,"Temp";"page2",#N/A,FALSE,"Temp";"page3",#N/A,FALSE,"Temp";"page4",#N/A,FALSE,"Temp";"page5",#N/A,FALSE,"Temp";"page6",#N/A,FALSE,"Temp"}</definedName>
    <definedName name="wrn.compare." hidden="1">{"page1",#N/A,FALSE,"Temp";"page2",#N/A,FALSE,"Temp";"page3",#N/A,FALSE,"Temp";"page4",#N/A,FALSE,"Temp";"page5",#N/A,FALSE,"Temp";"page6",#N/A,FALSE,"Temp"}</definedName>
    <definedName name="wrn.compare.2" localSheetId="2" hidden="1">{"page1",#N/A,FALSE,"Temp";"page2",#N/A,FALSE,"Temp";"page3",#N/A,FALSE,"Temp";"page4",#N/A,FALSE,"Temp";"page5",#N/A,FALSE,"Temp";"page6",#N/A,FALSE,"Temp"}</definedName>
    <definedName name="wrn.compare.2" localSheetId="20" hidden="1">{"page1",#N/A,FALSE,"Temp";"page2",#N/A,FALSE,"Temp";"page3",#N/A,FALSE,"Temp";"page4",#N/A,FALSE,"Temp";"page5",#N/A,FALSE,"Temp";"page6",#N/A,FALSE,"Temp"}</definedName>
    <definedName name="wrn.compare.2" hidden="1">{"page1",#N/A,FALSE,"Temp";"page2",#N/A,FALSE,"Temp";"page3",#N/A,FALSE,"Temp";"page4",#N/A,FALSE,"Temp";"page5",#N/A,FALSE,"Temp";"page6",#N/A,FALSE,"Temp"}</definedName>
    <definedName name="wrn.COMPCO." localSheetId="2" hidden="1">{"Page1",#N/A,FALSE,"CompCo";"Page2",#N/A,FALSE,"CompCo"}</definedName>
    <definedName name="wrn.COMPCO." localSheetId="20" hidden="1">{"Page1",#N/A,FALSE,"CompCo";"Page2",#N/A,FALSE,"CompCo"}</definedName>
    <definedName name="wrn.COMPCO." hidden="1">{"Page1",#N/A,FALSE,"CompCo";"Page2",#N/A,FALSE,"CompCo"}</definedName>
    <definedName name="wrn.Complete." localSheetId="2" hidden="1">{"Page1",#N/A,FALSE,"Model";"Profit and Loss",#N/A,FALSE,"Model";"cash flow",#N/A,FALSE,"Model";"Balance sheet",#N/A,FALSE,"Model";"Assumptions",#N/A,FALSE,"Model";"Analysis",#N/A,FALSE,"P&amp;L Analysis";"IRR",#N/A,FALSE,"Model";"Addtl Schedules",#N/A,FALSE,"Addtl Schedules"}</definedName>
    <definedName name="wrn.Complete." localSheetId="20" hidden="1">{"Page1",#N/A,FALSE,"Model";"Profit and Loss",#N/A,FALSE,"Model";"cash flow",#N/A,FALSE,"Model";"Balance sheet",#N/A,FALSE,"Model";"Assumptions",#N/A,FALSE,"Model";"Analysis",#N/A,FALSE,"P&amp;L Analysis";"IRR",#N/A,FALSE,"Model";"Addtl Schedules",#N/A,FALSE,"Addtl Schedules"}</definedName>
    <definedName name="wrn.Complete." hidden="1">{"Page1",#N/A,FALSE,"Model";"Profit and Loss",#N/A,FALSE,"Model";"cash flow",#N/A,FALSE,"Model";"Balance sheet",#N/A,FALSE,"Model";"Assumptions",#N/A,FALSE,"Model";"Analysis",#N/A,FALSE,"P&amp;L Analysis";"IRR",#N/A,FALSE,"Model";"Addtl Schedules",#N/A,FALSE,"Addtl Schedules"}</definedName>
    <definedName name="wrn.Complete._.Report." localSheetId="2" hidden="1">{#N/A,#N/A,FALSE,"Assumptions";#N/A,#N/A,FALSE,"Proforma IS";#N/A,#N/A,FALSE,"Cash Flows RLP";#N/A,#N/A,FALSE,"IRR";#N/A,#N/A,FALSE,"New Depr Sch-150% DB";#N/A,#N/A,FALSE,"Comments"}</definedName>
    <definedName name="wrn.Complete._.Report." localSheetId="20" hidden="1">{#N/A,#N/A,FALSE,"Assumptions";#N/A,#N/A,FALSE,"Proforma IS";#N/A,#N/A,FALSE,"Cash Flows RLP";#N/A,#N/A,FALSE,"IRR";#N/A,#N/A,FALSE,"New Depr Sch-150% DB";#N/A,#N/A,FALSE,"Comments"}</definedName>
    <definedName name="wrn.Complete._.Report." hidden="1">{#N/A,#N/A,FALSE,"Assumptions";#N/A,#N/A,FALSE,"Proforma IS";#N/A,#N/A,FALSE,"Cash Flows RLP";#N/A,#N/A,FALSE,"IRR";#N/A,#N/A,FALSE,"New Depr Sch-150% DB";#N/A,#N/A,FALSE,"Comments"}</definedName>
    <definedName name="wrn.comps." localSheetId="2" hidden="1">{"comps",#N/A,FALSE,"Intl comps";"notes",#N/A,FALSE,"Intl comps"}</definedName>
    <definedName name="wrn.comps." localSheetId="20" hidden="1">{"comps",#N/A,FALSE,"Intl comps";"notes",#N/A,FALSE,"Intl comps"}</definedName>
    <definedName name="wrn.comps." hidden="1">{"comps",#N/A,FALSE,"Intl comps";"notes",#N/A,FALSE,"Intl comps"}</definedName>
    <definedName name="wrn.CON_DESCUENTO." localSheetId="2" hidden="1">{#N/A,"Carabeer",FALSE,"Dscto.";#N/A,"Disbracentro",FALSE,"Dscto.";#N/A,"Río Beer",FALSE,"Dscto.";#N/A,"Andes",FALSE,"Dscto."}</definedName>
    <definedName name="wrn.CON_DESCUENTO." localSheetId="20" hidden="1">{#N/A,"Carabeer",FALSE,"Dscto.";#N/A,"Disbracentro",FALSE,"Dscto.";#N/A,"Río Beer",FALSE,"Dscto.";#N/A,"Andes",FALSE,"Dscto."}</definedName>
    <definedName name="wrn.CON_DESCUENTO." hidden="1">{#N/A,"Carabeer",FALSE,"Dscto.";#N/A,"Disbracentro",FALSE,"Dscto.";#N/A,"Río Beer",FALSE,"Dscto.";#N/A,"Andes",FALSE,"Dscto."}</definedName>
    <definedName name="wrn.Consolidated._.Set." localSheetId="2" hidden="1">{"Consolidated IS w Ratios",#N/A,FALSE,"Consolidated";"Consolidated CF",#N/A,FALSE,"Consolidated";"Consolidated DCF",#N/A,FALSE,"Consolidated"}</definedName>
    <definedName name="wrn.Consolidated._.Set." localSheetId="20" hidden="1">{"Consolidated IS w Ratios",#N/A,FALSE,"Consolidated";"Consolidated CF",#N/A,FALSE,"Consolidated";"Consolidated DCF",#N/A,FALSE,"Consolidated"}</definedName>
    <definedName name="wrn.Consolidated._.Set." hidden="1">{"Consolidated IS w Ratios",#N/A,FALSE,"Consolidated";"Consolidated CF",#N/A,FALSE,"Consolidated";"Consolidated DCF",#N/A,FALSE,"Consolidated"}</definedName>
    <definedName name="wrn.CONSOLIDATION." localSheetId="2" hidden="1">{"PAGE1",#N/A,FALSE,"Consolidation";"PAGE2",#N/A,FALSE,"Consolidation";"PAGE3",#N/A,FALSE,"Consolidation";"PAGE4",#N/A,FALSE,"Consolidation";"PAGE5",#N/A,FALSE,"Consolidation";"PAGE6",#N/A,FALSE,"Consolidation";"PAGE7",#N/A,FALSE,"Consolidation"}</definedName>
    <definedName name="wrn.CONSOLIDATION." localSheetId="20" hidden="1">{"PAGE1",#N/A,FALSE,"Consolidation";"PAGE2",#N/A,FALSE,"Consolidation";"PAGE3",#N/A,FALSE,"Consolidation";"PAGE4",#N/A,FALSE,"Consolidation";"PAGE5",#N/A,FALSE,"Consolidation";"PAGE6",#N/A,FALSE,"Consolidation";"PAGE7",#N/A,FALSE,"Consolidation"}</definedName>
    <definedName name="wrn.CONSOLIDATION." hidden="1">{"PAGE1",#N/A,FALSE,"Consolidation";"PAGE2",#N/A,FALSE,"Consolidation";"PAGE3",#N/A,FALSE,"Consolidation";"PAGE4",#N/A,FALSE,"Consolidation";"PAGE5",#N/A,FALSE,"Consolidation";"PAGE6",#N/A,FALSE,"Consolidation";"PAGE7",#N/A,FALSE,"Consolidation"}</definedName>
    <definedName name="wrn.CONTO._.ECON._.PRO._.FORMA." localSheetId="2" hidden="1">{"PRO FORMA RIEPILOGO",#N/A,TRUE,"Pro forma";"PRO FORMA DETTAGLIO",#N/A,TRUE,"Pro forma";#N/A,#N/A,TRUE,"Imposte puntuali"}</definedName>
    <definedName name="wrn.CONTO._.ECON._.PRO._.FORMA." localSheetId="20" hidden="1">{"PRO FORMA RIEPILOGO",#N/A,TRUE,"Pro forma";"PRO FORMA DETTAGLIO",#N/A,TRUE,"Pro forma";#N/A,#N/A,TRUE,"Imposte puntuali"}</definedName>
    <definedName name="wrn.CONTO._.ECON._.PRO._.FORMA." hidden="1">{"PRO FORMA RIEPILOGO",#N/A,TRUE,"Pro forma";"PRO FORMA DETTAGLIO",#N/A,TRUE,"Pro forma";#N/A,#N/A,TRUE,"Imposte puntuali"}</definedName>
    <definedName name="wrn.Conto._.economico." localSheetId="2" hidden="1">{"PRO FORMA RIEPILOGO",#N/A,FALSE,"Pro forma";"PRO FORMA DETTAGLIO",#N/A,FALSE,"Pro forma";"IMPOSTE",#N/A,FALSE,"Imposte puntuali"}</definedName>
    <definedName name="wrn.Conto._.economico." localSheetId="20" hidden="1">{"PRO FORMA RIEPILOGO",#N/A,FALSE,"Pro forma";"PRO FORMA DETTAGLIO",#N/A,FALSE,"Pro forma";"IMPOSTE",#N/A,FALSE,"Imposte puntuali"}</definedName>
    <definedName name="wrn.Conto._.economico." hidden="1">{"PRO FORMA RIEPILOGO",#N/A,FALSE,"Pro forma";"PRO FORMA DETTAGLIO",#N/A,FALSE,"Pro forma";"IMPOSTE",#N/A,FALSE,"Imposte puntuali"}</definedName>
    <definedName name="wrn.contribution." localSheetId="2" hidden="1">{#N/A,#N/A,FALSE,"Contribution Analysis"}</definedName>
    <definedName name="wrn.contribution." localSheetId="20" hidden="1">{#N/A,#N/A,FALSE,"Contribution Analysis"}</definedName>
    <definedName name="wrn.contribution." hidden="1">{#N/A,#N/A,FALSE,"Contribution Analysis"}</definedName>
    <definedName name="wrn.cooper." localSheetId="2" hidden="1">{#N/A,#N/A,TRUE,"Pro Forma";#N/A,#N/A,TRUE,"PF_Bal";#N/A,#N/A,TRUE,"PF_INC";#N/A,#N/A,TRUE,"CBE";#N/A,#N/A,TRUE,"SWK"}</definedName>
    <definedName name="wrn.cooper." localSheetId="20" hidden="1">{#N/A,#N/A,TRUE,"Pro Forma";#N/A,#N/A,TRUE,"PF_Bal";#N/A,#N/A,TRUE,"PF_INC";#N/A,#N/A,TRUE,"CBE";#N/A,#N/A,TRUE,"SWK"}</definedName>
    <definedName name="wrn.cooper." hidden="1">{#N/A,#N/A,TRUE,"Pro Forma";#N/A,#N/A,TRUE,"PF_Bal";#N/A,#N/A,TRUE,"PF_INC";#N/A,#N/A,TRUE,"CBE";#N/A,#N/A,TRUE,"SWK"}</definedName>
    <definedName name="wrn.CORMM." localSheetId="1" hidden="1">{#N/A,#N/A,FALSE,"Sheet1";#N/A,#N/A,FALSE,"Sheet2";#N/A,#N/A,FALSE,"Sheet3";#N/A,#N/A,FALSE,"Sheet9";#N/A,#N/A,FALSE,"Sheet4";#N/A,#N/A,FALSE,"Sheet5";#N/A,#N/A,FALSE,"Sheet6";#N/A,#N/A,FALSE,"Sheet7";#N/A,#N/A,FALSE,"Sheet8";#N/A,#N/A,FALSE,"Sheet10";#N/A,#N/A,FALSE,"Sheet11";#N/A,#N/A,FALSE,"Sheet12";#N/A,#N/A,FALSE,"Sheet17";#N/A,#N/A,FALSE,"Sheet16"}</definedName>
    <definedName name="wrn.CORMM." localSheetId="2" hidden="1">{#N/A,#N/A,FALSE,"Sheet1";#N/A,#N/A,FALSE,"Sheet2";#N/A,#N/A,FALSE,"Sheet3";#N/A,#N/A,FALSE,"Sheet9";#N/A,#N/A,FALSE,"Sheet4";#N/A,#N/A,FALSE,"Sheet5";#N/A,#N/A,FALSE,"Sheet6";#N/A,#N/A,FALSE,"Sheet7";#N/A,#N/A,FALSE,"Sheet8";#N/A,#N/A,FALSE,"Sheet10";#N/A,#N/A,FALSE,"Sheet11";#N/A,#N/A,FALSE,"Sheet12";#N/A,#N/A,FALSE,"Sheet17";#N/A,#N/A,FALSE,"Sheet16"}</definedName>
    <definedName name="wrn.CORMM." localSheetId="6" hidden="1">{#N/A,#N/A,FALSE,"Sheet1";#N/A,#N/A,FALSE,"Sheet2";#N/A,#N/A,FALSE,"Sheet3";#N/A,#N/A,FALSE,"Sheet9";#N/A,#N/A,FALSE,"Sheet4";#N/A,#N/A,FALSE,"Sheet5";#N/A,#N/A,FALSE,"Sheet6";#N/A,#N/A,FALSE,"Sheet7";#N/A,#N/A,FALSE,"Sheet8";#N/A,#N/A,FALSE,"Sheet10";#N/A,#N/A,FALSE,"Sheet11";#N/A,#N/A,FALSE,"Sheet12";#N/A,#N/A,FALSE,"Sheet17";#N/A,#N/A,FALSE,"Sheet16"}</definedName>
    <definedName name="wrn.CORMM." localSheetId="7" hidden="1">{#N/A,#N/A,FALSE,"Sheet1";#N/A,#N/A,FALSE,"Sheet2";#N/A,#N/A,FALSE,"Sheet3";#N/A,#N/A,FALSE,"Sheet9";#N/A,#N/A,FALSE,"Sheet4";#N/A,#N/A,FALSE,"Sheet5";#N/A,#N/A,FALSE,"Sheet6";#N/A,#N/A,FALSE,"Sheet7";#N/A,#N/A,FALSE,"Sheet8";#N/A,#N/A,FALSE,"Sheet10";#N/A,#N/A,FALSE,"Sheet11";#N/A,#N/A,FALSE,"Sheet12";#N/A,#N/A,FALSE,"Sheet17";#N/A,#N/A,FALSE,"Sheet16"}</definedName>
    <definedName name="wrn.CORMM." localSheetId="8" hidden="1">{#N/A,#N/A,FALSE,"Sheet1";#N/A,#N/A,FALSE,"Sheet2";#N/A,#N/A,FALSE,"Sheet3";#N/A,#N/A,FALSE,"Sheet9";#N/A,#N/A,FALSE,"Sheet4";#N/A,#N/A,FALSE,"Sheet5";#N/A,#N/A,FALSE,"Sheet6";#N/A,#N/A,FALSE,"Sheet7";#N/A,#N/A,FALSE,"Sheet8";#N/A,#N/A,FALSE,"Sheet10";#N/A,#N/A,FALSE,"Sheet11";#N/A,#N/A,FALSE,"Sheet12";#N/A,#N/A,FALSE,"Sheet17";#N/A,#N/A,FALSE,"Sheet16"}</definedName>
    <definedName name="wrn.CORMM." localSheetId="9" hidden="1">{#N/A,#N/A,FALSE,"Sheet1";#N/A,#N/A,FALSE,"Sheet2";#N/A,#N/A,FALSE,"Sheet3";#N/A,#N/A,FALSE,"Sheet9";#N/A,#N/A,FALSE,"Sheet4";#N/A,#N/A,FALSE,"Sheet5";#N/A,#N/A,FALSE,"Sheet6";#N/A,#N/A,FALSE,"Sheet7";#N/A,#N/A,FALSE,"Sheet8";#N/A,#N/A,FALSE,"Sheet10";#N/A,#N/A,FALSE,"Sheet11";#N/A,#N/A,FALSE,"Sheet12";#N/A,#N/A,FALSE,"Sheet17";#N/A,#N/A,FALSE,"Sheet16"}</definedName>
    <definedName name="wrn.CORMM." localSheetId="12" hidden="1">{#N/A,#N/A,FALSE,"Sheet1";#N/A,#N/A,FALSE,"Sheet2";#N/A,#N/A,FALSE,"Sheet3";#N/A,#N/A,FALSE,"Sheet9";#N/A,#N/A,FALSE,"Sheet4";#N/A,#N/A,FALSE,"Sheet5";#N/A,#N/A,FALSE,"Sheet6";#N/A,#N/A,FALSE,"Sheet7";#N/A,#N/A,FALSE,"Sheet8";#N/A,#N/A,FALSE,"Sheet10";#N/A,#N/A,FALSE,"Sheet11";#N/A,#N/A,FALSE,"Sheet12";#N/A,#N/A,FALSE,"Sheet17";#N/A,#N/A,FALSE,"Sheet16"}</definedName>
    <definedName name="wrn.CORMM." localSheetId="14" hidden="1">{#N/A,#N/A,FALSE,"Sheet1";#N/A,#N/A,FALSE,"Sheet2";#N/A,#N/A,FALSE,"Sheet3";#N/A,#N/A,FALSE,"Sheet9";#N/A,#N/A,FALSE,"Sheet4";#N/A,#N/A,FALSE,"Sheet5";#N/A,#N/A,FALSE,"Sheet6";#N/A,#N/A,FALSE,"Sheet7";#N/A,#N/A,FALSE,"Sheet8";#N/A,#N/A,FALSE,"Sheet10";#N/A,#N/A,FALSE,"Sheet11";#N/A,#N/A,FALSE,"Sheet12";#N/A,#N/A,FALSE,"Sheet17";#N/A,#N/A,FALSE,"Sheet16"}</definedName>
    <definedName name="wrn.CORMM." localSheetId="15" hidden="1">{#N/A,#N/A,FALSE,"Sheet1";#N/A,#N/A,FALSE,"Sheet2";#N/A,#N/A,FALSE,"Sheet3";#N/A,#N/A,FALSE,"Sheet9";#N/A,#N/A,FALSE,"Sheet4";#N/A,#N/A,FALSE,"Sheet5";#N/A,#N/A,FALSE,"Sheet6";#N/A,#N/A,FALSE,"Sheet7";#N/A,#N/A,FALSE,"Sheet8";#N/A,#N/A,FALSE,"Sheet10";#N/A,#N/A,FALSE,"Sheet11";#N/A,#N/A,FALSE,"Sheet12";#N/A,#N/A,FALSE,"Sheet17";#N/A,#N/A,FALSE,"Sheet16"}</definedName>
    <definedName name="wrn.CORMM." localSheetId="18" hidden="1">{#N/A,#N/A,FALSE,"Sheet1";#N/A,#N/A,FALSE,"Sheet2";#N/A,#N/A,FALSE,"Sheet3";#N/A,#N/A,FALSE,"Sheet9";#N/A,#N/A,FALSE,"Sheet4";#N/A,#N/A,FALSE,"Sheet5";#N/A,#N/A,FALSE,"Sheet6";#N/A,#N/A,FALSE,"Sheet7";#N/A,#N/A,FALSE,"Sheet8";#N/A,#N/A,FALSE,"Sheet10";#N/A,#N/A,FALSE,"Sheet11";#N/A,#N/A,FALSE,"Sheet12";#N/A,#N/A,FALSE,"Sheet17";#N/A,#N/A,FALSE,"Sheet16"}</definedName>
    <definedName name="wrn.CORMM." localSheetId="20" hidden="1">{#N/A,#N/A,FALSE,"Sheet1";#N/A,#N/A,FALSE,"Sheet2";#N/A,#N/A,FALSE,"Sheet3";#N/A,#N/A,FALSE,"Sheet9";#N/A,#N/A,FALSE,"Sheet4";#N/A,#N/A,FALSE,"Sheet5";#N/A,#N/A,FALSE,"Sheet6";#N/A,#N/A,FALSE,"Sheet7";#N/A,#N/A,FALSE,"Sheet8";#N/A,#N/A,FALSE,"Sheet10";#N/A,#N/A,FALSE,"Sheet11";#N/A,#N/A,FALSE,"Sheet12";#N/A,#N/A,FALSE,"Sheet17";#N/A,#N/A,FALSE,"Sheet16"}</definedName>
    <definedName name="wrn.CORMM." localSheetId="41" hidden="1">{#N/A,#N/A,FALSE,"Sheet1";#N/A,#N/A,FALSE,"Sheet2";#N/A,#N/A,FALSE,"Sheet3";#N/A,#N/A,FALSE,"Sheet9";#N/A,#N/A,FALSE,"Sheet4";#N/A,#N/A,FALSE,"Sheet5";#N/A,#N/A,FALSE,"Sheet6";#N/A,#N/A,FALSE,"Sheet7";#N/A,#N/A,FALSE,"Sheet8";#N/A,#N/A,FALSE,"Sheet10";#N/A,#N/A,FALSE,"Sheet11";#N/A,#N/A,FALSE,"Sheet12";#N/A,#N/A,FALSE,"Sheet17";#N/A,#N/A,FALSE,"Sheet16"}</definedName>
    <definedName name="wrn.CORMM." localSheetId="42" hidden="1">{#N/A,#N/A,FALSE,"Sheet1";#N/A,#N/A,FALSE,"Sheet2";#N/A,#N/A,FALSE,"Sheet3";#N/A,#N/A,FALSE,"Sheet9";#N/A,#N/A,FALSE,"Sheet4";#N/A,#N/A,FALSE,"Sheet5";#N/A,#N/A,FALSE,"Sheet6";#N/A,#N/A,FALSE,"Sheet7";#N/A,#N/A,FALSE,"Sheet8";#N/A,#N/A,FALSE,"Sheet10";#N/A,#N/A,FALSE,"Sheet11";#N/A,#N/A,FALSE,"Sheet12";#N/A,#N/A,FALSE,"Sheet17";#N/A,#N/A,FALSE,"Sheet16"}</definedName>
    <definedName name="wrn.CORMM." localSheetId="23" hidden="1">{#N/A,#N/A,FALSE,"Sheet1";#N/A,#N/A,FALSE,"Sheet2";#N/A,#N/A,FALSE,"Sheet3";#N/A,#N/A,FALSE,"Sheet9";#N/A,#N/A,FALSE,"Sheet4";#N/A,#N/A,FALSE,"Sheet5";#N/A,#N/A,FALSE,"Sheet6";#N/A,#N/A,FALSE,"Sheet7";#N/A,#N/A,FALSE,"Sheet8";#N/A,#N/A,FALSE,"Sheet10";#N/A,#N/A,FALSE,"Sheet11";#N/A,#N/A,FALSE,"Sheet12";#N/A,#N/A,FALSE,"Sheet17";#N/A,#N/A,FALSE,"Sheet16"}</definedName>
    <definedName name="wrn.CORMM." localSheetId="21" hidden="1">{#N/A,#N/A,FALSE,"Sheet1";#N/A,#N/A,FALSE,"Sheet2";#N/A,#N/A,FALSE,"Sheet3";#N/A,#N/A,FALSE,"Sheet9";#N/A,#N/A,FALSE,"Sheet4";#N/A,#N/A,FALSE,"Sheet5";#N/A,#N/A,FALSE,"Sheet6";#N/A,#N/A,FALSE,"Sheet7";#N/A,#N/A,FALSE,"Sheet8";#N/A,#N/A,FALSE,"Sheet10";#N/A,#N/A,FALSE,"Sheet11";#N/A,#N/A,FALSE,"Sheet12";#N/A,#N/A,FALSE,"Sheet17";#N/A,#N/A,FALSE,"Sheet16"}</definedName>
    <definedName name="wrn.CORMM." hidden="1">{#N/A,#N/A,FALSE,"Sheet1";#N/A,#N/A,FALSE,"Sheet2";#N/A,#N/A,FALSE,"Sheet3";#N/A,#N/A,FALSE,"Sheet9";#N/A,#N/A,FALSE,"Sheet4";#N/A,#N/A,FALSE,"Sheet5";#N/A,#N/A,FALSE,"Sheet6";#N/A,#N/A,FALSE,"Sheet7";#N/A,#N/A,FALSE,"Sheet8";#N/A,#N/A,FALSE,"Sheet10";#N/A,#N/A,FALSE,"Sheet11";#N/A,#N/A,FALSE,"Sheet12";#N/A,#N/A,FALSE,"Sheet17";#N/A,#N/A,FALSE,"Sheet16"}</definedName>
    <definedName name="wrn.Covenants." localSheetId="2" hidden="1">{"Covenants",#N/A,FALSE,"Covs";"quarterly covenants",#N/A,FALSE,"Covs";"quarterly projections",#N/A,FALSE,"Covs"}</definedName>
    <definedName name="wrn.Covenants." localSheetId="20" hidden="1">{"Covenants",#N/A,FALSE,"Covs";"quarterly covenants",#N/A,FALSE,"Covs";"quarterly projections",#N/A,FALSE,"Covs"}</definedName>
    <definedName name="wrn.Covenants." hidden="1">{"Covenants",#N/A,FALSE,"Covs";"quarterly covenants",#N/A,FALSE,"Covs";"quarterly projections",#N/A,FALSE,"Covs"}</definedName>
    <definedName name="wrn.Cover." localSheetId="2" hidden="1">{"coverall",#N/A,FALSE,"Definitions";"cover1",#N/A,FALSE,"Definitions";"cover2",#N/A,FALSE,"Definitions";"cover3",#N/A,FALSE,"Definitions";"cover4",#N/A,FALSE,"Definitions";"cover5",#N/A,FALSE,"Definitions";"blank",#N/A,FALSE,"Definitions"}</definedName>
    <definedName name="wrn.Cover." localSheetId="20"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owboy." localSheetId="2" hidden="1">{"assumptions",#N/A,FALSE,"Assumption Summary";"proforma97",#N/A,FALSE,"97 pro forma";"sensitivity97",#N/A,FALSE,"97 sensitivity ";"proforma98",#N/A,FALSE,"98 pro forma";"sensitivity98",#N/A,FALSE,"98 sensitivity"}</definedName>
    <definedName name="wrn.cowboy." localSheetId="20" hidden="1">{"assumptions",#N/A,FALSE,"Assumption Summary";"proforma97",#N/A,FALSE,"97 pro forma";"sensitivity97",#N/A,FALSE,"97 sensitivity ";"proforma98",#N/A,FALSE,"98 pro forma";"sensitivity98",#N/A,FALSE,"98 sensitivity"}</definedName>
    <definedName name="wrn.cowboy." hidden="1">{"assumptions",#N/A,FALSE,"Assumption Summary";"proforma97",#N/A,FALSE,"97 pro forma";"sensitivity97",#N/A,FALSE,"97 sensitivity ";"proforma98",#N/A,FALSE,"98 pro forma";"sensitivity98",#N/A,FALSE,"98 sensitivity"}</definedName>
    <definedName name="wrn.CSC." localSheetId="2" hidden="1">{"Output1",#N/A,FALSE,"Output";"Ratios1",#N/A,FALSE,"Ratios"}</definedName>
    <definedName name="wrn.CSC." localSheetId="20" hidden="1">{"Output1",#N/A,FALSE,"Output";"Ratios1",#N/A,FALSE,"Ratios"}</definedName>
    <definedName name="wrn.CSC." hidden="1">{"Output1",#N/A,FALSE,"Output";"Ratios1",#N/A,FALSE,"Ratios"}</definedName>
    <definedName name="wrn.csc2." localSheetId="2" hidden="1">{#N/A,#N/A,FALSE,"ORIX CSC"}</definedName>
    <definedName name="wrn.csc2." localSheetId="20" hidden="1">{#N/A,#N/A,FALSE,"ORIX CSC"}</definedName>
    <definedName name="wrn.csc2." hidden="1">{#N/A,#N/A,FALSE,"ORIX CSC"}</definedName>
    <definedName name="wrn.DACOM._.광전송장치._.투찰가._.검토." localSheetId="2" hidden="1">{#N/A,#N/A,FALSE,"DAOCM 2차 검토"}</definedName>
    <definedName name="wrn.DACOM._.광전송장치._.투찰가._.검토." localSheetId="20" hidden="1">{#N/A,#N/A,FALSE,"DAOCM 2차 검토"}</definedName>
    <definedName name="wrn.DACOM._.광전송장치._.투찰가._.검토." hidden="1">{#N/A,#N/A,FALSE,"DAOCM 2차 검토"}</definedName>
    <definedName name="wrn.database." localSheetId="2" hidden="1">{"subs",#N/A,FALSE,"database ";"proportional",#N/A,FALSE,"database "}</definedName>
    <definedName name="wrn.database." localSheetId="20" hidden="1">{"subs",#N/A,FALSE,"database ";"proportional",#N/A,FALSE,"database "}</definedName>
    <definedName name="wrn.database." hidden="1">{"subs",#N/A,FALSE,"database ";"proportional",#N/A,FALSE,"database "}</definedName>
    <definedName name="wrn.database.?" localSheetId="2" hidden="1">{"subs",#N/A,FALSE,"database ";"proportional",#N/A,FALSE,"database "}</definedName>
    <definedName name="wrn.database.?" localSheetId="20" hidden="1">{"subs",#N/A,FALSE,"database ";"proportional",#N/A,FALSE,"database "}</definedName>
    <definedName name="wrn.database.?" hidden="1">{"subs",#N/A,FALSE,"database ";"proportional",#N/A,FALSE,"database "}</definedName>
    <definedName name="wrn.Dayanıklı._.tüketim." localSheetId="2" hidden="1">{"Dayanıklı tüketim",#N/A,FALSE,"9511kar(TL)"}</definedName>
    <definedName name="wrn.Dayanıklı._.tüketim." localSheetId="20" hidden="1">{"Dayanıklı tüketim",#N/A,FALSE,"9511kar(TL)"}</definedName>
    <definedName name="wrn.Dayanıklı._.tüketim." hidden="1">{"Dayanıklı tüketim",#N/A,FALSE,"9511kar(TL)"}</definedName>
    <definedName name="wrn.Dayanıklı._.tüketim._.dolar." localSheetId="2" hidden="1">{"Dayanıklı tüketimdolar",#N/A,FALSE,"9511kar($)"}</definedName>
    <definedName name="wrn.Dayanıklı._.tüketim._.dolar." localSheetId="20" hidden="1">{"Dayanıklı tüketimdolar",#N/A,FALSE,"9511kar($)"}</definedName>
    <definedName name="wrn.Dayanıklı._.tüketim._.dolar." hidden="1">{"Dayanıklı tüketimdolar",#N/A,FALSE,"9511kar($)"}</definedName>
    <definedName name="wrn.dcf" localSheetId="2" hidden="1">{"mgmt forecast",#N/A,FALSE,"Mgmt Forecast";"dcf table",#N/A,FALSE,"Mgmt Forecast";"sensitivity",#N/A,FALSE,"Mgmt Forecast";"table inputs",#N/A,FALSE,"Mgmt Forecast";"calculations",#N/A,FALSE,"Mgmt Forecast"}</definedName>
    <definedName name="wrn.dcf" localSheetId="20"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dcf." localSheetId="2" hidden="1">{"mgmt forecast",#N/A,FALSE,"Mgmt Forecast";"dcf table",#N/A,FALSE,"Mgmt Forecast";"sensitivity",#N/A,FALSE,"Mgmt Forecast";"table inputs",#N/A,FALSE,"Mgmt Forecast";"calculations",#N/A,FALSE,"Mgmt Forecast"}</definedName>
    <definedName name="wrn.dcf." localSheetId="20"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DCF._.III._.Report." localSheetId="2" hidden="1">{#N/A,#N/A,FALSE,"Cover";#N/A,#N/A,FALSE,"Pres ";#N/A,#N/A,FALSE,"Outputs";#N/A,#N/A,FALSE,"DCF ";#N/A,#N/A,FALSE,"CFS";#N/A,#N/A,FALSE,"BS";#N/A,#N/A,FALSE,"PL";#N/A,#N/A,FALSE,"Control (In)";#N/A,#N/A,FALSE,"Broker (In)";#N/A,#N/A,FALSE,"In-House (In)";#N/A,#N/A,FALSE,"WACC";#N/A,#N/A,FALSE,"Ass";#N/A,#N/A,FALSE,"Check"}</definedName>
    <definedName name="wrn.DCF._.III._.Report." localSheetId="20" hidden="1">{#N/A,#N/A,FALSE,"Cover";#N/A,#N/A,FALSE,"Pres ";#N/A,#N/A,FALSE,"Outputs";#N/A,#N/A,FALSE,"DCF ";#N/A,#N/A,FALSE,"CFS";#N/A,#N/A,FALSE,"BS";#N/A,#N/A,FALSE,"PL";#N/A,#N/A,FALSE,"Control (In)";#N/A,#N/A,FALSE,"Broker (In)";#N/A,#N/A,FALSE,"In-House (In)";#N/A,#N/A,FALSE,"WACC";#N/A,#N/A,FALSE,"Ass";#N/A,#N/A,FALSE,"Check"}</definedName>
    <definedName name="wrn.DCF._.III._.Report." hidden="1">{#N/A,#N/A,FALSE,"Cover";#N/A,#N/A,FALSE,"Pres ";#N/A,#N/A,FALSE,"Outputs";#N/A,#N/A,FALSE,"DCF ";#N/A,#N/A,FALSE,"CFS";#N/A,#N/A,FALSE,"BS";#N/A,#N/A,FALSE,"PL";#N/A,#N/A,FALSE,"Control (In)";#N/A,#N/A,FALSE,"Broker (In)";#N/A,#N/A,FALSE,"In-House (In)";#N/A,#N/A,FALSE,"WACC";#N/A,#N/A,FALSE,"Ass";#N/A,#N/A,FALSE,"Check"}</definedName>
    <definedName name="wrn.DCF_Terminal_Value_qchm." localSheetId="2" hidden="1">{"qchm_dcf",#N/A,FALSE,"QCHMDCF2";"qchm_terminal",#N/A,FALSE,"QCHMDCF2"}</definedName>
    <definedName name="wrn.DCF_Terminal_Value_qchm." localSheetId="20" hidden="1">{"qchm_dcf",#N/A,FALSE,"QCHMDCF2";"qchm_terminal",#N/A,FALSE,"QCHMDCF2"}</definedName>
    <definedName name="wrn.DCF_Terminal_Value_qchm." hidden="1">{"qchm_dcf",#N/A,FALSE,"QCHMDCF2";"qchm_terminal",#N/A,FALSE,"QCHMDCF2"}</definedName>
    <definedName name="wrn.Depreciation." localSheetId="2" hidden="1">{"GAAP Deprec",#N/A,TRUE,"Financials";"Tax Deprec",#N/A,TRUE,"Financials"}</definedName>
    <definedName name="wrn.Depreciation." localSheetId="20" hidden="1">{"GAAP Deprec",#N/A,TRUE,"Financials";"Tax Deprec",#N/A,TRUE,"Financials"}</definedName>
    <definedName name="wrn.Depreciation." hidden="1">{"GAAP Deprec",#N/A,TRUE,"Financials";"Tax Deprec",#N/A,TRUE,"Financials"}</definedName>
    <definedName name="wrn.Development." localSheetId="2" hidden="1">{#N/A,#N/A,FALSE,"Development";#N/A,#N/A,FALSE,"Summary";#N/A,#N/A,FALSE,"People Time";#N/A,#N/A,FALSE,"Summary of People";#N/A,#N/A,FALSE,"Planing"}</definedName>
    <definedName name="wrn.Development." localSheetId="20" hidden="1">{#N/A,#N/A,FALSE,"Development";#N/A,#N/A,FALSE,"Summary";#N/A,#N/A,FALSE,"People Time";#N/A,#N/A,FALSE,"Summary of People";#N/A,#N/A,FALSE,"Planing"}</definedName>
    <definedName name="wrn.Development." hidden="1">{#N/A,#N/A,FALSE,"Development";#N/A,#N/A,FALSE,"Summary";#N/A,#N/A,FALSE,"People Time";#N/A,#N/A,FALSE,"Summary of People";#N/A,#N/A,FALSE,"Planing"}</definedName>
    <definedName name="wrn.dil_anal." localSheetId="2" hidden="1">{"hiden",#N/A,FALSE,"14";"hidden",#N/A,FALSE,"16";"hidden",#N/A,FALSE,"18";"hidden",#N/A,FALSE,"20"}</definedName>
    <definedName name="wrn.dil_anal." localSheetId="20" hidden="1">{"hiden",#N/A,FALSE,"14";"hidden",#N/A,FALSE,"16";"hidden",#N/A,FALSE,"18";"hidden",#N/A,FALSE,"20"}</definedName>
    <definedName name="wrn.dil_anal." hidden="1">{"hiden",#N/A,FALSE,"14";"hidden",#N/A,FALSE,"16";"hidden",#N/A,FALSE,"18";"hidden",#N/A,FALSE,"20"}</definedName>
    <definedName name="wrn.Dış._.ticaret." localSheetId="2" hidden="1">{"Dış ticaret",#N/A,FALSE,"9511kar(TL)"}</definedName>
    <definedName name="wrn.Dış._.ticaret." localSheetId="20" hidden="1">{"Dış ticaret",#N/A,FALSE,"9511kar(TL)"}</definedName>
    <definedName name="wrn.Dış._.ticaret." hidden="1">{"Dış ticaret",#N/A,FALSE,"9511kar(TL)"}</definedName>
    <definedName name="wrn.Dış._.ticaret._.dolar." localSheetId="2" hidden="1">{"Dış ticaret dolar",#N/A,FALSE,"9511kar($)"}</definedName>
    <definedName name="wrn.Dış._.ticaret._.dolar." localSheetId="20" hidden="1">{"Dış ticaret dolar",#N/A,FALSE,"9511kar($)"}</definedName>
    <definedName name="wrn.Dış._.ticaret._.dolar." hidden="1">{"Dış ticaret dolar",#N/A,FALSE,"9511kar($)"}</definedName>
    <definedName name="wrn.document." localSheetId="2" hidden="1">{"comp",#N/A,FALSE,"SPEC";"footnotes",#N/A,FALSE,"SPEC"}</definedName>
    <definedName name="wrn.document." localSheetId="20" hidden="1">{"comp",#N/A,FALSE,"SPEC";"footnotes",#N/A,FALSE,"SPEC"}</definedName>
    <definedName name="wrn.document." hidden="1">{"comp",#N/A,FALSE,"SPEC";"footnotes",#N/A,FALSE,"SPEC"}</definedName>
    <definedName name="wrn.documentaero." localSheetId="2" hidden="1">{"comps2",#N/A,FALSE,"AERO";"footnotes",#N/A,FALSE,"AERO"}</definedName>
    <definedName name="wrn.documentaero." localSheetId="20" hidden="1">{"comps2",#N/A,FALSE,"AERO";"footnotes",#N/A,FALSE,"AERO"}</definedName>
    <definedName name="wrn.documentaero." hidden="1">{"comps2",#N/A,FALSE,"AERO";"footnotes",#N/A,FALSE,"AERO"}</definedName>
    <definedName name="wrn.documenthand." localSheetId="2" hidden="1">{"comps",#N/A,FALSE,"HANDPACK";"footnotes",#N/A,FALSE,"HANDPACK"}</definedName>
    <definedName name="wrn.documenthand." localSheetId="20" hidden="1">{"comps",#N/A,FALSE,"HANDPACK";"footnotes",#N/A,FALSE,"HANDPACK"}</definedName>
    <definedName name="wrn.documenthand." hidden="1">{"comps",#N/A,FALSE,"HANDPACK";"footnotes",#N/A,FALSE,"HANDPACK"}</definedName>
    <definedName name="wrn.Earnings._.Model."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st._.Jefferson." localSheetId="2" hidden="1">{"Savings",#N/A,FALSE,"East Jeff OP Surgery 090897";"OPS",#N/A,FALSE,"East Jeff OP Surgery 090897"}</definedName>
    <definedName name="wrn.East._.Jefferson." localSheetId="20" hidden="1">{"Savings",#N/A,FALSE,"East Jeff OP Surgery 090897";"OPS",#N/A,FALSE,"East Jeff OP Surgery 090897"}</definedName>
    <definedName name="wrn.East._.Jefferson." hidden="1">{"Savings",#N/A,FALSE,"East Jeff OP Surgery 090897";"OPS",#N/A,FALSE,"East Jeff OP Surgery 090897"}</definedName>
    <definedName name="wrn.Employee._.Efficiency." localSheetId="2" hidden="1">{"Employee Efficiency",#N/A,FALSE,"Benchmarking"}</definedName>
    <definedName name="wrn.Employee._.Efficiency." localSheetId="20" hidden="1">{"Employee Efficiency",#N/A,FALSE,"Benchmarking"}</definedName>
    <definedName name="wrn.Employee._.Efficiency." hidden="1">{"Employee Efficiency",#N/A,FALSE,"Benchmarking"}</definedName>
    <definedName name="wrn.Enerji._.maden." localSheetId="2" hidden="1">{"Enerji maden",#N/A,FALSE,"9511kar(TL)"}</definedName>
    <definedName name="wrn.Enerji._.maden." localSheetId="20" hidden="1">{"Enerji maden",#N/A,FALSE,"9511kar(TL)"}</definedName>
    <definedName name="wrn.Enerji._.maden." hidden="1">{"Enerji maden",#N/A,FALSE,"9511kar(TL)"}</definedName>
    <definedName name="wrn.Enerji._.maden._.dolar." localSheetId="2" hidden="1">{"Enerji maden dolar",#N/A,FALSE,"9511kar($)"}</definedName>
    <definedName name="wrn.Enerji._.maden._.dolar." localSheetId="20" hidden="1">{"Enerji maden dolar",#N/A,FALSE,"9511kar($)"}</definedName>
    <definedName name="wrn.Enerji._.maden._.dolar." hidden="1">{"Enerji maden dolar",#N/A,FALSE,"9511kar($)"}</definedName>
    <definedName name="wrn.Ensemble_client." localSheetId="2" hidden="1">{"ratios",#N/A,FALSE,"Analyse";"multiples",#N/A,FALSE,"Analyse";"places",#N/A,FALSE,"Analyse";"résultats_édition client",#N/A,FALSE,"Résultats";"reg_edition client",#N/A,FALSE,"Regressions";"SYNTHESE",#N/A,FALSE,"Synthese"}</definedName>
    <definedName name="wrn.Ensemble_client." localSheetId="20" hidden="1">{"ratios",#N/A,FALSE,"Analyse";"multiples",#N/A,FALSE,"Analyse";"places",#N/A,FALSE,"Analyse";"résultats_édition client",#N/A,FALSE,"Résultats";"reg_edition client",#N/A,FALSE,"Regressions";"SYNTHESE",#N/A,FALSE,"Synthese"}</definedName>
    <definedName name="wrn.Ensemble_client." hidden="1">{"ratios",#N/A,FALSE,"Analyse";"multiples",#N/A,FALSE,"Analyse";"places",#N/A,FALSE,"Analyse";"résultats_édition client",#N/A,FALSE,"Résultats";"reg_edition client",#N/A,FALSE,"Regressions";"SYNTHESE",#N/A,FALSE,"Synthese"}</definedName>
    <definedName name="wrn.Ensemble_travail." localSheetId="2" hidden="1">{"données",#N/A,FALSE,"Input";"ratios",#N/A,FALSE,"Analyse";"multiples",#N/A,FALSE,"Analyse";"places",#N/A,FALSE,"Analyse";"res_travail",#N/A,FALSE,"Résultats";"reg_travail",#N/A,FALSE,"Regressions";"SYNTHESE",#N/A,FALSE,"Synthese"}</definedName>
    <definedName name="wrn.Ensemble_travail." localSheetId="20" hidden="1">{"données",#N/A,FALSE,"Input";"ratios",#N/A,FALSE,"Analyse";"multiples",#N/A,FALSE,"Analyse";"places",#N/A,FALSE,"Analyse";"res_travail",#N/A,FALSE,"Résultats";"reg_travail",#N/A,FALSE,"Regressions";"SYNTHESE",#N/A,FALSE,"Synthese"}</definedName>
    <definedName name="wrn.Ensemble_travail." hidden="1">{"données",#N/A,FALSE,"Input";"ratios",#N/A,FALSE,"Analyse";"multiples",#N/A,FALSE,"Analyse";"places",#N/A,FALSE,"Analyse";"res_travail",#N/A,FALSE,"Résultats";"reg_travail",#N/A,FALSE,"Regressions";"SYNTHESE",#N/A,FALSE,"Synthese"}</definedName>
    <definedName name="wrn.Entire._.Model." localSheetId="2" hidden="1">{"Clothing PL",#N/A,FALSE,"H1H2";"Food PL",#N/A,FALSE,"H1H2";"Group PL",#N/A,FALSE,"H1H2";"Home Furnishings PL",#N/A,FALSE,"H1H2";"LFL assumptions",#N/A,FALSE,"H1H2";"Sales by division",#N/A,FALSE,"H1H2";"UK Retail PL",#N/A,FALSE,"H1H2"}</definedName>
    <definedName name="wrn.Entire._.Model." localSheetId="20" hidden="1">{"Clothing PL",#N/A,FALSE,"H1H2";"Food PL",#N/A,FALSE,"H1H2";"Group PL",#N/A,FALSE,"H1H2";"Home Furnishings PL",#N/A,FALSE,"H1H2";"LFL assumptions",#N/A,FALSE,"H1H2";"Sales by division",#N/A,FALSE,"H1H2";"UK Retail PL",#N/A,FALSE,"H1H2"}</definedName>
    <definedName name="wrn.Entire._.Model." hidden="1">{"Clothing PL",#N/A,FALSE,"H1H2";"Food PL",#N/A,FALSE,"H1H2";"Group PL",#N/A,FALSE,"H1H2";"Home Furnishings PL",#N/A,FALSE,"H1H2";"LFL assumptions",#N/A,FALSE,"H1H2";"Sales by division",#N/A,FALSE,"H1H2";"UK Retail PL",#N/A,FALSE,"H1H2"}</definedName>
    <definedName name="wrn.equity._.comps." localSheetId="2" hidden="1">{"equity comps",#N/A,FALSE,"CS Comps";"equity comps",#N/A,FALSE,"PS Comps";"equity comps",#N/A,FALSE,"GIC_Comps";"equity comps",#N/A,FALSE,"GIC2_Comps"}</definedName>
    <definedName name="wrn.equity._.comps." localSheetId="20" hidden="1">{"equity comps",#N/A,FALSE,"CS Comps";"equity comps",#N/A,FALSE,"PS Comps";"equity comps",#N/A,FALSE,"GIC_Comps";"equity comps",#N/A,FALSE,"GIC2_Comps"}</definedName>
    <definedName name="wrn.equity._.comps." hidden="1">{"equity comps",#N/A,FALSE,"CS Comps";"equity comps",#N/A,FALSE,"PS Comps";"equity comps",#N/A,FALSE,"GIC_Comps";"equity comps",#N/A,FALSE,"GIC2_Comps"}</definedName>
    <definedName name="wrn.Europe._.Base." localSheetId="2" hidden="1">{"Eur Base Top",#N/A,FALSE,"Europe Base";"Eur Base Bottom",#N/A,FALSE,"Europe Base"}</definedName>
    <definedName name="wrn.Europe._.Base." localSheetId="20" hidden="1">{"Eur Base Top",#N/A,FALSE,"Europe Base";"Eur Base Bottom",#N/A,FALSE,"Europe Base"}</definedName>
    <definedName name="wrn.Europe._.Base." hidden="1">{"Eur Base Top",#N/A,FALSE,"Europe Base";"Eur Base Bottom",#N/A,FALSE,"Europe Base"}</definedName>
    <definedName name="wrn.Europe._.Set." localSheetId="2" hidden="1">{"IS w Ratios",#N/A,FALSE,"Europe";"PF CF Europe",#N/A,FALSE,"Europe";"DCF Eur Matrix",#N/A,FALSE,"Europe"}</definedName>
    <definedName name="wrn.Europe._.Set." localSheetId="20" hidden="1">{"IS w Ratios",#N/A,FALSE,"Europe";"PF CF Europe",#N/A,FALSE,"Europe";"DCF Eur Matrix",#N/A,FALSE,"Europe"}</definedName>
    <definedName name="wrn.Europe._.Set." hidden="1">{"IS w Ratios",#N/A,FALSE,"Europe";"PF CF Europe",#N/A,FALSE,"Europe";"DCF Eur Matrix",#N/A,FALSE,"Europe"}</definedName>
    <definedName name="wrn.Everything." localSheetId="2"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2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xitAndSalesAssumptions." localSheetId="2" hidden="1">{#N/A,#N/A,FALSE,"ExitStratigy"}</definedName>
    <definedName name="wrn.ExitAndSalesAssumptions." localSheetId="20" hidden="1">{#N/A,#N/A,FALSE,"ExitStratigy"}</definedName>
    <definedName name="wrn.ExitAndSalesAssumptions." hidden="1">{#N/A,#N/A,FALSE,"ExitStratigy"}</definedName>
    <definedName name="wrn.Far._.East._.Set." localSheetId="2" hidden="1">{"IS FE with Ratios",#N/A,FALSE,"Far East";"PF CF Far East",#N/A,FALSE,"Far East";"DCF Far East Matrix",#N/A,FALSE,"Far East"}</definedName>
    <definedName name="wrn.Far._.East._.Set." localSheetId="20" hidden="1">{"IS FE with Ratios",#N/A,FALSE,"Far East";"PF CF Far East",#N/A,FALSE,"Far East";"DCF Far East Matrix",#N/A,FALSE,"Far East"}</definedName>
    <definedName name="wrn.Far._.East._.Set." hidden="1">{"IS FE with Ratios",#N/A,FALSE,"Far East";"PF CF Far East",#N/A,FALSE,"Far East";"DCF Far East Matrix",#N/A,FALSE,"Far East"}</definedName>
    <definedName name="wrn.FE._.Sensitivity." localSheetId="2" hidden="1">{"Far East Top",#N/A,FALSE,"FE Model";"Far East Mid",#N/A,FALSE,"FE Model";"Far East Base",#N/A,FALSE,"FE Model"}</definedName>
    <definedName name="wrn.FE._.Sensitivity." localSheetId="20" hidden="1">{"Far East Top",#N/A,FALSE,"FE Model";"Far East Mid",#N/A,FALSE,"FE Model";"Far East Base",#N/A,FALSE,"FE Model"}</definedName>
    <definedName name="wrn.FE._.Sensitivity." hidden="1">{"Far East Top",#N/A,FALSE,"FE Model";"Far East Mid",#N/A,FALSE,"FE Model";"Far East Base",#N/A,FALSE,"FE Model"}</definedName>
    <definedName name="wrn.Fergus._.and._.Nigel._.Variances." localSheetId="2" hidden="1">{"Total",#N/A,FALSE,"TOTAL";"5300",#N/A,FALSE,"5300";"5302",#N/A,FALSE,"5302";"5303",#N/A,FALSE,"5303";"5304",#N/A,FALSE,"5304";"5305",#N/A,FALSE,"5305";"5306",#N/A,FALSE,"5306";"Conformance",#N/A,FALSE,"CONFORM"}</definedName>
    <definedName name="wrn.Fergus._.and._.Nigel._.Variances." localSheetId="20" hidden="1">{"Total",#N/A,FALSE,"TOTAL";"5300",#N/A,FALSE,"5300";"5302",#N/A,FALSE,"5302";"5303",#N/A,FALSE,"5303";"5304",#N/A,FALSE,"5304";"5305",#N/A,FALSE,"5305";"5306",#N/A,FALSE,"5306";"Conformance",#N/A,FALSE,"CONFORM"}</definedName>
    <definedName name="wrn.Fergus._.and._.Nigel._.Variances." hidden="1">{"Total",#N/A,FALSE,"TOTAL";"5300",#N/A,FALSE,"5300";"5302",#N/A,FALSE,"5302";"5303",#N/A,FALSE,"5303";"5304",#N/A,FALSE,"5304";"5305",#N/A,FALSE,"5305";"5306",#N/A,FALSE,"5306";"Conformance",#N/A,FALSE,"CONFORM"}</definedName>
    <definedName name="wrn.Final._.Copy." localSheetId="2" hidden="1">{#N/A,#N/A,TRUE,"Assumptions";#N/A,#N/A,TRUE,"Financial  Statements";#N/A,#N/A,TRUE,"Unl. Free CF Valuation ";#N/A,#N/A,TRUE,"Funding Schedule";#N/A,#N/A,TRUE,"High Yield &amp; Equity Schedule"}</definedName>
    <definedName name="wrn.Final._.Copy." localSheetId="20" hidden="1">{#N/A,#N/A,TRUE,"Assumptions";#N/A,#N/A,TRUE,"Financial  Statements";#N/A,#N/A,TRUE,"Unl. Free CF Valuation ";#N/A,#N/A,TRUE,"Funding Schedule";#N/A,#N/A,TRUE,"High Yield &amp; Equity Schedule"}</definedName>
    <definedName name="wrn.Final._.Copy." hidden="1">{#N/A,#N/A,TRUE,"Assumptions";#N/A,#N/A,TRUE,"Financial  Statements";#N/A,#N/A,TRUE,"Unl. Free CF Valuation ";#N/A,#N/A,TRUE,"Funding Schedule";#N/A,#N/A,TRUE,"High Yield &amp; Equity Schedule"}</definedName>
    <definedName name="wrn.financial._.model." localSheetId="2" hidden="1">{#N/A,#N/A,FALSE,"Financials";#N/A,#N/A,FALSE,"B.S.";#N/A,#N/A,FALSE,"Costs";#N/A,#N/A,FALSE,"Fixed Assets";#N/A,#N/A,FALSE,"DCF";#N/A,#N/A,FALSE,"AVP"}</definedName>
    <definedName name="wrn.financial._.model." localSheetId="20" hidden="1">{#N/A,#N/A,FALSE,"Financials";#N/A,#N/A,FALSE,"B.S.";#N/A,#N/A,FALSE,"Costs";#N/A,#N/A,FALSE,"Fixed Assets";#N/A,#N/A,FALSE,"DCF";#N/A,#N/A,FALSE,"AVP"}</definedName>
    <definedName name="wrn.financial._.model." hidden="1">{#N/A,#N/A,FALSE,"Financials";#N/A,#N/A,FALSE,"B.S.";#N/A,#N/A,FALSE,"Costs";#N/A,#N/A,FALSE,"Fixed Assets";#N/A,#N/A,FALSE,"DCF";#N/A,#N/A,FALSE,"AVP"}</definedName>
    <definedName name="wrn.financials." localSheetId="2" hidden="1">{"Bal Sht Wallace",#N/A,FALSE,"Wall BS";"Wall Cash Flow",#N/A,FALSE,"Wall CF Stmt";"Income Statement Wallace",#N/A,FALSE,"Wall Inc Stmt";"INc Statement Matt",#N/A,FALSE,"Moore Inc stmt";"Balance Sheets Matt",#N/A,FALSE,"Moore BS";"Cash Flow Statements Matt",#N/A,FALSE,"Moore CF Stmt"}</definedName>
    <definedName name="wrn.financials." localSheetId="20" hidden="1">{"Bal Sht Wallace",#N/A,FALSE,"Wall BS";"Wall Cash Flow",#N/A,FALSE,"Wall CF Stmt";"Income Statement Wallace",#N/A,FALSE,"Wall Inc Stmt";"INc Statement Matt",#N/A,FALSE,"Moore Inc stmt";"Balance Sheets Matt",#N/A,FALSE,"Moore BS";"Cash Flow Statements Matt",#N/A,FALSE,"Moore CF Stmt"}</definedName>
    <definedName name="wrn.financials." hidden="1">{"Bal Sht Wallace",#N/A,FALSE,"Wall BS";"Wall Cash Flow",#N/A,FALSE,"Wall CF Stmt";"Income Statement Wallace",#N/A,FALSE,"Wall Inc Stmt";"INc Statement Matt",#N/A,FALSE,"Moore Inc stmt";"Balance Sheets Matt",#N/A,FALSE,"Moore BS";"Cash Flow Statements Matt",#N/A,FALSE,"Moore CF Stmt"}</definedName>
    <definedName name="wrn.Finansman." localSheetId="2" hidden="1">{"Finansman",#N/A,FALSE,"9511kar(TL)"}</definedName>
    <definedName name="wrn.Finansman." localSheetId="20" hidden="1">{"Finansman",#N/A,FALSE,"9511kar(TL)"}</definedName>
    <definedName name="wrn.Finansman." hidden="1">{"Finansman",#N/A,FALSE,"9511kar(TL)"}</definedName>
    <definedName name="wrn.Finansman._.dolar." localSheetId="2" hidden="1">{"Finansman dolar",#N/A,FALSE,"9511kar($)"}</definedName>
    <definedName name="wrn.Finansman._.dolar." localSheetId="20" hidden="1">{"Finansman dolar",#N/A,FALSE,"9511kar($)"}</definedName>
    <definedName name="wrn.Finansman._.dolar." hidden="1">{"Finansman dolar",#N/A,FALSE,"9511kar($)"}</definedName>
    <definedName name="wrn.FINSTM." localSheetId="2" hidden="1">{#N/A,#N/A,FALSE,"P&amp;L";#N/A,#N/A,FALSE,"BS";#N/A,#N/A,FALSE,"HILITE";#N/A,#N/A,FALSE,"KEY"}</definedName>
    <definedName name="wrn.FINSTM." localSheetId="20" hidden="1">{#N/A,#N/A,FALSE,"P&amp;L";#N/A,#N/A,FALSE,"BS";#N/A,#N/A,FALSE,"HILITE";#N/A,#N/A,FALSE,"KEY"}</definedName>
    <definedName name="wrn.FINSTM." hidden="1">{#N/A,#N/A,FALSE,"P&amp;L";#N/A,#N/A,FALSE,"BS";#N/A,#N/A,FALSE,"HILITE";#N/A,#N/A,FALSE,"KEY"}</definedName>
    <definedName name="wrn.Flash." localSheetId="2" hidden="1">{#N/A,#N/A,FALSE,"JKFLASH2";#N/A,#N/A,FALSE,"Page 4";#N/A,#N/A,FALSE,"page 3"}</definedName>
    <definedName name="wrn.Flash." localSheetId="20" hidden="1">{#N/A,#N/A,FALSE,"JKFLASH2";#N/A,#N/A,FALSE,"Page 4";#N/A,#N/A,FALSE,"page 3"}</definedName>
    <definedName name="wrn.Flash." hidden="1">{#N/A,#N/A,FALSE,"JKFLASH2";#N/A,#N/A,FALSE,"Page 4";#N/A,#N/A,FALSE,"page 3"}</definedName>
    <definedName name="wrn.FNMA22PI." localSheetId="1" hidden="1">{#N/A,#N/A,FALSE,"fnma22pi";#N/A,#N/A,FALSE,"1888144"}</definedName>
    <definedName name="wrn.FNMA22PI." localSheetId="2" hidden="1">{#N/A,#N/A,FALSE,"fnma22pi";#N/A,#N/A,FALSE,"1888144"}</definedName>
    <definedName name="wrn.FNMA22PI." localSheetId="6" hidden="1">{#N/A,#N/A,FALSE,"fnma22pi";#N/A,#N/A,FALSE,"1888144"}</definedName>
    <definedName name="wrn.FNMA22PI." localSheetId="7" hidden="1">{#N/A,#N/A,FALSE,"fnma22pi";#N/A,#N/A,FALSE,"1888144"}</definedName>
    <definedName name="wrn.FNMA22PI." localSheetId="8" hidden="1">{#N/A,#N/A,FALSE,"fnma22pi";#N/A,#N/A,FALSE,"1888144"}</definedName>
    <definedName name="wrn.FNMA22PI." localSheetId="9" hidden="1">{#N/A,#N/A,FALSE,"fnma22pi";#N/A,#N/A,FALSE,"1888144"}</definedName>
    <definedName name="wrn.FNMA22PI." localSheetId="12" hidden="1">{#N/A,#N/A,FALSE,"fnma22pi";#N/A,#N/A,FALSE,"1888144"}</definedName>
    <definedName name="wrn.FNMA22PI." localSheetId="14" hidden="1">{#N/A,#N/A,FALSE,"fnma22pi";#N/A,#N/A,FALSE,"1888144"}</definedName>
    <definedName name="wrn.FNMA22PI." localSheetId="15" hidden="1">{#N/A,#N/A,FALSE,"fnma22pi";#N/A,#N/A,FALSE,"1888144"}</definedName>
    <definedName name="wrn.FNMA22PI." localSheetId="18" hidden="1">{#N/A,#N/A,FALSE,"fnma22pi";#N/A,#N/A,FALSE,"1888144"}</definedName>
    <definedName name="wrn.FNMA22PI." localSheetId="20" hidden="1">{#N/A,#N/A,FALSE,"fnma22pi";#N/A,#N/A,FALSE,"1888144"}</definedName>
    <definedName name="wrn.FNMA22PI." localSheetId="41" hidden="1">{#N/A,#N/A,FALSE,"fnma22pi";#N/A,#N/A,FALSE,"1888144"}</definedName>
    <definedName name="wrn.FNMA22PI." localSheetId="42" hidden="1">{#N/A,#N/A,FALSE,"fnma22pi";#N/A,#N/A,FALSE,"1888144"}</definedName>
    <definedName name="wrn.FNMA22PI." localSheetId="23" hidden="1">{#N/A,#N/A,FALSE,"fnma22pi";#N/A,#N/A,FALSE,"1888144"}</definedName>
    <definedName name="wrn.FNMA22PI." localSheetId="21" hidden="1">{#N/A,#N/A,FALSE,"fnma22pi";#N/A,#N/A,FALSE,"1888144"}</definedName>
    <definedName name="wrn.FNMA22PI." hidden="1">{#N/A,#N/A,FALSE,"fnma22pi";#N/A,#N/A,FALSE,"1888144"}</definedName>
    <definedName name="wrn.fred." localSheetId="2" hidden="1">{"cover",#N/A,TRUE,"BaseCase";"pnl",#N/A,TRUE,"BaseCase";"pnldet",#N/A,TRUE,"BaseCase";"bil",#N/A,TRUE,"BaseCase";"tabfi",#N/A,TRUE,"BaseCase";"ratios",#N/A,TRUE,"BaseCase";"variab",#N/A,TRUE,"BaseCase";"inv",#N/A,TRUE,"BaseCase"}</definedName>
    <definedName name="wrn.fred." localSheetId="20" hidden="1">{"cover",#N/A,TRUE,"BaseCase";"pnl",#N/A,TRUE,"BaseCase";"pnldet",#N/A,TRUE,"BaseCase";"bil",#N/A,TRUE,"BaseCase";"tabfi",#N/A,TRUE,"BaseCase";"ratios",#N/A,TRUE,"BaseCase";"variab",#N/A,TRUE,"BaseCase";"inv",#N/A,TRUE,"BaseCase"}</definedName>
    <definedName name="wrn.fred." hidden="1">{"cover",#N/A,TRUE,"BaseCase";"pnl",#N/A,TRUE,"BaseCase";"pnldet",#N/A,TRUE,"BaseCase";"bil",#N/A,TRUE,"BaseCase";"tabfi",#N/A,TRUE,"BaseCase";"ratios",#N/A,TRUE,"BaseCase";"variab",#N/A,TRUE,"BaseCase";"inv",#N/A,TRUE,"BaseCase"}</definedName>
    <definedName name="wrn.Full." localSheetId="2" hidden="1">{#N/A,#N/A,TRUE,"Cover Page";#N/A,#N/A,TRUE,"Summary";#N/A,#N/A,TRUE,"Acquisition Analysis";#N/A,#N/A,TRUE,"Acquiror Financials";#N/A,#N/A,TRUE,"Target Financials";#N/A,#N/A,TRUE,"Pro Forma";#N/A,#N/A,TRUE,"Shares";#N/A,#N/A,TRUE,"ESOP Recon";#N/A,#N/A,TRUE,"IRR";#N/A,#N/A,TRUE,"Sensitivity";#N/A,#N/A,TRUE,"Inputs"}</definedName>
    <definedName name="wrn.Full." localSheetId="20" hidden="1">{#N/A,#N/A,TRUE,"Cover Page";#N/A,#N/A,TRUE,"Summary";#N/A,#N/A,TRUE,"Acquisition Analysis";#N/A,#N/A,TRUE,"Acquiror Financials";#N/A,#N/A,TRUE,"Target Financials";#N/A,#N/A,TRUE,"Pro Forma";#N/A,#N/A,TRUE,"Shares";#N/A,#N/A,TRUE,"ESOP Recon";#N/A,#N/A,TRUE,"IRR";#N/A,#N/A,TRUE,"Sensitivity";#N/A,#N/A,TRUE,"Inputs"}</definedName>
    <definedName name="wrn.Full." hidden="1">{#N/A,#N/A,TRUE,"Cover Page";#N/A,#N/A,TRUE,"Summary";#N/A,#N/A,TRUE,"Acquisition Analysis";#N/A,#N/A,TRUE,"Acquiror Financials";#N/A,#N/A,TRUE,"Target Financials";#N/A,#N/A,TRUE,"Pro Forma";#N/A,#N/A,TRUE,"Shares";#N/A,#N/A,TRUE,"ESOP Recon";#N/A,#N/A,TRUE,"IRR";#N/A,#N/A,TRUE,"Sensitivity";#N/A,#N/A,TRUE,"Inputs"}</definedName>
    <definedName name="wrn.Full._.model." localSheetId="2" hidden="1">{#N/A,#N/A,TRUE,"Cover sheet";#N/A,#N/A,TRUE,"Summary";#N/A,#N/A,TRUE,"Key Assumptions";#N/A,#N/A,TRUE,"Profit &amp; Loss";#N/A,#N/A,TRUE,"Balance Sheet";#N/A,#N/A,TRUE,"Cashflow";#N/A,#N/A,TRUE,"IRR";#N/A,#N/A,TRUE,"Ratios";#N/A,#N/A,TRUE,"Debt analysis"}</definedName>
    <definedName name="wrn.Full._.model." localSheetId="20" hidden="1">{#N/A,#N/A,TRUE,"Cover sheet";#N/A,#N/A,TRUE,"Summary";#N/A,#N/A,TRUE,"Key Assumptions";#N/A,#N/A,TRUE,"Profit &amp; Loss";#N/A,#N/A,TRUE,"Balance Sheet";#N/A,#N/A,TRUE,"Cashflow";#N/A,#N/A,TRUE,"IRR";#N/A,#N/A,TRUE,"Ratios";#N/A,#N/A,TRUE,"Debt analysis"}</definedName>
    <definedName name="wrn.Full._.model." hidden="1">{#N/A,#N/A,TRUE,"Cover sheet";#N/A,#N/A,TRUE,"Summary";#N/A,#N/A,TRUE,"Key Assumptions";#N/A,#N/A,TRUE,"Profit &amp; Loss";#N/A,#N/A,TRUE,"Balance Sheet";#N/A,#N/A,TRUE,"Cashflow";#N/A,#N/A,TRUE,"IRR";#N/A,#N/A,TRUE,"Ratios";#N/A,#N/A,TRUE,"Debt analysis"}</definedName>
    <definedName name="wrn.Full._.Print." localSheetId="2" hidden="1">{#N/A,#N/A,FALSE,"Summary";#N/A,#N/A,FALSE,"Returns";#N/A,#N/A,FALSE,"Fees";#N/A,#N/A,FALSE,"Opening BS";#N/A,#N/A,FALSE,"EMO";#N/A,#N/A,FALSE,"BS";#N/A,#N/A,FALSE,"IS";#N/A,#N/A,FALSE,"CFS";#N/A,#N/A,FALSE,"Int. Rates";#N/A,#N/A,FALSE,"Int. Cost";#N/A,#N/A,FALSE,"Debt";#N/A,#N/A,FALSE,"Ratios";#N/A,#N/A,FALSE,"Returns Detail";#N/A,#N/A,FALSE,"DCF"}</definedName>
    <definedName name="wrn.Full._.Print." localSheetId="20" hidden="1">{#N/A,#N/A,FALSE,"Summary";#N/A,#N/A,FALSE,"Returns";#N/A,#N/A,FALSE,"Fees";#N/A,#N/A,FALSE,"Opening BS";#N/A,#N/A,FALSE,"EMO";#N/A,#N/A,FALSE,"BS";#N/A,#N/A,FALSE,"IS";#N/A,#N/A,FALSE,"CFS";#N/A,#N/A,FALSE,"Int. Rates";#N/A,#N/A,FALSE,"Int. Cost";#N/A,#N/A,FALSE,"Debt";#N/A,#N/A,FALSE,"Ratios";#N/A,#N/A,FALSE,"Returns Detail";#N/A,#N/A,FALSE,"DCF"}</definedName>
    <definedName name="wrn.Full._.Print." hidden="1">{#N/A,#N/A,FALSE,"Summary";#N/A,#N/A,FALSE,"Returns";#N/A,#N/A,FALSE,"Fees";#N/A,#N/A,FALSE,"Opening BS";#N/A,#N/A,FALSE,"EMO";#N/A,#N/A,FALSE,"BS";#N/A,#N/A,FALSE,"IS";#N/A,#N/A,FALSE,"CFS";#N/A,#N/A,FALSE,"Int. Rates";#N/A,#N/A,FALSE,"Int. Cost";#N/A,#N/A,FALSE,"Debt";#N/A,#N/A,FALSE,"Ratios";#N/A,#N/A,FALSE,"Returns Detail";#N/A,#N/A,FALSE,"DCF"}</definedName>
    <definedName name="wrn.Full._.Report." localSheetId="2" hidden="1">{#N/A,#N/A,TRUE,"Consolidated";#N/A,#N/A,TRUE,"New Home";#N/A,#N/A,TRUE,"Resale";#N/A,#N/A,TRUE,"Insurance";#N/A,#N/A,TRUE,"Services";#N/A,#N/A,TRUE,"Comparison";#N/A,#N/A,TRUE,"Intercompany Adjustments";#N/A,#N/A,TRUE,"FCF";#N/A,#N/A,TRUE,"DCF";#N/A,#N/A,TRUE,"DCF_Sensitivity"}</definedName>
    <definedName name="wrn.Full._.Report." localSheetId="20" hidden="1">{#N/A,#N/A,TRUE,"Consolidated";#N/A,#N/A,TRUE,"New Home";#N/A,#N/A,TRUE,"Resale";#N/A,#N/A,TRUE,"Insurance";#N/A,#N/A,TRUE,"Services";#N/A,#N/A,TRUE,"Comparison";#N/A,#N/A,TRUE,"Intercompany Adjustments";#N/A,#N/A,TRUE,"FCF";#N/A,#N/A,TRUE,"DCF";#N/A,#N/A,TRUE,"DCF_Sensitivity"}</definedName>
    <definedName name="wrn.Full._.Report." hidden="1">{#N/A,#N/A,TRUE,"Consolidated";#N/A,#N/A,TRUE,"New Home";#N/A,#N/A,TRUE,"Resale";#N/A,#N/A,TRUE,"Insurance";#N/A,#N/A,TRUE,"Services";#N/A,#N/A,TRUE,"Comparison";#N/A,#N/A,TRUE,"Intercompany Adjustments";#N/A,#N/A,TRUE,"FCF";#N/A,#N/A,TRUE,"DCF";#N/A,#N/A,TRUE,"DCF_Sensitivity"}</definedName>
    <definedName name="wrn.Full._.without._.data." localSheetId="2"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ithout._.data." localSheetId="20"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nding._.Summary." localSheetId="2" hidden="1">{"Funding Summary",#N/A,FALSE,"P&amp;L Analysis"}</definedName>
    <definedName name="wrn.Funding._.Summary." localSheetId="20" hidden="1">{"Funding Summary",#N/A,FALSE,"P&amp;L Analysis"}</definedName>
    <definedName name="wrn.Funding._.Summary." hidden="1">{"Funding Summary",#N/A,FALSE,"P&amp;L Analysis"}</definedName>
    <definedName name="wrn.funds." localSheetId="2" hidden="1">{"gscp",#N/A,FALSE,"Funds";"asia",#N/A,FALSE,"Funds";"gscp",#N/A,FALSE,"Funds";"gscpII",#N/A,FALSE,"Funds"}</definedName>
    <definedName name="wrn.funds." localSheetId="20" hidden="1">{"gscp",#N/A,FALSE,"Funds";"asia",#N/A,FALSE,"Funds";"gscp",#N/A,FALSE,"Funds";"gscpII",#N/A,FALSE,"Funds"}</definedName>
    <definedName name="wrn.funds." hidden="1">{"gscp",#N/A,FALSE,"Funds";"asia",#N/A,FALSE,"Funds";"gscp",#N/A,FALSE,"Funds";"gscpII",#N/A,FALSE,"Funds"}</definedName>
    <definedName name="wrn.FY96sbp99" localSheetId="2" hidden="1">{#N/A,#N/A,FALSE,"FY97";#N/A,#N/A,FALSE,"FY98";#N/A,#N/A,FALSE,"FY99";#N/A,#N/A,FALSE,"FY00";#N/A,#N/A,FALSE,"FY01"}</definedName>
    <definedName name="wrn.FY96sbp99" localSheetId="20" hidden="1">{#N/A,#N/A,FALSE,"FY97";#N/A,#N/A,FALSE,"FY98";#N/A,#N/A,FALSE,"FY99";#N/A,#N/A,FALSE,"FY00";#N/A,#N/A,FALSE,"FY01"}</definedName>
    <definedName name="wrn.FY96sbp99" hidden="1">{#N/A,#N/A,FALSE,"FY97";#N/A,#N/A,FALSE,"FY98";#N/A,#N/A,FALSE,"FY99";#N/A,#N/A,FALSE,"FY00";#N/A,#N/A,FALSE,"FY01"}</definedName>
    <definedName name="wrn.FY97SBP." localSheetId="2" hidden="1">{#N/A,#N/A,FALSE,"FY97";#N/A,#N/A,FALSE,"FY98";#N/A,#N/A,FALSE,"FY99";#N/A,#N/A,FALSE,"FY00";#N/A,#N/A,FALSE,"FY01"}</definedName>
    <definedName name="wrn.FY97SBP." localSheetId="20" hidden="1">{#N/A,#N/A,FALSE,"FY97";#N/A,#N/A,FALSE,"FY98";#N/A,#N/A,FALSE,"FY99";#N/A,#N/A,FALSE,"FY00";#N/A,#N/A,FALSE,"FY01"}</definedName>
    <definedName name="wrn.FY97SBP." hidden="1">{#N/A,#N/A,FALSE,"FY97";#N/A,#N/A,FALSE,"FY98";#N/A,#N/A,FALSE,"FY99";#N/A,#N/A,FALSE,"FY00";#N/A,#N/A,FALSE,"FY01"}</definedName>
    <definedName name="wrn.FY97SBP2" localSheetId="2" hidden="1">{#N/A,#N/A,FALSE,"FY97";#N/A,#N/A,FALSE,"FY98";#N/A,#N/A,FALSE,"FY99";#N/A,#N/A,FALSE,"FY00";#N/A,#N/A,FALSE,"FY01"}</definedName>
    <definedName name="wrn.FY97SBP2" localSheetId="20" hidden="1">{#N/A,#N/A,FALSE,"FY97";#N/A,#N/A,FALSE,"FY98";#N/A,#N/A,FALSE,"FY99";#N/A,#N/A,FALSE,"FY00";#N/A,#N/A,FALSE,"FY01"}</definedName>
    <definedName name="wrn.FY97SBP2" hidden="1">{#N/A,#N/A,FALSE,"FY97";#N/A,#N/A,FALSE,"FY98";#N/A,#N/A,FALSE,"FY99";#N/A,#N/A,FALSE,"FY00";#N/A,#N/A,FALSE,"FY01"}</definedName>
    <definedName name="wrn.GCC." localSheetId="2" hidden="1">{#N/A,#N/A,FALSE,"IRR"}</definedName>
    <definedName name="wrn.GCC." localSheetId="20" hidden="1">{#N/A,#N/A,FALSE,"IRR"}</definedName>
    <definedName name="wrn.GCC." hidden="1">{#N/A,#N/A,FALSE,"IRR"}</definedName>
    <definedName name="wrn.Group._.and._.Channel._.Results."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wrn.Group._.and._.Channel._.Results."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wrn.Group._.and._.Channel._.Results." hidden="1">{#N/A,#N/A,FALSE,"Group_Results";#N/A,#N/A,FALSE,"Basis";#N/A,#N/A,FALSE,"Total_Results";#N/A,#N/A,FALSE,"IFA_Results";#N/A,#N/A,FALSE,"Adviser_Results";#N/A,#N/A,FALSE,"ASLD_Results";#N/A,#N/A,FALSE,"Key_Results";#N/A,#N/A,FALSE,"SLI_Results";#N/A,#N/A,FALSE,"Partner_Results";#N/A,#N/A,FALSE,"Other_Results";#N/A,#N/A,FALSE,"Product_Results"}</definedName>
    <definedName name="wrn.Group._.and._.Channel._.Results.2"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wrn.Group._.and._.Channel._.Results.2"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wrn.Group._.and._.Channel._.Results.2" hidden="1">{#N/A,#N/A,FALSE,"Group_Results";#N/A,#N/A,FALSE,"Basis";#N/A,#N/A,FALSE,"Total_Results";#N/A,#N/A,FALSE,"IFA_Results";#N/A,#N/A,FALSE,"Adviser_Results";#N/A,#N/A,FALSE,"ASLD_Results";#N/A,#N/A,FALSE,"Key_Results";#N/A,#N/A,FALSE,"SLI_Results";#N/A,#N/A,FALSE,"Partner_Results";#N/A,#N/A,FALSE,"Other_Results";#N/A,#N/A,FALSE,"Product_Results"}</definedName>
    <definedName name="wrn.Handout." localSheetId="2" hidden="1">{#N/A,#N/A,FALSE,"Output";#N/A,#N/A,FALSE,"Cover Sheet";#N/A,#N/A,FALSE,"Current Mkt. Projections"}</definedName>
    <definedName name="wrn.Handout." localSheetId="20" hidden="1">{#N/A,#N/A,FALSE,"Output";#N/A,#N/A,FALSE,"Cover Sheet";#N/A,#N/A,FALSE,"Current Mkt. Projections"}</definedName>
    <definedName name="wrn.Handout." hidden="1">{#N/A,#N/A,FALSE,"Output";#N/A,#N/A,FALSE,"Cover Sheet";#N/A,#N/A,FALSE,"Current Mkt. Projections"}</definedName>
    <definedName name="wrn.HOLDCO." localSheetId="2" hidden="1">{"page1",#N/A,FALSE,"TEMPLATE";"page2",#N/A,FALSE,"TEMPLATE";"page3",#N/A,FALSE,"TEMPLATE";"page3a",#N/A,FALSE,"TEMPLATE";"page4",#N/A,FALSE,"TEMPLATE"}</definedName>
    <definedName name="wrn.HOLDCO." localSheetId="20" hidden="1">{"page1",#N/A,FALSE,"TEMPLATE";"page2",#N/A,FALSE,"TEMPLATE";"page3",#N/A,FALSE,"TEMPLATE";"page3a",#N/A,FALSE,"TEMPLATE";"page4",#N/A,FALSE,"TEMPLATE"}</definedName>
    <definedName name="wrn.HOLDCO." hidden="1">{"page1",#N/A,FALSE,"TEMPLATE";"page2",#N/A,FALSE,"TEMPLATE";"page3",#N/A,FALSE,"TEMPLATE";"page3a",#N/A,FALSE,"TEMPLATE";"page4",#N/A,FALSE,"TEMPLATE"}</definedName>
    <definedName name="wrn.imp." localSheetId="2" hidden="1">{"vue1",#N/A,FALSE,"synthese";"vue2",#N/A,FALSE,"synthese"}</definedName>
    <definedName name="wrn.imp." localSheetId="20" hidden="1">{"vue1",#N/A,FALSE,"synthese";"vue2",#N/A,FALSE,"synthese"}</definedName>
    <definedName name="wrn.imp." hidden="1">{"vue1",#N/A,FALSE,"synthese";"vue2",#N/A,FALSE,"synthese"}</definedName>
    <definedName name="wrn.IMPRESION." localSheetId="2" hidden="1">{#N/A,#N/A,FALSE,"Hoja1";#N/A,#N/A,FALSE,"Hoja2"}</definedName>
    <definedName name="wrn.IMPRESION." localSheetId="20" hidden="1">{#N/A,#N/A,FALSE,"Hoja1";#N/A,#N/A,FALSE,"Hoja2"}</definedName>
    <definedName name="wrn.IMPRESION." hidden="1">{#N/A,#N/A,FALSE,"Hoja1";#N/A,#N/A,FALSE,"Hoja2"}</definedName>
    <definedName name="wrn.Income._.Statement." localSheetId="2" hidden="1">{#N/A,#N/A,FALSE}</definedName>
    <definedName name="wrn.Income._.Statement." localSheetId="20" hidden="1">{#N/A,#N/A,FALSE}</definedName>
    <definedName name="wrn.Income._.Statement." hidden="1">{#N/A,#N/A,FALSE}</definedName>
    <definedName name="wrn.Input." localSheetId="2" hidden="1">{"données",#N/A,FALSE,"Input"}</definedName>
    <definedName name="wrn.Input." localSheetId="20" hidden="1">{"données",#N/A,FALSE,"Input"}</definedName>
    <definedName name="wrn.Input." hidden="1">{"données",#N/A,FALSE,"Input"}</definedName>
    <definedName name="wrn.input._.and._.output." localSheetId="2" hidden="1">{"EBITDA",#N/A,TRUE,"P&amp;L Net of Disc Ops";"output net of disc ops",#N/A,TRUE,"Revenue";"input",#N/A,TRUE,"Revenue";"output",#N/A,TRUE,"DC";"Input",#N/A,TRUE,"DC";"MTN and MCN",#N/A,TRUE,"Margin";"output detail line items",#N/A,TRUE,"SGA";"personnel by year",#N/A,TRUE,"Payroll";#N/A,#N/A,TRUE,"CapEx"}</definedName>
    <definedName name="wrn.input._.and._.output." localSheetId="20"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s." localSheetId="2" hidden="1">{"Input1",#N/A,FALSE,"PF";"Input2",#N/A,FALSE,"PF";"Input3",#N/A,FALSE,"PF"}</definedName>
    <definedName name="wrn.Inputs." localSheetId="20" hidden="1">{"Input1",#N/A,FALSE,"PF";"Input2",#N/A,FALSE,"PF";"Input3",#N/A,FALSE,"PF"}</definedName>
    <definedName name="wrn.Inputs." hidden="1">{"Input1",#N/A,FALSE,"PF";"Input2",#N/A,FALSE,"PF";"Input3",#N/A,FALSE,"PF"}</definedName>
    <definedName name="wrn.Inputs.2" localSheetId="2" hidden="1">{"Input1",#N/A,FALSE,"PF";"Input2",#N/A,FALSE,"PF";"Input3",#N/A,FALSE,"PF"}</definedName>
    <definedName name="wrn.Inputs.2" localSheetId="20" hidden="1">{"Input1",#N/A,FALSE,"PF";"Input2",#N/A,FALSE,"PF";"Input3",#N/A,FALSE,"PF"}</definedName>
    <definedName name="wrn.Inputs.2" hidden="1">{"Input1",#N/A,FALSE,"PF";"Input2",#N/A,FALSE,"PF";"Input3",#N/A,FALSE,"PF"}</definedName>
    <definedName name="wrn.İnşaat." localSheetId="2" hidden="1">{"İnşaat",#N/A,FALSE,"9511kar(TL)"}</definedName>
    <definedName name="wrn.İnşaat." localSheetId="20" hidden="1">{"İnşaat",#N/A,FALSE,"9511kar(TL)"}</definedName>
    <definedName name="wrn.İnşaat." hidden="1">{"İnşaat",#N/A,FALSE,"9511kar(TL)"}</definedName>
    <definedName name="wrn.İnşaat._.dolar." localSheetId="2" hidden="1">{"İnşaatdolar",#N/A,FALSE,"9511kar($)"}</definedName>
    <definedName name="wrn.İnşaat._.dolar." localSheetId="20" hidden="1">{"İnşaatdolar",#N/A,FALSE,"9511kar($)"}</definedName>
    <definedName name="wrn.İnşaat._.dolar." hidden="1">{"İnşaatdolar",#N/A,FALSE,"9511kar($)"}</definedName>
    <definedName name="wrn.international." localSheetId="2" hidden="1">{"sweden",#N/A,FALSE,"Sweden";"germany",#N/A,FALSE,"Germany";"portugal",#N/A,FALSE,"Portugal";"belgium",#N/A,FALSE,"Belgium";"japan",#N/A,FALSE,"Japan ";"italy",#N/A,FALSE,"Italy";"spain",#N/A,FALSE,"Spain";"korea",#N/A,FALSE,"Korea"}</definedName>
    <definedName name="wrn.international." localSheetId="2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IPO._.Valuation." localSheetId="2" hidden="1">{"assumptions",#N/A,FALSE,"Scenario 1";"valuation",#N/A,FALSE,"Scenario 1"}</definedName>
    <definedName name="wrn.IPO._.Valuation." localSheetId="20" hidden="1">{"assumptions",#N/A,FALSE,"Scenario 1";"valuation",#N/A,FALSE,"Scenario 1"}</definedName>
    <definedName name="wrn.IPO._.Valuation." hidden="1">{"assumptions",#N/A,FALSE,"Scenario 1";"valuation",#N/A,FALSE,"Scenario 1"}</definedName>
    <definedName name="wrn.IRR." localSheetId="2" hidden="1">{"IRR",#N/A,FALSE,"Model"}</definedName>
    <definedName name="wrn.IRR." localSheetId="20" hidden="1">{"IRR",#N/A,FALSE,"Model"}</definedName>
    <definedName name="wrn.IRR." hidden="1">{"IRR",#N/A,FALSE,"Model"}</definedName>
    <definedName name="wrn.JAP._.CONS._.OTB." localSheetId="2" hidden="1">{"CON US6",#N/A,FALSE,"CONS";"JAPAN US3",#N/A,FALSE,"JAP";"OTB WITH ALT US6",#N/A,FALSE,"OTB";"OTB US5",#N/A,FALSE,"OTB"}</definedName>
    <definedName name="wrn.JAP._.CONS._.OTB." localSheetId="20" hidden="1">{"CON US6",#N/A,FALSE,"CONS";"JAPAN US3",#N/A,FALSE,"JAP";"OTB WITH ALT US6",#N/A,FALSE,"OTB";"OTB US5",#N/A,FALSE,"OTB"}</definedName>
    <definedName name="wrn.JAP._.CONS._.OTB." hidden="1">{"CON US6",#N/A,FALSE,"CONS";"JAPAN US3",#N/A,FALSE,"JAP";"OTB WITH ALT US6",#N/A,FALSE,"OTB";"OTB US5",#N/A,FALSE,"OTB"}</definedName>
    <definedName name="wrn.JG._.FE._.Dollar." localSheetId="2" hidden="1">{"JG FE Top",#N/A,FALSE,"JG FE $";"JG FE Bottom",#N/A,FALSE,"JG FE $"}</definedName>
    <definedName name="wrn.JG._.FE._.Dollar." localSheetId="20" hidden="1">{"JG FE Top",#N/A,FALSE,"JG FE $";"JG FE Bottom",#N/A,FALSE,"JG FE $"}</definedName>
    <definedName name="wrn.JG._.FE._.Dollar." hidden="1">{"JG FE Top",#N/A,FALSE,"JG FE $";"JG FE Bottom",#N/A,FALSE,"JG FE $"}</definedName>
    <definedName name="wrn.JG._.FE._.Yen." localSheetId="2" hidden="1">{"JG FE Top",#N/A,FALSE,"JG FE ¥";"JG FE Bottom",#N/A,FALSE,"JG FE ¥"}</definedName>
    <definedName name="wrn.JG._.FE._.Yen." localSheetId="20" hidden="1">{"JG FE Top",#N/A,FALSE,"JG FE ¥";"JG FE Bottom",#N/A,FALSE,"JG FE ¥"}</definedName>
    <definedName name="wrn.JG._.FE._.Yen." hidden="1">{"JG FE Top",#N/A,FALSE,"JG FE ¥";"JG FE Bottom",#N/A,FALSE,"JG FE ¥"}</definedName>
    <definedName name="wrn.June." localSheetId="2" hidden="1">{"det (May)",#N/A,FALSE,"June";"sum (MAY YTD)",#N/A,FALSE,"June YTD"}</definedName>
    <definedName name="wrn.June." localSheetId="20" hidden="1">{"det (May)",#N/A,FALSE,"June";"sum (MAY YTD)",#N/A,FALSE,"June YTD"}</definedName>
    <definedName name="wrn.June." hidden="1">{"det (May)",#N/A,FALSE,"June";"sum (MAY YTD)",#N/A,FALSE,"June YTD"}</definedName>
    <definedName name="wrn.Kenngb." localSheetId="2" hidden="1">{#N/A,#N/A,FALSE,"SKG_SC";#N/A,#N/A,FALSE,"SKG_KP";#N/A,#N/A,FALSE,"SCG_KC";#N/A,#N/A,FALSE,"SKG_PM";#N/A,#N/A,FALSE,"SKG_Asta";#N/A,#N/A,FALSE,"SKG_DE";#N/A,#N/A,FALSE,"SKG_FA";#N/A,#N/A,FALSE,"SKG_EM";#N/A,#N/A,FALSE,"SKG_AK";#N/A,#N/A,FALSE,"SKG_CER";#N/A,#N/A,FALSE,"SKG_BA";#N/A,#N/A,FALSE,"SKG_KO"}</definedName>
    <definedName name="wrn.Kenngb." localSheetId="20" hidden="1">{#N/A,#N/A,FALSE,"SKG_SC";#N/A,#N/A,FALSE,"SKG_KP";#N/A,#N/A,FALSE,"SCG_KC";#N/A,#N/A,FALSE,"SKG_PM";#N/A,#N/A,FALSE,"SKG_Asta";#N/A,#N/A,FALSE,"SKG_DE";#N/A,#N/A,FALSE,"SKG_FA";#N/A,#N/A,FALSE,"SKG_EM";#N/A,#N/A,FALSE,"SKG_AK";#N/A,#N/A,FALSE,"SKG_CER";#N/A,#N/A,FALSE,"SKG_BA";#N/A,#N/A,FALSE,"SKG_KO"}</definedName>
    <definedName name="wrn.Kenngb." hidden="1">{#N/A,#N/A,FALSE,"SKG_SC";#N/A,#N/A,FALSE,"SKG_KP";#N/A,#N/A,FALSE,"SCG_KC";#N/A,#N/A,FALSE,"SKG_PM";#N/A,#N/A,FALSE,"SKG_Asta";#N/A,#N/A,FALSE,"SKG_DE";#N/A,#N/A,FALSE,"SKG_FA";#N/A,#N/A,FALSE,"SKG_EM";#N/A,#N/A,FALSE,"SKG_AK";#N/A,#N/A,FALSE,"SKG_CER";#N/A,#N/A,FALSE,"SKG_BA";#N/A,#N/A,FALSE,"SKG_KO"}</definedName>
    <definedName name="wrn.Koç._.Top." localSheetId="2" hidden="1">{"Koç Top",#N/A,FALSE,"9511kar(TL)"}</definedName>
    <definedName name="wrn.Koç._.Top." localSheetId="20" hidden="1">{"Koç Top",#N/A,FALSE,"9511kar(TL)"}</definedName>
    <definedName name="wrn.Koç._.Top." hidden="1">{"Koç Top",#N/A,FALSE,"9511kar(TL)"}</definedName>
    <definedName name="wrn.KOÇ._.TOP._.2." localSheetId="2" hidden="1">{"KOÇ TOP 2",#N/A,FALSE,"9511kar(TL)"}</definedName>
    <definedName name="wrn.KOÇ._.TOP._.2." localSheetId="20" hidden="1">{"KOÇ TOP 2",#N/A,FALSE,"9511kar(TL)"}</definedName>
    <definedName name="wrn.KOÇ._.TOP._.2." hidden="1">{"KOÇ TOP 2",#N/A,FALSE,"9511kar(TL)"}</definedName>
    <definedName name="wrn.Koç._.Top._.dolar." localSheetId="2" hidden="1">{"Koç Top dolar",#N/A,FALSE,"9511kar($)"}</definedName>
    <definedName name="wrn.Koç._.Top._.dolar." localSheetId="20" hidden="1">{"Koç Top dolar",#N/A,FALSE,"9511kar($)"}</definedName>
    <definedName name="wrn.Koç._.Top._.dolar." hidden="1">{"Koç Top dolar",#N/A,FALSE,"9511kar($)"}</definedName>
    <definedName name="wrn.lbo." localSheetId="2" hidden="1">{"a",#N/A,FALSE,"LBO - 100%, No Sales";"aa",#N/A,FALSE,"LBO - 100%, No Sales";"aaa",#N/A,FALSE,"LBO - 100%, No Sales";"aaaa",#N/A,FALSE,"LBO - 100%, No Sales";"aaaaa",#N/A,FALSE,"LBO - 100%, No Sales";"aaaaaa",#N/A,FALSE,"LBO - 100%, No Sales";"aaaaaaa",#N/A,FALSE,"LBO - 100%, No Sales";"aaaaaaaa",#N/A,FALSE,"LBO - 100%, No Sales"}</definedName>
    <definedName name="wrn.lbo." localSheetId="20" hidden="1">{"a",#N/A,FALSE,"LBO - 100%, No Sales";"aa",#N/A,FALSE,"LBO - 100%, No Sales";"aaa",#N/A,FALSE,"LBO - 100%, No Sales";"aaaa",#N/A,FALSE,"LBO - 100%, No Sales";"aaaaa",#N/A,FALSE,"LBO - 100%, No Sales";"aaaaaa",#N/A,FALSE,"LBO - 100%, No Sales";"aaaaaaa",#N/A,FALSE,"LBO - 100%, No Sales";"aaaaaaaa",#N/A,FALSE,"LBO - 100%, No Sales"}</definedName>
    <definedName name="wrn.lbo." hidden="1">{"a",#N/A,FALSE,"LBO - 100%, No Sales";"aa",#N/A,FALSE,"LBO - 100%, No Sales";"aaa",#N/A,FALSE,"LBO - 100%, No Sales";"aaaa",#N/A,FALSE,"LBO - 100%, No Sales";"aaaaa",#N/A,FALSE,"LBO - 100%, No Sales";"aaaaaa",#N/A,FALSE,"LBO - 100%, No Sales";"aaaaaaa",#N/A,FALSE,"LBO - 100%, No Sales";"aaaaaaaa",#N/A,FALSE,"LBO - 100%, No Sales"}</definedName>
    <definedName name="wrn.LBO._.Summary." localSheetId="2" hidden="1">{"LBO Summary",#N/A,FALSE,"Summary"}</definedName>
    <definedName name="wrn.LBO._.Summary." localSheetId="20" hidden="1">{"LBO Summary",#N/A,FALSE,"Summary"}</definedName>
    <definedName name="wrn.LBO._.Summary." hidden="1">{"LBO Summary",#N/A,FALSE,"Summary"}</definedName>
    <definedName name="wrn.lbo2." localSheetId="2"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2." localSheetId="20"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2."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3." localSheetId="2" hidden="1">{"a",#N/A,FALSE,"LBO - 100%, Sell C,CT 98......";"aa",#N/A,FALSE,"LBO - 100%, Sell C,CT 98......";"aaa",#N/A,FALSE,"LBO - 100%, Sell C,CT 98......";"aaaa",#N/A,FALSE,"LBO - 100%, Sell C,CT 98......";"aaaaa",#N/A,FALSE,"LBO - 100%, Sell C,CT 98......";"aaaaaa",#N/A,FALSE,"LBO - 100%, Sell C,CT 98......"}</definedName>
    <definedName name="wrn.lbo3." localSheetId="20" hidden="1">{"a",#N/A,FALSE,"LBO - 100%, Sell C,CT 98......";"aa",#N/A,FALSE,"LBO - 100%, Sell C,CT 98......";"aaa",#N/A,FALSE,"LBO - 100%, Sell C,CT 98......";"aaaa",#N/A,FALSE,"LBO - 100%, Sell C,CT 98......";"aaaaa",#N/A,FALSE,"LBO - 100%, Sell C,CT 98......";"aaaaaa",#N/A,FALSE,"LBO - 100%, Sell C,CT 98......"}</definedName>
    <definedName name="wrn.lbo3." hidden="1">{"a",#N/A,FALSE,"LBO - 100%, Sell C,CT 98......";"aa",#N/A,FALSE,"LBO - 100%, Sell C,CT 98......";"aaa",#N/A,FALSE,"LBO - 100%, Sell C,CT 98......";"aaaa",#N/A,FALSE,"LBO - 100%, Sell C,CT 98......";"aaaaa",#N/A,FALSE,"LBO - 100%, Sell C,CT 98......";"aaaaaa",#N/A,FALSE,"LBO - 100%, Sell C,CT 98......"}</definedName>
    <definedName name="wrn.legal." localSheetId="2" hidden="1">{"long",#N/A,FALSE,"ESC"}</definedName>
    <definedName name="wrn.legal." localSheetId="20" hidden="1">{"long",#N/A,FALSE,"ESC"}</definedName>
    <definedName name="wrn.legal." hidden="1">{"long",#N/A,FALSE,"ESC"}</definedName>
    <definedName name="wrn.lh97." localSheetId="2" hidden="1">{"RETRO",#N/A,FALSE,"Ret";"retro",#N/A,FALSE,"Ret_RO";"retp",#N/A,FALSE,"Ret_P";"livro",#N/A,FALSE,"Livr_RO";"livp",#N/A,FALSE,"Livr_P";"puro",#N/A,FALSE,"Pu_RO";"pup",#N/A,FALSE,"Pu_P";"stocro",#N/A,FALSE,"Stock_RO";"stocp",#N/A,FALSE,"Stock_P";"vitro",#N/A,FALSE,"Vitr-RO";"vitp",#N/A,FALSE,"Vitr-P";"destro",#N/A,FALSE,"Dest_RO";"destp",#N/A,FALSE,"Dest_P"}</definedName>
    <definedName name="wrn.lh97." localSheetId="20" hidden="1">{"RETRO",#N/A,FALSE,"Ret";"retro",#N/A,FALSE,"Ret_RO";"retp",#N/A,FALSE,"Ret_P";"livro",#N/A,FALSE,"Livr_RO";"livp",#N/A,FALSE,"Livr_P";"puro",#N/A,FALSE,"Pu_RO";"pup",#N/A,FALSE,"Pu_P";"stocro",#N/A,FALSE,"Stock_RO";"stocp",#N/A,FALSE,"Stock_P";"vitro",#N/A,FALSE,"Vitr-RO";"vitp",#N/A,FALSE,"Vitr-P";"destro",#N/A,FALSE,"Dest_RO";"destp",#N/A,FALSE,"Dest_P"}</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ne._.Efficiency." localSheetId="2" hidden="1">{"Line Efficiency",#N/A,FALSE,"Benchmarking"}</definedName>
    <definedName name="wrn.Line._.Efficiency." localSheetId="20" hidden="1">{"Line Efficiency",#N/A,FALSE,"Benchmarking"}</definedName>
    <definedName name="wrn.Line._.Efficiency." hidden="1">{"Line Efficiency",#N/A,FALSE,"Benchmarking"}</definedName>
    <definedName name="wrn.LoanInformation." localSheetId="2" hidden="1">{#N/A,#N/A,FALSE,"LoanAssumptions"}</definedName>
    <definedName name="wrn.LoanInformation." localSheetId="20" hidden="1">{#N/A,#N/A,FALSE,"LoanAssumptions"}</definedName>
    <definedName name="wrn.LoanInformation." hidden="1">{#N/A,#N/A,FALSE,"LoanAssumptions"}</definedName>
    <definedName name="wrn.Lyndas._.variances." localSheetId="2" hidden="1">{"5303",#N/A,FALSE,"5303";"5304",#N/A,FALSE,"5304";"5306",#N/A,FALSE,"5306"}</definedName>
    <definedName name="wrn.Lyndas._.variances." localSheetId="20" hidden="1">{"5303",#N/A,FALSE,"5303";"5304",#N/A,FALSE,"5304";"5306",#N/A,FALSE,"5306"}</definedName>
    <definedName name="wrn.Lyndas._.variances." hidden="1">{"5303",#N/A,FALSE,"5303";"5304",#N/A,FALSE,"5304";"5306",#N/A,FALSE,"5306"}</definedName>
    <definedName name="wrn.Main._.Report._.All._.Sections." localSheetId="2"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in._.Report._.All._.Sections." localSheetId="20"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in._.Report._.All._.Sections."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rio" localSheetId="2" hidden="1">{"Area1",#N/A,TRUE,"Obiettivo";"Area2",#N/A,TRUE,"Dati per Direzione"}</definedName>
    <definedName name="wrn.mario" localSheetId="20" hidden="1">{"Area1",#N/A,TRUE,"Obiettivo";"Area2",#N/A,TRUE,"Dati per Direzione"}</definedName>
    <definedName name="wrn.mario" hidden="1">{"Area1",#N/A,TRUE,"Obiettivo";"Area2",#N/A,TRUE,"Dati per Direzione"}</definedName>
    <definedName name="wrn.Mario." localSheetId="2" hidden="1">{"Area1",#N/A,TRUE,"Obiettivo";"Area2",#N/A,TRUE,"Dati per Direzione"}</definedName>
    <definedName name="wrn.Mario." localSheetId="20" hidden="1">{"Area1",#N/A,TRUE,"Obiettivo";"Area2",#N/A,TRUE,"Dati per Direzione"}</definedName>
    <definedName name="wrn.Mario." hidden="1">{"Area1",#N/A,TRUE,"Obiettivo";"Area2",#N/A,TRUE,"Dati per Direzione"}</definedName>
    <definedName name="wrn.Marks._.variances." localSheetId="2" hidden="1">{"5303",#N/A,FALSE,"5303"}</definedName>
    <definedName name="wrn.Marks._.variances." localSheetId="20" hidden="1">{"5303",#N/A,FALSE,"5303"}</definedName>
    <definedName name="wrn.Marks._.variances." hidden="1">{"5303",#N/A,FALSE,"5303"}</definedName>
    <definedName name="wrn.memo." localSheetId="2" hidden="1">{#N/A,#N/A,TRUE,"financial";#N/A,#N/A,TRUE,"plants"}</definedName>
    <definedName name="wrn.memo." localSheetId="20" hidden="1">{#N/A,#N/A,TRUE,"financial";#N/A,#N/A,TRUE,"plants"}</definedName>
    <definedName name="wrn.memo." hidden="1">{#N/A,#N/A,TRUE,"financial";#N/A,#N/A,TRUE,"plants"}</definedName>
    <definedName name="wrn.Memorial." localSheetId="2" hidden="1">{"Savings",#N/A,FALSE,"Memorial OP Surgery 090997";"OPS",#N/A,FALSE,"Memorial OP Surgery 090997"}</definedName>
    <definedName name="wrn.Memorial." localSheetId="20" hidden="1">{"Savings",#N/A,FALSE,"Memorial OP Surgery 090997";"OPS",#N/A,FALSE,"Memorial OP Surgery 090997"}</definedName>
    <definedName name="wrn.Memorial." hidden="1">{"Savings",#N/A,FALSE,"Memorial OP Surgery 090997";"OPS",#N/A,FALSE,"Memorial OP Surgery 090997"}</definedName>
    <definedName name="wrn.merger." localSheetId="2"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 localSheetId="2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PLANS." localSheetId="2" hidden="1">{"Assumptions1",#N/A,FALSE,"Assumptions";"MergerPlans1","20yearamort",FALSE,"MergerPlans";"MergerPlans1","40yearamort",FALSE,"MergerPlans";"MergerPlans2",#N/A,FALSE,"MergerPlans";"inputs",#N/A,FALSE,"MergerPlans"}</definedName>
    <definedName name="wrn.MERGER._.PLANS." localSheetId="20" hidden="1">{"Assumptions1",#N/A,FALSE,"Assumptions";"MergerPlans1","20yearamort",FALSE,"MergerPlans";"MergerPlans1","40yearamort",FALSE,"MergerPlans";"MergerPlans2",#N/A,FALSE,"MergerPlans";"inputs",#N/A,FALSE,"MergerPlans"}</definedName>
    <definedName name="wrn.MERGER._.PLANS." hidden="1">{"Assumptions1",#N/A,FALSE,"Assumptions";"MergerPlans1","20yearamort",FALSE,"MergerPlans";"MergerPlans1","40yearamort",FALSE,"MergerPlans";"MergerPlans2",#N/A,FALSE,"MergerPlans";"inputs",#N/A,FALSE,"MergerPlans"}</definedName>
    <definedName name="wrn.MergerModel." localSheetId="2" hidden="1">{"Deal",#N/A,FALSE,"Deal";"acquiror",#N/A,FALSE,"Acquiror";"Target",#N/A,FALSE,"Target"}</definedName>
    <definedName name="wrn.MergerModel." localSheetId="20" hidden="1">{"Deal",#N/A,FALSE,"Deal";"acquiror",#N/A,FALSE,"Acquiror";"Target",#N/A,FALSE,"Target"}</definedName>
    <definedName name="wrn.MergerModel." hidden="1">{"Deal",#N/A,FALSE,"Deal";"acquiror",#N/A,FALSE,"Acquiror";"Target",#N/A,FALSE,"Target"}</definedName>
    <definedName name="wrn.Monthly._.Report." localSheetId="2" hidden="1">{#N/A,#N/A,TRUE,"Sales Comparison";#N/A,#N/A,TRUE,"Cum. Summary FFR";#N/A,#N/A,TRUE,"Monthly Summary FFR";#N/A,#N/A,TRUE,"Cum. Summary TL";#N/A,#N/A,TRUE,"Monthly Summary TL"}</definedName>
    <definedName name="wrn.Monthly._.Report." localSheetId="20" hidden="1">{#N/A,#N/A,TRUE,"Sales Comparison";#N/A,#N/A,TRUE,"Cum. Summary FFR";#N/A,#N/A,TRUE,"Monthly Summary FFR";#N/A,#N/A,TRUE,"Cum. Summary TL";#N/A,#N/A,TRUE,"Monthly Summary TL"}</definedName>
    <definedName name="wrn.Monthly._.Report." hidden="1">{#N/A,#N/A,TRUE,"Sales Comparison";#N/A,#N/A,TRUE,"Cum. Summary FFR";#N/A,#N/A,TRUE,"Monthly Summary FFR";#N/A,#N/A,TRUE,"Cum. Summary TL";#N/A,#N/A,TRUE,"Monthly Summary TL"}</definedName>
    <definedName name="wrn.Monthly._.Variance._.Reports." localSheetId="2" hidden="1">{"Total Header",#N/A,FALSE,"Headers for Reports";"Variance Report Prints",#N/A,FALSE,"travel";"Variance Report Prints",#N/A,FALSE,"Cost Centre Summary"}</definedName>
    <definedName name="wrn.Monthly._.Variance._.Reports." localSheetId="20" hidden="1">{"Total Header",#N/A,FALSE,"Headers for Reports";"Variance Report Prints",#N/A,FALSE,"travel";"Variance Report Prints",#N/A,FALSE,"Cost Centre Summary"}</definedName>
    <definedName name="wrn.Monthly._.Variance._.Reports." hidden="1">{"Total Header",#N/A,FALSE,"Headers for Reports";"Variance Report Prints",#N/A,FALSE,"travel";"Variance Report Prints",#N/A,FALSE,"Cost Centre Summary"}</definedName>
    <definedName name="wrn.MonthlyRentRoll." localSheetId="2" hidden="1">{"MonthlyRentRoll",#N/A,FALSE,"RentRoll"}</definedName>
    <definedName name="wrn.MonthlyRentRoll." localSheetId="20" hidden="1">{"MonthlyRentRoll",#N/A,FALSE,"RentRoll"}</definedName>
    <definedName name="wrn.MonthlyRentRoll." hidden="1">{"MonthlyRentRoll",#N/A,FALSE,"RentRoll"}</definedName>
    <definedName name="wrn.Munsell." localSheetId="2"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 localSheetId="20"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NA._.Model._.T._.and._.B." localSheetId="2" hidden="1">{"NA Top",#N/A,FALSE,"NA Model";"NA Bottom",#N/A,FALSE,"NA Model"}</definedName>
    <definedName name="wrn.NA._.Model._.T._.and._.B." localSheetId="20" hidden="1">{"NA Top",#N/A,FALSE,"NA Model";"NA Bottom",#N/A,FALSE,"NA Model"}</definedName>
    <definedName name="wrn.NA._.Model._.T._.and._.B." hidden="1">{"NA Top",#N/A,FALSE,"NA Model";"NA Bottom",#N/A,FALSE,"NA Model"}</definedName>
    <definedName name="wrn.NA_ULV._.Tand._.B." localSheetId="2" hidden="1">{"NA Top",#N/A,FALSE,"NA-ULV";"NA Bottom",#N/A,FALSE,"NA-ULV"}</definedName>
    <definedName name="wrn.NA_ULV._.Tand._.B." localSheetId="20" hidden="1">{"NA Top",#N/A,FALSE,"NA-ULV";"NA Bottom",#N/A,FALSE,"NA-ULV"}</definedName>
    <definedName name="wrn.NA_ULV._.Tand._.B." hidden="1">{"NA Top",#N/A,FALSE,"NA-ULV";"NA Bottom",#N/A,FALSE,"NA-ULV"}</definedName>
    <definedName name="wrn.newDEV." localSheetId="2" hidden="1">{"cover",#N/A,TRUE,"Cover";"pnl_NEWDEV",#N/A,TRUE,"NewCaseDEV";"bil_NEWDEV",#N/A,TRUE,"NewCaseDEV";"tabfi_NEWDEV",#N/A,TRUE,"NewCaseDEV";"ratios_NEWDEV",#N/A,TRUE,"NewCaseDEV";"variab_NEWDEV",#N/A,TRUE,"NewCaseDEV";"inv_NEWDEV",#N/A,TRUE,"NewCaseDEV"}</definedName>
    <definedName name="wrn.newDEV." localSheetId="20" hidden="1">{"cover",#N/A,TRUE,"Cover";"pnl_NEWDEV",#N/A,TRUE,"NewCaseDEV";"bil_NEWDEV",#N/A,TRUE,"NewCaseDEV";"tabfi_NEWDEV",#N/A,TRUE,"NewCaseDEV";"ratios_NEWDEV",#N/A,TRUE,"NewCaseDEV";"variab_NEWDEV",#N/A,TRUE,"NewCaseDEV";"inv_NEWDEV",#N/A,TRUE,"NewCaseDEV"}</definedName>
    <definedName name="wrn.newDEV." hidden="1">{"cover",#N/A,TRUE,"Cover";"pnl_NEWDEV",#N/A,TRUE,"NewCaseDEV";"bil_NEWDEV",#N/A,TRUE,"NewCaseDEV";"tabfi_NEWDEV",#N/A,TRUE,"NewCaseDEV";"ratios_NEWDEV",#N/A,TRUE,"NewCaseDEV";"variab_NEWDEV",#N/A,TRUE,"NewCaseDEV";"inv_NEWDEV",#N/A,TRUE,"NewCaseDEV"}</definedName>
    <definedName name="wrn.newEUR." localSheetId="2" hidden="1">{"cover",#N/A,TRUE,"Cover";"pnl_NEWEUR",#N/A,TRUE,"NewCaseEUR";"bil_NEWEUR",#N/A,TRUE,"NewCaseEUR";"tabfi_NEWEUR",#N/A,TRUE,"NewCaseEUR";"ratios_NEWEUR",#N/A,TRUE,"NewCaseEUR";"variab_NEWEUR",#N/A,TRUE,"NewCaseEUR";"inv_NEWEUR",#N/A,TRUE,"NewCaseEUR"}</definedName>
    <definedName name="wrn.newEUR." localSheetId="20" hidden="1">{"cover",#N/A,TRUE,"Cover";"pnl_NEWEUR",#N/A,TRUE,"NewCaseEUR";"bil_NEWEUR",#N/A,TRUE,"NewCaseEUR";"tabfi_NEWEUR",#N/A,TRUE,"NewCaseEUR";"ratios_NEWEUR",#N/A,TRUE,"NewCaseEUR";"variab_NEWEUR",#N/A,TRUE,"NewCaseEUR";"inv_NEWEUR",#N/A,TRUE,"NewCaseEUR"}</definedName>
    <definedName name="wrn.newEUR." hidden="1">{"cover",#N/A,TRUE,"Cover";"pnl_NEWEUR",#N/A,TRUE,"NewCaseEUR";"bil_NEWEUR",#N/A,TRUE,"NewCaseEUR";"tabfi_NEWEUR",#N/A,TRUE,"NewCaseEUR";"ratios_NEWEUR",#N/A,TRUE,"NewCaseEUR";"variab_NEWEUR",#N/A,TRUE,"NewCaseEUR";"inv_NEWEUR",#N/A,TRUE,"NewCaseEUR"}</definedName>
    <definedName name="wrn.NORMMRPT." localSheetId="1" hidden="1">{#N/A,#N/A,FALSE,"Sheet16";#N/A,#N/A,FALSE,"Sheet17";#N/A,#N/A,FALSE,"Sheet15";#N/A,#N/A,FALSE,"Sheet14";#N/A,#N/A,FALSE,"Sheet13";#N/A,#N/A,FALSE,"Sheet12";#N/A,#N/A,FALSE,"Sheet11";#N/A,#N/A,FALSE,"Sheet10";#N/A,#N/A,FALSE,"Sheet8";#N/A,#N/A,FALSE,"Sheet6";#N/A,#N/A,FALSE,"Sheet7";#N/A,#N/A,FALSE,"Sheet5";#N/A,#N/A,FALSE,"Sheet1";#N/A,#N/A,FALSE,"Sheet4"}</definedName>
    <definedName name="wrn.NORMMRPT." localSheetId="2" hidden="1">{#N/A,#N/A,FALSE,"Sheet16";#N/A,#N/A,FALSE,"Sheet17";#N/A,#N/A,FALSE,"Sheet15";#N/A,#N/A,FALSE,"Sheet14";#N/A,#N/A,FALSE,"Sheet13";#N/A,#N/A,FALSE,"Sheet12";#N/A,#N/A,FALSE,"Sheet11";#N/A,#N/A,FALSE,"Sheet10";#N/A,#N/A,FALSE,"Sheet8";#N/A,#N/A,FALSE,"Sheet6";#N/A,#N/A,FALSE,"Sheet7";#N/A,#N/A,FALSE,"Sheet5";#N/A,#N/A,FALSE,"Sheet1";#N/A,#N/A,FALSE,"Sheet4"}</definedName>
    <definedName name="wrn.NORMMRPT." localSheetId="6" hidden="1">{#N/A,#N/A,FALSE,"Sheet16";#N/A,#N/A,FALSE,"Sheet17";#N/A,#N/A,FALSE,"Sheet15";#N/A,#N/A,FALSE,"Sheet14";#N/A,#N/A,FALSE,"Sheet13";#N/A,#N/A,FALSE,"Sheet12";#N/A,#N/A,FALSE,"Sheet11";#N/A,#N/A,FALSE,"Sheet10";#N/A,#N/A,FALSE,"Sheet8";#N/A,#N/A,FALSE,"Sheet6";#N/A,#N/A,FALSE,"Sheet7";#N/A,#N/A,FALSE,"Sheet5";#N/A,#N/A,FALSE,"Sheet1";#N/A,#N/A,FALSE,"Sheet4"}</definedName>
    <definedName name="wrn.NORMMRPT." localSheetId="7" hidden="1">{#N/A,#N/A,FALSE,"Sheet16";#N/A,#N/A,FALSE,"Sheet17";#N/A,#N/A,FALSE,"Sheet15";#N/A,#N/A,FALSE,"Sheet14";#N/A,#N/A,FALSE,"Sheet13";#N/A,#N/A,FALSE,"Sheet12";#N/A,#N/A,FALSE,"Sheet11";#N/A,#N/A,FALSE,"Sheet10";#N/A,#N/A,FALSE,"Sheet8";#N/A,#N/A,FALSE,"Sheet6";#N/A,#N/A,FALSE,"Sheet7";#N/A,#N/A,FALSE,"Sheet5";#N/A,#N/A,FALSE,"Sheet1";#N/A,#N/A,FALSE,"Sheet4"}</definedName>
    <definedName name="wrn.NORMMRPT." localSheetId="8" hidden="1">{#N/A,#N/A,FALSE,"Sheet16";#N/A,#N/A,FALSE,"Sheet17";#N/A,#N/A,FALSE,"Sheet15";#N/A,#N/A,FALSE,"Sheet14";#N/A,#N/A,FALSE,"Sheet13";#N/A,#N/A,FALSE,"Sheet12";#N/A,#N/A,FALSE,"Sheet11";#N/A,#N/A,FALSE,"Sheet10";#N/A,#N/A,FALSE,"Sheet8";#N/A,#N/A,FALSE,"Sheet6";#N/A,#N/A,FALSE,"Sheet7";#N/A,#N/A,FALSE,"Sheet5";#N/A,#N/A,FALSE,"Sheet1";#N/A,#N/A,FALSE,"Sheet4"}</definedName>
    <definedName name="wrn.NORMMRPT." localSheetId="9" hidden="1">{#N/A,#N/A,FALSE,"Sheet16";#N/A,#N/A,FALSE,"Sheet17";#N/A,#N/A,FALSE,"Sheet15";#N/A,#N/A,FALSE,"Sheet14";#N/A,#N/A,FALSE,"Sheet13";#N/A,#N/A,FALSE,"Sheet12";#N/A,#N/A,FALSE,"Sheet11";#N/A,#N/A,FALSE,"Sheet10";#N/A,#N/A,FALSE,"Sheet8";#N/A,#N/A,FALSE,"Sheet6";#N/A,#N/A,FALSE,"Sheet7";#N/A,#N/A,FALSE,"Sheet5";#N/A,#N/A,FALSE,"Sheet1";#N/A,#N/A,FALSE,"Sheet4"}</definedName>
    <definedName name="wrn.NORMMRPT." localSheetId="12" hidden="1">{#N/A,#N/A,FALSE,"Sheet16";#N/A,#N/A,FALSE,"Sheet17";#N/A,#N/A,FALSE,"Sheet15";#N/A,#N/A,FALSE,"Sheet14";#N/A,#N/A,FALSE,"Sheet13";#N/A,#N/A,FALSE,"Sheet12";#N/A,#N/A,FALSE,"Sheet11";#N/A,#N/A,FALSE,"Sheet10";#N/A,#N/A,FALSE,"Sheet8";#N/A,#N/A,FALSE,"Sheet6";#N/A,#N/A,FALSE,"Sheet7";#N/A,#N/A,FALSE,"Sheet5";#N/A,#N/A,FALSE,"Sheet1";#N/A,#N/A,FALSE,"Sheet4"}</definedName>
    <definedName name="wrn.NORMMRPT." localSheetId="14" hidden="1">{#N/A,#N/A,FALSE,"Sheet16";#N/A,#N/A,FALSE,"Sheet17";#N/A,#N/A,FALSE,"Sheet15";#N/A,#N/A,FALSE,"Sheet14";#N/A,#N/A,FALSE,"Sheet13";#N/A,#N/A,FALSE,"Sheet12";#N/A,#N/A,FALSE,"Sheet11";#N/A,#N/A,FALSE,"Sheet10";#N/A,#N/A,FALSE,"Sheet8";#N/A,#N/A,FALSE,"Sheet6";#N/A,#N/A,FALSE,"Sheet7";#N/A,#N/A,FALSE,"Sheet5";#N/A,#N/A,FALSE,"Sheet1";#N/A,#N/A,FALSE,"Sheet4"}</definedName>
    <definedName name="wrn.NORMMRPT." localSheetId="15" hidden="1">{#N/A,#N/A,FALSE,"Sheet16";#N/A,#N/A,FALSE,"Sheet17";#N/A,#N/A,FALSE,"Sheet15";#N/A,#N/A,FALSE,"Sheet14";#N/A,#N/A,FALSE,"Sheet13";#N/A,#N/A,FALSE,"Sheet12";#N/A,#N/A,FALSE,"Sheet11";#N/A,#N/A,FALSE,"Sheet10";#N/A,#N/A,FALSE,"Sheet8";#N/A,#N/A,FALSE,"Sheet6";#N/A,#N/A,FALSE,"Sheet7";#N/A,#N/A,FALSE,"Sheet5";#N/A,#N/A,FALSE,"Sheet1";#N/A,#N/A,FALSE,"Sheet4"}</definedName>
    <definedName name="wrn.NORMMRPT." localSheetId="18" hidden="1">{#N/A,#N/A,FALSE,"Sheet16";#N/A,#N/A,FALSE,"Sheet17";#N/A,#N/A,FALSE,"Sheet15";#N/A,#N/A,FALSE,"Sheet14";#N/A,#N/A,FALSE,"Sheet13";#N/A,#N/A,FALSE,"Sheet12";#N/A,#N/A,FALSE,"Sheet11";#N/A,#N/A,FALSE,"Sheet10";#N/A,#N/A,FALSE,"Sheet8";#N/A,#N/A,FALSE,"Sheet6";#N/A,#N/A,FALSE,"Sheet7";#N/A,#N/A,FALSE,"Sheet5";#N/A,#N/A,FALSE,"Sheet1";#N/A,#N/A,FALSE,"Sheet4"}</definedName>
    <definedName name="wrn.NORMMRPT." localSheetId="20" hidden="1">{#N/A,#N/A,FALSE,"Sheet16";#N/A,#N/A,FALSE,"Sheet17";#N/A,#N/A,FALSE,"Sheet15";#N/A,#N/A,FALSE,"Sheet14";#N/A,#N/A,FALSE,"Sheet13";#N/A,#N/A,FALSE,"Sheet12";#N/A,#N/A,FALSE,"Sheet11";#N/A,#N/A,FALSE,"Sheet10";#N/A,#N/A,FALSE,"Sheet8";#N/A,#N/A,FALSE,"Sheet6";#N/A,#N/A,FALSE,"Sheet7";#N/A,#N/A,FALSE,"Sheet5";#N/A,#N/A,FALSE,"Sheet1";#N/A,#N/A,FALSE,"Sheet4"}</definedName>
    <definedName name="wrn.NORMMRPT." localSheetId="41" hidden="1">{#N/A,#N/A,FALSE,"Sheet16";#N/A,#N/A,FALSE,"Sheet17";#N/A,#N/A,FALSE,"Sheet15";#N/A,#N/A,FALSE,"Sheet14";#N/A,#N/A,FALSE,"Sheet13";#N/A,#N/A,FALSE,"Sheet12";#N/A,#N/A,FALSE,"Sheet11";#N/A,#N/A,FALSE,"Sheet10";#N/A,#N/A,FALSE,"Sheet8";#N/A,#N/A,FALSE,"Sheet6";#N/A,#N/A,FALSE,"Sheet7";#N/A,#N/A,FALSE,"Sheet5";#N/A,#N/A,FALSE,"Sheet1";#N/A,#N/A,FALSE,"Sheet4"}</definedName>
    <definedName name="wrn.NORMMRPT." localSheetId="42" hidden="1">{#N/A,#N/A,FALSE,"Sheet16";#N/A,#N/A,FALSE,"Sheet17";#N/A,#N/A,FALSE,"Sheet15";#N/A,#N/A,FALSE,"Sheet14";#N/A,#N/A,FALSE,"Sheet13";#N/A,#N/A,FALSE,"Sheet12";#N/A,#N/A,FALSE,"Sheet11";#N/A,#N/A,FALSE,"Sheet10";#N/A,#N/A,FALSE,"Sheet8";#N/A,#N/A,FALSE,"Sheet6";#N/A,#N/A,FALSE,"Sheet7";#N/A,#N/A,FALSE,"Sheet5";#N/A,#N/A,FALSE,"Sheet1";#N/A,#N/A,FALSE,"Sheet4"}</definedName>
    <definedName name="wrn.NORMMRPT." localSheetId="23" hidden="1">{#N/A,#N/A,FALSE,"Sheet16";#N/A,#N/A,FALSE,"Sheet17";#N/A,#N/A,FALSE,"Sheet15";#N/A,#N/A,FALSE,"Sheet14";#N/A,#N/A,FALSE,"Sheet13";#N/A,#N/A,FALSE,"Sheet12";#N/A,#N/A,FALSE,"Sheet11";#N/A,#N/A,FALSE,"Sheet10";#N/A,#N/A,FALSE,"Sheet8";#N/A,#N/A,FALSE,"Sheet6";#N/A,#N/A,FALSE,"Sheet7";#N/A,#N/A,FALSE,"Sheet5";#N/A,#N/A,FALSE,"Sheet1";#N/A,#N/A,FALSE,"Sheet4"}</definedName>
    <definedName name="wrn.NORMMRPT." localSheetId="21" hidden="1">{#N/A,#N/A,FALSE,"Sheet16";#N/A,#N/A,FALSE,"Sheet17";#N/A,#N/A,FALSE,"Sheet15";#N/A,#N/A,FALSE,"Sheet14";#N/A,#N/A,FALSE,"Sheet13";#N/A,#N/A,FALSE,"Sheet12";#N/A,#N/A,FALSE,"Sheet11";#N/A,#N/A,FALSE,"Sheet10";#N/A,#N/A,FALSE,"Sheet8";#N/A,#N/A,FALSE,"Sheet6";#N/A,#N/A,FALSE,"Sheet7";#N/A,#N/A,FALSE,"Sheet5";#N/A,#N/A,FALSE,"Sheet1";#N/A,#N/A,FALSE,"Sheet4"}</definedName>
    <definedName name="wrn.NORMMRPT." hidden="1">{#N/A,#N/A,FALSE,"Sheet16";#N/A,#N/A,FALSE,"Sheet17";#N/A,#N/A,FALSE,"Sheet15";#N/A,#N/A,FALSE,"Sheet14";#N/A,#N/A,FALSE,"Sheet13";#N/A,#N/A,FALSE,"Sheet12";#N/A,#N/A,FALSE,"Sheet11";#N/A,#N/A,FALSE,"Sheet10";#N/A,#N/A,FALSE,"Sheet8";#N/A,#N/A,FALSE,"Sheet6";#N/A,#N/A,FALSE,"Sheet7";#N/A,#N/A,FALSE,"Sheet5";#N/A,#N/A,FALSE,"Sheet1";#N/A,#N/A,FALSE,"Sheet4"}</definedName>
    <definedName name="wrn.North._.America._.Set." localSheetId="2" hidden="1">{"NA Is w Ratios",#N/A,FALSE,"North America";"PF CFlow NA",#N/A,FALSE,"North America";"NA DCF Matrix",#N/A,FALSE,"North America"}</definedName>
    <definedName name="wrn.North._.America._.Set." localSheetId="20" hidden="1">{"NA Is w Ratios",#N/A,FALSE,"North America";"PF CFlow NA",#N/A,FALSE,"North America";"NA DCF Matrix",#N/A,FALSE,"North America"}</definedName>
    <definedName name="wrn.North._.America._.Set." hidden="1">{"NA Is w Ratios",#N/A,FALSE,"North America";"PF CFlow NA",#N/A,FALSE,"North America";"NA DCF Matrix",#N/A,FALSE,"North America"}</definedName>
    <definedName name="wrn.NOTA._.INTEGRATIVA._.TITOLI." localSheetId="2" hidden="1">{#N/A,#N/A,FALSE,"2";#N/A,#N/A,FALSE,"2,1";#N/A,#N/A,FALSE,"Var annue tit.imm. ";#N/A,#N/A,FALSE,"2,3";#N/A,#N/A,FALSE,"Var annue titoli - prospetto"}</definedName>
    <definedName name="wrn.NOTA._.INTEGRATIVA._.TITOLI." localSheetId="20" hidden="1">{#N/A,#N/A,FALSE,"2";#N/A,#N/A,FALSE,"2,1";#N/A,#N/A,FALSE,"Var annue tit.imm. ";#N/A,#N/A,FALSE,"2,3";#N/A,#N/A,FALSE,"Var annue titoli - prospetto"}</definedName>
    <definedName name="wrn.NOTA._.INTEGRATIVA._.TITOLI." hidden="1">{#N/A,#N/A,FALSE,"2";#N/A,#N/A,FALSE,"2,1";#N/A,#N/A,FALSE,"Var annue tit.imm. ";#N/A,#N/A,FALSE,"2,3";#N/A,#N/A,FALSE,"Var annue titoli - prospetto"}</definedName>
    <definedName name="wrn.OP._.Case._.Rates." localSheetId="2" hidden="1">{"OP Case Rates",#N/A,FALSE,"OP Case Rates"}</definedName>
    <definedName name="wrn.OP._.Case._.Rates." localSheetId="20" hidden="1">{"OP Case Rates",#N/A,FALSE,"OP Case Rates"}</definedName>
    <definedName name="wrn.OP._.Case._.Rates." hidden="1">{"OP Case Rates",#N/A,FALSE,"OP Case Rates"}</definedName>
    <definedName name="wrn.OperatingAssumtions." localSheetId="2" hidden="1">{#N/A,#N/A,FALSE,"OperatingAssumptions"}</definedName>
    <definedName name="wrn.OperatingAssumtions." localSheetId="20" hidden="1">{#N/A,#N/A,FALSE,"OperatingAssumptions"}</definedName>
    <definedName name="wrn.OperatingAssumtions." hidden="1">{#N/A,#N/A,FALSE,"OperatingAssumptions"}</definedName>
    <definedName name="wrn.Otosan." localSheetId="2" hidden="1">{"Otosan",#N/A,FALSE,"9511kar(TL)"}</definedName>
    <definedName name="wrn.Otosan." localSheetId="20" hidden="1">{"Otosan",#N/A,FALSE,"9511kar(TL)"}</definedName>
    <definedName name="wrn.Otosan." hidden="1">{"Otosan",#N/A,FALSE,"9511kar(TL)"}</definedName>
    <definedName name="wrn.Otosandolar." localSheetId="2" hidden="1">{"Otosandolar",#N/A,FALSE,"9511kar($)"}</definedName>
    <definedName name="wrn.Otosandolar." localSheetId="20" hidden="1">{"Otosandolar",#N/A,FALSE,"9511kar($)"}</definedName>
    <definedName name="wrn.Otosandolar." hidden="1">{"Otosandolar",#N/A,FALSE,"9511kar($)"}</definedName>
    <definedName name="wrn.Output." localSheetId="2"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2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age._.1." localSheetId="2" hidden="1">{"Page1",#N/A,FALSE,"Model"}</definedName>
    <definedName name="wrn.Page._.1." localSheetId="20" hidden="1">{"Page1",#N/A,FALSE,"Model"}</definedName>
    <definedName name="wrn.Page._.1." hidden="1">{"Page1",#N/A,FALSE,"Model"}</definedName>
    <definedName name="wrn.Pendleton." localSheetId="2" hidden="1">{"Savings",#N/A,FALSE,"Pendleton OP Surgery 09097";"OPS",#N/A,FALSE,"Pendleton OP Surgery 09097"}</definedName>
    <definedName name="wrn.Pendleton." localSheetId="20" hidden="1">{"Savings",#N/A,FALSE,"Pendleton OP Surgery 09097";"OPS",#N/A,FALSE,"Pendleton OP Surgery 09097"}</definedName>
    <definedName name="wrn.Pendleton." hidden="1">{"Savings",#N/A,FALSE,"Pendleton OP Surgery 09097";"OPS",#N/A,FALSE,"Pendleton OP Surgery 09097"}</definedName>
    <definedName name="wrn.PLAQUETTE._.GR._.FINANCE." localSheetId="2" hidden="1">{#N/A,#N/A,TRUE,"BILAN";#N/A,#N/A,TRUE,"HORS BILAN";#N/A,#N/A,TRUE,"CPTE RESUL";#N/A,#N/A,TRUE,"PLAQ1";#N/A,#N/A,TRUE,"PLAQ2";#N/A,#N/A,TRUE,"PLAQ3";#N/A,#N/A,TRUE,"PLAQ4";#N/A,#N/A,TRUE,"PLAQ5";#N/A,#N/A,TRUE,"PLAQ6";#N/A,#N/A,TRUE,"PLAQ7";#N/A,#N/A,TRUE,"PLAQ8";#N/A,#N/A,TRUE,"PLAQ9";#N/A,#N/A,TRUE,"PLAQ10";#N/A,#N/A,TRUE,"PLAQ11"}</definedName>
    <definedName name="wrn.PLAQUETTE._.GR._.FINANCE." localSheetId="20" hidden="1">{#N/A,#N/A,TRUE,"BILAN";#N/A,#N/A,TRUE,"HORS BILAN";#N/A,#N/A,TRUE,"CPTE RESUL";#N/A,#N/A,TRUE,"PLAQ1";#N/A,#N/A,TRUE,"PLAQ2";#N/A,#N/A,TRUE,"PLAQ3";#N/A,#N/A,TRUE,"PLAQ4";#N/A,#N/A,TRUE,"PLAQ5";#N/A,#N/A,TRUE,"PLAQ6";#N/A,#N/A,TRUE,"PLAQ7";#N/A,#N/A,TRUE,"PLAQ8";#N/A,#N/A,TRUE,"PLAQ9";#N/A,#N/A,TRUE,"PLAQ10";#N/A,#N/A,TRUE,"PLAQ11"}</definedName>
    <definedName name="wrn.PLAQUETTE._.GR._.FINANCE." hidden="1">{#N/A,#N/A,TRUE,"BILAN";#N/A,#N/A,TRUE,"HORS BILAN";#N/A,#N/A,TRUE,"CPTE RESUL";#N/A,#N/A,TRUE,"PLAQ1";#N/A,#N/A,TRUE,"PLAQ2";#N/A,#N/A,TRUE,"PLAQ3";#N/A,#N/A,TRUE,"PLAQ4";#N/A,#N/A,TRUE,"PLAQ5";#N/A,#N/A,TRUE,"PLAQ6";#N/A,#N/A,TRUE,"PLAQ7";#N/A,#N/A,TRUE,"PLAQ8";#N/A,#N/A,TRUE,"PLAQ9";#N/A,#N/A,TRUE,"PLAQ10";#N/A,#N/A,TRUE,"PLAQ11"}</definedName>
    <definedName name="wrn.plbscf." localSheetId="2" hidden="1">{"p_l",#N/A,FALSE,"Summary Accounts"}</definedName>
    <definedName name="wrn.plbscf." localSheetId="20" hidden="1">{"p_l",#N/A,FALSE,"Summary Accounts"}</definedName>
    <definedName name="wrn.plbscf." hidden="1">{"p_l",#N/A,FALSE,"Summary Accounts"}</definedName>
    <definedName name="wrn.pr3sty." localSheetId="2" hidden="1">{#N/A,#N/A,FALSE,"intag";#N/A,#N/A,FALSE,"budg";#N/A,#N/A,FALSE,"samtl"}</definedName>
    <definedName name="wrn.pr3sty." localSheetId="20" hidden="1">{#N/A,#N/A,FALSE,"intag";#N/A,#N/A,FALSE,"budg";#N/A,#N/A,FALSE,"samtl"}</definedName>
    <definedName name="wrn.pr3sty." hidden="1">{#N/A,#N/A,FALSE,"intag";#N/A,#N/A,FALSE,"budg";#N/A,#N/A,FALSE,"samtl"}</definedName>
    <definedName name="wrn.PRES_OUT." localSheetId="2" hidden="1">{"page1",#N/A,FALSE,"PRESENTATION";"page2",#N/A,FALSE,"PRESENTATION";#N/A,#N/A,FALSE,"Valuation Summary"}</definedName>
    <definedName name="wrn.PRES_OUT." localSheetId="20" hidden="1">{"page1",#N/A,FALSE,"PRESENTATION";"page2",#N/A,FALSE,"PRESENTATION";#N/A,#N/A,FALSE,"Valuation Summary"}</definedName>
    <definedName name="wrn.PRES_OUT." hidden="1">{"page1",#N/A,FALSE,"PRESENTATION";"page2",#N/A,FALSE,"PRESENTATION";#N/A,#N/A,FALSE,"Valuation Summary"}</definedName>
    <definedName name="wrn.PRES_OUT2" localSheetId="2" hidden="1">{"page1",#N/A,FALSE,"PRESENTATION";"page2",#N/A,FALSE,"PRESENTATION";#N/A,#N/A,FALSE,"Valuation Summary"}</definedName>
    <definedName name="wrn.PRES_OUT2" localSheetId="20" hidden="1">{"page1",#N/A,FALSE,"PRESENTATION";"page2",#N/A,FALSE,"PRESENTATION";#N/A,#N/A,FALSE,"Valuation Summary"}</definedName>
    <definedName name="wrn.PRES_OUT2" hidden="1">{"page1",#N/A,FALSE,"PRESENTATION";"page2",#N/A,FALSE,"PRESENTATION";#N/A,#N/A,FALSE,"Valuation Summary"}</definedName>
    <definedName name="wrn.Pres_OUT3" localSheetId="2" hidden="1">{"page1",#N/A,FALSE,"PRESENTATION";"page2",#N/A,FALSE,"PRESENTATION";#N/A,#N/A,FALSE,"Valuation Summary"}</definedName>
    <definedName name="wrn.Pres_OUT3" localSheetId="20" hidden="1">{"page1",#N/A,FALSE,"PRESENTATION";"page2",#N/A,FALSE,"PRESENTATION";#N/A,#N/A,FALSE,"Valuation Summary"}</definedName>
    <definedName name="wrn.Pres_OUT3" hidden="1">{"page1",#N/A,FALSE,"PRESENTATION";"page2",#N/A,FALSE,"PRESENTATION";#N/A,#N/A,FALSE,"Valuation Summary"}</definedName>
    <definedName name="wrn.PRES_OUT4" localSheetId="2" hidden="1">{"page1",#N/A,FALSE,"PRESENTATION";"page2",#N/A,FALSE,"PRESENTATION";#N/A,#N/A,FALSE,"Valuation Summary"}</definedName>
    <definedName name="wrn.PRES_OUT4" localSheetId="20" hidden="1">{"page1",#N/A,FALSE,"PRESENTATION";"page2",#N/A,FALSE,"PRESENTATION";#N/A,#N/A,FALSE,"Valuation Summary"}</definedName>
    <definedName name="wrn.PRES_OUT4" hidden="1">{"page1",#N/A,FALSE,"PRESENTATION";"page2",#N/A,FALSE,"PRESENTATION";#N/A,#N/A,FALSE,"Valuation Summary"}</definedName>
    <definedName name="wrn.PRES_OUT5" localSheetId="2" hidden="1">{"page1",#N/A,FALSE,"PRESENTATION";"page2",#N/A,FALSE,"PRESENTATION";#N/A,#N/A,FALSE,"Valuation Summary"}</definedName>
    <definedName name="wrn.PRES_OUT5" localSheetId="20" hidden="1">{"page1",#N/A,FALSE,"PRESENTATION";"page2",#N/A,FALSE,"PRESENTATION";#N/A,#N/A,FALSE,"Valuation Summary"}</definedName>
    <definedName name="wrn.PRES_OUT5" hidden="1">{"page1",#N/A,FALSE,"PRESENTATION";"page2",#N/A,FALSE,"PRESENTATION";#N/A,#N/A,FALSE,"Valuation Summary"}</definedName>
    <definedName name="wrn.PRES_OUT6" localSheetId="2" hidden="1">{"page1",#N/A,FALSE,"PRESENTATION";"page2",#N/A,FALSE,"PRESENTATION";#N/A,#N/A,FALSE,"Valuation Summary"}</definedName>
    <definedName name="wrn.PRES_OUT6" localSheetId="20" hidden="1">{"page1",#N/A,FALSE,"PRESENTATION";"page2",#N/A,FALSE,"PRESENTATION";#N/A,#N/A,FALSE,"Valuation Summary"}</definedName>
    <definedName name="wrn.PRES_OUT6" hidden="1">{"page1",#N/A,FALSE,"PRESENTATION";"page2",#N/A,FALSE,"PRESENTATION";#N/A,#N/A,FALSE,"Valuation Summary"}</definedName>
    <definedName name="wrn.PRES_OUT8" localSheetId="2" hidden="1">{"page1",#N/A,FALSE,"PRESENTATION";"page2",#N/A,FALSE,"PRESENTATION";#N/A,#N/A,FALSE,"Valuation Summary"}</definedName>
    <definedName name="wrn.PRES_OUT8" localSheetId="20" hidden="1">{"page1",#N/A,FALSE,"PRESENTATION";"page2",#N/A,FALSE,"PRESENTATION";#N/A,#N/A,FALSE,"Valuation Summary"}</definedName>
    <definedName name="wrn.PRES_OUT8" hidden="1">{"page1",#N/A,FALSE,"PRESENTATION";"page2",#N/A,FALSE,"PRESENTATION";#N/A,#N/A,FALSE,"Valuation Summary"}</definedName>
    <definedName name="wrn.Presentation." localSheetId="2" hidden="1">{#N/A,#N/A,TRUE,"Summary";"AnnualRentRoll",#N/A,TRUE,"RentRoll";#N/A,#N/A,TRUE,"ExitStratigy";#N/A,#N/A,TRUE,"OperatingAssumptions"}</definedName>
    <definedName name="wrn.Presentation." localSheetId="20" hidden="1">{#N/A,#N/A,TRUE,"Summary";"AnnualRentRoll",#N/A,TRUE,"RentRoll";#N/A,#N/A,TRUE,"ExitStratigy";#N/A,#N/A,TRUE,"OperatingAssumptions"}</definedName>
    <definedName name="wrn.Presentation." hidden="1">{#N/A,#N/A,TRUE,"Summary";"AnnualRentRoll",#N/A,TRUE,"RentRoll";#N/A,#N/A,TRUE,"ExitStratigy";#N/A,#N/A,TRUE,"OperatingAssumptions"}</definedName>
    <definedName name="wrn.PRESS._.RELEASE." localSheetId="2" hidden="1">{#N/A,#N/A,FALSE,"SUM";#N/A,#N/A,FALSE,"QLOSS"}</definedName>
    <definedName name="wrn.PRESS._.RELEASE." localSheetId="20" hidden="1">{#N/A,#N/A,FALSE,"SUM";#N/A,#N/A,FALSE,"QLOSS"}</definedName>
    <definedName name="wrn.PRESS._.RELEASE." hidden="1">{#N/A,#N/A,FALSE,"SUM";#N/A,#N/A,FALSE,"QLOSS"}</definedName>
    <definedName name="wrn.Price._.Multiples." localSheetId="2" hidden="1">{"Comp1",#N/A,FALSE,"Comps"}</definedName>
    <definedName name="wrn.Price._.Multiples." localSheetId="20" hidden="1">{"Comp1",#N/A,FALSE,"Comps"}</definedName>
    <definedName name="wrn.Price._.Multiples." hidden="1">{"Comp1",#N/A,FALSE,"Comps"}</definedName>
    <definedName name="wrn.PrimeCo." localSheetId="2" hidden="1">{"print 1",#N/A,FALSE,"PrimeCo PCS";"print 2",#N/A,FALSE,"PrimeCo PCS";"valuation",#N/A,FALSE,"PrimeCo PCS"}</definedName>
    <definedName name="wrn.PrimeCo." localSheetId="20" hidden="1">{"print 1",#N/A,FALSE,"PrimeCo PCS";"print 2",#N/A,FALSE,"PrimeCo PCS";"valuation",#N/A,FALSE,"PrimeCo PCS"}</definedName>
    <definedName name="wrn.PrimeCo." hidden="1">{"print 1",#N/A,FALSE,"PrimeCo PCS";"print 2",#N/A,FALSE,"PrimeCo PCS";"valuation",#N/A,FALSE,"PrimeCo PCS"}</definedName>
    <definedName name="wrn.print." localSheetId="2" hidden="1">{#N/A,#N/A,FALSE,"Japan 2003";#N/A,#N/A,FALSE,"Sheet2"}</definedName>
    <definedName name="wrn.print." localSheetId="20" hidden="1">{#N/A,#N/A,FALSE,"Japan 2003";#N/A,#N/A,FALSE,"Sheet2"}</definedName>
    <definedName name="wrn.print." hidden="1">{#N/A,#N/A,FALSE,"Japan 2003";#N/A,#N/A,FALSE,"Sheet2"}</definedName>
    <definedName name="wrn.print._.all." localSheetId="2" hidden="1">{"sum of the parts",#N/A,FALSE,"Sum-of-the-Parts";"LBO analysis",#N/A,FALSE,"LBO P&amp;L";"p&amp;L",#N/A,FALSE,"LBO P&amp;L";"cash flow",#N/A,FALSE,"CF";"cap struct",#N/A,FALSE,"LBO P&amp;L";"equity return",#N/A,FALSE,"return"}</definedName>
    <definedName name="wrn.print._.all." localSheetId="20" hidden="1">{"sum of the parts",#N/A,FALSE,"Sum-of-the-Parts";"LBO analysis",#N/A,FALSE,"LBO P&amp;L";"p&amp;L",#N/A,FALSE,"LBO P&amp;L";"cash flow",#N/A,FALSE,"CF";"cap struct",#N/A,FALSE,"LBO P&amp;L";"equity return",#N/A,FALSE,"return"}</definedName>
    <definedName name="wrn.print._.all." hidden="1">{"sum of the parts",#N/A,FALSE,"Sum-of-the-Parts";"LBO analysis",#N/A,FALSE,"LBO P&amp;L";"p&amp;L",#N/A,FALSE,"LBO P&amp;L";"cash flow",#N/A,FALSE,"CF";"cap struct",#N/A,FALSE,"LBO P&amp;L";"equity return",#N/A,FALSE,"return"}</definedName>
    <definedName name="wrn.Print._.All._.Pages." localSheetId="2" hidden="1">{"LBO Summary",#N/A,FALSE,"Summary";"Income Statement",#N/A,FALSE,"Model";"Cash Flow",#N/A,FALSE,"Model";"Balance Sheet",#N/A,FALSE,"Model";"Working Capital",#N/A,FALSE,"Model";"Pro Forma Balance Sheets",#N/A,FALSE,"PFBS";"Debt Balances",#N/A,FALSE,"Model";"Fee Schedules",#N/A,FALSE,"Model"}</definedName>
    <definedName name="wrn.Print._.All._.Pages." localSheetId="20"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Europe._.TandB." localSheetId="2" hidden="1">{"Print Top",#N/A,FALSE,"Europe Model";"Print Bottom",#N/A,FALSE,"Europe Model"}</definedName>
    <definedName name="wrn.Print._.Europe._.TandB." localSheetId="20" hidden="1">{"Print Top",#N/A,FALSE,"Europe Model";"Print Bottom",#N/A,FALSE,"Europe Model"}</definedName>
    <definedName name="wrn.Print._.Europe._.TandB." hidden="1">{"Print Top",#N/A,FALSE,"Europe Model";"Print Bottom",#N/A,FALSE,"Europe Model"}</definedName>
    <definedName name="wrn.Print._.FE._.T._.and._.B." localSheetId="2" hidden="1">{"Far East Top",#N/A,FALSE,"FE Model";"Far East Bottom",#N/A,FALSE,"FE Model"}</definedName>
    <definedName name="wrn.Print._.FE._.T._.and._.B." localSheetId="20" hidden="1">{"Far East Top",#N/A,FALSE,"FE Model";"Far East Bottom",#N/A,FALSE,"FE Model"}</definedName>
    <definedName name="wrn.Print._.FE._.T._.and._.B." hidden="1">{"Far East Top",#N/A,FALSE,"FE Model";"Far East Bottom",#N/A,FALSE,"FE Model"}</definedName>
    <definedName name="wrn.PRINT._.FULL." localSheetId="2" hidden="1">{"Page1",#N/A,FALSE,"4YR_PROJ";"Page2",#N/A,FALSE,"EPS IMPACT";"Page3",#N/A,FALSE,"TOPrS";"Page4",#N/A,FALSE,"Shares Matrix";"Page5",#N/A,FALSE,"RAT_CAP";"Page6",#N/A,FALSE,"PRIDES"}</definedName>
    <definedName name="wrn.PRINT._.FULL." localSheetId="20" hidden="1">{"Page1",#N/A,FALSE,"4YR_PROJ";"Page2",#N/A,FALSE,"EPS IMPACT";"Page3",#N/A,FALSE,"TOPrS";"Page4",#N/A,FALSE,"Shares Matrix";"Page5",#N/A,FALSE,"RAT_CAP";"Page6",#N/A,FALSE,"PRIDES"}</definedName>
    <definedName name="wrn.PRINT._.FULL." hidden="1">{"Page1",#N/A,FALSE,"4YR_PROJ";"Page2",#N/A,FALSE,"EPS IMPACT";"Page3",#N/A,FALSE,"TOPrS";"Page4",#N/A,FALSE,"Shares Matrix";"Page5",#N/A,FALSE,"RAT_CAP";"Page6",#N/A,FALSE,"PRIDES"}</definedName>
    <definedName name="wrn.PRINT._.FULL2" localSheetId="2" hidden="1">{"Page1",#N/A,FALSE,"4YR_PROJ";"Page2",#N/A,FALSE,"EPS IMPACT";"Page3",#N/A,FALSE,"TOPrS";"Page4",#N/A,FALSE,"Shares Matrix";"Page5",#N/A,FALSE,"RAT_CAP";"Page6",#N/A,FALSE,"PRIDES"}</definedName>
    <definedName name="wrn.PRINT._.FULL2" localSheetId="20" hidden="1">{"Page1",#N/A,FALSE,"4YR_PROJ";"Page2",#N/A,FALSE,"EPS IMPACT";"Page3",#N/A,FALSE,"TOPrS";"Page4",#N/A,FALSE,"Shares Matrix";"Page5",#N/A,FALSE,"RAT_CAP";"Page6",#N/A,FALSE,"PRIDES"}</definedName>
    <definedName name="wrn.PRINT._.FULL2" hidden="1">{"Page1",#N/A,FALSE,"4YR_PROJ";"Page2",#N/A,FALSE,"EPS IMPACT";"Page3",#N/A,FALSE,"TOPrS";"Page4",#N/A,FALSE,"Shares Matrix";"Page5",#N/A,FALSE,"RAT_CAP";"Page6",#N/A,FALSE,"PRIDES"}</definedName>
    <definedName name="wrn.print._.graphs." localSheetId="2" hidden="1">{"cap_structure",#N/A,FALSE,"Graph-Mkt Cap";"price",#N/A,FALSE,"Graph-Price";"ebit",#N/A,FALSE,"Graph-EBITDA";"ebitda",#N/A,FALSE,"Graph-EBITDA"}</definedName>
    <definedName name="wrn.print._.graphs." localSheetId="2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pages." localSheetId="2" hidden="1">{#N/A,#N/A,FALSE,"Spain MKT";#N/A,#N/A,FALSE,"Assumptions";#N/A,#N/A,FALSE,"Adve";#N/A,#N/A,FALSE,"E-Commerce";#N/A,#N/A,FALSE,"Opex";#N/A,#N/A,FALSE,"P&amp;L";#N/A,#N/A,FALSE,"FCF &amp; DCF"}</definedName>
    <definedName name="wrn.print._.pages." localSheetId="2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Print._.Press._.Release._.Document." localSheetId="2" hidden="1">{#N/A,#N/A,FALSE,"Cover";#N/A,#N/A,FALSE,"Important Notes";#N/A,#N/A,FALSE,"Summary Sheet";#N/A,#N/A,FALSE,"AXA Sun Life";#N/A,#N/A,FALSE,"CGNU";#N/A,#N/A,FALSE,"Prudential Group";#N/A,#N/A,FALSE,"Legal &amp; General";#N/A,#N/A,FALSE,"Zurich Group";#N/A,#N/A,FALSE,"Friends Provident"}</definedName>
    <definedName name="wrn.Print._.Press._.Release._.Document." localSheetId="20" hidden="1">{#N/A,#N/A,FALSE,"Cover";#N/A,#N/A,FALSE,"Important Notes";#N/A,#N/A,FALSE,"Summary Sheet";#N/A,#N/A,FALSE,"AXA Sun Life";#N/A,#N/A,FALSE,"CGNU";#N/A,#N/A,FALSE,"Prudential Group";#N/A,#N/A,FALSE,"Legal &amp; General";#N/A,#N/A,FALSE,"Zurich Group";#N/A,#N/A,FALSE,"Friends Provident"}</definedName>
    <definedName name="wrn.Print._.Press._.Release._.Document." hidden="1">{#N/A,#N/A,FALSE,"Cover";#N/A,#N/A,FALSE,"Important Notes";#N/A,#N/A,FALSE,"Summary Sheet";#N/A,#N/A,FALSE,"AXA Sun Life";#N/A,#N/A,FALSE,"CGNU";#N/A,#N/A,FALSE,"Prudential Group";#N/A,#N/A,FALSE,"Legal &amp; General";#N/A,#N/A,FALSE,"Zurich Group";#N/A,#N/A,FALSE,"Friends Provident"}</definedName>
    <definedName name="wrn.print._.raw._.data._.entry." localSheetId="2" hidden="1">{"inputs raw data",#N/A,TRUE,"INPUT"}</definedName>
    <definedName name="wrn.print._.raw._.data._.entry." localSheetId="20" hidden="1">{"inputs raw data",#N/A,TRUE,"INPUT"}</definedName>
    <definedName name="wrn.print._.raw._.data._.entry." hidden="1">{"inputs raw data",#N/A,TRUE,"INPUT"}</definedName>
    <definedName name="wrn.Print._.Report." localSheetId="2" hidden="1">{"Comp1",#N/A,FALSE,"Comps";"Comp2",#N/A,FALSE,"Comps";"Comp3",#N/A,FALSE,"Comps";"Comp5",#N/A,FALSE,"Comps";"Comp4",#N/A,FALSE,"Comps"}</definedName>
    <definedName name="wrn.Print._.Report." localSheetId="20" hidden="1">{"Comp1",#N/A,FALSE,"Comps";"Comp2",#N/A,FALSE,"Comps";"Comp3",#N/A,FALSE,"Comps";"Comp5",#N/A,FALSE,"Comps";"Comp4",#N/A,FALSE,"Comps"}</definedName>
    <definedName name="wrn.Print._.Report." hidden="1">{"Comp1",#N/A,FALSE,"Comps";"Comp2",#N/A,FALSE,"Comps";"Comp3",#N/A,FALSE,"Comps";"Comp5",#N/A,FALSE,"Comps";"Comp4",#N/A,FALSE,"Comps"}</definedName>
    <definedName name="wrn.print._.standalone." localSheetId="2" hidden="1">{"standalone1",#N/A,FALSE,"DCFBase";"standalone2",#N/A,FALSE,"DCFBase"}</definedName>
    <definedName name="wrn.print._.standalone." localSheetId="20" hidden="1">{"standalone1",#N/A,FALSE,"DCFBase";"standalone2",#N/A,FALSE,"DCFBase"}</definedName>
    <definedName name="wrn.print._.standalone." hidden="1">{"standalone1",#N/A,FALSE,"DCFBase";"standalone2",#N/A,FALSE,"DCFBase"}</definedName>
    <definedName name="wrn.print._.summary._.sheets." localSheetId="2" hidden="1">{"summary1",#N/A,TRUE,"Comps";"summary2",#N/A,TRUE,"Comps";"summary3",#N/A,TRUE,"Comps"}</definedName>
    <definedName name="wrn.print._.summary._.sheets." localSheetId="20" hidden="1">{"summary1",#N/A,TRUE,"Comps";"summary2",#N/A,TRUE,"Comps";"summary3",#N/A,TRUE,"Comps"}</definedName>
    <definedName name="wrn.print._.summary._.sheets." hidden="1">{"summary1",#N/A,TRUE,"Comps";"summary2",#N/A,TRUE,"Comps";"summary3",#N/A,TRUE,"Comps"}</definedName>
    <definedName name="wrn.Print._.Titlepage._.Template." localSheetId="2" hidden="1">{#N/A,#N/A,FALSE,"Titlepage Template";#N/A,#N/A,FALSE,"Sheet2"}</definedName>
    <definedName name="wrn.Print._.Titlepage._.Template." localSheetId="20" hidden="1">{#N/A,#N/A,FALSE,"Titlepage Template";#N/A,#N/A,FALSE,"Sheet2"}</definedName>
    <definedName name="wrn.Print._.Titlepage._.Template." hidden="1">{#N/A,#N/A,FALSE,"Titlepage Template";#N/A,#N/A,FALSE,"Sheet2"}</definedName>
    <definedName name="wrn.print.2" localSheetId="2" hidden="1">{"page1",#N/A,FALSE,"PF";"page2",#N/A,FALSE,"PF";"page3",#N/A,FALSE,"PF";"page4",#N/A,FALSE,"Bal_Sht"}</definedName>
    <definedName name="wrn.print.2" localSheetId="20" hidden="1">{"page1",#N/A,FALSE,"PF";"page2",#N/A,FALSE,"PF";"page3",#N/A,FALSE,"PF";"page4",#N/A,FALSE,"Bal_Sht"}</definedName>
    <definedName name="wrn.print.2" hidden="1">{"page1",#N/A,FALSE,"PF";"page2",#N/A,FALSE,"PF";"page3",#N/A,FALSE,"PF";"page4",#N/A,FALSE,"Bal_Sht"}</definedName>
    <definedName name="wrn.Print_model." localSheetId="2"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model." localSheetId="20"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1." localSheetId="2" hidden="1">{"page1",#N/A,FALSE,"PF";"page2",#N/A,FALSE,"PF";"page3",#N/A,FALSE,"PF";"page4",#N/A,FALSE,"Bal_Sht"}</definedName>
    <definedName name="wrn.PRINT1." localSheetId="20" hidden="1">{"page1",#N/A,FALSE,"PF";"page2",#N/A,FALSE,"PF";"page3",#N/A,FALSE,"PF";"page4",#N/A,FALSE,"Bal_Sht"}</definedName>
    <definedName name="wrn.PRINT1." hidden="1">{"page1",#N/A,FALSE,"PF";"page2",#N/A,FALSE,"PF";"page3",#N/A,FALSE,"PF";"page4",#N/A,FALSE,"Bal_Sht"}</definedName>
    <definedName name="wrn.PRINT12" localSheetId="2" hidden="1">{"page1",#N/A,FALSE,"PF";"page2",#N/A,FALSE,"PF";"page3",#N/A,FALSE,"PF";"page4",#N/A,FALSE,"Bal_Sht"}</definedName>
    <definedName name="wrn.PRINT12" localSheetId="20" hidden="1">{"page1",#N/A,FALSE,"PF";"page2",#N/A,FALSE,"PF";"page3",#N/A,FALSE,"PF";"page4",#N/A,FALSE,"Bal_Sht"}</definedName>
    <definedName name="wrn.PRINT12" hidden="1">{"page1",#N/A,FALSE,"PF";"page2",#N/A,FALSE,"PF";"page3",#N/A,FALSE,"PF";"page4",#N/A,FALSE,"Bal_Sht"}</definedName>
    <definedName name="wrn.Profit._.and._.Loss." localSheetId="2" hidden="1">{"Profit and Loss",#N/A,FALSE,"Model"}</definedName>
    <definedName name="wrn.Profit._.and._.Loss." localSheetId="20" hidden="1">{"Profit and Loss",#N/A,FALSE,"Model"}</definedName>
    <definedName name="wrn.Profit._.and._.Loss." hidden="1">{"Profit and Loss",#N/A,FALSE,"Model"}</definedName>
    <definedName name="wrn.PropertyInformation." localSheetId="2" hidden="1">{#N/A,#N/A,FALSE,"PropertyInfo"}</definedName>
    <definedName name="wrn.PropertyInformation." localSheetId="20" hidden="1">{#N/A,#N/A,FALSE,"PropertyInfo"}</definedName>
    <definedName name="wrn.PropertyInformation." hidden="1">{#N/A,#N/A,FALSE,"PropertyInfo"}</definedName>
    <definedName name="wrn.PROSPETTI._.PROFORMA." localSheetId="2" hidden="1">{#N/A,#N/A,FALSE,"A3";#N/A,#N/A,FALSE,"AT2";#N/A,#N/A,FALSE,"PA2";#N/A,#N/A,FALSE,"GI2";#N/A,#N/A,FALSE,"EC2"}</definedName>
    <definedName name="wrn.PROSPETTI._.PROFORMA." localSheetId="20" hidden="1">{#N/A,#N/A,FALSE,"A3";#N/A,#N/A,FALSE,"AT2";#N/A,#N/A,FALSE,"PA2";#N/A,#N/A,FALSE,"GI2";#N/A,#N/A,FALSE,"EC2"}</definedName>
    <definedName name="wrn.PROSPETTI._.PROFORMA." hidden="1">{#N/A,#N/A,FALSE,"A3";#N/A,#N/A,FALSE,"AT2";#N/A,#N/A,FALSE,"PA2";#N/A,#N/A,FALSE,"GI2";#N/A,#N/A,FALSE,"EC2"}</definedName>
    <definedName name="wrn.public." localSheetId="2" hidden="1">{"Foreign_currency",#N/A,FALSE,"Public Market Values_Currency";"Public_values",#N/A,FALSE,"Public Market Values_Currency"}</definedName>
    <definedName name="wrn.public." localSheetId="20" hidden="1">{"Foreign_currency",#N/A,FALSE,"Public Market Values_Currency";"Public_values",#N/A,FALSE,"Public Market Values_Currency"}</definedName>
    <definedName name="wrn.public." hidden="1">{"Foreign_currency",#N/A,FALSE,"Public Market Values_Currency";"Public_values",#N/A,FALSE,"Public Market Values_Currency"}</definedName>
    <definedName name="wrn.Pulp." localSheetId="2" hidden="1">{"Pulp Production",#N/A,FALSE,"Pulp";"Pulp Earnings",#N/A,FALSE,"Pulp"}</definedName>
    <definedName name="wrn.Pulp." localSheetId="20" hidden="1">{"Pulp Production",#N/A,FALSE,"Pulp";"Pulp Earnings",#N/A,FALSE,"Pulp"}</definedName>
    <definedName name="wrn.Pulp." hidden="1">{"Pulp Production",#N/A,FALSE,"Pulp";"Pulp Earnings",#N/A,FALSE,"Pulp"}</definedName>
    <definedName name="wrn.PVFP._.Output." localSheetId="2" hidden="1">{#N/A,#N/A,TRUE,"Summary";#N/A,#N/A,TRUE,"IFA";#N/A,#N/A,TRUE,"AAN";#N/A,#N/A,TRUE,"ASLD";#N/A,#N/A,TRUE,"Key";#N/A,#N/A,TRUE,"Other"}</definedName>
    <definedName name="wrn.PVFP._.Output." localSheetId="20" hidden="1">{#N/A,#N/A,TRUE,"Summary";#N/A,#N/A,TRUE,"IFA";#N/A,#N/A,TRUE,"AAN";#N/A,#N/A,TRUE,"ASLD";#N/A,#N/A,TRUE,"Key";#N/A,#N/A,TRUE,"Other"}</definedName>
    <definedName name="wrn.PVFP._.Output." hidden="1">{#N/A,#N/A,TRUE,"Summary";#N/A,#N/A,TRUE,"IFA";#N/A,#N/A,TRUE,"AAN";#N/A,#N/A,TRUE,"ASLD";#N/A,#N/A,TRUE,"Key";#N/A,#N/A,TRUE,"Other"}</definedName>
    <definedName name="wrn.quick." localSheetId="2"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 localSheetId="20"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ratios." localSheetId="2" hidden="1">{"ratios",#N/A,FALSE,"Summary Accounts"}</definedName>
    <definedName name="wrn.ratios." localSheetId="20" hidden="1">{"ratios",#N/A,FALSE,"Summary Accounts"}</definedName>
    <definedName name="wrn.ratios." hidden="1">{"ratios",#N/A,FALSE,"Summary Accounts"}</definedName>
    <definedName name="wrn.Régression_client." localSheetId="2" hidden="1">{"reg_edition client",#N/A,FALSE,"Regressions"}</definedName>
    <definedName name="wrn.Régression_client." localSheetId="20" hidden="1">{"reg_edition client",#N/A,FALSE,"Regressions"}</definedName>
    <definedName name="wrn.Régression_client." hidden="1">{"reg_edition client",#N/A,FALSE,"Regressions"}</definedName>
    <definedName name="wrn.Régression_travail." localSheetId="2" hidden="1">{"reg_travail",#N/A,FALSE,"Regressions"}</definedName>
    <definedName name="wrn.Régression_travail." localSheetId="20" hidden="1">{"reg_travail",#N/A,FALSE,"Regressions"}</definedName>
    <definedName name="wrn.Régression_travail." hidden="1">{"reg_travail",#N/A,FALSE,"Regressions"}</definedName>
    <definedName name="wrn.régressions._.corrigées." localSheetId="2" hidden="1">{"regression corrigées",#N/A,FALSE,"Regressions"}</definedName>
    <definedName name="wrn.régressions._.corrigées." localSheetId="20" hidden="1">{"regression corrigées",#N/A,FALSE,"Regressions"}</definedName>
    <definedName name="wrn.régressions._.corrigées." hidden="1">{"regression corrigées",#N/A,FALSE,"Regressions"}</definedName>
    <definedName name="wrn.report" localSheetId="2"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localSheetId="20"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localSheetId="2"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localSheetId="20"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_.1." localSheetId="2" hidden="1">{"lbo-1",#N/A,FALSE,"TEMPLATE";"lbo-2",#N/A,FALSE,"TEMPLATE";"lbo-3",#N/A,FALSE,"TEMPLATE";"lbo-4",#N/A,FALSE,"TEMPLATE";"lbo-5",#N/A,FALSE,"TEMPLATE"}</definedName>
    <definedName name="wrn.Report._.1." localSheetId="20" hidden="1">{"lbo-1",#N/A,FALSE,"TEMPLATE";"lbo-2",#N/A,FALSE,"TEMPLATE";"lbo-3",#N/A,FALSE,"TEMPLATE";"lbo-4",#N/A,FALSE,"TEMPLATE";"lbo-5",#N/A,FALSE,"TEMPLATE"}</definedName>
    <definedName name="wrn.Report._.1." hidden="1">{"lbo-1",#N/A,FALSE,"TEMPLATE";"lbo-2",#N/A,FALSE,"TEMPLATE";"lbo-3",#N/A,FALSE,"TEMPLATE";"lbo-4",#N/A,FALSE,"TEMPLATE";"lbo-5",#N/A,FALSE,"TEMPLATE"}</definedName>
    <definedName name="wrn.Report1." localSheetId="2" hidden="1">{#N/A,#N/A,FALSE,"Operations";#N/A,#N/A,FALSE,"Financials"}</definedName>
    <definedName name="wrn.Report1." localSheetId="20" hidden="1">{#N/A,#N/A,FALSE,"Operations";#N/A,#N/A,FALSE,"Financials"}</definedName>
    <definedName name="wrn.Report1." hidden="1">{#N/A,#N/A,FALSE,"Operations";#N/A,#N/A,FALSE,"Financials"}</definedName>
    <definedName name="wrn.Reporte._.1." localSheetId="2" hidden="1">{#N/A,#N/A,FALSE,"PRECIO FULL";#N/A,#N/A,FALSE,"LARA";#N/A,#N/A,FALSE,"CARACAS";#N/A,#N/A,FALSE,"DISBRACENTRO";#N/A,#N/A,FALSE,"ANDES";#N/A,#N/A,FALSE,"MAR CARIBE";#N/A,#N/A,FALSE,"RIO BEER";#N/A,#N/A,FALSE,"DISBRAH"}</definedName>
    <definedName name="wrn.Reporte._.1." localSheetId="20"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ésultats_édition._.client." localSheetId="2" hidden="1">{"résultats_édition client",#N/A,FALSE,"Résultats"}</definedName>
    <definedName name="wrn.Résultats_édition._.client." localSheetId="20" hidden="1">{"résultats_édition client",#N/A,FALSE,"Résultats"}</definedName>
    <definedName name="wrn.Résultats_édition._.client." hidden="1">{"résultats_édition client",#N/A,FALSE,"Résultats"}</definedName>
    <definedName name="wrn.Résultats_travail." localSheetId="2" hidden="1">{"res_travail",#N/A,FALSE,"Résultats"}</definedName>
    <definedName name="wrn.Résultats_travail." localSheetId="20" hidden="1">{"res_travail",#N/A,FALSE,"Résultats"}</definedName>
    <definedName name="wrn.Résultats_travail." hidden="1">{"res_travail",#N/A,FALSE,"Résultats"}</definedName>
    <definedName name="wrn.RESUMEN." localSheetId="2" hidden="1">{"RESUMEN",#N/A,FALSE,"RESUMEN";"RESUMEN_MARG",#N/A,FALSE,"RESUMEN"}</definedName>
    <definedName name="wrn.RESUMEN." localSheetId="20" hidden="1">{"RESUMEN",#N/A,FALSE,"RESUMEN";"RESUMEN_MARG",#N/A,FALSE,"RESUMEN"}</definedName>
    <definedName name="wrn.RESUMEN." hidden="1">{"RESUMEN",#N/A,FALSE,"RESUMEN";"RESUMEN_MARG",#N/A,FALSE,"RESUMEN"}</definedName>
    <definedName name="wrn.RGD_BG_FC." localSheetId="2" hidden="1">{#N/A,#N/A,FALSE,"RGD$";#N/A,#N/A,FALSE,"BG$";#N/A,#N/A,FALSE,"FC$"}</definedName>
    <definedName name="wrn.RGD_BG_FC." localSheetId="20" hidden="1">{#N/A,#N/A,FALSE,"RGD$";#N/A,#N/A,FALSE,"BG$";#N/A,#N/A,FALSE,"FC$"}</definedName>
    <definedName name="wrn.RGD_BG_FC." hidden="1">{#N/A,#N/A,FALSE,"RGD$";#N/A,#N/A,FALSE,"BG$";#N/A,#N/A,FALSE,"FC$"}</definedName>
    <definedName name="wrn.Roberts._.variances." localSheetId="2" hidden="1">{"5304",#N/A,FALSE,"5304"}</definedName>
    <definedName name="wrn.Roberts._.variances." localSheetId="20" hidden="1">{"5304",#N/A,FALSE,"5304"}</definedName>
    <definedName name="wrn.Roberts._.variances." hidden="1">{"5304",#N/A,FALSE,"5304"}</definedName>
    <definedName name="wrn.Roddy." localSheetId="2"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Roddy." localSheetId="20"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Roddy."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RR._.book." localSheetId="2" hidden="1">{"DCF1",#N/A,TRUE,"CC";"DCF2",#N/A,TRUE,"CC";"DCF3",#N/A,TRUE,"CC";#N/A,#N/A,TRUE,"LBO Analysis";"CC_overview",#N/A,TRUE,"CC";"RR_summary",#N/A,TRUE,"RR";"Contribution",#N/A,TRUE,"Contribution CC-RR";"CPE_merger_plan",#N/A,TRUE,"CC Merger Plan (CP&amp;E)";#N/A,#N/A,TRUE,"Break-Up";#N/A,#N/A,TRUE,"CC Merger Plan"}</definedName>
    <definedName name="wrn.RR._.book." localSheetId="20" hidden="1">{"DCF1",#N/A,TRUE,"CC";"DCF2",#N/A,TRUE,"CC";"DCF3",#N/A,TRUE,"CC";#N/A,#N/A,TRUE,"LBO Analysis";"CC_overview",#N/A,TRUE,"CC";"RR_summary",#N/A,TRUE,"RR";"Contribution",#N/A,TRUE,"Contribution CC-RR";"CPE_merger_plan",#N/A,TRUE,"CC Merger Plan (CP&amp;E)";#N/A,#N/A,TRUE,"Break-Up";#N/A,#N/A,TRUE,"CC Merger Plan"}</definedName>
    <definedName name="wrn.RR._.book." hidden="1">{"DCF1",#N/A,TRUE,"CC";"DCF2",#N/A,TRUE,"CC";"DCF3",#N/A,TRUE,"CC";#N/A,#N/A,TRUE,"LBO Analysis";"CC_overview",#N/A,TRUE,"CC";"RR_summary",#N/A,TRUE,"RR";"Contribution",#N/A,TRUE,"Contribution CC-RR";"CPE_merger_plan",#N/A,TRUE,"CC Merger Plan (CP&amp;E)";#N/A,#N/A,TRUE,"Break-Up";#N/A,#N/A,TRUE,"CC Merger Plan"}</definedName>
    <definedName name="wrn.Sales._.and._.LFL._.assumptions." localSheetId="2" hidden="1">{#N/A,#N/A,FALSE,"H1H2";"Sales by division",#N/A,FALSE,"H1H2";"LFL assumptions",#N/A,FALSE,"H1H2"}</definedName>
    <definedName name="wrn.Sales._.and._.LFL._.assumptions." localSheetId="20" hidden="1">{#N/A,#N/A,FALSE,"H1H2";"Sales by division",#N/A,FALSE,"H1H2";"LFL assumptions",#N/A,FALSE,"H1H2"}</definedName>
    <definedName name="wrn.Sales._.and._.LFL._.assumptions." hidden="1">{#N/A,#N/A,FALSE,"H1H2";"Sales by division",#N/A,FALSE,"H1H2";"LFL assumptions",#N/A,FALSE,"H1H2"}</definedName>
    <definedName name="wrn.SAMANDR." localSheetId="2" hidden="1">{#N/A,#N/A,FALSE,"94-95";"SAMANDR",#N/A,FALSE,"94-95"}</definedName>
    <definedName name="wrn.SAMANDR." localSheetId="20" hidden="1">{#N/A,#N/A,FALSE,"94-95";"SAMANDR",#N/A,FALSE,"94-95"}</definedName>
    <definedName name="wrn.SAMANDR." hidden="1">{#N/A,#N/A,FALSE,"94-95";"SAMANDR",#N/A,FALSE,"94-95"}</definedName>
    <definedName name="wrn.sens." localSheetId="2" hidden="1">{"sens1\",#N/A,FALSE,"PF";"sens2",#N/A,FALSE,"PF";"sens3",#N/A,FALSE,"PF";"sens4",#N/A,FALSE,"PF"}</definedName>
    <definedName name="wrn.sens." localSheetId="20" hidden="1">{"sens1\",#N/A,FALSE,"PF";"sens2",#N/A,FALSE,"PF";"sens3",#N/A,FALSE,"PF";"sens4",#N/A,FALSE,"PF"}</definedName>
    <definedName name="wrn.sens." hidden="1">{"sens1\",#N/A,FALSE,"PF";"sens2",#N/A,FALSE,"PF";"sens3",#N/A,FALSE,"PF";"sens4",#N/A,FALSE,"PF"}</definedName>
    <definedName name="wrn.sensitivity." localSheetId="2" hidden="1">{"sensitivity",#N/A,FALSE,"Sensitivity"}</definedName>
    <definedName name="wrn.sensitivity." localSheetId="20" hidden="1">{"sensitivity",#N/A,FALSE,"Sensitivity"}</definedName>
    <definedName name="wrn.sensitivity." hidden="1">{"sensitivity",#N/A,FALSE,"Sensitivity"}</definedName>
    <definedName name="wrn.sensitivity._.analyses." localSheetId="2" hidden="1">{"general",#N/A,FALSE,"Assumptions"}</definedName>
    <definedName name="wrn.sensitivity._.analyses." localSheetId="20" hidden="1">{"general",#N/A,FALSE,"Assumptions"}</definedName>
    <definedName name="wrn.sensitivity._.analyses." hidden="1">{"general",#N/A,FALSE,"Assumptions"}</definedName>
    <definedName name="wrn.Short._.Print." localSheetId="2" hidden="1">{#N/A,#N/A,FALSE,"Summary";#N/A,#N/A,FALSE,"Returns";#N/A,#N/A,FALSE,"Opening BS";#N/A,#N/A,FALSE,"EMO";#N/A,#N/A,FALSE,"BS";#N/A,#N/A,FALSE,"IS";#N/A,#N/A,FALSE,"Metalworking IS";#N/A,#N/A,FALSE,"CFS";#N/A,#N/A,FALSE,"Ratios"}</definedName>
    <definedName name="wrn.Short._.Print." localSheetId="20" hidden="1">{#N/A,#N/A,FALSE,"Summary";#N/A,#N/A,FALSE,"Returns";#N/A,#N/A,FALSE,"Opening BS";#N/A,#N/A,FALSE,"EMO";#N/A,#N/A,FALSE,"BS";#N/A,#N/A,FALSE,"IS";#N/A,#N/A,FALSE,"Metalworking IS";#N/A,#N/A,FALSE,"CFS";#N/A,#N/A,FALSE,"Ratios"}</definedName>
    <definedName name="wrn.Short._.Print." hidden="1">{#N/A,#N/A,FALSE,"Summary";#N/A,#N/A,FALSE,"Returns";#N/A,#N/A,FALSE,"Opening BS";#N/A,#N/A,FALSE,"EMO";#N/A,#N/A,FALSE,"BS";#N/A,#N/A,FALSE,"IS";#N/A,#N/A,FALSE,"Metalworking IS";#N/A,#N/A,FALSE,"CFS";#N/A,#N/A,FALSE,"Ratios"}</definedName>
    <definedName name="wrn.SKSCS1." localSheetId="2" hidden="1">{#N/A,#N/A,FALSE,"Antony Financials";#N/A,#N/A,FALSE,"Cowboy Financials";#N/A,#N/A,FALSE,"Combined";#N/A,#N/A,FALSE,"Valuematrix";#N/A,#N/A,FALSE,"DCFAntony";#N/A,#N/A,FALSE,"DCFCowboy";#N/A,#N/A,FALSE,"DCFCombined"}</definedName>
    <definedName name="wrn.SKSCS1." localSheetId="20" hidden="1">{#N/A,#N/A,FALSE,"Antony Financials";#N/A,#N/A,FALSE,"Cowboy Financials";#N/A,#N/A,FALSE,"Combined";#N/A,#N/A,FALSE,"Valuematrix";#N/A,#N/A,FALSE,"DCFAntony";#N/A,#N/A,FALSE,"DCFCowboy";#N/A,#N/A,FALSE,"DCFCombined"}</definedName>
    <definedName name="wrn.SKSCS1." hidden="1">{#N/A,#N/A,FALSE,"Antony Financials";#N/A,#N/A,FALSE,"Cowboy Financials";#N/A,#N/A,FALSE,"Combined";#N/A,#N/A,FALSE,"Valuematrix";#N/A,#N/A,FALSE,"DCFAntony";#N/A,#N/A,FALSE,"DCFCowboy";#N/A,#N/A,FALSE,"DCFCombined"}</definedName>
    <definedName name="wrn.Slidell." localSheetId="2" hidden="1">{"Savings",#N/A,FALSE,"Slidell OP Surgery 090997";"OPS",#N/A,FALSE,"Slidell OP Surgery 090997"}</definedName>
    <definedName name="wrn.Slidell." localSheetId="20" hidden="1">{"Savings",#N/A,FALSE,"Slidell OP Surgery 090997";"OPS",#N/A,FALSE,"Slidell OP Surgery 090997"}</definedName>
    <definedName name="wrn.Slidell." hidden="1">{"Savings",#N/A,FALSE,"Slidell OP Surgery 090997";"OPS",#N/A,FALSE,"Slidell OP Surgery 090997"}</definedName>
    <definedName name="wrn.small." localSheetId="2" hidden="1">{#N/A,#N/A,FALSE,"Cover";#N/A,#N/A,FALSE,"Contents-Pg1";#N/A,#N/A,FALSE,"High-Com-pg2";#N/A,#N/A,FALSE,"1 Full";#N/A,#N/A,FALSE,"1chts";#N/A,#N/A,FALSE,"Table 2";#N/A,#N/A,FALSE,"3New Iss";#N/A,#N/A,FALSE,"4Money raised";#N/A,#N/A,FALSE,"5Aim";#N/A,#N/A,FALSE,"AiM charts";#N/A,#N/A,FALSE,"6FT Smll";#N/A,#N/A,FALSE,"11SEATS";#N/A,#N/A,FALSE,"12Notes"}</definedName>
    <definedName name="wrn.small." localSheetId="20" hidden="1">{#N/A,#N/A,FALSE,"Cover";#N/A,#N/A,FALSE,"Contents-Pg1";#N/A,#N/A,FALSE,"High-Com-pg2";#N/A,#N/A,FALSE,"1 Full";#N/A,#N/A,FALSE,"1chts";#N/A,#N/A,FALSE,"Table 2";#N/A,#N/A,FALSE,"3New Iss";#N/A,#N/A,FALSE,"4Money raised";#N/A,#N/A,FALSE,"5Aim";#N/A,#N/A,FALSE,"AiM charts";#N/A,#N/A,FALSE,"6FT Smll";#N/A,#N/A,FALSE,"11SEATS";#N/A,#N/A,FALSE,"12Notes"}</definedName>
    <definedName name="wrn.small." hidden="1">{#N/A,#N/A,FALSE,"Cover";#N/A,#N/A,FALSE,"Contents-Pg1";#N/A,#N/A,FALSE,"High-Com-pg2";#N/A,#N/A,FALSE,"1 Full";#N/A,#N/A,FALSE,"1chts";#N/A,#N/A,FALSE,"Table 2";#N/A,#N/A,FALSE,"3New Iss";#N/A,#N/A,FALSE,"4Money raised";#N/A,#N/A,FALSE,"5Aim";#N/A,#N/A,FALSE,"AiM charts";#N/A,#N/A,FALSE,"6FT Smll";#N/A,#N/A,FALSE,"11SEATS";#N/A,#N/A,FALSE,"12Notes"}</definedName>
    <definedName name="wrn.stand_alone." localSheetId="2" hidden="1">{#N/A,#N/A,FALSE,"CBE";#N/A,#N/A,FALSE,"SWK"}</definedName>
    <definedName name="wrn.stand_alone." localSheetId="20" hidden="1">{#N/A,#N/A,FALSE,"CBE";#N/A,#N/A,FALSE,"SWK"}</definedName>
    <definedName name="wrn.stand_alone." hidden="1">{#N/A,#N/A,FALSE,"CBE";#N/A,#N/A,FALSE,"SWK"}</definedName>
    <definedName name="wrn.summary" localSheetId="2" hidden="1">{#N/A,#N/A,FALSE,"Summary";#N/A,#N/A,FALSE,"CF";#N/A,#N/A,FALSE,"P&amp;L";"summary",#N/A,FALSE,"Returns";#N/A,#N/A,FALSE,"BS";"summary",#N/A,FALSE,"Analysis";#N/A,#N/A,FALSE,"Assumptions"}</definedName>
    <definedName name="wrn.summary" localSheetId="20" hidden="1">{#N/A,#N/A,FALSE,"Summary";#N/A,#N/A,FALSE,"CF";#N/A,#N/A,FALSE,"P&amp;L";"summary",#N/A,FALSE,"Returns";#N/A,#N/A,FALSE,"BS";"summary",#N/A,FALSE,"Analysis";#N/A,#N/A,FALSE,"Assumptions"}</definedName>
    <definedName name="wrn.summary" hidden="1">{#N/A,#N/A,FALSE,"Summary";#N/A,#N/A,FALSE,"CF";#N/A,#N/A,FALSE,"P&amp;L";"summary",#N/A,FALSE,"Returns";#N/A,#N/A,FALSE,"BS";"summary",#N/A,FALSE,"Analysis";#N/A,#N/A,FALSE,"Assumptions"}</definedName>
    <definedName name="wrn.Summary." localSheetId="2" hidden="1">{#N/A,#N/A,FALSE,"Summary"}</definedName>
    <definedName name="wrn.Summary." localSheetId="20" hidden="1">{#N/A,#N/A,FALSE,"Summary"}</definedName>
    <definedName name="wrn.Summary." hidden="1">{#N/A,#N/A,FALSE,"Summary"}</definedName>
    <definedName name="wrn.SummaryPgs." localSheetId="2" hidden="1">{#N/A,#N/A,FALSE,"CreditStat";#N/A,#N/A,FALSE,"SPbrkup";#N/A,#N/A,FALSE,"MerSPsyn";#N/A,#N/A,FALSE,"MerSPwKCsyn";#N/A,#N/A,FALSE,"MerSPwKCsyn (2)";#N/A,#N/A,FALSE,"CreditStat (2)"}</definedName>
    <definedName name="wrn.SummaryPgs." localSheetId="20" hidden="1">{#N/A,#N/A,FALSE,"CreditStat";#N/A,#N/A,FALSE,"SPbrkup";#N/A,#N/A,FALSE,"MerSPsyn";#N/A,#N/A,FALSE,"MerSPwKCsyn";#N/A,#N/A,FALSE,"MerSPwKCsyn (2)";#N/A,#N/A,FALSE,"CreditStat (2)"}</definedName>
    <definedName name="wrn.SummaryPgs." hidden="1">{#N/A,#N/A,FALSE,"CreditStat";#N/A,#N/A,FALSE,"SPbrkup";#N/A,#N/A,FALSE,"MerSPsyn";#N/A,#N/A,FALSE,"MerSPwKCsyn";#N/A,#N/A,FALSE,"MerSPwKCsyn (2)";#N/A,#N/A,FALSE,"CreditStat (2)"}</definedName>
    <definedName name="wrn.surveillance." localSheetId="1" hidden="1">{#N/A,#N/A,FALSE,"DELQ";#N/A,#N/A,FALSE,"REO";#N/A,#N/A,FALSE,"WATCHDSC";#N/A,#N/A,FALSE,"2LOSSMOD";#N/A,#N/A,FALSE,"2LOSS";#N/A,#N/A,FALSE,"DSC";#N/A,#N/A,FALSE,"OPERAT";#N/A,#N/A,FALSE,"ADJUST";#N/A,#N/A,FALSE,"PAIDOFF";#N/A,#N/A,FALSE,"TENANT";#N/A,#N/A,FALSE,"LEASE EXPIRE"}</definedName>
    <definedName name="wrn.surveillance." localSheetId="2" hidden="1">{#N/A,#N/A,FALSE,"DELQ";#N/A,#N/A,FALSE,"REO";#N/A,#N/A,FALSE,"WATCHDSC";#N/A,#N/A,FALSE,"2LOSSMOD";#N/A,#N/A,FALSE,"2LOSS";#N/A,#N/A,FALSE,"DSC";#N/A,#N/A,FALSE,"OPERAT";#N/A,#N/A,FALSE,"ADJUST";#N/A,#N/A,FALSE,"PAIDOFF";#N/A,#N/A,FALSE,"TENANT";#N/A,#N/A,FALSE,"LEASE EXPIRE"}</definedName>
    <definedName name="wrn.surveillance." localSheetId="6" hidden="1">{#N/A,#N/A,FALSE,"DELQ";#N/A,#N/A,FALSE,"REO";#N/A,#N/A,FALSE,"WATCHDSC";#N/A,#N/A,FALSE,"2LOSSMOD";#N/A,#N/A,FALSE,"2LOSS";#N/A,#N/A,FALSE,"DSC";#N/A,#N/A,FALSE,"OPERAT";#N/A,#N/A,FALSE,"ADJUST";#N/A,#N/A,FALSE,"PAIDOFF";#N/A,#N/A,FALSE,"TENANT";#N/A,#N/A,FALSE,"LEASE EXPIRE"}</definedName>
    <definedName name="wrn.surveillance." localSheetId="7" hidden="1">{#N/A,#N/A,FALSE,"DELQ";#N/A,#N/A,FALSE,"REO";#N/A,#N/A,FALSE,"WATCHDSC";#N/A,#N/A,FALSE,"2LOSSMOD";#N/A,#N/A,FALSE,"2LOSS";#N/A,#N/A,FALSE,"DSC";#N/A,#N/A,FALSE,"OPERAT";#N/A,#N/A,FALSE,"ADJUST";#N/A,#N/A,FALSE,"PAIDOFF";#N/A,#N/A,FALSE,"TENANT";#N/A,#N/A,FALSE,"LEASE EXPIRE"}</definedName>
    <definedName name="wrn.surveillance." localSheetId="8" hidden="1">{#N/A,#N/A,FALSE,"DELQ";#N/A,#N/A,FALSE,"REO";#N/A,#N/A,FALSE,"WATCHDSC";#N/A,#N/A,FALSE,"2LOSSMOD";#N/A,#N/A,FALSE,"2LOSS";#N/A,#N/A,FALSE,"DSC";#N/A,#N/A,FALSE,"OPERAT";#N/A,#N/A,FALSE,"ADJUST";#N/A,#N/A,FALSE,"PAIDOFF";#N/A,#N/A,FALSE,"TENANT";#N/A,#N/A,FALSE,"LEASE EXPIRE"}</definedName>
    <definedName name="wrn.surveillance." localSheetId="9" hidden="1">{#N/A,#N/A,FALSE,"DELQ";#N/A,#N/A,FALSE,"REO";#N/A,#N/A,FALSE,"WATCHDSC";#N/A,#N/A,FALSE,"2LOSSMOD";#N/A,#N/A,FALSE,"2LOSS";#N/A,#N/A,FALSE,"DSC";#N/A,#N/A,FALSE,"OPERAT";#N/A,#N/A,FALSE,"ADJUST";#N/A,#N/A,FALSE,"PAIDOFF";#N/A,#N/A,FALSE,"TENANT";#N/A,#N/A,FALSE,"LEASE EXPIRE"}</definedName>
    <definedName name="wrn.surveillance." localSheetId="12" hidden="1">{#N/A,#N/A,FALSE,"DELQ";#N/A,#N/A,FALSE,"REO";#N/A,#N/A,FALSE,"WATCHDSC";#N/A,#N/A,FALSE,"2LOSSMOD";#N/A,#N/A,FALSE,"2LOSS";#N/A,#N/A,FALSE,"DSC";#N/A,#N/A,FALSE,"OPERAT";#N/A,#N/A,FALSE,"ADJUST";#N/A,#N/A,FALSE,"PAIDOFF";#N/A,#N/A,FALSE,"TENANT";#N/A,#N/A,FALSE,"LEASE EXPIRE"}</definedName>
    <definedName name="wrn.surveillance." localSheetId="14" hidden="1">{#N/A,#N/A,FALSE,"DELQ";#N/A,#N/A,FALSE,"REO";#N/A,#N/A,FALSE,"WATCHDSC";#N/A,#N/A,FALSE,"2LOSSMOD";#N/A,#N/A,FALSE,"2LOSS";#N/A,#N/A,FALSE,"DSC";#N/A,#N/A,FALSE,"OPERAT";#N/A,#N/A,FALSE,"ADJUST";#N/A,#N/A,FALSE,"PAIDOFF";#N/A,#N/A,FALSE,"TENANT";#N/A,#N/A,FALSE,"LEASE EXPIRE"}</definedName>
    <definedName name="wrn.surveillance." localSheetId="15" hidden="1">{#N/A,#N/A,FALSE,"DELQ";#N/A,#N/A,FALSE,"REO";#N/A,#N/A,FALSE,"WATCHDSC";#N/A,#N/A,FALSE,"2LOSSMOD";#N/A,#N/A,FALSE,"2LOSS";#N/A,#N/A,FALSE,"DSC";#N/A,#N/A,FALSE,"OPERAT";#N/A,#N/A,FALSE,"ADJUST";#N/A,#N/A,FALSE,"PAIDOFF";#N/A,#N/A,FALSE,"TENANT";#N/A,#N/A,FALSE,"LEASE EXPIRE"}</definedName>
    <definedName name="wrn.surveillance." localSheetId="18" hidden="1">{#N/A,#N/A,FALSE,"DELQ";#N/A,#N/A,FALSE,"REO";#N/A,#N/A,FALSE,"WATCHDSC";#N/A,#N/A,FALSE,"2LOSSMOD";#N/A,#N/A,FALSE,"2LOSS";#N/A,#N/A,FALSE,"DSC";#N/A,#N/A,FALSE,"OPERAT";#N/A,#N/A,FALSE,"ADJUST";#N/A,#N/A,FALSE,"PAIDOFF";#N/A,#N/A,FALSE,"TENANT";#N/A,#N/A,FALSE,"LEASE EXPIRE"}</definedName>
    <definedName name="wrn.surveillance." localSheetId="20" hidden="1">{#N/A,#N/A,FALSE,"DELQ";#N/A,#N/A,FALSE,"REO";#N/A,#N/A,FALSE,"WATCHDSC";#N/A,#N/A,FALSE,"2LOSSMOD";#N/A,#N/A,FALSE,"2LOSS";#N/A,#N/A,FALSE,"DSC";#N/A,#N/A,FALSE,"OPERAT";#N/A,#N/A,FALSE,"ADJUST";#N/A,#N/A,FALSE,"PAIDOFF";#N/A,#N/A,FALSE,"TENANT";#N/A,#N/A,FALSE,"LEASE EXPIRE"}</definedName>
    <definedName name="wrn.surveillance." localSheetId="41" hidden="1">{#N/A,#N/A,FALSE,"DELQ";#N/A,#N/A,FALSE,"REO";#N/A,#N/A,FALSE,"WATCHDSC";#N/A,#N/A,FALSE,"2LOSSMOD";#N/A,#N/A,FALSE,"2LOSS";#N/A,#N/A,FALSE,"DSC";#N/A,#N/A,FALSE,"OPERAT";#N/A,#N/A,FALSE,"ADJUST";#N/A,#N/A,FALSE,"PAIDOFF";#N/A,#N/A,FALSE,"TENANT";#N/A,#N/A,FALSE,"LEASE EXPIRE"}</definedName>
    <definedName name="wrn.surveillance." localSheetId="42" hidden="1">{#N/A,#N/A,FALSE,"DELQ";#N/A,#N/A,FALSE,"REO";#N/A,#N/A,FALSE,"WATCHDSC";#N/A,#N/A,FALSE,"2LOSSMOD";#N/A,#N/A,FALSE,"2LOSS";#N/A,#N/A,FALSE,"DSC";#N/A,#N/A,FALSE,"OPERAT";#N/A,#N/A,FALSE,"ADJUST";#N/A,#N/A,FALSE,"PAIDOFF";#N/A,#N/A,FALSE,"TENANT";#N/A,#N/A,FALSE,"LEASE EXPIRE"}</definedName>
    <definedName name="wrn.surveillance." localSheetId="23" hidden="1">{#N/A,#N/A,FALSE,"DELQ";#N/A,#N/A,FALSE,"REO";#N/A,#N/A,FALSE,"WATCHDSC";#N/A,#N/A,FALSE,"2LOSSMOD";#N/A,#N/A,FALSE,"2LOSS";#N/A,#N/A,FALSE,"DSC";#N/A,#N/A,FALSE,"OPERAT";#N/A,#N/A,FALSE,"ADJUST";#N/A,#N/A,FALSE,"PAIDOFF";#N/A,#N/A,FALSE,"TENANT";#N/A,#N/A,FALSE,"LEASE EXPIRE"}</definedName>
    <definedName name="wrn.surveillance." localSheetId="21" hidden="1">{#N/A,#N/A,FALSE,"DELQ";#N/A,#N/A,FALSE,"REO";#N/A,#N/A,FALSE,"WATCHDSC";#N/A,#N/A,FALSE,"2LOSSMOD";#N/A,#N/A,FALSE,"2LOSS";#N/A,#N/A,FALSE,"DSC";#N/A,#N/A,FALSE,"OPERAT";#N/A,#N/A,FALSE,"ADJUST";#N/A,#N/A,FALSE,"PAIDOFF";#N/A,#N/A,FALSE,"TENANT";#N/A,#N/A,FALSE,"LEASE EXPIRE"}</definedName>
    <definedName name="wrn.surveillance." hidden="1">{#N/A,#N/A,FALSE,"DELQ";#N/A,#N/A,FALSE,"REO";#N/A,#N/A,FALSE,"WATCHDSC";#N/A,#N/A,FALSE,"2LOSSMOD";#N/A,#N/A,FALSE,"2LOSS";#N/A,#N/A,FALSE,"DSC";#N/A,#N/A,FALSE,"OPERAT";#N/A,#N/A,FALSE,"ADJUST";#N/A,#N/A,FALSE,"PAIDOFF";#N/A,#N/A,FALSE,"TENANT";#N/A,#N/A,FALSE,"LEASE EXPIRE"}</definedName>
    <definedName name="wrn.Tabla._.PL." localSheetId="2" hidden="1">{#N/A,#N/A,FALSE,"P.L.Full";#N/A,#N/A,FALSE,"P.L.Desc."}</definedName>
    <definedName name="wrn.Tabla._.PL." localSheetId="20" hidden="1">{#N/A,#N/A,FALSE,"P.L.Full";#N/A,#N/A,FALSE,"P.L.Desc."}</definedName>
    <definedName name="wrn.Tabla._.PL." hidden="1">{#N/A,#N/A,FALSE,"P.L.Full";#N/A,#N/A,FALSE,"P.L.Desc."}</definedName>
    <definedName name="wrn.TARGET._.DCF." localSheetId="2" hidden="1">{"targetdcf",#N/A,FALSE,"Merger consequences";"TARGETASSU",#N/A,FALSE,"Merger consequences";"TERMINAL VALUE",#N/A,FALSE,"Merger consequences"}</definedName>
    <definedName name="wrn.TARGET._.DCF." localSheetId="20" hidden="1">{"targetdcf",#N/A,FALSE,"Merger consequences";"TARGETASSU",#N/A,FALSE,"Merger consequences";"TERMINAL VALUE",#N/A,FALSE,"Merger consequences"}</definedName>
    <definedName name="wrn.TARGET._.DCF." hidden="1">{"targetdcf",#N/A,FALSE,"Merger consequences";"TARGETASSU",#N/A,FALSE,"Merger consequences";"TERMINAL VALUE",#N/A,FALSE,"Merger consequences"}</definedName>
    <definedName name="wrn.TARGET._DCF2." localSheetId="2" hidden="1">{"targetdcf",#N/A,FALSE,"Merger consequences";"TARGETASSU",#N/A,FALSE,"Merger consequences";"TERMINAL VALUE",#N/A,FALSE,"Merger consequences"}</definedName>
    <definedName name="wrn.TARGET._DCF2." localSheetId="20" hidden="1">{"targetdcf",#N/A,FALSE,"Merger consequences";"TARGETASSU",#N/A,FALSE,"Merger consequences";"TERMINAL VALUE",#N/A,FALSE,"Merger consequences"}</definedName>
    <definedName name="wrn.TARGET._DCF2." hidden="1">{"targetdcf",#N/A,FALSE,"Merger consequences";"TARGETASSU",#N/A,FALSE,"Merger consequences";"TERMINAL VALUE",#N/A,FALSE,"Merger consequences"}</definedName>
    <definedName name="wrn.Tariff._.Analysis." localSheetId="2" hidden="1">{"Tarifica91",#N/A,FALSE,"Tariffs";"Tarifica92",#N/A,FALSE,"Tariffs";"Tarifica93",#N/A,FALSE,"Tariffs";"Tarifica94",#N/A,FALSE,"Tariffs";"Tarifica95",#N/A,FALSE,"Tariffs";"Tarifica96",#N/A,FALSE,"Tariffs"}</definedName>
    <definedName name="wrn.Tariff._.Analysis." localSheetId="2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localSheetId="2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Taxes." localSheetId="2" hidden="1">{"Def Tax Long",#N/A,TRUE,"Financials";"Def Tax Short",#N/A,TRUE,"Financials";"Cons Tax Sched",#N/A,TRUE,"Financials"}</definedName>
    <definedName name="wrn.Taxes." localSheetId="20" hidden="1">{"Def Tax Long",#N/A,TRUE,"Financials";"Def Tax Short",#N/A,TRUE,"Financials";"Cons Tax Sched",#N/A,TRUE,"Financials"}</definedName>
    <definedName name="wrn.Taxes." hidden="1">{"Def Tax Long",#N/A,TRUE,"Financials";"Def Tax Short",#N/A,TRUE,"Financials";"Cons Tax Sched",#N/A,TRUE,"Financials"}</definedName>
    <definedName name="wrn.Tekstil." localSheetId="2" hidden="1">{"Tekstil",#N/A,FALSE,"9511kar(TL)"}</definedName>
    <definedName name="wrn.Tekstil." localSheetId="20" hidden="1">{"Tekstil",#N/A,FALSE,"9511kar(TL)"}</definedName>
    <definedName name="wrn.Tekstil." hidden="1">{"Tekstil",#N/A,FALSE,"9511kar(TL)"}</definedName>
    <definedName name="wrn.Tekstil._.dolar." localSheetId="2" hidden="1">{"Tekstil dolar",#N/A,FALSE,"9511kar($)"}</definedName>
    <definedName name="wrn.Tekstil._.dolar." localSheetId="20" hidden="1">{"Tekstil dolar",#N/A,FALSE,"9511kar($)"}</definedName>
    <definedName name="wrn.Tekstil._.dolar." hidden="1">{"Tekstil dolar",#N/A,FALSE,"9511kar($)"}</definedName>
    <definedName name="wrn.test." localSheetId="2" hidden="1">{"test2",#N/A,TRUE,"Prices"}</definedName>
    <definedName name="wrn.test." localSheetId="20" hidden="1">{"test2",#N/A,TRUE,"Prices"}</definedName>
    <definedName name="wrn.test." hidden="1">{"test2",#N/A,TRUE,"Prices"}</definedName>
    <definedName name="wrn.Thomas_Case." localSheetId="2" hidden="1">{#N/A,#N/A,TRUE,"Thomas Case";#N/A,#N/A,TRUE,"Corporate Overhead";#N/A,#N/A,TRUE,"Arizona";#N/A,#N/A,TRUE,"Cal";#N/A,#N/A,TRUE,"Illinois";#N/A,#N/A,TRUE,"Indiana";#N/A,#N/A,TRUE,"Ohio";#N/A,#N/A,TRUE,"Pennsylvania";#N/A,#N/A,TRUE,"Growth";#N/A,#N/A,TRUE,"Anthem";#N/A,#N/A,TRUE,"Pipeline"}</definedName>
    <definedName name="wrn.Thomas_Case." localSheetId="20" hidden="1">{#N/A,#N/A,TRUE,"Thomas Case";#N/A,#N/A,TRUE,"Corporate Overhead";#N/A,#N/A,TRUE,"Arizona";#N/A,#N/A,TRUE,"Cal";#N/A,#N/A,TRUE,"Illinois";#N/A,#N/A,TRUE,"Indiana";#N/A,#N/A,TRUE,"Ohio";#N/A,#N/A,TRUE,"Pennsylvania";#N/A,#N/A,TRUE,"Growth";#N/A,#N/A,TRUE,"Anthem";#N/A,#N/A,TRUE,"Pipeline"}</definedName>
    <definedName name="wrn.Thomas_Case." hidden="1">{#N/A,#N/A,TRUE,"Thomas Case";#N/A,#N/A,TRUE,"Corporate Overhead";#N/A,#N/A,TRUE,"Arizona";#N/A,#N/A,TRUE,"Cal";#N/A,#N/A,TRUE,"Illinois";#N/A,#N/A,TRUE,"Indiana";#N/A,#N/A,TRUE,"Ohio";#N/A,#N/A,TRUE,"Pennsylvania";#N/A,#N/A,TRUE,"Growth";#N/A,#N/A,TRUE,"Anthem";#N/A,#N/A,TRUE,"Pipeline"}</definedName>
    <definedName name="wrn.Ticaret._.ve._.turizm." localSheetId="2" hidden="1">{"Ticaret ve turizm",#N/A,FALSE,"9511kar(TL)"}</definedName>
    <definedName name="wrn.Ticaret._.ve._.turizm." localSheetId="20" hidden="1">{"Ticaret ve turizm",#N/A,FALSE,"9511kar(TL)"}</definedName>
    <definedName name="wrn.Ticaret._.ve._.turizm." hidden="1">{"Ticaret ve turizm",#N/A,FALSE,"9511kar(TL)"}</definedName>
    <definedName name="wrn.Ticaret._.ve._.turizm._.dolar." localSheetId="2" hidden="1">{"Ticaret ve turizm dolar",#N/A,FALSE,"9511kar($)"}</definedName>
    <definedName name="wrn.Ticaret._.ve._.turizm._.dolar." localSheetId="20" hidden="1">{"Ticaret ve turizm dolar",#N/A,FALSE,"9511kar($)"}</definedName>
    <definedName name="wrn.Ticaret._.ve._.turizm._.dolar." hidden="1">{"Ticaret ve turizm dolar",#N/A,FALSE,"9511kar($)"}</definedName>
    <definedName name="wrn.Todas._.las._.tablas." localSheetId="2" hidden="1">{#N/A,#N/A,FALSE,"Resumen";#N/A,#N/A,FALSE,"Full";#N/A,"Carabeer",FALSE,"Dscto.";#N/A,"Disbracentro",FALSE,"Dscto.";#N/A,"Andes",FALSE,"Dscto.";#N/A,"Mar Caribe",FALSE,"Dscto.";#N/A,"Río Beer",FALSE,"Dscto.";#N/A,#N/A,FALSE,"P.L.Full";#N/A,#N/A,FALSE,"P.L.Desc."}</definedName>
    <definedName name="wrn.Todas._.las._.tablas." localSheetId="20"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Tofaş." localSheetId="2" hidden="1">{"Tofaş",#N/A,FALSE,"9511kar(TL)"}</definedName>
    <definedName name="wrn.Tofaş." localSheetId="20" hidden="1">{"Tofaş",#N/A,FALSE,"9511kar(TL)"}</definedName>
    <definedName name="wrn.Tofaş." hidden="1">{"Tofaş",#N/A,FALSE,"9511kar(TL)"}</definedName>
    <definedName name="wrn.Tofaşdolar." localSheetId="2" hidden="1">{"Tofaşdolar",#N/A,FALSE,"9511kar($)"}</definedName>
    <definedName name="wrn.Tofaşdolar." localSheetId="20" hidden="1">{"Tofaşdolar",#N/A,FALSE,"9511kar($)"}</definedName>
    <definedName name="wrn.Tofaşdolar." hidden="1">{"Tofaşdolar",#N/A,FALSE,"9511kar($)"}</definedName>
    <definedName name="wrn.Total._.Pack." localSheetId="2" hidden="1">{#N/A,#N/A,TRUE,"Assumptions";#N/A,#N/A,TRUE,"Financial  Statements";#N/A,#N/A,TRUE,"ISP_Scenarios";#N/A,#N/A,TRUE,"Interline_Scenario";#N/A,#N/A,TRUE,"OzTelco_Scenarios";#N/A,#N/A,TRUE,"Domestic Fibre";#N/A,#N/A,TRUE,"CBD Loop";#N/A,#N/A,TRUE,"Data_Scenarios";#N/A,#N/A,TRUE,"data use projections";#N/A,#N/A,TRUE,"CommsCosts";#N/A,#N/A,TRUE,"Unl. Free CF Valuation ";#N/A,#N/A,TRUE,"Funding Schedule";#N/A,#N/A,TRUE,"High Yield &amp; Equity Schedule";#N/A,#N/A,TRUE,"Depreciation Schedule";#N/A,#N/A,TRUE,"Tax Schedule"}</definedName>
    <definedName name="wrn.Total._.Pack." localSheetId="20" hidden="1">{#N/A,#N/A,TRUE,"Assumptions";#N/A,#N/A,TRUE,"Financial  Statements";#N/A,#N/A,TRUE,"ISP_Scenarios";#N/A,#N/A,TRUE,"Interline_Scenario";#N/A,#N/A,TRUE,"OzTelco_Scenarios";#N/A,#N/A,TRUE,"Domestic Fibre";#N/A,#N/A,TRUE,"CBD Loop";#N/A,#N/A,TRUE,"Data_Scenarios";#N/A,#N/A,TRUE,"data use projections";#N/A,#N/A,TRUE,"CommsCosts";#N/A,#N/A,TRUE,"Unl. Free CF Valuation ";#N/A,#N/A,TRUE,"Funding Schedule";#N/A,#N/A,TRUE,"High Yield &amp; Equity Schedule";#N/A,#N/A,TRUE,"Depreciation Schedule";#N/A,#N/A,TRUE,"Tax Schedule"}</definedName>
    <definedName name="wrn.Total._.Pack." hidden="1">{#N/A,#N/A,TRUE,"Assumptions";#N/A,#N/A,TRUE,"Financial  Statements";#N/A,#N/A,TRUE,"ISP_Scenarios";#N/A,#N/A,TRUE,"Interline_Scenario";#N/A,#N/A,TRUE,"OzTelco_Scenarios";#N/A,#N/A,TRUE,"Domestic Fibre";#N/A,#N/A,TRUE,"CBD Loop";#N/A,#N/A,TRUE,"Data_Scenarios";#N/A,#N/A,TRUE,"data use projections";#N/A,#N/A,TRUE,"CommsCosts";#N/A,#N/A,TRUE,"Unl. Free CF Valuation ";#N/A,#N/A,TRUE,"Funding Schedule";#N/A,#N/A,TRUE,"High Yield &amp; Equity Schedule";#N/A,#N/A,TRUE,"Depreciation Schedule";#N/A,#N/A,TRUE,"Tax Schedule"}</definedName>
    <definedName name="wrn.totalcomp." localSheetId="2" hidden="1">{"comp1",#N/A,FALSE,"COMPS";"footnotes",#N/A,FALSE,"COMPS"}</definedName>
    <definedName name="wrn.totalcomp." localSheetId="20" hidden="1">{"comp1",#N/A,FALSE,"COMPS";"footnotes",#N/A,FALSE,"COMPS"}</definedName>
    <definedName name="wrn.totalcomp." hidden="1">{"comp1",#N/A,FALSE,"COMPS";"footnotes",#N/A,FALSE,"COMPS"}</definedName>
    <definedName name="wrn.Touro." localSheetId="2" hidden="1">{"Savings",#N/A,FALSE,"Touro OP Surgery 090997";"OPS",#N/A,FALSE,"Touro OP Surgery 090997"}</definedName>
    <definedName name="wrn.Touro." localSheetId="20" hidden="1">{"Savings",#N/A,FALSE,"Touro OP Surgery 090997";"OPS",#N/A,FALSE,"Touro OP Surgery 090997"}</definedName>
    <definedName name="wrn.Touro." hidden="1">{"Savings",#N/A,FALSE,"Touro OP Surgery 090997";"OPS",#N/A,FALSE,"Touro OP Surgery 090997"}</definedName>
    <definedName name="wrn.trans._.sum." localSheetId="2" hidden="1">{"trans assumptions",#N/A,FALSE,"Merger";"trans accretion",#N/A,FALSE,"Merger"}</definedName>
    <definedName name="wrn.trans._.sum." localSheetId="20" hidden="1">{"trans assumptions",#N/A,FALSE,"Merger";"trans accretion",#N/A,FALSE,"Merger"}</definedName>
    <definedName name="wrn.trans._.sum." hidden="1">{"trans assumptions",#N/A,FALSE,"Merger";"trans accretion",#N/A,FALSE,"Merger"}</definedName>
    <definedName name="wrn.Tüketim." localSheetId="2" hidden="1">{"Tüketim",#N/A,FALSE,"9511kar(TL)"}</definedName>
    <definedName name="wrn.Tüketim." localSheetId="20" hidden="1">{"Tüketim",#N/A,FALSE,"9511kar(TL)"}</definedName>
    <definedName name="wrn.Tüketim." hidden="1">{"Tüketim",#N/A,FALSE,"9511kar(TL)"}</definedName>
    <definedName name="wrn.Tüketim._.dolar." localSheetId="2" hidden="1">{"Tüketim dolar",#N/A,FALSE,"9511kar($)"}</definedName>
    <definedName name="wrn.Tüketim._.dolar." localSheetId="20" hidden="1">{"Tüketim dolar",#N/A,FALSE,"9511kar($)"}</definedName>
    <definedName name="wrn.Tüketim._.dolar." hidden="1">{"Tüketim dolar",#N/A,FALSE,"9511kar($)"}</definedName>
    <definedName name="wrn.Tweety." localSheetId="2" hidden="1">{#N/A,#N/A,FALSE,"A&amp;E";#N/A,#N/A,FALSE,"HighTop";#N/A,#N/A,FALSE,"JG";#N/A,#N/A,FALSE,"RI";#N/A,#N/A,FALSE,"woHT";#N/A,#N/A,FALSE,"woHT&amp;JG"}</definedName>
    <definedName name="wrn.Tweety." localSheetId="20" hidden="1">{#N/A,#N/A,FALSE,"A&amp;E";#N/A,#N/A,FALSE,"HighTop";#N/A,#N/A,FALSE,"JG";#N/A,#N/A,FALSE,"RI";#N/A,#N/A,FALSE,"woHT";#N/A,#N/A,FALSE,"woHT&amp;JG"}</definedName>
    <definedName name="wrn.Tweety." hidden="1">{#N/A,#N/A,FALSE,"A&amp;E";#N/A,#N/A,FALSE,"HighTop";#N/A,#N/A,FALSE,"JG";#N/A,#N/A,FALSE,"RI";#N/A,#N/A,FALSE,"woHT";#N/A,#N/A,FALSE,"woHT&amp;JG"}</definedName>
    <definedName name="wrn.UHCO._.Statutory._.Results." localSheetId="2" hidden="1">{#N/A,#N/A,FALSE,"UHCO Statutory Info ----&gt;";#N/A,#N/A,FALSE,"UHCO Source_Use";#N/A,#N/A,FALSE,"UHCO_Debt Paydown";#N/A,#N/A,FALSE,"Union Bankers";#N/A,#N/A,FALSE,"Penn Life";#N/A,#N/A,FALSE,"Constitution"}</definedName>
    <definedName name="wrn.UHCO._.Statutory._.Results." localSheetId="20" hidden="1">{#N/A,#N/A,FALSE,"UHCO Statutory Info ----&gt;";#N/A,#N/A,FALSE,"UHCO Source_Use";#N/A,#N/A,FALSE,"UHCO_Debt Paydown";#N/A,#N/A,FALSE,"Union Bankers";#N/A,#N/A,FALSE,"Penn Life";#N/A,#N/A,FALSE,"Constitution"}</definedName>
    <definedName name="wrn.UHCO._.Statutory._.Results." hidden="1">{#N/A,#N/A,FALSE,"UHCO Statutory Info ----&gt;";#N/A,#N/A,FALSE,"UHCO Source_Use";#N/A,#N/A,FALSE,"UHCO_Debt Paydown";#N/A,#N/A,FALSE,"Union Bankers";#N/A,#N/A,FALSE,"Penn Life";#N/A,#N/A,FALSE,"Constitution"}</definedName>
    <definedName name="wrn.UK._.Retail._.PLs." localSheetId="2" hidden="1">{"Clothing PL",#N/A,FALSE,"H1H2";"Food PL",#N/A,FALSE,"H1H2";"Group PL",#N/A,FALSE,"H1H2";"Home Furnishings PL",#N/A,FALSE,"H1H2"}</definedName>
    <definedName name="wrn.UK._.Retail._.PLs." localSheetId="20" hidden="1">{"Clothing PL",#N/A,FALSE,"H1H2";"Food PL",#N/A,FALSE,"H1H2";"Group PL",#N/A,FALSE,"H1H2";"Home Furnishings PL",#N/A,FALSE,"H1H2"}</definedName>
    <definedName name="wrn.UK._.Retail._.PLs." hidden="1">{"Clothing PL",#N/A,FALSE,"H1H2";"Food PL",#N/A,FALSE,"H1H2";"Group PL",#N/A,FALSE,"H1H2";"Home Furnishings PL",#N/A,FALSE,"H1H2"}</definedName>
    <definedName name="wrn.Universe." localSheetId="2" hidden="1">{"View_6",#N/A,FALSE,"Mix-Int-R&amp;D";"View_4",#N/A,FALSE,"Margins";"View_5",#N/A,FALSE,"Ratios";"View_3",#N/A,FALSE,"Mix";"View_2",#N/A,FALSE,"FV-EBITDA";"View_1",#N/A,FALSE,"EPS"}</definedName>
    <definedName name="wrn.Universe." localSheetId="20" hidden="1">{"View_6",#N/A,FALSE,"Mix-Int-R&amp;D";"View_4",#N/A,FALSE,"Margins";"View_5",#N/A,FALSE,"Ratios";"View_3",#N/A,FALSE,"Mix";"View_2",#N/A,FALSE,"FV-EBITDA";"View_1",#N/A,FALSE,"EPS"}</definedName>
    <definedName name="wrn.Universe." hidden="1">{"View_6",#N/A,FALSE,"Mix-Int-R&amp;D";"View_4",#N/A,FALSE,"Margins";"View_5",#N/A,FALSE,"Ratios";"View_3",#N/A,FALSE,"Mix";"View_2",#N/A,FALSE,"FV-EBITDA";"View_1",#N/A,FALSE,"EPS"}</definedName>
    <definedName name="wrn.up." localSheetId="2" hidden="1">{"up stand alones",#N/A,FALSE,"Acquiror"}</definedName>
    <definedName name="wrn.up." localSheetId="20" hidden="1">{"up stand alones",#N/A,FALSE,"Acquiror"}</definedName>
    <definedName name="wrn.up." hidden="1">{"up stand alones",#N/A,FALSE,"Acquiror"}</definedName>
    <definedName name="wrn.Upper._.Case." localSheetId="2"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per._.Case." localSheetId="20"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per._.Case."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stairs." localSheetId="2" hidden="1">{"histincome",#N/A,FALSE,"hyfins";"closing balance",#N/A,FALSE,"hyfins"}</definedName>
    <definedName name="wrn.upstairs." localSheetId="20" hidden="1">{"histincome",#N/A,FALSE,"hyfins";"closing balance",#N/A,FALSE,"hyfins"}</definedName>
    <definedName name="wrn.upstairs." hidden="1">{"histincome",#N/A,FALSE,"hyfins";"closing balance",#N/A,FALSE,"hyfins"}</definedName>
    <definedName name="wrn.UTL._.Position." localSheetId="2" hidden="1">{"UTL effect",#N/A,FALSE,"Sensitivity"}</definedName>
    <definedName name="wrn.UTL._.Position." localSheetId="20" hidden="1">{"UTL effect",#N/A,FALSE,"Sensitivity"}</definedName>
    <definedName name="wrn.UTL._.Position." hidden="1">{"UTL effect",#N/A,FALSE,"Sensitivity"}</definedName>
    <definedName name="wrn.values" localSheetId="2" hidden="1">{"gs_bsif",#N/A,FALSE,"Values";"gs_rdcp",#N/A,FALSE,"Values";"SSF",#N/A,FALSE,"Values";"total",#N/A,FALSE,"Values"}</definedName>
    <definedName name="wrn.values" localSheetId="20" hidden="1">{"gs_bsif",#N/A,FALSE,"Values";"gs_rdcp",#N/A,FALSE,"Values";"SSF",#N/A,FALSE,"Values";"total",#N/A,FALSE,"Values"}</definedName>
    <definedName name="wrn.values" hidden="1">{"gs_bsif",#N/A,FALSE,"Values";"gs_rdcp",#N/A,FALSE,"Values";"SSF",#N/A,FALSE,"Values";"total",#N/A,FALSE,"Values"}</definedName>
    <definedName name="wrn.values." localSheetId="2" hidden="1">{"gs_bsif",#N/A,FALSE,"Values";"gs_rdcp",#N/A,FALSE,"Values";"SSF",#N/A,FALSE,"Values";"total",#N/A,FALSE,"Values"}</definedName>
    <definedName name="wrn.values." localSheetId="20" hidden="1">{"gs_bsif",#N/A,FALSE,"Values";"gs_rdcp",#N/A,FALSE,"Values";"SSF",#N/A,FALSE,"Values";"total",#N/A,FALSE,"Values"}</definedName>
    <definedName name="wrn.values." hidden="1">{"gs_bsif",#N/A,FALSE,"Values";"gs_rdcp",#N/A,FALSE,"Values";"SSF",#N/A,FALSE,"Values";"total",#N/A,FALSE,"Values"}</definedName>
    <definedName name="wrn.Yan._.sanayi." localSheetId="2" hidden="1">{"Yan sanayi",#N/A,FALSE,"9511kar(TL)"}</definedName>
    <definedName name="wrn.Yan._.sanayi." localSheetId="20" hidden="1">{"Yan sanayi",#N/A,FALSE,"9511kar(TL)"}</definedName>
    <definedName name="wrn.Yan._.sanayi." hidden="1">{"Yan sanayi",#N/A,FALSE,"9511kar(TL)"}</definedName>
    <definedName name="wrn.Yansanayidolar." localSheetId="2" hidden="1">{"Yansanayidolar",#N/A,FALSE,"9511kar($)"}</definedName>
    <definedName name="wrn.Yansanayidolar." localSheetId="20" hidden="1">{"Yansanayidolar",#N/A,FALSE,"9511kar($)"}</definedName>
    <definedName name="wrn.Yansanayidolar." hidden="1">{"Yansanayidolar",#N/A,FALSE,"9511kar($)"}</definedName>
    <definedName name="wrn.Детальный._.отчет." localSheetId="2" hidden="1">{#N/A,#N/A,FALSE,"Sheet1"}</definedName>
    <definedName name="wrn.Детальный._.отчет." localSheetId="20" hidden="1">{#N/A,#N/A,FALSE,"Sheet1"}</definedName>
    <definedName name="wrn.Детальный._.отчет." hidden="1">{#N/A,#N/A,FALSE,"Sheet1"}</definedName>
    <definedName name="wrn1.aug" localSheetId="2" hidden="1">{"det (May)",#N/A,FALSE,"June";"sum (MAY YTD)",#N/A,FALSE,"June YTD"}</definedName>
    <definedName name="wrn1.aug" localSheetId="20" hidden="1">{"det (May)",#N/A,FALSE,"June";"sum (MAY YTD)",#N/A,FALSE,"June YTD"}</definedName>
    <definedName name="wrn1.aug" hidden="1">{"det (May)",#N/A,FALSE,"June";"sum (MAY YTD)",#N/A,FALSE,"June YTD"}</definedName>
    <definedName name="wrn1.augtyd" localSheetId="2" hidden="1">{"det (May)",#N/A,FALSE,"June";"sum (MAY YTD)",#N/A,FALSE,"June YTD"}</definedName>
    <definedName name="wrn1.augtyd" localSheetId="20" hidden="1">{"det (May)",#N/A,FALSE,"June";"sum (MAY YTD)",#N/A,FALSE,"June YTD"}</definedName>
    <definedName name="wrn1.augtyd" hidden="1">{"det (May)",#N/A,FALSE,"June";"sum (MAY YTD)",#N/A,FALSE,"June YTD"}</definedName>
    <definedName name="wrn1.augyt" localSheetId="2" hidden="1">{"det (May)",#N/A,FALSE,"June";"sum (MAY YTD)",#N/A,FALSE,"June YTD"}</definedName>
    <definedName name="wrn1.augyt" localSheetId="20" hidden="1">{"det (May)",#N/A,FALSE,"June";"sum (MAY YTD)",#N/A,FALSE,"June YTD"}</definedName>
    <definedName name="wrn1.augyt" hidden="1">{"det (May)",#N/A,FALSE,"June";"sum (MAY YTD)",#N/A,FALSE,"June YTD"}</definedName>
    <definedName name="wrn1.brol" localSheetId="2" hidden="1">{"04-12brpr",#N/A,FALSE,"Total jan-dec";"05brpr",#N/A,FALSE,"Total jan-dec";"07brpr",#N/A,FALSE,"Total jan-dec";"01-12absdet",#N/A,FALSE,"Total jan-dec";"01-12abs",#N/A,FALSE,"Total jan-dec";"04-12abs",#N/A,FALSE,"Total jan-dec";"04-12absdet",#N/A,FALSE,"Total jan-dec";"01-12hl",#N/A,FALSE,"Total jan-dec";"04-12HL",#N/A,FALSE,"Total jan-dec"}</definedName>
    <definedName name="wrn1.brol" localSheetId="20" hidden="1">{"04-12brpr",#N/A,FALSE,"Total jan-dec";"05brpr",#N/A,FALSE,"Total jan-dec";"07brpr",#N/A,FALSE,"Total jan-dec";"01-12absdet",#N/A,FALSE,"Total jan-dec";"01-12abs",#N/A,FALSE,"Total jan-dec";"04-12abs",#N/A,FALSE,"Total jan-dec";"04-12absdet",#N/A,FALSE,"Total jan-dec";"01-12hl",#N/A,FALSE,"Total jan-dec";"04-12HL",#N/A,FALSE,"Total jan-dec"}</definedName>
    <definedName name="wrn1.brol" hidden="1">{"04-12brpr",#N/A,FALSE,"Total jan-dec";"05brpr",#N/A,FALSE,"Total jan-dec";"07brpr",#N/A,FALSE,"Total jan-dec";"01-12absdet",#N/A,FALSE,"Total jan-dec";"01-12abs",#N/A,FALSE,"Total jan-dec";"04-12abs",#N/A,FALSE,"Total jan-dec";"04-12absdet",#N/A,FALSE,"Total jan-dec";"01-12hl",#N/A,FALSE,"Total jan-dec";"04-12HL",#N/A,FALSE,"Total jan-dec"}</definedName>
    <definedName name="wrn1.june" localSheetId="2" hidden="1">{"det (May)",#N/A,FALSE,"June";"sum (MAY YTD)",#N/A,FALSE,"June YTD"}</definedName>
    <definedName name="wrn1.june" localSheetId="20" hidden="1">{"det (May)",#N/A,FALSE,"June";"sum (MAY YTD)",#N/A,FALSE,"June YTD"}</definedName>
    <definedName name="wrn1.june" hidden="1">{"det (May)",#N/A,FALSE,"June";"sum (MAY YTD)",#N/A,FALSE,"June YTD"}</definedName>
    <definedName name="wrn1.Roddy" localSheetId="2"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1.Roddy" localSheetId="20"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1.Roddy"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2.brol" localSheetId="2" hidden="1">{"04-12brpr",#N/A,FALSE,"Total jan-dec";"05brpr",#N/A,FALSE,"Total jan-dec";"07brpr",#N/A,FALSE,"Total jan-dec";"01-12absdet",#N/A,FALSE,"Total jan-dec";"01-12abs",#N/A,FALSE,"Total jan-dec";"04-12abs",#N/A,FALSE,"Total jan-dec";"04-12absdet",#N/A,FALSE,"Total jan-dec";"01-12hl",#N/A,FALSE,"Total jan-dec";"04-12HL",#N/A,FALSE,"Total jan-dec"}</definedName>
    <definedName name="wrn2.brol" localSheetId="20" hidden="1">{"04-12brpr",#N/A,FALSE,"Total jan-dec";"05brpr",#N/A,FALSE,"Total jan-dec";"07brpr",#N/A,FALSE,"Total jan-dec";"01-12absdet",#N/A,FALSE,"Total jan-dec";"01-12abs",#N/A,FALSE,"Total jan-dec";"04-12abs",#N/A,FALSE,"Total jan-dec";"04-12absdet",#N/A,FALSE,"Total jan-dec";"01-12hl",#N/A,FALSE,"Total jan-dec";"04-12HL",#N/A,FALSE,"Total jan-dec"}</definedName>
    <definedName name="wrn2.brol" hidden="1">{"04-12brpr",#N/A,FALSE,"Total jan-dec";"05brpr",#N/A,FALSE,"Total jan-dec";"07brpr",#N/A,FALSE,"Total jan-dec";"01-12absdet",#N/A,FALSE,"Total jan-dec";"01-12abs",#N/A,FALSE,"Total jan-dec";"04-12abs",#N/A,FALSE,"Total jan-dec";"04-12absdet",#N/A,FALSE,"Total jan-dec";"01-12hl",#N/A,FALSE,"Total jan-dec";"04-12HL",#N/A,FALSE,"Total jan-dec"}</definedName>
    <definedName name="WRN2.Document" localSheetId="2" hidden="1">{"consolidated",#N/A,FALSE,"Sheet1";"cms",#N/A,FALSE,"Sheet1";"fse",#N/A,FALSE,"Sheet1"}</definedName>
    <definedName name="WRN2.Document" localSheetId="20" hidden="1">{"consolidated",#N/A,FALSE,"Sheet1";"cms",#N/A,FALSE,"Sheet1";"fse",#N/A,FALSE,"Sheet1"}</definedName>
    <definedName name="WRN2.Document" hidden="1">{"consolidated",#N/A,FALSE,"Sheet1";"cms",#N/A,FALSE,"Sheet1";"fse",#N/A,FALSE,"Sheet1"}</definedName>
    <definedName name="wrn2.Handout" localSheetId="2" hidden="1">{#N/A,#N/A,FALSE,"Output";#N/A,#N/A,FALSE,"Cover Sheet";#N/A,#N/A,FALSE,"Current Mkt. Projections"}</definedName>
    <definedName name="wrn2.Handout" localSheetId="20" hidden="1">{#N/A,#N/A,FALSE,"Output";#N/A,#N/A,FALSE,"Cover Sheet";#N/A,#N/A,FALSE,"Current Mkt. Projections"}</definedName>
    <definedName name="wrn2.Handout" hidden="1">{#N/A,#N/A,FALSE,"Output";#N/A,#N/A,FALSE,"Cover Sheet";#N/A,#N/A,FALSE,"Current Mkt. Projections"}</definedName>
    <definedName name="wrn2.june" localSheetId="2" hidden="1">{"det (May)",#N/A,FALSE,"June";"sum (MAY YTD)",#N/A,FALSE,"June YTD"}</definedName>
    <definedName name="wrn2.june" localSheetId="20" hidden="1">{"det (May)",#N/A,FALSE,"June";"sum (MAY YTD)",#N/A,FALSE,"June YTD"}</definedName>
    <definedName name="wrn2.june" hidden="1">{"det (May)",#N/A,FALSE,"June";"sum (MAY YTD)",#N/A,FALSE,"June YTD"}</definedName>
    <definedName name="wrnfy97" localSheetId="2" hidden="1">{#N/A,#N/A,FALSE,"FY97";#N/A,#N/A,FALSE,"FY98";#N/A,#N/A,FALSE,"FY99";#N/A,#N/A,FALSE,"FY00";#N/A,#N/A,FALSE,"FY01"}</definedName>
    <definedName name="wrnfy97" localSheetId="20" hidden="1">{#N/A,#N/A,FALSE,"FY97";#N/A,#N/A,FALSE,"FY98";#N/A,#N/A,FALSE,"FY99";#N/A,#N/A,FALSE,"FY00";#N/A,#N/A,FALSE,"FY01"}</definedName>
    <definedName name="wrnfy97" hidden="1">{#N/A,#N/A,FALSE,"FY97";#N/A,#N/A,FALSE,"FY98";#N/A,#N/A,FALSE,"FY99";#N/A,#N/A,FALSE,"FY00";#N/A,#N/A,FALSE,"FY01"}</definedName>
    <definedName name="wrnn.Roddy" localSheetId="2"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n.Roddy" localSheetId="20"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n.Roddy"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t" localSheetId="2" hidden="1">{#N/A,#N/A,FALSE,"FY97";#N/A,#N/A,FALSE,"FY98";#N/A,#N/A,FALSE,"FY99";#N/A,#N/A,FALSE,"FY00";#N/A,#N/A,FALSE,"FY01"}</definedName>
    <definedName name="wt" localSheetId="20" hidden="1">{#N/A,#N/A,FALSE,"FY97";#N/A,#N/A,FALSE,"FY98";#N/A,#N/A,FALSE,"FY99";#N/A,#N/A,FALSE,"FY00";#N/A,#N/A,FALSE,"FY01"}</definedName>
    <definedName name="wt" hidden="1">{#N/A,#N/A,FALSE,"FY97";#N/A,#N/A,FALSE,"FY98";#N/A,#N/A,FALSE,"FY99";#N/A,#N/A,FALSE,"FY00";#N/A,#N/A,FALSE,"FY01"}</definedName>
    <definedName name="wvu.inputs._.raw._.data." localSheetId="2"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2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2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2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2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 localSheetId="2" hidden="1">{"subs",#N/A,FALSE,"database ";"proportional",#N/A,FALSE,"database "}</definedName>
    <definedName name="ww" localSheetId="20" hidden="1">{"subs",#N/A,FALSE,"database ";"proportional",#N/A,FALSE,"database "}</definedName>
    <definedName name="ww" hidden="1">{"subs",#N/A,FALSE,"database ";"proportional",#N/A,FALSE,"database "}</definedName>
    <definedName name="www" localSheetId="2" hidden="1">{#N/A,#N/A,FALSE,"ORIX CSC"}</definedName>
    <definedName name="www" localSheetId="20" hidden="1">{#N/A,#N/A,FALSE,"ORIX CSC"}</definedName>
    <definedName name="www" hidden="1">{#N/A,#N/A,FALSE,"ORIX CSC"}</definedName>
    <definedName name="wwwww" localSheetId="2"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wwww" localSheetId="20"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wwww"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WWWWWWW" localSheetId="2" hidden="1">{#N/A,#N/A,FALSE,"Kümülatif Gelir Tablosu";#N/A,#N/A,FALSE,"Aylık Gelir Tablosu";#N/A,#N/A,FALSE,"Karş.Kümülatif Gelir Tab";#N/A,#N/A,FALSE,"Karş. Aylık Gelir Tab";#N/A,#N/A,FALSE,"Bilanço";#N/A,#N/A,FALSE,"Karşılaştırmalı Bilanço";#N/A,#N/A,FALSE,"Raşyo 1";#N/A,#N/A,FALSE,"Karşılaştırmalı Raşyolar"}</definedName>
    <definedName name="WWWWWWWW" localSheetId="20" hidden="1">{#N/A,#N/A,FALSE,"Kümülatif Gelir Tablosu";#N/A,#N/A,FALSE,"Aylık Gelir Tablosu";#N/A,#N/A,FALSE,"Karş.Kümülatif Gelir Tab";#N/A,#N/A,FALSE,"Karş. Aylık Gelir Tab";#N/A,#N/A,FALSE,"Bilanço";#N/A,#N/A,FALSE,"Karşılaştırmalı Bilanço";#N/A,#N/A,FALSE,"Raşyo 1";#N/A,#N/A,FALSE,"Karşılaştırmalı Raşyolar"}</definedName>
    <definedName name="WWWWWWWW" hidden="1">{#N/A,#N/A,FALSE,"Kümülatif Gelir Tablosu";#N/A,#N/A,FALSE,"Aylık Gelir Tablosu";#N/A,#N/A,FALSE,"Karş.Kümülatif Gelir Tab";#N/A,#N/A,FALSE,"Karş. Aylık Gelir Tab";#N/A,#N/A,FALSE,"Bilanço";#N/A,#N/A,FALSE,"Karşılaştırmalı Bilanço";#N/A,#N/A,FALSE,"Raşyo 1";#N/A,#N/A,FALSE,"Karşılaştırmalı Raşyolar"}</definedName>
    <definedName name="x" localSheetId="2" hidden="1">{#N/A,#N/A,FALSE,"A&amp;E";#N/A,#N/A,FALSE,"HighTop";#N/A,#N/A,FALSE,"JG";#N/A,#N/A,FALSE,"RI";#N/A,#N/A,FALSE,"woHT";#N/A,#N/A,FALSE,"woHT&amp;JG"}</definedName>
    <definedName name="x" localSheetId="20" hidden="1">{#N/A,#N/A,FALSE,"A&amp;E";#N/A,#N/A,FALSE,"HighTop";#N/A,#N/A,FALSE,"JG";#N/A,#N/A,FALSE,"RI";#N/A,#N/A,FALSE,"woHT";#N/A,#N/A,FALSE,"woHT&amp;JG"}</definedName>
    <definedName name="x" localSheetId="41">'AMORT. PROFILE 0% CPR'!x</definedName>
    <definedName name="x" localSheetId="42">'AMORT. PROFILE 8% CPR (SG)'!x</definedName>
    <definedName name="x" hidden="1">{#N/A,#N/A,FALSE,"A&amp;E";#N/A,#N/A,FALSE,"HighTop";#N/A,#N/A,FALSE,"JG";#N/A,#N/A,FALSE,"RI";#N/A,#N/A,FALSE,"woHT";#N/A,#N/A,FALSE,"woHT&amp;JG"}</definedName>
    <definedName name="xbcbekdhehz" hidden="1">#REF!</definedName>
    <definedName name="xrm" localSheetId="2" hidden="1">{"vue1",#N/A,FALSE,"synthese";"vue2",#N/A,FALSE,"synthese"}</definedName>
    <definedName name="xrm" localSheetId="20" hidden="1">{"vue1",#N/A,FALSE,"synthese";"vue2",#N/A,FALSE,"synthese"}</definedName>
    <definedName name="xrm" hidden="1">{"vue1",#N/A,FALSE,"synthese";"vue2",#N/A,FALSE,"synthese"}</definedName>
    <definedName name="xs"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xs"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xs" hidden="1">{#N/A,#N/A,FALSE,"Group_Results";#N/A,#N/A,FALSE,"Basis";#N/A,#N/A,FALSE,"Total_Results";#N/A,#N/A,FALSE,"IFA_Results";#N/A,#N/A,FALSE,"Adviser_Results";#N/A,#N/A,FALSE,"ASLD_Results";#N/A,#N/A,FALSE,"Key_Results";#N/A,#N/A,FALSE,"SLI_Results";#N/A,#N/A,FALSE,"Partner_Results";#N/A,#N/A,FALSE,"Other_Results";#N/A,#N/A,FALSE,"Product_Results"}</definedName>
    <definedName name="xxx" localSheetId="2"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 localSheetId="20"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 localSheetId="41">'AMORT. PROFILE 0% CPR'!xxx</definedName>
    <definedName name="xxx" localSheetId="42">'AMORT. PROFILE 8% CPR (SG)'!xxx</definedName>
    <definedName name="xxx"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x" localSheetId="2" hidden="1">{"det (May)",#N/A,FALSE,"June";"sum (MAY YTD)",#N/A,FALSE,"June YTD"}</definedName>
    <definedName name="xxxx" localSheetId="20" hidden="1">{"det (May)",#N/A,FALSE,"June";"sum (MAY YTD)",#N/A,FALSE,"June YTD"}</definedName>
    <definedName name="xxxx" hidden="1">{"det (May)",#N/A,FALSE,"June";"sum (MAY YTD)",#N/A,FALSE,"June YTD"}</definedName>
    <definedName name="xxxxx" localSheetId="2" hidden="1">{"10yp capex",#N/A,FALSE,"Celtel alternative 6"}</definedName>
    <definedName name="xxxxx" localSheetId="20" hidden="1">{"10yp capex",#N/A,FALSE,"Celtel alternative 6"}</definedName>
    <definedName name="xxxxx" localSheetId="41">'AMORT. PROFILE 0% CPR'!xxxxx</definedName>
    <definedName name="xxxxx" localSheetId="42">'AMORT. PROFILE 8% CPR (SG)'!xxxxx</definedName>
    <definedName name="xxxxx" hidden="1">{"10yp capex",#N/A,FALSE,"Celtel alternative 6"}</definedName>
    <definedName name="xxxxxx" localSheetId="2" hidden="1">{"10yp graphs",#N/A,FALSE,"Market Data"}</definedName>
    <definedName name="xxxxxx" localSheetId="20" hidden="1">{"10yp graphs",#N/A,FALSE,"Market Data"}</definedName>
    <definedName name="xxxxxx" hidden="1">{"10yp graphs",#N/A,FALSE,"Market Data"}</definedName>
    <definedName name="xxxxxxxxxx" localSheetId="2"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xxxxxxx" localSheetId="20"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xxxxxxx"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yz" localSheetId="2" hidden="1">{#N/A,#N/A,FALSE,"Cover";#N/A,#N/A,FALSE,"Contents-Pg1";#N/A,#N/A,FALSE,"High-Com-pg2";#N/A,#N/A,FALSE,"1 Full";#N/A,#N/A,FALSE,"1chts";#N/A,#N/A,FALSE,"Table 2";#N/A,#N/A,FALSE,"3New Iss";#N/A,#N/A,FALSE,"4Money raised";#N/A,#N/A,FALSE,"5Aim";#N/A,#N/A,FALSE,"AiM charts";#N/A,#N/A,FALSE,"6FT Smll";#N/A,#N/A,FALSE,"11SEATS";#N/A,#N/A,FALSE,"12Notes"}</definedName>
    <definedName name="xyz" localSheetId="20" hidden="1">{#N/A,#N/A,FALSE,"Cover";#N/A,#N/A,FALSE,"Contents-Pg1";#N/A,#N/A,FALSE,"High-Com-pg2";#N/A,#N/A,FALSE,"1 Full";#N/A,#N/A,FALSE,"1chts";#N/A,#N/A,FALSE,"Table 2";#N/A,#N/A,FALSE,"3New Iss";#N/A,#N/A,FALSE,"4Money raised";#N/A,#N/A,FALSE,"5Aim";#N/A,#N/A,FALSE,"AiM charts";#N/A,#N/A,FALSE,"6FT Smll";#N/A,#N/A,FALSE,"11SEATS";#N/A,#N/A,FALSE,"12Notes"}</definedName>
    <definedName name="xyz" hidden="1">{#N/A,#N/A,FALSE,"Cover";#N/A,#N/A,FALSE,"Contents-Pg1";#N/A,#N/A,FALSE,"High-Com-pg2";#N/A,#N/A,FALSE,"1 Full";#N/A,#N/A,FALSE,"1chts";#N/A,#N/A,FALSE,"Table 2";#N/A,#N/A,FALSE,"3New Iss";#N/A,#N/A,FALSE,"4Money raised";#N/A,#N/A,FALSE,"5Aim";#N/A,#N/A,FALSE,"AiM charts";#N/A,#N/A,FALSE,"6FT Smll";#N/A,#N/A,FALSE,"11SEATS";#N/A,#N/A,FALSE,"12Notes"}</definedName>
    <definedName name="yeni2" localSheetId="2" hidden="1">{#N/A,#N/A,FALSE,"Aging Summary";#N/A,#N/A,FALSE,"Ratio Analysis";#N/A,#N/A,FALSE,"Test 120 Day Accts";#N/A,#N/A,FALSE,"Tickmarks"}</definedName>
    <definedName name="yeni2" localSheetId="20" hidden="1">{#N/A,#N/A,FALSE,"Aging Summary";#N/A,#N/A,FALSE,"Ratio Analysis";#N/A,#N/A,FALSE,"Test 120 Day Accts";#N/A,#N/A,FALSE,"Tickmarks"}</definedName>
    <definedName name="yeni2" hidden="1">{#N/A,#N/A,FALSE,"Aging Summary";#N/A,#N/A,FALSE,"Ratio Analysis";#N/A,#N/A,FALSE,"Test 120 Day Accts";#N/A,#N/A,FALSE,"Tickmarks"}</definedName>
    <definedName name="yrey" localSheetId="2" hidden="1">{"up stand alones",#N/A,FALSE,"Acquiror"}</definedName>
    <definedName name="yrey" localSheetId="20" hidden="1">{"up stand alones",#N/A,FALSE,"Acquiror"}</definedName>
    <definedName name="yrey" hidden="1">{"up stand alones",#N/A,FALSE,"Acquiror"}</definedName>
    <definedName name="yrtrt" localSheetId="2" hidden="1">{"NA Is w Ratios",#N/A,FALSE,"North America";"PF CFlow NA",#N/A,FALSE,"North America";"NA DCF Matrix",#N/A,FALSE,"North America"}</definedName>
    <definedName name="yrtrt" localSheetId="20" hidden="1">{"NA Is w Ratios",#N/A,FALSE,"North America";"PF CFlow NA",#N/A,FALSE,"North America";"NA DCF Matrix",#N/A,FALSE,"North America"}</definedName>
    <definedName name="yrtrt" hidden="1">{"NA Is w Ratios",#N/A,FALSE,"North America";"PF CFlow NA",#N/A,FALSE,"North America";"NA DCF Matrix",#N/A,FALSE,"North America"}</definedName>
    <definedName name="YT" localSheetId="2" hidden="1">{"NA Is w Ratios",#N/A,FALSE,"North America";"PF CFlow NA",#N/A,FALSE,"North America";"NA DCF Matrix",#N/A,FALSE,"North America"}</definedName>
    <definedName name="YT" localSheetId="20" hidden="1">{"NA Is w Ratios",#N/A,FALSE,"North America";"PF CFlow NA",#N/A,FALSE,"North America";"NA DCF Matrix",#N/A,FALSE,"North America"}</definedName>
    <definedName name="YT" hidden="1">{"NA Is w Ratios",#N/A,FALSE,"North America";"PF CFlow NA",#N/A,FALSE,"North America";"NA DCF Matrix",#N/A,FALSE,"North America"}</definedName>
    <definedName name="yukyu" localSheetId="1" hidden="1">#REF!</definedName>
    <definedName name="yukyu" localSheetId="2" hidden="1">#REF!</definedName>
    <definedName name="yukyu" localSheetId="12" hidden="1">#REF!</definedName>
    <definedName name="yukyu" localSheetId="14" hidden="1">#REF!</definedName>
    <definedName name="yukyu" localSheetId="15" hidden="1">#REF!</definedName>
    <definedName name="yukyu" localSheetId="18" hidden="1">#REF!</definedName>
    <definedName name="yukyu" localSheetId="20" hidden="1">#REF!</definedName>
    <definedName name="yukyu" localSheetId="41" hidden="1">#REF!</definedName>
    <definedName name="yukyu" localSheetId="42" hidden="1">#REF!</definedName>
    <definedName name="yukyu" localSheetId="23" hidden="1">#REF!</definedName>
    <definedName name="yukyu" localSheetId="21" hidden="1">#REF!</definedName>
    <definedName name="yukyu" hidden="1">#REF!</definedName>
    <definedName name="yurt" localSheetId="2"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yurt" localSheetId="20"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yurt"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yuuuuuuu" localSheetId="2" hidden="1">{"ratios",#N/A,FALSE,"Summary Accounts"}</definedName>
    <definedName name="yuuuuuuu" localSheetId="20" hidden="1">{"ratios",#N/A,FALSE,"Summary Accounts"}</definedName>
    <definedName name="yuuuuuuu" hidden="1">{"ratios",#N/A,FALSE,"Summary Accounts"}</definedName>
    <definedName name="yy" localSheetId="2" hidden="1">{"Eur Base Top",#N/A,FALSE,"Europe Base";"Eur Base Bottom",#N/A,FALSE,"Europe Base"}</definedName>
    <definedName name="yy" localSheetId="20" hidden="1">{"Eur Base Top",#N/A,FALSE,"Europe Base";"Eur Base Bottom",#N/A,FALSE,"Europe Base"}</definedName>
    <definedName name="yy" hidden="1">{"Eur Base Top",#N/A,FALSE,"Europe Base";"Eur Base Bottom",#N/A,FALSE,"Europe Base"}</definedName>
    <definedName name="YYY" localSheetId="2" hidden="1">{"mgmt forecast",#N/A,FALSE,"Mgmt Forecast";"dcf table",#N/A,FALSE,"Mgmt Forecast";"sensitivity",#N/A,FALSE,"Mgmt Forecast";"table inputs",#N/A,FALSE,"Mgmt Forecast";"calculations",#N/A,FALSE,"Mgmt Forecast"}</definedName>
    <definedName name="YYY" localSheetId="20" hidden="1">{"mgmt forecast",#N/A,FALSE,"Mgmt Forecast";"dcf table",#N/A,FALSE,"Mgmt Forecast";"sensitivity",#N/A,FALSE,"Mgmt Forecast";"table inputs",#N/A,FALSE,"Mgmt Forecast";"calculations",#N/A,FALSE,"Mgmt Forecast"}</definedName>
    <definedName name="YYY" hidden="1">{"mgmt forecast",#N/A,FALSE,"Mgmt Forecast";"dcf table",#N/A,FALSE,"Mgmt Forecast";"sensitivity",#N/A,FALSE,"Mgmt Forecast";"table inputs",#N/A,FALSE,"Mgmt Forecast";"calculations",#N/A,FALSE,"Mgmt Forecast"}</definedName>
    <definedName name="yyyyyy" localSheetId="2" hidden="1">{"p_l",#N/A,FALSE,"Summary Accounts"}</definedName>
    <definedName name="yyyyyy" localSheetId="20" hidden="1">{"p_l",#N/A,FALSE,"Summary Accounts"}</definedName>
    <definedName name="yyyyyy" hidden="1">{"p_l",#N/A,FALSE,"Summary Accounts"}</definedName>
    <definedName name="zeljka" localSheetId="2" hidden="1">{"det (May)",#N/A,FALSE,"June";"sum (MAY YTD)",#N/A,FALSE,"June YTD"}</definedName>
    <definedName name="zeljka" localSheetId="20" hidden="1">{"det (May)",#N/A,FALSE,"June";"sum (MAY YTD)",#N/A,FALSE,"June YTD"}</definedName>
    <definedName name="zeljka" hidden="1">{"det (May)",#N/A,FALSE,"June";"sum (MAY YTD)",#N/A,FALSE,"June YTD"}</definedName>
    <definedName name="zeljka1" localSheetId="2" hidden="1">{"det (May)",#N/A,FALSE,"June";"sum (MAY YTD)",#N/A,FALSE,"June YTD"}</definedName>
    <definedName name="zeljka1" localSheetId="20" hidden="1">{"det (May)",#N/A,FALSE,"June";"sum (MAY YTD)",#N/A,FALSE,"June YTD"}</definedName>
    <definedName name="zeljka1" hidden="1">{"det (May)",#N/A,FALSE,"June";"sum (MAY YTD)",#N/A,FALSE,"June YTD"}</definedName>
    <definedName name="zeljka2" localSheetId="2" hidden="1">{"04-12brpr",#N/A,FALSE,"Total jan-dec";"05brpr",#N/A,FALSE,"Total jan-dec";"07brpr",#N/A,FALSE,"Total jan-dec";"01-12absdet",#N/A,FALSE,"Total jan-dec";"01-12abs",#N/A,FALSE,"Total jan-dec";"04-12abs",#N/A,FALSE,"Total jan-dec";"04-12absdet",#N/A,FALSE,"Total jan-dec";"01-12hl",#N/A,FALSE,"Total jan-dec";"04-12HL",#N/A,FALSE,"Total jan-dec"}</definedName>
    <definedName name="zeljka2" localSheetId="20" hidden="1">{"04-12brpr",#N/A,FALSE,"Total jan-dec";"05brpr",#N/A,FALSE,"Total jan-dec";"07brpr",#N/A,FALSE,"Total jan-dec";"01-12absdet",#N/A,FALSE,"Total jan-dec";"01-12abs",#N/A,FALSE,"Total jan-dec";"04-12abs",#N/A,FALSE,"Total jan-dec";"04-12absdet",#N/A,FALSE,"Total jan-dec";"01-12hl",#N/A,FALSE,"Total jan-dec";"04-12HL",#N/A,FALSE,"Total jan-dec"}</definedName>
    <definedName name="zeljka2" hidden="1">{"04-12brpr",#N/A,FALSE,"Total jan-dec";"05brpr",#N/A,FALSE,"Total jan-dec";"07brpr",#N/A,FALSE,"Total jan-dec";"01-12absdet",#N/A,FALSE,"Total jan-dec";"01-12abs",#N/A,FALSE,"Total jan-dec";"04-12abs",#N/A,FALSE,"Total jan-dec";"04-12absdet",#N/A,FALSE,"Total jan-dec";"01-12hl",#N/A,FALSE,"Total jan-dec";"04-12HL",#N/A,FALSE,"Total jan-dec"}</definedName>
    <definedName name="zeljka3" localSheetId="2" hidden="1">{"det (May)",#N/A,FALSE,"June";"sum (MAY YTD)",#N/A,FALSE,"June YTD"}</definedName>
    <definedName name="zeljka3" localSheetId="20" hidden="1">{"det (May)",#N/A,FALSE,"June";"sum (MAY YTD)",#N/A,FALSE,"June YTD"}</definedName>
    <definedName name="zeljka3" hidden="1">{"det (May)",#N/A,FALSE,"June";"sum (MAY YTD)",#N/A,FALSE,"June YTD"}</definedName>
    <definedName name="zez" localSheetId="1" hidden="1">#REF!</definedName>
    <definedName name="zez" localSheetId="2" hidden="1">#REF!</definedName>
    <definedName name="zez" localSheetId="12" hidden="1">#REF!</definedName>
    <definedName name="zez" localSheetId="14" hidden="1">#REF!</definedName>
    <definedName name="zez" localSheetId="15" hidden="1">#REF!</definedName>
    <definedName name="zez" localSheetId="18" hidden="1">#REF!</definedName>
    <definedName name="zez" localSheetId="20" hidden="1">#REF!</definedName>
    <definedName name="zez" localSheetId="23" hidden="1">#REF!</definedName>
    <definedName name="zez" localSheetId="21" hidden="1">#REF!</definedName>
    <definedName name="zez" hidden="1">#REF!</definedName>
    <definedName name="zldjfldjkasjfkljal" localSheetId="2" hidden="1">{#N/A,#N/A,FALSE,"DAOCM 2차 검토"}</definedName>
    <definedName name="zldjfldjkasjfkljal" localSheetId="20" hidden="1">{#N/A,#N/A,FALSE,"DAOCM 2차 검토"}</definedName>
    <definedName name="zldjfldjkasjfkljal" hidden="1">{#N/A,#N/A,FALSE,"DAOCM 2차 검토"}</definedName>
    <definedName name="zvxcxv" localSheetId="2" hidden="1">{"IS FE with Ratios",#N/A,FALSE,"Far East";"PF CF Far East",#N/A,FALSE,"Far East";"DCF Far East Matrix",#N/A,FALSE,"Far East"}</definedName>
    <definedName name="zvxcxv" localSheetId="20" hidden="1">{"IS FE with Ratios",#N/A,FALSE,"Far East";"PF CF Far East",#N/A,FALSE,"Far East";"DCF Far East Matrix",#N/A,FALSE,"Far East"}</definedName>
    <definedName name="zvxcxv" hidden="1">{"IS FE with Ratios",#N/A,FALSE,"Far East";"PF CF Far East",#N/A,FALSE,"Far East";"DCF Far East Matrix",#N/A,FALSE,"Far East"}</definedName>
    <definedName name="zxcxzc" localSheetId="2" hidden="1">{"det (May)",#N/A,FALSE,"June";"sum (MAY YTD)",#N/A,FALSE,"June YTD"}</definedName>
    <definedName name="zxcxzc" localSheetId="20" hidden="1">{"det (May)",#N/A,FALSE,"June";"sum (MAY YTD)",#N/A,FALSE,"June YTD"}</definedName>
    <definedName name="zxcxzc" hidden="1">{"det (May)",#N/A,FALSE,"June";"sum (MAY YTD)",#N/A,FALSE,"June YTD"}</definedName>
    <definedName name="zxczxc" localSheetId="2" hidden="1">{"det (May)",#N/A,FALSE,"June";"sum (MAY YTD)",#N/A,FALSE,"June YTD"}</definedName>
    <definedName name="zxczxc" localSheetId="20" hidden="1">{"det (May)",#N/A,FALSE,"June";"sum (MAY YTD)",#N/A,FALSE,"June YTD"}</definedName>
    <definedName name="zxczxc" hidden="1">{"det (May)",#N/A,FALSE,"June";"sum (MAY YTD)",#N/A,FALSE,"June YTD"}</definedName>
    <definedName name="zxczxczczxc" localSheetId="2" hidden="1">{"04-12brpr",#N/A,FALSE,"Total jan-dec";"05brpr",#N/A,FALSE,"Total jan-dec";"07brpr",#N/A,FALSE,"Total jan-dec";"01-12absdet",#N/A,FALSE,"Total jan-dec";"01-12abs",#N/A,FALSE,"Total jan-dec";"04-12abs",#N/A,FALSE,"Total jan-dec";"04-12absdet",#N/A,FALSE,"Total jan-dec";"01-12hl",#N/A,FALSE,"Total jan-dec";"04-12HL",#N/A,FALSE,"Total jan-dec"}</definedName>
    <definedName name="zxczxczczxc" localSheetId="20" hidden="1">{"04-12brpr",#N/A,FALSE,"Total jan-dec";"05brpr",#N/A,FALSE,"Total jan-dec";"07brpr",#N/A,FALSE,"Total jan-dec";"01-12absdet",#N/A,FALSE,"Total jan-dec";"01-12abs",#N/A,FALSE,"Total jan-dec";"04-12abs",#N/A,FALSE,"Total jan-dec";"04-12absdet",#N/A,FALSE,"Total jan-dec";"01-12hl",#N/A,FALSE,"Total jan-dec";"04-12HL",#N/A,FALSE,"Total jan-dec"}</definedName>
    <definedName name="zxczxczczxc" hidden="1">{"04-12brpr",#N/A,FALSE,"Total jan-dec";"05brpr",#N/A,FALSE,"Total jan-dec";"07brpr",#N/A,FALSE,"Total jan-dec";"01-12absdet",#N/A,FALSE,"Total jan-dec";"01-12abs",#N/A,FALSE,"Total jan-dec";"04-12abs",#N/A,FALSE,"Total jan-dec";"04-12absdet",#N/A,FALSE,"Total jan-dec";"01-12hl",#N/A,FALSE,"Total jan-dec";"04-12HL",#N/A,FALSE,"Total jan-dec"}</definedName>
    <definedName name="zz" localSheetId="2" hidden="1">{#N/A,#N/A,FALSE,"Group_Results";#N/A,#N/A,FALSE,"Basis";#N/A,#N/A,FALSE,"Total_Results";#N/A,#N/A,FALSE,"IFA_Results";#N/A,#N/A,FALSE,"Adviser_Results";#N/A,#N/A,FALSE,"ASLD_Results";#N/A,#N/A,FALSE,"Key_Results";#N/A,#N/A,FALSE,"SLI_Results";#N/A,#N/A,FALSE,"Partner_Results";#N/A,#N/A,FALSE,"Other_Results";#N/A,#N/A,FALSE,"Product_Results"}</definedName>
    <definedName name="zz" localSheetId="20" hidden="1">{#N/A,#N/A,FALSE,"Group_Results";#N/A,#N/A,FALSE,"Basis";#N/A,#N/A,FALSE,"Total_Results";#N/A,#N/A,FALSE,"IFA_Results";#N/A,#N/A,FALSE,"Adviser_Results";#N/A,#N/A,FALSE,"ASLD_Results";#N/A,#N/A,FALSE,"Key_Results";#N/A,#N/A,FALSE,"SLI_Results";#N/A,#N/A,FALSE,"Partner_Results";#N/A,#N/A,FALSE,"Other_Results";#N/A,#N/A,FALSE,"Product_Results"}</definedName>
    <definedName name="zz" hidden="1">{#N/A,#N/A,FALSE,"Group_Results";#N/A,#N/A,FALSE,"Basis";#N/A,#N/A,FALSE,"Total_Results";#N/A,#N/A,FALSE,"IFA_Results";#N/A,#N/A,FALSE,"Adviser_Results";#N/A,#N/A,FALSE,"ASLD_Results";#N/A,#N/A,FALSE,"Key_Results";#N/A,#N/A,FALSE,"SLI_Results";#N/A,#N/A,FALSE,"Partner_Results";#N/A,#N/A,FALSE,"Other_Results";#N/A,#N/A,FALSE,"Product_Results"}</definedName>
    <definedName name="ZZZ" localSheetId="2" hidden="1">{"AR",#N/A,FALSE,"ASMGTSUM";"INV",#N/A,FALSE,"ASMGTSUM";"HCCOMP",#N/A,FALSE,"ASMGTSUM";"cap.depr",#N/A,FALSE,"ASMGTSUM"}</definedName>
    <definedName name="ZZZ" localSheetId="20" hidden="1">{"AR",#N/A,FALSE,"ASMGTSUM";"INV",#N/A,FALSE,"ASMGTSUM";"HCCOMP",#N/A,FALSE,"ASMGTSUM";"cap.depr",#N/A,FALSE,"ASMGTSUM"}</definedName>
    <definedName name="ZZZ" hidden="1">{"AR",#N/A,FALSE,"ASMGTSUM";"INV",#N/A,FALSE,"ASMGTSUM";"HCCOMP",#N/A,FALSE,"ASMGTSUM";"cap.depr",#N/A,FALSE,"ASMGTSUM"}</definedName>
    <definedName name="관리" localSheetId="2" hidden="1">{#N/A,#N/A,FALSE,"DAOCM 2차 검토"}</definedName>
    <definedName name="관리" localSheetId="20" hidden="1">{#N/A,#N/A,FALSE,"DAOCM 2차 검토"}</definedName>
    <definedName name="관리" hidden="1">{#N/A,#N/A,FALSE,"DAOCM 2차 검토"}</definedName>
    <definedName name="권혁성" localSheetId="2" hidden="1">{#N/A,#N/A,FALSE,"DAOCM 2차 검토"}</definedName>
    <definedName name="권혁성" localSheetId="20" hidden="1">{#N/A,#N/A,FALSE,"DAOCM 2차 검토"}</definedName>
    <definedName name="권혁성" hidden="1">{#N/A,#N/A,FALSE,"DAOCM 2차 검토"}</definedName>
    <definedName name="나라" localSheetId="2" hidden="1">{#N/A,#N/A,FALSE,"DAOCM 2차 검토"}</definedName>
    <definedName name="나라" localSheetId="20" hidden="1">{#N/A,#N/A,FALSE,"DAOCM 2차 검토"}</definedName>
    <definedName name="나라" hidden="1">{#N/A,#N/A,FALSE,"DAOCM 2차 검토"}</definedName>
    <definedName name="대여" localSheetId="2" hidden="1">{#N/A,#N/A,FALSE,"DAOCM 2차 검토"}</definedName>
    <definedName name="대여" localSheetId="20" hidden="1">{#N/A,#N/A,FALSE,"DAOCM 2차 검토"}</definedName>
    <definedName name="대여" hidden="1">{#N/A,#N/A,FALSE,"DAOCM 2차 검토"}</definedName>
    <definedName name="매출" localSheetId="2" hidden="1">{#N/A,#N/A,FALSE,"DAOCM 2차 검토"}</definedName>
    <definedName name="매출" localSheetId="20" hidden="1">{#N/A,#N/A,FALSE,"DAOCM 2차 검토"}</definedName>
    <definedName name="매출" hidden="1">{#N/A,#N/A,FALSE,"DAOCM 2차 검토"}</definedName>
    <definedName name="본사" localSheetId="2" hidden="1">{#N/A,#N/A,FALSE,"DAOCM 2차 검토"}</definedName>
    <definedName name="본사" localSheetId="20" hidden="1">{#N/A,#N/A,FALSE,"DAOCM 2차 검토"}</definedName>
    <definedName name="본사" hidden="1">{#N/A,#N/A,FALSE,"DAOCM 2차 검토"}</definedName>
    <definedName name="수수료" localSheetId="2" hidden="1">{#N/A,#N/A,FALSE,"DAOCM 2차 검토"}</definedName>
    <definedName name="수수료" localSheetId="20" hidden="1">{#N/A,#N/A,FALSE,"DAOCM 2차 검토"}</definedName>
    <definedName name="수수료" hidden="1">{#N/A,#N/A,FALSE,"DAOCM 2차 검토"}</definedName>
    <definedName name="수입" localSheetId="2" hidden="1">{#N/A,#N/A,FALSE,"DAOCM 2차 검토"}</definedName>
    <definedName name="수입" localSheetId="20" hidden="1">{#N/A,#N/A,FALSE,"DAOCM 2차 검토"}</definedName>
    <definedName name="수입" hidden="1">{#N/A,#N/A,FALSE,"DAOCM 2차 검토"}</definedName>
    <definedName name="수출3" localSheetId="2" hidden="1">{#N/A,#N/A,FALSE,"DAOCM 2차 검토"}</definedName>
    <definedName name="수출3" localSheetId="20" hidden="1">{#N/A,#N/A,FALSE,"DAOCM 2차 검토"}</definedName>
    <definedName name="수출3" hidden="1">{#N/A,#N/A,FALSE,"DAOCM 2차 검토"}</definedName>
    <definedName name="ㅇㅇ" localSheetId="2" hidden="1">{#N/A,#N/A,FALSE,"DAOCM 2차 검토"}</definedName>
    <definedName name="ㅇㅇ" localSheetId="20" hidden="1">{#N/A,#N/A,FALSE,"DAOCM 2차 검토"}</definedName>
    <definedName name="ㅇㅇ" hidden="1">{#N/A,#N/A,FALSE,"DAOCM 2차 검토"}</definedName>
    <definedName name="원가" localSheetId="2" hidden="1">{#N/A,#N/A,FALSE,"DAOCM 2차 검토"}</definedName>
    <definedName name="원가" localSheetId="20" hidden="1">{#N/A,#N/A,FALSE,"DAOCM 2차 검토"}</definedName>
    <definedName name="원가" hidden="1">{#N/A,#N/A,FALSE,"DAOCM 2차 검토"}</definedName>
    <definedName name="이통" localSheetId="2" hidden="1">{#N/A,#N/A,FALSE,"DAOCM 2차 검토"}</definedName>
    <definedName name="이통" localSheetId="20" hidden="1">{#N/A,#N/A,FALSE,"DAOCM 2차 검토"}</definedName>
    <definedName name="이통" hidden="1">{#N/A,#N/A,FALSE,"DAOCM 2차 검토"}</definedName>
    <definedName name="전송영업1" localSheetId="2" hidden="1">{#N/A,#N/A,FALSE,"DAOCM 2차 검토"}</definedName>
    <definedName name="전송영업1" localSheetId="20" hidden="1">{#N/A,#N/A,FALSE,"DAOCM 2차 검토"}</definedName>
    <definedName name="전송영업1" hidden="1">{#N/A,#N/A,FALSE,"DAOCM 2차 검토"}</definedName>
    <definedName name="전송영업2" localSheetId="2" hidden="1">{#N/A,#N/A,FALSE,"DAOCM 2차 검토"}</definedName>
    <definedName name="전송영업2" localSheetId="20" hidden="1">{#N/A,#N/A,FALSE,"DAOCM 2차 검토"}</definedName>
    <definedName name="전송영업2" hidden="1">{#N/A,#N/A,FALSE,"DAOCM 2차 검토"}</definedName>
    <definedName name="정주" localSheetId="2" hidden="1">{#N/A,#N/A,FALSE,"DAOCM 2차 검토"}</definedName>
    <definedName name="정주" localSheetId="20" hidden="1">{#N/A,#N/A,FALSE,"DAOCM 2차 검토"}</definedName>
    <definedName name="정주" hidden="1">{#N/A,#N/A,FALSE,"DAOCM 2차 검토"}</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Z18" i="4" l="1"/>
  <c r="E7" i="63"/>
  <c r="J36" i="14"/>
  <c r="AH83" i="42" l="1"/>
  <c r="AH82" i="42"/>
  <c r="AH81" i="42"/>
  <c r="AH80" i="42"/>
  <c r="AH79" i="42"/>
  <c r="AH78" i="42"/>
  <c r="AH77" i="42"/>
  <c r="AH76" i="42"/>
  <c r="AH75" i="42"/>
  <c r="AH74" i="42"/>
  <c r="AH73" i="42"/>
  <c r="AH72" i="42"/>
  <c r="AH71" i="42"/>
  <c r="AH70" i="42"/>
  <c r="AH69" i="42"/>
  <c r="AH68" i="42"/>
  <c r="AH67" i="42"/>
  <c r="AH66" i="42"/>
  <c r="AH65" i="42"/>
  <c r="AH64" i="42"/>
  <c r="AH63" i="42"/>
  <c r="AH62" i="42"/>
  <c r="AH61" i="42"/>
  <c r="AH60" i="42"/>
  <c r="AH59" i="42"/>
  <c r="AH58" i="42"/>
  <c r="AH57" i="42"/>
  <c r="AH56" i="42"/>
  <c r="AH55" i="42"/>
  <c r="AH54" i="42"/>
  <c r="AH53" i="42"/>
  <c r="AH52" i="42"/>
  <c r="AH51" i="42"/>
  <c r="AH50" i="42"/>
  <c r="AH49" i="42"/>
  <c r="AH48" i="42"/>
  <c r="AH47" i="42"/>
  <c r="AH46" i="42"/>
  <c r="AH45" i="42"/>
  <c r="AH44" i="42"/>
  <c r="AH43" i="42"/>
  <c r="AH42" i="42"/>
  <c r="AH41" i="42"/>
  <c r="AH40" i="42"/>
  <c r="AH39" i="42"/>
  <c r="AH38" i="42"/>
  <c r="AH37" i="42"/>
  <c r="AA83" i="42"/>
  <c r="AA82" i="42"/>
  <c r="AA81" i="42"/>
  <c r="AA80" i="42"/>
  <c r="AA79" i="42"/>
  <c r="AA78" i="42"/>
  <c r="AA77" i="42"/>
  <c r="AA76" i="42"/>
  <c r="AA75" i="42"/>
  <c r="AA74" i="42"/>
  <c r="AA73" i="42"/>
  <c r="AA72" i="42"/>
  <c r="AA71" i="42"/>
  <c r="AA70" i="42"/>
  <c r="AA69" i="42"/>
  <c r="AA68" i="42"/>
  <c r="AA67" i="42"/>
  <c r="AA66" i="42"/>
  <c r="AA65" i="42"/>
  <c r="AA64" i="42"/>
  <c r="AA63" i="42"/>
  <c r="AA62" i="42"/>
  <c r="AA61" i="42"/>
  <c r="AA60" i="42"/>
  <c r="AA59" i="42"/>
  <c r="AA58" i="42"/>
  <c r="AA57" i="42"/>
  <c r="AA56" i="42"/>
  <c r="AA55" i="42"/>
  <c r="AA54" i="42"/>
  <c r="AA53" i="42"/>
  <c r="AA52" i="42"/>
  <c r="AA51" i="42"/>
  <c r="AA50" i="42"/>
  <c r="AA49" i="42"/>
  <c r="AA48" i="42"/>
  <c r="AA47" i="42"/>
  <c r="AA46" i="42"/>
  <c r="AA45" i="42"/>
  <c r="AA44" i="42"/>
  <c r="AA43" i="42"/>
  <c r="AA42" i="42"/>
  <c r="AA41" i="42"/>
  <c r="AA40" i="42"/>
  <c r="AA39" i="42"/>
  <c r="AA38" i="42"/>
  <c r="AA37" i="42"/>
  <c r="L17" i="67" l="1"/>
  <c r="E42" i="14" l="1"/>
  <c r="E39" i="14"/>
  <c r="J28" i="14" l="1"/>
  <c r="D26" i="22" l="1"/>
  <c r="D14" i="19" l="1"/>
  <c r="I29" i="23"/>
  <c r="E23" i="30"/>
  <c r="E15" i="30"/>
  <c r="J16" i="27"/>
  <c r="E4" i="63" l="1"/>
  <c r="G28" i="14"/>
  <c r="G58" i="14" l="1"/>
  <c r="W4" i="60" l="1"/>
  <c r="Y4" i="60"/>
  <c r="J48" i="53"/>
  <c r="J41" i="53"/>
  <c r="J37" i="53"/>
  <c r="X17" i="63" l="1"/>
  <c r="W17" i="63"/>
  <c r="U17" i="63"/>
  <c r="V17" i="63" s="1"/>
  <c r="O17" i="63"/>
  <c r="I17" i="63"/>
  <c r="G17" i="63"/>
  <c r="H17" i="63" s="1"/>
  <c r="X16" i="63"/>
  <c r="W16" i="63"/>
  <c r="U16" i="63"/>
  <c r="V16" i="63" s="1"/>
  <c r="O16" i="63"/>
  <c r="I16" i="63"/>
  <c r="G16" i="63"/>
  <c r="H16" i="63" s="1"/>
  <c r="A11" i="36"/>
  <c r="I12" i="13" l="1"/>
  <c r="M19" i="12" l="1"/>
  <c r="N19" i="12"/>
  <c r="O19" i="12"/>
  <c r="P19" i="12"/>
  <c r="Q19" i="12"/>
  <c r="R19" i="12"/>
  <c r="S19" i="12"/>
  <c r="Y13" i="24" s="1"/>
  <c r="T19" i="12"/>
  <c r="U13" i="24" s="1"/>
  <c r="M20" i="12"/>
  <c r="N20" i="12"/>
  <c r="O20" i="12"/>
  <c r="P20" i="12"/>
  <c r="Q20" i="12"/>
  <c r="R20" i="12"/>
  <c r="S20" i="12"/>
  <c r="Y14" i="24" s="1"/>
  <c r="T20" i="12"/>
  <c r="U14" i="24" s="1"/>
  <c r="M21" i="12"/>
  <c r="N21" i="12"/>
  <c r="O21" i="12"/>
  <c r="P21" i="12"/>
  <c r="Q21" i="12"/>
  <c r="R21" i="12"/>
  <c r="S21" i="12"/>
  <c r="Y15" i="24" s="1"/>
  <c r="T21" i="12"/>
  <c r="U15" i="24" s="1"/>
  <c r="M22" i="12"/>
  <c r="N22" i="12"/>
  <c r="O22" i="12"/>
  <c r="P22" i="12"/>
  <c r="Q22" i="12"/>
  <c r="R22" i="12"/>
  <c r="S22" i="12"/>
  <c r="T22" i="12"/>
  <c r="M23" i="12"/>
  <c r="N23" i="12"/>
  <c r="O23" i="12"/>
  <c r="P23" i="12"/>
  <c r="Q23" i="12"/>
  <c r="R23" i="12"/>
  <c r="S23" i="12"/>
  <c r="T23" i="12"/>
  <c r="M24" i="12"/>
  <c r="N24" i="12"/>
  <c r="O24" i="12"/>
  <c r="P24" i="12"/>
  <c r="Q24" i="12"/>
  <c r="R24" i="12"/>
  <c r="S24" i="12"/>
  <c r="T24" i="12"/>
  <c r="M25" i="12"/>
  <c r="N25" i="12"/>
  <c r="O25" i="12"/>
  <c r="P25" i="12"/>
  <c r="Q25" i="12"/>
  <c r="R25" i="12"/>
  <c r="S25" i="12"/>
  <c r="T25" i="12"/>
  <c r="M26" i="12"/>
  <c r="N26" i="12"/>
  <c r="O26" i="12"/>
  <c r="P26" i="12"/>
  <c r="Q26" i="12"/>
  <c r="R26" i="12"/>
  <c r="S26" i="12"/>
  <c r="T26" i="12"/>
  <c r="M27" i="12"/>
  <c r="N27" i="12"/>
  <c r="O27" i="12"/>
  <c r="P27" i="12"/>
  <c r="Q27" i="12"/>
  <c r="R27" i="12"/>
  <c r="S27" i="12"/>
  <c r="T27" i="12"/>
  <c r="M28" i="12"/>
  <c r="N28" i="12"/>
  <c r="O28" i="12"/>
  <c r="P28" i="12"/>
  <c r="Q28" i="12"/>
  <c r="R28" i="12"/>
  <c r="S28" i="12"/>
  <c r="T28" i="12"/>
  <c r="M29" i="12"/>
  <c r="N29" i="12"/>
  <c r="O29" i="12"/>
  <c r="P29" i="12"/>
  <c r="Q29" i="12"/>
  <c r="R29" i="12"/>
  <c r="S29" i="12"/>
  <c r="T29" i="12"/>
  <c r="M30" i="12"/>
  <c r="N30" i="12"/>
  <c r="O30" i="12"/>
  <c r="P30" i="12"/>
  <c r="Q30" i="12"/>
  <c r="R30" i="12"/>
  <c r="S30" i="12"/>
  <c r="T30" i="12"/>
  <c r="M31" i="12"/>
  <c r="N31" i="12"/>
  <c r="O31" i="12"/>
  <c r="P31" i="12"/>
  <c r="Q31" i="12"/>
  <c r="R31" i="12"/>
  <c r="S31" i="12"/>
  <c r="T31" i="12"/>
  <c r="M32" i="12"/>
  <c r="N32" i="12"/>
  <c r="O32" i="12"/>
  <c r="P32" i="12"/>
  <c r="Q32" i="12"/>
  <c r="R32" i="12"/>
  <c r="S32" i="12"/>
  <c r="T32" i="12"/>
  <c r="M33" i="12"/>
  <c r="N33" i="12"/>
  <c r="O33" i="12"/>
  <c r="P33" i="12"/>
  <c r="Q33" i="12"/>
  <c r="R33" i="12"/>
  <c r="S33" i="12"/>
  <c r="T33" i="12"/>
  <c r="M34" i="12"/>
  <c r="N34" i="12"/>
  <c r="O34" i="12"/>
  <c r="P34" i="12"/>
  <c r="Q34" i="12"/>
  <c r="R34" i="12"/>
  <c r="S34" i="12"/>
  <c r="T34" i="12"/>
  <c r="M35" i="12"/>
  <c r="N35" i="12"/>
  <c r="O35" i="12"/>
  <c r="P35" i="12"/>
  <c r="Q35" i="12"/>
  <c r="R35" i="12"/>
  <c r="S35" i="12"/>
  <c r="T35" i="12"/>
  <c r="M36" i="12"/>
  <c r="N36" i="12"/>
  <c r="O36" i="12"/>
  <c r="P36" i="12"/>
  <c r="Q36" i="12"/>
  <c r="R36" i="12"/>
  <c r="S36" i="12"/>
  <c r="T36" i="12"/>
  <c r="M37" i="12"/>
  <c r="N37" i="12"/>
  <c r="O37" i="12"/>
  <c r="P37" i="12"/>
  <c r="Q37" i="12"/>
  <c r="R37" i="12"/>
  <c r="S37" i="12"/>
  <c r="T37" i="12"/>
  <c r="M38" i="12"/>
  <c r="N38" i="12"/>
  <c r="O38" i="12"/>
  <c r="P38" i="12"/>
  <c r="Q38" i="12"/>
  <c r="R38" i="12"/>
  <c r="S38" i="12"/>
  <c r="T38" i="12"/>
  <c r="M39" i="12"/>
  <c r="N39" i="12"/>
  <c r="O39" i="12"/>
  <c r="P39" i="12"/>
  <c r="Q39" i="12"/>
  <c r="R39" i="12"/>
  <c r="S39" i="12"/>
  <c r="T39" i="12"/>
  <c r="M40" i="12"/>
  <c r="N40" i="12"/>
  <c r="O40" i="12"/>
  <c r="P40" i="12"/>
  <c r="Q40" i="12"/>
  <c r="R40" i="12"/>
  <c r="S40" i="12"/>
  <c r="T40" i="12"/>
  <c r="M41" i="12"/>
  <c r="N41" i="12"/>
  <c r="O41" i="12"/>
  <c r="P41" i="12"/>
  <c r="Q41" i="12"/>
  <c r="R41" i="12"/>
  <c r="S41" i="12"/>
  <c r="T41" i="12"/>
  <c r="M42" i="12"/>
  <c r="N42" i="12"/>
  <c r="O42" i="12"/>
  <c r="P42" i="12"/>
  <c r="Q42" i="12"/>
  <c r="R42" i="12"/>
  <c r="S42" i="12"/>
  <c r="T42" i="12"/>
  <c r="M43" i="12"/>
  <c r="N43" i="12"/>
  <c r="O43" i="12"/>
  <c r="P43" i="12"/>
  <c r="Q43" i="12"/>
  <c r="R43" i="12"/>
  <c r="S43" i="12"/>
  <c r="T43" i="12"/>
  <c r="M44" i="12"/>
  <c r="N44" i="12"/>
  <c r="O44" i="12"/>
  <c r="P44" i="12"/>
  <c r="Q44" i="12"/>
  <c r="R44" i="12"/>
  <c r="S44" i="12"/>
  <c r="T44" i="12"/>
  <c r="M45" i="12"/>
  <c r="N45" i="12"/>
  <c r="O45" i="12"/>
  <c r="P45" i="12"/>
  <c r="Q45" i="12"/>
  <c r="R45" i="12"/>
  <c r="S45" i="12"/>
  <c r="T45" i="12"/>
  <c r="M46" i="12"/>
  <c r="N46" i="12"/>
  <c r="O46" i="12"/>
  <c r="P46" i="12"/>
  <c r="Q46" i="12"/>
  <c r="R46" i="12"/>
  <c r="S46" i="12"/>
  <c r="T46" i="12"/>
  <c r="M47" i="12"/>
  <c r="N47" i="12"/>
  <c r="O47" i="12"/>
  <c r="P47" i="12"/>
  <c r="Q47" i="12"/>
  <c r="R47" i="12"/>
  <c r="S47" i="12"/>
  <c r="T47" i="12"/>
  <c r="M48" i="12"/>
  <c r="N48" i="12"/>
  <c r="O48" i="12"/>
  <c r="P48" i="12"/>
  <c r="Q48" i="12"/>
  <c r="R48" i="12"/>
  <c r="S48" i="12"/>
  <c r="T48" i="12"/>
  <c r="M49" i="12"/>
  <c r="N49" i="12"/>
  <c r="O49" i="12"/>
  <c r="P49" i="12"/>
  <c r="Q49" i="12"/>
  <c r="R49" i="12"/>
  <c r="S49" i="12"/>
  <c r="T49" i="12"/>
  <c r="M50" i="12"/>
  <c r="N50" i="12"/>
  <c r="O50" i="12"/>
  <c r="P50" i="12"/>
  <c r="Q50" i="12"/>
  <c r="R50" i="12"/>
  <c r="S50" i="12"/>
  <c r="T50" i="12"/>
  <c r="M51" i="12"/>
  <c r="N51" i="12"/>
  <c r="O51" i="12"/>
  <c r="P51" i="12"/>
  <c r="Q51" i="12"/>
  <c r="R51" i="12"/>
  <c r="S51" i="12"/>
  <c r="T51" i="12"/>
  <c r="M52" i="12"/>
  <c r="N52" i="12"/>
  <c r="O52" i="12"/>
  <c r="P52" i="12"/>
  <c r="Q52" i="12"/>
  <c r="R52" i="12"/>
  <c r="S52" i="12"/>
  <c r="T52" i="12"/>
  <c r="M53" i="12"/>
  <c r="N53" i="12"/>
  <c r="O53" i="12"/>
  <c r="P53" i="12"/>
  <c r="Q53" i="12"/>
  <c r="R53" i="12"/>
  <c r="S53" i="12"/>
  <c r="T53" i="12"/>
  <c r="M54" i="12"/>
  <c r="N54" i="12"/>
  <c r="O54" i="12"/>
  <c r="P54" i="12"/>
  <c r="Q54" i="12"/>
  <c r="R54" i="12"/>
  <c r="S54" i="12"/>
  <c r="T54" i="12"/>
  <c r="M55" i="12"/>
  <c r="N55" i="12"/>
  <c r="O55" i="12"/>
  <c r="P55" i="12"/>
  <c r="Q55" i="12"/>
  <c r="R55" i="12"/>
  <c r="S55" i="12"/>
  <c r="T55" i="12"/>
  <c r="M56" i="12"/>
  <c r="N56" i="12"/>
  <c r="O56" i="12"/>
  <c r="P56" i="12"/>
  <c r="Q56" i="12"/>
  <c r="R56" i="12"/>
  <c r="S56" i="12"/>
  <c r="T56" i="12"/>
  <c r="M57" i="12"/>
  <c r="N57" i="12"/>
  <c r="O57" i="12"/>
  <c r="P57" i="12"/>
  <c r="Q57" i="12"/>
  <c r="R57" i="12"/>
  <c r="S57" i="12"/>
  <c r="T57" i="12"/>
  <c r="M58" i="12"/>
  <c r="N58" i="12"/>
  <c r="O58" i="12"/>
  <c r="P58" i="12"/>
  <c r="Q58" i="12"/>
  <c r="R58" i="12"/>
  <c r="S58" i="12"/>
  <c r="T58" i="12"/>
  <c r="M59" i="12"/>
  <c r="N59" i="12"/>
  <c r="O59" i="12"/>
  <c r="P59" i="12"/>
  <c r="Q59" i="12"/>
  <c r="R59" i="12"/>
  <c r="S59" i="12"/>
  <c r="T59" i="12"/>
  <c r="M60" i="12"/>
  <c r="N60" i="12"/>
  <c r="O60" i="12"/>
  <c r="P60" i="12"/>
  <c r="Q60" i="12"/>
  <c r="R60" i="12"/>
  <c r="S60" i="12"/>
  <c r="T60" i="12"/>
  <c r="M61" i="12"/>
  <c r="N61" i="12"/>
  <c r="O61" i="12"/>
  <c r="P61" i="12"/>
  <c r="Q61" i="12"/>
  <c r="R61" i="12"/>
  <c r="S61" i="12"/>
  <c r="T61" i="12"/>
  <c r="M62" i="12"/>
  <c r="N62" i="12"/>
  <c r="O62" i="12"/>
  <c r="P62" i="12"/>
  <c r="Q62" i="12"/>
  <c r="R62" i="12"/>
  <c r="S62" i="12"/>
  <c r="T62" i="12"/>
  <c r="M63" i="12"/>
  <c r="N63" i="12"/>
  <c r="O63" i="12"/>
  <c r="P63" i="12"/>
  <c r="Q63" i="12"/>
  <c r="R63" i="12"/>
  <c r="S63" i="12"/>
  <c r="T63" i="12"/>
  <c r="M64" i="12"/>
  <c r="N64" i="12"/>
  <c r="O64" i="12"/>
  <c r="P64" i="12"/>
  <c r="Q64" i="12"/>
  <c r="R64" i="12"/>
  <c r="S64" i="12"/>
  <c r="T64" i="12"/>
  <c r="M65" i="12"/>
  <c r="N65" i="12"/>
  <c r="O65" i="12"/>
  <c r="P65" i="12"/>
  <c r="Q65" i="12"/>
  <c r="R65" i="12"/>
  <c r="S65" i="12"/>
  <c r="T65" i="12"/>
  <c r="M66" i="12"/>
  <c r="N66" i="12"/>
  <c r="O66" i="12"/>
  <c r="P66" i="12"/>
  <c r="Q66" i="12"/>
  <c r="R66" i="12"/>
  <c r="S66" i="12"/>
  <c r="T66" i="12"/>
  <c r="M67" i="12"/>
  <c r="N67" i="12"/>
  <c r="O67" i="12"/>
  <c r="P67" i="12"/>
  <c r="Q67" i="12"/>
  <c r="R67" i="12"/>
  <c r="S67" i="12"/>
  <c r="T67" i="12"/>
  <c r="M68" i="12"/>
  <c r="N68" i="12"/>
  <c r="O68" i="12"/>
  <c r="P68" i="12"/>
  <c r="Q68" i="12"/>
  <c r="R68" i="12"/>
  <c r="S68" i="12"/>
  <c r="T68" i="12"/>
  <c r="M69" i="12"/>
  <c r="N69" i="12"/>
  <c r="O69" i="12"/>
  <c r="P69" i="12"/>
  <c r="Q69" i="12"/>
  <c r="R69" i="12"/>
  <c r="S69" i="12"/>
  <c r="T69" i="12"/>
  <c r="M70" i="12"/>
  <c r="N70" i="12"/>
  <c r="O70" i="12"/>
  <c r="P70" i="12"/>
  <c r="Q70" i="12"/>
  <c r="R70" i="12"/>
  <c r="S70" i="12"/>
  <c r="T70" i="12"/>
  <c r="M71" i="12"/>
  <c r="N71" i="12"/>
  <c r="O71" i="12"/>
  <c r="P71" i="12"/>
  <c r="Q71" i="12"/>
  <c r="R71" i="12"/>
  <c r="S71" i="12"/>
  <c r="T71" i="12"/>
  <c r="M72" i="12"/>
  <c r="N72" i="12"/>
  <c r="O72" i="12"/>
  <c r="P72" i="12"/>
  <c r="Q72" i="12"/>
  <c r="R72" i="12"/>
  <c r="S72" i="12"/>
  <c r="T72" i="12"/>
  <c r="M73" i="12"/>
  <c r="N73" i="12"/>
  <c r="O73" i="12"/>
  <c r="P73" i="12"/>
  <c r="Q73" i="12"/>
  <c r="R73" i="12"/>
  <c r="S73" i="12"/>
  <c r="T73" i="12"/>
  <c r="M74" i="12"/>
  <c r="N74" i="12"/>
  <c r="O74" i="12"/>
  <c r="P74" i="12"/>
  <c r="Q74" i="12"/>
  <c r="R74" i="12"/>
  <c r="S74" i="12"/>
  <c r="T74" i="12"/>
  <c r="M75" i="12"/>
  <c r="N75" i="12"/>
  <c r="O75" i="12"/>
  <c r="P75" i="12"/>
  <c r="Q75" i="12"/>
  <c r="R75" i="12"/>
  <c r="S75" i="12"/>
  <c r="T75" i="12"/>
  <c r="M76" i="12"/>
  <c r="N76" i="12"/>
  <c r="O76" i="12"/>
  <c r="P76" i="12"/>
  <c r="Q76" i="12"/>
  <c r="R76" i="12"/>
  <c r="S76" i="12"/>
  <c r="T76" i="12"/>
  <c r="M77" i="12"/>
  <c r="N77" i="12"/>
  <c r="O77" i="12"/>
  <c r="P77" i="12"/>
  <c r="Q77" i="12"/>
  <c r="R77" i="12"/>
  <c r="S77" i="12"/>
  <c r="T77" i="12"/>
  <c r="M78" i="12"/>
  <c r="N78" i="12"/>
  <c r="O78" i="12"/>
  <c r="P78" i="12"/>
  <c r="Q78" i="12"/>
  <c r="R78" i="12"/>
  <c r="S78" i="12"/>
  <c r="T78" i="12"/>
  <c r="M79" i="12"/>
  <c r="N79" i="12"/>
  <c r="O79" i="12"/>
  <c r="P79" i="12"/>
  <c r="Q79" i="12"/>
  <c r="R79" i="12"/>
  <c r="S79" i="12"/>
  <c r="T79" i="12"/>
  <c r="M80" i="12"/>
  <c r="N80" i="12"/>
  <c r="O80" i="12"/>
  <c r="P80" i="12"/>
  <c r="Q80" i="12"/>
  <c r="R80" i="12"/>
  <c r="S80" i="12"/>
  <c r="T80" i="12"/>
  <c r="M81" i="12"/>
  <c r="N81" i="12"/>
  <c r="O81" i="12"/>
  <c r="P81" i="12"/>
  <c r="Q81" i="12"/>
  <c r="R81" i="12"/>
  <c r="S81" i="12"/>
  <c r="T81" i="12"/>
  <c r="M82" i="12"/>
  <c r="N82" i="12"/>
  <c r="O82" i="12"/>
  <c r="P82" i="12"/>
  <c r="Q82" i="12"/>
  <c r="R82" i="12"/>
  <c r="S82" i="12"/>
  <c r="T82" i="12"/>
  <c r="M83" i="12"/>
  <c r="N83" i="12"/>
  <c r="O83" i="12"/>
  <c r="P83" i="12"/>
  <c r="Q83" i="12"/>
  <c r="R83" i="12"/>
  <c r="S83" i="12"/>
  <c r="T83" i="12"/>
  <c r="M84" i="12"/>
  <c r="N84" i="12"/>
  <c r="O84" i="12"/>
  <c r="P84" i="12"/>
  <c r="Q84" i="12"/>
  <c r="R84" i="12"/>
  <c r="S84" i="12"/>
  <c r="T84" i="12"/>
  <c r="M85" i="12"/>
  <c r="N85" i="12"/>
  <c r="O85" i="12"/>
  <c r="P85" i="12"/>
  <c r="Q85" i="12"/>
  <c r="R85" i="12"/>
  <c r="S85" i="12"/>
  <c r="T85" i="12"/>
  <c r="M86" i="12"/>
  <c r="N86" i="12"/>
  <c r="O86" i="12"/>
  <c r="P86" i="12"/>
  <c r="Q86" i="12"/>
  <c r="R86" i="12"/>
  <c r="S86" i="12"/>
  <c r="T86" i="12"/>
  <c r="M87" i="12"/>
  <c r="N87" i="12"/>
  <c r="O87" i="12"/>
  <c r="P87" i="12"/>
  <c r="Q87" i="12"/>
  <c r="R87" i="12"/>
  <c r="S87" i="12"/>
  <c r="T87" i="12"/>
  <c r="M88" i="12"/>
  <c r="N88" i="12"/>
  <c r="O88" i="12"/>
  <c r="P88" i="12"/>
  <c r="Q88" i="12"/>
  <c r="R88" i="12"/>
  <c r="S88" i="12"/>
  <c r="T88" i="12"/>
  <c r="M89" i="12"/>
  <c r="N89" i="12"/>
  <c r="O89" i="12"/>
  <c r="P89" i="12"/>
  <c r="Q89" i="12"/>
  <c r="R89" i="12"/>
  <c r="S89" i="12"/>
  <c r="T89" i="12"/>
  <c r="M90" i="12"/>
  <c r="N90" i="12"/>
  <c r="O90" i="12"/>
  <c r="P90" i="12"/>
  <c r="Q90" i="12"/>
  <c r="R90" i="12"/>
  <c r="S90" i="12"/>
  <c r="T90" i="12"/>
  <c r="M91" i="12"/>
  <c r="N91" i="12"/>
  <c r="O91" i="12"/>
  <c r="P91" i="12"/>
  <c r="Q91" i="12"/>
  <c r="R91" i="12"/>
  <c r="S91" i="12"/>
  <c r="T91" i="12"/>
  <c r="M92" i="12"/>
  <c r="N92" i="12"/>
  <c r="O92" i="12"/>
  <c r="P92" i="12"/>
  <c r="Q92" i="12"/>
  <c r="R92" i="12"/>
  <c r="S92" i="12"/>
  <c r="T92" i="12"/>
  <c r="M93" i="12"/>
  <c r="N93" i="12"/>
  <c r="O93" i="12"/>
  <c r="P93" i="12"/>
  <c r="Q93" i="12"/>
  <c r="R93" i="12"/>
  <c r="S93" i="12"/>
  <c r="T93" i="12"/>
  <c r="M94" i="12"/>
  <c r="N94" i="12"/>
  <c r="O94" i="12"/>
  <c r="P94" i="12"/>
  <c r="Q94" i="12"/>
  <c r="R94" i="12"/>
  <c r="S94" i="12"/>
  <c r="T94" i="12"/>
  <c r="M95" i="12"/>
  <c r="N95" i="12"/>
  <c r="O95" i="12"/>
  <c r="P95" i="12"/>
  <c r="Q95" i="12"/>
  <c r="R95" i="12"/>
  <c r="S95" i="12"/>
  <c r="T95" i="12"/>
  <c r="M96" i="12"/>
  <c r="N96" i="12"/>
  <c r="O96" i="12"/>
  <c r="P96" i="12"/>
  <c r="Q96" i="12"/>
  <c r="R96" i="12"/>
  <c r="S96" i="12"/>
  <c r="T96" i="12"/>
  <c r="M97" i="12"/>
  <c r="N97" i="12"/>
  <c r="O97" i="12"/>
  <c r="P97" i="12"/>
  <c r="Q97" i="12"/>
  <c r="R97" i="12"/>
  <c r="S97" i="12"/>
  <c r="T97" i="12"/>
  <c r="M98" i="12"/>
  <c r="N98" i="12"/>
  <c r="O98" i="12"/>
  <c r="P98" i="12"/>
  <c r="Q98" i="12"/>
  <c r="R98" i="12"/>
  <c r="S98" i="12"/>
  <c r="T98" i="12"/>
  <c r="M99" i="12"/>
  <c r="N99" i="12"/>
  <c r="O99" i="12"/>
  <c r="P99" i="12"/>
  <c r="Q99" i="12"/>
  <c r="R99" i="12"/>
  <c r="S99" i="12"/>
  <c r="T99" i="12"/>
  <c r="M100" i="12"/>
  <c r="N100" i="12"/>
  <c r="O100" i="12"/>
  <c r="P100" i="12"/>
  <c r="Q100" i="12"/>
  <c r="R100" i="12"/>
  <c r="S100" i="12"/>
  <c r="T100" i="12"/>
  <c r="M101" i="12"/>
  <c r="N101" i="12"/>
  <c r="O101" i="12"/>
  <c r="P101" i="12"/>
  <c r="Q101" i="12"/>
  <c r="R101" i="12"/>
  <c r="S101" i="12"/>
  <c r="T101" i="12"/>
  <c r="M102" i="12"/>
  <c r="N102" i="12"/>
  <c r="O102" i="12"/>
  <c r="P102" i="12"/>
  <c r="Q102" i="12"/>
  <c r="R102" i="12"/>
  <c r="S102" i="12"/>
  <c r="T102" i="12"/>
  <c r="M103" i="12"/>
  <c r="N103" i="12"/>
  <c r="O103" i="12"/>
  <c r="P103" i="12"/>
  <c r="Q103" i="12"/>
  <c r="R103" i="12"/>
  <c r="S103" i="12"/>
  <c r="T103" i="12"/>
  <c r="M104" i="12"/>
  <c r="N104" i="12"/>
  <c r="O104" i="12"/>
  <c r="P104" i="12"/>
  <c r="Q104" i="12"/>
  <c r="R104" i="12"/>
  <c r="S104" i="12"/>
  <c r="T104" i="12"/>
  <c r="M105" i="12"/>
  <c r="N105" i="12"/>
  <c r="O105" i="12"/>
  <c r="P105" i="12"/>
  <c r="Q105" i="12"/>
  <c r="R105" i="12"/>
  <c r="S105" i="12"/>
  <c r="T105" i="12"/>
  <c r="M106" i="12"/>
  <c r="N106" i="12"/>
  <c r="O106" i="12"/>
  <c r="P106" i="12"/>
  <c r="Q106" i="12"/>
  <c r="R106" i="12"/>
  <c r="S106" i="12"/>
  <c r="T106" i="12"/>
  <c r="M107" i="12"/>
  <c r="N107" i="12"/>
  <c r="O107" i="12"/>
  <c r="P107" i="12"/>
  <c r="Q107" i="12"/>
  <c r="R107" i="12"/>
  <c r="S107" i="12"/>
  <c r="T107" i="12"/>
  <c r="M108" i="12"/>
  <c r="N108" i="12"/>
  <c r="O108" i="12"/>
  <c r="P108" i="12"/>
  <c r="Q108" i="12"/>
  <c r="R108" i="12"/>
  <c r="S108" i="12"/>
  <c r="T108" i="12"/>
  <c r="M109" i="12"/>
  <c r="N109" i="12"/>
  <c r="O109" i="12"/>
  <c r="P109" i="12"/>
  <c r="Q109" i="12"/>
  <c r="R109" i="12"/>
  <c r="S109" i="12"/>
  <c r="T109" i="12"/>
  <c r="M110" i="12"/>
  <c r="N110" i="12"/>
  <c r="O110" i="12"/>
  <c r="P110" i="12"/>
  <c r="Q110" i="12"/>
  <c r="R110" i="12"/>
  <c r="S110" i="12"/>
  <c r="T110" i="12"/>
  <c r="M111" i="12"/>
  <c r="N111" i="12"/>
  <c r="O111" i="12"/>
  <c r="P111" i="12"/>
  <c r="Q111" i="12"/>
  <c r="R111" i="12"/>
  <c r="S111" i="12"/>
  <c r="T111" i="12"/>
  <c r="M112" i="12"/>
  <c r="N112" i="12"/>
  <c r="O112" i="12"/>
  <c r="P112" i="12"/>
  <c r="Q112" i="12"/>
  <c r="R112" i="12"/>
  <c r="S112" i="12"/>
  <c r="T112" i="12"/>
  <c r="M113" i="12"/>
  <c r="N113" i="12"/>
  <c r="O113" i="12"/>
  <c r="P113" i="12"/>
  <c r="Q113" i="12"/>
  <c r="R113" i="12"/>
  <c r="S113" i="12"/>
  <c r="T113" i="12"/>
  <c r="M114" i="12"/>
  <c r="N114" i="12"/>
  <c r="O114" i="12"/>
  <c r="P114" i="12"/>
  <c r="Q114" i="12"/>
  <c r="R114" i="12"/>
  <c r="S114" i="12"/>
  <c r="T114" i="12"/>
  <c r="M115" i="12"/>
  <c r="N115" i="12"/>
  <c r="O115" i="12"/>
  <c r="P115" i="12"/>
  <c r="Q115" i="12"/>
  <c r="R115" i="12"/>
  <c r="S115" i="12"/>
  <c r="T115" i="12"/>
  <c r="M116" i="12"/>
  <c r="N116" i="12"/>
  <c r="O116" i="12"/>
  <c r="P116" i="12"/>
  <c r="Q116" i="12"/>
  <c r="R116" i="12"/>
  <c r="S116" i="12"/>
  <c r="T116" i="12"/>
  <c r="M117" i="12"/>
  <c r="N117" i="12"/>
  <c r="O117" i="12"/>
  <c r="P117" i="12"/>
  <c r="Q117" i="12"/>
  <c r="R117" i="12"/>
  <c r="S117" i="12"/>
  <c r="T117" i="12"/>
  <c r="M118" i="12"/>
  <c r="N118" i="12"/>
  <c r="O118" i="12"/>
  <c r="P118" i="12"/>
  <c r="Q118" i="12"/>
  <c r="R118" i="12"/>
  <c r="S118" i="12"/>
  <c r="T118" i="12"/>
  <c r="M119" i="12"/>
  <c r="N119" i="12"/>
  <c r="O119" i="12"/>
  <c r="P119" i="12"/>
  <c r="Q119" i="12"/>
  <c r="R119" i="12"/>
  <c r="S119" i="12"/>
  <c r="T119" i="12"/>
  <c r="M120" i="12"/>
  <c r="N120" i="12"/>
  <c r="O120" i="12"/>
  <c r="P120" i="12"/>
  <c r="Q120" i="12"/>
  <c r="R120" i="12"/>
  <c r="S120" i="12"/>
  <c r="T120" i="12"/>
  <c r="M121" i="12"/>
  <c r="N121" i="12"/>
  <c r="O121" i="12"/>
  <c r="P121" i="12"/>
  <c r="Q121" i="12"/>
  <c r="R121" i="12"/>
  <c r="S121" i="12"/>
  <c r="T121" i="12"/>
  <c r="M122" i="12"/>
  <c r="N122" i="12"/>
  <c r="O122" i="12"/>
  <c r="P122" i="12"/>
  <c r="Q122" i="12"/>
  <c r="R122" i="12"/>
  <c r="S122" i="12"/>
  <c r="T122" i="12"/>
  <c r="M123" i="12"/>
  <c r="N123" i="12"/>
  <c r="O123" i="12"/>
  <c r="P123" i="12"/>
  <c r="Q123" i="12"/>
  <c r="R123" i="12"/>
  <c r="S123" i="12"/>
  <c r="T123" i="12"/>
  <c r="M124" i="12"/>
  <c r="N124" i="12"/>
  <c r="O124" i="12"/>
  <c r="P124" i="12"/>
  <c r="Q124" i="12"/>
  <c r="R124" i="12"/>
  <c r="S124" i="12"/>
  <c r="T124" i="12"/>
  <c r="M125" i="12"/>
  <c r="N125" i="12"/>
  <c r="O125" i="12"/>
  <c r="P125" i="12"/>
  <c r="Q125" i="12"/>
  <c r="R125" i="12"/>
  <c r="S125" i="12"/>
  <c r="T125" i="12"/>
  <c r="M126" i="12"/>
  <c r="N126" i="12"/>
  <c r="O126" i="12"/>
  <c r="P126" i="12"/>
  <c r="Q126" i="12"/>
  <c r="R126" i="12"/>
  <c r="S126" i="12"/>
  <c r="T126" i="12"/>
  <c r="M127" i="12"/>
  <c r="N127" i="12"/>
  <c r="O127" i="12"/>
  <c r="P127" i="12"/>
  <c r="Q127" i="12"/>
  <c r="R127" i="12"/>
  <c r="S127" i="12"/>
  <c r="T127" i="12"/>
  <c r="M128" i="12"/>
  <c r="N128" i="12"/>
  <c r="O128" i="12"/>
  <c r="P128" i="12"/>
  <c r="Q128" i="12"/>
  <c r="R128" i="12"/>
  <c r="S128" i="12"/>
  <c r="T128" i="12"/>
  <c r="M129" i="12"/>
  <c r="N129" i="12"/>
  <c r="O129" i="12"/>
  <c r="P129" i="12"/>
  <c r="Q129" i="12"/>
  <c r="R129" i="12"/>
  <c r="S129" i="12"/>
  <c r="T129" i="12"/>
  <c r="M130" i="12"/>
  <c r="N130" i="12"/>
  <c r="O130" i="12"/>
  <c r="P130" i="12"/>
  <c r="Q130" i="12"/>
  <c r="R130" i="12"/>
  <c r="S130" i="12"/>
  <c r="T130" i="12"/>
  <c r="M131" i="12"/>
  <c r="N131" i="12"/>
  <c r="O131" i="12"/>
  <c r="P131" i="12"/>
  <c r="Q131" i="12"/>
  <c r="R131" i="12"/>
  <c r="S131" i="12"/>
  <c r="T131" i="12"/>
  <c r="M132" i="12"/>
  <c r="N132" i="12"/>
  <c r="O132" i="12"/>
  <c r="P132" i="12"/>
  <c r="Q132" i="12"/>
  <c r="R132" i="12"/>
  <c r="S132" i="12"/>
  <c r="T132" i="12"/>
  <c r="M133" i="12"/>
  <c r="N133" i="12"/>
  <c r="O133" i="12"/>
  <c r="P133" i="12"/>
  <c r="Q133" i="12"/>
  <c r="R133" i="12"/>
  <c r="S133" i="12"/>
  <c r="T133" i="12"/>
  <c r="M134" i="12"/>
  <c r="N134" i="12"/>
  <c r="O134" i="12"/>
  <c r="P134" i="12"/>
  <c r="Q134" i="12"/>
  <c r="R134" i="12"/>
  <c r="S134" i="12"/>
  <c r="T134" i="12"/>
  <c r="M135" i="12"/>
  <c r="N135" i="12"/>
  <c r="O135" i="12"/>
  <c r="P135" i="12"/>
  <c r="Q135" i="12"/>
  <c r="R135" i="12"/>
  <c r="S135" i="12"/>
  <c r="T135" i="12"/>
  <c r="M136" i="12"/>
  <c r="N136" i="12"/>
  <c r="O136" i="12"/>
  <c r="P136" i="12"/>
  <c r="Q136" i="12"/>
  <c r="R136" i="12"/>
  <c r="S136" i="12"/>
  <c r="T136" i="12"/>
  <c r="M137" i="12"/>
  <c r="N137" i="12"/>
  <c r="O137" i="12"/>
  <c r="P137" i="12"/>
  <c r="Q137" i="12"/>
  <c r="R137" i="12"/>
  <c r="S137" i="12"/>
  <c r="T137" i="12"/>
  <c r="M138" i="12"/>
  <c r="N138" i="12"/>
  <c r="O138" i="12"/>
  <c r="P138" i="12"/>
  <c r="Q138" i="12"/>
  <c r="R138" i="12"/>
  <c r="S138" i="12"/>
  <c r="T138" i="12"/>
  <c r="M139" i="12"/>
  <c r="N139" i="12"/>
  <c r="O139" i="12"/>
  <c r="P139" i="12"/>
  <c r="Q139" i="12"/>
  <c r="R139" i="12"/>
  <c r="S139" i="12"/>
  <c r="T139" i="12"/>
  <c r="M140" i="12"/>
  <c r="N140" i="12"/>
  <c r="O140" i="12"/>
  <c r="P140" i="12"/>
  <c r="Q140" i="12"/>
  <c r="R140" i="12"/>
  <c r="S140" i="12"/>
  <c r="T140" i="12"/>
  <c r="M141" i="12"/>
  <c r="N141" i="12"/>
  <c r="O141" i="12"/>
  <c r="P141" i="12"/>
  <c r="Q141" i="12"/>
  <c r="R141" i="12"/>
  <c r="S141" i="12"/>
  <c r="T141" i="12"/>
  <c r="M142" i="12"/>
  <c r="N142" i="12"/>
  <c r="O142" i="12"/>
  <c r="P142" i="12"/>
  <c r="Q142" i="12"/>
  <c r="R142" i="12"/>
  <c r="S142" i="12"/>
  <c r="T142" i="12"/>
  <c r="M143" i="12"/>
  <c r="N143" i="12"/>
  <c r="O143" i="12"/>
  <c r="P143" i="12"/>
  <c r="Q143" i="12"/>
  <c r="R143" i="12"/>
  <c r="S143" i="12"/>
  <c r="T143" i="12"/>
  <c r="M144" i="12"/>
  <c r="N144" i="12"/>
  <c r="O144" i="12"/>
  <c r="P144" i="12"/>
  <c r="Q144" i="12"/>
  <c r="R144" i="12"/>
  <c r="S144" i="12"/>
  <c r="T144" i="12"/>
  <c r="M145" i="12"/>
  <c r="N145" i="12"/>
  <c r="O145" i="12"/>
  <c r="P145" i="12"/>
  <c r="Q145" i="12"/>
  <c r="R145" i="12"/>
  <c r="S145" i="12"/>
  <c r="T145" i="12"/>
  <c r="M146" i="12"/>
  <c r="N146" i="12"/>
  <c r="O146" i="12"/>
  <c r="P146" i="12"/>
  <c r="Q146" i="12"/>
  <c r="R146" i="12"/>
  <c r="S146" i="12"/>
  <c r="T146" i="12"/>
  <c r="M147" i="12"/>
  <c r="N147" i="12"/>
  <c r="O147" i="12"/>
  <c r="P147" i="12"/>
  <c r="Q147" i="12"/>
  <c r="R147" i="12"/>
  <c r="S147" i="12"/>
  <c r="T147" i="12"/>
  <c r="M148" i="12"/>
  <c r="N148" i="12"/>
  <c r="O148" i="12"/>
  <c r="P148" i="12"/>
  <c r="Q148" i="12"/>
  <c r="R148" i="12"/>
  <c r="S148" i="12"/>
  <c r="T148" i="12"/>
  <c r="M149" i="12"/>
  <c r="N149" i="12"/>
  <c r="O149" i="12"/>
  <c r="P149" i="12"/>
  <c r="Q149" i="12"/>
  <c r="R149" i="12"/>
  <c r="S149" i="12"/>
  <c r="T149" i="12"/>
  <c r="M150" i="12"/>
  <c r="N150" i="12"/>
  <c r="O150" i="12"/>
  <c r="P150" i="12"/>
  <c r="Q150" i="12"/>
  <c r="R150" i="12"/>
  <c r="S150" i="12"/>
  <c r="T150" i="12"/>
  <c r="M151" i="12"/>
  <c r="N151" i="12"/>
  <c r="O151" i="12"/>
  <c r="P151" i="12"/>
  <c r="Q151" i="12"/>
  <c r="R151" i="12"/>
  <c r="S151" i="12"/>
  <c r="T151" i="12"/>
  <c r="M152" i="12"/>
  <c r="N152" i="12"/>
  <c r="O152" i="12"/>
  <c r="P152" i="12"/>
  <c r="Q152" i="12"/>
  <c r="R152" i="12"/>
  <c r="S152" i="12"/>
  <c r="T152" i="12"/>
  <c r="M153" i="12"/>
  <c r="N153" i="12"/>
  <c r="O153" i="12"/>
  <c r="P153" i="12"/>
  <c r="Q153" i="12"/>
  <c r="R153" i="12"/>
  <c r="S153" i="12"/>
  <c r="T153" i="12"/>
  <c r="M154" i="12"/>
  <c r="N154" i="12"/>
  <c r="O154" i="12"/>
  <c r="P154" i="12"/>
  <c r="Q154" i="12"/>
  <c r="R154" i="12"/>
  <c r="S154" i="12"/>
  <c r="T154" i="12"/>
  <c r="M155" i="12"/>
  <c r="N155" i="12"/>
  <c r="O155" i="12"/>
  <c r="P155" i="12"/>
  <c r="Q155" i="12"/>
  <c r="R155" i="12"/>
  <c r="S155" i="12"/>
  <c r="T155" i="12"/>
  <c r="M156" i="12"/>
  <c r="N156" i="12"/>
  <c r="O156" i="12"/>
  <c r="P156" i="12"/>
  <c r="Q156" i="12"/>
  <c r="R156" i="12"/>
  <c r="S156" i="12"/>
  <c r="T156" i="12"/>
  <c r="M157" i="12"/>
  <c r="N157" i="12"/>
  <c r="O157" i="12"/>
  <c r="P157" i="12"/>
  <c r="Q157" i="12"/>
  <c r="R157" i="12"/>
  <c r="S157" i="12"/>
  <c r="T157" i="12"/>
  <c r="M158" i="12"/>
  <c r="N158" i="12"/>
  <c r="O158" i="12"/>
  <c r="P158" i="12"/>
  <c r="Q158" i="12"/>
  <c r="R158" i="12"/>
  <c r="S158" i="12"/>
  <c r="T158" i="12"/>
  <c r="M159" i="12"/>
  <c r="N159" i="12"/>
  <c r="O159" i="12"/>
  <c r="P159" i="12"/>
  <c r="Q159" i="12"/>
  <c r="R159" i="12"/>
  <c r="S159" i="12"/>
  <c r="T159" i="12"/>
  <c r="M160" i="12"/>
  <c r="N160" i="12"/>
  <c r="O160" i="12"/>
  <c r="P160" i="12"/>
  <c r="Q160" i="12"/>
  <c r="R160" i="12"/>
  <c r="S160" i="12"/>
  <c r="T160" i="12"/>
  <c r="M161" i="12"/>
  <c r="N161" i="12"/>
  <c r="O161" i="12"/>
  <c r="P161" i="12"/>
  <c r="Q161" i="12"/>
  <c r="R161" i="12"/>
  <c r="S161" i="12"/>
  <c r="T161" i="12"/>
  <c r="M162" i="12"/>
  <c r="N162" i="12"/>
  <c r="O162" i="12"/>
  <c r="P162" i="12"/>
  <c r="Q162" i="12"/>
  <c r="R162" i="12"/>
  <c r="S162" i="12"/>
  <c r="T162" i="12"/>
  <c r="M163" i="12"/>
  <c r="N163" i="12"/>
  <c r="O163" i="12"/>
  <c r="P163" i="12"/>
  <c r="Q163" i="12"/>
  <c r="R163" i="12"/>
  <c r="S163" i="12"/>
  <c r="T163" i="12"/>
  <c r="M164" i="12"/>
  <c r="N164" i="12"/>
  <c r="O164" i="12"/>
  <c r="P164" i="12"/>
  <c r="Q164" i="12"/>
  <c r="R164" i="12"/>
  <c r="S164" i="12"/>
  <c r="T164" i="12"/>
  <c r="M165" i="12"/>
  <c r="N165" i="12"/>
  <c r="O165" i="12"/>
  <c r="P165" i="12"/>
  <c r="Q165" i="12"/>
  <c r="R165" i="12"/>
  <c r="S165" i="12"/>
  <c r="T165" i="12"/>
  <c r="M166" i="12"/>
  <c r="N166" i="12"/>
  <c r="O166" i="12"/>
  <c r="P166" i="12"/>
  <c r="Q166" i="12"/>
  <c r="R166" i="12"/>
  <c r="S166" i="12"/>
  <c r="T166" i="12"/>
  <c r="M167" i="12"/>
  <c r="N167" i="12"/>
  <c r="O167" i="12"/>
  <c r="P167" i="12"/>
  <c r="Q167" i="12"/>
  <c r="R167" i="12"/>
  <c r="S167" i="12"/>
  <c r="T167" i="12"/>
  <c r="M168" i="12"/>
  <c r="N168" i="12"/>
  <c r="O168" i="12"/>
  <c r="P168" i="12"/>
  <c r="Q168" i="12"/>
  <c r="R168" i="12"/>
  <c r="S168" i="12"/>
  <c r="T168" i="12"/>
  <c r="M169" i="12"/>
  <c r="N169" i="12"/>
  <c r="O169" i="12"/>
  <c r="P169" i="12"/>
  <c r="Q169" i="12"/>
  <c r="R169" i="12"/>
  <c r="S169" i="12"/>
  <c r="T169" i="12"/>
  <c r="M170" i="12"/>
  <c r="N170" i="12"/>
  <c r="O170" i="12"/>
  <c r="P170" i="12"/>
  <c r="Q170" i="12"/>
  <c r="R170" i="12"/>
  <c r="S170" i="12"/>
  <c r="T170" i="12"/>
  <c r="M171" i="12"/>
  <c r="N171" i="12"/>
  <c r="O171" i="12"/>
  <c r="P171" i="12"/>
  <c r="Q171" i="12"/>
  <c r="R171" i="12"/>
  <c r="S171" i="12"/>
  <c r="T171" i="12"/>
  <c r="M172" i="12"/>
  <c r="N172" i="12"/>
  <c r="O172" i="12"/>
  <c r="P172" i="12"/>
  <c r="Q172" i="12"/>
  <c r="R172" i="12"/>
  <c r="S172" i="12"/>
  <c r="T172" i="12"/>
  <c r="M173" i="12"/>
  <c r="N173" i="12"/>
  <c r="O173" i="12"/>
  <c r="P173" i="12"/>
  <c r="Q173" i="12"/>
  <c r="R173" i="12"/>
  <c r="S173" i="12"/>
  <c r="T173" i="12"/>
  <c r="M174" i="12"/>
  <c r="N174" i="12"/>
  <c r="O174" i="12"/>
  <c r="P174" i="12"/>
  <c r="Q174" i="12"/>
  <c r="R174" i="12"/>
  <c r="S174" i="12"/>
  <c r="T174" i="12"/>
  <c r="M175" i="12"/>
  <c r="N175" i="12"/>
  <c r="O175" i="12"/>
  <c r="P175" i="12"/>
  <c r="Q175" i="12"/>
  <c r="R175" i="12"/>
  <c r="S175" i="12"/>
  <c r="T175" i="12"/>
  <c r="M176" i="12"/>
  <c r="N176" i="12"/>
  <c r="O176" i="12"/>
  <c r="P176" i="12"/>
  <c r="Q176" i="12"/>
  <c r="R176" i="12"/>
  <c r="S176" i="12"/>
  <c r="T176" i="12"/>
  <c r="M177" i="12"/>
  <c r="N177" i="12"/>
  <c r="O177" i="12"/>
  <c r="P177" i="12"/>
  <c r="Q177" i="12"/>
  <c r="R177" i="12"/>
  <c r="S177" i="12"/>
  <c r="T177" i="12"/>
  <c r="M178" i="12"/>
  <c r="N178" i="12"/>
  <c r="O178" i="12"/>
  <c r="P178" i="12"/>
  <c r="Q178" i="12"/>
  <c r="R178" i="12"/>
  <c r="S178" i="12"/>
  <c r="T178" i="12"/>
  <c r="M179" i="12"/>
  <c r="N179" i="12"/>
  <c r="O179" i="12"/>
  <c r="P179" i="12"/>
  <c r="Q179" i="12"/>
  <c r="R179" i="12"/>
  <c r="S179" i="12"/>
  <c r="T179" i="12"/>
  <c r="M180" i="12"/>
  <c r="N180" i="12"/>
  <c r="O180" i="12"/>
  <c r="P180" i="12"/>
  <c r="Q180" i="12"/>
  <c r="R180" i="12"/>
  <c r="S180" i="12"/>
  <c r="T180" i="12"/>
  <c r="M181" i="12"/>
  <c r="N181" i="12"/>
  <c r="O181" i="12"/>
  <c r="P181" i="12"/>
  <c r="Q181" i="12"/>
  <c r="R181" i="12"/>
  <c r="S181" i="12"/>
  <c r="T181" i="12"/>
  <c r="M182" i="12"/>
  <c r="N182" i="12"/>
  <c r="O182" i="12"/>
  <c r="P182" i="12"/>
  <c r="Q182" i="12"/>
  <c r="R182" i="12"/>
  <c r="S182" i="12"/>
  <c r="T182" i="12"/>
  <c r="M183" i="12"/>
  <c r="N183" i="12"/>
  <c r="O183" i="12"/>
  <c r="P183" i="12"/>
  <c r="Q183" i="12"/>
  <c r="R183" i="12"/>
  <c r="S183" i="12"/>
  <c r="T183" i="12"/>
  <c r="M184" i="12"/>
  <c r="N184" i="12"/>
  <c r="O184" i="12"/>
  <c r="P184" i="12"/>
  <c r="Q184" i="12"/>
  <c r="R184" i="12"/>
  <c r="S184" i="12"/>
  <c r="T184" i="12"/>
  <c r="M185" i="12"/>
  <c r="N185" i="12"/>
  <c r="O185" i="12"/>
  <c r="P185" i="12"/>
  <c r="Q185" i="12"/>
  <c r="R185" i="12"/>
  <c r="S185" i="12"/>
  <c r="T185" i="12"/>
  <c r="M186" i="12"/>
  <c r="N186" i="12"/>
  <c r="O186" i="12"/>
  <c r="P186" i="12"/>
  <c r="Q186" i="12"/>
  <c r="R186" i="12"/>
  <c r="S186" i="12"/>
  <c r="T186" i="12"/>
  <c r="M187" i="12"/>
  <c r="N187" i="12"/>
  <c r="O187" i="12"/>
  <c r="P187" i="12"/>
  <c r="Q187" i="12"/>
  <c r="R187" i="12"/>
  <c r="S187" i="12"/>
  <c r="T187" i="12"/>
  <c r="M188" i="12"/>
  <c r="N188" i="12"/>
  <c r="O188" i="12"/>
  <c r="P188" i="12"/>
  <c r="Q188" i="12"/>
  <c r="R188" i="12"/>
  <c r="S188" i="12"/>
  <c r="T188" i="12"/>
  <c r="M189" i="12"/>
  <c r="N189" i="12"/>
  <c r="O189" i="12"/>
  <c r="P189" i="12"/>
  <c r="Q189" i="12"/>
  <c r="R189" i="12"/>
  <c r="S189" i="12"/>
  <c r="T189" i="12"/>
  <c r="M190" i="12"/>
  <c r="N190" i="12"/>
  <c r="O190" i="12"/>
  <c r="P190" i="12"/>
  <c r="Q190" i="12"/>
  <c r="R190" i="12"/>
  <c r="S190" i="12"/>
  <c r="T190" i="12"/>
  <c r="M191" i="12"/>
  <c r="N191" i="12"/>
  <c r="O191" i="12"/>
  <c r="P191" i="12"/>
  <c r="Q191" i="12"/>
  <c r="R191" i="12"/>
  <c r="S191" i="12"/>
  <c r="T191" i="12"/>
  <c r="M192" i="12"/>
  <c r="N192" i="12"/>
  <c r="O192" i="12"/>
  <c r="P192" i="12"/>
  <c r="Q192" i="12"/>
  <c r="R192" i="12"/>
  <c r="S192" i="12"/>
  <c r="T192" i="12"/>
  <c r="M193" i="12"/>
  <c r="N193" i="12"/>
  <c r="O193" i="12"/>
  <c r="P193" i="12"/>
  <c r="Q193" i="12"/>
  <c r="R193" i="12"/>
  <c r="S193" i="12"/>
  <c r="T193" i="12"/>
  <c r="M194" i="12"/>
  <c r="N194" i="12"/>
  <c r="O194" i="12"/>
  <c r="P194" i="12"/>
  <c r="Q194" i="12"/>
  <c r="R194" i="12"/>
  <c r="S194" i="12"/>
  <c r="T194" i="12"/>
  <c r="M195" i="12"/>
  <c r="N195" i="12"/>
  <c r="O195" i="12"/>
  <c r="P195" i="12"/>
  <c r="Q195" i="12"/>
  <c r="R195" i="12"/>
  <c r="S195" i="12"/>
  <c r="T195" i="12"/>
  <c r="M196" i="12"/>
  <c r="N196" i="12"/>
  <c r="O196" i="12"/>
  <c r="P196" i="12"/>
  <c r="Q196" i="12"/>
  <c r="R196" i="12"/>
  <c r="S196" i="12"/>
  <c r="T196" i="12"/>
  <c r="M197" i="12"/>
  <c r="N197" i="12"/>
  <c r="O197" i="12"/>
  <c r="P197" i="12"/>
  <c r="Q197" i="12"/>
  <c r="R197" i="12"/>
  <c r="S197" i="12"/>
  <c r="T197" i="12"/>
  <c r="M198" i="12"/>
  <c r="N198" i="12"/>
  <c r="O198" i="12"/>
  <c r="P198" i="12"/>
  <c r="Q198" i="12"/>
  <c r="R198" i="12"/>
  <c r="S198" i="12"/>
  <c r="T198" i="12"/>
  <c r="M199" i="12"/>
  <c r="N199" i="12"/>
  <c r="O199" i="12"/>
  <c r="P199" i="12"/>
  <c r="Q199" i="12"/>
  <c r="R199" i="12"/>
  <c r="S199" i="12"/>
  <c r="T199" i="12"/>
  <c r="M200" i="12"/>
  <c r="N200" i="12"/>
  <c r="O200" i="12"/>
  <c r="P200" i="12"/>
  <c r="Q200" i="12"/>
  <c r="R200" i="12"/>
  <c r="S200" i="12"/>
  <c r="T200" i="12"/>
  <c r="M201" i="12"/>
  <c r="N201" i="12"/>
  <c r="O201" i="12"/>
  <c r="P201" i="12"/>
  <c r="Q201" i="12"/>
  <c r="R201" i="12"/>
  <c r="S201" i="12"/>
  <c r="T201" i="12"/>
  <c r="M202" i="12"/>
  <c r="N202" i="12"/>
  <c r="O202" i="12"/>
  <c r="P202" i="12"/>
  <c r="Q202" i="12"/>
  <c r="R202" i="12"/>
  <c r="S202" i="12"/>
  <c r="T202" i="12"/>
  <c r="M203" i="12"/>
  <c r="N203" i="12"/>
  <c r="O203" i="12"/>
  <c r="P203" i="12"/>
  <c r="Q203" i="12"/>
  <c r="R203" i="12"/>
  <c r="S203" i="12"/>
  <c r="T203" i="12"/>
  <c r="M204" i="12"/>
  <c r="N204" i="12"/>
  <c r="O204" i="12"/>
  <c r="P204" i="12"/>
  <c r="Q204" i="12"/>
  <c r="R204" i="12"/>
  <c r="S204" i="12"/>
  <c r="T204" i="12"/>
  <c r="M205" i="12"/>
  <c r="N205" i="12"/>
  <c r="O205" i="12"/>
  <c r="P205" i="12"/>
  <c r="Q205" i="12"/>
  <c r="R205" i="12"/>
  <c r="S205" i="12"/>
  <c r="T205" i="12"/>
  <c r="M206" i="12"/>
  <c r="N206" i="12"/>
  <c r="O206" i="12"/>
  <c r="P206" i="12"/>
  <c r="Q206" i="12"/>
  <c r="R206" i="12"/>
  <c r="S206" i="12"/>
  <c r="T206" i="12"/>
  <c r="M207" i="12"/>
  <c r="N207" i="12"/>
  <c r="O207" i="12"/>
  <c r="P207" i="12"/>
  <c r="Q207" i="12"/>
  <c r="R207" i="12"/>
  <c r="S207" i="12"/>
  <c r="T207" i="12"/>
  <c r="M208" i="12"/>
  <c r="N208" i="12"/>
  <c r="O208" i="12"/>
  <c r="P208" i="12"/>
  <c r="Q208" i="12"/>
  <c r="R208" i="12"/>
  <c r="S208" i="12"/>
  <c r="T208" i="12"/>
  <c r="M209" i="12"/>
  <c r="N209" i="12"/>
  <c r="O209" i="12"/>
  <c r="P209" i="12"/>
  <c r="Q209" i="12"/>
  <c r="R209" i="12"/>
  <c r="S209" i="12"/>
  <c r="T209" i="12"/>
  <c r="M210" i="12"/>
  <c r="N210" i="12"/>
  <c r="O210" i="12"/>
  <c r="P210" i="12"/>
  <c r="Q210" i="12"/>
  <c r="R210" i="12"/>
  <c r="S210" i="12"/>
  <c r="T210" i="12"/>
  <c r="M211" i="12"/>
  <c r="N211" i="12"/>
  <c r="O211" i="12"/>
  <c r="P211" i="12"/>
  <c r="Q211" i="12"/>
  <c r="R211" i="12"/>
  <c r="S211" i="12"/>
  <c r="T211" i="12"/>
  <c r="M212" i="12"/>
  <c r="N212" i="12"/>
  <c r="O212" i="12"/>
  <c r="P212" i="12"/>
  <c r="Q212" i="12"/>
  <c r="R212" i="12"/>
  <c r="S212" i="12"/>
  <c r="T212" i="12"/>
  <c r="M213" i="12"/>
  <c r="N213" i="12"/>
  <c r="O213" i="12"/>
  <c r="P213" i="12"/>
  <c r="Q213" i="12"/>
  <c r="R213" i="12"/>
  <c r="S213" i="12"/>
  <c r="T213" i="12"/>
  <c r="M214" i="12"/>
  <c r="N214" i="12"/>
  <c r="O214" i="12"/>
  <c r="P214" i="12"/>
  <c r="Q214" i="12"/>
  <c r="R214" i="12"/>
  <c r="S214" i="12"/>
  <c r="T214" i="12"/>
  <c r="M215" i="12"/>
  <c r="N215" i="12"/>
  <c r="O215" i="12"/>
  <c r="P215" i="12"/>
  <c r="Q215" i="12"/>
  <c r="R215" i="12"/>
  <c r="S215" i="12"/>
  <c r="T215" i="12"/>
  <c r="M216" i="12"/>
  <c r="N216" i="12"/>
  <c r="O216" i="12"/>
  <c r="P216" i="12"/>
  <c r="Q216" i="12"/>
  <c r="R216" i="12"/>
  <c r="S216" i="12"/>
  <c r="T216" i="12"/>
  <c r="M217" i="12"/>
  <c r="N217" i="12"/>
  <c r="O217" i="12"/>
  <c r="P217" i="12"/>
  <c r="Q217" i="12"/>
  <c r="R217" i="12"/>
  <c r="S217" i="12"/>
  <c r="T217" i="12"/>
  <c r="M218" i="12"/>
  <c r="N218" i="12"/>
  <c r="O218" i="12"/>
  <c r="P218" i="12"/>
  <c r="Q218" i="12"/>
  <c r="R218" i="12"/>
  <c r="S218" i="12"/>
  <c r="T218" i="12"/>
  <c r="M219" i="12"/>
  <c r="N219" i="12"/>
  <c r="O219" i="12"/>
  <c r="P219" i="12"/>
  <c r="Q219" i="12"/>
  <c r="R219" i="12"/>
  <c r="S219" i="12"/>
  <c r="T219" i="12"/>
  <c r="M220" i="12"/>
  <c r="N220" i="12"/>
  <c r="O220" i="12"/>
  <c r="P220" i="12"/>
  <c r="Q220" i="12"/>
  <c r="R220" i="12"/>
  <c r="S220" i="12"/>
  <c r="T220" i="12"/>
  <c r="M221" i="12"/>
  <c r="N221" i="12"/>
  <c r="O221" i="12"/>
  <c r="P221" i="12"/>
  <c r="Q221" i="12"/>
  <c r="R221" i="12"/>
  <c r="S221" i="12"/>
  <c r="T221" i="12"/>
  <c r="N18" i="12"/>
  <c r="O18" i="12"/>
  <c r="P18" i="12"/>
  <c r="Q18" i="12"/>
  <c r="R18" i="12"/>
  <c r="S18" i="12"/>
  <c r="Y12" i="24" s="1"/>
  <c r="T18" i="12"/>
  <c r="U12" i="24" s="1"/>
  <c r="M18" i="12"/>
  <c r="CJ3" i="64"/>
  <c r="AF19" i="45"/>
  <c r="AG19" i="45"/>
  <c r="AH19" i="45"/>
  <c r="AI19" i="45"/>
  <c r="AF20" i="45"/>
  <c r="AG20" i="45"/>
  <c r="AH20" i="45"/>
  <c r="AI20" i="45"/>
  <c r="AF21" i="45"/>
  <c r="AG21" i="45"/>
  <c r="AH21" i="45"/>
  <c r="AI21" i="45"/>
  <c r="AF22" i="45"/>
  <c r="AG22" i="45"/>
  <c r="AH22" i="45"/>
  <c r="AI22" i="45"/>
  <c r="AF23" i="45"/>
  <c r="AG23" i="45"/>
  <c r="AH23" i="45"/>
  <c r="AI23" i="45"/>
  <c r="AF24" i="45"/>
  <c r="AG24" i="45"/>
  <c r="AH24" i="45"/>
  <c r="AI24" i="45"/>
  <c r="AF25" i="45"/>
  <c r="AG25" i="45"/>
  <c r="AH25" i="45"/>
  <c r="AI25" i="45"/>
  <c r="AF26" i="45"/>
  <c r="AG26" i="45"/>
  <c r="AH26" i="45"/>
  <c r="AI26" i="45"/>
  <c r="AF27" i="45"/>
  <c r="AG27" i="45"/>
  <c r="AH27" i="45"/>
  <c r="AI27" i="45"/>
  <c r="AF28" i="45"/>
  <c r="AG28" i="45"/>
  <c r="AH28" i="45"/>
  <c r="AI28" i="45"/>
  <c r="AF29" i="45"/>
  <c r="AG29" i="45"/>
  <c r="AH29" i="45"/>
  <c r="AI29" i="45"/>
  <c r="AF30" i="45"/>
  <c r="AG30" i="45"/>
  <c r="AH30" i="45"/>
  <c r="AI30" i="45"/>
  <c r="AF31" i="45"/>
  <c r="AG31" i="45"/>
  <c r="AH31" i="45"/>
  <c r="AI31" i="45"/>
  <c r="AF32" i="45"/>
  <c r="AG32" i="45"/>
  <c r="AH32" i="45"/>
  <c r="AI32" i="45"/>
  <c r="AF33" i="45"/>
  <c r="AG33" i="45"/>
  <c r="AH33" i="45"/>
  <c r="AI33" i="45"/>
  <c r="AF34" i="45"/>
  <c r="AG34" i="45"/>
  <c r="AH34" i="45"/>
  <c r="AI34" i="45"/>
  <c r="AF35" i="45"/>
  <c r="AG35" i="45"/>
  <c r="AH35" i="45"/>
  <c r="AI35" i="45"/>
  <c r="AF36" i="45"/>
  <c r="AG36" i="45"/>
  <c r="AH36" i="45"/>
  <c r="AI36" i="45"/>
  <c r="AF37" i="45"/>
  <c r="AG37" i="45"/>
  <c r="AH37" i="45"/>
  <c r="AI37" i="45"/>
  <c r="AF38" i="45"/>
  <c r="AG38" i="45"/>
  <c r="AH38" i="45"/>
  <c r="AI38" i="45"/>
  <c r="AF39" i="45"/>
  <c r="AG39" i="45"/>
  <c r="AH39" i="45"/>
  <c r="AI39" i="45"/>
  <c r="AF40" i="45"/>
  <c r="AG40" i="45"/>
  <c r="AH40" i="45"/>
  <c r="AI40" i="45"/>
  <c r="AF41" i="45"/>
  <c r="AG41" i="45"/>
  <c r="AH41" i="45"/>
  <c r="AI41" i="45"/>
  <c r="AF42" i="45"/>
  <c r="AG42" i="45"/>
  <c r="AH42" i="45"/>
  <c r="AI42" i="45"/>
  <c r="AF43" i="45"/>
  <c r="AG43" i="45"/>
  <c r="AH43" i="45"/>
  <c r="AI43" i="45"/>
  <c r="AF44" i="45"/>
  <c r="AG44" i="45"/>
  <c r="AH44" i="45"/>
  <c r="AI44" i="45"/>
  <c r="AF45" i="45"/>
  <c r="AG45" i="45"/>
  <c r="AH45" i="45"/>
  <c r="AI45" i="45"/>
  <c r="AF46" i="45"/>
  <c r="AG46" i="45"/>
  <c r="AH46" i="45"/>
  <c r="AI46" i="45"/>
  <c r="AF47" i="45"/>
  <c r="AG47" i="45"/>
  <c r="AH47" i="45"/>
  <c r="AI47" i="45"/>
  <c r="AF48" i="45"/>
  <c r="AG48" i="45"/>
  <c r="AH48" i="45"/>
  <c r="AI48" i="45"/>
  <c r="AF49" i="45"/>
  <c r="AG49" i="45"/>
  <c r="AH49" i="45"/>
  <c r="AI49" i="45"/>
  <c r="AF50" i="45"/>
  <c r="AG50" i="45"/>
  <c r="AH50" i="45"/>
  <c r="AI50" i="45"/>
  <c r="AF51" i="45"/>
  <c r="AG51" i="45"/>
  <c r="AH51" i="45"/>
  <c r="AI51" i="45"/>
  <c r="AF52" i="45"/>
  <c r="AG52" i="45"/>
  <c r="AH52" i="45"/>
  <c r="AI52" i="45"/>
  <c r="AF53" i="45"/>
  <c r="AG53" i="45"/>
  <c r="AH53" i="45"/>
  <c r="AI53" i="45"/>
  <c r="AF54" i="45"/>
  <c r="AG54" i="45"/>
  <c r="AH54" i="45"/>
  <c r="AI54" i="45"/>
  <c r="AF55" i="45"/>
  <c r="AG55" i="45"/>
  <c r="AH55" i="45"/>
  <c r="AI55" i="45"/>
  <c r="AF56" i="45"/>
  <c r="AG56" i="45"/>
  <c r="AH56" i="45"/>
  <c r="AI56" i="45"/>
  <c r="AF57" i="45"/>
  <c r="AG57" i="45"/>
  <c r="AH57" i="45"/>
  <c r="AI57" i="45"/>
  <c r="AF58" i="45"/>
  <c r="AG58" i="45"/>
  <c r="AH58" i="45"/>
  <c r="AI58" i="45"/>
  <c r="AF59" i="45"/>
  <c r="AG59" i="45"/>
  <c r="AH59" i="45"/>
  <c r="AI59" i="45"/>
  <c r="AF60" i="45"/>
  <c r="AG60" i="45"/>
  <c r="AH60" i="45"/>
  <c r="AI60" i="45"/>
  <c r="AF61" i="45"/>
  <c r="AG61" i="45"/>
  <c r="AH61" i="45"/>
  <c r="AI61" i="45"/>
  <c r="AF62" i="45"/>
  <c r="AG62" i="45"/>
  <c r="AH62" i="45"/>
  <c r="AI62" i="45"/>
  <c r="AF63" i="45"/>
  <c r="AG63" i="45"/>
  <c r="AH63" i="45"/>
  <c r="AI63" i="45"/>
  <c r="AF64" i="45"/>
  <c r="AG64" i="45"/>
  <c r="AH64" i="45"/>
  <c r="AI64" i="45"/>
  <c r="AF65" i="45"/>
  <c r="AG65" i="45"/>
  <c r="AH65" i="45"/>
  <c r="AI65" i="45"/>
  <c r="AF66" i="45"/>
  <c r="AG66" i="45"/>
  <c r="AH66" i="45"/>
  <c r="AI66" i="45"/>
  <c r="AF67" i="45"/>
  <c r="AG67" i="45"/>
  <c r="AH67" i="45"/>
  <c r="AI67" i="45"/>
  <c r="AF68" i="45"/>
  <c r="AG68" i="45"/>
  <c r="AH68" i="45"/>
  <c r="AI68" i="45"/>
  <c r="AF69" i="45"/>
  <c r="AG69" i="45"/>
  <c r="AH69" i="45"/>
  <c r="AI69" i="45"/>
  <c r="AF70" i="45"/>
  <c r="AG70" i="45"/>
  <c r="AH70" i="45"/>
  <c r="AI70" i="45"/>
  <c r="AF71" i="45"/>
  <c r="AG71" i="45"/>
  <c r="AH71" i="45"/>
  <c r="AI71" i="45"/>
  <c r="AF72" i="45"/>
  <c r="AG72" i="45"/>
  <c r="AH72" i="45"/>
  <c r="AI72" i="45"/>
  <c r="AF73" i="45"/>
  <c r="AG73" i="45"/>
  <c r="AH73" i="45"/>
  <c r="AI73" i="45"/>
  <c r="AF74" i="45"/>
  <c r="AG74" i="45"/>
  <c r="AH74" i="45"/>
  <c r="AI74" i="45"/>
  <c r="AF75" i="45"/>
  <c r="AG75" i="45"/>
  <c r="AH75" i="45"/>
  <c r="AI75" i="45"/>
  <c r="AF76" i="45"/>
  <c r="AG76" i="45"/>
  <c r="AH76" i="45"/>
  <c r="AI76" i="45"/>
  <c r="AF77" i="45"/>
  <c r="AG77" i="45"/>
  <c r="AH77" i="45"/>
  <c r="AI77" i="45"/>
  <c r="AF78" i="45"/>
  <c r="AG78" i="45"/>
  <c r="AH78" i="45"/>
  <c r="AI78" i="45"/>
  <c r="AF79" i="45"/>
  <c r="AG79" i="45"/>
  <c r="AH79" i="45"/>
  <c r="AI79" i="45"/>
  <c r="AF80" i="45"/>
  <c r="AG80" i="45"/>
  <c r="AH80" i="45"/>
  <c r="AI80" i="45"/>
  <c r="AF81" i="45"/>
  <c r="AG81" i="45"/>
  <c r="AH81" i="45"/>
  <c r="AI81" i="45"/>
  <c r="AF82" i="45"/>
  <c r="AG82" i="45"/>
  <c r="AH82" i="45"/>
  <c r="AI82" i="45"/>
  <c r="AF83" i="45"/>
  <c r="AG83" i="45"/>
  <c r="AH83" i="45"/>
  <c r="AI83" i="45"/>
  <c r="AF84" i="45"/>
  <c r="AG84" i="45"/>
  <c r="AH84" i="45"/>
  <c r="AI84" i="45"/>
  <c r="AF85" i="45"/>
  <c r="AG85" i="45"/>
  <c r="AH85" i="45"/>
  <c r="AI85" i="45"/>
  <c r="AF86" i="45"/>
  <c r="AG86" i="45"/>
  <c r="AH86" i="45"/>
  <c r="AI86" i="45"/>
  <c r="AF87" i="45"/>
  <c r="AG87" i="45"/>
  <c r="AH87" i="45"/>
  <c r="AI87" i="45"/>
  <c r="AF88" i="45"/>
  <c r="AG88" i="45"/>
  <c r="AH88" i="45"/>
  <c r="AI88" i="45"/>
  <c r="AF89" i="45"/>
  <c r="AG89" i="45"/>
  <c r="AH89" i="45"/>
  <c r="AI89" i="45"/>
  <c r="AF90" i="45"/>
  <c r="AG90" i="45"/>
  <c r="AH90" i="45"/>
  <c r="AI90" i="45"/>
  <c r="AF91" i="45"/>
  <c r="AG91" i="45"/>
  <c r="AH91" i="45"/>
  <c r="AI91" i="45"/>
  <c r="AF92" i="45"/>
  <c r="AG92" i="45"/>
  <c r="AH92" i="45"/>
  <c r="AI92" i="45"/>
  <c r="AF93" i="45"/>
  <c r="AG93" i="45"/>
  <c r="AH93" i="45"/>
  <c r="AI93" i="45"/>
  <c r="AF94" i="45"/>
  <c r="AG94" i="45"/>
  <c r="AH94" i="45"/>
  <c r="AI94" i="45"/>
  <c r="AF95" i="45"/>
  <c r="AG95" i="45"/>
  <c r="AH95" i="45"/>
  <c r="AI95" i="45"/>
  <c r="AF96" i="45"/>
  <c r="AG96" i="45"/>
  <c r="AH96" i="45"/>
  <c r="AI96" i="45"/>
  <c r="AF97" i="45"/>
  <c r="AG97" i="45"/>
  <c r="AH97" i="45"/>
  <c r="AI97" i="45"/>
  <c r="AF98" i="45"/>
  <c r="AG98" i="45"/>
  <c r="AH98" i="45"/>
  <c r="AI98" i="45"/>
  <c r="AF99" i="45"/>
  <c r="AG99" i="45"/>
  <c r="AH99" i="45"/>
  <c r="AI99" i="45"/>
  <c r="AF100" i="45"/>
  <c r="AG100" i="45"/>
  <c r="AH100" i="45"/>
  <c r="AI100" i="45"/>
  <c r="AF101" i="45"/>
  <c r="AG101" i="45"/>
  <c r="AH101" i="45"/>
  <c r="AI101" i="45"/>
  <c r="AF102" i="45"/>
  <c r="AG102" i="45"/>
  <c r="AH102" i="45"/>
  <c r="AI102" i="45"/>
  <c r="AF103" i="45"/>
  <c r="AG103" i="45"/>
  <c r="AH103" i="45"/>
  <c r="AI103" i="45"/>
  <c r="AF104" i="45"/>
  <c r="AG104" i="45"/>
  <c r="AH104" i="45"/>
  <c r="AI104" i="45"/>
  <c r="AF105" i="45"/>
  <c r="AG105" i="45"/>
  <c r="AH105" i="45"/>
  <c r="AI105" i="45"/>
  <c r="AF106" i="45"/>
  <c r="AG106" i="45"/>
  <c r="AH106" i="45"/>
  <c r="AI106" i="45"/>
  <c r="AF107" i="45"/>
  <c r="AG107" i="45"/>
  <c r="AH107" i="45"/>
  <c r="AI107" i="45"/>
  <c r="AF108" i="45"/>
  <c r="AG108" i="45"/>
  <c r="AH108" i="45"/>
  <c r="AI108" i="45"/>
  <c r="AF109" i="45"/>
  <c r="AG109" i="45"/>
  <c r="AH109" i="45"/>
  <c r="AI109" i="45"/>
  <c r="AF110" i="45"/>
  <c r="AG110" i="45"/>
  <c r="AH110" i="45"/>
  <c r="AI110" i="45"/>
  <c r="AF111" i="45"/>
  <c r="AG111" i="45"/>
  <c r="AH111" i="45"/>
  <c r="AI111" i="45"/>
  <c r="AF112" i="45"/>
  <c r="AG112" i="45"/>
  <c r="AH112" i="45"/>
  <c r="AI112" i="45"/>
  <c r="AF113" i="45"/>
  <c r="AG113" i="45"/>
  <c r="AH113" i="45"/>
  <c r="AI113" i="45"/>
  <c r="AF114" i="45"/>
  <c r="AG114" i="45"/>
  <c r="AH114" i="45"/>
  <c r="AI114" i="45"/>
  <c r="AF115" i="45"/>
  <c r="AG115" i="45"/>
  <c r="AH115" i="45"/>
  <c r="AI115" i="45"/>
  <c r="AF116" i="45"/>
  <c r="AG116" i="45"/>
  <c r="AH116" i="45"/>
  <c r="AI116" i="45"/>
  <c r="AF117" i="45"/>
  <c r="AG117" i="45"/>
  <c r="AH117" i="45"/>
  <c r="AI117" i="45"/>
  <c r="AF118" i="45"/>
  <c r="AG118" i="45"/>
  <c r="AH118" i="45"/>
  <c r="AI118" i="45"/>
  <c r="AF119" i="45"/>
  <c r="AG119" i="45"/>
  <c r="AH119" i="45"/>
  <c r="AI119" i="45"/>
  <c r="AF120" i="45"/>
  <c r="AG120" i="45"/>
  <c r="AH120" i="45"/>
  <c r="AI120" i="45"/>
  <c r="AF121" i="45"/>
  <c r="AG121" i="45"/>
  <c r="AH121" i="45"/>
  <c r="AI121" i="45"/>
  <c r="AF122" i="45"/>
  <c r="AG122" i="45"/>
  <c r="AH122" i="45"/>
  <c r="AI122" i="45"/>
  <c r="AF123" i="45"/>
  <c r="AG123" i="45"/>
  <c r="AH123" i="45"/>
  <c r="AI123" i="45"/>
  <c r="AF124" i="45"/>
  <c r="AG124" i="45"/>
  <c r="AH124" i="45"/>
  <c r="AI124" i="45"/>
  <c r="AF125" i="45"/>
  <c r="AG125" i="45"/>
  <c r="AH125" i="45"/>
  <c r="AI125" i="45"/>
  <c r="AF126" i="45"/>
  <c r="AG126" i="45"/>
  <c r="AH126" i="45"/>
  <c r="AI126" i="45"/>
  <c r="AF127" i="45"/>
  <c r="AG127" i="45"/>
  <c r="AH127" i="45"/>
  <c r="AI127" i="45"/>
  <c r="AF128" i="45"/>
  <c r="AG128" i="45"/>
  <c r="AH128" i="45"/>
  <c r="AI128" i="45"/>
  <c r="AF129" i="45"/>
  <c r="AG129" i="45"/>
  <c r="AH129" i="45"/>
  <c r="AI129" i="45"/>
  <c r="AF130" i="45"/>
  <c r="AG130" i="45"/>
  <c r="AH130" i="45"/>
  <c r="AI130" i="45"/>
  <c r="AF131" i="45"/>
  <c r="AG131" i="45"/>
  <c r="AH131" i="45"/>
  <c r="AI131" i="45"/>
  <c r="AF132" i="45"/>
  <c r="AG132" i="45"/>
  <c r="AH132" i="45"/>
  <c r="AI132" i="45"/>
  <c r="AF133" i="45"/>
  <c r="AG133" i="45"/>
  <c r="AH133" i="45"/>
  <c r="AI133" i="45"/>
  <c r="AF134" i="45"/>
  <c r="AG134" i="45"/>
  <c r="AH134" i="45"/>
  <c r="AI134" i="45"/>
  <c r="AF135" i="45"/>
  <c r="AG135" i="45"/>
  <c r="AH135" i="45"/>
  <c r="AI135" i="45"/>
  <c r="AF136" i="45"/>
  <c r="AG136" i="45"/>
  <c r="AH136" i="45"/>
  <c r="AI136" i="45"/>
  <c r="AF137" i="45"/>
  <c r="AG137" i="45"/>
  <c r="AH137" i="45"/>
  <c r="AI137" i="45"/>
  <c r="AF138" i="45"/>
  <c r="AG138" i="45"/>
  <c r="AH138" i="45"/>
  <c r="AI138" i="45"/>
  <c r="AF139" i="45"/>
  <c r="AG139" i="45"/>
  <c r="AH139" i="45"/>
  <c r="AI139" i="45"/>
  <c r="AF140" i="45"/>
  <c r="AG140" i="45"/>
  <c r="AH140" i="45"/>
  <c r="AI140" i="45"/>
  <c r="AF141" i="45"/>
  <c r="AG141" i="45"/>
  <c r="AH141" i="45"/>
  <c r="AI141" i="45"/>
  <c r="AF142" i="45"/>
  <c r="AG142" i="45"/>
  <c r="AH142" i="45"/>
  <c r="AI142" i="45"/>
  <c r="AF143" i="45"/>
  <c r="AG143" i="45"/>
  <c r="AH143" i="45"/>
  <c r="AI143" i="45"/>
  <c r="AF144" i="45"/>
  <c r="AG144" i="45"/>
  <c r="AH144" i="45"/>
  <c r="AI144" i="45"/>
  <c r="AF145" i="45"/>
  <c r="AG145" i="45"/>
  <c r="AH145" i="45"/>
  <c r="AI145" i="45"/>
  <c r="AF146" i="45"/>
  <c r="AG146" i="45"/>
  <c r="AH146" i="45"/>
  <c r="AI146" i="45"/>
  <c r="AF147" i="45"/>
  <c r="AG147" i="45"/>
  <c r="AH147" i="45"/>
  <c r="AI147" i="45"/>
  <c r="AF148" i="45"/>
  <c r="AG148" i="45"/>
  <c r="AH148" i="45"/>
  <c r="AI148" i="45"/>
  <c r="AF149" i="45"/>
  <c r="AG149" i="45"/>
  <c r="AH149" i="45"/>
  <c r="AI149" i="45"/>
  <c r="AF150" i="45"/>
  <c r="AG150" i="45"/>
  <c r="AH150" i="45"/>
  <c r="AI150" i="45"/>
  <c r="AF151" i="45"/>
  <c r="AG151" i="45"/>
  <c r="AH151" i="45"/>
  <c r="AI151" i="45"/>
  <c r="AF152" i="45"/>
  <c r="AG152" i="45"/>
  <c r="AH152" i="45"/>
  <c r="AI152" i="45"/>
  <c r="AF153" i="45"/>
  <c r="AG153" i="45"/>
  <c r="AH153" i="45"/>
  <c r="AI153" i="45"/>
  <c r="AF154" i="45"/>
  <c r="AG154" i="45"/>
  <c r="AH154" i="45"/>
  <c r="AI154" i="45"/>
  <c r="AF155" i="45"/>
  <c r="AG155" i="45"/>
  <c r="AH155" i="45"/>
  <c r="AI155" i="45"/>
  <c r="AF156" i="45"/>
  <c r="AG156" i="45"/>
  <c r="AH156" i="45"/>
  <c r="AI156" i="45"/>
  <c r="AF157" i="45"/>
  <c r="AG157" i="45"/>
  <c r="AH157" i="45"/>
  <c r="AI157" i="45"/>
  <c r="AF158" i="45"/>
  <c r="AG158" i="45"/>
  <c r="AH158" i="45"/>
  <c r="AI158" i="45"/>
  <c r="AF159" i="45"/>
  <c r="AG159" i="45"/>
  <c r="AH159" i="45"/>
  <c r="AI159" i="45"/>
  <c r="AF160" i="45"/>
  <c r="AG160" i="45"/>
  <c r="AH160" i="45"/>
  <c r="AI160" i="45"/>
  <c r="AF161" i="45"/>
  <c r="AG161" i="45"/>
  <c r="AH161" i="45"/>
  <c r="AI161" i="45"/>
  <c r="AF162" i="45"/>
  <c r="AG162" i="45"/>
  <c r="AH162" i="45"/>
  <c r="AI162" i="45"/>
  <c r="AF163" i="45"/>
  <c r="AG163" i="45"/>
  <c r="AH163" i="45"/>
  <c r="AI163" i="45"/>
  <c r="AF164" i="45"/>
  <c r="AG164" i="45"/>
  <c r="AH164" i="45"/>
  <c r="AI164" i="45"/>
  <c r="AF165" i="45"/>
  <c r="AG165" i="45"/>
  <c r="AH165" i="45"/>
  <c r="AI165" i="45"/>
  <c r="AF166" i="45"/>
  <c r="AG166" i="45"/>
  <c r="AH166" i="45"/>
  <c r="AI166" i="45"/>
  <c r="AF167" i="45"/>
  <c r="AG167" i="45"/>
  <c r="AH167" i="45"/>
  <c r="AI167" i="45"/>
  <c r="AF168" i="45"/>
  <c r="AG168" i="45"/>
  <c r="AH168" i="45"/>
  <c r="AI168" i="45"/>
  <c r="AF169" i="45"/>
  <c r="AG169" i="45"/>
  <c r="AH169" i="45"/>
  <c r="AI169" i="45"/>
  <c r="AF170" i="45"/>
  <c r="AG170" i="45"/>
  <c r="AH170" i="45"/>
  <c r="AI170" i="45"/>
  <c r="AF171" i="45"/>
  <c r="AG171" i="45"/>
  <c r="AH171" i="45"/>
  <c r="AI171" i="45"/>
  <c r="AF172" i="45"/>
  <c r="AG172" i="45"/>
  <c r="AH172" i="45"/>
  <c r="AI172" i="45"/>
  <c r="AF173" i="45"/>
  <c r="AG173" i="45"/>
  <c r="AH173" i="45"/>
  <c r="AI173" i="45"/>
  <c r="AF174" i="45"/>
  <c r="AG174" i="45"/>
  <c r="AH174" i="45"/>
  <c r="AI174" i="45"/>
  <c r="AF175" i="45"/>
  <c r="AG175" i="45"/>
  <c r="AH175" i="45"/>
  <c r="AI175" i="45"/>
  <c r="AF176" i="45"/>
  <c r="AG176" i="45"/>
  <c r="AH176" i="45"/>
  <c r="AI176" i="45"/>
  <c r="AF177" i="45"/>
  <c r="AG177" i="45"/>
  <c r="AH177" i="45"/>
  <c r="AI177" i="45"/>
  <c r="AF178" i="45"/>
  <c r="AG178" i="45"/>
  <c r="AH178" i="45"/>
  <c r="AI178" i="45"/>
  <c r="AF179" i="45"/>
  <c r="AG179" i="45"/>
  <c r="AH179" i="45"/>
  <c r="AI179" i="45"/>
  <c r="AF180" i="45"/>
  <c r="AG180" i="45"/>
  <c r="AH180" i="45"/>
  <c r="AI180" i="45"/>
  <c r="AF181" i="45"/>
  <c r="AG181" i="45"/>
  <c r="AH181" i="45"/>
  <c r="AI181" i="45"/>
  <c r="AF182" i="45"/>
  <c r="AG182" i="45"/>
  <c r="AH182" i="45"/>
  <c r="AI182" i="45"/>
  <c r="AF183" i="45"/>
  <c r="AG183" i="45"/>
  <c r="AH183" i="45"/>
  <c r="AI183" i="45"/>
  <c r="AF184" i="45"/>
  <c r="AG184" i="45"/>
  <c r="AH184" i="45"/>
  <c r="AI184" i="45"/>
  <c r="AF185" i="45"/>
  <c r="AG185" i="45"/>
  <c r="AH185" i="45"/>
  <c r="AI185" i="45"/>
  <c r="AF186" i="45"/>
  <c r="AG186" i="45"/>
  <c r="AH186" i="45"/>
  <c r="AI186" i="45"/>
  <c r="AF187" i="45"/>
  <c r="AG187" i="45"/>
  <c r="AH187" i="45"/>
  <c r="AI187" i="45"/>
  <c r="AF188" i="45"/>
  <c r="AG188" i="45"/>
  <c r="AH188" i="45"/>
  <c r="AI188" i="45"/>
  <c r="AF189" i="45"/>
  <c r="AG189" i="45"/>
  <c r="AH189" i="45"/>
  <c r="AI189" i="45"/>
  <c r="AF190" i="45"/>
  <c r="AG190" i="45"/>
  <c r="AH190" i="45"/>
  <c r="AI190" i="45"/>
  <c r="AF191" i="45"/>
  <c r="AG191" i="45"/>
  <c r="AH191" i="45"/>
  <c r="AI191" i="45"/>
  <c r="AF192" i="45"/>
  <c r="AG192" i="45"/>
  <c r="AH192" i="45"/>
  <c r="AI192" i="45"/>
  <c r="AF193" i="45"/>
  <c r="AG193" i="45"/>
  <c r="AH193" i="45"/>
  <c r="AI193" i="45"/>
  <c r="AF194" i="45"/>
  <c r="AG194" i="45"/>
  <c r="AH194" i="45"/>
  <c r="AI194" i="45"/>
  <c r="AF195" i="45"/>
  <c r="AG195" i="45"/>
  <c r="AH195" i="45"/>
  <c r="AI195" i="45"/>
  <c r="AF196" i="45"/>
  <c r="AG196" i="45"/>
  <c r="AH196" i="45"/>
  <c r="AI196" i="45"/>
  <c r="AF197" i="45"/>
  <c r="AG197" i="45"/>
  <c r="AH197" i="45"/>
  <c r="AI197" i="45"/>
  <c r="AF198" i="45"/>
  <c r="AG198" i="45"/>
  <c r="AH198" i="45"/>
  <c r="AI198" i="45"/>
  <c r="AF199" i="45"/>
  <c r="AG199" i="45"/>
  <c r="AH199" i="45"/>
  <c r="AI199" i="45"/>
  <c r="AF200" i="45"/>
  <c r="AG200" i="45"/>
  <c r="AH200" i="45"/>
  <c r="AI200" i="45"/>
  <c r="AF201" i="45"/>
  <c r="AG201" i="45"/>
  <c r="AH201" i="45"/>
  <c r="AI201" i="45"/>
  <c r="AF202" i="45"/>
  <c r="AG202" i="45"/>
  <c r="AH202" i="45"/>
  <c r="AI202" i="45"/>
  <c r="AF203" i="45"/>
  <c r="AG203" i="45"/>
  <c r="AH203" i="45"/>
  <c r="AI203" i="45"/>
  <c r="AF204" i="45"/>
  <c r="AG204" i="45"/>
  <c r="AH204" i="45"/>
  <c r="AI204" i="45"/>
  <c r="AF205" i="45"/>
  <c r="AG205" i="45"/>
  <c r="AH205" i="45"/>
  <c r="AI205" i="45"/>
  <c r="AF206" i="45"/>
  <c r="AG206" i="45"/>
  <c r="AH206" i="45"/>
  <c r="AI206" i="45"/>
  <c r="AF207" i="45"/>
  <c r="AG207" i="45"/>
  <c r="AH207" i="45"/>
  <c r="AI207" i="45"/>
  <c r="AF208" i="45"/>
  <c r="AG208" i="45"/>
  <c r="AH208" i="45"/>
  <c r="AI208" i="45"/>
  <c r="AF209" i="45"/>
  <c r="AG209" i="45"/>
  <c r="AH209" i="45"/>
  <c r="AI209" i="45"/>
  <c r="AF210" i="45"/>
  <c r="AG210" i="45"/>
  <c r="AH210" i="45"/>
  <c r="AI210" i="45"/>
  <c r="AF211" i="45"/>
  <c r="AG211" i="45"/>
  <c r="AH211" i="45"/>
  <c r="AI211" i="45"/>
  <c r="AF212" i="45"/>
  <c r="AG212" i="45"/>
  <c r="AH212" i="45"/>
  <c r="AI212" i="45"/>
  <c r="AF213" i="45"/>
  <c r="AG213" i="45"/>
  <c r="AH213" i="45"/>
  <c r="AI213" i="45"/>
  <c r="AF214" i="45"/>
  <c r="AG214" i="45"/>
  <c r="AH214" i="45"/>
  <c r="AI214" i="45"/>
  <c r="AF215" i="45"/>
  <c r="AG215" i="45"/>
  <c r="AH215" i="45"/>
  <c r="AI215" i="45"/>
  <c r="AF216" i="45"/>
  <c r="AG216" i="45"/>
  <c r="AH216" i="45"/>
  <c r="AI216" i="45"/>
  <c r="AF217" i="45"/>
  <c r="AG217" i="45"/>
  <c r="AH217" i="45"/>
  <c r="AI217" i="45"/>
  <c r="AF218" i="45"/>
  <c r="AG218" i="45"/>
  <c r="AH218" i="45"/>
  <c r="AI218" i="45"/>
  <c r="AF219" i="45"/>
  <c r="AG219" i="45"/>
  <c r="AH219" i="45"/>
  <c r="AI219" i="45"/>
  <c r="AF220" i="45"/>
  <c r="AG220" i="45"/>
  <c r="AH220" i="45"/>
  <c r="AI220" i="45"/>
  <c r="AF221" i="45"/>
  <c r="AG221" i="45"/>
  <c r="AH221" i="45"/>
  <c r="AI221" i="45"/>
  <c r="AF18" i="45"/>
  <c r="AG18" i="45"/>
  <c r="AH18" i="45"/>
  <c r="AI18" i="45"/>
  <c r="Z19" i="45"/>
  <c r="Z20" i="45"/>
  <c r="Z21" i="45"/>
  <c r="Z22" i="45"/>
  <c r="Z23" i="45"/>
  <c r="Z24" i="45"/>
  <c r="Z25" i="45"/>
  <c r="Z26" i="45"/>
  <c r="Z27" i="45"/>
  <c r="Z28" i="45"/>
  <c r="Z29" i="45"/>
  <c r="Z30" i="45"/>
  <c r="Z31" i="45"/>
  <c r="Z32" i="45"/>
  <c r="Z33" i="45"/>
  <c r="Z34" i="45"/>
  <c r="Z35" i="45"/>
  <c r="Z36" i="45"/>
  <c r="Z37" i="45"/>
  <c r="Z38" i="45"/>
  <c r="Z39" i="45"/>
  <c r="Z40" i="45"/>
  <c r="Z41" i="45"/>
  <c r="Z42" i="45"/>
  <c r="Z43" i="45"/>
  <c r="Z44" i="45"/>
  <c r="Z45" i="45"/>
  <c r="Z46" i="45"/>
  <c r="Z47" i="45"/>
  <c r="Z48" i="45"/>
  <c r="Z49" i="45"/>
  <c r="Z50" i="45"/>
  <c r="Z51" i="45"/>
  <c r="Z52" i="45"/>
  <c r="Z53" i="45"/>
  <c r="Z54" i="45"/>
  <c r="Z55" i="45"/>
  <c r="Z56" i="45"/>
  <c r="Z57" i="45"/>
  <c r="Z58" i="45"/>
  <c r="Z59" i="45"/>
  <c r="Z60" i="45"/>
  <c r="Z61" i="45"/>
  <c r="Z62" i="45"/>
  <c r="Z63" i="45"/>
  <c r="Z64" i="45"/>
  <c r="Z65" i="45"/>
  <c r="Z66" i="45"/>
  <c r="Z67" i="45"/>
  <c r="Z68" i="45"/>
  <c r="Z69" i="45"/>
  <c r="Z70" i="45"/>
  <c r="Z71" i="45"/>
  <c r="Z72" i="45"/>
  <c r="Z73" i="45"/>
  <c r="Z74" i="45"/>
  <c r="Z75" i="45"/>
  <c r="Z76" i="45"/>
  <c r="Z77" i="45"/>
  <c r="Z78" i="45"/>
  <c r="Z79" i="45"/>
  <c r="Z80" i="45"/>
  <c r="Z81" i="45"/>
  <c r="Z82" i="45"/>
  <c r="Z83" i="45"/>
  <c r="Z84" i="45"/>
  <c r="Z85" i="45"/>
  <c r="Z86" i="45"/>
  <c r="Z87" i="45"/>
  <c r="Z88" i="45"/>
  <c r="Z89" i="45"/>
  <c r="Z90" i="45"/>
  <c r="Z91" i="45"/>
  <c r="Z92" i="45"/>
  <c r="Z93" i="45"/>
  <c r="Z94" i="45"/>
  <c r="Z95" i="45"/>
  <c r="Z96" i="45"/>
  <c r="Z97" i="45"/>
  <c r="Z98" i="45"/>
  <c r="Z99" i="45"/>
  <c r="Z100" i="45"/>
  <c r="Z101" i="45"/>
  <c r="Z102" i="45"/>
  <c r="Z103" i="45"/>
  <c r="Z104" i="45"/>
  <c r="Z105" i="45"/>
  <c r="Z106" i="45"/>
  <c r="Z107" i="45"/>
  <c r="Z108" i="45"/>
  <c r="Z109" i="45"/>
  <c r="Z110" i="45"/>
  <c r="Z111" i="45"/>
  <c r="Z112" i="45"/>
  <c r="Z113" i="45"/>
  <c r="Z114" i="45"/>
  <c r="Z115" i="45"/>
  <c r="Z116" i="45"/>
  <c r="Z117" i="45"/>
  <c r="Z118" i="45"/>
  <c r="Z119" i="45"/>
  <c r="Z120" i="45"/>
  <c r="Z121" i="45"/>
  <c r="Z122" i="45"/>
  <c r="Z123" i="45"/>
  <c r="Z124" i="45"/>
  <c r="Z125" i="45"/>
  <c r="Z126" i="45"/>
  <c r="Z127" i="45"/>
  <c r="Z128" i="45"/>
  <c r="Z129" i="45"/>
  <c r="Z130" i="45"/>
  <c r="Z131" i="45"/>
  <c r="Z132" i="45"/>
  <c r="Z133" i="45"/>
  <c r="Z134" i="45"/>
  <c r="Z135" i="45"/>
  <c r="Z136" i="45"/>
  <c r="Z137" i="45"/>
  <c r="Z138" i="45"/>
  <c r="Z139" i="45"/>
  <c r="Z140" i="45"/>
  <c r="Z141" i="45"/>
  <c r="Z142" i="45"/>
  <c r="Z143" i="45"/>
  <c r="Z144" i="45"/>
  <c r="Z145" i="45"/>
  <c r="Z146" i="45"/>
  <c r="Z147" i="45"/>
  <c r="Z148" i="45"/>
  <c r="Z149" i="45"/>
  <c r="Z150" i="45"/>
  <c r="Z151" i="45"/>
  <c r="Z152" i="45"/>
  <c r="Z153" i="45"/>
  <c r="Z154" i="45"/>
  <c r="Z155" i="45"/>
  <c r="Z156" i="45"/>
  <c r="Z157" i="45"/>
  <c r="Z158" i="45"/>
  <c r="Z159" i="45"/>
  <c r="Z160" i="45"/>
  <c r="Z161" i="45"/>
  <c r="Z162" i="45"/>
  <c r="Z163" i="45"/>
  <c r="Z164" i="45"/>
  <c r="Z165" i="45"/>
  <c r="Z166" i="45"/>
  <c r="Z167" i="45"/>
  <c r="Z168" i="45"/>
  <c r="Z169" i="45"/>
  <c r="Z170" i="45"/>
  <c r="Z171" i="45"/>
  <c r="Z172" i="45"/>
  <c r="Z173" i="45"/>
  <c r="Z174" i="45"/>
  <c r="Z175" i="45"/>
  <c r="Z176" i="45"/>
  <c r="Z177" i="45"/>
  <c r="Z178" i="45"/>
  <c r="Z179" i="45"/>
  <c r="Z180" i="45"/>
  <c r="Z181" i="45"/>
  <c r="Z182" i="45"/>
  <c r="Z183" i="45"/>
  <c r="Z184" i="45"/>
  <c r="Z185" i="45"/>
  <c r="Z186" i="45"/>
  <c r="Z187" i="45"/>
  <c r="Z188" i="45"/>
  <c r="Z189" i="45"/>
  <c r="Z190" i="45"/>
  <c r="Z191" i="45"/>
  <c r="Z192" i="45"/>
  <c r="Z193" i="45"/>
  <c r="Z194" i="45"/>
  <c r="Z195" i="45"/>
  <c r="Z196" i="45"/>
  <c r="Z197" i="45"/>
  <c r="Z198" i="45"/>
  <c r="Z199" i="45"/>
  <c r="Z200" i="45"/>
  <c r="Z201" i="45"/>
  <c r="Z202" i="45"/>
  <c r="Z203" i="45"/>
  <c r="Z204" i="45"/>
  <c r="Z205" i="45"/>
  <c r="Z206" i="45"/>
  <c r="Z207" i="45"/>
  <c r="Z208" i="45"/>
  <c r="Z209" i="45"/>
  <c r="Z210" i="45"/>
  <c r="Z211" i="45"/>
  <c r="Z212" i="45"/>
  <c r="Z213" i="45"/>
  <c r="Z214" i="45"/>
  <c r="Z215" i="45"/>
  <c r="Z216" i="45"/>
  <c r="Z217" i="45"/>
  <c r="Z218" i="45"/>
  <c r="Z219" i="45"/>
  <c r="Z220" i="45"/>
  <c r="Z221" i="45"/>
  <c r="Z18" i="45"/>
  <c r="L75" i="11"/>
  <c r="M75" i="11"/>
  <c r="N75" i="11"/>
  <c r="O75" i="11"/>
  <c r="P75" i="11"/>
  <c r="Q75" i="11"/>
  <c r="R75" i="11"/>
  <c r="L76" i="11"/>
  <c r="M76" i="11"/>
  <c r="N76" i="11"/>
  <c r="O76" i="11"/>
  <c r="P76" i="11"/>
  <c r="Q76" i="11"/>
  <c r="R76" i="11"/>
  <c r="L77" i="11"/>
  <c r="M77" i="11"/>
  <c r="N77" i="11"/>
  <c r="O77" i="11"/>
  <c r="P77" i="11"/>
  <c r="Q77" i="11"/>
  <c r="R77" i="11"/>
  <c r="L78" i="11"/>
  <c r="M78" i="11"/>
  <c r="N78" i="11"/>
  <c r="O78" i="11"/>
  <c r="P78" i="11"/>
  <c r="Q78" i="11"/>
  <c r="R78" i="11"/>
  <c r="L79" i="11"/>
  <c r="M79" i="11"/>
  <c r="N79" i="11"/>
  <c r="O79" i="11"/>
  <c r="P79" i="11"/>
  <c r="Q79" i="11"/>
  <c r="R79" i="11"/>
  <c r="L80" i="11"/>
  <c r="M80" i="11"/>
  <c r="N80" i="11"/>
  <c r="O80" i="11"/>
  <c r="P80" i="11"/>
  <c r="Q80" i="11"/>
  <c r="R80" i="11"/>
  <c r="L81" i="11"/>
  <c r="M81" i="11"/>
  <c r="N81" i="11"/>
  <c r="O81" i="11"/>
  <c r="P81" i="11"/>
  <c r="Q81" i="11"/>
  <c r="R81" i="11"/>
  <c r="L82" i="11"/>
  <c r="M82" i="11"/>
  <c r="N82" i="11"/>
  <c r="O82" i="11"/>
  <c r="P82" i="11"/>
  <c r="Q82" i="11"/>
  <c r="R82" i="11"/>
  <c r="L83" i="11"/>
  <c r="M83" i="11"/>
  <c r="N83" i="11"/>
  <c r="O83" i="11"/>
  <c r="P83" i="11"/>
  <c r="Q83" i="11"/>
  <c r="R83" i="11"/>
  <c r="L84" i="11"/>
  <c r="M84" i="11"/>
  <c r="N84" i="11"/>
  <c r="O84" i="11"/>
  <c r="P84" i="11"/>
  <c r="Q84" i="11"/>
  <c r="R84" i="11"/>
  <c r="L85" i="11"/>
  <c r="M85" i="11"/>
  <c r="N85" i="11"/>
  <c r="O85" i="11"/>
  <c r="P85" i="11"/>
  <c r="Q85" i="11"/>
  <c r="R85" i="11"/>
  <c r="L86" i="11"/>
  <c r="M86" i="11"/>
  <c r="N86" i="11"/>
  <c r="O86" i="11"/>
  <c r="P86" i="11"/>
  <c r="Q86" i="11"/>
  <c r="R86" i="11"/>
  <c r="L38" i="11"/>
  <c r="M38" i="11"/>
  <c r="N38" i="11"/>
  <c r="O38" i="11"/>
  <c r="P38" i="11"/>
  <c r="Q38" i="11"/>
  <c r="R38" i="11"/>
  <c r="L39" i="11"/>
  <c r="M39" i="11"/>
  <c r="N39" i="11"/>
  <c r="O39" i="11"/>
  <c r="P39" i="11"/>
  <c r="Q39" i="11"/>
  <c r="R39" i="11"/>
  <c r="L40" i="11"/>
  <c r="M40" i="11"/>
  <c r="N40" i="11"/>
  <c r="O40" i="11"/>
  <c r="P40" i="11"/>
  <c r="Q40" i="11"/>
  <c r="R40" i="11"/>
  <c r="L41" i="11"/>
  <c r="M41" i="11"/>
  <c r="N41" i="11"/>
  <c r="O41" i="11"/>
  <c r="P41" i="11"/>
  <c r="Q41" i="11"/>
  <c r="R41" i="11"/>
  <c r="L42" i="11"/>
  <c r="M42" i="11"/>
  <c r="N42" i="11"/>
  <c r="O42" i="11"/>
  <c r="P42" i="11"/>
  <c r="Q42" i="11"/>
  <c r="R42" i="11"/>
  <c r="L43" i="11"/>
  <c r="M43" i="11"/>
  <c r="N43" i="11"/>
  <c r="O43" i="11"/>
  <c r="P43" i="11"/>
  <c r="Q43" i="11"/>
  <c r="R43" i="11"/>
  <c r="L44" i="11"/>
  <c r="M44" i="11"/>
  <c r="N44" i="11"/>
  <c r="O44" i="11"/>
  <c r="P44" i="11"/>
  <c r="Q44" i="11"/>
  <c r="R44" i="11"/>
  <c r="L45" i="11"/>
  <c r="M45" i="11"/>
  <c r="N45" i="11"/>
  <c r="O45" i="11"/>
  <c r="P45" i="11"/>
  <c r="Q45" i="11"/>
  <c r="R45" i="11"/>
  <c r="L46" i="11"/>
  <c r="M46" i="11"/>
  <c r="N46" i="11"/>
  <c r="O46" i="11"/>
  <c r="P46" i="11"/>
  <c r="Q46" i="11"/>
  <c r="R46" i="11"/>
  <c r="L47" i="11"/>
  <c r="M47" i="11"/>
  <c r="N47" i="11"/>
  <c r="O47" i="11"/>
  <c r="P47" i="11"/>
  <c r="Q47" i="11"/>
  <c r="R47" i="11"/>
  <c r="L48" i="11"/>
  <c r="M48" i="11"/>
  <c r="N48" i="11"/>
  <c r="O48" i="11"/>
  <c r="P48" i="11"/>
  <c r="Q48" i="11"/>
  <c r="R48" i="11"/>
  <c r="L49" i="11"/>
  <c r="M49" i="11"/>
  <c r="N49" i="11"/>
  <c r="O49" i="11"/>
  <c r="P49" i="11"/>
  <c r="Q49" i="11"/>
  <c r="R49" i="11"/>
  <c r="L50" i="11"/>
  <c r="M50" i="11"/>
  <c r="N50" i="11"/>
  <c r="O50" i="11"/>
  <c r="P50" i="11"/>
  <c r="Q50" i="11"/>
  <c r="R50" i="11"/>
  <c r="L51" i="11"/>
  <c r="M51" i="11"/>
  <c r="N51" i="11"/>
  <c r="O51" i="11"/>
  <c r="P51" i="11"/>
  <c r="Q51" i="11"/>
  <c r="R51" i="11"/>
  <c r="L52" i="11"/>
  <c r="M52" i="11"/>
  <c r="N52" i="11"/>
  <c r="O52" i="11"/>
  <c r="P52" i="11"/>
  <c r="Q52" i="11"/>
  <c r="R52" i="11"/>
  <c r="L53" i="11"/>
  <c r="M53" i="11"/>
  <c r="N53" i="11"/>
  <c r="O53" i="11"/>
  <c r="P53" i="11"/>
  <c r="Q53" i="11"/>
  <c r="R53" i="11"/>
  <c r="L54" i="11"/>
  <c r="M54" i="11"/>
  <c r="N54" i="11"/>
  <c r="O54" i="11"/>
  <c r="P54" i="11"/>
  <c r="Q54" i="11"/>
  <c r="R54" i="11"/>
  <c r="L55" i="11"/>
  <c r="M55" i="11"/>
  <c r="N55" i="11"/>
  <c r="O55" i="11"/>
  <c r="P55" i="11"/>
  <c r="Q55" i="11"/>
  <c r="R55" i="11"/>
  <c r="L56" i="11"/>
  <c r="M56" i="11"/>
  <c r="N56" i="11"/>
  <c r="O56" i="11"/>
  <c r="P56" i="11"/>
  <c r="Q56" i="11"/>
  <c r="R56" i="11"/>
  <c r="L57" i="11"/>
  <c r="M57" i="11"/>
  <c r="N57" i="11"/>
  <c r="O57" i="11"/>
  <c r="P57" i="11"/>
  <c r="Q57" i="11"/>
  <c r="R57" i="11"/>
  <c r="L58" i="11"/>
  <c r="M58" i="11"/>
  <c r="N58" i="11"/>
  <c r="O58" i="11"/>
  <c r="P58" i="11"/>
  <c r="Q58" i="11"/>
  <c r="R58" i="11"/>
  <c r="L59" i="11"/>
  <c r="M59" i="11"/>
  <c r="N59" i="11"/>
  <c r="O59" i="11"/>
  <c r="P59" i="11"/>
  <c r="Q59" i="11"/>
  <c r="R59" i="11"/>
  <c r="L60" i="11"/>
  <c r="M60" i="11"/>
  <c r="N60" i="11"/>
  <c r="O60" i="11"/>
  <c r="P60" i="11"/>
  <c r="Q60" i="11"/>
  <c r="R60" i="11"/>
  <c r="L61" i="11"/>
  <c r="M61" i="11"/>
  <c r="N61" i="11"/>
  <c r="O61" i="11"/>
  <c r="P61" i="11"/>
  <c r="Q61" i="11"/>
  <c r="R61" i="11"/>
  <c r="L62" i="11"/>
  <c r="M62" i="11"/>
  <c r="N62" i="11"/>
  <c r="O62" i="11"/>
  <c r="P62" i="11"/>
  <c r="Q62" i="11"/>
  <c r="R62" i="11"/>
  <c r="L63" i="11"/>
  <c r="M63" i="11"/>
  <c r="N63" i="11"/>
  <c r="O63" i="11"/>
  <c r="P63" i="11"/>
  <c r="Q63" i="11"/>
  <c r="R63" i="11"/>
  <c r="L64" i="11"/>
  <c r="M64" i="11"/>
  <c r="N64" i="11"/>
  <c r="O64" i="11"/>
  <c r="P64" i="11"/>
  <c r="Q64" i="11"/>
  <c r="R64" i="11"/>
  <c r="L65" i="11"/>
  <c r="M65" i="11"/>
  <c r="N65" i="11"/>
  <c r="O65" i="11"/>
  <c r="P65" i="11"/>
  <c r="Q65" i="11"/>
  <c r="R65" i="11"/>
  <c r="L66" i="11"/>
  <c r="M66" i="11"/>
  <c r="N66" i="11"/>
  <c r="O66" i="11"/>
  <c r="P66" i="11"/>
  <c r="Q66" i="11"/>
  <c r="R66" i="11"/>
  <c r="L67" i="11"/>
  <c r="M67" i="11"/>
  <c r="N67" i="11"/>
  <c r="O67" i="11"/>
  <c r="P67" i="11"/>
  <c r="Q67" i="11"/>
  <c r="R67" i="11"/>
  <c r="L68" i="11"/>
  <c r="M68" i="11"/>
  <c r="N68" i="11"/>
  <c r="O68" i="11"/>
  <c r="P68" i="11"/>
  <c r="Q68" i="11"/>
  <c r="R68" i="11"/>
  <c r="L69" i="11"/>
  <c r="M69" i="11"/>
  <c r="N69" i="11"/>
  <c r="O69" i="11"/>
  <c r="P69" i="11"/>
  <c r="Q69" i="11"/>
  <c r="R69" i="11"/>
  <c r="L70" i="11"/>
  <c r="M70" i="11"/>
  <c r="N70" i="11"/>
  <c r="O70" i="11"/>
  <c r="P70" i="11"/>
  <c r="Q70" i="11"/>
  <c r="R70" i="11"/>
  <c r="L71" i="11"/>
  <c r="M71" i="11"/>
  <c r="N71" i="11"/>
  <c r="O71" i="11"/>
  <c r="P71" i="11"/>
  <c r="Q71" i="11"/>
  <c r="R71" i="11"/>
  <c r="L72" i="11"/>
  <c r="M72" i="11"/>
  <c r="N72" i="11"/>
  <c r="O72" i="11"/>
  <c r="P72" i="11"/>
  <c r="Q72" i="11"/>
  <c r="R72" i="11"/>
  <c r="L73" i="11"/>
  <c r="M73" i="11"/>
  <c r="N73" i="11"/>
  <c r="O73" i="11"/>
  <c r="P73" i="11"/>
  <c r="Q73" i="11"/>
  <c r="R73" i="11"/>
  <c r="L74" i="11"/>
  <c r="M74" i="11"/>
  <c r="N74" i="11"/>
  <c r="O74" i="11"/>
  <c r="P74" i="11"/>
  <c r="Q74" i="11"/>
  <c r="R74" i="11"/>
  <c r="L27" i="11"/>
  <c r="M27" i="11"/>
  <c r="N27" i="11"/>
  <c r="T13" i="24" s="1"/>
  <c r="O27" i="11"/>
  <c r="S13" i="24" s="1"/>
  <c r="P27" i="11"/>
  <c r="Q27" i="11"/>
  <c r="X13" i="24" s="1"/>
  <c r="R27" i="11"/>
  <c r="W13" i="24" s="1"/>
  <c r="L28" i="11"/>
  <c r="M28" i="11"/>
  <c r="N28" i="11"/>
  <c r="T14" i="24" s="1"/>
  <c r="O28" i="11"/>
  <c r="S14" i="24" s="1"/>
  <c r="P28" i="11"/>
  <c r="Q28" i="11"/>
  <c r="X14" i="24" s="1"/>
  <c r="R28" i="11"/>
  <c r="W14" i="24" s="1"/>
  <c r="L29" i="11"/>
  <c r="M29" i="11"/>
  <c r="N29" i="11"/>
  <c r="T15" i="24" s="1"/>
  <c r="O29" i="11"/>
  <c r="S15" i="24" s="1"/>
  <c r="P29" i="11"/>
  <c r="Q29" i="11"/>
  <c r="X15" i="24" s="1"/>
  <c r="R29" i="11"/>
  <c r="W15" i="24" s="1"/>
  <c r="L30" i="11"/>
  <c r="M30" i="11"/>
  <c r="N30" i="11"/>
  <c r="O30" i="11"/>
  <c r="P30" i="11"/>
  <c r="Q30" i="11"/>
  <c r="R30" i="11"/>
  <c r="L31" i="11"/>
  <c r="M31" i="11"/>
  <c r="N31" i="11"/>
  <c r="O31" i="11"/>
  <c r="P31" i="11"/>
  <c r="Q31" i="11"/>
  <c r="R31" i="11"/>
  <c r="L32" i="11"/>
  <c r="M32" i="11"/>
  <c r="N32" i="11"/>
  <c r="O32" i="11"/>
  <c r="P32" i="11"/>
  <c r="Q32" i="11"/>
  <c r="R32" i="11"/>
  <c r="L33" i="11"/>
  <c r="M33" i="11"/>
  <c r="N33" i="11"/>
  <c r="O33" i="11"/>
  <c r="P33" i="11"/>
  <c r="Q33" i="11"/>
  <c r="R33" i="11"/>
  <c r="L34" i="11"/>
  <c r="M34" i="11"/>
  <c r="N34" i="11"/>
  <c r="O34" i="11"/>
  <c r="P34" i="11"/>
  <c r="Q34" i="11"/>
  <c r="R34" i="11"/>
  <c r="L35" i="11"/>
  <c r="M35" i="11"/>
  <c r="N35" i="11"/>
  <c r="O35" i="11"/>
  <c r="P35" i="11"/>
  <c r="Q35" i="11"/>
  <c r="R35" i="11"/>
  <c r="L36" i="11"/>
  <c r="M36" i="11"/>
  <c r="N36" i="11"/>
  <c r="O36" i="11"/>
  <c r="P36" i="11"/>
  <c r="Q36" i="11"/>
  <c r="R36" i="11"/>
  <c r="L37" i="11"/>
  <c r="M37" i="11"/>
  <c r="N37" i="11"/>
  <c r="O37" i="11"/>
  <c r="P37" i="11"/>
  <c r="Q37" i="11"/>
  <c r="R37" i="11"/>
  <c r="M26" i="11"/>
  <c r="N26" i="11"/>
  <c r="T12" i="24" s="1"/>
  <c r="O26" i="11"/>
  <c r="P26" i="11"/>
  <c r="Q26" i="11"/>
  <c r="X12" i="24" s="1"/>
  <c r="R26" i="11"/>
  <c r="W12" i="24" s="1"/>
  <c r="L26" i="11"/>
  <c r="W3" i="64"/>
  <c r="Q11" i="24"/>
  <c r="F29" i="23"/>
  <c r="D25" i="22"/>
  <c r="H13" i="13"/>
  <c r="V18" i="12"/>
  <c r="W18" i="12"/>
  <c r="X18" i="12"/>
  <c r="Y18" i="12"/>
  <c r="Z18" i="12"/>
  <c r="AA18" i="12"/>
  <c r="AB18" i="12"/>
  <c r="AC18" i="12"/>
  <c r="V19" i="12"/>
  <c r="W19" i="12"/>
  <c r="X19" i="12"/>
  <c r="Y19" i="12"/>
  <c r="Z19" i="12"/>
  <c r="AA19" i="12"/>
  <c r="AB19" i="12"/>
  <c r="AC19" i="12"/>
  <c r="V20" i="12"/>
  <c r="W20" i="12"/>
  <c r="X20" i="12"/>
  <c r="Y20" i="12"/>
  <c r="Z20" i="12"/>
  <c r="AA20" i="12"/>
  <c r="AB20" i="12"/>
  <c r="AC20" i="12"/>
  <c r="V21" i="12"/>
  <c r="W21" i="12"/>
  <c r="X21" i="12"/>
  <c r="Y21" i="12"/>
  <c r="Z21" i="12"/>
  <c r="AA21" i="12"/>
  <c r="AB21" i="12"/>
  <c r="AC21" i="12"/>
  <c r="V22" i="12"/>
  <c r="W22" i="12"/>
  <c r="X22" i="12"/>
  <c r="Y22" i="12"/>
  <c r="Z22" i="12"/>
  <c r="AA22" i="12"/>
  <c r="AB22" i="12"/>
  <c r="AC22" i="12"/>
  <c r="V23" i="12"/>
  <c r="W23" i="12"/>
  <c r="X23" i="12"/>
  <c r="Y23" i="12"/>
  <c r="Z23" i="12"/>
  <c r="AA23" i="12"/>
  <c r="AB23" i="12"/>
  <c r="AC23" i="12"/>
  <c r="V24" i="12"/>
  <c r="W24" i="12"/>
  <c r="X24" i="12"/>
  <c r="Y24" i="12"/>
  <c r="Z24" i="12"/>
  <c r="AA24" i="12"/>
  <c r="AB24" i="12"/>
  <c r="AC24" i="12"/>
  <c r="V25" i="12"/>
  <c r="W25" i="12"/>
  <c r="X25" i="12"/>
  <c r="Y25" i="12"/>
  <c r="Z25" i="12"/>
  <c r="AA25" i="12"/>
  <c r="AB25" i="12"/>
  <c r="AC25" i="12"/>
  <c r="V26" i="12"/>
  <c r="W26" i="12"/>
  <c r="X26" i="12"/>
  <c r="Y26" i="12"/>
  <c r="Z26" i="12"/>
  <c r="AA26" i="12"/>
  <c r="AB26" i="12"/>
  <c r="AC26" i="12"/>
  <c r="V27" i="12"/>
  <c r="W27" i="12"/>
  <c r="X27" i="12"/>
  <c r="Y27" i="12"/>
  <c r="Z27" i="12"/>
  <c r="AA27" i="12"/>
  <c r="AB27" i="12"/>
  <c r="AC27" i="12"/>
  <c r="V28" i="12"/>
  <c r="W28" i="12"/>
  <c r="X28" i="12"/>
  <c r="Y28" i="12"/>
  <c r="Z28" i="12"/>
  <c r="AA28" i="12"/>
  <c r="AB28" i="12"/>
  <c r="AC28" i="12"/>
  <c r="V29" i="12"/>
  <c r="W29" i="12"/>
  <c r="X29" i="12"/>
  <c r="Y29" i="12"/>
  <c r="Z29" i="12"/>
  <c r="AA29" i="12"/>
  <c r="AB29" i="12"/>
  <c r="AC29" i="12"/>
  <c r="V30" i="12"/>
  <c r="W30" i="12"/>
  <c r="X30" i="12"/>
  <c r="Y30" i="12"/>
  <c r="Z30" i="12"/>
  <c r="AA30" i="12"/>
  <c r="AB30" i="12"/>
  <c r="AC30" i="12"/>
  <c r="V31" i="12"/>
  <c r="W31" i="12"/>
  <c r="X31" i="12"/>
  <c r="Y31" i="12"/>
  <c r="Z31" i="12"/>
  <c r="AA31" i="12"/>
  <c r="AB31" i="12"/>
  <c r="AC31" i="12"/>
  <c r="V32" i="12"/>
  <c r="W32" i="12"/>
  <c r="X32" i="12"/>
  <c r="Y32" i="12"/>
  <c r="Z32" i="12"/>
  <c r="AA32" i="12"/>
  <c r="AB32" i="12"/>
  <c r="AC32" i="12"/>
  <c r="V33" i="12"/>
  <c r="W33" i="12"/>
  <c r="X33" i="12"/>
  <c r="Y33" i="12"/>
  <c r="Z33" i="12"/>
  <c r="AA33" i="12"/>
  <c r="AB33" i="12"/>
  <c r="AC33" i="12"/>
  <c r="V34" i="12"/>
  <c r="W34" i="12"/>
  <c r="X34" i="12"/>
  <c r="Y34" i="12"/>
  <c r="Z34" i="12"/>
  <c r="AA34" i="12"/>
  <c r="AB34" i="12"/>
  <c r="AC34" i="12"/>
  <c r="V35" i="12"/>
  <c r="W35" i="12"/>
  <c r="X35" i="12"/>
  <c r="Y35" i="12"/>
  <c r="Z35" i="12"/>
  <c r="AA35" i="12"/>
  <c r="AB35" i="12"/>
  <c r="AC35" i="12"/>
  <c r="V36" i="12"/>
  <c r="W36" i="12"/>
  <c r="X36" i="12"/>
  <c r="Y36" i="12"/>
  <c r="Z36" i="12"/>
  <c r="AA36" i="12"/>
  <c r="AB36" i="12"/>
  <c r="AC36" i="12"/>
  <c r="V37" i="12"/>
  <c r="W37" i="12"/>
  <c r="X37" i="12"/>
  <c r="Y37" i="12"/>
  <c r="Z37" i="12"/>
  <c r="AA37" i="12"/>
  <c r="AB37" i="12"/>
  <c r="AC37" i="12"/>
  <c r="V38" i="12"/>
  <c r="W38" i="12"/>
  <c r="X38" i="12"/>
  <c r="Y38" i="12"/>
  <c r="Z38" i="12"/>
  <c r="AA38" i="12"/>
  <c r="AB38" i="12"/>
  <c r="AC38" i="12"/>
  <c r="V39" i="12"/>
  <c r="W39" i="12"/>
  <c r="X39" i="12"/>
  <c r="Y39" i="12"/>
  <c r="Z39" i="12"/>
  <c r="AA39" i="12"/>
  <c r="AB39" i="12"/>
  <c r="AC39" i="12"/>
  <c r="V40" i="12"/>
  <c r="W40" i="12"/>
  <c r="X40" i="12"/>
  <c r="Y40" i="12"/>
  <c r="Z40" i="12"/>
  <c r="AA40" i="12"/>
  <c r="AB40" i="12"/>
  <c r="AC40" i="12"/>
  <c r="V41" i="12"/>
  <c r="W41" i="12"/>
  <c r="X41" i="12"/>
  <c r="Y41" i="12"/>
  <c r="Z41" i="12"/>
  <c r="AA41" i="12"/>
  <c r="AB41" i="12"/>
  <c r="AC41" i="12"/>
  <c r="V42" i="12"/>
  <c r="W42" i="12"/>
  <c r="X42" i="12"/>
  <c r="Y42" i="12"/>
  <c r="Z42" i="12"/>
  <c r="AA42" i="12"/>
  <c r="AB42" i="12"/>
  <c r="AC42" i="12"/>
  <c r="V43" i="12"/>
  <c r="W43" i="12"/>
  <c r="X43" i="12"/>
  <c r="Y43" i="12"/>
  <c r="Z43" i="12"/>
  <c r="AA43" i="12"/>
  <c r="AB43" i="12"/>
  <c r="AC43" i="12"/>
  <c r="V44" i="12"/>
  <c r="W44" i="12"/>
  <c r="X44" i="12"/>
  <c r="Y44" i="12"/>
  <c r="Z44" i="12"/>
  <c r="AA44" i="12"/>
  <c r="AB44" i="12"/>
  <c r="AC44" i="12"/>
  <c r="V45" i="12"/>
  <c r="W45" i="12"/>
  <c r="X45" i="12"/>
  <c r="Y45" i="12"/>
  <c r="Z45" i="12"/>
  <c r="AA45" i="12"/>
  <c r="AB45" i="12"/>
  <c r="AC45" i="12"/>
  <c r="V46" i="12"/>
  <c r="W46" i="12"/>
  <c r="X46" i="12"/>
  <c r="Y46" i="12"/>
  <c r="Z46" i="12"/>
  <c r="AA46" i="12"/>
  <c r="AB46" i="12"/>
  <c r="AC46" i="12"/>
  <c r="V47" i="12"/>
  <c r="W47" i="12"/>
  <c r="X47" i="12"/>
  <c r="Y47" i="12"/>
  <c r="Z47" i="12"/>
  <c r="AA47" i="12"/>
  <c r="AB47" i="12"/>
  <c r="AC47" i="12"/>
  <c r="V48" i="12"/>
  <c r="W48" i="12"/>
  <c r="X48" i="12"/>
  <c r="Y48" i="12"/>
  <c r="Z48" i="12"/>
  <c r="AA48" i="12"/>
  <c r="AB48" i="12"/>
  <c r="AC48" i="12"/>
  <c r="V49" i="12"/>
  <c r="W49" i="12"/>
  <c r="X49" i="12"/>
  <c r="Y49" i="12"/>
  <c r="Z49" i="12"/>
  <c r="AA49" i="12"/>
  <c r="AB49" i="12"/>
  <c r="AC49" i="12"/>
  <c r="V50" i="12"/>
  <c r="W50" i="12"/>
  <c r="X50" i="12"/>
  <c r="Y50" i="12"/>
  <c r="Z50" i="12"/>
  <c r="AA50" i="12"/>
  <c r="AB50" i="12"/>
  <c r="AC50" i="12"/>
  <c r="V51" i="12"/>
  <c r="W51" i="12"/>
  <c r="X51" i="12"/>
  <c r="Y51" i="12"/>
  <c r="Z51" i="12"/>
  <c r="AA51" i="12"/>
  <c r="AB51" i="12"/>
  <c r="AC51" i="12"/>
  <c r="V52" i="12"/>
  <c r="W52" i="12"/>
  <c r="X52" i="12"/>
  <c r="Y52" i="12"/>
  <c r="Z52" i="12"/>
  <c r="AA52" i="12"/>
  <c r="AB52" i="12"/>
  <c r="AC52" i="12"/>
  <c r="V53" i="12"/>
  <c r="W53" i="12"/>
  <c r="X53" i="12"/>
  <c r="Y53" i="12"/>
  <c r="Z53" i="12"/>
  <c r="AA53" i="12"/>
  <c r="AB53" i="12"/>
  <c r="AC53" i="12"/>
  <c r="V54" i="12"/>
  <c r="W54" i="12"/>
  <c r="X54" i="12"/>
  <c r="Y54" i="12"/>
  <c r="Z54" i="12"/>
  <c r="AA54" i="12"/>
  <c r="AB54" i="12"/>
  <c r="AC54" i="12"/>
  <c r="V55" i="12"/>
  <c r="W55" i="12"/>
  <c r="X55" i="12"/>
  <c r="Y55" i="12"/>
  <c r="Z55" i="12"/>
  <c r="AA55" i="12"/>
  <c r="AB55" i="12"/>
  <c r="AC55" i="12"/>
  <c r="V56" i="12"/>
  <c r="W56" i="12"/>
  <c r="X56" i="12"/>
  <c r="Y56" i="12"/>
  <c r="Z56" i="12"/>
  <c r="AA56" i="12"/>
  <c r="AB56" i="12"/>
  <c r="AC56" i="12"/>
  <c r="V57" i="12"/>
  <c r="W57" i="12"/>
  <c r="X57" i="12"/>
  <c r="Y57" i="12"/>
  <c r="Z57" i="12"/>
  <c r="AA57" i="12"/>
  <c r="AB57" i="12"/>
  <c r="AC57" i="12"/>
  <c r="V58" i="12"/>
  <c r="W58" i="12"/>
  <c r="X58" i="12"/>
  <c r="Y58" i="12"/>
  <c r="Z58" i="12"/>
  <c r="AA58" i="12"/>
  <c r="AB58" i="12"/>
  <c r="AC58" i="12"/>
  <c r="V59" i="12"/>
  <c r="W59" i="12"/>
  <c r="X59" i="12"/>
  <c r="Y59" i="12"/>
  <c r="Z59" i="12"/>
  <c r="AA59" i="12"/>
  <c r="AB59" i="12"/>
  <c r="AC59" i="12"/>
  <c r="V60" i="12"/>
  <c r="W60" i="12"/>
  <c r="X60" i="12"/>
  <c r="Y60" i="12"/>
  <c r="Z60" i="12"/>
  <c r="AA60" i="12"/>
  <c r="AB60" i="12"/>
  <c r="AC60" i="12"/>
  <c r="V61" i="12"/>
  <c r="W61" i="12"/>
  <c r="X61" i="12"/>
  <c r="Y61" i="12"/>
  <c r="Z61" i="12"/>
  <c r="AA61" i="12"/>
  <c r="AB61" i="12"/>
  <c r="AC61" i="12"/>
  <c r="V62" i="12"/>
  <c r="W62" i="12"/>
  <c r="X62" i="12"/>
  <c r="Y62" i="12"/>
  <c r="Z62" i="12"/>
  <c r="AA62" i="12"/>
  <c r="AB62" i="12"/>
  <c r="AC62" i="12"/>
  <c r="V63" i="12"/>
  <c r="W63" i="12"/>
  <c r="X63" i="12"/>
  <c r="Y63" i="12"/>
  <c r="Z63" i="12"/>
  <c r="AA63" i="12"/>
  <c r="AB63" i="12"/>
  <c r="AC63" i="12"/>
  <c r="V64" i="12"/>
  <c r="W64" i="12"/>
  <c r="X64" i="12"/>
  <c r="Y64" i="12"/>
  <c r="Z64" i="12"/>
  <c r="AA64" i="12"/>
  <c r="AB64" i="12"/>
  <c r="AC64" i="12"/>
  <c r="V65" i="12"/>
  <c r="W65" i="12"/>
  <c r="X65" i="12"/>
  <c r="Y65" i="12"/>
  <c r="Z65" i="12"/>
  <c r="AA65" i="12"/>
  <c r="AB65" i="12"/>
  <c r="AC65" i="12"/>
  <c r="V66" i="12"/>
  <c r="W66" i="12"/>
  <c r="X66" i="12"/>
  <c r="Y66" i="12"/>
  <c r="Z66" i="12"/>
  <c r="AA66" i="12"/>
  <c r="AB66" i="12"/>
  <c r="AC66" i="12"/>
  <c r="V67" i="12"/>
  <c r="W67" i="12"/>
  <c r="X67" i="12"/>
  <c r="Y67" i="12"/>
  <c r="Z67" i="12"/>
  <c r="AA67" i="12"/>
  <c r="AB67" i="12"/>
  <c r="AC67" i="12"/>
  <c r="V68" i="12"/>
  <c r="W68" i="12"/>
  <c r="X68" i="12"/>
  <c r="Y68" i="12"/>
  <c r="Z68" i="12"/>
  <c r="AA68" i="12"/>
  <c r="AB68" i="12"/>
  <c r="AC68" i="12"/>
  <c r="V69" i="12"/>
  <c r="W69" i="12"/>
  <c r="X69" i="12"/>
  <c r="Y69" i="12"/>
  <c r="Z69" i="12"/>
  <c r="AA69" i="12"/>
  <c r="AB69" i="12"/>
  <c r="AC69" i="12"/>
  <c r="V70" i="12"/>
  <c r="W70" i="12"/>
  <c r="X70" i="12"/>
  <c r="Y70" i="12"/>
  <c r="Z70" i="12"/>
  <c r="AA70" i="12"/>
  <c r="AB70" i="12"/>
  <c r="AC70" i="12"/>
  <c r="V71" i="12"/>
  <c r="W71" i="12"/>
  <c r="X71" i="12"/>
  <c r="Y71" i="12"/>
  <c r="Z71" i="12"/>
  <c r="AA71" i="12"/>
  <c r="AB71" i="12"/>
  <c r="AC71" i="12"/>
  <c r="V72" i="12"/>
  <c r="W72" i="12"/>
  <c r="X72" i="12"/>
  <c r="Y72" i="12"/>
  <c r="Z72" i="12"/>
  <c r="AA72" i="12"/>
  <c r="AB72" i="12"/>
  <c r="AC72" i="12"/>
  <c r="V73" i="12"/>
  <c r="W73" i="12"/>
  <c r="X73" i="12"/>
  <c r="Y73" i="12"/>
  <c r="Z73" i="12"/>
  <c r="AA73" i="12"/>
  <c r="AB73" i="12"/>
  <c r="AC73" i="12"/>
  <c r="V74" i="12"/>
  <c r="W74" i="12"/>
  <c r="X74" i="12"/>
  <c r="Y74" i="12"/>
  <c r="Z74" i="12"/>
  <c r="AA74" i="12"/>
  <c r="AB74" i="12"/>
  <c r="AC74" i="12"/>
  <c r="V75" i="12"/>
  <c r="W75" i="12"/>
  <c r="X75" i="12"/>
  <c r="Y75" i="12"/>
  <c r="Z75" i="12"/>
  <c r="AA75" i="12"/>
  <c r="AB75" i="12"/>
  <c r="AC75" i="12"/>
  <c r="V76" i="12"/>
  <c r="W76" i="12"/>
  <c r="X76" i="12"/>
  <c r="Y76" i="12"/>
  <c r="Z76" i="12"/>
  <c r="AA76" i="12"/>
  <c r="AB76" i="12"/>
  <c r="AC76" i="12"/>
  <c r="V77" i="12"/>
  <c r="W77" i="12"/>
  <c r="X77" i="12"/>
  <c r="Y77" i="12"/>
  <c r="Z77" i="12"/>
  <c r="AA77" i="12"/>
  <c r="AB77" i="12"/>
  <c r="AC77" i="12"/>
  <c r="V78" i="12"/>
  <c r="W78" i="12"/>
  <c r="X78" i="12"/>
  <c r="Y78" i="12"/>
  <c r="Z78" i="12"/>
  <c r="AA78" i="12"/>
  <c r="AB78" i="12"/>
  <c r="AC78" i="12"/>
  <c r="V79" i="12"/>
  <c r="W79" i="12"/>
  <c r="X79" i="12"/>
  <c r="Y79" i="12"/>
  <c r="Z79" i="12"/>
  <c r="AA79" i="12"/>
  <c r="AB79" i="12"/>
  <c r="AC79" i="12"/>
  <c r="V80" i="12"/>
  <c r="W80" i="12"/>
  <c r="X80" i="12"/>
  <c r="Y80" i="12"/>
  <c r="Z80" i="12"/>
  <c r="AA80" i="12"/>
  <c r="AB80" i="12"/>
  <c r="AC80" i="12"/>
  <c r="V81" i="12"/>
  <c r="W81" i="12"/>
  <c r="X81" i="12"/>
  <c r="Y81" i="12"/>
  <c r="Z81" i="12"/>
  <c r="AA81" i="12"/>
  <c r="AB81" i="12"/>
  <c r="AC81" i="12"/>
  <c r="V82" i="12"/>
  <c r="W82" i="12"/>
  <c r="X82" i="12"/>
  <c r="Y82" i="12"/>
  <c r="Z82" i="12"/>
  <c r="AA82" i="12"/>
  <c r="AB82" i="12"/>
  <c r="AC82" i="12"/>
  <c r="V83" i="12"/>
  <c r="W83" i="12"/>
  <c r="X83" i="12"/>
  <c r="Y83" i="12"/>
  <c r="Z83" i="12"/>
  <c r="AA83" i="12"/>
  <c r="AB83" i="12"/>
  <c r="AC83" i="12"/>
  <c r="V84" i="12"/>
  <c r="W84" i="12"/>
  <c r="X84" i="12"/>
  <c r="Y84" i="12"/>
  <c r="Z84" i="12"/>
  <c r="AA84" i="12"/>
  <c r="AB84" i="12"/>
  <c r="AC84" i="12"/>
  <c r="V85" i="12"/>
  <c r="W85" i="12"/>
  <c r="X85" i="12"/>
  <c r="Y85" i="12"/>
  <c r="Z85" i="12"/>
  <c r="AA85" i="12"/>
  <c r="AB85" i="12"/>
  <c r="AC85" i="12"/>
  <c r="V86" i="12"/>
  <c r="W86" i="12"/>
  <c r="X86" i="12"/>
  <c r="Y86" i="12"/>
  <c r="Z86" i="12"/>
  <c r="AA86" i="12"/>
  <c r="AB86" i="12"/>
  <c r="AC86" i="12"/>
  <c r="V87" i="12"/>
  <c r="W87" i="12"/>
  <c r="X87" i="12"/>
  <c r="Y87" i="12"/>
  <c r="Z87" i="12"/>
  <c r="AA87" i="12"/>
  <c r="AB87" i="12"/>
  <c r="AC87" i="12"/>
  <c r="V88" i="12"/>
  <c r="W88" i="12"/>
  <c r="X88" i="12"/>
  <c r="Y88" i="12"/>
  <c r="Z88" i="12"/>
  <c r="AA88" i="12"/>
  <c r="AB88" i="12"/>
  <c r="AC88" i="12"/>
  <c r="V89" i="12"/>
  <c r="W89" i="12"/>
  <c r="X89" i="12"/>
  <c r="Y89" i="12"/>
  <c r="Z89" i="12"/>
  <c r="AA89" i="12"/>
  <c r="AB89" i="12"/>
  <c r="AC89" i="12"/>
  <c r="V90" i="12"/>
  <c r="W90" i="12"/>
  <c r="X90" i="12"/>
  <c r="Y90" i="12"/>
  <c r="Z90" i="12"/>
  <c r="AA90" i="12"/>
  <c r="AB90" i="12"/>
  <c r="AC90" i="12"/>
  <c r="V91" i="12"/>
  <c r="W91" i="12"/>
  <c r="X91" i="12"/>
  <c r="Y91" i="12"/>
  <c r="Z91" i="12"/>
  <c r="AA91" i="12"/>
  <c r="AB91" i="12"/>
  <c r="AC91" i="12"/>
  <c r="V92" i="12"/>
  <c r="W92" i="12"/>
  <c r="X92" i="12"/>
  <c r="Y92" i="12"/>
  <c r="Z92" i="12"/>
  <c r="AA92" i="12"/>
  <c r="AB92" i="12"/>
  <c r="AC92" i="12"/>
  <c r="V93" i="12"/>
  <c r="W93" i="12"/>
  <c r="X93" i="12"/>
  <c r="Y93" i="12"/>
  <c r="Z93" i="12"/>
  <c r="AA93" i="12"/>
  <c r="AB93" i="12"/>
  <c r="AC93" i="12"/>
  <c r="V94" i="12"/>
  <c r="W94" i="12"/>
  <c r="X94" i="12"/>
  <c r="Y94" i="12"/>
  <c r="Z94" i="12"/>
  <c r="AA94" i="12"/>
  <c r="AB94" i="12"/>
  <c r="AC94" i="12"/>
  <c r="V95" i="12"/>
  <c r="W95" i="12"/>
  <c r="X95" i="12"/>
  <c r="Y95" i="12"/>
  <c r="Z95" i="12"/>
  <c r="AA95" i="12"/>
  <c r="AB95" i="12"/>
  <c r="AC95" i="12"/>
  <c r="V96" i="12"/>
  <c r="W96" i="12"/>
  <c r="X96" i="12"/>
  <c r="Y96" i="12"/>
  <c r="Z96" i="12"/>
  <c r="AA96" i="12"/>
  <c r="AB96" i="12"/>
  <c r="AC96" i="12"/>
  <c r="V97" i="12"/>
  <c r="W97" i="12"/>
  <c r="X97" i="12"/>
  <c r="Y97" i="12"/>
  <c r="Z97" i="12"/>
  <c r="AA97" i="12"/>
  <c r="AB97" i="12"/>
  <c r="AC97" i="12"/>
  <c r="V98" i="12"/>
  <c r="W98" i="12"/>
  <c r="X98" i="12"/>
  <c r="Y98" i="12"/>
  <c r="Z98" i="12"/>
  <c r="AA98" i="12"/>
  <c r="AB98" i="12"/>
  <c r="AC98" i="12"/>
  <c r="V99" i="12"/>
  <c r="W99" i="12"/>
  <c r="X99" i="12"/>
  <c r="Y99" i="12"/>
  <c r="Z99" i="12"/>
  <c r="AA99" i="12"/>
  <c r="AB99" i="12"/>
  <c r="AC99" i="12"/>
  <c r="V100" i="12"/>
  <c r="W100" i="12"/>
  <c r="X100" i="12"/>
  <c r="Y100" i="12"/>
  <c r="Z100" i="12"/>
  <c r="AA100" i="12"/>
  <c r="AB100" i="12"/>
  <c r="AC100" i="12"/>
  <c r="V101" i="12"/>
  <c r="W101" i="12"/>
  <c r="X101" i="12"/>
  <c r="Y101" i="12"/>
  <c r="Z101" i="12"/>
  <c r="AA101" i="12"/>
  <c r="AB101" i="12"/>
  <c r="AC101" i="12"/>
  <c r="V102" i="12"/>
  <c r="W102" i="12"/>
  <c r="X102" i="12"/>
  <c r="Y102" i="12"/>
  <c r="Z102" i="12"/>
  <c r="AA102" i="12"/>
  <c r="AB102" i="12"/>
  <c r="AC102" i="12"/>
  <c r="V103" i="12"/>
  <c r="W103" i="12"/>
  <c r="X103" i="12"/>
  <c r="Y103" i="12"/>
  <c r="Z103" i="12"/>
  <c r="AA103" i="12"/>
  <c r="AB103" i="12"/>
  <c r="AC103" i="12"/>
  <c r="V104" i="12"/>
  <c r="W104" i="12"/>
  <c r="X104" i="12"/>
  <c r="Y104" i="12"/>
  <c r="Z104" i="12"/>
  <c r="AA104" i="12"/>
  <c r="AB104" i="12"/>
  <c r="AC104" i="12"/>
  <c r="V105" i="12"/>
  <c r="W105" i="12"/>
  <c r="X105" i="12"/>
  <c r="Y105" i="12"/>
  <c r="Z105" i="12"/>
  <c r="AA105" i="12"/>
  <c r="AB105" i="12"/>
  <c r="AC105" i="12"/>
  <c r="V106" i="12"/>
  <c r="W106" i="12"/>
  <c r="X106" i="12"/>
  <c r="Y106" i="12"/>
  <c r="Z106" i="12"/>
  <c r="AA106" i="12"/>
  <c r="AB106" i="12"/>
  <c r="AC106" i="12"/>
  <c r="V107" i="12"/>
  <c r="W107" i="12"/>
  <c r="X107" i="12"/>
  <c r="Y107" i="12"/>
  <c r="Z107" i="12"/>
  <c r="AA107" i="12"/>
  <c r="AB107" i="12"/>
  <c r="AC107" i="12"/>
  <c r="V108" i="12"/>
  <c r="W108" i="12"/>
  <c r="X108" i="12"/>
  <c r="Y108" i="12"/>
  <c r="Z108" i="12"/>
  <c r="AA108" i="12"/>
  <c r="AB108" i="12"/>
  <c r="AC108" i="12"/>
  <c r="V109" i="12"/>
  <c r="W109" i="12"/>
  <c r="X109" i="12"/>
  <c r="Y109" i="12"/>
  <c r="Z109" i="12"/>
  <c r="AA109" i="12"/>
  <c r="AB109" i="12"/>
  <c r="AC109" i="12"/>
  <c r="V110" i="12"/>
  <c r="W110" i="12"/>
  <c r="X110" i="12"/>
  <c r="Y110" i="12"/>
  <c r="Z110" i="12"/>
  <c r="AA110" i="12"/>
  <c r="AB110" i="12"/>
  <c r="AC110" i="12"/>
  <c r="V111" i="12"/>
  <c r="W111" i="12"/>
  <c r="X111" i="12"/>
  <c r="Y111" i="12"/>
  <c r="Z111" i="12"/>
  <c r="AA111" i="12"/>
  <c r="AB111" i="12"/>
  <c r="AC111" i="12"/>
  <c r="V112" i="12"/>
  <c r="W112" i="12"/>
  <c r="X112" i="12"/>
  <c r="Y112" i="12"/>
  <c r="Z112" i="12"/>
  <c r="AA112" i="12"/>
  <c r="AB112" i="12"/>
  <c r="AC112" i="12"/>
  <c r="V113" i="12"/>
  <c r="W113" i="12"/>
  <c r="X113" i="12"/>
  <c r="Y113" i="12"/>
  <c r="Z113" i="12"/>
  <c r="AA113" i="12"/>
  <c r="AB113" i="12"/>
  <c r="AC113" i="12"/>
  <c r="V114" i="12"/>
  <c r="W114" i="12"/>
  <c r="X114" i="12"/>
  <c r="Y114" i="12"/>
  <c r="Z114" i="12"/>
  <c r="AA114" i="12"/>
  <c r="AB114" i="12"/>
  <c r="AC114" i="12"/>
  <c r="V115" i="12"/>
  <c r="W115" i="12"/>
  <c r="X115" i="12"/>
  <c r="Y115" i="12"/>
  <c r="Z115" i="12"/>
  <c r="AA115" i="12"/>
  <c r="AB115" i="12"/>
  <c r="AC115" i="12"/>
  <c r="V116" i="12"/>
  <c r="W116" i="12"/>
  <c r="X116" i="12"/>
  <c r="Y116" i="12"/>
  <c r="Z116" i="12"/>
  <c r="AA116" i="12"/>
  <c r="AB116" i="12"/>
  <c r="AC116" i="12"/>
  <c r="V117" i="12"/>
  <c r="W117" i="12"/>
  <c r="X117" i="12"/>
  <c r="Y117" i="12"/>
  <c r="Z117" i="12"/>
  <c r="AA117" i="12"/>
  <c r="AB117" i="12"/>
  <c r="AC117" i="12"/>
  <c r="V118" i="12"/>
  <c r="W118" i="12"/>
  <c r="X118" i="12"/>
  <c r="Y118" i="12"/>
  <c r="Z118" i="12"/>
  <c r="AA118" i="12"/>
  <c r="AB118" i="12"/>
  <c r="AC118" i="12"/>
  <c r="V119" i="12"/>
  <c r="W119" i="12"/>
  <c r="X119" i="12"/>
  <c r="Y119" i="12"/>
  <c r="Z119" i="12"/>
  <c r="AA119" i="12"/>
  <c r="AB119" i="12"/>
  <c r="AC119" i="12"/>
  <c r="V120" i="12"/>
  <c r="W120" i="12"/>
  <c r="X120" i="12"/>
  <c r="Y120" i="12"/>
  <c r="Z120" i="12"/>
  <c r="AA120" i="12"/>
  <c r="AB120" i="12"/>
  <c r="AC120" i="12"/>
  <c r="V121" i="12"/>
  <c r="W121" i="12"/>
  <c r="X121" i="12"/>
  <c r="Y121" i="12"/>
  <c r="Z121" i="12"/>
  <c r="AA121" i="12"/>
  <c r="AB121" i="12"/>
  <c r="AC121" i="12"/>
  <c r="V122" i="12"/>
  <c r="W122" i="12"/>
  <c r="X122" i="12"/>
  <c r="Y122" i="12"/>
  <c r="Z122" i="12"/>
  <c r="AA122" i="12"/>
  <c r="AB122" i="12"/>
  <c r="AC122" i="12"/>
  <c r="V123" i="12"/>
  <c r="W123" i="12"/>
  <c r="X123" i="12"/>
  <c r="Y123" i="12"/>
  <c r="Z123" i="12"/>
  <c r="AA123" i="12"/>
  <c r="AB123" i="12"/>
  <c r="AC123" i="12"/>
  <c r="V124" i="12"/>
  <c r="W124" i="12"/>
  <c r="X124" i="12"/>
  <c r="Y124" i="12"/>
  <c r="Z124" i="12"/>
  <c r="AA124" i="12"/>
  <c r="AB124" i="12"/>
  <c r="AC124" i="12"/>
  <c r="V125" i="12"/>
  <c r="W125" i="12"/>
  <c r="X125" i="12"/>
  <c r="Y125" i="12"/>
  <c r="Z125" i="12"/>
  <c r="AA125" i="12"/>
  <c r="AB125" i="12"/>
  <c r="AC125" i="12"/>
  <c r="V126" i="12"/>
  <c r="W126" i="12"/>
  <c r="X126" i="12"/>
  <c r="Y126" i="12"/>
  <c r="Z126" i="12"/>
  <c r="AA126" i="12"/>
  <c r="AB126" i="12"/>
  <c r="AC126" i="12"/>
  <c r="V127" i="12"/>
  <c r="W127" i="12"/>
  <c r="X127" i="12"/>
  <c r="Y127" i="12"/>
  <c r="Z127" i="12"/>
  <c r="AA127" i="12"/>
  <c r="AB127" i="12"/>
  <c r="AC127" i="12"/>
  <c r="V128" i="12"/>
  <c r="W128" i="12"/>
  <c r="X128" i="12"/>
  <c r="Y128" i="12"/>
  <c r="Z128" i="12"/>
  <c r="AA128" i="12"/>
  <c r="AB128" i="12"/>
  <c r="AC128" i="12"/>
  <c r="V129" i="12"/>
  <c r="W129" i="12"/>
  <c r="X129" i="12"/>
  <c r="Y129" i="12"/>
  <c r="Z129" i="12"/>
  <c r="AA129" i="12"/>
  <c r="AB129" i="12"/>
  <c r="AC129" i="12"/>
  <c r="V130" i="12"/>
  <c r="W130" i="12"/>
  <c r="X130" i="12"/>
  <c r="Y130" i="12"/>
  <c r="Z130" i="12"/>
  <c r="AA130" i="12"/>
  <c r="AB130" i="12"/>
  <c r="AC130" i="12"/>
  <c r="V131" i="12"/>
  <c r="W131" i="12"/>
  <c r="X131" i="12"/>
  <c r="Y131" i="12"/>
  <c r="Z131" i="12"/>
  <c r="AA131" i="12"/>
  <c r="AB131" i="12"/>
  <c r="AC131" i="12"/>
  <c r="V132" i="12"/>
  <c r="W132" i="12"/>
  <c r="X132" i="12"/>
  <c r="Y132" i="12"/>
  <c r="Z132" i="12"/>
  <c r="AA132" i="12"/>
  <c r="AB132" i="12"/>
  <c r="AC132" i="12"/>
  <c r="V133" i="12"/>
  <c r="W133" i="12"/>
  <c r="X133" i="12"/>
  <c r="Y133" i="12"/>
  <c r="Z133" i="12"/>
  <c r="AA133" i="12"/>
  <c r="AB133" i="12"/>
  <c r="AC133" i="12"/>
  <c r="V134" i="12"/>
  <c r="W134" i="12"/>
  <c r="X134" i="12"/>
  <c r="Y134" i="12"/>
  <c r="Z134" i="12"/>
  <c r="AA134" i="12"/>
  <c r="AB134" i="12"/>
  <c r="AC134" i="12"/>
  <c r="V135" i="12"/>
  <c r="W135" i="12"/>
  <c r="X135" i="12"/>
  <c r="Y135" i="12"/>
  <c r="Z135" i="12"/>
  <c r="AA135" i="12"/>
  <c r="AB135" i="12"/>
  <c r="AC135" i="12"/>
  <c r="V136" i="12"/>
  <c r="W136" i="12"/>
  <c r="X136" i="12"/>
  <c r="Y136" i="12"/>
  <c r="Z136" i="12"/>
  <c r="AA136" i="12"/>
  <c r="AB136" i="12"/>
  <c r="AC136" i="12"/>
  <c r="V137" i="12"/>
  <c r="W137" i="12"/>
  <c r="X137" i="12"/>
  <c r="Y137" i="12"/>
  <c r="Z137" i="12"/>
  <c r="AA137" i="12"/>
  <c r="AB137" i="12"/>
  <c r="AC137" i="12"/>
  <c r="V138" i="12"/>
  <c r="W138" i="12"/>
  <c r="X138" i="12"/>
  <c r="Y138" i="12"/>
  <c r="Z138" i="12"/>
  <c r="AA138" i="12"/>
  <c r="AB138" i="12"/>
  <c r="AC138" i="12"/>
  <c r="V139" i="12"/>
  <c r="W139" i="12"/>
  <c r="X139" i="12"/>
  <c r="Y139" i="12"/>
  <c r="Z139" i="12"/>
  <c r="AA139" i="12"/>
  <c r="AB139" i="12"/>
  <c r="AC139" i="12"/>
  <c r="V140" i="12"/>
  <c r="W140" i="12"/>
  <c r="X140" i="12"/>
  <c r="Y140" i="12"/>
  <c r="Z140" i="12"/>
  <c r="AA140" i="12"/>
  <c r="AB140" i="12"/>
  <c r="AC140" i="12"/>
  <c r="V141" i="12"/>
  <c r="W141" i="12"/>
  <c r="X141" i="12"/>
  <c r="Y141" i="12"/>
  <c r="Z141" i="12"/>
  <c r="AA141" i="12"/>
  <c r="AB141" i="12"/>
  <c r="AC141" i="12"/>
  <c r="V142" i="12"/>
  <c r="W142" i="12"/>
  <c r="X142" i="12"/>
  <c r="Y142" i="12"/>
  <c r="Z142" i="12"/>
  <c r="AA142" i="12"/>
  <c r="AB142" i="12"/>
  <c r="AC142" i="12"/>
  <c r="V143" i="12"/>
  <c r="W143" i="12"/>
  <c r="X143" i="12"/>
  <c r="Y143" i="12"/>
  <c r="Z143" i="12"/>
  <c r="AA143" i="12"/>
  <c r="AB143" i="12"/>
  <c r="AC143" i="12"/>
  <c r="V144" i="12"/>
  <c r="W144" i="12"/>
  <c r="X144" i="12"/>
  <c r="Y144" i="12"/>
  <c r="Z144" i="12"/>
  <c r="AA144" i="12"/>
  <c r="AB144" i="12"/>
  <c r="AC144" i="12"/>
  <c r="V145" i="12"/>
  <c r="W145" i="12"/>
  <c r="X145" i="12"/>
  <c r="Y145" i="12"/>
  <c r="Z145" i="12"/>
  <c r="AA145" i="12"/>
  <c r="AB145" i="12"/>
  <c r="AC145" i="12"/>
  <c r="V146" i="12"/>
  <c r="W146" i="12"/>
  <c r="X146" i="12"/>
  <c r="Y146" i="12"/>
  <c r="Z146" i="12"/>
  <c r="AA146" i="12"/>
  <c r="AB146" i="12"/>
  <c r="AC146" i="12"/>
  <c r="V147" i="12"/>
  <c r="W147" i="12"/>
  <c r="X147" i="12"/>
  <c r="Y147" i="12"/>
  <c r="Z147" i="12"/>
  <c r="AA147" i="12"/>
  <c r="AB147" i="12"/>
  <c r="AC147" i="12"/>
  <c r="V148" i="12"/>
  <c r="W148" i="12"/>
  <c r="X148" i="12"/>
  <c r="Y148" i="12"/>
  <c r="Z148" i="12"/>
  <c r="AA148" i="12"/>
  <c r="AB148" i="12"/>
  <c r="AC148" i="12"/>
  <c r="V149" i="12"/>
  <c r="W149" i="12"/>
  <c r="X149" i="12"/>
  <c r="Y149" i="12"/>
  <c r="Z149" i="12"/>
  <c r="AA149" i="12"/>
  <c r="AB149" i="12"/>
  <c r="AC149" i="12"/>
  <c r="V150" i="12"/>
  <c r="W150" i="12"/>
  <c r="X150" i="12"/>
  <c r="Y150" i="12"/>
  <c r="Z150" i="12"/>
  <c r="AA150" i="12"/>
  <c r="AB150" i="12"/>
  <c r="AC150" i="12"/>
  <c r="V151" i="12"/>
  <c r="W151" i="12"/>
  <c r="X151" i="12"/>
  <c r="Y151" i="12"/>
  <c r="Z151" i="12"/>
  <c r="AA151" i="12"/>
  <c r="AB151" i="12"/>
  <c r="AC151" i="12"/>
  <c r="V152" i="12"/>
  <c r="W152" i="12"/>
  <c r="X152" i="12"/>
  <c r="Y152" i="12"/>
  <c r="Z152" i="12"/>
  <c r="AA152" i="12"/>
  <c r="AB152" i="12"/>
  <c r="AC152" i="12"/>
  <c r="V153" i="12"/>
  <c r="W153" i="12"/>
  <c r="X153" i="12"/>
  <c r="Y153" i="12"/>
  <c r="Z153" i="12"/>
  <c r="AA153" i="12"/>
  <c r="AB153" i="12"/>
  <c r="AC153" i="12"/>
  <c r="V154" i="12"/>
  <c r="W154" i="12"/>
  <c r="X154" i="12"/>
  <c r="Y154" i="12"/>
  <c r="Z154" i="12"/>
  <c r="AA154" i="12"/>
  <c r="AB154" i="12"/>
  <c r="AC154" i="12"/>
  <c r="V155" i="12"/>
  <c r="W155" i="12"/>
  <c r="X155" i="12"/>
  <c r="Y155" i="12"/>
  <c r="Z155" i="12"/>
  <c r="AA155" i="12"/>
  <c r="AB155" i="12"/>
  <c r="AC155" i="12"/>
  <c r="V156" i="12"/>
  <c r="W156" i="12"/>
  <c r="X156" i="12"/>
  <c r="Y156" i="12"/>
  <c r="Z156" i="12"/>
  <c r="AA156" i="12"/>
  <c r="AB156" i="12"/>
  <c r="AC156" i="12"/>
  <c r="V157" i="12"/>
  <c r="W157" i="12"/>
  <c r="X157" i="12"/>
  <c r="Y157" i="12"/>
  <c r="Z157" i="12"/>
  <c r="AA157" i="12"/>
  <c r="AB157" i="12"/>
  <c r="AC157" i="12"/>
  <c r="V158" i="12"/>
  <c r="W158" i="12"/>
  <c r="X158" i="12"/>
  <c r="Y158" i="12"/>
  <c r="Z158" i="12"/>
  <c r="AA158" i="12"/>
  <c r="AB158" i="12"/>
  <c r="AC158" i="12"/>
  <c r="V159" i="12"/>
  <c r="W159" i="12"/>
  <c r="X159" i="12"/>
  <c r="Y159" i="12"/>
  <c r="Z159" i="12"/>
  <c r="AA159" i="12"/>
  <c r="AB159" i="12"/>
  <c r="AC159" i="12"/>
  <c r="V160" i="12"/>
  <c r="W160" i="12"/>
  <c r="X160" i="12"/>
  <c r="Y160" i="12"/>
  <c r="Z160" i="12"/>
  <c r="AA160" i="12"/>
  <c r="AB160" i="12"/>
  <c r="AC160" i="12"/>
  <c r="V161" i="12"/>
  <c r="W161" i="12"/>
  <c r="X161" i="12"/>
  <c r="Y161" i="12"/>
  <c r="Z161" i="12"/>
  <c r="AA161" i="12"/>
  <c r="AB161" i="12"/>
  <c r="AC161" i="12"/>
  <c r="V162" i="12"/>
  <c r="W162" i="12"/>
  <c r="X162" i="12"/>
  <c r="Y162" i="12"/>
  <c r="Z162" i="12"/>
  <c r="AA162" i="12"/>
  <c r="AB162" i="12"/>
  <c r="AC162" i="12"/>
  <c r="V163" i="12"/>
  <c r="W163" i="12"/>
  <c r="X163" i="12"/>
  <c r="Y163" i="12"/>
  <c r="Z163" i="12"/>
  <c r="AA163" i="12"/>
  <c r="AB163" i="12"/>
  <c r="AC163" i="12"/>
  <c r="V164" i="12"/>
  <c r="W164" i="12"/>
  <c r="X164" i="12"/>
  <c r="Y164" i="12"/>
  <c r="Z164" i="12"/>
  <c r="AA164" i="12"/>
  <c r="AB164" i="12"/>
  <c r="AC164" i="12"/>
  <c r="V165" i="12"/>
  <c r="W165" i="12"/>
  <c r="X165" i="12"/>
  <c r="Y165" i="12"/>
  <c r="Z165" i="12"/>
  <c r="AA165" i="12"/>
  <c r="AB165" i="12"/>
  <c r="AC165" i="12"/>
  <c r="V166" i="12"/>
  <c r="W166" i="12"/>
  <c r="X166" i="12"/>
  <c r="Y166" i="12"/>
  <c r="Z166" i="12"/>
  <c r="AA166" i="12"/>
  <c r="AB166" i="12"/>
  <c r="AC166" i="12"/>
  <c r="V167" i="12"/>
  <c r="W167" i="12"/>
  <c r="X167" i="12"/>
  <c r="Y167" i="12"/>
  <c r="Z167" i="12"/>
  <c r="AA167" i="12"/>
  <c r="AB167" i="12"/>
  <c r="AC167" i="12"/>
  <c r="V168" i="12"/>
  <c r="W168" i="12"/>
  <c r="X168" i="12"/>
  <c r="Y168" i="12"/>
  <c r="Z168" i="12"/>
  <c r="AA168" i="12"/>
  <c r="AB168" i="12"/>
  <c r="AC168" i="12"/>
  <c r="V169" i="12"/>
  <c r="W169" i="12"/>
  <c r="X169" i="12"/>
  <c r="Y169" i="12"/>
  <c r="Z169" i="12"/>
  <c r="AA169" i="12"/>
  <c r="AB169" i="12"/>
  <c r="AC169" i="12"/>
  <c r="V170" i="12"/>
  <c r="W170" i="12"/>
  <c r="X170" i="12"/>
  <c r="Y170" i="12"/>
  <c r="Z170" i="12"/>
  <c r="AA170" i="12"/>
  <c r="AB170" i="12"/>
  <c r="AC170" i="12"/>
  <c r="V171" i="12"/>
  <c r="W171" i="12"/>
  <c r="X171" i="12"/>
  <c r="Y171" i="12"/>
  <c r="Z171" i="12"/>
  <c r="AA171" i="12"/>
  <c r="AB171" i="12"/>
  <c r="AC171" i="12"/>
  <c r="V172" i="12"/>
  <c r="W172" i="12"/>
  <c r="X172" i="12"/>
  <c r="Y172" i="12"/>
  <c r="Z172" i="12"/>
  <c r="AA172" i="12"/>
  <c r="AB172" i="12"/>
  <c r="AC172" i="12"/>
  <c r="V173" i="12"/>
  <c r="W173" i="12"/>
  <c r="X173" i="12"/>
  <c r="Y173" i="12"/>
  <c r="Z173" i="12"/>
  <c r="AA173" i="12"/>
  <c r="AB173" i="12"/>
  <c r="AC173" i="12"/>
  <c r="V174" i="12"/>
  <c r="W174" i="12"/>
  <c r="X174" i="12"/>
  <c r="Y174" i="12"/>
  <c r="Z174" i="12"/>
  <c r="AA174" i="12"/>
  <c r="AB174" i="12"/>
  <c r="AC174" i="12"/>
  <c r="V175" i="12"/>
  <c r="W175" i="12"/>
  <c r="X175" i="12"/>
  <c r="Y175" i="12"/>
  <c r="Z175" i="12"/>
  <c r="AA175" i="12"/>
  <c r="AB175" i="12"/>
  <c r="AC175" i="12"/>
  <c r="V176" i="12"/>
  <c r="W176" i="12"/>
  <c r="X176" i="12"/>
  <c r="Y176" i="12"/>
  <c r="Z176" i="12"/>
  <c r="AA176" i="12"/>
  <c r="AB176" i="12"/>
  <c r="AC176" i="12"/>
  <c r="V177" i="12"/>
  <c r="W177" i="12"/>
  <c r="X177" i="12"/>
  <c r="Y177" i="12"/>
  <c r="Z177" i="12"/>
  <c r="AA177" i="12"/>
  <c r="AB177" i="12"/>
  <c r="AC177" i="12"/>
  <c r="V178" i="12"/>
  <c r="W178" i="12"/>
  <c r="X178" i="12"/>
  <c r="Y178" i="12"/>
  <c r="Z178" i="12"/>
  <c r="AA178" i="12"/>
  <c r="AB178" i="12"/>
  <c r="AC178" i="12"/>
  <c r="V179" i="12"/>
  <c r="W179" i="12"/>
  <c r="X179" i="12"/>
  <c r="Y179" i="12"/>
  <c r="Z179" i="12"/>
  <c r="AA179" i="12"/>
  <c r="AB179" i="12"/>
  <c r="AC179" i="12"/>
  <c r="V180" i="12"/>
  <c r="W180" i="12"/>
  <c r="X180" i="12"/>
  <c r="Y180" i="12"/>
  <c r="Z180" i="12"/>
  <c r="AA180" i="12"/>
  <c r="AB180" i="12"/>
  <c r="AC180" i="12"/>
  <c r="V181" i="12"/>
  <c r="W181" i="12"/>
  <c r="X181" i="12"/>
  <c r="Y181" i="12"/>
  <c r="Z181" i="12"/>
  <c r="AA181" i="12"/>
  <c r="AB181" i="12"/>
  <c r="AC181" i="12"/>
  <c r="V182" i="12"/>
  <c r="W182" i="12"/>
  <c r="X182" i="12"/>
  <c r="Y182" i="12"/>
  <c r="Z182" i="12"/>
  <c r="AA182" i="12"/>
  <c r="AB182" i="12"/>
  <c r="AC182" i="12"/>
  <c r="V183" i="12"/>
  <c r="W183" i="12"/>
  <c r="X183" i="12"/>
  <c r="Y183" i="12"/>
  <c r="Z183" i="12"/>
  <c r="AA183" i="12"/>
  <c r="AB183" i="12"/>
  <c r="AC183" i="12"/>
  <c r="V184" i="12"/>
  <c r="W184" i="12"/>
  <c r="X184" i="12"/>
  <c r="Y184" i="12"/>
  <c r="Z184" i="12"/>
  <c r="AA184" i="12"/>
  <c r="AB184" i="12"/>
  <c r="AC184" i="12"/>
  <c r="V185" i="12"/>
  <c r="W185" i="12"/>
  <c r="X185" i="12"/>
  <c r="Y185" i="12"/>
  <c r="Z185" i="12"/>
  <c r="AA185" i="12"/>
  <c r="AB185" i="12"/>
  <c r="AC185" i="12"/>
  <c r="V186" i="12"/>
  <c r="W186" i="12"/>
  <c r="X186" i="12"/>
  <c r="Y186" i="12"/>
  <c r="Z186" i="12"/>
  <c r="AA186" i="12"/>
  <c r="AB186" i="12"/>
  <c r="AC186" i="12"/>
  <c r="V187" i="12"/>
  <c r="W187" i="12"/>
  <c r="X187" i="12"/>
  <c r="Y187" i="12"/>
  <c r="Z187" i="12"/>
  <c r="AA187" i="12"/>
  <c r="AB187" i="12"/>
  <c r="AC187" i="12"/>
  <c r="V188" i="12"/>
  <c r="W188" i="12"/>
  <c r="X188" i="12"/>
  <c r="Y188" i="12"/>
  <c r="Z188" i="12"/>
  <c r="AA188" i="12"/>
  <c r="AB188" i="12"/>
  <c r="AC188" i="12"/>
  <c r="V189" i="12"/>
  <c r="W189" i="12"/>
  <c r="X189" i="12"/>
  <c r="Y189" i="12"/>
  <c r="Z189" i="12"/>
  <c r="AA189" i="12"/>
  <c r="AB189" i="12"/>
  <c r="AC189" i="12"/>
  <c r="V190" i="12"/>
  <c r="W190" i="12"/>
  <c r="X190" i="12"/>
  <c r="Y190" i="12"/>
  <c r="Z190" i="12"/>
  <c r="AA190" i="12"/>
  <c r="AB190" i="12"/>
  <c r="AC190" i="12"/>
  <c r="V191" i="12"/>
  <c r="W191" i="12"/>
  <c r="X191" i="12"/>
  <c r="Y191" i="12"/>
  <c r="Z191" i="12"/>
  <c r="AA191" i="12"/>
  <c r="AB191" i="12"/>
  <c r="AC191" i="12"/>
  <c r="V192" i="12"/>
  <c r="W192" i="12"/>
  <c r="X192" i="12"/>
  <c r="Y192" i="12"/>
  <c r="Z192" i="12"/>
  <c r="AA192" i="12"/>
  <c r="AB192" i="12"/>
  <c r="AC192" i="12"/>
  <c r="V193" i="12"/>
  <c r="W193" i="12"/>
  <c r="X193" i="12"/>
  <c r="Y193" i="12"/>
  <c r="Z193" i="12"/>
  <c r="AA193" i="12"/>
  <c r="AB193" i="12"/>
  <c r="AC193" i="12"/>
  <c r="V194" i="12"/>
  <c r="W194" i="12"/>
  <c r="X194" i="12"/>
  <c r="Y194" i="12"/>
  <c r="Z194" i="12"/>
  <c r="AA194" i="12"/>
  <c r="AB194" i="12"/>
  <c r="AC194" i="12"/>
  <c r="V195" i="12"/>
  <c r="W195" i="12"/>
  <c r="X195" i="12"/>
  <c r="Y195" i="12"/>
  <c r="Z195" i="12"/>
  <c r="AA195" i="12"/>
  <c r="AB195" i="12"/>
  <c r="AC195" i="12"/>
  <c r="V196" i="12"/>
  <c r="W196" i="12"/>
  <c r="X196" i="12"/>
  <c r="Y196" i="12"/>
  <c r="Z196" i="12"/>
  <c r="AA196" i="12"/>
  <c r="AB196" i="12"/>
  <c r="AC196" i="12"/>
  <c r="V197" i="12"/>
  <c r="W197" i="12"/>
  <c r="X197" i="12"/>
  <c r="Y197" i="12"/>
  <c r="Z197" i="12"/>
  <c r="AA197" i="12"/>
  <c r="AB197" i="12"/>
  <c r="AC197" i="12"/>
  <c r="V198" i="12"/>
  <c r="W198" i="12"/>
  <c r="X198" i="12"/>
  <c r="Y198" i="12"/>
  <c r="Z198" i="12"/>
  <c r="AA198" i="12"/>
  <c r="AB198" i="12"/>
  <c r="AC198" i="12"/>
  <c r="V199" i="12"/>
  <c r="W199" i="12"/>
  <c r="X199" i="12"/>
  <c r="Y199" i="12"/>
  <c r="Z199" i="12"/>
  <c r="AA199" i="12"/>
  <c r="AB199" i="12"/>
  <c r="AC199" i="12"/>
  <c r="V200" i="12"/>
  <c r="W200" i="12"/>
  <c r="X200" i="12"/>
  <c r="Y200" i="12"/>
  <c r="Z200" i="12"/>
  <c r="AA200" i="12"/>
  <c r="AB200" i="12"/>
  <c r="AC200" i="12"/>
  <c r="V201" i="12"/>
  <c r="W201" i="12"/>
  <c r="X201" i="12"/>
  <c r="Y201" i="12"/>
  <c r="Z201" i="12"/>
  <c r="AA201" i="12"/>
  <c r="AB201" i="12"/>
  <c r="AC201" i="12"/>
  <c r="V202" i="12"/>
  <c r="W202" i="12"/>
  <c r="X202" i="12"/>
  <c r="Y202" i="12"/>
  <c r="Z202" i="12"/>
  <c r="AA202" i="12"/>
  <c r="AB202" i="12"/>
  <c r="AC202" i="12"/>
  <c r="V203" i="12"/>
  <c r="W203" i="12"/>
  <c r="X203" i="12"/>
  <c r="Y203" i="12"/>
  <c r="Z203" i="12"/>
  <c r="AA203" i="12"/>
  <c r="AB203" i="12"/>
  <c r="AC203" i="12"/>
  <c r="V204" i="12"/>
  <c r="W204" i="12"/>
  <c r="X204" i="12"/>
  <c r="Y204" i="12"/>
  <c r="Z204" i="12"/>
  <c r="AA204" i="12"/>
  <c r="AB204" i="12"/>
  <c r="AC204" i="12"/>
  <c r="V205" i="12"/>
  <c r="W205" i="12"/>
  <c r="X205" i="12"/>
  <c r="Y205" i="12"/>
  <c r="Z205" i="12"/>
  <c r="AA205" i="12"/>
  <c r="AB205" i="12"/>
  <c r="AC205" i="12"/>
  <c r="V206" i="12"/>
  <c r="W206" i="12"/>
  <c r="X206" i="12"/>
  <c r="Y206" i="12"/>
  <c r="Z206" i="12"/>
  <c r="AA206" i="12"/>
  <c r="AB206" i="12"/>
  <c r="AC206" i="12"/>
  <c r="V207" i="12"/>
  <c r="W207" i="12"/>
  <c r="X207" i="12"/>
  <c r="Y207" i="12"/>
  <c r="Z207" i="12"/>
  <c r="AA207" i="12"/>
  <c r="AB207" i="12"/>
  <c r="AC207" i="12"/>
  <c r="V208" i="12"/>
  <c r="W208" i="12"/>
  <c r="X208" i="12"/>
  <c r="Y208" i="12"/>
  <c r="Z208" i="12"/>
  <c r="AA208" i="12"/>
  <c r="AB208" i="12"/>
  <c r="AC208" i="12"/>
  <c r="V209" i="12"/>
  <c r="W209" i="12"/>
  <c r="X209" i="12"/>
  <c r="Y209" i="12"/>
  <c r="Z209" i="12"/>
  <c r="AA209" i="12"/>
  <c r="AB209" i="12"/>
  <c r="AC209" i="12"/>
  <c r="V210" i="12"/>
  <c r="W210" i="12"/>
  <c r="X210" i="12"/>
  <c r="Y210" i="12"/>
  <c r="Z210" i="12"/>
  <c r="AA210" i="12"/>
  <c r="AB210" i="12"/>
  <c r="AC210" i="12"/>
  <c r="V211" i="12"/>
  <c r="W211" i="12"/>
  <c r="X211" i="12"/>
  <c r="Y211" i="12"/>
  <c r="Z211" i="12"/>
  <c r="AA211" i="12"/>
  <c r="AB211" i="12"/>
  <c r="AC211" i="12"/>
  <c r="V212" i="12"/>
  <c r="W212" i="12"/>
  <c r="X212" i="12"/>
  <c r="Y212" i="12"/>
  <c r="Z212" i="12"/>
  <c r="AA212" i="12"/>
  <c r="AB212" i="12"/>
  <c r="AC212" i="12"/>
  <c r="V213" i="12"/>
  <c r="W213" i="12"/>
  <c r="X213" i="12"/>
  <c r="Y213" i="12"/>
  <c r="Z213" i="12"/>
  <c r="AA213" i="12"/>
  <c r="AB213" i="12"/>
  <c r="AC213" i="12"/>
  <c r="V214" i="12"/>
  <c r="W214" i="12"/>
  <c r="X214" i="12"/>
  <c r="Y214" i="12"/>
  <c r="Z214" i="12"/>
  <c r="AA214" i="12"/>
  <c r="AB214" i="12"/>
  <c r="AC214" i="12"/>
  <c r="V215" i="12"/>
  <c r="W215" i="12"/>
  <c r="X215" i="12"/>
  <c r="Y215" i="12"/>
  <c r="Z215" i="12"/>
  <c r="AA215" i="12"/>
  <c r="AB215" i="12"/>
  <c r="AC215" i="12"/>
  <c r="V216" i="12"/>
  <c r="W216" i="12"/>
  <c r="X216" i="12"/>
  <c r="Y216" i="12"/>
  <c r="Z216" i="12"/>
  <c r="AA216" i="12"/>
  <c r="AB216" i="12"/>
  <c r="AC216" i="12"/>
  <c r="V217" i="12"/>
  <c r="W217" i="12"/>
  <c r="X217" i="12"/>
  <c r="Y217" i="12"/>
  <c r="Z217" i="12"/>
  <c r="AA217" i="12"/>
  <c r="AB217" i="12"/>
  <c r="AC217" i="12"/>
  <c r="V218" i="12"/>
  <c r="W218" i="12"/>
  <c r="X218" i="12"/>
  <c r="Y218" i="12"/>
  <c r="Z218" i="12"/>
  <c r="AA218" i="12"/>
  <c r="AB218" i="12"/>
  <c r="AC218" i="12"/>
  <c r="V219" i="12"/>
  <c r="W219" i="12"/>
  <c r="X219" i="12"/>
  <c r="Y219" i="12"/>
  <c r="Z219" i="12"/>
  <c r="AA219" i="12"/>
  <c r="AB219" i="12"/>
  <c r="AC219" i="12"/>
  <c r="V220" i="12"/>
  <c r="W220" i="12"/>
  <c r="X220" i="12"/>
  <c r="Y220" i="12"/>
  <c r="Z220" i="12"/>
  <c r="AA220" i="12"/>
  <c r="AB220" i="12"/>
  <c r="AC220" i="12"/>
  <c r="V221" i="12"/>
  <c r="W221" i="12"/>
  <c r="X221" i="12"/>
  <c r="Y221" i="12"/>
  <c r="Z221" i="12"/>
  <c r="AA221" i="12"/>
  <c r="AB221" i="12"/>
  <c r="AC221" i="12"/>
  <c r="L25" i="11" l="1"/>
  <c r="S12" i="24"/>
  <c r="F31" i="23"/>
  <c r="N17" i="12"/>
  <c r="CF3" i="64" s="1"/>
  <c r="G248" i="32"/>
  <c r="E248" i="32"/>
  <c r="V3" i="64" l="1"/>
  <c r="F30" i="23"/>
  <c r="M23" i="67"/>
  <c r="M24" i="67" s="1"/>
  <c r="M25" i="67" s="1"/>
  <c r="M26" i="67" s="1"/>
  <c r="M30" i="67" s="1"/>
  <c r="M31" i="67" s="1"/>
  <c r="M32" i="67" s="1"/>
  <c r="M33" i="67" s="1"/>
  <c r="M34" i="67" s="1"/>
  <c r="M35" i="67" s="1"/>
  <c r="M36" i="67" s="1"/>
  <c r="M37" i="67" s="1"/>
  <c r="M38" i="67" s="1"/>
  <c r="M41" i="67" s="1"/>
  <c r="M42" i="67" s="1"/>
  <c r="M45" i="67" s="1"/>
  <c r="M46" i="67" s="1"/>
  <c r="M16" i="67" s="1"/>
  <c r="L23" i="67"/>
  <c r="L24" i="67" s="1"/>
  <c r="L25" i="67" s="1"/>
  <c r="L26" i="67" s="1"/>
  <c r="L30" i="67" s="1"/>
  <c r="L31" i="67" s="1"/>
  <c r="L32" i="67" s="1"/>
  <c r="L33" i="67" s="1"/>
  <c r="L34" i="67" s="1"/>
  <c r="L35" i="67" s="1"/>
  <c r="L36" i="67" s="1"/>
  <c r="L37" i="67" s="1"/>
  <c r="L38" i="67" s="1"/>
  <c r="L41" i="67" s="1"/>
  <c r="L42" i="67" s="1"/>
  <c r="L45" i="67" s="1"/>
  <c r="L46" i="67" s="1"/>
  <c r="L16" i="67" s="1"/>
  <c r="I23" i="67"/>
  <c r="I24" i="67" s="1"/>
  <c r="I25" i="67" s="1"/>
  <c r="I26" i="67" s="1"/>
  <c r="I30" i="67" s="1"/>
  <c r="I31" i="67" s="1"/>
  <c r="I32" i="67" s="1"/>
  <c r="I33" i="67" s="1"/>
  <c r="I34" i="67" s="1"/>
  <c r="I35" i="67" s="1"/>
  <c r="I36" i="67" s="1"/>
  <c r="I37" i="67" s="1"/>
  <c r="I38" i="67" s="1"/>
  <c r="I41" i="67" s="1"/>
  <c r="I42" i="67" s="1"/>
  <c r="I45" i="67" s="1"/>
  <c r="I46" i="67" s="1"/>
  <c r="I16" i="67" s="1"/>
  <c r="I17" i="67" s="1"/>
  <c r="H23" i="67"/>
  <c r="H24" i="67" s="1"/>
  <c r="H25" i="67" s="1"/>
  <c r="H26" i="67" s="1"/>
  <c r="H30" i="67" s="1"/>
  <c r="H31" i="67" s="1"/>
  <c r="H32" i="67" s="1"/>
  <c r="H33" i="67" s="1"/>
  <c r="H34" i="67" s="1"/>
  <c r="H35" i="67" s="1"/>
  <c r="H36" i="67" s="1"/>
  <c r="H37" i="67" s="1"/>
  <c r="H38" i="67" s="1"/>
  <c r="H41" i="67" s="1"/>
  <c r="H42" i="67" s="1"/>
  <c r="H45" i="67" s="1"/>
  <c r="H46" i="67" s="1"/>
  <c r="H16" i="67" s="1"/>
  <c r="H17" i="67" s="1"/>
  <c r="M15" i="67"/>
  <c r="L15" i="67"/>
  <c r="I15" i="67"/>
  <c r="H15" i="67"/>
  <c r="M17" i="67" l="1"/>
  <c r="F6" i="66"/>
  <c r="E23" i="63" l="1"/>
  <c r="V23" i="63"/>
  <c r="I23" i="63"/>
  <c r="H23" i="63"/>
  <c r="E40" i="19" l="1"/>
  <c r="H991" i="35"/>
  <c r="H992" i="35"/>
  <c r="H993" i="35"/>
  <c r="H994" i="35"/>
  <c r="H995" i="35"/>
  <c r="H996" i="35"/>
  <c r="H997" i="35"/>
  <c r="H998" i="35"/>
  <c r="H999" i="35"/>
  <c r="H1000" i="35"/>
  <c r="H1001" i="35"/>
  <c r="H1002" i="35"/>
  <c r="H1003" i="35"/>
  <c r="H1004" i="35"/>
  <c r="H1005" i="35"/>
  <c r="H1006" i="35"/>
  <c r="H1007" i="35"/>
  <c r="H1008" i="35"/>
  <c r="H1009" i="35"/>
  <c r="H1010" i="35"/>
  <c r="H1011" i="35"/>
  <c r="H1012" i="35"/>
  <c r="H1013" i="35"/>
  <c r="H1014" i="35"/>
  <c r="H1015" i="35"/>
  <c r="H1016" i="35"/>
  <c r="H1017" i="35"/>
  <c r="H1018" i="35"/>
  <c r="H1019" i="35"/>
  <c r="H1020" i="35"/>
  <c r="H1021" i="35"/>
  <c r="H1022" i="35"/>
  <c r="H1023" i="35"/>
  <c r="H1024" i="35"/>
  <c r="H1025" i="35"/>
  <c r="H1026" i="35"/>
  <c r="H1027" i="35"/>
  <c r="H1028" i="35"/>
  <c r="H1029" i="35"/>
  <c r="H1030" i="35"/>
  <c r="H1031" i="35"/>
  <c r="H1032" i="35"/>
  <c r="H1033" i="35"/>
  <c r="H1034" i="35"/>
  <c r="H1035" i="35"/>
  <c r="H1036" i="35"/>
  <c r="H1037" i="35"/>
  <c r="H1038" i="35"/>
  <c r="H1039" i="35"/>
  <c r="H1040" i="35"/>
  <c r="H1041" i="35"/>
  <c r="H1042" i="35"/>
  <c r="H1043" i="35"/>
  <c r="H1044" i="35"/>
  <c r="H1045" i="35"/>
  <c r="H1046" i="35"/>
  <c r="H1047" i="35"/>
  <c r="H1048" i="35"/>
  <c r="H1049" i="35"/>
  <c r="H1050" i="35"/>
  <c r="H1051" i="35"/>
  <c r="H1052" i="35"/>
  <c r="H1053" i="35"/>
  <c r="H1054" i="35"/>
  <c r="H1055" i="35"/>
  <c r="H1056" i="35"/>
  <c r="H1057" i="35"/>
  <c r="H1058" i="35"/>
  <c r="H1059" i="35"/>
  <c r="H1060" i="35"/>
  <c r="H1061" i="35"/>
  <c r="H1062" i="35"/>
  <c r="H1063" i="35"/>
  <c r="H1064" i="35"/>
  <c r="H1065" i="35"/>
  <c r="H1066" i="35"/>
  <c r="H1067" i="35"/>
  <c r="H1068" i="35"/>
  <c r="H1069" i="35"/>
  <c r="H1070" i="35"/>
  <c r="H1071" i="35"/>
  <c r="H1072" i="35"/>
  <c r="H1073" i="35"/>
  <c r="H1074" i="35"/>
  <c r="H1075" i="35"/>
  <c r="H1076" i="35"/>
  <c r="H1077" i="35"/>
  <c r="H1078" i="35"/>
  <c r="H1079" i="35"/>
  <c r="H1080" i="35"/>
  <c r="H1081" i="35"/>
  <c r="H1082" i="35"/>
  <c r="H1083" i="35"/>
  <c r="H1084" i="35"/>
  <c r="H1085" i="35"/>
  <c r="H1086" i="35"/>
  <c r="H1087" i="35"/>
  <c r="H1088" i="35"/>
  <c r="H1089" i="35"/>
  <c r="H1090" i="35"/>
  <c r="H1091" i="35"/>
  <c r="H1092" i="35"/>
  <c r="H1093" i="35"/>
  <c r="H1094" i="35"/>
  <c r="H1095" i="35"/>
  <c r="H1096" i="35"/>
  <c r="H1097" i="35"/>
  <c r="H1098" i="35"/>
  <c r="H1099" i="35"/>
  <c r="H1100" i="35"/>
  <c r="H1101" i="35"/>
  <c r="H1102" i="35"/>
  <c r="H1103" i="35"/>
  <c r="H1104" i="35"/>
  <c r="H1105" i="35"/>
  <c r="H1106" i="35"/>
  <c r="H1107" i="35"/>
  <c r="H1108" i="35"/>
  <c r="H1109" i="35"/>
  <c r="H1110" i="35"/>
  <c r="H1111" i="35"/>
  <c r="H1112" i="35"/>
  <c r="H1113" i="35"/>
  <c r="H1114" i="35"/>
  <c r="H1115" i="35"/>
  <c r="H1116" i="35"/>
  <c r="H1117" i="35"/>
  <c r="H1118" i="35"/>
  <c r="H1119" i="35"/>
  <c r="H1120" i="35"/>
  <c r="H1121" i="35"/>
  <c r="H1122" i="35"/>
  <c r="H1123" i="35"/>
  <c r="H1124" i="35"/>
  <c r="H1125" i="35"/>
  <c r="H1126" i="35"/>
  <c r="H1127" i="35"/>
  <c r="H1128" i="35"/>
  <c r="H1129" i="35"/>
  <c r="H1130" i="35"/>
  <c r="H1131" i="35"/>
  <c r="H1132" i="35"/>
  <c r="H1133" i="35"/>
  <c r="H1134" i="35"/>
  <c r="H1135" i="35"/>
  <c r="E72" i="6"/>
  <c r="I46" i="13" l="1"/>
  <c r="I35" i="13"/>
  <c r="J12" i="49" s="1"/>
  <c r="J18" i="12"/>
  <c r="C14" i="49" l="1"/>
  <c r="D14" i="49"/>
  <c r="E14" i="49"/>
  <c r="F14" i="49"/>
  <c r="G14" i="49"/>
  <c r="H14" i="49"/>
  <c r="I14" i="49"/>
  <c r="J14" i="49"/>
  <c r="K14" i="49"/>
  <c r="C15" i="49"/>
  <c r="D15" i="49"/>
  <c r="E15" i="49"/>
  <c r="F15" i="49"/>
  <c r="G15" i="49"/>
  <c r="H15" i="49"/>
  <c r="I15" i="49"/>
  <c r="J15" i="49"/>
  <c r="K15" i="49"/>
  <c r="C16" i="49"/>
  <c r="D16" i="49"/>
  <c r="E16" i="49"/>
  <c r="F16" i="49"/>
  <c r="G16" i="49"/>
  <c r="H16" i="49"/>
  <c r="I16" i="49"/>
  <c r="J16" i="49"/>
  <c r="K16" i="49"/>
  <c r="C17" i="49"/>
  <c r="D17" i="49"/>
  <c r="E17" i="49"/>
  <c r="F17" i="49"/>
  <c r="G17" i="49"/>
  <c r="H17" i="49"/>
  <c r="I17" i="49"/>
  <c r="J17" i="49"/>
  <c r="K17" i="49"/>
  <c r="C18" i="49"/>
  <c r="D18" i="49"/>
  <c r="E18" i="49"/>
  <c r="F18" i="49"/>
  <c r="G18" i="49"/>
  <c r="H18" i="49"/>
  <c r="I18" i="49"/>
  <c r="J18" i="49"/>
  <c r="K18" i="49"/>
  <c r="C19" i="49"/>
  <c r="D19" i="49"/>
  <c r="E19" i="49"/>
  <c r="F19" i="49"/>
  <c r="G19" i="49"/>
  <c r="H19" i="49"/>
  <c r="I19" i="49"/>
  <c r="J19" i="49"/>
  <c r="K19" i="49"/>
  <c r="C20" i="49"/>
  <c r="D20" i="49"/>
  <c r="E20" i="49"/>
  <c r="F20" i="49"/>
  <c r="G20" i="49"/>
  <c r="H20" i="49"/>
  <c r="I20" i="49"/>
  <c r="J20" i="49"/>
  <c r="K20" i="49"/>
  <c r="C21" i="49"/>
  <c r="D21" i="49"/>
  <c r="E21" i="49"/>
  <c r="F21" i="49"/>
  <c r="G21" i="49"/>
  <c r="H21" i="49"/>
  <c r="I21" i="49"/>
  <c r="J21" i="49"/>
  <c r="K21" i="49"/>
  <c r="C22" i="49"/>
  <c r="D22" i="49"/>
  <c r="E22" i="49"/>
  <c r="F22" i="49"/>
  <c r="G22" i="49"/>
  <c r="H22" i="49"/>
  <c r="I22" i="49"/>
  <c r="J22" i="49"/>
  <c r="K22" i="49"/>
  <c r="C23" i="49"/>
  <c r="D23" i="49"/>
  <c r="E23" i="49"/>
  <c r="F23" i="49"/>
  <c r="G23" i="49"/>
  <c r="H23" i="49"/>
  <c r="I23" i="49"/>
  <c r="J23" i="49"/>
  <c r="K23" i="49"/>
  <c r="C24" i="49"/>
  <c r="D24" i="49"/>
  <c r="E24" i="49"/>
  <c r="F24" i="49"/>
  <c r="G24" i="49"/>
  <c r="H24" i="49"/>
  <c r="I24" i="49"/>
  <c r="J24" i="49"/>
  <c r="K24" i="49"/>
  <c r="C25" i="49"/>
  <c r="D25" i="49"/>
  <c r="E25" i="49"/>
  <c r="F25" i="49"/>
  <c r="G25" i="49"/>
  <c r="H25" i="49"/>
  <c r="I25" i="49"/>
  <c r="J25" i="49"/>
  <c r="K25" i="49"/>
  <c r="C26" i="49"/>
  <c r="D26" i="49"/>
  <c r="E26" i="49"/>
  <c r="F26" i="49"/>
  <c r="G26" i="49"/>
  <c r="H26" i="49"/>
  <c r="I26" i="49"/>
  <c r="J26" i="49"/>
  <c r="K26" i="49"/>
  <c r="C27" i="49"/>
  <c r="D27" i="49"/>
  <c r="E27" i="49"/>
  <c r="F27" i="49"/>
  <c r="G27" i="49"/>
  <c r="H27" i="49"/>
  <c r="I27" i="49"/>
  <c r="J27" i="49"/>
  <c r="K27" i="49"/>
  <c r="C28" i="49"/>
  <c r="D28" i="49"/>
  <c r="E28" i="49"/>
  <c r="F28" i="49"/>
  <c r="G28" i="49"/>
  <c r="H28" i="49"/>
  <c r="I28" i="49"/>
  <c r="J28" i="49"/>
  <c r="K28" i="49"/>
  <c r="C29" i="49"/>
  <c r="D29" i="49"/>
  <c r="E29" i="49"/>
  <c r="F29" i="49"/>
  <c r="G29" i="49"/>
  <c r="H29" i="49"/>
  <c r="I29" i="49"/>
  <c r="J29" i="49"/>
  <c r="K29" i="49"/>
  <c r="C30" i="49"/>
  <c r="D30" i="49"/>
  <c r="E30" i="49"/>
  <c r="F30" i="49"/>
  <c r="G30" i="49"/>
  <c r="H30" i="49"/>
  <c r="I30" i="49"/>
  <c r="J30" i="49"/>
  <c r="K30" i="49"/>
  <c r="C31" i="49"/>
  <c r="D31" i="49"/>
  <c r="E31" i="49"/>
  <c r="F31" i="49"/>
  <c r="G31" i="49"/>
  <c r="H31" i="49"/>
  <c r="I31" i="49"/>
  <c r="J31" i="49"/>
  <c r="K31" i="49"/>
  <c r="C32" i="49"/>
  <c r="D32" i="49"/>
  <c r="E32" i="49"/>
  <c r="F32" i="49"/>
  <c r="G32" i="49"/>
  <c r="H32" i="49"/>
  <c r="I32" i="49"/>
  <c r="J32" i="49"/>
  <c r="K32" i="49"/>
  <c r="C33" i="49"/>
  <c r="D33" i="49"/>
  <c r="E33" i="49"/>
  <c r="F33" i="49"/>
  <c r="G33" i="49"/>
  <c r="H33" i="49"/>
  <c r="I33" i="49"/>
  <c r="J33" i="49"/>
  <c r="K33" i="49"/>
  <c r="C34" i="49"/>
  <c r="D34" i="49"/>
  <c r="E34" i="49"/>
  <c r="F34" i="49"/>
  <c r="G34" i="49"/>
  <c r="H34" i="49"/>
  <c r="I34" i="49"/>
  <c r="J34" i="49"/>
  <c r="K34" i="49"/>
  <c r="C35" i="49"/>
  <c r="D35" i="49"/>
  <c r="E35" i="49"/>
  <c r="F35" i="49"/>
  <c r="G35" i="49"/>
  <c r="H35" i="49"/>
  <c r="I35" i="49"/>
  <c r="J35" i="49"/>
  <c r="K35" i="49"/>
  <c r="C36" i="49"/>
  <c r="D36" i="49"/>
  <c r="E36" i="49"/>
  <c r="F36" i="49"/>
  <c r="G36" i="49"/>
  <c r="H36" i="49"/>
  <c r="I36" i="49"/>
  <c r="J36" i="49"/>
  <c r="K36" i="49"/>
  <c r="C37" i="49"/>
  <c r="D37" i="49"/>
  <c r="E37" i="49"/>
  <c r="F37" i="49"/>
  <c r="G37" i="49"/>
  <c r="H37" i="49"/>
  <c r="I37" i="49"/>
  <c r="J37" i="49"/>
  <c r="K37" i="49"/>
  <c r="C38" i="49"/>
  <c r="D38" i="49"/>
  <c r="E38" i="49"/>
  <c r="F38" i="49"/>
  <c r="G38" i="49"/>
  <c r="H38" i="49"/>
  <c r="I38" i="49"/>
  <c r="J38" i="49"/>
  <c r="K38" i="49"/>
  <c r="C39" i="49"/>
  <c r="D39" i="49"/>
  <c r="E39" i="49"/>
  <c r="F39" i="49"/>
  <c r="G39" i="49"/>
  <c r="H39" i="49"/>
  <c r="I39" i="49"/>
  <c r="J39" i="49"/>
  <c r="K39" i="49"/>
  <c r="C40" i="49"/>
  <c r="D40" i="49"/>
  <c r="E40" i="49"/>
  <c r="F40" i="49"/>
  <c r="G40" i="49"/>
  <c r="H40" i="49"/>
  <c r="I40" i="49"/>
  <c r="J40" i="49"/>
  <c r="K40" i="49"/>
  <c r="C41" i="49"/>
  <c r="D41" i="49"/>
  <c r="E41" i="49"/>
  <c r="F41" i="49"/>
  <c r="G41" i="49"/>
  <c r="H41" i="49"/>
  <c r="I41" i="49"/>
  <c r="J41" i="49"/>
  <c r="K41" i="49"/>
  <c r="C42" i="49"/>
  <c r="D42" i="49"/>
  <c r="E42" i="49"/>
  <c r="F42" i="49"/>
  <c r="G42" i="49"/>
  <c r="H42" i="49"/>
  <c r="I42" i="49"/>
  <c r="J42" i="49"/>
  <c r="K42" i="49"/>
  <c r="C43" i="49"/>
  <c r="D43" i="49"/>
  <c r="E43" i="49"/>
  <c r="F43" i="49"/>
  <c r="G43" i="49"/>
  <c r="H43" i="49"/>
  <c r="I43" i="49"/>
  <c r="J43" i="49"/>
  <c r="K43" i="49"/>
  <c r="C44" i="49"/>
  <c r="D44" i="49"/>
  <c r="E44" i="49"/>
  <c r="F44" i="49"/>
  <c r="G44" i="49"/>
  <c r="H44" i="49"/>
  <c r="I44" i="49"/>
  <c r="J44" i="49"/>
  <c r="K44" i="49"/>
  <c r="C45" i="49"/>
  <c r="D45" i="49"/>
  <c r="E45" i="49"/>
  <c r="F45" i="49"/>
  <c r="G45" i="49"/>
  <c r="H45" i="49"/>
  <c r="I45" i="49"/>
  <c r="J45" i="49"/>
  <c r="K45" i="49"/>
  <c r="C46" i="49"/>
  <c r="D46" i="49"/>
  <c r="E46" i="49"/>
  <c r="F46" i="49"/>
  <c r="G46" i="49"/>
  <c r="H46" i="49"/>
  <c r="I46" i="49"/>
  <c r="J46" i="49"/>
  <c r="K46" i="49"/>
  <c r="C47" i="49"/>
  <c r="D47" i="49"/>
  <c r="E47" i="49"/>
  <c r="F47" i="49"/>
  <c r="G47" i="49"/>
  <c r="H47" i="49"/>
  <c r="I47" i="49"/>
  <c r="J47" i="49"/>
  <c r="K47" i="49"/>
  <c r="C48" i="49"/>
  <c r="D48" i="49"/>
  <c r="E48" i="49"/>
  <c r="F48" i="49"/>
  <c r="G48" i="49"/>
  <c r="H48" i="49"/>
  <c r="I48" i="49"/>
  <c r="J48" i="49"/>
  <c r="K48" i="49"/>
  <c r="C49" i="49"/>
  <c r="D49" i="49"/>
  <c r="E49" i="49"/>
  <c r="F49" i="49"/>
  <c r="G49" i="49"/>
  <c r="H49" i="49"/>
  <c r="I49" i="49"/>
  <c r="J49" i="49"/>
  <c r="K49" i="49"/>
  <c r="C50" i="49"/>
  <c r="D50" i="49"/>
  <c r="E50" i="49"/>
  <c r="F50" i="49"/>
  <c r="G50" i="49"/>
  <c r="H50" i="49"/>
  <c r="I50" i="49"/>
  <c r="J50" i="49"/>
  <c r="K50" i="49"/>
  <c r="C51" i="49"/>
  <c r="D51" i="49"/>
  <c r="E51" i="49"/>
  <c r="F51" i="49"/>
  <c r="G51" i="49"/>
  <c r="H51" i="49"/>
  <c r="I51" i="49"/>
  <c r="J51" i="49"/>
  <c r="K51" i="49"/>
  <c r="C52" i="49"/>
  <c r="D52" i="49"/>
  <c r="E52" i="49"/>
  <c r="F52" i="49"/>
  <c r="G52" i="49"/>
  <c r="H52" i="49"/>
  <c r="I52" i="49"/>
  <c r="J52" i="49"/>
  <c r="K52" i="49"/>
  <c r="C53" i="49"/>
  <c r="D53" i="49"/>
  <c r="E53" i="49"/>
  <c r="F53" i="49"/>
  <c r="G53" i="49"/>
  <c r="H53" i="49"/>
  <c r="I53" i="49"/>
  <c r="J53" i="49"/>
  <c r="K53" i="49"/>
  <c r="C54" i="49"/>
  <c r="D54" i="49"/>
  <c r="E54" i="49"/>
  <c r="F54" i="49"/>
  <c r="G54" i="49"/>
  <c r="H54" i="49"/>
  <c r="I54" i="49"/>
  <c r="J54" i="49"/>
  <c r="K54" i="49"/>
  <c r="C55" i="49"/>
  <c r="D55" i="49"/>
  <c r="E55" i="49"/>
  <c r="F55" i="49"/>
  <c r="G55" i="49"/>
  <c r="H55" i="49"/>
  <c r="I55" i="49"/>
  <c r="J55" i="49"/>
  <c r="K55" i="49"/>
  <c r="C56" i="49"/>
  <c r="D56" i="49"/>
  <c r="E56" i="49"/>
  <c r="F56" i="49"/>
  <c r="G56" i="49"/>
  <c r="H56" i="49"/>
  <c r="I56" i="49"/>
  <c r="J56" i="49"/>
  <c r="K56" i="49"/>
  <c r="C57" i="49"/>
  <c r="D57" i="49"/>
  <c r="E57" i="49"/>
  <c r="F57" i="49"/>
  <c r="G57" i="49"/>
  <c r="H57" i="49"/>
  <c r="I57" i="49"/>
  <c r="J57" i="49"/>
  <c r="K57" i="49"/>
  <c r="C58" i="49"/>
  <c r="D58" i="49"/>
  <c r="E58" i="49"/>
  <c r="F58" i="49"/>
  <c r="G58" i="49"/>
  <c r="H58" i="49"/>
  <c r="I58" i="49"/>
  <c r="J58" i="49"/>
  <c r="K58" i="49"/>
  <c r="C59" i="49"/>
  <c r="D59" i="49"/>
  <c r="E59" i="49"/>
  <c r="F59" i="49"/>
  <c r="G59" i="49"/>
  <c r="H59" i="49"/>
  <c r="I59" i="49"/>
  <c r="J59" i="49"/>
  <c r="K59" i="49"/>
  <c r="C60" i="49"/>
  <c r="D60" i="49"/>
  <c r="E60" i="49"/>
  <c r="F60" i="49"/>
  <c r="G60" i="49"/>
  <c r="H60" i="49"/>
  <c r="I60" i="49"/>
  <c r="J60" i="49"/>
  <c r="K60" i="49"/>
  <c r="C61" i="49"/>
  <c r="D61" i="49"/>
  <c r="E61" i="49"/>
  <c r="F61" i="49"/>
  <c r="G61" i="49"/>
  <c r="H61" i="49"/>
  <c r="I61" i="49"/>
  <c r="J61" i="49"/>
  <c r="K61" i="49"/>
  <c r="C62" i="49"/>
  <c r="D62" i="49"/>
  <c r="E62" i="49"/>
  <c r="F62" i="49"/>
  <c r="G62" i="49"/>
  <c r="H62" i="49"/>
  <c r="I62" i="49"/>
  <c r="J62" i="49"/>
  <c r="K62" i="49"/>
  <c r="C63" i="49"/>
  <c r="D63" i="49"/>
  <c r="E63" i="49"/>
  <c r="F63" i="49"/>
  <c r="G63" i="49"/>
  <c r="H63" i="49"/>
  <c r="I63" i="49"/>
  <c r="J63" i="49"/>
  <c r="K63" i="49"/>
  <c r="C64" i="49"/>
  <c r="D64" i="49"/>
  <c r="E64" i="49"/>
  <c r="F64" i="49"/>
  <c r="G64" i="49"/>
  <c r="H64" i="49"/>
  <c r="I64" i="49"/>
  <c r="J64" i="49"/>
  <c r="K64" i="49"/>
  <c r="C65" i="49"/>
  <c r="D65" i="49"/>
  <c r="E65" i="49"/>
  <c r="F65" i="49"/>
  <c r="G65" i="49"/>
  <c r="H65" i="49"/>
  <c r="I65" i="49"/>
  <c r="J65" i="49"/>
  <c r="K65" i="49"/>
  <c r="C66" i="49"/>
  <c r="D66" i="49"/>
  <c r="E66" i="49"/>
  <c r="F66" i="49"/>
  <c r="G66" i="49"/>
  <c r="H66" i="49"/>
  <c r="I66" i="49"/>
  <c r="J66" i="49"/>
  <c r="K66" i="49"/>
  <c r="C67" i="49"/>
  <c r="D67" i="49"/>
  <c r="E67" i="49"/>
  <c r="F67" i="49"/>
  <c r="G67" i="49"/>
  <c r="H67" i="49"/>
  <c r="I67" i="49"/>
  <c r="J67" i="49"/>
  <c r="K67" i="49"/>
  <c r="C68" i="49"/>
  <c r="D68" i="49"/>
  <c r="E68" i="49"/>
  <c r="F68" i="49"/>
  <c r="G68" i="49"/>
  <c r="H68" i="49"/>
  <c r="I68" i="49"/>
  <c r="J68" i="49"/>
  <c r="K68" i="49"/>
  <c r="C69" i="49"/>
  <c r="D69" i="49"/>
  <c r="E69" i="49"/>
  <c r="F69" i="49"/>
  <c r="G69" i="49"/>
  <c r="H69" i="49"/>
  <c r="I69" i="49"/>
  <c r="J69" i="49"/>
  <c r="K69" i="49"/>
  <c r="C70" i="49"/>
  <c r="D70" i="49"/>
  <c r="E70" i="49"/>
  <c r="F70" i="49"/>
  <c r="G70" i="49"/>
  <c r="H70" i="49"/>
  <c r="I70" i="49"/>
  <c r="J70" i="49"/>
  <c r="K70" i="49"/>
  <c r="C71" i="49"/>
  <c r="D71" i="49"/>
  <c r="E71" i="49"/>
  <c r="F71" i="49"/>
  <c r="G71" i="49"/>
  <c r="H71" i="49"/>
  <c r="I71" i="49"/>
  <c r="J71" i="49"/>
  <c r="K71" i="49"/>
  <c r="C72" i="49"/>
  <c r="D72" i="49"/>
  <c r="E72" i="49"/>
  <c r="F72" i="49"/>
  <c r="G72" i="49"/>
  <c r="H72" i="49"/>
  <c r="I72" i="49"/>
  <c r="J72" i="49"/>
  <c r="K72" i="49"/>
  <c r="C73" i="49"/>
  <c r="D73" i="49"/>
  <c r="E73" i="49"/>
  <c r="F73" i="49"/>
  <c r="G73" i="49"/>
  <c r="H73" i="49"/>
  <c r="I73" i="49"/>
  <c r="J73" i="49"/>
  <c r="K73" i="49"/>
  <c r="C74" i="49"/>
  <c r="D74" i="49"/>
  <c r="E74" i="49"/>
  <c r="F74" i="49"/>
  <c r="G74" i="49"/>
  <c r="H74" i="49"/>
  <c r="I74" i="49"/>
  <c r="J74" i="49"/>
  <c r="K74" i="49"/>
  <c r="C75" i="49"/>
  <c r="D75" i="49"/>
  <c r="E75" i="49"/>
  <c r="F75" i="49"/>
  <c r="G75" i="49"/>
  <c r="H75" i="49"/>
  <c r="I75" i="49"/>
  <c r="J75" i="49"/>
  <c r="K75" i="49"/>
  <c r="C76" i="49"/>
  <c r="D76" i="49"/>
  <c r="E76" i="49"/>
  <c r="F76" i="49"/>
  <c r="G76" i="49"/>
  <c r="H76" i="49"/>
  <c r="I76" i="49"/>
  <c r="J76" i="49"/>
  <c r="K76" i="49"/>
  <c r="C77" i="49"/>
  <c r="D77" i="49"/>
  <c r="E77" i="49"/>
  <c r="F77" i="49"/>
  <c r="G77" i="49"/>
  <c r="H77" i="49"/>
  <c r="I77" i="49"/>
  <c r="J77" i="49"/>
  <c r="K77" i="49"/>
  <c r="C78" i="49"/>
  <c r="D78" i="49"/>
  <c r="E78" i="49"/>
  <c r="F78" i="49"/>
  <c r="G78" i="49"/>
  <c r="H78" i="49"/>
  <c r="I78" i="49"/>
  <c r="J78" i="49"/>
  <c r="K78" i="49"/>
  <c r="C79" i="49"/>
  <c r="D79" i="49"/>
  <c r="E79" i="49"/>
  <c r="F79" i="49"/>
  <c r="G79" i="49"/>
  <c r="H79" i="49"/>
  <c r="I79" i="49"/>
  <c r="J79" i="49"/>
  <c r="K79" i="49"/>
  <c r="C80" i="49"/>
  <c r="D80" i="49"/>
  <c r="E80" i="49"/>
  <c r="F80" i="49"/>
  <c r="G80" i="49"/>
  <c r="H80" i="49"/>
  <c r="I80" i="49"/>
  <c r="J80" i="49"/>
  <c r="K80" i="49"/>
  <c r="C81" i="49"/>
  <c r="D81" i="49"/>
  <c r="E81" i="49"/>
  <c r="F81" i="49"/>
  <c r="G81" i="49"/>
  <c r="H81" i="49"/>
  <c r="I81" i="49"/>
  <c r="J81" i="49"/>
  <c r="K81" i="49"/>
  <c r="C82" i="49"/>
  <c r="D82" i="49"/>
  <c r="E82" i="49"/>
  <c r="F82" i="49"/>
  <c r="G82" i="49"/>
  <c r="H82" i="49"/>
  <c r="I82" i="49"/>
  <c r="J82" i="49"/>
  <c r="K82" i="49"/>
  <c r="C83" i="49"/>
  <c r="D83" i="49"/>
  <c r="E83" i="49"/>
  <c r="F83" i="49"/>
  <c r="G83" i="49"/>
  <c r="H83" i="49"/>
  <c r="I83" i="49"/>
  <c r="J83" i="49"/>
  <c r="K83" i="49"/>
  <c r="C84" i="49"/>
  <c r="D84" i="49"/>
  <c r="E84" i="49"/>
  <c r="F84" i="49"/>
  <c r="G84" i="49"/>
  <c r="H84" i="49"/>
  <c r="I84" i="49"/>
  <c r="J84" i="49"/>
  <c r="K84" i="49"/>
  <c r="C85" i="49"/>
  <c r="D85" i="49"/>
  <c r="E85" i="49"/>
  <c r="F85" i="49"/>
  <c r="G85" i="49"/>
  <c r="H85" i="49"/>
  <c r="I85" i="49"/>
  <c r="J85" i="49"/>
  <c r="K85" i="49"/>
  <c r="C86" i="49"/>
  <c r="D86" i="49"/>
  <c r="E86" i="49"/>
  <c r="F86" i="49"/>
  <c r="G86" i="49"/>
  <c r="H86" i="49"/>
  <c r="I86" i="49"/>
  <c r="J86" i="49"/>
  <c r="K86" i="49"/>
  <c r="C87" i="49"/>
  <c r="D87" i="49"/>
  <c r="E87" i="49"/>
  <c r="F87" i="49"/>
  <c r="G87" i="49"/>
  <c r="H87" i="49"/>
  <c r="I87" i="49"/>
  <c r="J87" i="49"/>
  <c r="K87" i="49"/>
  <c r="C88" i="49"/>
  <c r="D88" i="49"/>
  <c r="E88" i="49"/>
  <c r="F88" i="49"/>
  <c r="G88" i="49"/>
  <c r="H88" i="49"/>
  <c r="I88" i="49"/>
  <c r="J88" i="49"/>
  <c r="K88" i="49"/>
  <c r="C89" i="49"/>
  <c r="D89" i="49"/>
  <c r="E89" i="49"/>
  <c r="F89" i="49"/>
  <c r="G89" i="49"/>
  <c r="H89" i="49"/>
  <c r="I89" i="49"/>
  <c r="J89" i="49"/>
  <c r="K89" i="49"/>
  <c r="C90" i="49"/>
  <c r="D90" i="49"/>
  <c r="E90" i="49"/>
  <c r="F90" i="49"/>
  <c r="G90" i="49"/>
  <c r="H90" i="49"/>
  <c r="I90" i="49"/>
  <c r="J90" i="49"/>
  <c r="K90" i="49"/>
  <c r="C91" i="49"/>
  <c r="D91" i="49"/>
  <c r="E91" i="49"/>
  <c r="F91" i="49"/>
  <c r="G91" i="49"/>
  <c r="H91" i="49"/>
  <c r="I91" i="49"/>
  <c r="J91" i="49"/>
  <c r="K91" i="49"/>
  <c r="C92" i="49"/>
  <c r="D92" i="49"/>
  <c r="E92" i="49"/>
  <c r="F92" i="49"/>
  <c r="G92" i="49"/>
  <c r="H92" i="49"/>
  <c r="I92" i="49"/>
  <c r="J92" i="49"/>
  <c r="K92" i="49"/>
  <c r="C93" i="49"/>
  <c r="D93" i="49"/>
  <c r="E93" i="49"/>
  <c r="F93" i="49"/>
  <c r="G93" i="49"/>
  <c r="H93" i="49"/>
  <c r="I93" i="49"/>
  <c r="J93" i="49"/>
  <c r="K93" i="49"/>
  <c r="C94" i="49"/>
  <c r="D94" i="49"/>
  <c r="E94" i="49"/>
  <c r="F94" i="49"/>
  <c r="G94" i="49"/>
  <c r="H94" i="49"/>
  <c r="I94" i="49"/>
  <c r="J94" i="49"/>
  <c r="K94" i="49"/>
  <c r="C95" i="49"/>
  <c r="D95" i="49"/>
  <c r="E95" i="49"/>
  <c r="F95" i="49"/>
  <c r="G95" i="49"/>
  <c r="H95" i="49"/>
  <c r="I95" i="49"/>
  <c r="J95" i="49"/>
  <c r="K95" i="49"/>
  <c r="C96" i="49"/>
  <c r="D96" i="49"/>
  <c r="E96" i="49"/>
  <c r="F96" i="49"/>
  <c r="G96" i="49"/>
  <c r="H96" i="49"/>
  <c r="I96" i="49"/>
  <c r="J96" i="49"/>
  <c r="K96" i="49"/>
  <c r="C97" i="49"/>
  <c r="D97" i="49"/>
  <c r="E97" i="49"/>
  <c r="F97" i="49"/>
  <c r="G97" i="49"/>
  <c r="H97" i="49"/>
  <c r="I97" i="49"/>
  <c r="J97" i="49"/>
  <c r="K97" i="49"/>
  <c r="C98" i="49"/>
  <c r="D98" i="49"/>
  <c r="E98" i="49"/>
  <c r="F98" i="49"/>
  <c r="G98" i="49"/>
  <c r="H98" i="49"/>
  <c r="I98" i="49"/>
  <c r="J98" i="49"/>
  <c r="K98" i="49"/>
  <c r="C99" i="49"/>
  <c r="D99" i="49"/>
  <c r="E99" i="49"/>
  <c r="F99" i="49"/>
  <c r="G99" i="49"/>
  <c r="H99" i="49"/>
  <c r="I99" i="49"/>
  <c r="J99" i="49"/>
  <c r="K99" i="49"/>
  <c r="C100" i="49"/>
  <c r="D100" i="49"/>
  <c r="E100" i="49"/>
  <c r="F100" i="49"/>
  <c r="G100" i="49"/>
  <c r="H100" i="49"/>
  <c r="I100" i="49"/>
  <c r="J100" i="49"/>
  <c r="K100" i="49"/>
  <c r="C101" i="49"/>
  <c r="D101" i="49"/>
  <c r="E101" i="49"/>
  <c r="F101" i="49"/>
  <c r="G101" i="49"/>
  <c r="H101" i="49"/>
  <c r="I101" i="49"/>
  <c r="J101" i="49"/>
  <c r="K101" i="49"/>
  <c r="C102" i="49"/>
  <c r="D102" i="49"/>
  <c r="E102" i="49"/>
  <c r="F102" i="49"/>
  <c r="G102" i="49"/>
  <c r="H102" i="49"/>
  <c r="I102" i="49"/>
  <c r="J102" i="49"/>
  <c r="K102" i="49"/>
  <c r="C103" i="49"/>
  <c r="D103" i="49"/>
  <c r="E103" i="49"/>
  <c r="F103" i="49"/>
  <c r="G103" i="49"/>
  <c r="H103" i="49"/>
  <c r="I103" i="49"/>
  <c r="J103" i="49"/>
  <c r="K103" i="49"/>
  <c r="C104" i="49"/>
  <c r="D104" i="49"/>
  <c r="E104" i="49"/>
  <c r="F104" i="49"/>
  <c r="G104" i="49"/>
  <c r="H104" i="49"/>
  <c r="I104" i="49"/>
  <c r="J104" i="49"/>
  <c r="K104" i="49"/>
  <c r="C105" i="49"/>
  <c r="D105" i="49"/>
  <c r="E105" i="49"/>
  <c r="F105" i="49"/>
  <c r="G105" i="49"/>
  <c r="H105" i="49"/>
  <c r="I105" i="49"/>
  <c r="J105" i="49"/>
  <c r="K105" i="49"/>
  <c r="C106" i="49"/>
  <c r="D106" i="49"/>
  <c r="E106" i="49"/>
  <c r="F106" i="49"/>
  <c r="G106" i="49"/>
  <c r="H106" i="49"/>
  <c r="I106" i="49"/>
  <c r="J106" i="49"/>
  <c r="K106" i="49"/>
  <c r="C107" i="49"/>
  <c r="D107" i="49"/>
  <c r="E107" i="49"/>
  <c r="F107" i="49"/>
  <c r="G107" i="49"/>
  <c r="H107" i="49"/>
  <c r="I107" i="49"/>
  <c r="J107" i="49"/>
  <c r="K107" i="49"/>
  <c r="C108" i="49"/>
  <c r="D108" i="49"/>
  <c r="E108" i="49"/>
  <c r="F108" i="49"/>
  <c r="G108" i="49"/>
  <c r="H108" i="49"/>
  <c r="I108" i="49"/>
  <c r="J108" i="49"/>
  <c r="K108" i="49"/>
  <c r="C109" i="49"/>
  <c r="D109" i="49"/>
  <c r="E109" i="49"/>
  <c r="F109" i="49"/>
  <c r="G109" i="49"/>
  <c r="H109" i="49"/>
  <c r="I109" i="49"/>
  <c r="J109" i="49"/>
  <c r="K109" i="49"/>
  <c r="C110" i="49"/>
  <c r="D110" i="49"/>
  <c r="E110" i="49"/>
  <c r="F110" i="49"/>
  <c r="G110" i="49"/>
  <c r="H110" i="49"/>
  <c r="I110" i="49"/>
  <c r="J110" i="49"/>
  <c r="K110" i="49"/>
  <c r="C111" i="49"/>
  <c r="D111" i="49"/>
  <c r="E111" i="49"/>
  <c r="F111" i="49"/>
  <c r="G111" i="49"/>
  <c r="H111" i="49"/>
  <c r="I111" i="49"/>
  <c r="J111" i="49"/>
  <c r="K111" i="49"/>
  <c r="C112" i="49"/>
  <c r="D112" i="49"/>
  <c r="E112" i="49"/>
  <c r="F112" i="49"/>
  <c r="G112" i="49"/>
  <c r="H112" i="49"/>
  <c r="I112" i="49"/>
  <c r="J112" i="49"/>
  <c r="K112" i="49"/>
  <c r="C113" i="49"/>
  <c r="D113" i="49"/>
  <c r="E113" i="49"/>
  <c r="F113" i="49"/>
  <c r="G113" i="49"/>
  <c r="H113" i="49"/>
  <c r="I113" i="49"/>
  <c r="J113" i="49"/>
  <c r="K113" i="49"/>
  <c r="C114" i="49"/>
  <c r="D114" i="49"/>
  <c r="E114" i="49"/>
  <c r="F114" i="49"/>
  <c r="G114" i="49"/>
  <c r="H114" i="49"/>
  <c r="I114" i="49"/>
  <c r="J114" i="49"/>
  <c r="K114" i="49"/>
  <c r="C115" i="49"/>
  <c r="D115" i="49"/>
  <c r="E115" i="49"/>
  <c r="F115" i="49"/>
  <c r="G115" i="49"/>
  <c r="H115" i="49"/>
  <c r="I115" i="49"/>
  <c r="J115" i="49"/>
  <c r="K115" i="49"/>
  <c r="C116" i="49"/>
  <c r="D116" i="49"/>
  <c r="E116" i="49"/>
  <c r="F116" i="49"/>
  <c r="G116" i="49"/>
  <c r="H116" i="49"/>
  <c r="I116" i="49"/>
  <c r="J116" i="49"/>
  <c r="K116" i="49"/>
  <c r="C117" i="49"/>
  <c r="D117" i="49"/>
  <c r="E117" i="49"/>
  <c r="F117" i="49"/>
  <c r="G117" i="49"/>
  <c r="H117" i="49"/>
  <c r="I117" i="49"/>
  <c r="J117" i="49"/>
  <c r="K117" i="49"/>
  <c r="C118" i="49"/>
  <c r="D118" i="49"/>
  <c r="E118" i="49"/>
  <c r="F118" i="49"/>
  <c r="G118" i="49"/>
  <c r="H118" i="49"/>
  <c r="I118" i="49"/>
  <c r="J118" i="49"/>
  <c r="K118" i="49"/>
  <c r="C119" i="49"/>
  <c r="D119" i="49"/>
  <c r="E119" i="49"/>
  <c r="F119" i="49"/>
  <c r="G119" i="49"/>
  <c r="H119" i="49"/>
  <c r="I119" i="49"/>
  <c r="J119" i="49"/>
  <c r="K119" i="49"/>
  <c r="C120" i="49"/>
  <c r="D120" i="49"/>
  <c r="E120" i="49"/>
  <c r="F120" i="49"/>
  <c r="G120" i="49"/>
  <c r="H120" i="49"/>
  <c r="I120" i="49"/>
  <c r="J120" i="49"/>
  <c r="K120" i="49"/>
  <c r="C121" i="49"/>
  <c r="D121" i="49"/>
  <c r="E121" i="49"/>
  <c r="F121" i="49"/>
  <c r="G121" i="49"/>
  <c r="H121" i="49"/>
  <c r="I121" i="49"/>
  <c r="J121" i="49"/>
  <c r="K121" i="49"/>
  <c r="C122" i="49"/>
  <c r="D122" i="49"/>
  <c r="E122" i="49"/>
  <c r="F122" i="49"/>
  <c r="G122" i="49"/>
  <c r="H122" i="49"/>
  <c r="I122" i="49"/>
  <c r="J122" i="49"/>
  <c r="K122" i="49"/>
  <c r="C123" i="49"/>
  <c r="D123" i="49"/>
  <c r="E123" i="49"/>
  <c r="F123" i="49"/>
  <c r="G123" i="49"/>
  <c r="H123" i="49"/>
  <c r="I123" i="49"/>
  <c r="J123" i="49"/>
  <c r="K123" i="49"/>
  <c r="C124" i="49"/>
  <c r="D124" i="49"/>
  <c r="E124" i="49"/>
  <c r="F124" i="49"/>
  <c r="G124" i="49"/>
  <c r="H124" i="49"/>
  <c r="I124" i="49"/>
  <c r="J124" i="49"/>
  <c r="K124" i="49"/>
  <c r="C125" i="49"/>
  <c r="D125" i="49"/>
  <c r="E125" i="49"/>
  <c r="F125" i="49"/>
  <c r="G125" i="49"/>
  <c r="H125" i="49"/>
  <c r="I125" i="49"/>
  <c r="J125" i="49"/>
  <c r="K125" i="49"/>
  <c r="C126" i="49"/>
  <c r="D126" i="49"/>
  <c r="E126" i="49"/>
  <c r="F126" i="49"/>
  <c r="G126" i="49"/>
  <c r="H126" i="49"/>
  <c r="I126" i="49"/>
  <c r="J126" i="49"/>
  <c r="K126" i="49"/>
  <c r="C127" i="49"/>
  <c r="D127" i="49"/>
  <c r="E127" i="49"/>
  <c r="F127" i="49"/>
  <c r="G127" i="49"/>
  <c r="H127" i="49"/>
  <c r="I127" i="49"/>
  <c r="J127" i="49"/>
  <c r="K127" i="49"/>
  <c r="C128" i="49"/>
  <c r="D128" i="49"/>
  <c r="E128" i="49"/>
  <c r="F128" i="49"/>
  <c r="G128" i="49"/>
  <c r="H128" i="49"/>
  <c r="I128" i="49"/>
  <c r="J128" i="49"/>
  <c r="K128" i="49"/>
  <c r="C129" i="49"/>
  <c r="D129" i="49"/>
  <c r="E129" i="49"/>
  <c r="F129" i="49"/>
  <c r="G129" i="49"/>
  <c r="H129" i="49"/>
  <c r="I129" i="49"/>
  <c r="J129" i="49"/>
  <c r="K129" i="49"/>
  <c r="C130" i="49"/>
  <c r="D130" i="49"/>
  <c r="E130" i="49"/>
  <c r="F130" i="49"/>
  <c r="G130" i="49"/>
  <c r="H130" i="49"/>
  <c r="I130" i="49"/>
  <c r="J130" i="49"/>
  <c r="K130" i="49"/>
  <c r="C131" i="49"/>
  <c r="D131" i="49"/>
  <c r="E131" i="49"/>
  <c r="F131" i="49"/>
  <c r="G131" i="49"/>
  <c r="H131" i="49"/>
  <c r="I131" i="49"/>
  <c r="J131" i="49"/>
  <c r="K131" i="49"/>
  <c r="C132" i="49"/>
  <c r="D132" i="49"/>
  <c r="E132" i="49"/>
  <c r="F132" i="49"/>
  <c r="G132" i="49"/>
  <c r="H132" i="49"/>
  <c r="I132" i="49"/>
  <c r="J132" i="49"/>
  <c r="K132" i="49"/>
  <c r="C133" i="49"/>
  <c r="D133" i="49"/>
  <c r="E133" i="49"/>
  <c r="F133" i="49"/>
  <c r="G133" i="49"/>
  <c r="H133" i="49"/>
  <c r="I133" i="49"/>
  <c r="J133" i="49"/>
  <c r="K133" i="49"/>
  <c r="C134" i="49"/>
  <c r="D134" i="49"/>
  <c r="E134" i="49"/>
  <c r="F134" i="49"/>
  <c r="G134" i="49"/>
  <c r="H134" i="49"/>
  <c r="I134" i="49"/>
  <c r="J134" i="49"/>
  <c r="K134" i="49"/>
  <c r="C135" i="49"/>
  <c r="D135" i="49"/>
  <c r="E135" i="49"/>
  <c r="F135" i="49"/>
  <c r="G135" i="49"/>
  <c r="H135" i="49"/>
  <c r="I135" i="49"/>
  <c r="J135" i="49"/>
  <c r="K135" i="49"/>
  <c r="C136" i="49"/>
  <c r="D136" i="49"/>
  <c r="E136" i="49"/>
  <c r="F136" i="49"/>
  <c r="G136" i="49"/>
  <c r="H136" i="49"/>
  <c r="I136" i="49"/>
  <c r="J136" i="49"/>
  <c r="K136" i="49"/>
  <c r="C137" i="49"/>
  <c r="D137" i="49"/>
  <c r="E137" i="49"/>
  <c r="F137" i="49"/>
  <c r="G137" i="49"/>
  <c r="H137" i="49"/>
  <c r="I137" i="49"/>
  <c r="J137" i="49"/>
  <c r="K137" i="49"/>
  <c r="C138" i="49"/>
  <c r="D138" i="49"/>
  <c r="E138" i="49"/>
  <c r="F138" i="49"/>
  <c r="G138" i="49"/>
  <c r="H138" i="49"/>
  <c r="I138" i="49"/>
  <c r="J138" i="49"/>
  <c r="K138" i="49"/>
  <c r="C139" i="49"/>
  <c r="D139" i="49"/>
  <c r="E139" i="49"/>
  <c r="F139" i="49"/>
  <c r="G139" i="49"/>
  <c r="H139" i="49"/>
  <c r="I139" i="49"/>
  <c r="J139" i="49"/>
  <c r="K139" i="49"/>
  <c r="C140" i="49"/>
  <c r="D140" i="49"/>
  <c r="E140" i="49"/>
  <c r="F140" i="49"/>
  <c r="G140" i="49"/>
  <c r="H140" i="49"/>
  <c r="I140" i="49"/>
  <c r="J140" i="49"/>
  <c r="K140" i="49"/>
  <c r="C141" i="49"/>
  <c r="D141" i="49"/>
  <c r="E141" i="49"/>
  <c r="F141" i="49"/>
  <c r="G141" i="49"/>
  <c r="H141" i="49"/>
  <c r="I141" i="49"/>
  <c r="J141" i="49"/>
  <c r="K141" i="49"/>
  <c r="C142" i="49"/>
  <c r="D142" i="49"/>
  <c r="E142" i="49"/>
  <c r="F142" i="49"/>
  <c r="G142" i="49"/>
  <c r="H142" i="49"/>
  <c r="I142" i="49"/>
  <c r="J142" i="49"/>
  <c r="K142" i="49"/>
  <c r="C143" i="49"/>
  <c r="D143" i="49"/>
  <c r="E143" i="49"/>
  <c r="F143" i="49"/>
  <c r="G143" i="49"/>
  <c r="H143" i="49"/>
  <c r="I143" i="49"/>
  <c r="J143" i="49"/>
  <c r="K143" i="49"/>
  <c r="C144" i="49"/>
  <c r="D144" i="49"/>
  <c r="E144" i="49"/>
  <c r="F144" i="49"/>
  <c r="G144" i="49"/>
  <c r="H144" i="49"/>
  <c r="I144" i="49"/>
  <c r="J144" i="49"/>
  <c r="K144" i="49"/>
  <c r="C145" i="49"/>
  <c r="D145" i="49"/>
  <c r="E145" i="49"/>
  <c r="F145" i="49"/>
  <c r="G145" i="49"/>
  <c r="H145" i="49"/>
  <c r="I145" i="49"/>
  <c r="J145" i="49"/>
  <c r="K145" i="49"/>
  <c r="C146" i="49"/>
  <c r="D146" i="49"/>
  <c r="E146" i="49"/>
  <c r="F146" i="49"/>
  <c r="G146" i="49"/>
  <c r="H146" i="49"/>
  <c r="I146" i="49"/>
  <c r="J146" i="49"/>
  <c r="K146" i="49"/>
  <c r="C147" i="49"/>
  <c r="D147" i="49"/>
  <c r="E147" i="49"/>
  <c r="F147" i="49"/>
  <c r="G147" i="49"/>
  <c r="H147" i="49"/>
  <c r="I147" i="49"/>
  <c r="J147" i="49"/>
  <c r="K147" i="49"/>
  <c r="C148" i="49"/>
  <c r="D148" i="49"/>
  <c r="E148" i="49"/>
  <c r="F148" i="49"/>
  <c r="G148" i="49"/>
  <c r="H148" i="49"/>
  <c r="I148" i="49"/>
  <c r="J148" i="49"/>
  <c r="K148" i="49"/>
  <c r="C149" i="49"/>
  <c r="D149" i="49"/>
  <c r="E149" i="49"/>
  <c r="F149" i="49"/>
  <c r="G149" i="49"/>
  <c r="H149" i="49"/>
  <c r="I149" i="49"/>
  <c r="J149" i="49"/>
  <c r="K149" i="49"/>
  <c r="C150" i="49"/>
  <c r="D150" i="49"/>
  <c r="E150" i="49"/>
  <c r="F150" i="49"/>
  <c r="G150" i="49"/>
  <c r="H150" i="49"/>
  <c r="I150" i="49"/>
  <c r="J150" i="49"/>
  <c r="K150" i="49"/>
  <c r="C151" i="49"/>
  <c r="D151" i="49"/>
  <c r="E151" i="49"/>
  <c r="F151" i="49"/>
  <c r="G151" i="49"/>
  <c r="H151" i="49"/>
  <c r="I151" i="49"/>
  <c r="J151" i="49"/>
  <c r="K151" i="49"/>
  <c r="C152" i="49"/>
  <c r="D152" i="49"/>
  <c r="E152" i="49"/>
  <c r="F152" i="49"/>
  <c r="G152" i="49"/>
  <c r="H152" i="49"/>
  <c r="I152" i="49"/>
  <c r="J152" i="49"/>
  <c r="K152" i="49"/>
  <c r="C153" i="49"/>
  <c r="D153" i="49"/>
  <c r="E153" i="49"/>
  <c r="F153" i="49"/>
  <c r="G153" i="49"/>
  <c r="H153" i="49"/>
  <c r="I153" i="49"/>
  <c r="J153" i="49"/>
  <c r="K153" i="49"/>
  <c r="C154" i="49"/>
  <c r="D154" i="49"/>
  <c r="E154" i="49"/>
  <c r="F154" i="49"/>
  <c r="G154" i="49"/>
  <c r="H154" i="49"/>
  <c r="I154" i="49"/>
  <c r="J154" i="49"/>
  <c r="K154" i="49"/>
  <c r="C155" i="49"/>
  <c r="D155" i="49"/>
  <c r="E155" i="49"/>
  <c r="F155" i="49"/>
  <c r="G155" i="49"/>
  <c r="H155" i="49"/>
  <c r="I155" i="49"/>
  <c r="J155" i="49"/>
  <c r="K155" i="49"/>
  <c r="C156" i="49"/>
  <c r="D156" i="49"/>
  <c r="E156" i="49"/>
  <c r="F156" i="49"/>
  <c r="G156" i="49"/>
  <c r="H156" i="49"/>
  <c r="I156" i="49"/>
  <c r="J156" i="49"/>
  <c r="K156" i="49"/>
  <c r="C157" i="49"/>
  <c r="D157" i="49"/>
  <c r="E157" i="49"/>
  <c r="F157" i="49"/>
  <c r="G157" i="49"/>
  <c r="H157" i="49"/>
  <c r="I157" i="49"/>
  <c r="J157" i="49"/>
  <c r="K157" i="49"/>
  <c r="C158" i="49"/>
  <c r="D158" i="49"/>
  <c r="E158" i="49"/>
  <c r="F158" i="49"/>
  <c r="G158" i="49"/>
  <c r="H158" i="49"/>
  <c r="I158" i="49"/>
  <c r="J158" i="49"/>
  <c r="K158" i="49"/>
  <c r="C159" i="49"/>
  <c r="D159" i="49"/>
  <c r="E159" i="49"/>
  <c r="F159" i="49"/>
  <c r="G159" i="49"/>
  <c r="H159" i="49"/>
  <c r="I159" i="49"/>
  <c r="J159" i="49"/>
  <c r="K159" i="49"/>
  <c r="C160" i="49"/>
  <c r="D160" i="49"/>
  <c r="E160" i="49"/>
  <c r="F160" i="49"/>
  <c r="G160" i="49"/>
  <c r="H160" i="49"/>
  <c r="I160" i="49"/>
  <c r="J160" i="49"/>
  <c r="K160" i="49"/>
  <c r="C161" i="49"/>
  <c r="D161" i="49"/>
  <c r="E161" i="49"/>
  <c r="F161" i="49"/>
  <c r="G161" i="49"/>
  <c r="H161" i="49"/>
  <c r="I161" i="49"/>
  <c r="J161" i="49"/>
  <c r="K161" i="49"/>
  <c r="C162" i="49"/>
  <c r="D162" i="49"/>
  <c r="E162" i="49"/>
  <c r="F162" i="49"/>
  <c r="G162" i="49"/>
  <c r="H162" i="49"/>
  <c r="I162" i="49"/>
  <c r="J162" i="49"/>
  <c r="K162" i="49"/>
  <c r="C163" i="49"/>
  <c r="D163" i="49"/>
  <c r="E163" i="49"/>
  <c r="F163" i="49"/>
  <c r="G163" i="49"/>
  <c r="H163" i="49"/>
  <c r="I163" i="49"/>
  <c r="J163" i="49"/>
  <c r="K163" i="49"/>
  <c r="C164" i="49"/>
  <c r="D164" i="49"/>
  <c r="E164" i="49"/>
  <c r="F164" i="49"/>
  <c r="G164" i="49"/>
  <c r="H164" i="49"/>
  <c r="I164" i="49"/>
  <c r="J164" i="49"/>
  <c r="K164" i="49"/>
  <c r="C165" i="49"/>
  <c r="D165" i="49"/>
  <c r="E165" i="49"/>
  <c r="F165" i="49"/>
  <c r="G165" i="49"/>
  <c r="H165" i="49"/>
  <c r="I165" i="49"/>
  <c r="J165" i="49"/>
  <c r="K165" i="49"/>
  <c r="C166" i="49"/>
  <c r="D166" i="49"/>
  <c r="E166" i="49"/>
  <c r="F166" i="49"/>
  <c r="G166" i="49"/>
  <c r="H166" i="49"/>
  <c r="I166" i="49"/>
  <c r="J166" i="49"/>
  <c r="K166" i="49"/>
  <c r="C167" i="49"/>
  <c r="D167" i="49"/>
  <c r="E167" i="49"/>
  <c r="F167" i="49"/>
  <c r="G167" i="49"/>
  <c r="H167" i="49"/>
  <c r="I167" i="49"/>
  <c r="J167" i="49"/>
  <c r="K167" i="49"/>
  <c r="C168" i="49"/>
  <c r="D168" i="49"/>
  <c r="E168" i="49"/>
  <c r="F168" i="49"/>
  <c r="G168" i="49"/>
  <c r="H168" i="49"/>
  <c r="I168" i="49"/>
  <c r="J168" i="49"/>
  <c r="K168" i="49"/>
  <c r="C169" i="49"/>
  <c r="D169" i="49"/>
  <c r="E169" i="49"/>
  <c r="F169" i="49"/>
  <c r="G169" i="49"/>
  <c r="H169" i="49"/>
  <c r="I169" i="49"/>
  <c r="J169" i="49"/>
  <c r="K169" i="49"/>
  <c r="C170" i="49"/>
  <c r="D170" i="49"/>
  <c r="E170" i="49"/>
  <c r="F170" i="49"/>
  <c r="G170" i="49"/>
  <c r="H170" i="49"/>
  <c r="I170" i="49"/>
  <c r="J170" i="49"/>
  <c r="K170" i="49"/>
  <c r="C171" i="49"/>
  <c r="D171" i="49"/>
  <c r="E171" i="49"/>
  <c r="F171" i="49"/>
  <c r="G171" i="49"/>
  <c r="H171" i="49"/>
  <c r="I171" i="49"/>
  <c r="J171" i="49"/>
  <c r="K171" i="49"/>
  <c r="C172" i="49"/>
  <c r="D172" i="49"/>
  <c r="E172" i="49"/>
  <c r="F172" i="49"/>
  <c r="G172" i="49"/>
  <c r="H172" i="49"/>
  <c r="I172" i="49"/>
  <c r="J172" i="49"/>
  <c r="K172" i="49"/>
  <c r="C173" i="49"/>
  <c r="D173" i="49"/>
  <c r="E173" i="49"/>
  <c r="F173" i="49"/>
  <c r="G173" i="49"/>
  <c r="H173" i="49"/>
  <c r="I173" i="49"/>
  <c r="J173" i="49"/>
  <c r="K173" i="49"/>
  <c r="C174" i="49"/>
  <c r="D174" i="49"/>
  <c r="E174" i="49"/>
  <c r="F174" i="49"/>
  <c r="G174" i="49"/>
  <c r="H174" i="49"/>
  <c r="I174" i="49"/>
  <c r="J174" i="49"/>
  <c r="K174" i="49"/>
  <c r="C175" i="49"/>
  <c r="D175" i="49"/>
  <c r="E175" i="49"/>
  <c r="F175" i="49"/>
  <c r="G175" i="49"/>
  <c r="H175" i="49"/>
  <c r="I175" i="49"/>
  <c r="J175" i="49"/>
  <c r="K175" i="49"/>
  <c r="C176" i="49"/>
  <c r="D176" i="49"/>
  <c r="E176" i="49"/>
  <c r="F176" i="49"/>
  <c r="G176" i="49"/>
  <c r="H176" i="49"/>
  <c r="I176" i="49"/>
  <c r="J176" i="49"/>
  <c r="K176" i="49"/>
  <c r="C177" i="49"/>
  <c r="D177" i="49"/>
  <c r="E177" i="49"/>
  <c r="F177" i="49"/>
  <c r="G177" i="49"/>
  <c r="H177" i="49"/>
  <c r="I177" i="49"/>
  <c r="J177" i="49"/>
  <c r="K177" i="49"/>
  <c r="C178" i="49"/>
  <c r="D178" i="49"/>
  <c r="E178" i="49"/>
  <c r="F178" i="49"/>
  <c r="G178" i="49"/>
  <c r="H178" i="49"/>
  <c r="I178" i="49"/>
  <c r="J178" i="49"/>
  <c r="K178" i="49"/>
  <c r="C179" i="49"/>
  <c r="D179" i="49"/>
  <c r="E179" i="49"/>
  <c r="F179" i="49"/>
  <c r="G179" i="49"/>
  <c r="H179" i="49"/>
  <c r="I179" i="49"/>
  <c r="J179" i="49"/>
  <c r="K179" i="49"/>
  <c r="C180" i="49"/>
  <c r="D180" i="49"/>
  <c r="E180" i="49"/>
  <c r="F180" i="49"/>
  <c r="G180" i="49"/>
  <c r="H180" i="49"/>
  <c r="I180" i="49"/>
  <c r="J180" i="49"/>
  <c r="K180" i="49"/>
  <c r="C181" i="49"/>
  <c r="D181" i="49"/>
  <c r="E181" i="49"/>
  <c r="F181" i="49"/>
  <c r="G181" i="49"/>
  <c r="H181" i="49"/>
  <c r="I181" i="49"/>
  <c r="J181" i="49"/>
  <c r="K181" i="49"/>
  <c r="C182" i="49"/>
  <c r="D182" i="49"/>
  <c r="E182" i="49"/>
  <c r="F182" i="49"/>
  <c r="G182" i="49"/>
  <c r="H182" i="49"/>
  <c r="I182" i="49"/>
  <c r="J182" i="49"/>
  <c r="K182" i="49"/>
  <c r="C183" i="49"/>
  <c r="D183" i="49"/>
  <c r="E183" i="49"/>
  <c r="F183" i="49"/>
  <c r="G183" i="49"/>
  <c r="H183" i="49"/>
  <c r="I183" i="49"/>
  <c r="J183" i="49"/>
  <c r="K183" i="49"/>
  <c r="C184" i="49"/>
  <c r="D184" i="49"/>
  <c r="E184" i="49"/>
  <c r="F184" i="49"/>
  <c r="G184" i="49"/>
  <c r="H184" i="49"/>
  <c r="I184" i="49"/>
  <c r="J184" i="49"/>
  <c r="K184" i="49"/>
  <c r="C185" i="49"/>
  <c r="D185" i="49"/>
  <c r="E185" i="49"/>
  <c r="F185" i="49"/>
  <c r="G185" i="49"/>
  <c r="H185" i="49"/>
  <c r="I185" i="49"/>
  <c r="J185" i="49"/>
  <c r="K185" i="49"/>
  <c r="C186" i="49"/>
  <c r="D186" i="49"/>
  <c r="E186" i="49"/>
  <c r="F186" i="49"/>
  <c r="G186" i="49"/>
  <c r="H186" i="49"/>
  <c r="I186" i="49"/>
  <c r="J186" i="49"/>
  <c r="K186" i="49"/>
  <c r="C187" i="49"/>
  <c r="D187" i="49"/>
  <c r="E187" i="49"/>
  <c r="F187" i="49"/>
  <c r="G187" i="49"/>
  <c r="H187" i="49"/>
  <c r="I187" i="49"/>
  <c r="J187" i="49"/>
  <c r="K187" i="49"/>
  <c r="C188" i="49"/>
  <c r="D188" i="49"/>
  <c r="E188" i="49"/>
  <c r="F188" i="49"/>
  <c r="G188" i="49"/>
  <c r="H188" i="49"/>
  <c r="I188" i="49"/>
  <c r="J188" i="49"/>
  <c r="K188" i="49"/>
  <c r="C189" i="49"/>
  <c r="D189" i="49"/>
  <c r="E189" i="49"/>
  <c r="F189" i="49"/>
  <c r="G189" i="49"/>
  <c r="H189" i="49"/>
  <c r="I189" i="49"/>
  <c r="J189" i="49"/>
  <c r="K189" i="49"/>
  <c r="C190" i="49"/>
  <c r="D190" i="49"/>
  <c r="E190" i="49"/>
  <c r="F190" i="49"/>
  <c r="G190" i="49"/>
  <c r="H190" i="49"/>
  <c r="I190" i="49"/>
  <c r="J190" i="49"/>
  <c r="K190" i="49"/>
  <c r="C191" i="49"/>
  <c r="D191" i="49"/>
  <c r="E191" i="49"/>
  <c r="F191" i="49"/>
  <c r="G191" i="49"/>
  <c r="H191" i="49"/>
  <c r="I191" i="49"/>
  <c r="J191" i="49"/>
  <c r="K191" i="49"/>
  <c r="C192" i="49"/>
  <c r="D192" i="49"/>
  <c r="E192" i="49"/>
  <c r="F192" i="49"/>
  <c r="G192" i="49"/>
  <c r="H192" i="49"/>
  <c r="I192" i="49"/>
  <c r="J192" i="49"/>
  <c r="K192" i="49"/>
  <c r="C193" i="49"/>
  <c r="D193" i="49"/>
  <c r="E193" i="49"/>
  <c r="F193" i="49"/>
  <c r="G193" i="49"/>
  <c r="H193" i="49"/>
  <c r="I193" i="49"/>
  <c r="J193" i="49"/>
  <c r="K193" i="49"/>
  <c r="C194" i="49"/>
  <c r="D194" i="49"/>
  <c r="E194" i="49"/>
  <c r="F194" i="49"/>
  <c r="G194" i="49"/>
  <c r="H194" i="49"/>
  <c r="I194" i="49"/>
  <c r="J194" i="49"/>
  <c r="K194" i="49"/>
  <c r="C195" i="49"/>
  <c r="D195" i="49"/>
  <c r="E195" i="49"/>
  <c r="F195" i="49"/>
  <c r="G195" i="49"/>
  <c r="H195" i="49"/>
  <c r="I195" i="49"/>
  <c r="J195" i="49"/>
  <c r="K195" i="49"/>
  <c r="C196" i="49"/>
  <c r="D196" i="49"/>
  <c r="E196" i="49"/>
  <c r="F196" i="49"/>
  <c r="G196" i="49"/>
  <c r="H196" i="49"/>
  <c r="I196" i="49"/>
  <c r="J196" i="49"/>
  <c r="K196" i="49"/>
  <c r="C197" i="49"/>
  <c r="D197" i="49"/>
  <c r="E197" i="49"/>
  <c r="F197" i="49"/>
  <c r="G197" i="49"/>
  <c r="H197" i="49"/>
  <c r="I197" i="49"/>
  <c r="J197" i="49"/>
  <c r="K197" i="49"/>
  <c r="C198" i="49"/>
  <c r="D198" i="49"/>
  <c r="E198" i="49"/>
  <c r="F198" i="49"/>
  <c r="G198" i="49"/>
  <c r="H198" i="49"/>
  <c r="I198" i="49"/>
  <c r="J198" i="49"/>
  <c r="K198" i="49"/>
  <c r="C199" i="49"/>
  <c r="D199" i="49"/>
  <c r="E199" i="49"/>
  <c r="F199" i="49"/>
  <c r="G199" i="49"/>
  <c r="H199" i="49"/>
  <c r="I199" i="49"/>
  <c r="J199" i="49"/>
  <c r="K199" i="49"/>
  <c r="C200" i="49"/>
  <c r="D200" i="49"/>
  <c r="E200" i="49"/>
  <c r="F200" i="49"/>
  <c r="G200" i="49"/>
  <c r="H200" i="49"/>
  <c r="I200" i="49"/>
  <c r="J200" i="49"/>
  <c r="K200" i="49"/>
  <c r="C201" i="49"/>
  <c r="D201" i="49"/>
  <c r="E201" i="49"/>
  <c r="F201" i="49"/>
  <c r="G201" i="49"/>
  <c r="H201" i="49"/>
  <c r="I201" i="49"/>
  <c r="J201" i="49"/>
  <c r="K201" i="49"/>
  <c r="C202" i="49"/>
  <c r="D202" i="49"/>
  <c r="E202" i="49"/>
  <c r="F202" i="49"/>
  <c r="G202" i="49"/>
  <c r="H202" i="49"/>
  <c r="I202" i="49"/>
  <c r="J202" i="49"/>
  <c r="K202" i="49"/>
  <c r="C203" i="49"/>
  <c r="D203" i="49"/>
  <c r="E203" i="49"/>
  <c r="F203" i="49"/>
  <c r="G203" i="49"/>
  <c r="H203" i="49"/>
  <c r="I203" i="49"/>
  <c r="J203" i="49"/>
  <c r="K203" i="49"/>
  <c r="C204" i="49"/>
  <c r="D204" i="49"/>
  <c r="E204" i="49"/>
  <c r="F204" i="49"/>
  <c r="G204" i="49"/>
  <c r="H204" i="49"/>
  <c r="I204" i="49"/>
  <c r="J204" i="49"/>
  <c r="K204" i="49"/>
  <c r="C205" i="49"/>
  <c r="D205" i="49"/>
  <c r="E205" i="49"/>
  <c r="F205" i="49"/>
  <c r="G205" i="49"/>
  <c r="H205" i="49"/>
  <c r="I205" i="49"/>
  <c r="J205" i="49"/>
  <c r="K205" i="49"/>
  <c r="C206" i="49"/>
  <c r="D206" i="49"/>
  <c r="E206" i="49"/>
  <c r="F206" i="49"/>
  <c r="G206" i="49"/>
  <c r="H206" i="49"/>
  <c r="I206" i="49"/>
  <c r="J206" i="49"/>
  <c r="K206" i="49"/>
  <c r="C207" i="49"/>
  <c r="D207" i="49"/>
  <c r="E207" i="49"/>
  <c r="F207" i="49"/>
  <c r="G207" i="49"/>
  <c r="H207" i="49"/>
  <c r="I207" i="49"/>
  <c r="J207" i="49"/>
  <c r="K207" i="49"/>
  <c r="C208" i="49"/>
  <c r="D208" i="49"/>
  <c r="E208" i="49"/>
  <c r="F208" i="49"/>
  <c r="G208" i="49"/>
  <c r="H208" i="49"/>
  <c r="I208" i="49"/>
  <c r="J208" i="49"/>
  <c r="K208" i="49"/>
  <c r="C209" i="49"/>
  <c r="D209" i="49"/>
  <c r="E209" i="49"/>
  <c r="F209" i="49"/>
  <c r="G209" i="49"/>
  <c r="H209" i="49"/>
  <c r="I209" i="49"/>
  <c r="J209" i="49"/>
  <c r="K209" i="49"/>
  <c r="C210" i="49"/>
  <c r="D210" i="49"/>
  <c r="E210" i="49"/>
  <c r="F210" i="49"/>
  <c r="G210" i="49"/>
  <c r="H210" i="49"/>
  <c r="I210" i="49"/>
  <c r="J210" i="49"/>
  <c r="K210" i="49"/>
  <c r="C211" i="49"/>
  <c r="D211" i="49"/>
  <c r="E211" i="49"/>
  <c r="F211" i="49"/>
  <c r="G211" i="49"/>
  <c r="H211" i="49"/>
  <c r="I211" i="49"/>
  <c r="J211" i="49"/>
  <c r="K211" i="49"/>
  <c r="C212" i="49"/>
  <c r="D212" i="49"/>
  <c r="E212" i="49"/>
  <c r="F212" i="49"/>
  <c r="G212" i="49"/>
  <c r="H212" i="49"/>
  <c r="I212" i="49"/>
  <c r="J212" i="49"/>
  <c r="K212" i="49"/>
  <c r="C213" i="49"/>
  <c r="D213" i="49"/>
  <c r="E213" i="49"/>
  <c r="F213" i="49"/>
  <c r="G213" i="49"/>
  <c r="H213" i="49"/>
  <c r="I213" i="49"/>
  <c r="J213" i="49"/>
  <c r="K213" i="49"/>
  <c r="C214" i="49"/>
  <c r="D214" i="49"/>
  <c r="E214" i="49"/>
  <c r="F214" i="49"/>
  <c r="G214" i="49"/>
  <c r="H214" i="49"/>
  <c r="I214" i="49"/>
  <c r="J214" i="49"/>
  <c r="K214" i="49"/>
  <c r="C215" i="49"/>
  <c r="D215" i="49"/>
  <c r="E215" i="49"/>
  <c r="F215" i="49"/>
  <c r="G215" i="49"/>
  <c r="H215" i="49"/>
  <c r="I215" i="49"/>
  <c r="J215" i="49"/>
  <c r="K215" i="49"/>
  <c r="C216" i="49"/>
  <c r="D216" i="49"/>
  <c r="E216" i="49"/>
  <c r="F216" i="49"/>
  <c r="G216" i="49"/>
  <c r="H216" i="49"/>
  <c r="I216" i="49"/>
  <c r="J216" i="49"/>
  <c r="K216" i="49"/>
  <c r="C217" i="49"/>
  <c r="D217" i="49"/>
  <c r="E217" i="49"/>
  <c r="F217" i="49"/>
  <c r="G217" i="49"/>
  <c r="H217" i="49"/>
  <c r="I217" i="49"/>
  <c r="J217" i="49"/>
  <c r="K217" i="49"/>
  <c r="C218" i="49"/>
  <c r="D218" i="49"/>
  <c r="E218" i="49"/>
  <c r="F218" i="49"/>
  <c r="G218" i="49"/>
  <c r="H218" i="49"/>
  <c r="I218" i="49"/>
  <c r="J218" i="49"/>
  <c r="K218" i="49"/>
  <c r="C219" i="49"/>
  <c r="D219" i="49"/>
  <c r="E219" i="49"/>
  <c r="F219" i="49"/>
  <c r="G219" i="49"/>
  <c r="H219" i="49"/>
  <c r="I219" i="49"/>
  <c r="J219" i="49"/>
  <c r="K219" i="49"/>
  <c r="C220" i="49"/>
  <c r="D220" i="49"/>
  <c r="E220" i="49"/>
  <c r="F220" i="49"/>
  <c r="G220" i="49"/>
  <c r="H220" i="49"/>
  <c r="I220" i="49"/>
  <c r="J220" i="49"/>
  <c r="K220" i="49"/>
  <c r="C221" i="49"/>
  <c r="D221" i="49"/>
  <c r="E221" i="49"/>
  <c r="F221" i="49"/>
  <c r="G221" i="49"/>
  <c r="H221" i="49"/>
  <c r="I221" i="49"/>
  <c r="J221" i="49"/>
  <c r="K221" i="49"/>
  <c r="D13" i="49"/>
  <c r="E13" i="49"/>
  <c r="F13" i="49"/>
  <c r="G13" i="49"/>
  <c r="H13" i="49"/>
  <c r="I13" i="49"/>
  <c r="J13" i="49"/>
  <c r="K13" i="49"/>
  <c r="C13" i="49"/>
  <c r="B14" i="49"/>
  <c r="B15" i="49"/>
  <c r="B16" i="49"/>
  <c r="B17" i="49"/>
  <c r="B18" i="49"/>
  <c r="B19" i="49"/>
  <c r="B20" i="49"/>
  <c r="B21" i="49"/>
  <c r="B22" i="49"/>
  <c r="B23" i="49"/>
  <c r="B24" i="49"/>
  <c r="B25" i="49"/>
  <c r="B26" i="49"/>
  <c r="B27" i="49"/>
  <c r="B28" i="49"/>
  <c r="B29" i="49"/>
  <c r="B30" i="49"/>
  <c r="B31" i="49"/>
  <c r="B32" i="49"/>
  <c r="B33" i="49"/>
  <c r="B34" i="49"/>
  <c r="B35" i="49"/>
  <c r="B36" i="49"/>
  <c r="B37" i="49"/>
  <c r="B38" i="49"/>
  <c r="B39" i="49"/>
  <c r="B40" i="49"/>
  <c r="B41" i="49"/>
  <c r="B42" i="49"/>
  <c r="B43" i="49"/>
  <c r="B44" i="49"/>
  <c r="B45" i="49"/>
  <c r="B46" i="49"/>
  <c r="B47" i="49"/>
  <c r="B48" i="49"/>
  <c r="B49" i="49"/>
  <c r="B50" i="49"/>
  <c r="B51" i="49"/>
  <c r="B52" i="49"/>
  <c r="B53" i="49"/>
  <c r="B54" i="49"/>
  <c r="B55" i="49"/>
  <c r="B56" i="49"/>
  <c r="B57" i="49"/>
  <c r="B58" i="49"/>
  <c r="B59" i="49"/>
  <c r="B60" i="49"/>
  <c r="B61" i="49"/>
  <c r="B62" i="49"/>
  <c r="B63" i="49"/>
  <c r="B64" i="49"/>
  <c r="B65" i="49"/>
  <c r="B66" i="49"/>
  <c r="B67" i="49"/>
  <c r="B68" i="49"/>
  <c r="B69" i="49"/>
  <c r="B70" i="49"/>
  <c r="B71" i="49"/>
  <c r="B72" i="49"/>
  <c r="B73" i="49"/>
  <c r="B74" i="49"/>
  <c r="B75" i="49"/>
  <c r="B76" i="49"/>
  <c r="B77" i="49"/>
  <c r="B78" i="49"/>
  <c r="B79" i="49"/>
  <c r="B80" i="49"/>
  <c r="B81" i="49"/>
  <c r="B82" i="49"/>
  <c r="B83" i="49"/>
  <c r="B84" i="49"/>
  <c r="B85" i="49"/>
  <c r="B86" i="49"/>
  <c r="B87" i="49"/>
  <c r="B88" i="49"/>
  <c r="B89" i="49"/>
  <c r="B90" i="49"/>
  <c r="B91" i="49"/>
  <c r="B92" i="49"/>
  <c r="B93" i="49"/>
  <c r="B94" i="49"/>
  <c r="B95" i="49"/>
  <c r="B96" i="49"/>
  <c r="B97" i="49"/>
  <c r="B98" i="49"/>
  <c r="B99" i="49"/>
  <c r="B100" i="49"/>
  <c r="B101" i="49"/>
  <c r="B102" i="49"/>
  <c r="B103" i="49"/>
  <c r="B104" i="49"/>
  <c r="B105" i="49"/>
  <c r="B106" i="49"/>
  <c r="B107" i="49"/>
  <c r="B108" i="49"/>
  <c r="B109" i="49"/>
  <c r="B110" i="49"/>
  <c r="B111" i="49"/>
  <c r="B112" i="49"/>
  <c r="B113" i="49"/>
  <c r="B114" i="49"/>
  <c r="B115" i="49"/>
  <c r="B116" i="49"/>
  <c r="B117" i="49"/>
  <c r="B118" i="49"/>
  <c r="B119" i="49"/>
  <c r="B120" i="49"/>
  <c r="B121" i="49"/>
  <c r="B122" i="49"/>
  <c r="B123" i="49"/>
  <c r="B124" i="49"/>
  <c r="B125" i="49"/>
  <c r="B126" i="49"/>
  <c r="B127" i="49"/>
  <c r="B128" i="49"/>
  <c r="B129" i="49"/>
  <c r="B130" i="49"/>
  <c r="B131" i="49"/>
  <c r="B132" i="49"/>
  <c r="B133" i="49"/>
  <c r="B134" i="49"/>
  <c r="B135" i="49"/>
  <c r="B136" i="49"/>
  <c r="B137" i="49"/>
  <c r="B138" i="49"/>
  <c r="B139" i="49"/>
  <c r="B140" i="49"/>
  <c r="B141" i="49"/>
  <c r="B142" i="49"/>
  <c r="B143" i="49"/>
  <c r="B144" i="49"/>
  <c r="B145" i="49"/>
  <c r="B146" i="49"/>
  <c r="B147" i="49"/>
  <c r="B148" i="49"/>
  <c r="B149" i="49"/>
  <c r="B150" i="49"/>
  <c r="B151" i="49"/>
  <c r="B152" i="49"/>
  <c r="B153" i="49"/>
  <c r="B154" i="49"/>
  <c r="B155" i="49"/>
  <c r="B156" i="49"/>
  <c r="B157" i="49"/>
  <c r="B158" i="49"/>
  <c r="B159" i="49"/>
  <c r="B160" i="49"/>
  <c r="B161" i="49"/>
  <c r="B162" i="49"/>
  <c r="B163" i="49"/>
  <c r="B164" i="49"/>
  <c r="B165" i="49"/>
  <c r="B166" i="49"/>
  <c r="B167" i="49"/>
  <c r="B168" i="49"/>
  <c r="B169" i="49"/>
  <c r="B170" i="49"/>
  <c r="B171" i="49"/>
  <c r="B172" i="49"/>
  <c r="B173" i="49"/>
  <c r="B174" i="49"/>
  <c r="B175" i="49"/>
  <c r="B176" i="49"/>
  <c r="B177" i="49"/>
  <c r="B178" i="49"/>
  <c r="B179" i="49"/>
  <c r="B180" i="49"/>
  <c r="B181" i="49"/>
  <c r="B182" i="49"/>
  <c r="B183" i="49"/>
  <c r="B184" i="49"/>
  <c r="B185" i="49"/>
  <c r="B186" i="49"/>
  <c r="B187" i="49"/>
  <c r="B188" i="49"/>
  <c r="B189" i="49"/>
  <c r="B190" i="49"/>
  <c r="B191" i="49"/>
  <c r="B192" i="49"/>
  <c r="B193" i="49"/>
  <c r="B194" i="49"/>
  <c r="B195" i="49"/>
  <c r="B196" i="49"/>
  <c r="B197" i="49"/>
  <c r="B198" i="49"/>
  <c r="B199" i="49"/>
  <c r="B200" i="49"/>
  <c r="B201" i="49"/>
  <c r="B202" i="49"/>
  <c r="B203" i="49"/>
  <c r="B204" i="49"/>
  <c r="B205" i="49"/>
  <c r="B206" i="49"/>
  <c r="B207" i="49"/>
  <c r="B208" i="49"/>
  <c r="B209" i="49"/>
  <c r="B210" i="49"/>
  <c r="B211" i="49"/>
  <c r="B212" i="49"/>
  <c r="B213" i="49"/>
  <c r="B214" i="49"/>
  <c r="B215" i="49"/>
  <c r="B216" i="49"/>
  <c r="B217" i="49"/>
  <c r="B218" i="49"/>
  <c r="B219" i="49"/>
  <c r="B220" i="49"/>
  <c r="B221" i="49"/>
  <c r="B13" i="49"/>
  <c r="D23" i="12"/>
  <c r="E23" i="12"/>
  <c r="F23" i="12"/>
  <c r="G23" i="12"/>
  <c r="H23" i="12"/>
  <c r="I23" i="12"/>
  <c r="J23" i="12"/>
  <c r="K23" i="12"/>
  <c r="D24" i="12"/>
  <c r="E24" i="12"/>
  <c r="F24" i="12"/>
  <c r="G24" i="12"/>
  <c r="H24" i="12"/>
  <c r="I24" i="12"/>
  <c r="J24" i="12"/>
  <c r="K24" i="12"/>
  <c r="D25" i="12"/>
  <c r="E25" i="12"/>
  <c r="F25" i="12"/>
  <c r="G25" i="12"/>
  <c r="H25" i="12"/>
  <c r="I25" i="12"/>
  <c r="J25" i="12"/>
  <c r="K25" i="12"/>
  <c r="D26" i="12"/>
  <c r="E26" i="12"/>
  <c r="F26" i="12"/>
  <c r="G26" i="12"/>
  <c r="H26" i="12"/>
  <c r="I26" i="12"/>
  <c r="J26" i="12"/>
  <c r="K26" i="12"/>
  <c r="D27" i="12"/>
  <c r="E27" i="12"/>
  <c r="F27" i="12"/>
  <c r="G27" i="12"/>
  <c r="H27" i="12"/>
  <c r="I27" i="12"/>
  <c r="J27" i="12"/>
  <c r="K27" i="12"/>
  <c r="D28" i="12"/>
  <c r="E28" i="12"/>
  <c r="F28" i="12"/>
  <c r="G28" i="12"/>
  <c r="H28" i="12"/>
  <c r="I28" i="12"/>
  <c r="J28" i="12"/>
  <c r="K28" i="12"/>
  <c r="D29" i="12"/>
  <c r="E29" i="12"/>
  <c r="F29" i="12"/>
  <c r="G29" i="12"/>
  <c r="H29" i="12"/>
  <c r="I29" i="12"/>
  <c r="J29" i="12"/>
  <c r="K29" i="12"/>
  <c r="D30" i="12"/>
  <c r="E30" i="12"/>
  <c r="F30" i="12"/>
  <c r="G30" i="12"/>
  <c r="H30" i="12"/>
  <c r="I30" i="12"/>
  <c r="J30" i="12"/>
  <c r="K30" i="12"/>
  <c r="D31" i="12"/>
  <c r="E31" i="12"/>
  <c r="F31" i="12"/>
  <c r="G31" i="12"/>
  <c r="H31" i="12"/>
  <c r="I31" i="12"/>
  <c r="J31" i="12"/>
  <c r="K31" i="12"/>
  <c r="D32" i="12"/>
  <c r="E32" i="12"/>
  <c r="F32" i="12"/>
  <c r="G32" i="12"/>
  <c r="H32" i="12"/>
  <c r="I32" i="12"/>
  <c r="J32" i="12"/>
  <c r="K32" i="12"/>
  <c r="D33" i="12"/>
  <c r="E33" i="12"/>
  <c r="F33" i="12"/>
  <c r="G33" i="12"/>
  <c r="H33" i="12"/>
  <c r="I33" i="12"/>
  <c r="J33" i="12"/>
  <c r="K33" i="12"/>
  <c r="D34" i="12"/>
  <c r="E34" i="12"/>
  <c r="F34" i="12"/>
  <c r="G34" i="12"/>
  <c r="H34" i="12"/>
  <c r="I34" i="12"/>
  <c r="J34" i="12"/>
  <c r="K34" i="12"/>
  <c r="D35" i="12"/>
  <c r="E35" i="12"/>
  <c r="F35" i="12"/>
  <c r="G35" i="12"/>
  <c r="H35" i="12"/>
  <c r="I35" i="12"/>
  <c r="J35" i="12"/>
  <c r="K35" i="12"/>
  <c r="D36" i="12"/>
  <c r="E36" i="12"/>
  <c r="F36" i="12"/>
  <c r="G36" i="12"/>
  <c r="H36" i="12"/>
  <c r="I36" i="12"/>
  <c r="J36" i="12"/>
  <c r="K36" i="12"/>
  <c r="D37" i="12"/>
  <c r="E37" i="12"/>
  <c r="F37" i="12"/>
  <c r="G37" i="12"/>
  <c r="H37" i="12"/>
  <c r="I37" i="12"/>
  <c r="J37" i="12"/>
  <c r="K37" i="12"/>
  <c r="D38" i="12"/>
  <c r="E38" i="12"/>
  <c r="F38" i="12"/>
  <c r="G38" i="12"/>
  <c r="H38" i="12"/>
  <c r="I38" i="12"/>
  <c r="J38" i="12"/>
  <c r="K38" i="12"/>
  <c r="D39" i="12"/>
  <c r="E39" i="12"/>
  <c r="F39" i="12"/>
  <c r="G39" i="12"/>
  <c r="H39" i="12"/>
  <c r="I39" i="12"/>
  <c r="J39" i="12"/>
  <c r="K39" i="12"/>
  <c r="D40" i="12"/>
  <c r="E40" i="12"/>
  <c r="F40" i="12"/>
  <c r="G40" i="12"/>
  <c r="H40" i="12"/>
  <c r="I40" i="12"/>
  <c r="J40" i="12"/>
  <c r="K40" i="12"/>
  <c r="D41" i="12"/>
  <c r="E41" i="12"/>
  <c r="F41" i="12"/>
  <c r="G41" i="12"/>
  <c r="H41" i="12"/>
  <c r="I41" i="12"/>
  <c r="J41" i="12"/>
  <c r="K41" i="12"/>
  <c r="D42" i="12"/>
  <c r="E42" i="12"/>
  <c r="F42" i="12"/>
  <c r="G42" i="12"/>
  <c r="H42" i="12"/>
  <c r="I42" i="12"/>
  <c r="J42" i="12"/>
  <c r="K42" i="12"/>
  <c r="D43" i="12"/>
  <c r="E43" i="12"/>
  <c r="F43" i="12"/>
  <c r="G43" i="12"/>
  <c r="H43" i="12"/>
  <c r="I43" i="12"/>
  <c r="J43" i="12"/>
  <c r="K43" i="12"/>
  <c r="D44" i="12"/>
  <c r="E44" i="12"/>
  <c r="F44" i="12"/>
  <c r="G44" i="12"/>
  <c r="H44" i="12"/>
  <c r="I44" i="12"/>
  <c r="J44" i="12"/>
  <c r="K44" i="12"/>
  <c r="D45" i="12"/>
  <c r="E45" i="12"/>
  <c r="F45" i="12"/>
  <c r="G45" i="12"/>
  <c r="H45" i="12"/>
  <c r="I45" i="12"/>
  <c r="J45" i="12"/>
  <c r="K45" i="12"/>
  <c r="D46" i="12"/>
  <c r="E46" i="12"/>
  <c r="F46" i="12"/>
  <c r="G46" i="12"/>
  <c r="H46" i="12"/>
  <c r="I46" i="12"/>
  <c r="J46" i="12"/>
  <c r="K46" i="12"/>
  <c r="D47" i="12"/>
  <c r="E47" i="12"/>
  <c r="F47" i="12"/>
  <c r="G47" i="12"/>
  <c r="H47" i="12"/>
  <c r="I47" i="12"/>
  <c r="J47" i="12"/>
  <c r="K47" i="12"/>
  <c r="D48" i="12"/>
  <c r="E48" i="12"/>
  <c r="F48" i="12"/>
  <c r="G48" i="12"/>
  <c r="H48" i="12"/>
  <c r="I48" i="12"/>
  <c r="J48" i="12"/>
  <c r="K48" i="12"/>
  <c r="D49" i="12"/>
  <c r="E49" i="12"/>
  <c r="F49" i="12"/>
  <c r="G49" i="12"/>
  <c r="H49" i="12"/>
  <c r="I49" i="12"/>
  <c r="J49" i="12"/>
  <c r="K49" i="12"/>
  <c r="D50" i="12"/>
  <c r="E50" i="12"/>
  <c r="F50" i="12"/>
  <c r="G50" i="12"/>
  <c r="H50" i="12"/>
  <c r="I50" i="12"/>
  <c r="J50" i="12"/>
  <c r="K50" i="12"/>
  <c r="D51" i="12"/>
  <c r="E51" i="12"/>
  <c r="F51" i="12"/>
  <c r="G51" i="12"/>
  <c r="H51" i="12"/>
  <c r="I51" i="12"/>
  <c r="J51" i="12"/>
  <c r="K51" i="12"/>
  <c r="D52" i="12"/>
  <c r="E52" i="12"/>
  <c r="F52" i="12"/>
  <c r="G52" i="12"/>
  <c r="H52" i="12"/>
  <c r="I52" i="12"/>
  <c r="J52" i="12"/>
  <c r="K52" i="12"/>
  <c r="D53" i="12"/>
  <c r="E53" i="12"/>
  <c r="F53" i="12"/>
  <c r="G53" i="12"/>
  <c r="H53" i="12"/>
  <c r="I53" i="12"/>
  <c r="J53" i="12"/>
  <c r="K53" i="12"/>
  <c r="D54" i="12"/>
  <c r="E54" i="12"/>
  <c r="F54" i="12"/>
  <c r="G54" i="12"/>
  <c r="H54" i="12"/>
  <c r="I54" i="12"/>
  <c r="J54" i="12"/>
  <c r="K54" i="12"/>
  <c r="D55" i="12"/>
  <c r="E55" i="12"/>
  <c r="F55" i="12"/>
  <c r="G55" i="12"/>
  <c r="H55" i="12"/>
  <c r="I55" i="12"/>
  <c r="J55" i="12"/>
  <c r="K55" i="12"/>
  <c r="D56" i="12"/>
  <c r="E56" i="12"/>
  <c r="F56" i="12"/>
  <c r="G56" i="12"/>
  <c r="H56" i="12"/>
  <c r="I56" i="12"/>
  <c r="J56" i="12"/>
  <c r="K56" i="12"/>
  <c r="D57" i="12"/>
  <c r="E57" i="12"/>
  <c r="F57" i="12"/>
  <c r="G57" i="12"/>
  <c r="H57" i="12"/>
  <c r="I57" i="12"/>
  <c r="J57" i="12"/>
  <c r="K57" i="12"/>
  <c r="D58" i="12"/>
  <c r="E58" i="12"/>
  <c r="F58" i="12"/>
  <c r="G58" i="12"/>
  <c r="H58" i="12"/>
  <c r="I58" i="12"/>
  <c r="J58" i="12"/>
  <c r="K58" i="12"/>
  <c r="D59" i="12"/>
  <c r="E59" i="12"/>
  <c r="F59" i="12"/>
  <c r="G59" i="12"/>
  <c r="H59" i="12"/>
  <c r="I59" i="12"/>
  <c r="J59" i="12"/>
  <c r="K59" i="12"/>
  <c r="D60" i="12"/>
  <c r="E60" i="12"/>
  <c r="F60" i="12"/>
  <c r="G60" i="12"/>
  <c r="H60" i="12"/>
  <c r="I60" i="12"/>
  <c r="J60" i="12"/>
  <c r="K60" i="12"/>
  <c r="D61" i="12"/>
  <c r="E61" i="12"/>
  <c r="F61" i="12"/>
  <c r="G61" i="12"/>
  <c r="H61" i="12"/>
  <c r="I61" i="12"/>
  <c r="J61" i="12"/>
  <c r="K61" i="12"/>
  <c r="D62" i="12"/>
  <c r="E62" i="12"/>
  <c r="F62" i="12"/>
  <c r="G62" i="12"/>
  <c r="H62" i="12"/>
  <c r="I62" i="12"/>
  <c r="J62" i="12"/>
  <c r="K62" i="12"/>
  <c r="D63" i="12"/>
  <c r="E63" i="12"/>
  <c r="F63" i="12"/>
  <c r="G63" i="12"/>
  <c r="H63" i="12"/>
  <c r="I63" i="12"/>
  <c r="J63" i="12"/>
  <c r="K63" i="12"/>
  <c r="D64" i="12"/>
  <c r="E64" i="12"/>
  <c r="F64" i="12"/>
  <c r="G64" i="12"/>
  <c r="H64" i="12"/>
  <c r="I64" i="12"/>
  <c r="J64" i="12"/>
  <c r="K64" i="12"/>
  <c r="D65" i="12"/>
  <c r="E65" i="12"/>
  <c r="F65" i="12"/>
  <c r="G65" i="12"/>
  <c r="H65" i="12"/>
  <c r="I65" i="12"/>
  <c r="J65" i="12"/>
  <c r="K65" i="12"/>
  <c r="D66" i="12"/>
  <c r="E66" i="12"/>
  <c r="F66" i="12"/>
  <c r="G66" i="12"/>
  <c r="H66" i="12"/>
  <c r="I66" i="12"/>
  <c r="J66" i="12"/>
  <c r="K66" i="12"/>
  <c r="D67" i="12"/>
  <c r="E67" i="12"/>
  <c r="F67" i="12"/>
  <c r="G67" i="12"/>
  <c r="H67" i="12"/>
  <c r="I67" i="12"/>
  <c r="J67" i="12"/>
  <c r="K67" i="12"/>
  <c r="D68" i="12"/>
  <c r="E68" i="12"/>
  <c r="F68" i="12"/>
  <c r="G68" i="12"/>
  <c r="H68" i="12"/>
  <c r="I68" i="12"/>
  <c r="J68" i="12"/>
  <c r="K68" i="12"/>
  <c r="D69" i="12"/>
  <c r="E69" i="12"/>
  <c r="F69" i="12"/>
  <c r="G69" i="12"/>
  <c r="H69" i="12"/>
  <c r="I69" i="12"/>
  <c r="J69" i="12"/>
  <c r="K69" i="12"/>
  <c r="D70" i="12"/>
  <c r="E70" i="12"/>
  <c r="F70" i="12"/>
  <c r="G70" i="12"/>
  <c r="H70" i="12"/>
  <c r="I70" i="12"/>
  <c r="J70" i="12"/>
  <c r="K70" i="12"/>
  <c r="D71" i="12"/>
  <c r="E71" i="12"/>
  <c r="F71" i="12"/>
  <c r="G71" i="12"/>
  <c r="H71" i="12"/>
  <c r="I71" i="12"/>
  <c r="J71" i="12"/>
  <c r="K71" i="12"/>
  <c r="D72" i="12"/>
  <c r="E72" i="12"/>
  <c r="F72" i="12"/>
  <c r="G72" i="12"/>
  <c r="H72" i="12"/>
  <c r="I72" i="12"/>
  <c r="J72" i="12"/>
  <c r="K72" i="12"/>
  <c r="D73" i="12"/>
  <c r="E73" i="12"/>
  <c r="F73" i="12"/>
  <c r="G73" i="12"/>
  <c r="H73" i="12"/>
  <c r="I73" i="12"/>
  <c r="J73" i="12"/>
  <c r="K73" i="12"/>
  <c r="D74" i="12"/>
  <c r="E74" i="12"/>
  <c r="F74" i="12"/>
  <c r="G74" i="12"/>
  <c r="H74" i="12"/>
  <c r="I74" i="12"/>
  <c r="J74" i="12"/>
  <c r="K74" i="12"/>
  <c r="D75" i="12"/>
  <c r="E75" i="12"/>
  <c r="F75" i="12"/>
  <c r="G75" i="12"/>
  <c r="H75" i="12"/>
  <c r="I75" i="12"/>
  <c r="J75" i="12"/>
  <c r="K75" i="12"/>
  <c r="D76" i="12"/>
  <c r="E76" i="12"/>
  <c r="F76" i="12"/>
  <c r="G76" i="12"/>
  <c r="H76" i="12"/>
  <c r="I76" i="12"/>
  <c r="J76" i="12"/>
  <c r="K76" i="12"/>
  <c r="D77" i="12"/>
  <c r="E77" i="12"/>
  <c r="F77" i="12"/>
  <c r="G77" i="12"/>
  <c r="H77" i="12"/>
  <c r="I77" i="12"/>
  <c r="J77" i="12"/>
  <c r="K77" i="12"/>
  <c r="D78" i="12"/>
  <c r="E78" i="12"/>
  <c r="F78" i="12"/>
  <c r="G78" i="12"/>
  <c r="H78" i="12"/>
  <c r="I78" i="12"/>
  <c r="J78" i="12"/>
  <c r="K78" i="12"/>
  <c r="D79" i="12"/>
  <c r="E79" i="12"/>
  <c r="F79" i="12"/>
  <c r="G79" i="12"/>
  <c r="H79" i="12"/>
  <c r="I79" i="12"/>
  <c r="J79" i="12"/>
  <c r="K79" i="12"/>
  <c r="D80" i="12"/>
  <c r="E80" i="12"/>
  <c r="F80" i="12"/>
  <c r="G80" i="12"/>
  <c r="H80" i="12"/>
  <c r="I80" i="12"/>
  <c r="J80" i="12"/>
  <c r="K80" i="12"/>
  <c r="D81" i="12"/>
  <c r="E81" i="12"/>
  <c r="F81" i="12"/>
  <c r="G81" i="12"/>
  <c r="H81" i="12"/>
  <c r="I81" i="12"/>
  <c r="J81" i="12"/>
  <c r="K81" i="12"/>
  <c r="D82" i="12"/>
  <c r="E82" i="12"/>
  <c r="F82" i="12"/>
  <c r="G82" i="12"/>
  <c r="H82" i="12"/>
  <c r="I82" i="12"/>
  <c r="J82" i="12"/>
  <c r="K82" i="12"/>
  <c r="D83" i="12"/>
  <c r="E83" i="12"/>
  <c r="F83" i="12"/>
  <c r="G83" i="12"/>
  <c r="H83" i="12"/>
  <c r="I83" i="12"/>
  <c r="J83" i="12"/>
  <c r="K83" i="12"/>
  <c r="D84" i="12"/>
  <c r="E84" i="12"/>
  <c r="F84" i="12"/>
  <c r="G84" i="12"/>
  <c r="H84" i="12"/>
  <c r="I84" i="12"/>
  <c r="J84" i="12"/>
  <c r="K84" i="12"/>
  <c r="D85" i="12"/>
  <c r="E85" i="12"/>
  <c r="F85" i="12"/>
  <c r="G85" i="12"/>
  <c r="H85" i="12"/>
  <c r="I85" i="12"/>
  <c r="J85" i="12"/>
  <c r="K85" i="12"/>
  <c r="D86" i="12"/>
  <c r="E86" i="12"/>
  <c r="F86" i="12"/>
  <c r="G86" i="12"/>
  <c r="H86" i="12"/>
  <c r="I86" i="12"/>
  <c r="J86" i="12"/>
  <c r="K86" i="12"/>
  <c r="D87" i="12"/>
  <c r="E87" i="12"/>
  <c r="F87" i="12"/>
  <c r="G87" i="12"/>
  <c r="H87" i="12"/>
  <c r="I87" i="12"/>
  <c r="J87" i="12"/>
  <c r="K87" i="12"/>
  <c r="D88" i="12"/>
  <c r="E88" i="12"/>
  <c r="F88" i="12"/>
  <c r="G88" i="12"/>
  <c r="H88" i="12"/>
  <c r="I88" i="12"/>
  <c r="J88" i="12"/>
  <c r="K88" i="12"/>
  <c r="D89" i="12"/>
  <c r="E89" i="12"/>
  <c r="F89" i="12"/>
  <c r="G89" i="12"/>
  <c r="H89" i="12"/>
  <c r="I89" i="12"/>
  <c r="J89" i="12"/>
  <c r="K89" i="12"/>
  <c r="D90" i="12"/>
  <c r="E90" i="12"/>
  <c r="F90" i="12"/>
  <c r="G90" i="12"/>
  <c r="H90" i="12"/>
  <c r="I90" i="12"/>
  <c r="J90" i="12"/>
  <c r="K90" i="12"/>
  <c r="D91" i="12"/>
  <c r="E91" i="12"/>
  <c r="F91" i="12"/>
  <c r="G91" i="12"/>
  <c r="H91" i="12"/>
  <c r="I91" i="12"/>
  <c r="J91" i="12"/>
  <c r="K91" i="12"/>
  <c r="D92" i="12"/>
  <c r="E92" i="12"/>
  <c r="F92" i="12"/>
  <c r="G92" i="12"/>
  <c r="H92" i="12"/>
  <c r="I92" i="12"/>
  <c r="J92" i="12"/>
  <c r="K92" i="12"/>
  <c r="D93" i="12"/>
  <c r="E93" i="12"/>
  <c r="F93" i="12"/>
  <c r="G93" i="12"/>
  <c r="H93" i="12"/>
  <c r="I93" i="12"/>
  <c r="J93" i="12"/>
  <c r="K93" i="12"/>
  <c r="D94" i="12"/>
  <c r="E94" i="12"/>
  <c r="F94" i="12"/>
  <c r="G94" i="12"/>
  <c r="H94" i="12"/>
  <c r="I94" i="12"/>
  <c r="J94" i="12"/>
  <c r="K94" i="12"/>
  <c r="D95" i="12"/>
  <c r="E95" i="12"/>
  <c r="F95" i="12"/>
  <c r="G95" i="12"/>
  <c r="H95" i="12"/>
  <c r="I95" i="12"/>
  <c r="J95" i="12"/>
  <c r="K95" i="12"/>
  <c r="D96" i="12"/>
  <c r="E96" i="12"/>
  <c r="F96" i="12"/>
  <c r="G96" i="12"/>
  <c r="H96" i="12"/>
  <c r="I96" i="12"/>
  <c r="J96" i="12"/>
  <c r="K96" i="12"/>
  <c r="D97" i="12"/>
  <c r="E97" i="12"/>
  <c r="F97" i="12"/>
  <c r="G97" i="12"/>
  <c r="H97" i="12"/>
  <c r="I97" i="12"/>
  <c r="J97" i="12"/>
  <c r="K97" i="12"/>
  <c r="D98" i="12"/>
  <c r="E98" i="12"/>
  <c r="F98" i="12"/>
  <c r="G98" i="12"/>
  <c r="H98" i="12"/>
  <c r="I98" i="12"/>
  <c r="J98" i="12"/>
  <c r="K98" i="12"/>
  <c r="D99" i="12"/>
  <c r="E99" i="12"/>
  <c r="F99" i="12"/>
  <c r="G99" i="12"/>
  <c r="H99" i="12"/>
  <c r="I99" i="12"/>
  <c r="J99" i="12"/>
  <c r="K99" i="12"/>
  <c r="D100" i="12"/>
  <c r="E100" i="12"/>
  <c r="F100" i="12"/>
  <c r="G100" i="12"/>
  <c r="H100" i="12"/>
  <c r="I100" i="12"/>
  <c r="J100" i="12"/>
  <c r="K100" i="12"/>
  <c r="D101" i="12"/>
  <c r="E101" i="12"/>
  <c r="F101" i="12"/>
  <c r="G101" i="12"/>
  <c r="H101" i="12"/>
  <c r="I101" i="12"/>
  <c r="J101" i="12"/>
  <c r="K101" i="12"/>
  <c r="D102" i="12"/>
  <c r="E102" i="12"/>
  <c r="F102" i="12"/>
  <c r="G102" i="12"/>
  <c r="H102" i="12"/>
  <c r="I102" i="12"/>
  <c r="J102" i="12"/>
  <c r="K102" i="12"/>
  <c r="D103" i="12"/>
  <c r="E103" i="12"/>
  <c r="F103" i="12"/>
  <c r="G103" i="12"/>
  <c r="H103" i="12"/>
  <c r="I103" i="12"/>
  <c r="J103" i="12"/>
  <c r="K103" i="12"/>
  <c r="D104" i="12"/>
  <c r="E104" i="12"/>
  <c r="F104" i="12"/>
  <c r="G104" i="12"/>
  <c r="H104" i="12"/>
  <c r="I104" i="12"/>
  <c r="J104" i="12"/>
  <c r="K104" i="12"/>
  <c r="D105" i="12"/>
  <c r="E105" i="12"/>
  <c r="F105" i="12"/>
  <c r="G105" i="12"/>
  <c r="H105" i="12"/>
  <c r="I105" i="12"/>
  <c r="J105" i="12"/>
  <c r="K105" i="12"/>
  <c r="D106" i="12"/>
  <c r="E106" i="12"/>
  <c r="F106" i="12"/>
  <c r="G106" i="12"/>
  <c r="H106" i="12"/>
  <c r="I106" i="12"/>
  <c r="J106" i="12"/>
  <c r="K106" i="12"/>
  <c r="D107" i="12"/>
  <c r="E107" i="12"/>
  <c r="F107" i="12"/>
  <c r="G107" i="12"/>
  <c r="H107" i="12"/>
  <c r="I107" i="12"/>
  <c r="J107" i="12"/>
  <c r="K107" i="12"/>
  <c r="D108" i="12"/>
  <c r="E108" i="12"/>
  <c r="F108" i="12"/>
  <c r="G108" i="12"/>
  <c r="H108" i="12"/>
  <c r="I108" i="12"/>
  <c r="J108" i="12"/>
  <c r="K108" i="12"/>
  <c r="D109" i="12"/>
  <c r="E109" i="12"/>
  <c r="F109" i="12"/>
  <c r="G109" i="12"/>
  <c r="H109" i="12"/>
  <c r="I109" i="12"/>
  <c r="J109" i="12"/>
  <c r="K109" i="12"/>
  <c r="D110" i="12"/>
  <c r="E110" i="12"/>
  <c r="F110" i="12"/>
  <c r="G110" i="12"/>
  <c r="H110" i="12"/>
  <c r="I110" i="12"/>
  <c r="J110" i="12"/>
  <c r="K110" i="12"/>
  <c r="D111" i="12"/>
  <c r="E111" i="12"/>
  <c r="F111" i="12"/>
  <c r="G111" i="12"/>
  <c r="H111" i="12"/>
  <c r="I111" i="12"/>
  <c r="J111" i="12"/>
  <c r="K111" i="12"/>
  <c r="D112" i="12"/>
  <c r="E112" i="12"/>
  <c r="F112" i="12"/>
  <c r="G112" i="12"/>
  <c r="H112" i="12"/>
  <c r="I112" i="12"/>
  <c r="J112" i="12"/>
  <c r="K112" i="12"/>
  <c r="D113" i="12"/>
  <c r="E113" i="12"/>
  <c r="F113" i="12"/>
  <c r="G113" i="12"/>
  <c r="H113" i="12"/>
  <c r="I113" i="12"/>
  <c r="J113" i="12"/>
  <c r="K113" i="12"/>
  <c r="D114" i="12"/>
  <c r="E114" i="12"/>
  <c r="F114" i="12"/>
  <c r="G114" i="12"/>
  <c r="H114" i="12"/>
  <c r="I114" i="12"/>
  <c r="J114" i="12"/>
  <c r="K114" i="12"/>
  <c r="D115" i="12"/>
  <c r="E115" i="12"/>
  <c r="F115" i="12"/>
  <c r="G115" i="12"/>
  <c r="H115" i="12"/>
  <c r="I115" i="12"/>
  <c r="J115" i="12"/>
  <c r="K115" i="12"/>
  <c r="D116" i="12"/>
  <c r="E116" i="12"/>
  <c r="F116" i="12"/>
  <c r="G116" i="12"/>
  <c r="H116" i="12"/>
  <c r="I116" i="12"/>
  <c r="J116" i="12"/>
  <c r="K116" i="12"/>
  <c r="D117" i="12"/>
  <c r="E117" i="12"/>
  <c r="F117" i="12"/>
  <c r="G117" i="12"/>
  <c r="H117" i="12"/>
  <c r="I117" i="12"/>
  <c r="J117" i="12"/>
  <c r="K117" i="12"/>
  <c r="D118" i="12"/>
  <c r="E118" i="12"/>
  <c r="F118" i="12"/>
  <c r="G118" i="12"/>
  <c r="H118" i="12"/>
  <c r="I118" i="12"/>
  <c r="J118" i="12"/>
  <c r="K118" i="12"/>
  <c r="D119" i="12"/>
  <c r="E119" i="12"/>
  <c r="F119" i="12"/>
  <c r="G119" i="12"/>
  <c r="H119" i="12"/>
  <c r="I119" i="12"/>
  <c r="J119" i="12"/>
  <c r="K119" i="12"/>
  <c r="D120" i="12"/>
  <c r="E120" i="12"/>
  <c r="F120" i="12"/>
  <c r="G120" i="12"/>
  <c r="H120" i="12"/>
  <c r="I120" i="12"/>
  <c r="J120" i="12"/>
  <c r="K120" i="12"/>
  <c r="D121" i="12"/>
  <c r="E121" i="12"/>
  <c r="F121" i="12"/>
  <c r="G121" i="12"/>
  <c r="H121" i="12"/>
  <c r="I121" i="12"/>
  <c r="J121" i="12"/>
  <c r="K121" i="12"/>
  <c r="D122" i="12"/>
  <c r="E122" i="12"/>
  <c r="F122" i="12"/>
  <c r="G122" i="12"/>
  <c r="H122" i="12"/>
  <c r="I122" i="12"/>
  <c r="J122" i="12"/>
  <c r="K122" i="12"/>
  <c r="D123" i="12"/>
  <c r="E123" i="12"/>
  <c r="F123" i="12"/>
  <c r="G123" i="12"/>
  <c r="H123" i="12"/>
  <c r="I123" i="12"/>
  <c r="J123" i="12"/>
  <c r="K123" i="12"/>
  <c r="D124" i="12"/>
  <c r="E124" i="12"/>
  <c r="F124" i="12"/>
  <c r="G124" i="12"/>
  <c r="H124" i="12"/>
  <c r="I124" i="12"/>
  <c r="J124" i="12"/>
  <c r="K124" i="12"/>
  <c r="D125" i="12"/>
  <c r="E125" i="12"/>
  <c r="F125" i="12"/>
  <c r="G125" i="12"/>
  <c r="H125" i="12"/>
  <c r="I125" i="12"/>
  <c r="J125" i="12"/>
  <c r="K125" i="12"/>
  <c r="D126" i="12"/>
  <c r="E126" i="12"/>
  <c r="F126" i="12"/>
  <c r="G126" i="12"/>
  <c r="H126" i="12"/>
  <c r="I126" i="12"/>
  <c r="J126" i="12"/>
  <c r="K126" i="12"/>
  <c r="D127" i="12"/>
  <c r="E127" i="12"/>
  <c r="F127" i="12"/>
  <c r="G127" i="12"/>
  <c r="H127" i="12"/>
  <c r="I127" i="12"/>
  <c r="J127" i="12"/>
  <c r="K127" i="12"/>
  <c r="D128" i="12"/>
  <c r="E128" i="12"/>
  <c r="F128" i="12"/>
  <c r="G128" i="12"/>
  <c r="H128" i="12"/>
  <c r="I128" i="12"/>
  <c r="J128" i="12"/>
  <c r="K128" i="12"/>
  <c r="D129" i="12"/>
  <c r="E129" i="12"/>
  <c r="F129" i="12"/>
  <c r="G129" i="12"/>
  <c r="H129" i="12"/>
  <c r="I129" i="12"/>
  <c r="J129" i="12"/>
  <c r="K129" i="12"/>
  <c r="D130" i="12"/>
  <c r="E130" i="12"/>
  <c r="F130" i="12"/>
  <c r="G130" i="12"/>
  <c r="H130" i="12"/>
  <c r="I130" i="12"/>
  <c r="J130" i="12"/>
  <c r="K130" i="12"/>
  <c r="D131" i="12"/>
  <c r="E131" i="12"/>
  <c r="F131" i="12"/>
  <c r="G131" i="12"/>
  <c r="H131" i="12"/>
  <c r="I131" i="12"/>
  <c r="J131" i="12"/>
  <c r="K131" i="12"/>
  <c r="D132" i="12"/>
  <c r="E132" i="12"/>
  <c r="F132" i="12"/>
  <c r="G132" i="12"/>
  <c r="H132" i="12"/>
  <c r="I132" i="12"/>
  <c r="J132" i="12"/>
  <c r="K132" i="12"/>
  <c r="D133" i="12"/>
  <c r="E133" i="12"/>
  <c r="F133" i="12"/>
  <c r="G133" i="12"/>
  <c r="H133" i="12"/>
  <c r="I133" i="12"/>
  <c r="J133" i="12"/>
  <c r="K133" i="12"/>
  <c r="D134" i="12"/>
  <c r="E134" i="12"/>
  <c r="F134" i="12"/>
  <c r="G134" i="12"/>
  <c r="H134" i="12"/>
  <c r="I134" i="12"/>
  <c r="J134" i="12"/>
  <c r="K134" i="12"/>
  <c r="D135" i="12"/>
  <c r="E135" i="12"/>
  <c r="F135" i="12"/>
  <c r="G135" i="12"/>
  <c r="H135" i="12"/>
  <c r="I135" i="12"/>
  <c r="J135" i="12"/>
  <c r="K135" i="12"/>
  <c r="D136" i="12"/>
  <c r="E136" i="12"/>
  <c r="F136" i="12"/>
  <c r="G136" i="12"/>
  <c r="H136" i="12"/>
  <c r="I136" i="12"/>
  <c r="J136" i="12"/>
  <c r="K136" i="12"/>
  <c r="D137" i="12"/>
  <c r="E137" i="12"/>
  <c r="F137" i="12"/>
  <c r="G137" i="12"/>
  <c r="H137" i="12"/>
  <c r="I137" i="12"/>
  <c r="J137" i="12"/>
  <c r="K137" i="12"/>
  <c r="D138" i="12"/>
  <c r="E138" i="12"/>
  <c r="F138" i="12"/>
  <c r="G138" i="12"/>
  <c r="H138" i="12"/>
  <c r="I138" i="12"/>
  <c r="J138" i="12"/>
  <c r="K138" i="12"/>
  <c r="D139" i="12"/>
  <c r="E139" i="12"/>
  <c r="F139" i="12"/>
  <c r="G139" i="12"/>
  <c r="H139" i="12"/>
  <c r="I139" i="12"/>
  <c r="J139" i="12"/>
  <c r="K139" i="12"/>
  <c r="D140" i="12"/>
  <c r="E140" i="12"/>
  <c r="F140" i="12"/>
  <c r="G140" i="12"/>
  <c r="H140" i="12"/>
  <c r="I140" i="12"/>
  <c r="J140" i="12"/>
  <c r="K140" i="12"/>
  <c r="D141" i="12"/>
  <c r="E141" i="12"/>
  <c r="F141" i="12"/>
  <c r="G141" i="12"/>
  <c r="H141" i="12"/>
  <c r="I141" i="12"/>
  <c r="J141" i="12"/>
  <c r="K141" i="12"/>
  <c r="D142" i="12"/>
  <c r="E142" i="12"/>
  <c r="F142" i="12"/>
  <c r="G142" i="12"/>
  <c r="H142" i="12"/>
  <c r="I142" i="12"/>
  <c r="J142" i="12"/>
  <c r="K142" i="12"/>
  <c r="D143" i="12"/>
  <c r="E143" i="12"/>
  <c r="F143" i="12"/>
  <c r="G143" i="12"/>
  <c r="H143" i="12"/>
  <c r="I143" i="12"/>
  <c r="J143" i="12"/>
  <c r="K143" i="12"/>
  <c r="D144" i="12"/>
  <c r="E144" i="12"/>
  <c r="F144" i="12"/>
  <c r="G144" i="12"/>
  <c r="H144" i="12"/>
  <c r="I144" i="12"/>
  <c r="J144" i="12"/>
  <c r="K144" i="12"/>
  <c r="D145" i="12"/>
  <c r="E145" i="12"/>
  <c r="F145" i="12"/>
  <c r="G145" i="12"/>
  <c r="H145" i="12"/>
  <c r="I145" i="12"/>
  <c r="J145" i="12"/>
  <c r="K145" i="12"/>
  <c r="D146" i="12"/>
  <c r="E146" i="12"/>
  <c r="F146" i="12"/>
  <c r="G146" i="12"/>
  <c r="H146" i="12"/>
  <c r="I146" i="12"/>
  <c r="J146" i="12"/>
  <c r="K146" i="12"/>
  <c r="D147" i="12"/>
  <c r="E147" i="12"/>
  <c r="F147" i="12"/>
  <c r="G147" i="12"/>
  <c r="H147" i="12"/>
  <c r="I147" i="12"/>
  <c r="J147" i="12"/>
  <c r="K147" i="12"/>
  <c r="D148" i="12"/>
  <c r="E148" i="12"/>
  <c r="F148" i="12"/>
  <c r="G148" i="12"/>
  <c r="H148" i="12"/>
  <c r="I148" i="12"/>
  <c r="J148" i="12"/>
  <c r="K148" i="12"/>
  <c r="D149" i="12"/>
  <c r="E149" i="12"/>
  <c r="F149" i="12"/>
  <c r="G149" i="12"/>
  <c r="H149" i="12"/>
  <c r="I149" i="12"/>
  <c r="J149" i="12"/>
  <c r="K149" i="12"/>
  <c r="D150" i="12"/>
  <c r="E150" i="12"/>
  <c r="F150" i="12"/>
  <c r="G150" i="12"/>
  <c r="H150" i="12"/>
  <c r="I150" i="12"/>
  <c r="J150" i="12"/>
  <c r="K150" i="12"/>
  <c r="D151" i="12"/>
  <c r="E151" i="12"/>
  <c r="F151" i="12"/>
  <c r="G151" i="12"/>
  <c r="H151" i="12"/>
  <c r="I151" i="12"/>
  <c r="J151" i="12"/>
  <c r="K151" i="12"/>
  <c r="D152" i="12"/>
  <c r="E152" i="12"/>
  <c r="F152" i="12"/>
  <c r="G152" i="12"/>
  <c r="H152" i="12"/>
  <c r="I152" i="12"/>
  <c r="J152" i="12"/>
  <c r="K152" i="12"/>
  <c r="D153" i="12"/>
  <c r="E153" i="12"/>
  <c r="F153" i="12"/>
  <c r="G153" i="12"/>
  <c r="H153" i="12"/>
  <c r="I153" i="12"/>
  <c r="J153" i="12"/>
  <c r="K153" i="12"/>
  <c r="D154" i="12"/>
  <c r="E154" i="12"/>
  <c r="F154" i="12"/>
  <c r="G154" i="12"/>
  <c r="H154" i="12"/>
  <c r="I154" i="12"/>
  <c r="J154" i="12"/>
  <c r="K154" i="12"/>
  <c r="D155" i="12"/>
  <c r="E155" i="12"/>
  <c r="F155" i="12"/>
  <c r="G155" i="12"/>
  <c r="H155" i="12"/>
  <c r="I155" i="12"/>
  <c r="J155" i="12"/>
  <c r="K155" i="12"/>
  <c r="D156" i="12"/>
  <c r="E156" i="12"/>
  <c r="F156" i="12"/>
  <c r="G156" i="12"/>
  <c r="H156" i="12"/>
  <c r="I156" i="12"/>
  <c r="J156" i="12"/>
  <c r="K156" i="12"/>
  <c r="D157" i="12"/>
  <c r="E157" i="12"/>
  <c r="F157" i="12"/>
  <c r="G157" i="12"/>
  <c r="H157" i="12"/>
  <c r="I157" i="12"/>
  <c r="J157" i="12"/>
  <c r="K157" i="12"/>
  <c r="D158" i="12"/>
  <c r="E158" i="12"/>
  <c r="F158" i="12"/>
  <c r="G158" i="12"/>
  <c r="H158" i="12"/>
  <c r="I158" i="12"/>
  <c r="J158" i="12"/>
  <c r="K158" i="12"/>
  <c r="D159" i="12"/>
  <c r="E159" i="12"/>
  <c r="F159" i="12"/>
  <c r="G159" i="12"/>
  <c r="H159" i="12"/>
  <c r="I159" i="12"/>
  <c r="J159" i="12"/>
  <c r="K159" i="12"/>
  <c r="D160" i="12"/>
  <c r="E160" i="12"/>
  <c r="F160" i="12"/>
  <c r="G160" i="12"/>
  <c r="H160" i="12"/>
  <c r="I160" i="12"/>
  <c r="J160" i="12"/>
  <c r="K160" i="12"/>
  <c r="D161" i="12"/>
  <c r="E161" i="12"/>
  <c r="F161" i="12"/>
  <c r="G161" i="12"/>
  <c r="H161" i="12"/>
  <c r="I161" i="12"/>
  <c r="J161" i="12"/>
  <c r="K161" i="12"/>
  <c r="D162" i="12"/>
  <c r="E162" i="12"/>
  <c r="F162" i="12"/>
  <c r="G162" i="12"/>
  <c r="H162" i="12"/>
  <c r="I162" i="12"/>
  <c r="J162" i="12"/>
  <c r="K162" i="12"/>
  <c r="D163" i="12"/>
  <c r="E163" i="12"/>
  <c r="F163" i="12"/>
  <c r="G163" i="12"/>
  <c r="H163" i="12"/>
  <c r="I163" i="12"/>
  <c r="J163" i="12"/>
  <c r="K163" i="12"/>
  <c r="D164" i="12"/>
  <c r="E164" i="12"/>
  <c r="F164" i="12"/>
  <c r="G164" i="12"/>
  <c r="H164" i="12"/>
  <c r="I164" i="12"/>
  <c r="J164" i="12"/>
  <c r="K164" i="12"/>
  <c r="D165" i="12"/>
  <c r="E165" i="12"/>
  <c r="F165" i="12"/>
  <c r="G165" i="12"/>
  <c r="H165" i="12"/>
  <c r="I165" i="12"/>
  <c r="J165" i="12"/>
  <c r="K165" i="12"/>
  <c r="D166" i="12"/>
  <c r="E166" i="12"/>
  <c r="F166" i="12"/>
  <c r="G166" i="12"/>
  <c r="H166" i="12"/>
  <c r="I166" i="12"/>
  <c r="J166" i="12"/>
  <c r="K166" i="12"/>
  <c r="D167" i="12"/>
  <c r="E167" i="12"/>
  <c r="F167" i="12"/>
  <c r="G167" i="12"/>
  <c r="H167" i="12"/>
  <c r="I167" i="12"/>
  <c r="J167" i="12"/>
  <c r="K167" i="12"/>
  <c r="D168" i="12"/>
  <c r="E168" i="12"/>
  <c r="F168" i="12"/>
  <c r="G168" i="12"/>
  <c r="H168" i="12"/>
  <c r="I168" i="12"/>
  <c r="J168" i="12"/>
  <c r="K168" i="12"/>
  <c r="D169" i="12"/>
  <c r="E169" i="12"/>
  <c r="F169" i="12"/>
  <c r="G169" i="12"/>
  <c r="H169" i="12"/>
  <c r="I169" i="12"/>
  <c r="J169" i="12"/>
  <c r="K169" i="12"/>
  <c r="D170" i="12"/>
  <c r="E170" i="12"/>
  <c r="F170" i="12"/>
  <c r="G170" i="12"/>
  <c r="H170" i="12"/>
  <c r="I170" i="12"/>
  <c r="J170" i="12"/>
  <c r="K170" i="12"/>
  <c r="D171" i="12"/>
  <c r="E171" i="12"/>
  <c r="F171" i="12"/>
  <c r="G171" i="12"/>
  <c r="H171" i="12"/>
  <c r="I171" i="12"/>
  <c r="J171" i="12"/>
  <c r="K171" i="12"/>
  <c r="D172" i="12"/>
  <c r="E172" i="12"/>
  <c r="F172" i="12"/>
  <c r="G172" i="12"/>
  <c r="H172" i="12"/>
  <c r="I172" i="12"/>
  <c r="J172" i="12"/>
  <c r="K172" i="12"/>
  <c r="D173" i="12"/>
  <c r="E173" i="12"/>
  <c r="F173" i="12"/>
  <c r="G173" i="12"/>
  <c r="H173" i="12"/>
  <c r="I173" i="12"/>
  <c r="J173" i="12"/>
  <c r="K173" i="12"/>
  <c r="D174" i="12"/>
  <c r="E174" i="12"/>
  <c r="F174" i="12"/>
  <c r="G174" i="12"/>
  <c r="H174" i="12"/>
  <c r="I174" i="12"/>
  <c r="J174" i="12"/>
  <c r="K174" i="12"/>
  <c r="D175" i="12"/>
  <c r="E175" i="12"/>
  <c r="F175" i="12"/>
  <c r="G175" i="12"/>
  <c r="H175" i="12"/>
  <c r="I175" i="12"/>
  <c r="J175" i="12"/>
  <c r="K175" i="12"/>
  <c r="D176" i="12"/>
  <c r="E176" i="12"/>
  <c r="F176" i="12"/>
  <c r="G176" i="12"/>
  <c r="H176" i="12"/>
  <c r="I176" i="12"/>
  <c r="J176" i="12"/>
  <c r="K176" i="12"/>
  <c r="D177" i="12"/>
  <c r="E177" i="12"/>
  <c r="F177" i="12"/>
  <c r="G177" i="12"/>
  <c r="H177" i="12"/>
  <c r="I177" i="12"/>
  <c r="J177" i="12"/>
  <c r="K177" i="12"/>
  <c r="D178" i="12"/>
  <c r="E178" i="12"/>
  <c r="F178" i="12"/>
  <c r="G178" i="12"/>
  <c r="H178" i="12"/>
  <c r="I178" i="12"/>
  <c r="J178" i="12"/>
  <c r="K178" i="12"/>
  <c r="D179" i="12"/>
  <c r="E179" i="12"/>
  <c r="F179" i="12"/>
  <c r="G179" i="12"/>
  <c r="H179" i="12"/>
  <c r="I179" i="12"/>
  <c r="J179" i="12"/>
  <c r="K179" i="12"/>
  <c r="D180" i="12"/>
  <c r="E180" i="12"/>
  <c r="F180" i="12"/>
  <c r="G180" i="12"/>
  <c r="H180" i="12"/>
  <c r="I180" i="12"/>
  <c r="J180" i="12"/>
  <c r="K180" i="12"/>
  <c r="D181" i="12"/>
  <c r="E181" i="12"/>
  <c r="F181" i="12"/>
  <c r="G181" i="12"/>
  <c r="H181" i="12"/>
  <c r="I181" i="12"/>
  <c r="J181" i="12"/>
  <c r="K181" i="12"/>
  <c r="D182" i="12"/>
  <c r="E182" i="12"/>
  <c r="F182" i="12"/>
  <c r="G182" i="12"/>
  <c r="H182" i="12"/>
  <c r="I182" i="12"/>
  <c r="J182" i="12"/>
  <c r="K182" i="12"/>
  <c r="D183" i="12"/>
  <c r="E183" i="12"/>
  <c r="F183" i="12"/>
  <c r="G183" i="12"/>
  <c r="H183" i="12"/>
  <c r="I183" i="12"/>
  <c r="J183" i="12"/>
  <c r="K183" i="12"/>
  <c r="D184" i="12"/>
  <c r="E184" i="12"/>
  <c r="F184" i="12"/>
  <c r="G184" i="12"/>
  <c r="H184" i="12"/>
  <c r="I184" i="12"/>
  <c r="J184" i="12"/>
  <c r="K184" i="12"/>
  <c r="D185" i="12"/>
  <c r="E185" i="12"/>
  <c r="F185" i="12"/>
  <c r="G185" i="12"/>
  <c r="H185" i="12"/>
  <c r="I185" i="12"/>
  <c r="J185" i="12"/>
  <c r="K185" i="12"/>
  <c r="D186" i="12"/>
  <c r="E186" i="12"/>
  <c r="F186" i="12"/>
  <c r="G186" i="12"/>
  <c r="H186" i="12"/>
  <c r="I186" i="12"/>
  <c r="J186" i="12"/>
  <c r="K186" i="12"/>
  <c r="D187" i="12"/>
  <c r="E187" i="12"/>
  <c r="F187" i="12"/>
  <c r="G187" i="12"/>
  <c r="H187" i="12"/>
  <c r="I187" i="12"/>
  <c r="J187" i="12"/>
  <c r="K187" i="12"/>
  <c r="D188" i="12"/>
  <c r="E188" i="12"/>
  <c r="F188" i="12"/>
  <c r="G188" i="12"/>
  <c r="H188" i="12"/>
  <c r="I188" i="12"/>
  <c r="J188" i="12"/>
  <c r="K188" i="12"/>
  <c r="D189" i="12"/>
  <c r="E189" i="12"/>
  <c r="F189" i="12"/>
  <c r="G189" i="12"/>
  <c r="H189" i="12"/>
  <c r="I189" i="12"/>
  <c r="J189" i="12"/>
  <c r="K189" i="12"/>
  <c r="D190" i="12"/>
  <c r="E190" i="12"/>
  <c r="F190" i="12"/>
  <c r="G190" i="12"/>
  <c r="H190" i="12"/>
  <c r="I190" i="12"/>
  <c r="J190" i="12"/>
  <c r="K190" i="12"/>
  <c r="D191" i="12"/>
  <c r="E191" i="12"/>
  <c r="F191" i="12"/>
  <c r="G191" i="12"/>
  <c r="H191" i="12"/>
  <c r="I191" i="12"/>
  <c r="J191" i="12"/>
  <c r="K191" i="12"/>
  <c r="D192" i="12"/>
  <c r="E192" i="12"/>
  <c r="F192" i="12"/>
  <c r="G192" i="12"/>
  <c r="H192" i="12"/>
  <c r="I192" i="12"/>
  <c r="J192" i="12"/>
  <c r="K192" i="12"/>
  <c r="D193" i="12"/>
  <c r="E193" i="12"/>
  <c r="F193" i="12"/>
  <c r="G193" i="12"/>
  <c r="H193" i="12"/>
  <c r="I193" i="12"/>
  <c r="J193" i="12"/>
  <c r="K193" i="12"/>
  <c r="D194" i="12"/>
  <c r="E194" i="12"/>
  <c r="F194" i="12"/>
  <c r="G194" i="12"/>
  <c r="H194" i="12"/>
  <c r="I194" i="12"/>
  <c r="J194" i="12"/>
  <c r="K194" i="12"/>
  <c r="D195" i="12"/>
  <c r="E195" i="12"/>
  <c r="F195" i="12"/>
  <c r="G195" i="12"/>
  <c r="H195" i="12"/>
  <c r="I195" i="12"/>
  <c r="J195" i="12"/>
  <c r="K195" i="12"/>
  <c r="D196" i="12"/>
  <c r="E196" i="12"/>
  <c r="F196" i="12"/>
  <c r="G196" i="12"/>
  <c r="H196" i="12"/>
  <c r="I196" i="12"/>
  <c r="J196" i="12"/>
  <c r="K196" i="12"/>
  <c r="D197" i="12"/>
  <c r="E197" i="12"/>
  <c r="F197" i="12"/>
  <c r="G197" i="12"/>
  <c r="H197" i="12"/>
  <c r="I197" i="12"/>
  <c r="J197" i="12"/>
  <c r="K197" i="12"/>
  <c r="D198" i="12"/>
  <c r="E198" i="12"/>
  <c r="F198" i="12"/>
  <c r="G198" i="12"/>
  <c r="H198" i="12"/>
  <c r="I198" i="12"/>
  <c r="J198" i="12"/>
  <c r="K198" i="12"/>
  <c r="D199" i="12"/>
  <c r="E199" i="12"/>
  <c r="F199" i="12"/>
  <c r="G199" i="12"/>
  <c r="H199" i="12"/>
  <c r="I199" i="12"/>
  <c r="J199" i="12"/>
  <c r="K199" i="12"/>
  <c r="D200" i="12"/>
  <c r="E200" i="12"/>
  <c r="F200" i="12"/>
  <c r="G200" i="12"/>
  <c r="H200" i="12"/>
  <c r="I200" i="12"/>
  <c r="J200" i="12"/>
  <c r="K200" i="12"/>
  <c r="D201" i="12"/>
  <c r="E201" i="12"/>
  <c r="F201" i="12"/>
  <c r="G201" i="12"/>
  <c r="H201" i="12"/>
  <c r="I201" i="12"/>
  <c r="J201" i="12"/>
  <c r="K201" i="12"/>
  <c r="D202" i="12"/>
  <c r="E202" i="12"/>
  <c r="F202" i="12"/>
  <c r="G202" i="12"/>
  <c r="H202" i="12"/>
  <c r="I202" i="12"/>
  <c r="J202" i="12"/>
  <c r="K202" i="12"/>
  <c r="D203" i="12"/>
  <c r="E203" i="12"/>
  <c r="F203" i="12"/>
  <c r="G203" i="12"/>
  <c r="H203" i="12"/>
  <c r="I203" i="12"/>
  <c r="J203" i="12"/>
  <c r="K203" i="12"/>
  <c r="D204" i="12"/>
  <c r="E204" i="12"/>
  <c r="F204" i="12"/>
  <c r="G204" i="12"/>
  <c r="H204" i="12"/>
  <c r="I204" i="12"/>
  <c r="J204" i="12"/>
  <c r="K204" i="12"/>
  <c r="D205" i="12"/>
  <c r="E205" i="12"/>
  <c r="F205" i="12"/>
  <c r="G205" i="12"/>
  <c r="H205" i="12"/>
  <c r="I205" i="12"/>
  <c r="J205" i="12"/>
  <c r="K205" i="12"/>
  <c r="D206" i="12"/>
  <c r="E206" i="12"/>
  <c r="F206" i="12"/>
  <c r="G206" i="12"/>
  <c r="H206" i="12"/>
  <c r="I206" i="12"/>
  <c r="J206" i="12"/>
  <c r="K206" i="12"/>
  <c r="D207" i="12"/>
  <c r="E207" i="12"/>
  <c r="F207" i="12"/>
  <c r="G207" i="12"/>
  <c r="H207" i="12"/>
  <c r="I207" i="12"/>
  <c r="J207" i="12"/>
  <c r="K207" i="12"/>
  <c r="D208" i="12"/>
  <c r="E208" i="12"/>
  <c r="F208" i="12"/>
  <c r="G208" i="12"/>
  <c r="H208" i="12"/>
  <c r="I208" i="12"/>
  <c r="J208" i="12"/>
  <c r="K208" i="12"/>
  <c r="D209" i="12"/>
  <c r="E209" i="12"/>
  <c r="F209" i="12"/>
  <c r="G209" i="12"/>
  <c r="H209" i="12"/>
  <c r="I209" i="12"/>
  <c r="J209" i="12"/>
  <c r="K209" i="12"/>
  <c r="D210" i="12"/>
  <c r="E210" i="12"/>
  <c r="F210" i="12"/>
  <c r="G210" i="12"/>
  <c r="H210" i="12"/>
  <c r="I210" i="12"/>
  <c r="J210" i="12"/>
  <c r="K210" i="12"/>
  <c r="D211" i="12"/>
  <c r="E211" i="12"/>
  <c r="F211" i="12"/>
  <c r="G211" i="12"/>
  <c r="H211" i="12"/>
  <c r="I211" i="12"/>
  <c r="J211" i="12"/>
  <c r="K211" i="12"/>
  <c r="D212" i="12"/>
  <c r="E212" i="12"/>
  <c r="F212" i="12"/>
  <c r="G212" i="12"/>
  <c r="H212" i="12"/>
  <c r="I212" i="12"/>
  <c r="J212" i="12"/>
  <c r="K212" i="12"/>
  <c r="D213" i="12"/>
  <c r="E213" i="12"/>
  <c r="F213" i="12"/>
  <c r="G213" i="12"/>
  <c r="H213" i="12"/>
  <c r="I213" i="12"/>
  <c r="J213" i="12"/>
  <c r="K213" i="12"/>
  <c r="D214" i="12"/>
  <c r="E214" i="12"/>
  <c r="F214" i="12"/>
  <c r="G214" i="12"/>
  <c r="H214" i="12"/>
  <c r="I214" i="12"/>
  <c r="J214" i="12"/>
  <c r="K214" i="12"/>
  <c r="D215" i="12"/>
  <c r="E215" i="12"/>
  <c r="F215" i="12"/>
  <c r="G215" i="12"/>
  <c r="H215" i="12"/>
  <c r="I215" i="12"/>
  <c r="J215" i="12"/>
  <c r="K215" i="12"/>
  <c r="D216" i="12"/>
  <c r="E216" i="12"/>
  <c r="F216" i="12"/>
  <c r="G216" i="12"/>
  <c r="H216" i="12"/>
  <c r="I216" i="12"/>
  <c r="J216" i="12"/>
  <c r="K216" i="12"/>
  <c r="D217" i="12"/>
  <c r="E217" i="12"/>
  <c r="F217" i="12"/>
  <c r="G217" i="12"/>
  <c r="H217" i="12"/>
  <c r="I217" i="12"/>
  <c r="J217" i="12"/>
  <c r="K217" i="12"/>
  <c r="D218" i="12"/>
  <c r="E218" i="12"/>
  <c r="F218" i="12"/>
  <c r="G218" i="12"/>
  <c r="H218" i="12"/>
  <c r="I218" i="12"/>
  <c r="J218" i="12"/>
  <c r="K218" i="12"/>
  <c r="D219" i="12"/>
  <c r="E219" i="12"/>
  <c r="F219" i="12"/>
  <c r="G219" i="12"/>
  <c r="H219" i="12"/>
  <c r="I219" i="12"/>
  <c r="J219" i="12"/>
  <c r="K219" i="12"/>
  <c r="D220" i="12"/>
  <c r="E220" i="12"/>
  <c r="F220" i="12"/>
  <c r="G220" i="12"/>
  <c r="H220" i="12"/>
  <c r="I220" i="12"/>
  <c r="J220" i="12"/>
  <c r="K220" i="12"/>
  <c r="D221" i="12"/>
  <c r="E221" i="12"/>
  <c r="F221" i="12"/>
  <c r="G221" i="12"/>
  <c r="H221" i="12"/>
  <c r="I221" i="12"/>
  <c r="J221" i="12"/>
  <c r="K221" i="12"/>
  <c r="D19" i="12"/>
  <c r="E19" i="12"/>
  <c r="F19" i="12"/>
  <c r="G19" i="12"/>
  <c r="H19" i="12"/>
  <c r="I19" i="12"/>
  <c r="J19" i="12"/>
  <c r="K19" i="12"/>
  <c r="D20" i="12"/>
  <c r="E20" i="12"/>
  <c r="F20" i="12"/>
  <c r="G20" i="12"/>
  <c r="H20" i="12"/>
  <c r="I20" i="12"/>
  <c r="J20" i="12"/>
  <c r="K20" i="12"/>
  <c r="D21" i="12"/>
  <c r="E21" i="12"/>
  <c r="F21" i="12"/>
  <c r="G21" i="12"/>
  <c r="H21" i="12"/>
  <c r="I21" i="12"/>
  <c r="J21" i="12"/>
  <c r="K21" i="12"/>
  <c r="D22" i="12"/>
  <c r="E22" i="12"/>
  <c r="F22" i="12"/>
  <c r="G22" i="12"/>
  <c r="H22" i="12"/>
  <c r="I22" i="12"/>
  <c r="J22" i="12"/>
  <c r="K22" i="12"/>
  <c r="E18" i="12"/>
  <c r="F18" i="12"/>
  <c r="G18" i="12"/>
  <c r="H18" i="12"/>
  <c r="I18" i="12"/>
  <c r="K18" i="12"/>
  <c r="D18" i="12"/>
  <c r="B23" i="12"/>
  <c r="B24" i="12"/>
  <c r="B25" i="12"/>
  <c r="B26" i="12"/>
  <c r="B27" i="12"/>
  <c r="B28" i="12"/>
  <c r="B29" i="12"/>
  <c r="B30" i="12"/>
  <c r="B31" i="12"/>
  <c r="B32" i="12"/>
  <c r="B33" i="12"/>
  <c r="B34" i="12"/>
  <c r="B35" i="12"/>
  <c r="B36" i="12"/>
  <c r="B37" i="12"/>
  <c r="B38" i="12"/>
  <c r="B39" i="12"/>
  <c r="B40" i="12"/>
  <c r="B41" i="12"/>
  <c r="B42" i="12"/>
  <c r="B43" i="12"/>
  <c r="B44" i="12"/>
  <c r="B45" i="12"/>
  <c r="B46" i="12"/>
  <c r="B47" i="12"/>
  <c r="B48" i="12"/>
  <c r="B49" i="12"/>
  <c r="B50" i="12"/>
  <c r="B51" i="12"/>
  <c r="B52" i="12"/>
  <c r="B53" i="12"/>
  <c r="B54" i="12"/>
  <c r="B55" i="12"/>
  <c r="B56" i="12"/>
  <c r="B57" i="12"/>
  <c r="B58" i="12"/>
  <c r="B59" i="12"/>
  <c r="B60" i="12"/>
  <c r="B61" i="12"/>
  <c r="B62" i="12"/>
  <c r="B63" i="12"/>
  <c r="B64" i="12"/>
  <c r="B65" i="12"/>
  <c r="B66" i="12"/>
  <c r="B67" i="12"/>
  <c r="B68" i="12"/>
  <c r="B69" i="12"/>
  <c r="B70" i="12"/>
  <c r="B71" i="12"/>
  <c r="B72" i="12"/>
  <c r="B73" i="12"/>
  <c r="B74" i="12"/>
  <c r="B75" i="12"/>
  <c r="B76" i="12"/>
  <c r="B77" i="12"/>
  <c r="B78" i="12"/>
  <c r="B79" i="12"/>
  <c r="B80" i="12"/>
  <c r="B81" i="12"/>
  <c r="B82" i="12"/>
  <c r="B83" i="12"/>
  <c r="B84" i="12"/>
  <c r="B85" i="12"/>
  <c r="B86" i="12"/>
  <c r="B87" i="12"/>
  <c r="B88" i="12"/>
  <c r="B89" i="12"/>
  <c r="B90" i="12"/>
  <c r="B91" i="12"/>
  <c r="B92" i="12"/>
  <c r="B93" i="12"/>
  <c r="B94" i="12"/>
  <c r="B95" i="12"/>
  <c r="B96" i="12"/>
  <c r="B97" i="12"/>
  <c r="B98" i="12"/>
  <c r="B99" i="12"/>
  <c r="B100" i="12"/>
  <c r="B101" i="12"/>
  <c r="B102" i="12"/>
  <c r="B103" i="12"/>
  <c r="B104" i="12"/>
  <c r="B105" i="12"/>
  <c r="B106" i="12"/>
  <c r="B107" i="12"/>
  <c r="B108" i="12"/>
  <c r="B109" i="12"/>
  <c r="B110" i="12"/>
  <c r="B111" i="12"/>
  <c r="B112" i="12"/>
  <c r="B113" i="12"/>
  <c r="B114" i="12"/>
  <c r="B115" i="12"/>
  <c r="B116" i="12"/>
  <c r="B117" i="12"/>
  <c r="B118" i="12"/>
  <c r="B119" i="12"/>
  <c r="B120" i="12"/>
  <c r="B121" i="12"/>
  <c r="B122" i="12"/>
  <c r="B123" i="12"/>
  <c r="B124" i="12"/>
  <c r="B125" i="12"/>
  <c r="B126" i="12"/>
  <c r="B127" i="12"/>
  <c r="B128" i="12"/>
  <c r="B129" i="12"/>
  <c r="B130" i="12"/>
  <c r="B131" i="12"/>
  <c r="B132" i="12"/>
  <c r="B133" i="12"/>
  <c r="B134" i="12"/>
  <c r="B135" i="12"/>
  <c r="B136" i="12"/>
  <c r="B137" i="12"/>
  <c r="B138" i="12"/>
  <c r="B139" i="12"/>
  <c r="B140" i="12"/>
  <c r="B141" i="12"/>
  <c r="B142" i="12"/>
  <c r="B143" i="12"/>
  <c r="B144" i="12"/>
  <c r="B145" i="12"/>
  <c r="B146" i="12"/>
  <c r="B147" i="12"/>
  <c r="B148" i="12"/>
  <c r="B149" i="12"/>
  <c r="B150" i="12"/>
  <c r="B151" i="12"/>
  <c r="B152" i="12"/>
  <c r="B153" i="12"/>
  <c r="B154" i="12"/>
  <c r="B155" i="12"/>
  <c r="B156" i="12"/>
  <c r="B157" i="12"/>
  <c r="B158" i="12"/>
  <c r="B159" i="12"/>
  <c r="B160" i="12"/>
  <c r="B161" i="12"/>
  <c r="B162" i="12"/>
  <c r="B163" i="12"/>
  <c r="B164" i="12"/>
  <c r="B165" i="12"/>
  <c r="B166" i="12"/>
  <c r="B167" i="12"/>
  <c r="B168" i="12"/>
  <c r="B169" i="12"/>
  <c r="B170" i="12"/>
  <c r="B171" i="12"/>
  <c r="B172" i="12"/>
  <c r="B173" i="12"/>
  <c r="B174" i="12"/>
  <c r="B175" i="12"/>
  <c r="B176" i="12"/>
  <c r="B177" i="12"/>
  <c r="B178" i="12"/>
  <c r="B179" i="12"/>
  <c r="B180" i="12"/>
  <c r="B181" i="12"/>
  <c r="B182" i="12"/>
  <c r="B183" i="12"/>
  <c r="B184" i="12"/>
  <c r="B185" i="12"/>
  <c r="B186" i="12"/>
  <c r="B187" i="12"/>
  <c r="B188" i="12"/>
  <c r="B189" i="12"/>
  <c r="B190" i="12"/>
  <c r="B191" i="12"/>
  <c r="B192" i="12"/>
  <c r="B193" i="12"/>
  <c r="B194" i="12"/>
  <c r="B195" i="12"/>
  <c r="B196" i="12"/>
  <c r="B197" i="12"/>
  <c r="B198" i="12"/>
  <c r="B199" i="12"/>
  <c r="B200" i="12"/>
  <c r="B201" i="12"/>
  <c r="B202" i="12"/>
  <c r="B203" i="12"/>
  <c r="B204" i="12"/>
  <c r="B205" i="12"/>
  <c r="B206" i="12"/>
  <c r="B207" i="12"/>
  <c r="B208" i="12"/>
  <c r="B209" i="12"/>
  <c r="B210" i="12"/>
  <c r="B211" i="12"/>
  <c r="B212" i="12"/>
  <c r="B213" i="12"/>
  <c r="B214" i="12"/>
  <c r="B215" i="12"/>
  <c r="B216" i="12"/>
  <c r="B217" i="12"/>
  <c r="B218" i="12"/>
  <c r="B219" i="12"/>
  <c r="B220" i="12"/>
  <c r="B221" i="12"/>
  <c r="B19" i="12"/>
  <c r="B20" i="12"/>
  <c r="B21" i="12"/>
  <c r="B22" i="12"/>
  <c r="B18" i="12"/>
  <c r="AO19" i="45"/>
  <c r="AP19" i="45"/>
  <c r="AQ19" i="45"/>
  <c r="AR19" i="45"/>
  <c r="AO20" i="45"/>
  <c r="AP20" i="45"/>
  <c r="AQ20" i="45"/>
  <c r="AR20" i="45"/>
  <c r="AO21" i="45"/>
  <c r="AP21" i="45"/>
  <c r="AQ21" i="45"/>
  <c r="AR21" i="45"/>
  <c r="AO22" i="45"/>
  <c r="AP22" i="45"/>
  <c r="AQ22" i="45"/>
  <c r="AR22" i="45"/>
  <c r="AO23" i="45"/>
  <c r="AP23" i="45"/>
  <c r="AQ23" i="45"/>
  <c r="AR23" i="45"/>
  <c r="AO24" i="45"/>
  <c r="AP24" i="45"/>
  <c r="AQ24" i="45"/>
  <c r="AR24" i="45"/>
  <c r="AO25" i="45"/>
  <c r="AP25" i="45"/>
  <c r="AQ25" i="45"/>
  <c r="AR25" i="45"/>
  <c r="AO26" i="45"/>
  <c r="AP26" i="45"/>
  <c r="AQ26" i="45"/>
  <c r="AR26" i="45"/>
  <c r="AO27" i="45"/>
  <c r="AP27" i="45"/>
  <c r="AQ27" i="45"/>
  <c r="AR27" i="45"/>
  <c r="AO28" i="45"/>
  <c r="AP28" i="45"/>
  <c r="AQ28" i="45"/>
  <c r="AR28" i="45"/>
  <c r="AO29" i="45"/>
  <c r="AP29" i="45"/>
  <c r="AQ29" i="45"/>
  <c r="AR29" i="45"/>
  <c r="AO30" i="45"/>
  <c r="AP30" i="45"/>
  <c r="AQ30" i="45"/>
  <c r="AR30" i="45"/>
  <c r="AO31" i="45"/>
  <c r="AP31" i="45"/>
  <c r="AQ31" i="45"/>
  <c r="AR31" i="45"/>
  <c r="AO32" i="45"/>
  <c r="AP32" i="45"/>
  <c r="AQ32" i="45"/>
  <c r="AR32" i="45"/>
  <c r="AO33" i="45"/>
  <c r="AP33" i="45"/>
  <c r="AQ33" i="45"/>
  <c r="AR33" i="45"/>
  <c r="AO34" i="45"/>
  <c r="AP34" i="45"/>
  <c r="AQ34" i="45"/>
  <c r="AR34" i="45"/>
  <c r="AO35" i="45"/>
  <c r="AP35" i="45"/>
  <c r="AQ35" i="45"/>
  <c r="AR35" i="45"/>
  <c r="AO36" i="45"/>
  <c r="AP36" i="45"/>
  <c r="AQ36" i="45"/>
  <c r="AR36" i="45"/>
  <c r="AO37" i="45"/>
  <c r="AP37" i="45"/>
  <c r="AQ37" i="45"/>
  <c r="AR37" i="45"/>
  <c r="AO38" i="45"/>
  <c r="AP38" i="45"/>
  <c r="AQ38" i="45"/>
  <c r="AR38" i="45"/>
  <c r="AO39" i="45"/>
  <c r="AP39" i="45"/>
  <c r="AQ39" i="45"/>
  <c r="AR39" i="45"/>
  <c r="AO40" i="45"/>
  <c r="AP40" i="45"/>
  <c r="AQ40" i="45"/>
  <c r="AR40" i="45"/>
  <c r="AO41" i="45"/>
  <c r="AP41" i="45"/>
  <c r="AQ41" i="45"/>
  <c r="AR41" i="45"/>
  <c r="AO42" i="45"/>
  <c r="AP42" i="45"/>
  <c r="AQ42" i="45"/>
  <c r="AR42" i="45"/>
  <c r="AO43" i="45"/>
  <c r="AP43" i="45"/>
  <c r="AQ43" i="45"/>
  <c r="AR43" i="45"/>
  <c r="AO44" i="45"/>
  <c r="AP44" i="45"/>
  <c r="AQ44" i="45"/>
  <c r="AR44" i="45"/>
  <c r="AO45" i="45"/>
  <c r="AP45" i="45"/>
  <c r="AQ45" i="45"/>
  <c r="AR45" i="45"/>
  <c r="AO46" i="45"/>
  <c r="AP46" i="45"/>
  <c r="AQ46" i="45"/>
  <c r="AR46" i="45"/>
  <c r="AO47" i="45"/>
  <c r="AP47" i="45"/>
  <c r="AQ47" i="45"/>
  <c r="AR47" i="45"/>
  <c r="AO48" i="45"/>
  <c r="AP48" i="45"/>
  <c r="AQ48" i="45"/>
  <c r="AR48" i="45"/>
  <c r="AO49" i="45"/>
  <c r="AP49" i="45"/>
  <c r="AQ49" i="45"/>
  <c r="AR49" i="45"/>
  <c r="AO50" i="45"/>
  <c r="AP50" i="45"/>
  <c r="AQ50" i="45"/>
  <c r="AR50" i="45"/>
  <c r="AO51" i="45"/>
  <c r="AP51" i="45"/>
  <c r="AQ51" i="45"/>
  <c r="AR51" i="45"/>
  <c r="AO52" i="45"/>
  <c r="AP52" i="45"/>
  <c r="AQ52" i="45"/>
  <c r="AR52" i="45"/>
  <c r="AO53" i="45"/>
  <c r="AP53" i="45"/>
  <c r="AQ53" i="45"/>
  <c r="AR53" i="45"/>
  <c r="AO54" i="45"/>
  <c r="AP54" i="45"/>
  <c r="AQ54" i="45"/>
  <c r="AR54" i="45"/>
  <c r="AO55" i="45"/>
  <c r="AP55" i="45"/>
  <c r="AQ55" i="45"/>
  <c r="AR55" i="45"/>
  <c r="AO56" i="45"/>
  <c r="AP56" i="45"/>
  <c r="AQ56" i="45"/>
  <c r="AR56" i="45"/>
  <c r="AO57" i="45"/>
  <c r="AP57" i="45"/>
  <c r="AQ57" i="45"/>
  <c r="AR57" i="45"/>
  <c r="AO58" i="45"/>
  <c r="AP58" i="45"/>
  <c r="AQ58" i="45"/>
  <c r="AR58" i="45"/>
  <c r="AO59" i="45"/>
  <c r="AP59" i="45"/>
  <c r="AQ59" i="45"/>
  <c r="AR59" i="45"/>
  <c r="AO60" i="45"/>
  <c r="AP60" i="45"/>
  <c r="AQ60" i="45"/>
  <c r="AR60" i="45"/>
  <c r="AO61" i="45"/>
  <c r="AP61" i="45"/>
  <c r="AQ61" i="45"/>
  <c r="AR61" i="45"/>
  <c r="AO62" i="45"/>
  <c r="AP62" i="45"/>
  <c r="AQ62" i="45"/>
  <c r="AR62" i="45"/>
  <c r="AO63" i="45"/>
  <c r="AP63" i="45"/>
  <c r="AQ63" i="45"/>
  <c r="AR63" i="45"/>
  <c r="AO64" i="45"/>
  <c r="AP64" i="45"/>
  <c r="AQ64" i="45"/>
  <c r="AR64" i="45"/>
  <c r="AO65" i="45"/>
  <c r="AP65" i="45"/>
  <c r="AQ65" i="45"/>
  <c r="AR65" i="45"/>
  <c r="AO66" i="45"/>
  <c r="AP66" i="45"/>
  <c r="AQ66" i="45"/>
  <c r="AR66" i="45"/>
  <c r="AO67" i="45"/>
  <c r="AP67" i="45"/>
  <c r="AQ67" i="45"/>
  <c r="AR67" i="45"/>
  <c r="AO68" i="45"/>
  <c r="AP68" i="45"/>
  <c r="AQ68" i="45"/>
  <c r="AR68" i="45"/>
  <c r="AO69" i="45"/>
  <c r="AP69" i="45"/>
  <c r="AQ69" i="45"/>
  <c r="AR69" i="45"/>
  <c r="AO70" i="45"/>
  <c r="AP70" i="45"/>
  <c r="AQ70" i="45"/>
  <c r="AR70" i="45"/>
  <c r="AO71" i="45"/>
  <c r="AP71" i="45"/>
  <c r="AQ71" i="45"/>
  <c r="AR71" i="45"/>
  <c r="AO72" i="45"/>
  <c r="AP72" i="45"/>
  <c r="AQ72" i="45"/>
  <c r="AR72" i="45"/>
  <c r="AO73" i="45"/>
  <c r="AP73" i="45"/>
  <c r="AQ73" i="45"/>
  <c r="AR73" i="45"/>
  <c r="AO74" i="45"/>
  <c r="AP74" i="45"/>
  <c r="AQ74" i="45"/>
  <c r="AR74" i="45"/>
  <c r="AO75" i="45"/>
  <c r="AP75" i="45"/>
  <c r="AQ75" i="45"/>
  <c r="AR75" i="45"/>
  <c r="AO76" i="45"/>
  <c r="AP76" i="45"/>
  <c r="AQ76" i="45"/>
  <c r="AR76" i="45"/>
  <c r="AO77" i="45"/>
  <c r="AP77" i="45"/>
  <c r="AQ77" i="45"/>
  <c r="AR77" i="45"/>
  <c r="AO78" i="45"/>
  <c r="AP78" i="45"/>
  <c r="AQ78" i="45"/>
  <c r="AR78" i="45"/>
  <c r="AO79" i="45"/>
  <c r="AP79" i="45"/>
  <c r="AQ79" i="45"/>
  <c r="AR79" i="45"/>
  <c r="AO80" i="45"/>
  <c r="AP80" i="45"/>
  <c r="AQ80" i="45"/>
  <c r="AR80" i="45"/>
  <c r="AO81" i="45"/>
  <c r="AP81" i="45"/>
  <c r="AQ81" i="45"/>
  <c r="AR81" i="45"/>
  <c r="AO82" i="45"/>
  <c r="AP82" i="45"/>
  <c r="AQ82" i="45"/>
  <c r="AR82" i="45"/>
  <c r="AO83" i="45"/>
  <c r="AP83" i="45"/>
  <c r="AQ83" i="45"/>
  <c r="AR83" i="45"/>
  <c r="AO84" i="45"/>
  <c r="AP84" i="45"/>
  <c r="AQ84" i="45"/>
  <c r="AR84" i="45"/>
  <c r="AO85" i="45"/>
  <c r="AP85" i="45"/>
  <c r="AQ85" i="45"/>
  <c r="AR85" i="45"/>
  <c r="AO86" i="45"/>
  <c r="AP86" i="45"/>
  <c r="AQ86" i="45"/>
  <c r="AR86" i="45"/>
  <c r="AO87" i="45"/>
  <c r="AP87" i="45"/>
  <c r="AQ87" i="45"/>
  <c r="AR87" i="45"/>
  <c r="AO88" i="45"/>
  <c r="AP88" i="45"/>
  <c r="AQ88" i="45"/>
  <c r="AR88" i="45"/>
  <c r="AO89" i="45"/>
  <c r="AP89" i="45"/>
  <c r="AQ89" i="45"/>
  <c r="AR89" i="45"/>
  <c r="AO90" i="45"/>
  <c r="AP90" i="45"/>
  <c r="AQ90" i="45"/>
  <c r="AR90" i="45"/>
  <c r="AO91" i="45"/>
  <c r="AP91" i="45"/>
  <c r="AQ91" i="45"/>
  <c r="AR91" i="45"/>
  <c r="AO92" i="45"/>
  <c r="AP92" i="45"/>
  <c r="AQ92" i="45"/>
  <c r="AR92" i="45"/>
  <c r="AO93" i="45"/>
  <c r="AP93" i="45"/>
  <c r="AQ93" i="45"/>
  <c r="AR93" i="45"/>
  <c r="AO94" i="45"/>
  <c r="AP94" i="45"/>
  <c r="AQ94" i="45"/>
  <c r="AR94" i="45"/>
  <c r="AO95" i="45"/>
  <c r="AP95" i="45"/>
  <c r="AQ95" i="45"/>
  <c r="AR95" i="45"/>
  <c r="AO96" i="45"/>
  <c r="AP96" i="45"/>
  <c r="AQ96" i="45"/>
  <c r="AR96" i="45"/>
  <c r="AO97" i="45"/>
  <c r="AP97" i="45"/>
  <c r="AQ97" i="45"/>
  <c r="AR97" i="45"/>
  <c r="AO98" i="45"/>
  <c r="AP98" i="45"/>
  <c r="AQ98" i="45"/>
  <c r="AR98" i="45"/>
  <c r="AO99" i="45"/>
  <c r="AP99" i="45"/>
  <c r="AQ99" i="45"/>
  <c r="AR99" i="45"/>
  <c r="AO100" i="45"/>
  <c r="AP100" i="45"/>
  <c r="AQ100" i="45"/>
  <c r="AR100" i="45"/>
  <c r="AO101" i="45"/>
  <c r="AP101" i="45"/>
  <c r="AQ101" i="45"/>
  <c r="AR101" i="45"/>
  <c r="AO102" i="45"/>
  <c r="AP102" i="45"/>
  <c r="AQ102" i="45"/>
  <c r="AR102" i="45"/>
  <c r="AO103" i="45"/>
  <c r="AP103" i="45"/>
  <c r="AQ103" i="45"/>
  <c r="AR103" i="45"/>
  <c r="AO104" i="45"/>
  <c r="AP104" i="45"/>
  <c r="AQ104" i="45"/>
  <c r="AR104" i="45"/>
  <c r="AO105" i="45"/>
  <c r="AP105" i="45"/>
  <c r="AQ105" i="45"/>
  <c r="AR105" i="45"/>
  <c r="AO106" i="45"/>
  <c r="AP106" i="45"/>
  <c r="AQ106" i="45"/>
  <c r="AR106" i="45"/>
  <c r="AO107" i="45"/>
  <c r="AP107" i="45"/>
  <c r="AQ107" i="45"/>
  <c r="AR107" i="45"/>
  <c r="AO108" i="45"/>
  <c r="AP108" i="45"/>
  <c r="AQ108" i="45"/>
  <c r="AR108" i="45"/>
  <c r="AO109" i="45"/>
  <c r="AP109" i="45"/>
  <c r="AQ109" i="45"/>
  <c r="AR109" i="45"/>
  <c r="AO110" i="45"/>
  <c r="AP110" i="45"/>
  <c r="AQ110" i="45"/>
  <c r="AR110" i="45"/>
  <c r="AO111" i="45"/>
  <c r="AP111" i="45"/>
  <c r="AQ111" i="45"/>
  <c r="AR111" i="45"/>
  <c r="AO112" i="45"/>
  <c r="AP112" i="45"/>
  <c r="AQ112" i="45"/>
  <c r="AR112" i="45"/>
  <c r="AO113" i="45"/>
  <c r="AP113" i="45"/>
  <c r="AQ113" i="45"/>
  <c r="AR113" i="45"/>
  <c r="AO114" i="45"/>
  <c r="AP114" i="45"/>
  <c r="AQ114" i="45"/>
  <c r="AR114" i="45"/>
  <c r="AO115" i="45"/>
  <c r="AP115" i="45"/>
  <c r="AQ115" i="45"/>
  <c r="AR115" i="45"/>
  <c r="AO116" i="45"/>
  <c r="AP116" i="45"/>
  <c r="AQ116" i="45"/>
  <c r="AR116" i="45"/>
  <c r="AO117" i="45"/>
  <c r="AP117" i="45"/>
  <c r="AQ117" i="45"/>
  <c r="AR117" i="45"/>
  <c r="AO118" i="45"/>
  <c r="AP118" i="45"/>
  <c r="AQ118" i="45"/>
  <c r="AR118" i="45"/>
  <c r="AO119" i="45"/>
  <c r="AP119" i="45"/>
  <c r="AQ119" i="45"/>
  <c r="AR119" i="45"/>
  <c r="AO120" i="45"/>
  <c r="AP120" i="45"/>
  <c r="AQ120" i="45"/>
  <c r="AR120" i="45"/>
  <c r="AO121" i="45"/>
  <c r="AP121" i="45"/>
  <c r="AQ121" i="45"/>
  <c r="AR121" i="45"/>
  <c r="AO122" i="45"/>
  <c r="AP122" i="45"/>
  <c r="AQ122" i="45"/>
  <c r="AR122" i="45"/>
  <c r="AO123" i="45"/>
  <c r="AP123" i="45"/>
  <c r="AQ123" i="45"/>
  <c r="AR123" i="45"/>
  <c r="AO124" i="45"/>
  <c r="AP124" i="45"/>
  <c r="AQ124" i="45"/>
  <c r="AR124" i="45"/>
  <c r="AO125" i="45"/>
  <c r="AP125" i="45"/>
  <c r="AQ125" i="45"/>
  <c r="AR125" i="45"/>
  <c r="AO126" i="45"/>
  <c r="AP126" i="45"/>
  <c r="AQ126" i="45"/>
  <c r="AR126" i="45"/>
  <c r="AO127" i="45"/>
  <c r="AP127" i="45"/>
  <c r="AQ127" i="45"/>
  <c r="AR127" i="45"/>
  <c r="AO128" i="45"/>
  <c r="AP128" i="45"/>
  <c r="AQ128" i="45"/>
  <c r="AR128" i="45"/>
  <c r="AO129" i="45"/>
  <c r="AP129" i="45"/>
  <c r="AQ129" i="45"/>
  <c r="AR129" i="45"/>
  <c r="AO130" i="45"/>
  <c r="AP130" i="45"/>
  <c r="AQ130" i="45"/>
  <c r="AR130" i="45"/>
  <c r="AO131" i="45"/>
  <c r="AP131" i="45"/>
  <c r="AQ131" i="45"/>
  <c r="AR131" i="45"/>
  <c r="AO132" i="45"/>
  <c r="AP132" i="45"/>
  <c r="AQ132" i="45"/>
  <c r="AR132" i="45"/>
  <c r="AO133" i="45"/>
  <c r="AP133" i="45"/>
  <c r="AQ133" i="45"/>
  <c r="AR133" i="45"/>
  <c r="AO134" i="45"/>
  <c r="AP134" i="45"/>
  <c r="AQ134" i="45"/>
  <c r="AR134" i="45"/>
  <c r="AO135" i="45"/>
  <c r="AP135" i="45"/>
  <c r="AQ135" i="45"/>
  <c r="AR135" i="45"/>
  <c r="AO136" i="45"/>
  <c r="AP136" i="45"/>
  <c r="AQ136" i="45"/>
  <c r="AR136" i="45"/>
  <c r="AO137" i="45"/>
  <c r="AP137" i="45"/>
  <c r="AQ137" i="45"/>
  <c r="AR137" i="45"/>
  <c r="AO138" i="45"/>
  <c r="AP138" i="45"/>
  <c r="AQ138" i="45"/>
  <c r="AR138" i="45"/>
  <c r="AO139" i="45"/>
  <c r="AP139" i="45"/>
  <c r="AQ139" i="45"/>
  <c r="AR139" i="45"/>
  <c r="AO140" i="45"/>
  <c r="AP140" i="45"/>
  <c r="AQ140" i="45"/>
  <c r="AR140" i="45"/>
  <c r="AO141" i="45"/>
  <c r="AP141" i="45"/>
  <c r="AQ141" i="45"/>
  <c r="AR141" i="45"/>
  <c r="AO142" i="45"/>
  <c r="AP142" i="45"/>
  <c r="AQ142" i="45"/>
  <c r="AR142" i="45"/>
  <c r="AO143" i="45"/>
  <c r="AP143" i="45"/>
  <c r="AQ143" i="45"/>
  <c r="AR143" i="45"/>
  <c r="AO144" i="45"/>
  <c r="AP144" i="45"/>
  <c r="AQ144" i="45"/>
  <c r="AR144" i="45"/>
  <c r="AO145" i="45"/>
  <c r="AP145" i="45"/>
  <c r="AQ145" i="45"/>
  <c r="AR145" i="45"/>
  <c r="AO146" i="45"/>
  <c r="AP146" i="45"/>
  <c r="AQ146" i="45"/>
  <c r="AR146" i="45"/>
  <c r="AO147" i="45"/>
  <c r="AP147" i="45"/>
  <c r="AQ147" i="45"/>
  <c r="AR147" i="45"/>
  <c r="AO148" i="45"/>
  <c r="AP148" i="45"/>
  <c r="AQ148" i="45"/>
  <c r="AR148" i="45"/>
  <c r="AO149" i="45"/>
  <c r="AP149" i="45"/>
  <c r="AQ149" i="45"/>
  <c r="AR149" i="45"/>
  <c r="AO150" i="45"/>
  <c r="AP150" i="45"/>
  <c r="AQ150" i="45"/>
  <c r="AR150" i="45"/>
  <c r="AO151" i="45"/>
  <c r="AP151" i="45"/>
  <c r="AQ151" i="45"/>
  <c r="AR151" i="45"/>
  <c r="AO152" i="45"/>
  <c r="AP152" i="45"/>
  <c r="AQ152" i="45"/>
  <c r="AR152" i="45"/>
  <c r="AO153" i="45"/>
  <c r="AP153" i="45"/>
  <c r="AQ153" i="45"/>
  <c r="AR153" i="45"/>
  <c r="AO154" i="45"/>
  <c r="AP154" i="45"/>
  <c r="AQ154" i="45"/>
  <c r="AR154" i="45"/>
  <c r="AO155" i="45"/>
  <c r="AP155" i="45"/>
  <c r="AQ155" i="45"/>
  <c r="AR155" i="45"/>
  <c r="AO156" i="45"/>
  <c r="AP156" i="45"/>
  <c r="AQ156" i="45"/>
  <c r="AR156" i="45"/>
  <c r="AO157" i="45"/>
  <c r="AP157" i="45"/>
  <c r="AQ157" i="45"/>
  <c r="AR157" i="45"/>
  <c r="AO158" i="45"/>
  <c r="AP158" i="45"/>
  <c r="AQ158" i="45"/>
  <c r="AR158" i="45"/>
  <c r="AO159" i="45"/>
  <c r="AP159" i="45"/>
  <c r="AQ159" i="45"/>
  <c r="AR159" i="45"/>
  <c r="AO160" i="45"/>
  <c r="AP160" i="45"/>
  <c r="AQ160" i="45"/>
  <c r="AR160" i="45"/>
  <c r="AO161" i="45"/>
  <c r="AP161" i="45"/>
  <c r="AQ161" i="45"/>
  <c r="AR161" i="45"/>
  <c r="AO162" i="45"/>
  <c r="AP162" i="45"/>
  <c r="AQ162" i="45"/>
  <c r="AR162" i="45"/>
  <c r="AO163" i="45"/>
  <c r="AP163" i="45"/>
  <c r="AQ163" i="45"/>
  <c r="AR163" i="45"/>
  <c r="AO164" i="45"/>
  <c r="AP164" i="45"/>
  <c r="AQ164" i="45"/>
  <c r="AR164" i="45"/>
  <c r="AO165" i="45"/>
  <c r="AP165" i="45"/>
  <c r="AQ165" i="45"/>
  <c r="AR165" i="45"/>
  <c r="AO166" i="45"/>
  <c r="AP166" i="45"/>
  <c r="AQ166" i="45"/>
  <c r="AR166" i="45"/>
  <c r="AO167" i="45"/>
  <c r="AP167" i="45"/>
  <c r="AQ167" i="45"/>
  <c r="AR167" i="45"/>
  <c r="AO168" i="45"/>
  <c r="AP168" i="45"/>
  <c r="AQ168" i="45"/>
  <c r="AR168" i="45"/>
  <c r="AO169" i="45"/>
  <c r="AP169" i="45"/>
  <c r="AQ169" i="45"/>
  <c r="AR169" i="45"/>
  <c r="AO170" i="45"/>
  <c r="AP170" i="45"/>
  <c r="AQ170" i="45"/>
  <c r="AR170" i="45"/>
  <c r="AO171" i="45"/>
  <c r="AP171" i="45"/>
  <c r="AQ171" i="45"/>
  <c r="AR171" i="45"/>
  <c r="AO172" i="45"/>
  <c r="AP172" i="45"/>
  <c r="AQ172" i="45"/>
  <c r="AR172" i="45"/>
  <c r="AO173" i="45"/>
  <c r="AP173" i="45"/>
  <c r="AQ173" i="45"/>
  <c r="AR173" i="45"/>
  <c r="AO174" i="45"/>
  <c r="AP174" i="45"/>
  <c r="AQ174" i="45"/>
  <c r="AR174" i="45"/>
  <c r="AO175" i="45"/>
  <c r="AP175" i="45"/>
  <c r="AQ175" i="45"/>
  <c r="AR175" i="45"/>
  <c r="AO176" i="45"/>
  <c r="AP176" i="45"/>
  <c r="AQ176" i="45"/>
  <c r="AR176" i="45"/>
  <c r="AO177" i="45"/>
  <c r="AP177" i="45"/>
  <c r="AQ177" i="45"/>
  <c r="AR177" i="45"/>
  <c r="AO178" i="45"/>
  <c r="AP178" i="45"/>
  <c r="AQ178" i="45"/>
  <c r="AR178" i="45"/>
  <c r="AO179" i="45"/>
  <c r="AP179" i="45"/>
  <c r="AQ179" i="45"/>
  <c r="AR179" i="45"/>
  <c r="AO180" i="45"/>
  <c r="AP180" i="45"/>
  <c r="AQ180" i="45"/>
  <c r="AR180" i="45"/>
  <c r="AO181" i="45"/>
  <c r="AP181" i="45"/>
  <c r="AQ181" i="45"/>
  <c r="AR181" i="45"/>
  <c r="AO182" i="45"/>
  <c r="AP182" i="45"/>
  <c r="AQ182" i="45"/>
  <c r="AR182" i="45"/>
  <c r="AO183" i="45"/>
  <c r="AP183" i="45"/>
  <c r="AQ183" i="45"/>
  <c r="AR183" i="45"/>
  <c r="AO184" i="45"/>
  <c r="AP184" i="45"/>
  <c r="AQ184" i="45"/>
  <c r="AR184" i="45"/>
  <c r="AO185" i="45"/>
  <c r="AP185" i="45"/>
  <c r="AQ185" i="45"/>
  <c r="AR185" i="45"/>
  <c r="AO186" i="45"/>
  <c r="AP186" i="45"/>
  <c r="AQ186" i="45"/>
  <c r="AR186" i="45"/>
  <c r="AO187" i="45"/>
  <c r="AP187" i="45"/>
  <c r="AQ187" i="45"/>
  <c r="AR187" i="45"/>
  <c r="AO188" i="45"/>
  <c r="AP188" i="45"/>
  <c r="AQ188" i="45"/>
  <c r="AR188" i="45"/>
  <c r="AO189" i="45"/>
  <c r="AP189" i="45"/>
  <c r="AQ189" i="45"/>
  <c r="AR189" i="45"/>
  <c r="AO190" i="45"/>
  <c r="AP190" i="45"/>
  <c r="AQ190" i="45"/>
  <c r="AR190" i="45"/>
  <c r="AO191" i="45"/>
  <c r="AP191" i="45"/>
  <c r="AQ191" i="45"/>
  <c r="AR191" i="45"/>
  <c r="AO192" i="45"/>
  <c r="AP192" i="45"/>
  <c r="AQ192" i="45"/>
  <c r="AR192" i="45"/>
  <c r="AO193" i="45"/>
  <c r="AP193" i="45"/>
  <c r="AQ193" i="45"/>
  <c r="AR193" i="45"/>
  <c r="AO194" i="45"/>
  <c r="AP194" i="45"/>
  <c r="AQ194" i="45"/>
  <c r="AR194" i="45"/>
  <c r="AO195" i="45"/>
  <c r="AP195" i="45"/>
  <c r="AQ195" i="45"/>
  <c r="AR195" i="45"/>
  <c r="AO196" i="45"/>
  <c r="AP196" i="45"/>
  <c r="AQ196" i="45"/>
  <c r="AR196" i="45"/>
  <c r="AO197" i="45"/>
  <c r="AP197" i="45"/>
  <c r="AQ197" i="45"/>
  <c r="AR197" i="45"/>
  <c r="AO198" i="45"/>
  <c r="AP198" i="45"/>
  <c r="AQ198" i="45"/>
  <c r="AR198" i="45"/>
  <c r="AO199" i="45"/>
  <c r="AP199" i="45"/>
  <c r="AQ199" i="45"/>
  <c r="AR199" i="45"/>
  <c r="AO200" i="45"/>
  <c r="AP200" i="45"/>
  <c r="AQ200" i="45"/>
  <c r="AR200" i="45"/>
  <c r="AO201" i="45"/>
  <c r="AP201" i="45"/>
  <c r="AQ201" i="45"/>
  <c r="AR201" i="45"/>
  <c r="AO202" i="45"/>
  <c r="AP202" i="45"/>
  <c r="AQ202" i="45"/>
  <c r="AR202" i="45"/>
  <c r="AO203" i="45"/>
  <c r="AP203" i="45"/>
  <c r="AQ203" i="45"/>
  <c r="AR203" i="45"/>
  <c r="AO204" i="45"/>
  <c r="AP204" i="45"/>
  <c r="AQ204" i="45"/>
  <c r="AR204" i="45"/>
  <c r="AO205" i="45"/>
  <c r="AP205" i="45"/>
  <c r="AQ205" i="45"/>
  <c r="AR205" i="45"/>
  <c r="AO206" i="45"/>
  <c r="AP206" i="45"/>
  <c r="AQ206" i="45"/>
  <c r="AR206" i="45"/>
  <c r="AO207" i="45"/>
  <c r="AP207" i="45"/>
  <c r="AQ207" i="45"/>
  <c r="AR207" i="45"/>
  <c r="AO208" i="45"/>
  <c r="AP208" i="45"/>
  <c r="AQ208" i="45"/>
  <c r="AR208" i="45"/>
  <c r="AO209" i="45"/>
  <c r="AP209" i="45"/>
  <c r="AQ209" i="45"/>
  <c r="AR209" i="45"/>
  <c r="AO210" i="45"/>
  <c r="AP210" i="45"/>
  <c r="AQ210" i="45"/>
  <c r="AR210" i="45"/>
  <c r="AO211" i="45"/>
  <c r="AP211" i="45"/>
  <c r="AQ211" i="45"/>
  <c r="AR211" i="45"/>
  <c r="AO212" i="45"/>
  <c r="AP212" i="45"/>
  <c r="AQ212" i="45"/>
  <c r="AR212" i="45"/>
  <c r="AO213" i="45"/>
  <c r="AP213" i="45"/>
  <c r="AQ213" i="45"/>
  <c r="AR213" i="45"/>
  <c r="AO214" i="45"/>
  <c r="AP214" i="45"/>
  <c r="AQ214" i="45"/>
  <c r="AR214" i="45"/>
  <c r="AO215" i="45"/>
  <c r="AP215" i="45"/>
  <c r="AQ215" i="45"/>
  <c r="AR215" i="45"/>
  <c r="AO216" i="45"/>
  <c r="AP216" i="45"/>
  <c r="AQ216" i="45"/>
  <c r="AR216" i="45"/>
  <c r="AO217" i="45"/>
  <c r="AP217" i="45"/>
  <c r="AQ217" i="45"/>
  <c r="AR217" i="45"/>
  <c r="AO218" i="45"/>
  <c r="AP218" i="45"/>
  <c r="AQ218" i="45"/>
  <c r="AR218" i="45"/>
  <c r="AO219" i="45"/>
  <c r="AP219" i="45"/>
  <c r="AQ219" i="45"/>
  <c r="AR219" i="45"/>
  <c r="AO220" i="45"/>
  <c r="AP220" i="45"/>
  <c r="AQ220" i="45"/>
  <c r="AR220" i="45"/>
  <c r="AO221" i="45"/>
  <c r="AP221" i="45"/>
  <c r="AQ221" i="45"/>
  <c r="AR221" i="45"/>
  <c r="AP18" i="45"/>
  <c r="AQ18" i="45"/>
  <c r="AR18" i="45"/>
  <c r="AO18" i="45"/>
  <c r="AK19" i="45"/>
  <c r="AL19" i="45"/>
  <c r="AM19" i="45"/>
  <c r="AK20" i="45"/>
  <c r="AL20" i="45"/>
  <c r="AM20" i="45"/>
  <c r="AK21" i="45"/>
  <c r="AL21" i="45"/>
  <c r="AM21" i="45"/>
  <c r="AK22" i="45"/>
  <c r="AL22" i="45"/>
  <c r="AM22" i="45"/>
  <c r="AK23" i="45"/>
  <c r="AL23" i="45"/>
  <c r="AM23" i="45"/>
  <c r="AK24" i="45"/>
  <c r="AL24" i="45"/>
  <c r="AM24" i="45"/>
  <c r="AK25" i="45"/>
  <c r="AL25" i="45"/>
  <c r="AM25" i="45"/>
  <c r="AK26" i="45"/>
  <c r="AL26" i="45"/>
  <c r="AM26" i="45"/>
  <c r="AK27" i="45"/>
  <c r="AL27" i="45"/>
  <c r="AM27" i="45"/>
  <c r="AK28" i="45"/>
  <c r="AL28" i="45"/>
  <c r="AM28" i="45"/>
  <c r="AK29" i="45"/>
  <c r="AL29" i="45"/>
  <c r="AM29" i="45"/>
  <c r="AK30" i="45"/>
  <c r="AL30" i="45"/>
  <c r="AM30" i="45"/>
  <c r="AK31" i="45"/>
  <c r="AL31" i="45"/>
  <c r="AM31" i="45"/>
  <c r="AK32" i="45"/>
  <c r="AL32" i="45"/>
  <c r="AM32" i="45"/>
  <c r="AK33" i="45"/>
  <c r="AL33" i="45"/>
  <c r="AM33" i="45"/>
  <c r="AK34" i="45"/>
  <c r="AL34" i="45"/>
  <c r="AM34" i="45"/>
  <c r="AK35" i="45"/>
  <c r="AL35" i="45"/>
  <c r="AM35" i="45"/>
  <c r="AK36" i="45"/>
  <c r="AL36" i="45"/>
  <c r="AM36" i="45"/>
  <c r="AK37" i="45"/>
  <c r="AL37" i="45"/>
  <c r="AM37" i="45"/>
  <c r="AK38" i="45"/>
  <c r="AL38" i="45"/>
  <c r="AM38" i="45"/>
  <c r="AK39" i="45"/>
  <c r="AL39" i="45"/>
  <c r="AM39" i="45"/>
  <c r="AK40" i="45"/>
  <c r="AL40" i="45"/>
  <c r="AM40" i="45"/>
  <c r="AK41" i="45"/>
  <c r="AL41" i="45"/>
  <c r="AM41" i="45"/>
  <c r="AK42" i="45"/>
  <c r="AL42" i="45"/>
  <c r="AM42" i="45"/>
  <c r="AK43" i="45"/>
  <c r="AL43" i="45"/>
  <c r="AM43" i="45"/>
  <c r="AK44" i="45"/>
  <c r="AL44" i="45"/>
  <c r="AM44" i="45"/>
  <c r="AK45" i="45"/>
  <c r="AL45" i="45"/>
  <c r="AM45" i="45"/>
  <c r="AK46" i="45"/>
  <c r="AL46" i="45"/>
  <c r="AM46" i="45"/>
  <c r="AK47" i="45"/>
  <c r="AL47" i="45"/>
  <c r="AM47" i="45"/>
  <c r="AK48" i="45"/>
  <c r="AL48" i="45"/>
  <c r="AM48" i="45"/>
  <c r="AK49" i="45"/>
  <c r="AL49" i="45"/>
  <c r="AM49" i="45"/>
  <c r="AK50" i="45"/>
  <c r="AL50" i="45"/>
  <c r="AM50" i="45"/>
  <c r="AK51" i="45"/>
  <c r="AL51" i="45"/>
  <c r="AM51" i="45"/>
  <c r="AK52" i="45"/>
  <c r="AL52" i="45"/>
  <c r="AM52" i="45"/>
  <c r="AK53" i="45"/>
  <c r="AL53" i="45"/>
  <c r="AM53" i="45"/>
  <c r="AK54" i="45"/>
  <c r="AL54" i="45"/>
  <c r="AM54" i="45"/>
  <c r="AK55" i="45"/>
  <c r="AL55" i="45"/>
  <c r="AM55" i="45"/>
  <c r="AK56" i="45"/>
  <c r="AL56" i="45"/>
  <c r="AM56" i="45"/>
  <c r="AK57" i="45"/>
  <c r="AL57" i="45"/>
  <c r="AM57" i="45"/>
  <c r="AK58" i="45"/>
  <c r="AL58" i="45"/>
  <c r="AM58" i="45"/>
  <c r="AK59" i="45"/>
  <c r="AL59" i="45"/>
  <c r="AM59" i="45"/>
  <c r="AK60" i="45"/>
  <c r="AL60" i="45"/>
  <c r="AM60" i="45"/>
  <c r="AK61" i="45"/>
  <c r="AL61" i="45"/>
  <c r="AM61" i="45"/>
  <c r="AK62" i="45"/>
  <c r="AL62" i="45"/>
  <c r="AM62" i="45"/>
  <c r="AK63" i="45"/>
  <c r="AL63" i="45"/>
  <c r="AM63" i="45"/>
  <c r="AK64" i="45"/>
  <c r="AL64" i="45"/>
  <c r="AM64" i="45"/>
  <c r="AK65" i="45"/>
  <c r="AL65" i="45"/>
  <c r="AM65" i="45"/>
  <c r="AK66" i="45"/>
  <c r="AL66" i="45"/>
  <c r="AM66" i="45"/>
  <c r="AK67" i="45"/>
  <c r="AL67" i="45"/>
  <c r="AM67" i="45"/>
  <c r="AK68" i="45"/>
  <c r="AL68" i="45"/>
  <c r="AM68" i="45"/>
  <c r="AK69" i="45"/>
  <c r="AL69" i="45"/>
  <c r="AM69" i="45"/>
  <c r="AK70" i="45"/>
  <c r="AL70" i="45"/>
  <c r="AM70" i="45"/>
  <c r="AK71" i="45"/>
  <c r="AL71" i="45"/>
  <c r="AM71" i="45"/>
  <c r="AK72" i="45"/>
  <c r="AL72" i="45"/>
  <c r="AM72" i="45"/>
  <c r="AK73" i="45"/>
  <c r="AL73" i="45"/>
  <c r="AM73" i="45"/>
  <c r="AK74" i="45"/>
  <c r="AL74" i="45"/>
  <c r="AM74" i="45"/>
  <c r="AK75" i="45"/>
  <c r="AL75" i="45"/>
  <c r="AM75" i="45"/>
  <c r="AK76" i="45"/>
  <c r="AL76" i="45"/>
  <c r="AM76" i="45"/>
  <c r="AK77" i="45"/>
  <c r="AL77" i="45"/>
  <c r="AM77" i="45"/>
  <c r="AK78" i="45"/>
  <c r="AL78" i="45"/>
  <c r="AM78" i="45"/>
  <c r="AK79" i="45"/>
  <c r="AL79" i="45"/>
  <c r="AM79" i="45"/>
  <c r="AK80" i="45"/>
  <c r="AL80" i="45"/>
  <c r="AM80" i="45"/>
  <c r="AK81" i="45"/>
  <c r="AL81" i="45"/>
  <c r="AM81" i="45"/>
  <c r="AK82" i="45"/>
  <c r="AL82" i="45"/>
  <c r="AM82" i="45"/>
  <c r="AK83" i="45"/>
  <c r="AL83" i="45"/>
  <c r="AM83" i="45"/>
  <c r="AK84" i="45"/>
  <c r="AL84" i="45"/>
  <c r="AM84" i="45"/>
  <c r="AK85" i="45"/>
  <c r="AL85" i="45"/>
  <c r="AM85" i="45"/>
  <c r="AK86" i="45"/>
  <c r="AL86" i="45"/>
  <c r="AM86" i="45"/>
  <c r="AK87" i="45"/>
  <c r="AL87" i="45"/>
  <c r="AM87" i="45"/>
  <c r="AK88" i="45"/>
  <c r="AL88" i="45"/>
  <c r="AM88" i="45"/>
  <c r="AK89" i="45"/>
  <c r="AL89" i="45"/>
  <c r="AM89" i="45"/>
  <c r="AK90" i="45"/>
  <c r="AL90" i="45"/>
  <c r="AM90" i="45"/>
  <c r="AK91" i="45"/>
  <c r="AL91" i="45"/>
  <c r="AM91" i="45"/>
  <c r="AK92" i="45"/>
  <c r="AL92" i="45"/>
  <c r="AM92" i="45"/>
  <c r="AK93" i="45"/>
  <c r="AL93" i="45"/>
  <c r="AM93" i="45"/>
  <c r="AK94" i="45"/>
  <c r="AL94" i="45"/>
  <c r="AM94" i="45"/>
  <c r="AK95" i="45"/>
  <c r="AL95" i="45"/>
  <c r="AM95" i="45"/>
  <c r="AK96" i="45"/>
  <c r="AL96" i="45"/>
  <c r="AM96" i="45"/>
  <c r="AK97" i="45"/>
  <c r="AL97" i="45"/>
  <c r="AM97" i="45"/>
  <c r="AK98" i="45"/>
  <c r="AL98" i="45"/>
  <c r="AM98" i="45"/>
  <c r="AK99" i="45"/>
  <c r="AL99" i="45"/>
  <c r="AM99" i="45"/>
  <c r="AK100" i="45"/>
  <c r="AL100" i="45"/>
  <c r="AM100" i="45"/>
  <c r="AK101" i="45"/>
  <c r="AL101" i="45"/>
  <c r="AM101" i="45"/>
  <c r="AK102" i="45"/>
  <c r="AL102" i="45"/>
  <c r="AM102" i="45"/>
  <c r="AK103" i="45"/>
  <c r="AL103" i="45"/>
  <c r="AM103" i="45"/>
  <c r="AK104" i="45"/>
  <c r="AL104" i="45"/>
  <c r="AM104" i="45"/>
  <c r="AK105" i="45"/>
  <c r="AL105" i="45"/>
  <c r="AM105" i="45"/>
  <c r="AK106" i="45"/>
  <c r="AL106" i="45"/>
  <c r="AM106" i="45"/>
  <c r="AK107" i="45"/>
  <c r="AL107" i="45"/>
  <c r="AM107" i="45"/>
  <c r="AK108" i="45"/>
  <c r="AL108" i="45"/>
  <c r="AM108" i="45"/>
  <c r="AK109" i="45"/>
  <c r="AL109" i="45"/>
  <c r="AM109" i="45"/>
  <c r="AK110" i="45"/>
  <c r="AL110" i="45"/>
  <c r="AM110" i="45"/>
  <c r="AK111" i="45"/>
  <c r="AL111" i="45"/>
  <c r="AM111" i="45"/>
  <c r="AK112" i="45"/>
  <c r="AL112" i="45"/>
  <c r="AM112" i="45"/>
  <c r="AK113" i="45"/>
  <c r="AL113" i="45"/>
  <c r="AM113" i="45"/>
  <c r="AK114" i="45"/>
  <c r="AL114" i="45"/>
  <c r="AM114" i="45"/>
  <c r="AK115" i="45"/>
  <c r="AL115" i="45"/>
  <c r="AM115" i="45"/>
  <c r="AK116" i="45"/>
  <c r="AL116" i="45"/>
  <c r="AM116" i="45"/>
  <c r="AK117" i="45"/>
  <c r="AL117" i="45"/>
  <c r="AM117" i="45"/>
  <c r="AK118" i="45"/>
  <c r="AL118" i="45"/>
  <c r="AM118" i="45"/>
  <c r="AK119" i="45"/>
  <c r="AL119" i="45"/>
  <c r="AM119" i="45"/>
  <c r="AK120" i="45"/>
  <c r="AL120" i="45"/>
  <c r="AM120" i="45"/>
  <c r="AK121" i="45"/>
  <c r="AL121" i="45"/>
  <c r="AM121" i="45"/>
  <c r="AK122" i="45"/>
  <c r="AL122" i="45"/>
  <c r="AM122" i="45"/>
  <c r="AK123" i="45"/>
  <c r="AL123" i="45"/>
  <c r="AM123" i="45"/>
  <c r="AK124" i="45"/>
  <c r="AL124" i="45"/>
  <c r="AM124" i="45"/>
  <c r="AK125" i="45"/>
  <c r="AL125" i="45"/>
  <c r="AM125" i="45"/>
  <c r="AK126" i="45"/>
  <c r="AL126" i="45"/>
  <c r="AM126" i="45"/>
  <c r="AK127" i="45"/>
  <c r="AL127" i="45"/>
  <c r="AM127" i="45"/>
  <c r="AK128" i="45"/>
  <c r="AL128" i="45"/>
  <c r="AM128" i="45"/>
  <c r="AK129" i="45"/>
  <c r="AL129" i="45"/>
  <c r="AM129" i="45"/>
  <c r="AK130" i="45"/>
  <c r="AL130" i="45"/>
  <c r="AM130" i="45"/>
  <c r="AK131" i="45"/>
  <c r="AL131" i="45"/>
  <c r="AM131" i="45"/>
  <c r="AK132" i="45"/>
  <c r="AL132" i="45"/>
  <c r="AM132" i="45"/>
  <c r="AK133" i="45"/>
  <c r="AL133" i="45"/>
  <c r="AM133" i="45"/>
  <c r="AK134" i="45"/>
  <c r="AL134" i="45"/>
  <c r="AM134" i="45"/>
  <c r="AK135" i="45"/>
  <c r="AL135" i="45"/>
  <c r="AM135" i="45"/>
  <c r="AK136" i="45"/>
  <c r="AL136" i="45"/>
  <c r="AM136" i="45"/>
  <c r="AK137" i="45"/>
  <c r="AL137" i="45"/>
  <c r="AM137" i="45"/>
  <c r="AK138" i="45"/>
  <c r="AL138" i="45"/>
  <c r="AM138" i="45"/>
  <c r="AK139" i="45"/>
  <c r="AL139" i="45"/>
  <c r="AM139" i="45"/>
  <c r="AK140" i="45"/>
  <c r="AL140" i="45"/>
  <c r="AM140" i="45"/>
  <c r="AK141" i="45"/>
  <c r="AL141" i="45"/>
  <c r="AM141" i="45"/>
  <c r="AK142" i="45"/>
  <c r="AL142" i="45"/>
  <c r="AM142" i="45"/>
  <c r="AK143" i="45"/>
  <c r="AL143" i="45"/>
  <c r="AM143" i="45"/>
  <c r="AK144" i="45"/>
  <c r="AL144" i="45"/>
  <c r="AM144" i="45"/>
  <c r="AK145" i="45"/>
  <c r="AL145" i="45"/>
  <c r="AM145" i="45"/>
  <c r="AK146" i="45"/>
  <c r="AL146" i="45"/>
  <c r="AM146" i="45"/>
  <c r="AK147" i="45"/>
  <c r="AL147" i="45"/>
  <c r="AM147" i="45"/>
  <c r="AK148" i="45"/>
  <c r="AL148" i="45"/>
  <c r="AM148" i="45"/>
  <c r="AK149" i="45"/>
  <c r="AL149" i="45"/>
  <c r="AM149" i="45"/>
  <c r="AK150" i="45"/>
  <c r="AL150" i="45"/>
  <c r="AM150" i="45"/>
  <c r="AK151" i="45"/>
  <c r="AL151" i="45"/>
  <c r="AM151" i="45"/>
  <c r="AK152" i="45"/>
  <c r="AL152" i="45"/>
  <c r="AM152" i="45"/>
  <c r="AK153" i="45"/>
  <c r="AL153" i="45"/>
  <c r="AM153" i="45"/>
  <c r="AK154" i="45"/>
  <c r="AL154" i="45"/>
  <c r="AM154" i="45"/>
  <c r="AK155" i="45"/>
  <c r="AL155" i="45"/>
  <c r="AM155" i="45"/>
  <c r="AK156" i="45"/>
  <c r="AL156" i="45"/>
  <c r="AM156" i="45"/>
  <c r="AK157" i="45"/>
  <c r="AL157" i="45"/>
  <c r="AM157" i="45"/>
  <c r="AK158" i="45"/>
  <c r="AL158" i="45"/>
  <c r="AM158" i="45"/>
  <c r="AK159" i="45"/>
  <c r="AL159" i="45"/>
  <c r="AM159" i="45"/>
  <c r="AK160" i="45"/>
  <c r="AL160" i="45"/>
  <c r="AM160" i="45"/>
  <c r="AK161" i="45"/>
  <c r="AL161" i="45"/>
  <c r="AM161" i="45"/>
  <c r="AK162" i="45"/>
  <c r="AL162" i="45"/>
  <c r="AM162" i="45"/>
  <c r="AK163" i="45"/>
  <c r="AL163" i="45"/>
  <c r="AM163" i="45"/>
  <c r="AK164" i="45"/>
  <c r="AL164" i="45"/>
  <c r="AM164" i="45"/>
  <c r="AK165" i="45"/>
  <c r="AL165" i="45"/>
  <c r="AM165" i="45"/>
  <c r="AK166" i="45"/>
  <c r="AL166" i="45"/>
  <c r="AM166" i="45"/>
  <c r="AK167" i="45"/>
  <c r="AL167" i="45"/>
  <c r="AM167" i="45"/>
  <c r="AK168" i="45"/>
  <c r="AL168" i="45"/>
  <c r="AM168" i="45"/>
  <c r="AK169" i="45"/>
  <c r="AL169" i="45"/>
  <c r="AM169" i="45"/>
  <c r="AK170" i="45"/>
  <c r="AL170" i="45"/>
  <c r="AM170" i="45"/>
  <c r="AK171" i="45"/>
  <c r="AL171" i="45"/>
  <c r="AM171" i="45"/>
  <c r="AK172" i="45"/>
  <c r="AL172" i="45"/>
  <c r="AM172" i="45"/>
  <c r="AK173" i="45"/>
  <c r="AL173" i="45"/>
  <c r="AM173" i="45"/>
  <c r="AK174" i="45"/>
  <c r="AL174" i="45"/>
  <c r="AM174" i="45"/>
  <c r="AK175" i="45"/>
  <c r="AL175" i="45"/>
  <c r="AM175" i="45"/>
  <c r="AK176" i="45"/>
  <c r="AL176" i="45"/>
  <c r="AM176" i="45"/>
  <c r="AK177" i="45"/>
  <c r="AL177" i="45"/>
  <c r="AM177" i="45"/>
  <c r="AK178" i="45"/>
  <c r="AL178" i="45"/>
  <c r="AM178" i="45"/>
  <c r="AK179" i="45"/>
  <c r="AL179" i="45"/>
  <c r="AM179" i="45"/>
  <c r="AK180" i="45"/>
  <c r="AL180" i="45"/>
  <c r="AM180" i="45"/>
  <c r="AK181" i="45"/>
  <c r="AL181" i="45"/>
  <c r="AM181" i="45"/>
  <c r="AK182" i="45"/>
  <c r="AL182" i="45"/>
  <c r="AM182" i="45"/>
  <c r="AK183" i="45"/>
  <c r="AL183" i="45"/>
  <c r="AM183" i="45"/>
  <c r="AK184" i="45"/>
  <c r="AL184" i="45"/>
  <c r="AM184" i="45"/>
  <c r="AK185" i="45"/>
  <c r="AL185" i="45"/>
  <c r="AM185" i="45"/>
  <c r="AK186" i="45"/>
  <c r="AL186" i="45"/>
  <c r="AM186" i="45"/>
  <c r="AK187" i="45"/>
  <c r="AL187" i="45"/>
  <c r="AM187" i="45"/>
  <c r="AK188" i="45"/>
  <c r="AL188" i="45"/>
  <c r="AM188" i="45"/>
  <c r="AK189" i="45"/>
  <c r="AL189" i="45"/>
  <c r="AM189" i="45"/>
  <c r="AK190" i="45"/>
  <c r="AL190" i="45"/>
  <c r="AM190" i="45"/>
  <c r="AK191" i="45"/>
  <c r="AL191" i="45"/>
  <c r="AM191" i="45"/>
  <c r="AK192" i="45"/>
  <c r="AL192" i="45"/>
  <c r="AM192" i="45"/>
  <c r="AK193" i="45"/>
  <c r="AL193" i="45"/>
  <c r="AM193" i="45"/>
  <c r="AK194" i="45"/>
  <c r="AL194" i="45"/>
  <c r="AM194" i="45"/>
  <c r="AK195" i="45"/>
  <c r="AL195" i="45"/>
  <c r="AM195" i="45"/>
  <c r="AK196" i="45"/>
  <c r="AL196" i="45"/>
  <c r="AM196" i="45"/>
  <c r="AK197" i="45"/>
  <c r="AL197" i="45"/>
  <c r="AM197" i="45"/>
  <c r="AK198" i="45"/>
  <c r="AL198" i="45"/>
  <c r="AM198" i="45"/>
  <c r="AK199" i="45"/>
  <c r="AL199" i="45"/>
  <c r="AM199" i="45"/>
  <c r="AK200" i="45"/>
  <c r="AL200" i="45"/>
  <c r="AM200" i="45"/>
  <c r="AK201" i="45"/>
  <c r="AL201" i="45"/>
  <c r="AM201" i="45"/>
  <c r="AK202" i="45"/>
  <c r="AL202" i="45"/>
  <c r="AM202" i="45"/>
  <c r="AK203" i="45"/>
  <c r="AL203" i="45"/>
  <c r="AM203" i="45"/>
  <c r="AK204" i="45"/>
  <c r="AL204" i="45"/>
  <c r="AM204" i="45"/>
  <c r="AK205" i="45"/>
  <c r="AL205" i="45"/>
  <c r="AM205" i="45"/>
  <c r="AK206" i="45"/>
  <c r="AL206" i="45"/>
  <c r="AM206" i="45"/>
  <c r="AK207" i="45"/>
  <c r="AL207" i="45"/>
  <c r="AM207" i="45"/>
  <c r="AK208" i="45"/>
  <c r="AL208" i="45"/>
  <c r="AM208" i="45"/>
  <c r="AK209" i="45"/>
  <c r="AL209" i="45"/>
  <c r="AM209" i="45"/>
  <c r="AK210" i="45"/>
  <c r="AL210" i="45"/>
  <c r="AM210" i="45"/>
  <c r="AK211" i="45"/>
  <c r="AL211" i="45"/>
  <c r="AM211" i="45"/>
  <c r="AK212" i="45"/>
  <c r="AL212" i="45"/>
  <c r="AM212" i="45"/>
  <c r="AK213" i="45"/>
  <c r="AL213" i="45"/>
  <c r="AM213" i="45"/>
  <c r="AK214" i="45"/>
  <c r="AL214" i="45"/>
  <c r="AM214" i="45"/>
  <c r="AK215" i="45"/>
  <c r="AL215" i="45"/>
  <c r="AM215" i="45"/>
  <c r="AK216" i="45"/>
  <c r="AL216" i="45"/>
  <c r="AM216" i="45"/>
  <c r="AK217" i="45"/>
  <c r="AL217" i="45"/>
  <c r="AM217" i="45"/>
  <c r="AK218" i="45"/>
  <c r="AL218" i="45"/>
  <c r="AM218" i="45"/>
  <c r="AK219" i="45"/>
  <c r="AL219" i="45"/>
  <c r="AM219" i="45"/>
  <c r="AK220" i="45"/>
  <c r="AL220" i="45"/>
  <c r="AM220" i="45"/>
  <c r="AK221" i="45"/>
  <c r="AL221" i="45"/>
  <c r="AM221" i="45"/>
  <c r="AL18" i="45"/>
  <c r="AM18" i="45"/>
  <c r="AK18" i="45"/>
  <c r="AB19" i="45"/>
  <c r="AC19" i="45"/>
  <c r="AD19" i="45"/>
  <c r="AE19" i="45"/>
  <c r="AB20" i="45"/>
  <c r="AC20" i="45"/>
  <c r="AD20" i="45"/>
  <c r="AE20" i="45"/>
  <c r="AB21" i="45"/>
  <c r="AC21" i="45"/>
  <c r="AD21" i="45"/>
  <c r="AE21" i="45"/>
  <c r="AB22" i="45"/>
  <c r="AC22" i="45"/>
  <c r="AD22" i="45"/>
  <c r="AE22" i="45"/>
  <c r="AB23" i="45"/>
  <c r="AC23" i="45"/>
  <c r="AD23" i="45"/>
  <c r="AE23" i="45"/>
  <c r="AB24" i="45"/>
  <c r="AC24" i="45"/>
  <c r="AD24" i="45"/>
  <c r="AE24" i="45"/>
  <c r="AB25" i="45"/>
  <c r="AC25" i="45"/>
  <c r="AD25" i="45"/>
  <c r="AE25" i="45"/>
  <c r="AB26" i="45"/>
  <c r="AC26" i="45"/>
  <c r="AD26" i="45"/>
  <c r="AE26" i="45"/>
  <c r="AB27" i="45"/>
  <c r="AC27" i="45"/>
  <c r="AD27" i="45"/>
  <c r="AE27" i="45"/>
  <c r="AB28" i="45"/>
  <c r="AC28" i="45"/>
  <c r="AD28" i="45"/>
  <c r="AE28" i="45"/>
  <c r="AB29" i="45"/>
  <c r="AC29" i="45"/>
  <c r="AD29" i="45"/>
  <c r="AE29" i="45"/>
  <c r="AB30" i="45"/>
  <c r="AC30" i="45"/>
  <c r="AD30" i="45"/>
  <c r="AE30" i="45"/>
  <c r="AB31" i="45"/>
  <c r="AC31" i="45"/>
  <c r="AD31" i="45"/>
  <c r="AE31" i="45"/>
  <c r="AB32" i="45"/>
  <c r="AC32" i="45"/>
  <c r="AD32" i="45"/>
  <c r="AE32" i="45"/>
  <c r="AB33" i="45"/>
  <c r="AC33" i="45"/>
  <c r="AD33" i="45"/>
  <c r="AE33" i="45"/>
  <c r="AB34" i="45"/>
  <c r="AC34" i="45"/>
  <c r="AD34" i="45"/>
  <c r="AE34" i="45"/>
  <c r="AB35" i="45"/>
  <c r="AC35" i="45"/>
  <c r="AD35" i="45"/>
  <c r="AE35" i="45"/>
  <c r="AB36" i="45"/>
  <c r="AC36" i="45"/>
  <c r="AD36" i="45"/>
  <c r="AE36" i="45"/>
  <c r="AB37" i="45"/>
  <c r="AC37" i="45"/>
  <c r="AD37" i="45"/>
  <c r="AE37" i="45"/>
  <c r="AB38" i="45"/>
  <c r="AC38" i="45"/>
  <c r="AD38" i="45"/>
  <c r="AE38" i="45"/>
  <c r="AB39" i="45"/>
  <c r="AC39" i="45"/>
  <c r="AD39" i="45"/>
  <c r="AE39" i="45"/>
  <c r="AB40" i="45"/>
  <c r="AC40" i="45"/>
  <c r="AD40" i="45"/>
  <c r="AE40" i="45"/>
  <c r="AB41" i="45"/>
  <c r="AC41" i="45"/>
  <c r="AD41" i="45"/>
  <c r="AE41" i="45"/>
  <c r="AB42" i="45"/>
  <c r="AC42" i="45"/>
  <c r="AD42" i="45"/>
  <c r="AE42" i="45"/>
  <c r="AB43" i="45"/>
  <c r="AC43" i="45"/>
  <c r="AD43" i="45"/>
  <c r="AE43" i="45"/>
  <c r="AB44" i="45"/>
  <c r="AC44" i="45"/>
  <c r="AD44" i="45"/>
  <c r="AE44" i="45"/>
  <c r="AB45" i="45"/>
  <c r="AC45" i="45"/>
  <c r="AD45" i="45"/>
  <c r="AE45" i="45"/>
  <c r="AB46" i="45"/>
  <c r="AC46" i="45"/>
  <c r="AD46" i="45"/>
  <c r="AE46" i="45"/>
  <c r="AB47" i="45"/>
  <c r="AC47" i="45"/>
  <c r="AD47" i="45"/>
  <c r="AE47" i="45"/>
  <c r="AB48" i="45"/>
  <c r="AC48" i="45"/>
  <c r="AD48" i="45"/>
  <c r="AE48" i="45"/>
  <c r="AB49" i="45"/>
  <c r="AC49" i="45"/>
  <c r="AD49" i="45"/>
  <c r="AE49" i="45"/>
  <c r="AB50" i="45"/>
  <c r="AC50" i="45"/>
  <c r="AD50" i="45"/>
  <c r="AE50" i="45"/>
  <c r="AB51" i="45"/>
  <c r="AC51" i="45"/>
  <c r="AD51" i="45"/>
  <c r="AE51" i="45"/>
  <c r="AB52" i="45"/>
  <c r="AC52" i="45"/>
  <c r="AD52" i="45"/>
  <c r="AE52" i="45"/>
  <c r="AB53" i="45"/>
  <c r="AC53" i="45"/>
  <c r="AD53" i="45"/>
  <c r="AE53" i="45"/>
  <c r="AB54" i="45"/>
  <c r="AC54" i="45"/>
  <c r="AD54" i="45"/>
  <c r="AE54" i="45"/>
  <c r="AB55" i="45"/>
  <c r="AC55" i="45"/>
  <c r="AD55" i="45"/>
  <c r="AE55" i="45"/>
  <c r="AB56" i="45"/>
  <c r="AC56" i="45"/>
  <c r="AD56" i="45"/>
  <c r="AE56" i="45"/>
  <c r="AB57" i="45"/>
  <c r="AC57" i="45"/>
  <c r="AD57" i="45"/>
  <c r="AE57" i="45"/>
  <c r="AB58" i="45"/>
  <c r="AC58" i="45"/>
  <c r="AD58" i="45"/>
  <c r="AE58" i="45"/>
  <c r="AB59" i="45"/>
  <c r="AC59" i="45"/>
  <c r="AD59" i="45"/>
  <c r="AE59" i="45"/>
  <c r="AB60" i="45"/>
  <c r="AC60" i="45"/>
  <c r="AD60" i="45"/>
  <c r="AE60" i="45"/>
  <c r="AB61" i="45"/>
  <c r="AC61" i="45"/>
  <c r="AD61" i="45"/>
  <c r="AE61" i="45"/>
  <c r="AB62" i="45"/>
  <c r="AC62" i="45"/>
  <c r="AD62" i="45"/>
  <c r="AE62" i="45"/>
  <c r="AB63" i="45"/>
  <c r="AC63" i="45"/>
  <c r="AD63" i="45"/>
  <c r="AE63" i="45"/>
  <c r="AB64" i="45"/>
  <c r="AC64" i="45"/>
  <c r="AD64" i="45"/>
  <c r="AE64" i="45"/>
  <c r="AB65" i="45"/>
  <c r="AC65" i="45"/>
  <c r="AD65" i="45"/>
  <c r="AE65" i="45"/>
  <c r="AB66" i="45"/>
  <c r="AC66" i="45"/>
  <c r="AD66" i="45"/>
  <c r="AE66" i="45"/>
  <c r="AB67" i="45"/>
  <c r="AC67" i="45"/>
  <c r="AD67" i="45"/>
  <c r="AE67" i="45"/>
  <c r="AB68" i="45"/>
  <c r="AC68" i="45"/>
  <c r="AD68" i="45"/>
  <c r="AE68" i="45"/>
  <c r="AB69" i="45"/>
  <c r="AC69" i="45"/>
  <c r="AD69" i="45"/>
  <c r="AE69" i="45"/>
  <c r="AB70" i="45"/>
  <c r="AC70" i="45"/>
  <c r="AD70" i="45"/>
  <c r="AE70" i="45"/>
  <c r="AB71" i="45"/>
  <c r="AC71" i="45"/>
  <c r="AD71" i="45"/>
  <c r="AE71" i="45"/>
  <c r="AB72" i="45"/>
  <c r="AC72" i="45"/>
  <c r="AD72" i="45"/>
  <c r="AE72" i="45"/>
  <c r="AB73" i="45"/>
  <c r="AC73" i="45"/>
  <c r="AD73" i="45"/>
  <c r="AE73" i="45"/>
  <c r="AB74" i="45"/>
  <c r="AC74" i="45"/>
  <c r="AD74" i="45"/>
  <c r="AE74" i="45"/>
  <c r="AB75" i="45"/>
  <c r="AC75" i="45"/>
  <c r="AD75" i="45"/>
  <c r="AE75" i="45"/>
  <c r="AB76" i="45"/>
  <c r="AC76" i="45"/>
  <c r="AD76" i="45"/>
  <c r="AE76" i="45"/>
  <c r="AB77" i="45"/>
  <c r="AC77" i="45"/>
  <c r="AD77" i="45"/>
  <c r="AE77" i="45"/>
  <c r="AB78" i="45"/>
  <c r="AC78" i="45"/>
  <c r="AD78" i="45"/>
  <c r="AE78" i="45"/>
  <c r="AB79" i="45"/>
  <c r="AC79" i="45"/>
  <c r="AD79" i="45"/>
  <c r="AE79" i="45"/>
  <c r="AB80" i="45"/>
  <c r="AC80" i="45"/>
  <c r="AD80" i="45"/>
  <c r="AE80" i="45"/>
  <c r="AB81" i="45"/>
  <c r="AC81" i="45"/>
  <c r="AD81" i="45"/>
  <c r="AE81" i="45"/>
  <c r="AB82" i="45"/>
  <c r="AC82" i="45"/>
  <c r="AD82" i="45"/>
  <c r="AE82" i="45"/>
  <c r="AB83" i="45"/>
  <c r="AC83" i="45"/>
  <c r="AD83" i="45"/>
  <c r="AE83" i="45"/>
  <c r="AB84" i="45"/>
  <c r="AC84" i="45"/>
  <c r="AD84" i="45"/>
  <c r="AE84" i="45"/>
  <c r="AB85" i="45"/>
  <c r="AC85" i="45"/>
  <c r="AD85" i="45"/>
  <c r="AE85" i="45"/>
  <c r="AB86" i="45"/>
  <c r="AC86" i="45"/>
  <c r="AD86" i="45"/>
  <c r="AE86" i="45"/>
  <c r="AB87" i="45"/>
  <c r="AC87" i="45"/>
  <c r="AD87" i="45"/>
  <c r="AE87" i="45"/>
  <c r="AB88" i="45"/>
  <c r="AC88" i="45"/>
  <c r="AD88" i="45"/>
  <c r="AE88" i="45"/>
  <c r="AB89" i="45"/>
  <c r="AC89" i="45"/>
  <c r="AD89" i="45"/>
  <c r="AE89" i="45"/>
  <c r="AB90" i="45"/>
  <c r="AC90" i="45"/>
  <c r="AD90" i="45"/>
  <c r="AE90" i="45"/>
  <c r="AB91" i="45"/>
  <c r="AC91" i="45"/>
  <c r="AD91" i="45"/>
  <c r="AE91" i="45"/>
  <c r="AB92" i="45"/>
  <c r="AC92" i="45"/>
  <c r="AD92" i="45"/>
  <c r="AE92" i="45"/>
  <c r="AB93" i="45"/>
  <c r="AC93" i="45"/>
  <c r="AD93" i="45"/>
  <c r="AE93" i="45"/>
  <c r="AB94" i="45"/>
  <c r="AC94" i="45"/>
  <c r="AD94" i="45"/>
  <c r="AE94" i="45"/>
  <c r="AB95" i="45"/>
  <c r="AC95" i="45"/>
  <c r="AD95" i="45"/>
  <c r="AE95" i="45"/>
  <c r="AB96" i="45"/>
  <c r="AC96" i="45"/>
  <c r="AD96" i="45"/>
  <c r="AE96" i="45"/>
  <c r="AB97" i="45"/>
  <c r="AC97" i="45"/>
  <c r="AD97" i="45"/>
  <c r="AE97" i="45"/>
  <c r="AB98" i="45"/>
  <c r="AC98" i="45"/>
  <c r="AD98" i="45"/>
  <c r="AE98" i="45"/>
  <c r="AB99" i="45"/>
  <c r="AC99" i="45"/>
  <c r="AD99" i="45"/>
  <c r="AE99" i="45"/>
  <c r="AB100" i="45"/>
  <c r="AC100" i="45"/>
  <c r="AD100" i="45"/>
  <c r="AE100" i="45"/>
  <c r="AB101" i="45"/>
  <c r="AC101" i="45"/>
  <c r="AD101" i="45"/>
  <c r="AE101" i="45"/>
  <c r="AB102" i="45"/>
  <c r="AC102" i="45"/>
  <c r="AD102" i="45"/>
  <c r="AE102" i="45"/>
  <c r="AB103" i="45"/>
  <c r="AC103" i="45"/>
  <c r="AD103" i="45"/>
  <c r="AE103" i="45"/>
  <c r="AB104" i="45"/>
  <c r="AC104" i="45"/>
  <c r="AD104" i="45"/>
  <c r="AE104" i="45"/>
  <c r="AB105" i="45"/>
  <c r="AC105" i="45"/>
  <c r="AD105" i="45"/>
  <c r="AE105" i="45"/>
  <c r="AB106" i="45"/>
  <c r="AC106" i="45"/>
  <c r="AD106" i="45"/>
  <c r="AE106" i="45"/>
  <c r="AB107" i="45"/>
  <c r="AC107" i="45"/>
  <c r="AD107" i="45"/>
  <c r="AE107" i="45"/>
  <c r="AB108" i="45"/>
  <c r="AC108" i="45"/>
  <c r="AD108" i="45"/>
  <c r="AE108" i="45"/>
  <c r="AB109" i="45"/>
  <c r="AC109" i="45"/>
  <c r="AD109" i="45"/>
  <c r="AE109" i="45"/>
  <c r="AB110" i="45"/>
  <c r="AC110" i="45"/>
  <c r="AD110" i="45"/>
  <c r="AE110" i="45"/>
  <c r="AB111" i="45"/>
  <c r="AC111" i="45"/>
  <c r="AD111" i="45"/>
  <c r="AE111" i="45"/>
  <c r="AB112" i="45"/>
  <c r="AC112" i="45"/>
  <c r="AD112" i="45"/>
  <c r="AE112" i="45"/>
  <c r="AB113" i="45"/>
  <c r="AC113" i="45"/>
  <c r="AD113" i="45"/>
  <c r="AE113" i="45"/>
  <c r="AB114" i="45"/>
  <c r="AC114" i="45"/>
  <c r="AD114" i="45"/>
  <c r="AE114" i="45"/>
  <c r="AB115" i="45"/>
  <c r="AC115" i="45"/>
  <c r="AD115" i="45"/>
  <c r="AE115" i="45"/>
  <c r="AB116" i="45"/>
  <c r="AC116" i="45"/>
  <c r="AD116" i="45"/>
  <c r="AE116" i="45"/>
  <c r="AB117" i="45"/>
  <c r="AC117" i="45"/>
  <c r="AD117" i="45"/>
  <c r="AE117" i="45"/>
  <c r="AB118" i="45"/>
  <c r="AC118" i="45"/>
  <c r="AD118" i="45"/>
  <c r="AE118" i="45"/>
  <c r="AB119" i="45"/>
  <c r="AC119" i="45"/>
  <c r="AD119" i="45"/>
  <c r="AE119" i="45"/>
  <c r="AB120" i="45"/>
  <c r="AC120" i="45"/>
  <c r="AD120" i="45"/>
  <c r="AE120" i="45"/>
  <c r="AB121" i="45"/>
  <c r="AC121" i="45"/>
  <c r="AD121" i="45"/>
  <c r="AE121" i="45"/>
  <c r="AB122" i="45"/>
  <c r="AC122" i="45"/>
  <c r="AD122" i="45"/>
  <c r="AE122" i="45"/>
  <c r="AB123" i="45"/>
  <c r="AC123" i="45"/>
  <c r="AD123" i="45"/>
  <c r="AE123" i="45"/>
  <c r="AB124" i="45"/>
  <c r="AC124" i="45"/>
  <c r="AD124" i="45"/>
  <c r="AE124" i="45"/>
  <c r="AB125" i="45"/>
  <c r="AC125" i="45"/>
  <c r="AD125" i="45"/>
  <c r="AE125" i="45"/>
  <c r="AB126" i="45"/>
  <c r="AC126" i="45"/>
  <c r="AD126" i="45"/>
  <c r="AE126" i="45"/>
  <c r="AB127" i="45"/>
  <c r="AC127" i="45"/>
  <c r="AD127" i="45"/>
  <c r="AE127" i="45"/>
  <c r="AB128" i="45"/>
  <c r="AC128" i="45"/>
  <c r="AD128" i="45"/>
  <c r="AE128" i="45"/>
  <c r="AB129" i="45"/>
  <c r="AC129" i="45"/>
  <c r="AD129" i="45"/>
  <c r="AE129" i="45"/>
  <c r="AB130" i="45"/>
  <c r="AC130" i="45"/>
  <c r="AD130" i="45"/>
  <c r="AE130" i="45"/>
  <c r="AB131" i="45"/>
  <c r="AC131" i="45"/>
  <c r="AD131" i="45"/>
  <c r="AE131" i="45"/>
  <c r="AB132" i="45"/>
  <c r="AC132" i="45"/>
  <c r="AD132" i="45"/>
  <c r="AE132" i="45"/>
  <c r="AB133" i="45"/>
  <c r="AC133" i="45"/>
  <c r="AD133" i="45"/>
  <c r="AE133" i="45"/>
  <c r="AB134" i="45"/>
  <c r="AC134" i="45"/>
  <c r="AD134" i="45"/>
  <c r="AE134" i="45"/>
  <c r="AB135" i="45"/>
  <c r="AC135" i="45"/>
  <c r="AD135" i="45"/>
  <c r="AE135" i="45"/>
  <c r="AB136" i="45"/>
  <c r="AC136" i="45"/>
  <c r="AD136" i="45"/>
  <c r="AE136" i="45"/>
  <c r="AB137" i="45"/>
  <c r="AC137" i="45"/>
  <c r="AD137" i="45"/>
  <c r="AE137" i="45"/>
  <c r="AB138" i="45"/>
  <c r="AC138" i="45"/>
  <c r="AD138" i="45"/>
  <c r="AE138" i="45"/>
  <c r="AB139" i="45"/>
  <c r="AC139" i="45"/>
  <c r="AD139" i="45"/>
  <c r="AE139" i="45"/>
  <c r="AB140" i="45"/>
  <c r="AC140" i="45"/>
  <c r="AD140" i="45"/>
  <c r="AE140" i="45"/>
  <c r="AB141" i="45"/>
  <c r="AC141" i="45"/>
  <c r="AD141" i="45"/>
  <c r="AE141" i="45"/>
  <c r="AB142" i="45"/>
  <c r="AC142" i="45"/>
  <c r="AD142" i="45"/>
  <c r="AE142" i="45"/>
  <c r="AB143" i="45"/>
  <c r="AC143" i="45"/>
  <c r="AD143" i="45"/>
  <c r="AE143" i="45"/>
  <c r="AB144" i="45"/>
  <c r="AC144" i="45"/>
  <c r="AD144" i="45"/>
  <c r="AE144" i="45"/>
  <c r="AB145" i="45"/>
  <c r="AC145" i="45"/>
  <c r="AD145" i="45"/>
  <c r="AE145" i="45"/>
  <c r="AB146" i="45"/>
  <c r="AC146" i="45"/>
  <c r="AD146" i="45"/>
  <c r="AE146" i="45"/>
  <c r="AB147" i="45"/>
  <c r="AC147" i="45"/>
  <c r="AD147" i="45"/>
  <c r="AE147" i="45"/>
  <c r="AB148" i="45"/>
  <c r="AC148" i="45"/>
  <c r="AD148" i="45"/>
  <c r="AE148" i="45"/>
  <c r="AB149" i="45"/>
  <c r="AC149" i="45"/>
  <c r="AD149" i="45"/>
  <c r="AE149" i="45"/>
  <c r="AB150" i="45"/>
  <c r="AC150" i="45"/>
  <c r="AD150" i="45"/>
  <c r="AE150" i="45"/>
  <c r="AB151" i="45"/>
  <c r="AC151" i="45"/>
  <c r="AD151" i="45"/>
  <c r="AE151" i="45"/>
  <c r="AB152" i="45"/>
  <c r="AC152" i="45"/>
  <c r="AD152" i="45"/>
  <c r="AE152" i="45"/>
  <c r="AB153" i="45"/>
  <c r="AC153" i="45"/>
  <c r="AD153" i="45"/>
  <c r="AE153" i="45"/>
  <c r="AB154" i="45"/>
  <c r="AC154" i="45"/>
  <c r="AD154" i="45"/>
  <c r="AE154" i="45"/>
  <c r="AB155" i="45"/>
  <c r="AC155" i="45"/>
  <c r="AD155" i="45"/>
  <c r="AE155" i="45"/>
  <c r="AB156" i="45"/>
  <c r="AC156" i="45"/>
  <c r="AD156" i="45"/>
  <c r="AE156" i="45"/>
  <c r="AB157" i="45"/>
  <c r="AC157" i="45"/>
  <c r="AD157" i="45"/>
  <c r="AE157" i="45"/>
  <c r="AB158" i="45"/>
  <c r="AC158" i="45"/>
  <c r="AD158" i="45"/>
  <c r="AE158" i="45"/>
  <c r="AB159" i="45"/>
  <c r="AC159" i="45"/>
  <c r="AD159" i="45"/>
  <c r="AE159" i="45"/>
  <c r="AB160" i="45"/>
  <c r="AC160" i="45"/>
  <c r="AD160" i="45"/>
  <c r="AE160" i="45"/>
  <c r="AB161" i="45"/>
  <c r="AC161" i="45"/>
  <c r="AD161" i="45"/>
  <c r="AE161" i="45"/>
  <c r="AB162" i="45"/>
  <c r="AC162" i="45"/>
  <c r="AD162" i="45"/>
  <c r="AE162" i="45"/>
  <c r="AB163" i="45"/>
  <c r="AC163" i="45"/>
  <c r="AD163" i="45"/>
  <c r="AE163" i="45"/>
  <c r="AB164" i="45"/>
  <c r="AC164" i="45"/>
  <c r="AD164" i="45"/>
  <c r="AE164" i="45"/>
  <c r="AB165" i="45"/>
  <c r="AC165" i="45"/>
  <c r="AD165" i="45"/>
  <c r="AE165" i="45"/>
  <c r="AB166" i="45"/>
  <c r="AC166" i="45"/>
  <c r="AD166" i="45"/>
  <c r="AE166" i="45"/>
  <c r="AB167" i="45"/>
  <c r="AC167" i="45"/>
  <c r="AD167" i="45"/>
  <c r="AE167" i="45"/>
  <c r="AB168" i="45"/>
  <c r="AC168" i="45"/>
  <c r="AD168" i="45"/>
  <c r="AE168" i="45"/>
  <c r="AB169" i="45"/>
  <c r="AC169" i="45"/>
  <c r="AD169" i="45"/>
  <c r="AE169" i="45"/>
  <c r="AB170" i="45"/>
  <c r="AC170" i="45"/>
  <c r="AD170" i="45"/>
  <c r="AE170" i="45"/>
  <c r="AB171" i="45"/>
  <c r="AC171" i="45"/>
  <c r="AD171" i="45"/>
  <c r="AE171" i="45"/>
  <c r="AB172" i="45"/>
  <c r="AC172" i="45"/>
  <c r="AD172" i="45"/>
  <c r="AE172" i="45"/>
  <c r="AB173" i="45"/>
  <c r="AC173" i="45"/>
  <c r="AD173" i="45"/>
  <c r="AE173" i="45"/>
  <c r="AB174" i="45"/>
  <c r="AC174" i="45"/>
  <c r="AD174" i="45"/>
  <c r="AE174" i="45"/>
  <c r="AB175" i="45"/>
  <c r="AC175" i="45"/>
  <c r="AD175" i="45"/>
  <c r="AE175" i="45"/>
  <c r="AB176" i="45"/>
  <c r="AC176" i="45"/>
  <c r="AD176" i="45"/>
  <c r="AE176" i="45"/>
  <c r="AB177" i="45"/>
  <c r="AC177" i="45"/>
  <c r="AD177" i="45"/>
  <c r="AE177" i="45"/>
  <c r="AB178" i="45"/>
  <c r="AC178" i="45"/>
  <c r="AD178" i="45"/>
  <c r="AE178" i="45"/>
  <c r="AB179" i="45"/>
  <c r="AC179" i="45"/>
  <c r="AD179" i="45"/>
  <c r="AE179" i="45"/>
  <c r="AB180" i="45"/>
  <c r="AC180" i="45"/>
  <c r="AD180" i="45"/>
  <c r="AE180" i="45"/>
  <c r="AB181" i="45"/>
  <c r="AC181" i="45"/>
  <c r="AD181" i="45"/>
  <c r="AE181" i="45"/>
  <c r="AB182" i="45"/>
  <c r="AC182" i="45"/>
  <c r="AD182" i="45"/>
  <c r="AE182" i="45"/>
  <c r="AB183" i="45"/>
  <c r="AC183" i="45"/>
  <c r="AD183" i="45"/>
  <c r="AE183" i="45"/>
  <c r="AB184" i="45"/>
  <c r="AC184" i="45"/>
  <c r="AD184" i="45"/>
  <c r="AE184" i="45"/>
  <c r="AB185" i="45"/>
  <c r="AC185" i="45"/>
  <c r="AD185" i="45"/>
  <c r="AE185" i="45"/>
  <c r="AB186" i="45"/>
  <c r="AC186" i="45"/>
  <c r="AD186" i="45"/>
  <c r="AE186" i="45"/>
  <c r="AB187" i="45"/>
  <c r="AC187" i="45"/>
  <c r="AD187" i="45"/>
  <c r="AE187" i="45"/>
  <c r="AB188" i="45"/>
  <c r="AC188" i="45"/>
  <c r="AD188" i="45"/>
  <c r="AE188" i="45"/>
  <c r="AB189" i="45"/>
  <c r="AC189" i="45"/>
  <c r="AD189" i="45"/>
  <c r="AE189" i="45"/>
  <c r="AB190" i="45"/>
  <c r="AC190" i="45"/>
  <c r="AD190" i="45"/>
  <c r="AE190" i="45"/>
  <c r="AB191" i="45"/>
  <c r="AC191" i="45"/>
  <c r="AD191" i="45"/>
  <c r="AE191" i="45"/>
  <c r="AB192" i="45"/>
  <c r="AC192" i="45"/>
  <c r="AD192" i="45"/>
  <c r="AE192" i="45"/>
  <c r="AB193" i="45"/>
  <c r="AC193" i="45"/>
  <c r="AD193" i="45"/>
  <c r="AE193" i="45"/>
  <c r="AB194" i="45"/>
  <c r="AC194" i="45"/>
  <c r="AD194" i="45"/>
  <c r="AE194" i="45"/>
  <c r="AB195" i="45"/>
  <c r="AC195" i="45"/>
  <c r="AD195" i="45"/>
  <c r="AE195" i="45"/>
  <c r="AB196" i="45"/>
  <c r="AC196" i="45"/>
  <c r="AD196" i="45"/>
  <c r="AE196" i="45"/>
  <c r="AB197" i="45"/>
  <c r="AC197" i="45"/>
  <c r="AD197" i="45"/>
  <c r="AE197" i="45"/>
  <c r="AB198" i="45"/>
  <c r="AC198" i="45"/>
  <c r="AD198" i="45"/>
  <c r="AE198" i="45"/>
  <c r="AB199" i="45"/>
  <c r="AC199" i="45"/>
  <c r="AD199" i="45"/>
  <c r="AE199" i="45"/>
  <c r="AB200" i="45"/>
  <c r="AC200" i="45"/>
  <c r="AD200" i="45"/>
  <c r="AE200" i="45"/>
  <c r="AB201" i="45"/>
  <c r="AC201" i="45"/>
  <c r="AD201" i="45"/>
  <c r="AE201" i="45"/>
  <c r="AB202" i="45"/>
  <c r="AC202" i="45"/>
  <c r="AD202" i="45"/>
  <c r="AE202" i="45"/>
  <c r="AB203" i="45"/>
  <c r="AC203" i="45"/>
  <c r="AD203" i="45"/>
  <c r="AE203" i="45"/>
  <c r="AB204" i="45"/>
  <c r="AC204" i="45"/>
  <c r="AD204" i="45"/>
  <c r="AE204" i="45"/>
  <c r="AB205" i="45"/>
  <c r="AC205" i="45"/>
  <c r="AD205" i="45"/>
  <c r="AE205" i="45"/>
  <c r="AB206" i="45"/>
  <c r="AC206" i="45"/>
  <c r="AD206" i="45"/>
  <c r="AE206" i="45"/>
  <c r="AB207" i="45"/>
  <c r="AC207" i="45"/>
  <c r="AD207" i="45"/>
  <c r="AE207" i="45"/>
  <c r="AB208" i="45"/>
  <c r="AC208" i="45"/>
  <c r="AD208" i="45"/>
  <c r="AE208" i="45"/>
  <c r="AB209" i="45"/>
  <c r="AC209" i="45"/>
  <c r="AD209" i="45"/>
  <c r="AE209" i="45"/>
  <c r="AB210" i="45"/>
  <c r="AC210" i="45"/>
  <c r="AD210" i="45"/>
  <c r="AE210" i="45"/>
  <c r="AB211" i="45"/>
  <c r="AC211" i="45"/>
  <c r="AD211" i="45"/>
  <c r="AE211" i="45"/>
  <c r="AB212" i="45"/>
  <c r="AC212" i="45"/>
  <c r="AD212" i="45"/>
  <c r="AE212" i="45"/>
  <c r="AB213" i="45"/>
  <c r="AC213" i="45"/>
  <c r="AD213" i="45"/>
  <c r="AE213" i="45"/>
  <c r="AB214" i="45"/>
  <c r="AC214" i="45"/>
  <c r="AD214" i="45"/>
  <c r="AE214" i="45"/>
  <c r="AB215" i="45"/>
  <c r="AC215" i="45"/>
  <c r="AD215" i="45"/>
  <c r="AE215" i="45"/>
  <c r="AB216" i="45"/>
  <c r="AC216" i="45"/>
  <c r="AD216" i="45"/>
  <c r="AE216" i="45"/>
  <c r="AB217" i="45"/>
  <c r="AC217" i="45"/>
  <c r="AD217" i="45"/>
  <c r="AE217" i="45"/>
  <c r="AB218" i="45"/>
  <c r="AC218" i="45"/>
  <c r="AD218" i="45"/>
  <c r="AE218" i="45"/>
  <c r="AB219" i="45"/>
  <c r="AC219" i="45"/>
  <c r="AD219" i="45"/>
  <c r="AE219" i="45"/>
  <c r="AB220" i="45"/>
  <c r="AC220" i="45"/>
  <c r="AD220" i="45"/>
  <c r="AE220" i="45"/>
  <c r="AB221" i="45"/>
  <c r="AC221" i="45"/>
  <c r="AD221" i="45"/>
  <c r="AE221" i="45"/>
  <c r="AC18" i="45"/>
  <c r="AD18" i="45"/>
  <c r="AE18" i="45"/>
  <c r="AB18" i="45"/>
  <c r="V19" i="45"/>
  <c r="W19" i="45"/>
  <c r="X19" i="45"/>
  <c r="Y19" i="45"/>
  <c r="V20" i="45"/>
  <c r="W20" i="45"/>
  <c r="X20" i="45"/>
  <c r="Y20" i="45"/>
  <c r="V21" i="45"/>
  <c r="W21" i="45"/>
  <c r="X21" i="45"/>
  <c r="Y21" i="45"/>
  <c r="V22" i="45"/>
  <c r="W22" i="45"/>
  <c r="X22" i="45"/>
  <c r="Y22" i="45"/>
  <c r="V23" i="45"/>
  <c r="W23" i="45"/>
  <c r="X23" i="45"/>
  <c r="Y23" i="45"/>
  <c r="V24" i="45"/>
  <c r="W24" i="45"/>
  <c r="X24" i="45"/>
  <c r="Y24" i="45"/>
  <c r="V25" i="45"/>
  <c r="W25" i="45"/>
  <c r="X25" i="45"/>
  <c r="Y25" i="45"/>
  <c r="V26" i="45"/>
  <c r="W26" i="45"/>
  <c r="X26" i="45"/>
  <c r="Y26" i="45"/>
  <c r="V27" i="45"/>
  <c r="W27" i="45"/>
  <c r="X27" i="45"/>
  <c r="Y27" i="45"/>
  <c r="V28" i="45"/>
  <c r="W28" i="45"/>
  <c r="X28" i="45"/>
  <c r="Y28" i="45"/>
  <c r="V29" i="45"/>
  <c r="W29" i="45"/>
  <c r="X29" i="45"/>
  <c r="Y29" i="45"/>
  <c r="V30" i="45"/>
  <c r="W30" i="45"/>
  <c r="X30" i="45"/>
  <c r="Y30" i="45"/>
  <c r="V31" i="45"/>
  <c r="W31" i="45"/>
  <c r="X31" i="45"/>
  <c r="Y31" i="45"/>
  <c r="V32" i="45"/>
  <c r="W32" i="45"/>
  <c r="X32" i="45"/>
  <c r="Y32" i="45"/>
  <c r="V33" i="45"/>
  <c r="W33" i="45"/>
  <c r="X33" i="45"/>
  <c r="Y33" i="45"/>
  <c r="V34" i="45"/>
  <c r="W34" i="45"/>
  <c r="X34" i="45"/>
  <c r="Y34" i="45"/>
  <c r="V35" i="45"/>
  <c r="W35" i="45"/>
  <c r="X35" i="45"/>
  <c r="Y35" i="45"/>
  <c r="V36" i="45"/>
  <c r="W36" i="45"/>
  <c r="X36" i="45"/>
  <c r="Y36" i="45"/>
  <c r="V37" i="45"/>
  <c r="W37" i="45"/>
  <c r="X37" i="45"/>
  <c r="Y37" i="45"/>
  <c r="V38" i="45"/>
  <c r="W38" i="45"/>
  <c r="X38" i="45"/>
  <c r="Y38" i="45"/>
  <c r="V39" i="45"/>
  <c r="W39" i="45"/>
  <c r="X39" i="45"/>
  <c r="Y39" i="45"/>
  <c r="V40" i="45"/>
  <c r="W40" i="45"/>
  <c r="X40" i="45"/>
  <c r="Y40" i="45"/>
  <c r="V41" i="45"/>
  <c r="W41" i="45"/>
  <c r="X41" i="45"/>
  <c r="Y41" i="45"/>
  <c r="V42" i="45"/>
  <c r="W42" i="45"/>
  <c r="X42" i="45"/>
  <c r="Y42" i="45"/>
  <c r="V43" i="45"/>
  <c r="W43" i="45"/>
  <c r="X43" i="45"/>
  <c r="Y43" i="45"/>
  <c r="V44" i="45"/>
  <c r="W44" i="45"/>
  <c r="X44" i="45"/>
  <c r="Y44" i="45"/>
  <c r="V45" i="45"/>
  <c r="W45" i="45"/>
  <c r="X45" i="45"/>
  <c r="Y45" i="45"/>
  <c r="V46" i="45"/>
  <c r="W46" i="45"/>
  <c r="X46" i="45"/>
  <c r="Y46" i="45"/>
  <c r="V47" i="45"/>
  <c r="W47" i="45"/>
  <c r="X47" i="45"/>
  <c r="Y47" i="45"/>
  <c r="V48" i="45"/>
  <c r="W48" i="45"/>
  <c r="X48" i="45"/>
  <c r="Y48" i="45"/>
  <c r="V49" i="45"/>
  <c r="W49" i="45"/>
  <c r="X49" i="45"/>
  <c r="Y49" i="45"/>
  <c r="V50" i="45"/>
  <c r="W50" i="45"/>
  <c r="X50" i="45"/>
  <c r="Y50" i="45"/>
  <c r="V51" i="45"/>
  <c r="W51" i="45"/>
  <c r="X51" i="45"/>
  <c r="Y51" i="45"/>
  <c r="V52" i="45"/>
  <c r="W52" i="45"/>
  <c r="X52" i="45"/>
  <c r="Y52" i="45"/>
  <c r="V53" i="45"/>
  <c r="W53" i="45"/>
  <c r="X53" i="45"/>
  <c r="Y53" i="45"/>
  <c r="V54" i="45"/>
  <c r="W54" i="45"/>
  <c r="X54" i="45"/>
  <c r="Y54" i="45"/>
  <c r="V55" i="45"/>
  <c r="W55" i="45"/>
  <c r="X55" i="45"/>
  <c r="Y55" i="45"/>
  <c r="V56" i="45"/>
  <c r="W56" i="45"/>
  <c r="X56" i="45"/>
  <c r="Y56" i="45"/>
  <c r="V57" i="45"/>
  <c r="W57" i="45"/>
  <c r="X57" i="45"/>
  <c r="Y57" i="45"/>
  <c r="V58" i="45"/>
  <c r="W58" i="45"/>
  <c r="X58" i="45"/>
  <c r="Y58" i="45"/>
  <c r="V59" i="45"/>
  <c r="W59" i="45"/>
  <c r="X59" i="45"/>
  <c r="Y59" i="45"/>
  <c r="V60" i="45"/>
  <c r="W60" i="45"/>
  <c r="X60" i="45"/>
  <c r="Y60" i="45"/>
  <c r="V61" i="45"/>
  <c r="W61" i="45"/>
  <c r="X61" i="45"/>
  <c r="Y61" i="45"/>
  <c r="V62" i="45"/>
  <c r="W62" i="45"/>
  <c r="X62" i="45"/>
  <c r="Y62" i="45"/>
  <c r="V63" i="45"/>
  <c r="W63" i="45"/>
  <c r="X63" i="45"/>
  <c r="Y63" i="45"/>
  <c r="V64" i="45"/>
  <c r="W64" i="45"/>
  <c r="X64" i="45"/>
  <c r="Y64" i="45"/>
  <c r="V65" i="45"/>
  <c r="W65" i="45"/>
  <c r="X65" i="45"/>
  <c r="Y65" i="45"/>
  <c r="V66" i="45"/>
  <c r="W66" i="45"/>
  <c r="X66" i="45"/>
  <c r="Y66" i="45"/>
  <c r="V67" i="45"/>
  <c r="W67" i="45"/>
  <c r="X67" i="45"/>
  <c r="Y67" i="45"/>
  <c r="V68" i="45"/>
  <c r="W68" i="45"/>
  <c r="X68" i="45"/>
  <c r="Y68" i="45"/>
  <c r="V69" i="45"/>
  <c r="W69" i="45"/>
  <c r="X69" i="45"/>
  <c r="Y69" i="45"/>
  <c r="V70" i="45"/>
  <c r="W70" i="45"/>
  <c r="X70" i="45"/>
  <c r="Y70" i="45"/>
  <c r="V71" i="45"/>
  <c r="W71" i="45"/>
  <c r="X71" i="45"/>
  <c r="Y71" i="45"/>
  <c r="V72" i="45"/>
  <c r="W72" i="45"/>
  <c r="X72" i="45"/>
  <c r="Y72" i="45"/>
  <c r="V73" i="45"/>
  <c r="W73" i="45"/>
  <c r="X73" i="45"/>
  <c r="Y73" i="45"/>
  <c r="V74" i="45"/>
  <c r="W74" i="45"/>
  <c r="X74" i="45"/>
  <c r="Y74" i="45"/>
  <c r="V75" i="45"/>
  <c r="W75" i="45"/>
  <c r="X75" i="45"/>
  <c r="Y75" i="45"/>
  <c r="V76" i="45"/>
  <c r="W76" i="45"/>
  <c r="X76" i="45"/>
  <c r="Y76" i="45"/>
  <c r="V77" i="45"/>
  <c r="W77" i="45"/>
  <c r="X77" i="45"/>
  <c r="Y77" i="45"/>
  <c r="V78" i="45"/>
  <c r="W78" i="45"/>
  <c r="X78" i="45"/>
  <c r="Y78" i="45"/>
  <c r="V79" i="45"/>
  <c r="W79" i="45"/>
  <c r="X79" i="45"/>
  <c r="Y79" i="45"/>
  <c r="V80" i="45"/>
  <c r="W80" i="45"/>
  <c r="X80" i="45"/>
  <c r="Y80" i="45"/>
  <c r="V81" i="45"/>
  <c r="W81" i="45"/>
  <c r="X81" i="45"/>
  <c r="Y81" i="45"/>
  <c r="V82" i="45"/>
  <c r="W82" i="45"/>
  <c r="X82" i="45"/>
  <c r="Y82" i="45"/>
  <c r="V83" i="45"/>
  <c r="W83" i="45"/>
  <c r="X83" i="45"/>
  <c r="Y83" i="45"/>
  <c r="V84" i="45"/>
  <c r="W84" i="45"/>
  <c r="X84" i="45"/>
  <c r="Y84" i="45"/>
  <c r="V85" i="45"/>
  <c r="W85" i="45"/>
  <c r="X85" i="45"/>
  <c r="Y85" i="45"/>
  <c r="V86" i="45"/>
  <c r="W86" i="45"/>
  <c r="X86" i="45"/>
  <c r="Y86" i="45"/>
  <c r="V87" i="45"/>
  <c r="W87" i="45"/>
  <c r="X87" i="45"/>
  <c r="Y87" i="45"/>
  <c r="V88" i="45"/>
  <c r="W88" i="45"/>
  <c r="X88" i="45"/>
  <c r="Y88" i="45"/>
  <c r="V89" i="45"/>
  <c r="W89" i="45"/>
  <c r="X89" i="45"/>
  <c r="Y89" i="45"/>
  <c r="V90" i="45"/>
  <c r="W90" i="45"/>
  <c r="X90" i="45"/>
  <c r="Y90" i="45"/>
  <c r="V91" i="45"/>
  <c r="W91" i="45"/>
  <c r="X91" i="45"/>
  <c r="Y91" i="45"/>
  <c r="V92" i="45"/>
  <c r="W92" i="45"/>
  <c r="X92" i="45"/>
  <c r="Y92" i="45"/>
  <c r="V93" i="45"/>
  <c r="W93" i="45"/>
  <c r="X93" i="45"/>
  <c r="Y93" i="45"/>
  <c r="V94" i="45"/>
  <c r="W94" i="45"/>
  <c r="X94" i="45"/>
  <c r="Y94" i="45"/>
  <c r="V95" i="45"/>
  <c r="W95" i="45"/>
  <c r="X95" i="45"/>
  <c r="Y95" i="45"/>
  <c r="V96" i="45"/>
  <c r="W96" i="45"/>
  <c r="X96" i="45"/>
  <c r="Y96" i="45"/>
  <c r="V97" i="45"/>
  <c r="W97" i="45"/>
  <c r="X97" i="45"/>
  <c r="Y97" i="45"/>
  <c r="V98" i="45"/>
  <c r="W98" i="45"/>
  <c r="X98" i="45"/>
  <c r="Y98" i="45"/>
  <c r="V99" i="45"/>
  <c r="W99" i="45"/>
  <c r="X99" i="45"/>
  <c r="Y99" i="45"/>
  <c r="V100" i="45"/>
  <c r="W100" i="45"/>
  <c r="X100" i="45"/>
  <c r="Y100" i="45"/>
  <c r="V101" i="45"/>
  <c r="W101" i="45"/>
  <c r="X101" i="45"/>
  <c r="Y101" i="45"/>
  <c r="V102" i="45"/>
  <c r="W102" i="45"/>
  <c r="X102" i="45"/>
  <c r="Y102" i="45"/>
  <c r="V103" i="45"/>
  <c r="W103" i="45"/>
  <c r="X103" i="45"/>
  <c r="Y103" i="45"/>
  <c r="V104" i="45"/>
  <c r="W104" i="45"/>
  <c r="X104" i="45"/>
  <c r="Y104" i="45"/>
  <c r="V105" i="45"/>
  <c r="W105" i="45"/>
  <c r="X105" i="45"/>
  <c r="Y105" i="45"/>
  <c r="V106" i="45"/>
  <c r="W106" i="45"/>
  <c r="X106" i="45"/>
  <c r="Y106" i="45"/>
  <c r="V107" i="45"/>
  <c r="W107" i="45"/>
  <c r="X107" i="45"/>
  <c r="Y107" i="45"/>
  <c r="V108" i="45"/>
  <c r="W108" i="45"/>
  <c r="X108" i="45"/>
  <c r="Y108" i="45"/>
  <c r="V109" i="45"/>
  <c r="W109" i="45"/>
  <c r="X109" i="45"/>
  <c r="Y109" i="45"/>
  <c r="V110" i="45"/>
  <c r="W110" i="45"/>
  <c r="X110" i="45"/>
  <c r="Y110" i="45"/>
  <c r="V111" i="45"/>
  <c r="W111" i="45"/>
  <c r="X111" i="45"/>
  <c r="Y111" i="45"/>
  <c r="V112" i="45"/>
  <c r="W112" i="45"/>
  <c r="X112" i="45"/>
  <c r="Y112" i="45"/>
  <c r="V113" i="45"/>
  <c r="W113" i="45"/>
  <c r="X113" i="45"/>
  <c r="Y113" i="45"/>
  <c r="V114" i="45"/>
  <c r="W114" i="45"/>
  <c r="X114" i="45"/>
  <c r="Y114" i="45"/>
  <c r="V115" i="45"/>
  <c r="W115" i="45"/>
  <c r="X115" i="45"/>
  <c r="Y115" i="45"/>
  <c r="V116" i="45"/>
  <c r="W116" i="45"/>
  <c r="X116" i="45"/>
  <c r="Y116" i="45"/>
  <c r="V117" i="45"/>
  <c r="W117" i="45"/>
  <c r="X117" i="45"/>
  <c r="Y117" i="45"/>
  <c r="V118" i="45"/>
  <c r="W118" i="45"/>
  <c r="X118" i="45"/>
  <c r="Y118" i="45"/>
  <c r="V119" i="45"/>
  <c r="W119" i="45"/>
  <c r="X119" i="45"/>
  <c r="Y119" i="45"/>
  <c r="V120" i="45"/>
  <c r="W120" i="45"/>
  <c r="X120" i="45"/>
  <c r="Y120" i="45"/>
  <c r="V121" i="45"/>
  <c r="W121" i="45"/>
  <c r="X121" i="45"/>
  <c r="Y121" i="45"/>
  <c r="V122" i="45"/>
  <c r="W122" i="45"/>
  <c r="X122" i="45"/>
  <c r="Y122" i="45"/>
  <c r="V123" i="45"/>
  <c r="W123" i="45"/>
  <c r="X123" i="45"/>
  <c r="Y123" i="45"/>
  <c r="V124" i="45"/>
  <c r="W124" i="45"/>
  <c r="X124" i="45"/>
  <c r="Y124" i="45"/>
  <c r="V125" i="45"/>
  <c r="W125" i="45"/>
  <c r="X125" i="45"/>
  <c r="Y125" i="45"/>
  <c r="V126" i="45"/>
  <c r="W126" i="45"/>
  <c r="X126" i="45"/>
  <c r="Y126" i="45"/>
  <c r="V127" i="45"/>
  <c r="W127" i="45"/>
  <c r="X127" i="45"/>
  <c r="Y127" i="45"/>
  <c r="V128" i="45"/>
  <c r="W128" i="45"/>
  <c r="X128" i="45"/>
  <c r="Y128" i="45"/>
  <c r="V129" i="45"/>
  <c r="W129" i="45"/>
  <c r="X129" i="45"/>
  <c r="Y129" i="45"/>
  <c r="V130" i="45"/>
  <c r="W130" i="45"/>
  <c r="X130" i="45"/>
  <c r="Y130" i="45"/>
  <c r="V131" i="45"/>
  <c r="W131" i="45"/>
  <c r="X131" i="45"/>
  <c r="Y131" i="45"/>
  <c r="V132" i="45"/>
  <c r="W132" i="45"/>
  <c r="X132" i="45"/>
  <c r="Y132" i="45"/>
  <c r="V133" i="45"/>
  <c r="W133" i="45"/>
  <c r="X133" i="45"/>
  <c r="Y133" i="45"/>
  <c r="V134" i="45"/>
  <c r="W134" i="45"/>
  <c r="X134" i="45"/>
  <c r="Y134" i="45"/>
  <c r="V135" i="45"/>
  <c r="W135" i="45"/>
  <c r="X135" i="45"/>
  <c r="Y135" i="45"/>
  <c r="V136" i="45"/>
  <c r="W136" i="45"/>
  <c r="X136" i="45"/>
  <c r="Y136" i="45"/>
  <c r="V137" i="45"/>
  <c r="W137" i="45"/>
  <c r="X137" i="45"/>
  <c r="Y137" i="45"/>
  <c r="V138" i="45"/>
  <c r="W138" i="45"/>
  <c r="X138" i="45"/>
  <c r="Y138" i="45"/>
  <c r="V139" i="45"/>
  <c r="W139" i="45"/>
  <c r="X139" i="45"/>
  <c r="Y139" i="45"/>
  <c r="V140" i="45"/>
  <c r="W140" i="45"/>
  <c r="X140" i="45"/>
  <c r="Y140" i="45"/>
  <c r="V141" i="45"/>
  <c r="W141" i="45"/>
  <c r="X141" i="45"/>
  <c r="Y141" i="45"/>
  <c r="V142" i="45"/>
  <c r="W142" i="45"/>
  <c r="X142" i="45"/>
  <c r="Y142" i="45"/>
  <c r="V143" i="45"/>
  <c r="W143" i="45"/>
  <c r="X143" i="45"/>
  <c r="Y143" i="45"/>
  <c r="V144" i="45"/>
  <c r="W144" i="45"/>
  <c r="X144" i="45"/>
  <c r="Y144" i="45"/>
  <c r="V145" i="45"/>
  <c r="W145" i="45"/>
  <c r="X145" i="45"/>
  <c r="Y145" i="45"/>
  <c r="V146" i="45"/>
  <c r="W146" i="45"/>
  <c r="X146" i="45"/>
  <c r="Y146" i="45"/>
  <c r="V147" i="45"/>
  <c r="W147" i="45"/>
  <c r="X147" i="45"/>
  <c r="Y147" i="45"/>
  <c r="V148" i="45"/>
  <c r="W148" i="45"/>
  <c r="X148" i="45"/>
  <c r="Y148" i="45"/>
  <c r="V149" i="45"/>
  <c r="W149" i="45"/>
  <c r="X149" i="45"/>
  <c r="Y149" i="45"/>
  <c r="V150" i="45"/>
  <c r="W150" i="45"/>
  <c r="X150" i="45"/>
  <c r="Y150" i="45"/>
  <c r="V151" i="45"/>
  <c r="W151" i="45"/>
  <c r="X151" i="45"/>
  <c r="Y151" i="45"/>
  <c r="V152" i="45"/>
  <c r="W152" i="45"/>
  <c r="X152" i="45"/>
  <c r="Y152" i="45"/>
  <c r="V153" i="45"/>
  <c r="W153" i="45"/>
  <c r="X153" i="45"/>
  <c r="Y153" i="45"/>
  <c r="V154" i="45"/>
  <c r="W154" i="45"/>
  <c r="X154" i="45"/>
  <c r="Y154" i="45"/>
  <c r="V155" i="45"/>
  <c r="W155" i="45"/>
  <c r="X155" i="45"/>
  <c r="Y155" i="45"/>
  <c r="V156" i="45"/>
  <c r="W156" i="45"/>
  <c r="X156" i="45"/>
  <c r="Y156" i="45"/>
  <c r="V157" i="45"/>
  <c r="W157" i="45"/>
  <c r="X157" i="45"/>
  <c r="Y157" i="45"/>
  <c r="V158" i="45"/>
  <c r="W158" i="45"/>
  <c r="X158" i="45"/>
  <c r="Y158" i="45"/>
  <c r="V159" i="45"/>
  <c r="W159" i="45"/>
  <c r="X159" i="45"/>
  <c r="Y159" i="45"/>
  <c r="V160" i="45"/>
  <c r="W160" i="45"/>
  <c r="X160" i="45"/>
  <c r="Y160" i="45"/>
  <c r="V161" i="45"/>
  <c r="W161" i="45"/>
  <c r="X161" i="45"/>
  <c r="Y161" i="45"/>
  <c r="V162" i="45"/>
  <c r="W162" i="45"/>
  <c r="X162" i="45"/>
  <c r="Y162" i="45"/>
  <c r="V163" i="45"/>
  <c r="W163" i="45"/>
  <c r="X163" i="45"/>
  <c r="Y163" i="45"/>
  <c r="V164" i="45"/>
  <c r="W164" i="45"/>
  <c r="X164" i="45"/>
  <c r="Y164" i="45"/>
  <c r="V165" i="45"/>
  <c r="W165" i="45"/>
  <c r="X165" i="45"/>
  <c r="Y165" i="45"/>
  <c r="V166" i="45"/>
  <c r="W166" i="45"/>
  <c r="X166" i="45"/>
  <c r="Y166" i="45"/>
  <c r="V167" i="45"/>
  <c r="W167" i="45"/>
  <c r="X167" i="45"/>
  <c r="Y167" i="45"/>
  <c r="V168" i="45"/>
  <c r="W168" i="45"/>
  <c r="X168" i="45"/>
  <c r="Y168" i="45"/>
  <c r="V169" i="45"/>
  <c r="W169" i="45"/>
  <c r="X169" i="45"/>
  <c r="Y169" i="45"/>
  <c r="V170" i="45"/>
  <c r="W170" i="45"/>
  <c r="X170" i="45"/>
  <c r="Y170" i="45"/>
  <c r="V171" i="45"/>
  <c r="W171" i="45"/>
  <c r="X171" i="45"/>
  <c r="Y171" i="45"/>
  <c r="V172" i="45"/>
  <c r="W172" i="45"/>
  <c r="X172" i="45"/>
  <c r="Y172" i="45"/>
  <c r="V173" i="45"/>
  <c r="W173" i="45"/>
  <c r="X173" i="45"/>
  <c r="Y173" i="45"/>
  <c r="V174" i="45"/>
  <c r="W174" i="45"/>
  <c r="X174" i="45"/>
  <c r="Y174" i="45"/>
  <c r="V175" i="45"/>
  <c r="W175" i="45"/>
  <c r="X175" i="45"/>
  <c r="Y175" i="45"/>
  <c r="V176" i="45"/>
  <c r="W176" i="45"/>
  <c r="X176" i="45"/>
  <c r="Y176" i="45"/>
  <c r="V177" i="45"/>
  <c r="W177" i="45"/>
  <c r="X177" i="45"/>
  <c r="Y177" i="45"/>
  <c r="V178" i="45"/>
  <c r="W178" i="45"/>
  <c r="X178" i="45"/>
  <c r="Y178" i="45"/>
  <c r="V179" i="45"/>
  <c r="W179" i="45"/>
  <c r="X179" i="45"/>
  <c r="Y179" i="45"/>
  <c r="V180" i="45"/>
  <c r="W180" i="45"/>
  <c r="X180" i="45"/>
  <c r="Y180" i="45"/>
  <c r="V181" i="45"/>
  <c r="W181" i="45"/>
  <c r="X181" i="45"/>
  <c r="Y181" i="45"/>
  <c r="V182" i="45"/>
  <c r="W182" i="45"/>
  <c r="X182" i="45"/>
  <c r="Y182" i="45"/>
  <c r="V183" i="45"/>
  <c r="W183" i="45"/>
  <c r="X183" i="45"/>
  <c r="Y183" i="45"/>
  <c r="V184" i="45"/>
  <c r="W184" i="45"/>
  <c r="X184" i="45"/>
  <c r="Y184" i="45"/>
  <c r="V185" i="45"/>
  <c r="W185" i="45"/>
  <c r="X185" i="45"/>
  <c r="Y185" i="45"/>
  <c r="V186" i="45"/>
  <c r="W186" i="45"/>
  <c r="X186" i="45"/>
  <c r="Y186" i="45"/>
  <c r="V187" i="45"/>
  <c r="W187" i="45"/>
  <c r="X187" i="45"/>
  <c r="Y187" i="45"/>
  <c r="V188" i="45"/>
  <c r="W188" i="45"/>
  <c r="X188" i="45"/>
  <c r="Y188" i="45"/>
  <c r="V189" i="45"/>
  <c r="W189" i="45"/>
  <c r="X189" i="45"/>
  <c r="Y189" i="45"/>
  <c r="V190" i="45"/>
  <c r="W190" i="45"/>
  <c r="X190" i="45"/>
  <c r="Y190" i="45"/>
  <c r="V191" i="45"/>
  <c r="W191" i="45"/>
  <c r="X191" i="45"/>
  <c r="Y191" i="45"/>
  <c r="V192" i="45"/>
  <c r="W192" i="45"/>
  <c r="X192" i="45"/>
  <c r="Y192" i="45"/>
  <c r="V193" i="45"/>
  <c r="W193" i="45"/>
  <c r="X193" i="45"/>
  <c r="Y193" i="45"/>
  <c r="V194" i="45"/>
  <c r="W194" i="45"/>
  <c r="X194" i="45"/>
  <c r="Y194" i="45"/>
  <c r="V195" i="45"/>
  <c r="W195" i="45"/>
  <c r="X195" i="45"/>
  <c r="Y195" i="45"/>
  <c r="V196" i="45"/>
  <c r="W196" i="45"/>
  <c r="X196" i="45"/>
  <c r="Y196" i="45"/>
  <c r="V197" i="45"/>
  <c r="W197" i="45"/>
  <c r="X197" i="45"/>
  <c r="Y197" i="45"/>
  <c r="V198" i="45"/>
  <c r="W198" i="45"/>
  <c r="X198" i="45"/>
  <c r="Y198" i="45"/>
  <c r="V199" i="45"/>
  <c r="W199" i="45"/>
  <c r="X199" i="45"/>
  <c r="Y199" i="45"/>
  <c r="V200" i="45"/>
  <c r="W200" i="45"/>
  <c r="X200" i="45"/>
  <c r="Y200" i="45"/>
  <c r="V201" i="45"/>
  <c r="W201" i="45"/>
  <c r="X201" i="45"/>
  <c r="Y201" i="45"/>
  <c r="V202" i="45"/>
  <c r="W202" i="45"/>
  <c r="X202" i="45"/>
  <c r="Y202" i="45"/>
  <c r="V203" i="45"/>
  <c r="W203" i="45"/>
  <c r="X203" i="45"/>
  <c r="Y203" i="45"/>
  <c r="V204" i="45"/>
  <c r="W204" i="45"/>
  <c r="X204" i="45"/>
  <c r="Y204" i="45"/>
  <c r="V205" i="45"/>
  <c r="W205" i="45"/>
  <c r="X205" i="45"/>
  <c r="Y205" i="45"/>
  <c r="V206" i="45"/>
  <c r="W206" i="45"/>
  <c r="X206" i="45"/>
  <c r="Y206" i="45"/>
  <c r="V207" i="45"/>
  <c r="W207" i="45"/>
  <c r="X207" i="45"/>
  <c r="Y207" i="45"/>
  <c r="V208" i="45"/>
  <c r="W208" i="45"/>
  <c r="X208" i="45"/>
  <c r="Y208" i="45"/>
  <c r="V209" i="45"/>
  <c r="W209" i="45"/>
  <c r="X209" i="45"/>
  <c r="Y209" i="45"/>
  <c r="V210" i="45"/>
  <c r="W210" i="45"/>
  <c r="X210" i="45"/>
  <c r="Y210" i="45"/>
  <c r="V211" i="45"/>
  <c r="W211" i="45"/>
  <c r="X211" i="45"/>
  <c r="Y211" i="45"/>
  <c r="V212" i="45"/>
  <c r="W212" i="45"/>
  <c r="X212" i="45"/>
  <c r="Y212" i="45"/>
  <c r="V213" i="45"/>
  <c r="W213" i="45"/>
  <c r="X213" i="45"/>
  <c r="Y213" i="45"/>
  <c r="V214" i="45"/>
  <c r="W214" i="45"/>
  <c r="X214" i="45"/>
  <c r="Y214" i="45"/>
  <c r="V215" i="45"/>
  <c r="W215" i="45"/>
  <c r="X215" i="45"/>
  <c r="Y215" i="45"/>
  <c r="V216" i="45"/>
  <c r="W216" i="45"/>
  <c r="X216" i="45"/>
  <c r="Y216" i="45"/>
  <c r="V217" i="45"/>
  <c r="W217" i="45"/>
  <c r="X217" i="45"/>
  <c r="Y217" i="45"/>
  <c r="V218" i="45"/>
  <c r="W218" i="45"/>
  <c r="X218" i="45"/>
  <c r="Y218" i="45"/>
  <c r="V219" i="45"/>
  <c r="W219" i="45"/>
  <c r="X219" i="45"/>
  <c r="Y219" i="45"/>
  <c r="V220" i="45"/>
  <c r="W220" i="45"/>
  <c r="X220" i="45"/>
  <c r="Y220" i="45"/>
  <c r="V221" i="45"/>
  <c r="W221" i="45"/>
  <c r="X221" i="45"/>
  <c r="Y221" i="45"/>
  <c r="J17" i="45" l="1"/>
  <c r="J19" i="15"/>
  <c r="W18" i="45"/>
  <c r="X18" i="45"/>
  <c r="Y18" i="45"/>
  <c r="V18" i="45"/>
  <c r="R19" i="45"/>
  <c r="S19" i="45"/>
  <c r="T19" i="45"/>
  <c r="R20" i="45"/>
  <c r="S20" i="45"/>
  <c r="T20" i="45"/>
  <c r="R21" i="45"/>
  <c r="S21" i="45"/>
  <c r="T21" i="45"/>
  <c r="R22" i="45"/>
  <c r="S22" i="45"/>
  <c r="T22" i="45"/>
  <c r="R23" i="45"/>
  <c r="S23" i="45"/>
  <c r="T23" i="45"/>
  <c r="R24" i="45"/>
  <c r="S24" i="45"/>
  <c r="T24" i="45"/>
  <c r="R25" i="45"/>
  <c r="S25" i="45"/>
  <c r="T25" i="45"/>
  <c r="R26" i="45"/>
  <c r="S26" i="45"/>
  <c r="T26" i="45"/>
  <c r="R27" i="45"/>
  <c r="S27" i="45"/>
  <c r="T27" i="45"/>
  <c r="R28" i="45"/>
  <c r="S28" i="45"/>
  <c r="T28" i="45"/>
  <c r="R29" i="45"/>
  <c r="S29" i="45"/>
  <c r="T29" i="45"/>
  <c r="R30" i="45"/>
  <c r="S30" i="45"/>
  <c r="T30" i="45"/>
  <c r="R31" i="45"/>
  <c r="S31" i="45"/>
  <c r="T31" i="45"/>
  <c r="R32" i="45"/>
  <c r="S32" i="45"/>
  <c r="T32" i="45"/>
  <c r="R33" i="45"/>
  <c r="S33" i="45"/>
  <c r="T33" i="45"/>
  <c r="R34" i="45"/>
  <c r="S34" i="45"/>
  <c r="T34" i="45"/>
  <c r="R35" i="45"/>
  <c r="S35" i="45"/>
  <c r="T35" i="45"/>
  <c r="R36" i="45"/>
  <c r="S36" i="45"/>
  <c r="T36" i="45"/>
  <c r="R37" i="45"/>
  <c r="S37" i="45"/>
  <c r="T37" i="45"/>
  <c r="R38" i="45"/>
  <c r="S38" i="45"/>
  <c r="T38" i="45"/>
  <c r="R39" i="45"/>
  <c r="S39" i="45"/>
  <c r="T39" i="45"/>
  <c r="R40" i="45"/>
  <c r="S40" i="45"/>
  <c r="T40" i="45"/>
  <c r="R41" i="45"/>
  <c r="S41" i="45"/>
  <c r="T41" i="45"/>
  <c r="R42" i="45"/>
  <c r="S42" i="45"/>
  <c r="T42" i="45"/>
  <c r="R43" i="45"/>
  <c r="S43" i="45"/>
  <c r="T43" i="45"/>
  <c r="R44" i="45"/>
  <c r="S44" i="45"/>
  <c r="T44" i="45"/>
  <c r="R45" i="45"/>
  <c r="S45" i="45"/>
  <c r="T45" i="45"/>
  <c r="R46" i="45"/>
  <c r="S46" i="45"/>
  <c r="T46" i="45"/>
  <c r="R47" i="45"/>
  <c r="S47" i="45"/>
  <c r="T47" i="45"/>
  <c r="R48" i="45"/>
  <c r="S48" i="45"/>
  <c r="T48" i="45"/>
  <c r="R49" i="45"/>
  <c r="S49" i="45"/>
  <c r="T49" i="45"/>
  <c r="R50" i="45"/>
  <c r="S50" i="45"/>
  <c r="T50" i="45"/>
  <c r="R51" i="45"/>
  <c r="S51" i="45"/>
  <c r="T51" i="45"/>
  <c r="R52" i="45"/>
  <c r="S52" i="45"/>
  <c r="T52" i="45"/>
  <c r="R53" i="45"/>
  <c r="S53" i="45"/>
  <c r="T53" i="45"/>
  <c r="R54" i="45"/>
  <c r="S54" i="45"/>
  <c r="T54" i="45"/>
  <c r="R55" i="45"/>
  <c r="S55" i="45"/>
  <c r="T55" i="45"/>
  <c r="R56" i="45"/>
  <c r="S56" i="45"/>
  <c r="T56" i="45"/>
  <c r="R57" i="45"/>
  <c r="S57" i="45"/>
  <c r="T57" i="45"/>
  <c r="R58" i="45"/>
  <c r="S58" i="45"/>
  <c r="T58" i="45"/>
  <c r="R59" i="45"/>
  <c r="S59" i="45"/>
  <c r="T59" i="45"/>
  <c r="R60" i="45"/>
  <c r="S60" i="45"/>
  <c r="T60" i="45"/>
  <c r="R61" i="45"/>
  <c r="S61" i="45"/>
  <c r="T61" i="45"/>
  <c r="R62" i="45"/>
  <c r="S62" i="45"/>
  <c r="T62" i="45"/>
  <c r="R63" i="45"/>
  <c r="S63" i="45"/>
  <c r="T63" i="45"/>
  <c r="R64" i="45"/>
  <c r="S64" i="45"/>
  <c r="T64" i="45"/>
  <c r="R65" i="45"/>
  <c r="S65" i="45"/>
  <c r="T65" i="45"/>
  <c r="R66" i="45"/>
  <c r="S66" i="45"/>
  <c r="T66" i="45"/>
  <c r="R67" i="45"/>
  <c r="S67" i="45"/>
  <c r="T67" i="45"/>
  <c r="R68" i="45"/>
  <c r="S68" i="45"/>
  <c r="T68" i="45"/>
  <c r="R69" i="45"/>
  <c r="S69" i="45"/>
  <c r="T69" i="45"/>
  <c r="R70" i="45"/>
  <c r="S70" i="45"/>
  <c r="T70" i="45"/>
  <c r="R71" i="45"/>
  <c r="S71" i="45"/>
  <c r="T71" i="45"/>
  <c r="R72" i="45"/>
  <c r="S72" i="45"/>
  <c r="T72" i="45"/>
  <c r="R73" i="45"/>
  <c r="S73" i="45"/>
  <c r="T73" i="45"/>
  <c r="R74" i="45"/>
  <c r="S74" i="45"/>
  <c r="T74" i="45"/>
  <c r="R75" i="45"/>
  <c r="S75" i="45"/>
  <c r="T75" i="45"/>
  <c r="R76" i="45"/>
  <c r="S76" i="45"/>
  <c r="T76" i="45"/>
  <c r="R77" i="45"/>
  <c r="S77" i="45"/>
  <c r="T77" i="45"/>
  <c r="R78" i="45"/>
  <c r="S78" i="45"/>
  <c r="T78" i="45"/>
  <c r="R79" i="45"/>
  <c r="S79" i="45"/>
  <c r="T79" i="45"/>
  <c r="R80" i="45"/>
  <c r="S80" i="45"/>
  <c r="T80" i="45"/>
  <c r="R81" i="45"/>
  <c r="S81" i="45"/>
  <c r="T81" i="45"/>
  <c r="R82" i="45"/>
  <c r="S82" i="45"/>
  <c r="T82" i="45"/>
  <c r="R83" i="45"/>
  <c r="S83" i="45"/>
  <c r="T83" i="45"/>
  <c r="R84" i="45"/>
  <c r="S84" i="45"/>
  <c r="T84" i="45"/>
  <c r="R85" i="45"/>
  <c r="S85" i="45"/>
  <c r="T85" i="45"/>
  <c r="R86" i="45"/>
  <c r="S86" i="45"/>
  <c r="T86" i="45"/>
  <c r="R87" i="45"/>
  <c r="S87" i="45"/>
  <c r="T87" i="45"/>
  <c r="R88" i="45"/>
  <c r="S88" i="45"/>
  <c r="T88" i="45"/>
  <c r="R89" i="45"/>
  <c r="S89" i="45"/>
  <c r="T89" i="45"/>
  <c r="R90" i="45"/>
  <c r="S90" i="45"/>
  <c r="T90" i="45"/>
  <c r="R91" i="45"/>
  <c r="S91" i="45"/>
  <c r="T91" i="45"/>
  <c r="R92" i="45"/>
  <c r="S92" i="45"/>
  <c r="T92" i="45"/>
  <c r="R93" i="45"/>
  <c r="S93" i="45"/>
  <c r="T93" i="45"/>
  <c r="R94" i="45"/>
  <c r="S94" i="45"/>
  <c r="T94" i="45"/>
  <c r="R95" i="45"/>
  <c r="S95" i="45"/>
  <c r="T95" i="45"/>
  <c r="R96" i="45"/>
  <c r="S96" i="45"/>
  <c r="T96" i="45"/>
  <c r="R97" i="45"/>
  <c r="S97" i="45"/>
  <c r="T97" i="45"/>
  <c r="R98" i="45"/>
  <c r="S98" i="45"/>
  <c r="T98" i="45"/>
  <c r="R99" i="45"/>
  <c r="S99" i="45"/>
  <c r="T99" i="45"/>
  <c r="R100" i="45"/>
  <c r="S100" i="45"/>
  <c r="T100" i="45"/>
  <c r="R101" i="45"/>
  <c r="S101" i="45"/>
  <c r="T101" i="45"/>
  <c r="R102" i="45"/>
  <c r="S102" i="45"/>
  <c r="T102" i="45"/>
  <c r="R103" i="45"/>
  <c r="S103" i="45"/>
  <c r="T103" i="45"/>
  <c r="R104" i="45"/>
  <c r="S104" i="45"/>
  <c r="T104" i="45"/>
  <c r="R105" i="45"/>
  <c r="S105" i="45"/>
  <c r="T105" i="45"/>
  <c r="R106" i="45"/>
  <c r="S106" i="45"/>
  <c r="T106" i="45"/>
  <c r="R107" i="45"/>
  <c r="S107" i="45"/>
  <c r="T107" i="45"/>
  <c r="R108" i="45"/>
  <c r="S108" i="45"/>
  <c r="T108" i="45"/>
  <c r="R109" i="45"/>
  <c r="S109" i="45"/>
  <c r="T109" i="45"/>
  <c r="R110" i="45"/>
  <c r="S110" i="45"/>
  <c r="T110" i="45"/>
  <c r="R111" i="45"/>
  <c r="S111" i="45"/>
  <c r="T111" i="45"/>
  <c r="R112" i="45"/>
  <c r="S112" i="45"/>
  <c r="T112" i="45"/>
  <c r="R113" i="45"/>
  <c r="S113" i="45"/>
  <c r="T113" i="45"/>
  <c r="R114" i="45"/>
  <c r="S114" i="45"/>
  <c r="T114" i="45"/>
  <c r="R115" i="45"/>
  <c r="S115" i="45"/>
  <c r="T115" i="45"/>
  <c r="R116" i="45"/>
  <c r="S116" i="45"/>
  <c r="T116" i="45"/>
  <c r="R117" i="45"/>
  <c r="S117" i="45"/>
  <c r="T117" i="45"/>
  <c r="R118" i="45"/>
  <c r="S118" i="45"/>
  <c r="T118" i="45"/>
  <c r="R119" i="45"/>
  <c r="S119" i="45"/>
  <c r="T119" i="45"/>
  <c r="R120" i="45"/>
  <c r="S120" i="45"/>
  <c r="T120" i="45"/>
  <c r="R121" i="45"/>
  <c r="S121" i="45"/>
  <c r="T121" i="45"/>
  <c r="R122" i="45"/>
  <c r="S122" i="45"/>
  <c r="T122" i="45"/>
  <c r="R123" i="45"/>
  <c r="S123" i="45"/>
  <c r="T123" i="45"/>
  <c r="R124" i="45"/>
  <c r="S124" i="45"/>
  <c r="T124" i="45"/>
  <c r="R125" i="45"/>
  <c r="S125" i="45"/>
  <c r="T125" i="45"/>
  <c r="R126" i="45"/>
  <c r="S126" i="45"/>
  <c r="T126" i="45"/>
  <c r="R127" i="45"/>
  <c r="S127" i="45"/>
  <c r="T127" i="45"/>
  <c r="R128" i="45"/>
  <c r="S128" i="45"/>
  <c r="T128" i="45"/>
  <c r="R129" i="45"/>
  <c r="S129" i="45"/>
  <c r="T129" i="45"/>
  <c r="R130" i="45"/>
  <c r="S130" i="45"/>
  <c r="T130" i="45"/>
  <c r="R131" i="45"/>
  <c r="S131" i="45"/>
  <c r="T131" i="45"/>
  <c r="R132" i="45"/>
  <c r="S132" i="45"/>
  <c r="T132" i="45"/>
  <c r="R133" i="45"/>
  <c r="S133" i="45"/>
  <c r="T133" i="45"/>
  <c r="R134" i="45"/>
  <c r="S134" i="45"/>
  <c r="T134" i="45"/>
  <c r="R135" i="45"/>
  <c r="S135" i="45"/>
  <c r="T135" i="45"/>
  <c r="R136" i="45"/>
  <c r="S136" i="45"/>
  <c r="T136" i="45"/>
  <c r="R137" i="45"/>
  <c r="S137" i="45"/>
  <c r="T137" i="45"/>
  <c r="R138" i="45"/>
  <c r="S138" i="45"/>
  <c r="T138" i="45"/>
  <c r="R139" i="45"/>
  <c r="S139" i="45"/>
  <c r="T139" i="45"/>
  <c r="R140" i="45"/>
  <c r="S140" i="45"/>
  <c r="T140" i="45"/>
  <c r="R141" i="45"/>
  <c r="S141" i="45"/>
  <c r="T141" i="45"/>
  <c r="R142" i="45"/>
  <c r="S142" i="45"/>
  <c r="T142" i="45"/>
  <c r="R143" i="45"/>
  <c r="S143" i="45"/>
  <c r="T143" i="45"/>
  <c r="R144" i="45"/>
  <c r="S144" i="45"/>
  <c r="T144" i="45"/>
  <c r="R145" i="45"/>
  <c r="S145" i="45"/>
  <c r="T145" i="45"/>
  <c r="R146" i="45"/>
  <c r="S146" i="45"/>
  <c r="T146" i="45"/>
  <c r="R147" i="45"/>
  <c r="S147" i="45"/>
  <c r="T147" i="45"/>
  <c r="R148" i="45"/>
  <c r="S148" i="45"/>
  <c r="T148" i="45"/>
  <c r="R149" i="45"/>
  <c r="S149" i="45"/>
  <c r="T149" i="45"/>
  <c r="R150" i="45"/>
  <c r="S150" i="45"/>
  <c r="T150" i="45"/>
  <c r="R151" i="45"/>
  <c r="S151" i="45"/>
  <c r="T151" i="45"/>
  <c r="R152" i="45"/>
  <c r="S152" i="45"/>
  <c r="T152" i="45"/>
  <c r="R153" i="45"/>
  <c r="S153" i="45"/>
  <c r="T153" i="45"/>
  <c r="R154" i="45"/>
  <c r="S154" i="45"/>
  <c r="T154" i="45"/>
  <c r="R155" i="45"/>
  <c r="S155" i="45"/>
  <c r="T155" i="45"/>
  <c r="R156" i="45"/>
  <c r="S156" i="45"/>
  <c r="T156" i="45"/>
  <c r="R157" i="45"/>
  <c r="S157" i="45"/>
  <c r="T157" i="45"/>
  <c r="R158" i="45"/>
  <c r="S158" i="45"/>
  <c r="T158" i="45"/>
  <c r="R159" i="45"/>
  <c r="S159" i="45"/>
  <c r="T159" i="45"/>
  <c r="R160" i="45"/>
  <c r="S160" i="45"/>
  <c r="T160" i="45"/>
  <c r="R161" i="45"/>
  <c r="S161" i="45"/>
  <c r="T161" i="45"/>
  <c r="R162" i="45"/>
  <c r="S162" i="45"/>
  <c r="T162" i="45"/>
  <c r="R163" i="45"/>
  <c r="S163" i="45"/>
  <c r="T163" i="45"/>
  <c r="R164" i="45"/>
  <c r="S164" i="45"/>
  <c r="T164" i="45"/>
  <c r="R165" i="45"/>
  <c r="S165" i="45"/>
  <c r="T165" i="45"/>
  <c r="R166" i="45"/>
  <c r="S166" i="45"/>
  <c r="T166" i="45"/>
  <c r="R167" i="45"/>
  <c r="S167" i="45"/>
  <c r="T167" i="45"/>
  <c r="R168" i="45"/>
  <c r="S168" i="45"/>
  <c r="T168" i="45"/>
  <c r="R169" i="45"/>
  <c r="S169" i="45"/>
  <c r="T169" i="45"/>
  <c r="R170" i="45"/>
  <c r="S170" i="45"/>
  <c r="T170" i="45"/>
  <c r="R171" i="45"/>
  <c r="S171" i="45"/>
  <c r="T171" i="45"/>
  <c r="R172" i="45"/>
  <c r="S172" i="45"/>
  <c r="T172" i="45"/>
  <c r="R173" i="45"/>
  <c r="S173" i="45"/>
  <c r="T173" i="45"/>
  <c r="R174" i="45"/>
  <c r="S174" i="45"/>
  <c r="T174" i="45"/>
  <c r="R175" i="45"/>
  <c r="S175" i="45"/>
  <c r="T175" i="45"/>
  <c r="R176" i="45"/>
  <c r="S176" i="45"/>
  <c r="T176" i="45"/>
  <c r="R177" i="45"/>
  <c r="S177" i="45"/>
  <c r="T177" i="45"/>
  <c r="R178" i="45"/>
  <c r="S178" i="45"/>
  <c r="T178" i="45"/>
  <c r="R179" i="45"/>
  <c r="S179" i="45"/>
  <c r="T179" i="45"/>
  <c r="R180" i="45"/>
  <c r="S180" i="45"/>
  <c r="T180" i="45"/>
  <c r="R181" i="45"/>
  <c r="S181" i="45"/>
  <c r="T181" i="45"/>
  <c r="R182" i="45"/>
  <c r="S182" i="45"/>
  <c r="T182" i="45"/>
  <c r="R183" i="45"/>
  <c r="S183" i="45"/>
  <c r="T183" i="45"/>
  <c r="R184" i="45"/>
  <c r="S184" i="45"/>
  <c r="T184" i="45"/>
  <c r="R185" i="45"/>
  <c r="S185" i="45"/>
  <c r="T185" i="45"/>
  <c r="R186" i="45"/>
  <c r="S186" i="45"/>
  <c r="T186" i="45"/>
  <c r="R187" i="45"/>
  <c r="S187" i="45"/>
  <c r="T187" i="45"/>
  <c r="R188" i="45"/>
  <c r="S188" i="45"/>
  <c r="T188" i="45"/>
  <c r="R189" i="45"/>
  <c r="S189" i="45"/>
  <c r="T189" i="45"/>
  <c r="R190" i="45"/>
  <c r="S190" i="45"/>
  <c r="T190" i="45"/>
  <c r="R191" i="45"/>
  <c r="S191" i="45"/>
  <c r="T191" i="45"/>
  <c r="R192" i="45"/>
  <c r="S192" i="45"/>
  <c r="T192" i="45"/>
  <c r="R193" i="45"/>
  <c r="S193" i="45"/>
  <c r="T193" i="45"/>
  <c r="R194" i="45"/>
  <c r="S194" i="45"/>
  <c r="T194" i="45"/>
  <c r="R195" i="45"/>
  <c r="S195" i="45"/>
  <c r="T195" i="45"/>
  <c r="R196" i="45"/>
  <c r="S196" i="45"/>
  <c r="T196" i="45"/>
  <c r="R197" i="45"/>
  <c r="S197" i="45"/>
  <c r="T197" i="45"/>
  <c r="R198" i="45"/>
  <c r="S198" i="45"/>
  <c r="T198" i="45"/>
  <c r="R199" i="45"/>
  <c r="S199" i="45"/>
  <c r="T199" i="45"/>
  <c r="R200" i="45"/>
  <c r="S200" i="45"/>
  <c r="T200" i="45"/>
  <c r="R201" i="45"/>
  <c r="S201" i="45"/>
  <c r="T201" i="45"/>
  <c r="R202" i="45"/>
  <c r="S202" i="45"/>
  <c r="T202" i="45"/>
  <c r="R203" i="45"/>
  <c r="S203" i="45"/>
  <c r="T203" i="45"/>
  <c r="R204" i="45"/>
  <c r="S204" i="45"/>
  <c r="T204" i="45"/>
  <c r="R205" i="45"/>
  <c r="S205" i="45"/>
  <c r="T205" i="45"/>
  <c r="R206" i="45"/>
  <c r="S206" i="45"/>
  <c r="T206" i="45"/>
  <c r="R207" i="45"/>
  <c r="S207" i="45"/>
  <c r="T207" i="45"/>
  <c r="R208" i="45"/>
  <c r="S208" i="45"/>
  <c r="T208" i="45"/>
  <c r="R209" i="45"/>
  <c r="S209" i="45"/>
  <c r="T209" i="45"/>
  <c r="R210" i="45"/>
  <c r="S210" i="45"/>
  <c r="T210" i="45"/>
  <c r="R211" i="45"/>
  <c r="S211" i="45"/>
  <c r="T211" i="45"/>
  <c r="R212" i="45"/>
  <c r="S212" i="45"/>
  <c r="T212" i="45"/>
  <c r="R213" i="45"/>
  <c r="S213" i="45"/>
  <c r="T213" i="45"/>
  <c r="R214" i="45"/>
  <c r="S214" i="45"/>
  <c r="T214" i="45"/>
  <c r="R215" i="45"/>
  <c r="S215" i="45"/>
  <c r="T215" i="45"/>
  <c r="R216" i="45"/>
  <c r="S216" i="45"/>
  <c r="T216" i="45"/>
  <c r="R217" i="45"/>
  <c r="S217" i="45"/>
  <c r="T217" i="45"/>
  <c r="R218" i="45"/>
  <c r="S218" i="45"/>
  <c r="T218" i="45"/>
  <c r="R219" i="45"/>
  <c r="S219" i="45"/>
  <c r="T219" i="45"/>
  <c r="R220" i="45"/>
  <c r="S220" i="45"/>
  <c r="T220" i="45"/>
  <c r="R221" i="45"/>
  <c r="S221" i="45"/>
  <c r="T221" i="45"/>
  <c r="S18" i="45"/>
  <c r="T18" i="45"/>
  <c r="R18" i="45"/>
  <c r="N19" i="45"/>
  <c r="O19" i="45"/>
  <c r="P19" i="45"/>
  <c r="N20" i="45"/>
  <c r="O20" i="45"/>
  <c r="P20" i="45"/>
  <c r="N21" i="45"/>
  <c r="O21" i="45"/>
  <c r="P21" i="45"/>
  <c r="N22" i="45"/>
  <c r="O22" i="45"/>
  <c r="P22" i="45"/>
  <c r="N23" i="45"/>
  <c r="O23" i="45"/>
  <c r="P23" i="45"/>
  <c r="N24" i="45"/>
  <c r="O24" i="45"/>
  <c r="P24" i="45"/>
  <c r="N25" i="45"/>
  <c r="O25" i="45"/>
  <c r="P25" i="45"/>
  <c r="N26" i="45"/>
  <c r="O26" i="45"/>
  <c r="P26" i="45"/>
  <c r="N27" i="45"/>
  <c r="O27" i="45"/>
  <c r="P27" i="45"/>
  <c r="N28" i="45"/>
  <c r="O28" i="45"/>
  <c r="P28" i="45"/>
  <c r="N29" i="45"/>
  <c r="O29" i="45"/>
  <c r="P29" i="45"/>
  <c r="N30" i="45"/>
  <c r="O30" i="45"/>
  <c r="P30" i="45"/>
  <c r="N31" i="45"/>
  <c r="O31" i="45"/>
  <c r="P31" i="45"/>
  <c r="N32" i="45"/>
  <c r="O32" i="45"/>
  <c r="P32" i="45"/>
  <c r="N33" i="45"/>
  <c r="O33" i="45"/>
  <c r="P33" i="45"/>
  <c r="N34" i="45"/>
  <c r="O34" i="45"/>
  <c r="P34" i="45"/>
  <c r="N35" i="45"/>
  <c r="O35" i="45"/>
  <c r="P35" i="45"/>
  <c r="N36" i="45"/>
  <c r="O36" i="45"/>
  <c r="P36" i="45"/>
  <c r="N37" i="45"/>
  <c r="O37" i="45"/>
  <c r="P37" i="45"/>
  <c r="N38" i="45"/>
  <c r="O38" i="45"/>
  <c r="P38" i="45"/>
  <c r="N39" i="45"/>
  <c r="O39" i="45"/>
  <c r="P39" i="45"/>
  <c r="N40" i="45"/>
  <c r="O40" i="45"/>
  <c r="P40" i="45"/>
  <c r="N41" i="45"/>
  <c r="O41" i="45"/>
  <c r="P41" i="45"/>
  <c r="N42" i="45"/>
  <c r="O42" i="45"/>
  <c r="P42" i="45"/>
  <c r="N43" i="45"/>
  <c r="O43" i="45"/>
  <c r="P43" i="45"/>
  <c r="N44" i="45"/>
  <c r="O44" i="45"/>
  <c r="P44" i="45"/>
  <c r="N45" i="45"/>
  <c r="O45" i="45"/>
  <c r="P45" i="45"/>
  <c r="N46" i="45"/>
  <c r="O46" i="45"/>
  <c r="P46" i="45"/>
  <c r="N47" i="45"/>
  <c r="O47" i="45"/>
  <c r="P47" i="45"/>
  <c r="N48" i="45"/>
  <c r="O48" i="45"/>
  <c r="P48" i="45"/>
  <c r="N49" i="45"/>
  <c r="O49" i="45"/>
  <c r="P49" i="45"/>
  <c r="N50" i="45"/>
  <c r="O50" i="45"/>
  <c r="P50" i="45"/>
  <c r="N51" i="45"/>
  <c r="O51" i="45"/>
  <c r="P51" i="45"/>
  <c r="N52" i="45"/>
  <c r="O52" i="45"/>
  <c r="P52" i="45"/>
  <c r="N53" i="45"/>
  <c r="O53" i="45"/>
  <c r="P53" i="45"/>
  <c r="N54" i="45"/>
  <c r="O54" i="45"/>
  <c r="P54" i="45"/>
  <c r="N55" i="45"/>
  <c r="O55" i="45"/>
  <c r="P55" i="45"/>
  <c r="N56" i="45"/>
  <c r="O56" i="45"/>
  <c r="P56" i="45"/>
  <c r="N57" i="45"/>
  <c r="O57" i="45"/>
  <c r="P57" i="45"/>
  <c r="N58" i="45"/>
  <c r="O58" i="45"/>
  <c r="P58" i="45"/>
  <c r="N59" i="45"/>
  <c r="O59" i="45"/>
  <c r="P59" i="45"/>
  <c r="N60" i="45"/>
  <c r="O60" i="45"/>
  <c r="P60" i="45"/>
  <c r="N61" i="45"/>
  <c r="O61" i="45"/>
  <c r="P61" i="45"/>
  <c r="N62" i="45"/>
  <c r="O62" i="45"/>
  <c r="P62" i="45"/>
  <c r="N63" i="45"/>
  <c r="O63" i="45"/>
  <c r="P63" i="45"/>
  <c r="N64" i="45"/>
  <c r="O64" i="45"/>
  <c r="P64" i="45"/>
  <c r="N65" i="45"/>
  <c r="O65" i="45"/>
  <c r="P65" i="45"/>
  <c r="N66" i="45"/>
  <c r="O66" i="45"/>
  <c r="P66" i="45"/>
  <c r="N67" i="45"/>
  <c r="O67" i="45"/>
  <c r="P67" i="45"/>
  <c r="N68" i="45"/>
  <c r="O68" i="45"/>
  <c r="P68" i="45"/>
  <c r="N69" i="45"/>
  <c r="O69" i="45"/>
  <c r="P69" i="45"/>
  <c r="N70" i="45"/>
  <c r="O70" i="45"/>
  <c r="P70" i="45"/>
  <c r="N71" i="45"/>
  <c r="O71" i="45"/>
  <c r="P71" i="45"/>
  <c r="N72" i="45"/>
  <c r="O72" i="45"/>
  <c r="P72" i="45"/>
  <c r="N73" i="45"/>
  <c r="O73" i="45"/>
  <c r="P73" i="45"/>
  <c r="N74" i="45"/>
  <c r="O74" i="45"/>
  <c r="P74" i="45"/>
  <c r="N75" i="45"/>
  <c r="O75" i="45"/>
  <c r="P75" i="45"/>
  <c r="N76" i="45"/>
  <c r="O76" i="45"/>
  <c r="P76" i="45"/>
  <c r="N77" i="45"/>
  <c r="O77" i="45"/>
  <c r="P77" i="45"/>
  <c r="N78" i="45"/>
  <c r="O78" i="45"/>
  <c r="P78" i="45"/>
  <c r="N79" i="45"/>
  <c r="O79" i="45"/>
  <c r="P79" i="45"/>
  <c r="N80" i="45"/>
  <c r="O80" i="45"/>
  <c r="P80" i="45"/>
  <c r="N81" i="45"/>
  <c r="O81" i="45"/>
  <c r="P81" i="45"/>
  <c r="N82" i="45"/>
  <c r="O82" i="45"/>
  <c r="P82" i="45"/>
  <c r="N83" i="45"/>
  <c r="O83" i="45"/>
  <c r="P83" i="45"/>
  <c r="N84" i="45"/>
  <c r="O84" i="45"/>
  <c r="P84" i="45"/>
  <c r="N85" i="45"/>
  <c r="O85" i="45"/>
  <c r="P85" i="45"/>
  <c r="N86" i="45"/>
  <c r="O86" i="45"/>
  <c r="P86" i="45"/>
  <c r="N87" i="45"/>
  <c r="O87" i="45"/>
  <c r="P87" i="45"/>
  <c r="N88" i="45"/>
  <c r="O88" i="45"/>
  <c r="P88" i="45"/>
  <c r="N89" i="45"/>
  <c r="O89" i="45"/>
  <c r="P89" i="45"/>
  <c r="N90" i="45"/>
  <c r="O90" i="45"/>
  <c r="P90" i="45"/>
  <c r="N91" i="45"/>
  <c r="O91" i="45"/>
  <c r="P91" i="45"/>
  <c r="N92" i="45"/>
  <c r="O92" i="45"/>
  <c r="P92" i="45"/>
  <c r="N93" i="45"/>
  <c r="O93" i="45"/>
  <c r="P93" i="45"/>
  <c r="N94" i="45"/>
  <c r="O94" i="45"/>
  <c r="P94" i="45"/>
  <c r="N95" i="45"/>
  <c r="O95" i="45"/>
  <c r="P95" i="45"/>
  <c r="N96" i="45"/>
  <c r="O96" i="45"/>
  <c r="P96" i="45"/>
  <c r="N97" i="45"/>
  <c r="O97" i="45"/>
  <c r="P97" i="45"/>
  <c r="N98" i="45"/>
  <c r="O98" i="45"/>
  <c r="P98" i="45"/>
  <c r="N99" i="45"/>
  <c r="O99" i="45"/>
  <c r="P99" i="45"/>
  <c r="N100" i="45"/>
  <c r="O100" i="45"/>
  <c r="P100" i="45"/>
  <c r="N101" i="45"/>
  <c r="O101" i="45"/>
  <c r="P101" i="45"/>
  <c r="N102" i="45"/>
  <c r="O102" i="45"/>
  <c r="P102" i="45"/>
  <c r="N103" i="45"/>
  <c r="O103" i="45"/>
  <c r="P103" i="45"/>
  <c r="N104" i="45"/>
  <c r="O104" i="45"/>
  <c r="P104" i="45"/>
  <c r="N105" i="45"/>
  <c r="O105" i="45"/>
  <c r="P105" i="45"/>
  <c r="N106" i="45"/>
  <c r="O106" i="45"/>
  <c r="P106" i="45"/>
  <c r="N107" i="45"/>
  <c r="O107" i="45"/>
  <c r="P107" i="45"/>
  <c r="N108" i="45"/>
  <c r="O108" i="45"/>
  <c r="P108" i="45"/>
  <c r="N109" i="45"/>
  <c r="O109" i="45"/>
  <c r="P109" i="45"/>
  <c r="N110" i="45"/>
  <c r="O110" i="45"/>
  <c r="P110" i="45"/>
  <c r="N111" i="45"/>
  <c r="O111" i="45"/>
  <c r="P111" i="45"/>
  <c r="N112" i="45"/>
  <c r="O112" i="45"/>
  <c r="P112" i="45"/>
  <c r="N113" i="45"/>
  <c r="O113" i="45"/>
  <c r="P113" i="45"/>
  <c r="N114" i="45"/>
  <c r="O114" i="45"/>
  <c r="P114" i="45"/>
  <c r="N115" i="45"/>
  <c r="O115" i="45"/>
  <c r="P115" i="45"/>
  <c r="N116" i="45"/>
  <c r="O116" i="45"/>
  <c r="P116" i="45"/>
  <c r="N117" i="45"/>
  <c r="O117" i="45"/>
  <c r="P117" i="45"/>
  <c r="N118" i="45"/>
  <c r="O118" i="45"/>
  <c r="P118" i="45"/>
  <c r="N119" i="45"/>
  <c r="O119" i="45"/>
  <c r="P119" i="45"/>
  <c r="N120" i="45"/>
  <c r="O120" i="45"/>
  <c r="P120" i="45"/>
  <c r="N121" i="45"/>
  <c r="O121" i="45"/>
  <c r="P121" i="45"/>
  <c r="N122" i="45"/>
  <c r="O122" i="45"/>
  <c r="P122" i="45"/>
  <c r="N123" i="45"/>
  <c r="O123" i="45"/>
  <c r="P123" i="45"/>
  <c r="N124" i="45"/>
  <c r="O124" i="45"/>
  <c r="P124" i="45"/>
  <c r="N125" i="45"/>
  <c r="O125" i="45"/>
  <c r="P125" i="45"/>
  <c r="N126" i="45"/>
  <c r="O126" i="45"/>
  <c r="P126" i="45"/>
  <c r="N127" i="45"/>
  <c r="O127" i="45"/>
  <c r="P127" i="45"/>
  <c r="N128" i="45"/>
  <c r="O128" i="45"/>
  <c r="P128" i="45"/>
  <c r="N129" i="45"/>
  <c r="O129" i="45"/>
  <c r="P129" i="45"/>
  <c r="N130" i="45"/>
  <c r="O130" i="45"/>
  <c r="P130" i="45"/>
  <c r="N131" i="45"/>
  <c r="O131" i="45"/>
  <c r="P131" i="45"/>
  <c r="N132" i="45"/>
  <c r="O132" i="45"/>
  <c r="P132" i="45"/>
  <c r="N133" i="45"/>
  <c r="O133" i="45"/>
  <c r="P133" i="45"/>
  <c r="N134" i="45"/>
  <c r="O134" i="45"/>
  <c r="P134" i="45"/>
  <c r="N135" i="45"/>
  <c r="O135" i="45"/>
  <c r="P135" i="45"/>
  <c r="N136" i="45"/>
  <c r="O136" i="45"/>
  <c r="P136" i="45"/>
  <c r="N137" i="45"/>
  <c r="O137" i="45"/>
  <c r="P137" i="45"/>
  <c r="N138" i="45"/>
  <c r="O138" i="45"/>
  <c r="P138" i="45"/>
  <c r="N139" i="45"/>
  <c r="O139" i="45"/>
  <c r="P139" i="45"/>
  <c r="N140" i="45"/>
  <c r="O140" i="45"/>
  <c r="P140" i="45"/>
  <c r="N141" i="45"/>
  <c r="O141" i="45"/>
  <c r="P141" i="45"/>
  <c r="N142" i="45"/>
  <c r="O142" i="45"/>
  <c r="P142" i="45"/>
  <c r="N143" i="45"/>
  <c r="O143" i="45"/>
  <c r="P143" i="45"/>
  <c r="N144" i="45"/>
  <c r="O144" i="45"/>
  <c r="P144" i="45"/>
  <c r="N145" i="45"/>
  <c r="O145" i="45"/>
  <c r="P145" i="45"/>
  <c r="N146" i="45"/>
  <c r="O146" i="45"/>
  <c r="P146" i="45"/>
  <c r="N147" i="45"/>
  <c r="O147" i="45"/>
  <c r="P147" i="45"/>
  <c r="N148" i="45"/>
  <c r="O148" i="45"/>
  <c r="P148" i="45"/>
  <c r="N149" i="45"/>
  <c r="O149" i="45"/>
  <c r="P149" i="45"/>
  <c r="N150" i="45"/>
  <c r="O150" i="45"/>
  <c r="P150" i="45"/>
  <c r="N151" i="45"/>
  <c r="O151" i="45"/>
  <c r="P151" i="45"/>
  <c r="N152" i="45"/>
  <c r="O152" i="45"/>
  <c r="P152" i="45"/>
  <c r="N153" i="45"/>
  <c r="O153" i="45"/>
  <c r="P153" i="45"/>
  <c r="N154" i="45"/>
  <c r="O154" i="45"/>
  <c r="P154" i="45"/>
  <c r="N155" i="45"/>
  <c r="O155" i="45"/>
  <c r="P155" i="45"/>
  <c r="N156" i="45"/>
  <c r="O156" i="45"/>
  <c r="P156" i="45"/>
  <c r="N157" i="45"/>
  <c r="O157" i="45"/>
  <c r="P157" i="45"/>
  <c r="N158" i="45"/>
  <c r="O158" i="45"/>
  <c r="P158" i="45"/>
  <c r="N159" i="45"/>
  <c r="O159" i="45"/>
  <c r="P159" i="45"/>
  <c r="N160" i="45"/>
  <c r="O160" i="45"/>
  <c r="P160" i="45"/>
  <c r="N161" i="45"/>
  <c r="O161" i="45"/>
  <c r="P161" i="45"/>
  <c r="N162" i="45"/>
  <c r="O162" i="45"/>
  <c r="P162" i="45"/>
  <c r="N163" i="45"/>
  <c r="O163" i="45"/>
  <c r="P163" i="45"/>
  <c r="N164" i="45"/>
  <c r="O164" i="45"/>
  <c r="P164" i="45"/>
  <c r="N165" i="45"/>
  <c r="O165" i="45"/>
  <c r="P165" i="45"/>
  <c r="N166" i="45"/>
  <c r="O166" i="45"/>
  <c r="P166" i="45"/>
  <c r="N167" i="45"/>
  <c r="O167" i="45"/>
  <c r="P167" i="45"/>
  <c r="N168" i="45"/>
  <c r="O168" i="45"/>
  <c r="P168" i="45"/>
  <c r="N169" i="45"/>
  <c r="O169" i="45"/>
  <c r="P169" i="45"/>
  <c r="N170" i="45"/>
  <c r="O170" i="45"/>
  <c r="P170" i="45"/>
  <c r="N171" i="45"/>
  <c r="O171" i="45"/>
  <c r="P171" i="45"/>
  <c r="N172" i="45"/>
  <c r="O172" i="45"/>
  <c r="P172" i="45"/>
  <c r="N173" i="45"/>
  <c r="O173" i="45"/>
  <c r="P173" i="45"/>
  <c r="N174" i="45"/>
  <c r="O174" i="45"/>
  <c r="P174" i="45"/>
  <c r="N175" i="45"/>
  <c r="O175" i="45"/>
  <c r="P175" i="45"/>
  <c r="N176" i="45"/>
  <c r="O176" i="45"/>
  <c r="P176" i="45"/>
  <c r="N177" i="45"/>
  <c r="O177" i="45"/>
  <c r="P177" i="45"/>
  <c r="N178" i="45"/>
  <c r="O178" i="45"/>
  <c r="P178" i="45"/>
  <c r="N179" i="45"/>
  <c r="O179" i="45"/>
  <c r="P179" i="45"/>
  <c r="N180" i="45"/>
  <c r="O180" i="45"/>
  <c r="P180" i="45"/>
  <c r="N181" i="45"/>
  <c r="O181" i="45"/>
  <c r="P181" i="45"/>
  <c r="N182" i="45"/>
  <c r="O182" i="45"/>
  <c r="P182" i="45"/>
  <c r="N183" i="45"/>
  <c r="O183" i="45"/>
  <c r="P183" i="45"/>
  <c r="N184" i="45"/>
  <c r="O184" i="45"/>
  <c r="P184" i="45"/>
  <c r="N185" i="45"/>
  <c r="O185" i="45"/>
  <c r="P185" i="45"/>
  <c r="N186" i="45"/>
  <c r="O186" i="45"/>
  <c r="P186" i="45"/>
  <c r="N187" i="45"/>
  <c r="O187" i="45"/>
  <c r="P187" i="45"/>
  <c r="N188" i="45"/>
  <c r="O188" i="45"/>
  <c r="P188" i="45"/>
  <c r="N189" i="45"/>
  <c r="O189" i="45"/>
  <c r="P189" i="45"/>
  <c r="N190" i="45"/>
  <c r="O190" i="45"/>
  <c r="P190" i="45"/>
  <c r="N191" i="45"/>
  <c r="O191" i="45"/>
  <c r="P191" i="45"/>
  <c r="N192" i="45"/>
  <c r="O192" i="45"/>
  <c r="P192" i="45"/>
  <c r="N193" i="45"/>
  <c r="O193" i="45"/>
  <c r="P193" i="45"/>
  <c r="N194" i="45"/>
  <c r="O194" i="45"/>
  <c r="P194" i="45"/>
  <c r="N195" i="45"/>
  <c r="O195" i="45"/>
  <c r="P195" i="45"/>
  <c r="N196" i="45"/>
  <c r="O196" i="45"/>
  <c r="P196" i="45"/>
  <c r="N197" i="45"/>
  <c r="O197" i="45"/>
  <c r="P197" i="45"/>
  <c r="N198" i="45"/>
  <c r="O198" i="45"/>
  <c r="P198" i="45"/>
  <c r="N199" i="45"/>
  <c r="O199" i="45"/>
  <c r="P199" i="45"/>
  <c r="N200" i="45"/>
  <c r="O200" i="45"/>
  <c r="P200" i="45"/>
  <c r="N201" i="45"/>
  <c r="O201" i="45"/>
  <c r="P201" i="45"/>
  <c r="N202" i="45"/>
  <c r="O202" i="45"/>
  <c r="P202" i="45"/>
  <c r="N203" i="45"/>
  <c r="O203" i="45"/>
  <c r="P203" i="45"/>
  <c r="N204" i="45"/>
  <c r="O204" i="45"/>
  <c r="P204" i="45"/>
  <c r="N205" i="45"/>
  <c r="O205" i="45"/>
  <c r="P205" i="45"/>
  <c r="N206" i="45"/>
  <c r="O206" i="45"/>
  <c r="P206" i="45"/>
  <c r="N207" i="45"/>
  <c r="O207" i="45"/>
  <c r="P207" i="45"/>
  <c r="N208" i="45"/>
  <c r="O208" i="45"/>
  <c r="P208" i="45"/>
  <c r="N209" i="45"/>
  <c r="O209" i="45"/>
  <c r="P209" i="45"/>
  <c r="N210" i="45"/>
  <c r="O210" i="45"/>
  <c r="P210" i="45"/>
  <c r="N211" i="45"/>
  <c r="O211" i="45"/>
  <c r="P211" i="45"/>
  <c r="N212" i="45"/>
  <c r="O212" i="45"/>
  <c r="P212" i="45"/>
  <c r="N213" i="45"/>
  <c r="O213" i="45"/>
  <c r="P213" i="45"/>
  <c r="N214" i="45"/>
  <c r="O214" i="45"/>
  <c r="P214" i="45"/>
  <c r="N215" i="45"/>
  <c r="O215" i="45"/>
  <c r="P215" i="45"/>
  <c r="N216" i="45"/>
  <c r="O216" i="45"/>
  <c r="P216" i="45"/>
  <c r="N217" i="45"/>
  <c r="O217" i="45"/>
  <c r="P217" i="45"/>
  <c r="N218" i="45"/>
  <c r="O218" i="45"/>
  <c r="P218" i="45"/>
  <c r="N219" i="45"/>
  <c r="O219" i="45"/>
  <c r="P219" i="45"/>
  <c r="N220" i="45"/>
  <c r="O220" i="45"/>
  <c r="P220" i="45"/>
  <c r="N221" i="45"/>
  <c r="O221" i="45"/>
  <c r="P221" i="45"/>
  <c r="O18" i="45"/>
  <c r="P18" i="45"/>
  <c r="N18" i="45"/>
  <c r="H19" i="45"/>
  <c r="I19" i="45"/>
  <c r="J19" i="45"/>
  <c r="K19" i="45"/>
  <c r="L19" i="45"/>
  <c r="H20" i="45"/>
  <c r="I20" i="45"/>
  <c r="J20" i="45"/>
  <c r="K20" i="45"/>
  <c r="L20" i="45"/>
  <c r="H21" i="45"/>
  <c r="I21" i="45"/>
  <c r="J21" i="45"/>
  <c r="K21" i="45"/>
  <c r="L21" i="45"/>
  <c r="H22" i="45"/>
  <c r="I22" i="45"/>
  <c r="J22" i="45"/>
  <c r="K22" i="45"/>
  <c r="L22" i="45"/>
  <c r="H23" i="45"/>
  <c r="I23" i="45"/>
  <c r="J23" i="45"/>
  <c r="K23" i="45"/>
  <c r="L23" i="45"/>
  <c r="H24" i="45"/>
  <c r="I24" i="45"/>
  <c r="J24" i="45"/>
  <c r="K24" i="45"/>
  <c r="L24" i="45"/>
  <c r="H25" i="45"/>
  <c r="I25" i="45"/>
  <c r="J25" i="45"/>
  <c r="K25" i="45"/>
  <c r="L25" i="45"/>
  <c r="H26" i="45"/>
  <c r="I26" i="45"/>
  <c r="J26" i="45"/>
  <c r="K26" i="45"/>
  <c r="L26" i="45"/>
  <c r="H27" i="45"/>
  <c r="I27" i="45"/>
  <c r="J27" i="45"/>
  <c r="K27" i="45"/>
  <c r="L27" i="45"/>
  <c r="H28" i="45"/>
  <c r="I28" i="45"/>
  <c r="J28" i="45"/>
  <c r="K28" i="45"/>
  <c r="L28" i="45"/>
  <c r="H29" i="45"/>
  <c r="I29" i="45"/>
  <c r="J29" i="45"/>
  <c r="K29" i="45"/>
  <c r="L29" i="45"/>
  <c r="H30" i="45"/>
  <c r="I30" i="45"/>
  <c r="J30" i="45"/>
  <c r="K30" i="45"/>
  <c r="L30" i="45"/>
  <c r="H31" i="45"/>
  <c r="I31" i="45"/>
  <c r="J31" i="45"/>
  <c r="K31" i="45"/>
  <c r="L31" i="45"/>
  <c r="H32" i="45"/>
  <c r="I32" i="45"/>
  <c r="J32" i="45"/>
  <c r="K32" i="45"/>
  <c r="L32" i="45"/>
  <c r="H33" i="45"/>
  <c r="I33" i="45"/>
  <c r="J33" i="45"/>
  <c r="K33" i="45"/>
  <c r="L33" i="45"/>
  <c r="H34" i="45"/>
  <c r="I34" i="45"/>
  <c r="J34" i="45"/>
  <c r="K34" i="45"/>
  <c r="L34" i="45"/>
  <c r="H35" i="45"/>
  <c r="I35" i="45"/>
  <c r="J35" i="45"/>
  <c r="K35" i="45"/>
  <c r="L35" i="45"/>
  <c r="H36" i="45"/>
  <c r="I36" i="45"/>
  <c r="J36" i="45"/>
  <c r="K36" i="45"/>
  <c r="L36" i="45"/>
  <c r="H37" i="45"/>
  <c r="I37" i="45"/>
  <c r="J37" i="45"/>
  <c r="K37" i="45"/>
  <c r="L37" i="45"/>
  <c r="H38" i="45"/>
  <c r="I38" i="45"/>
  <c r="J38" i="45"/>
  <c r="K38" i="45"/>
  <c r="L38" i="45"/>
  <c r="H39" i="45"/>
  <c r="I39" i="45"/>
  <c r="J39" i="45"/>
  <c r="K39" i="45"/>
  <c r="L39" i="45"/>
  <c r="H40" i="45"/>
  <c r="I40" i="45"/>
  <c r="J40" i="45"/>
  <c r="K40" i="45"/>
  <c r="L40" i="45"/>
  <c r="H41" i="45"/>
  <c r="I41" i="45"/>
  <c r="J41" i="45"/>
  <c r="K41" i="45"/>
  <c r="L41" i="45"/>
  <c r="H42" i="45"/>
  <c r="I42" i="45"/>
  <c r="J42" i="45"/>
  <c r="K42" i="45"/>
  <c r="L42" i="45"/>
  <c r="H43" i="45"/>
  <c r="I43" i="45"/>
  <c r="J43" i="45"/>
  <c r="K43" i="45"/>
  <c r="L43" i="45"/>
  <c r="H44" i="45"/>
  <c r="I44" i="45"/>
  <c r="J44" i="45"/>
  <c r="K44" i="45"/>
  <c r="L44" i="45"/>
  <c r="H45" i="45"/>
  <c r="I45" i="45"/>
  <c r="J45" i="45"/>
  <c r="K45" i="45"/>
  <c r="L45" i="45"/>
  <c r="H46" i="45"/>
  <c r="I46" i="45"/>
  <c r="J46" i="45"/>
  <c r="K46" i="45"/>
  <c r="L46" i="45"/>
  <c r="H47" i="45"/>
  <c r="I47" i="45"/>
  <c r="J47" i="45"/>
  <c r="K47" i="45"/>
  <c r="L47" i="45"/>
  <c r="H48" i="45"/>
  <c r="I48" i="45"/>
  <c r="J48" i="45"/>
  <c r="K48" i="45"/>
  <c r="L48" i="45"/>
  <c r="H49" i="45"/>
  <c r="I49" i="45"/>
  <c r="J49" i="45"/>
  <c r="K49" i="45"/>
  <c r="L49" i="45"/>
  <c r="H50" i="45"/>
  <c r="I50" i="45"/>
  <c r="J50" i="45"/>
  <c r="K50" i="45"/>
  <c r="L50" i="45"/>
  <c r="H51" i="45"/>
  <c r="I51" i="45"/>
  <c r="J51" i="45"/>
  <c r="K51" i="45"/>
  <c r="L51" i="45"/>
  <c r="H52" i="45"/>
  <c r="I52" i="45"/>
  <c r="J52" i="45"/>
  <c r="K52" i="45"/>
  <c r="L52" i="45"/>
  <c r="H53" i="45"/>
  <c r="I53" i="45"/>
  <c r="J53" i="45"/>
  <c r="K53" i="45"/>
  <c r="L53" i="45"/>
  <c r="H54" i="45"/>
  <c r="I54" i="45"/>
  <c r="J54" i="45"/>
  <c r="K54" i="45"/>
  <c r="L54" i="45"/>
  <c r="H55" i="45"/>
  <c r="I55" i="45"/>
  <c r="J55" i="45"/>
  <c r="K55" i="45"/>
  <c r="L55" i="45"/>
  <c r="H56" i="45"/>
  <c r="I56" i="45"/>
  <c r="J56" i="45"/>
  <c r="K56" i="45"/>
  <c r="L56" i="45"/>
  <c r="H57" i="45"/>
  <c r="I57" i="45"/>
  <c r="J57" i="45"/>
  <c r="K57" i="45"/>
  <c r="L57" i="45"/>
  <c r="H58" i="45"/>
  <c r="I58" i="45"/>
  <c r="J58" i="45"/>
  <c r="K58" i="45"/>
  <c r="L58" i="45"/>
  <c r="H59" i="45"/>
  <c r="I59" i="45"/>
  <c r="J59" i="45"/>
  <c r="K59" i="45"/>
  <c r="L59" i="45"/>
  <c r="H60" i="45"/>
  <c r="I60" i="45"/>
  <c r="J60" i="45"/>
  <c r="K60" i="45"/>
  <c r="L60" i="45"/>
  <c r="H61" i="45"/>
  <c r="I61" i="45"/>
  <c r="J61" i="45"/>
  <c r="K61" i="45"/>
  <c r="L61" i="45"/>
  <c r="H62" i="45"/>
  <c r="I62" i="45"/>
  <c r="J62" i="45"/>
  <c r="K62" i="45"/>
  <c r="L62" i="45"/>
  <c r="H63" i="45"/>
  <c r="I63" i="45"/>
  <c r="J63" i="45"/>
  <c r="K63" i="45"/>
  <c r="L63" i="45"/>
  <c r="H64" i="45"/>
  <c r="I64" i="45"/>
  <c r="J64" i="45"/>
  <c r="K64" i="45"/>
  <c r="L64" i="45"/>
  <c r="H65" i="45"/>
  <c r="I65" i="45"/>
  <c r="J65" i="45"/>
  <c r="K65" i="45"/>
  <c r="L65" i="45"/>
  <c r="H66" i="45"/>
  <c r="I66" i="45"/>
  <c r="J66" i="45"/>
  <c r="K66" i="45"/>
  <c r="L66" i="45"/>
  <c r="H67" i="45"/>
  <c r="I67" i="45"/>
  <c r="J67" i="45"/>
  <c r="K67" i="45"/>
  <c r="L67" i="45"/>
  <c r="H68" i="45"/>
  <c r="I68" i="45"/>
  <c r="J68" i="45"/>
  <c r="K68" i="45"/>
  <c r="L68" i="45"/>
  <c r="H69" i="45"/>
  <c r="I69" i="45"/>
  <c r="J69" i="45"/>
  <c r="K69" i="45"/>
  <c r="L69" i="45"/>
  <c r="H70" i="45"/>
  <c r="I70" i="45"/>
  <c r="J70" i="45"/>
  <c r="K70" i="45"/>
  <c r="L70" i="45"/>
  <c r="H71" i="45"/>
  <c r="I71" i="45"/>
  <c r="J71" i="45"/>
  <c r="K71" i="45"/>
  <c r="L71" i="45"/>
  <c r="H72" i="45"/>
  <c r="I72" i="45"/>
  <c r="J72" i="45"/>
  <c r="K72" i="45"/>
  <c r="L72" i="45"/>
  <c r="H73" i="45"/>
  <c r="I73" i="45"/>
  <c r="J73" i="45"/>
  <c r="K73" i="45"/>
  <c r="L73" i="45"/>
  <c r="H74" i="45"/>
  <c r="I74" i="45"/>
  <c r="J74" i="45"/>
  <c r="K74" i="45"/>
  <c r="L74" i="45"/>
  <c r="H75" i="45"/>
  <c r="I75" i="45"/>
  <c r="J75" i="45"/>
  <c r="K75" i="45"/>
  <c r="L75" i="45"/>
  <c r="H76" i="45"/>
  <c r="I76" i="45"/>
  <c r="J76" i="45"/>
  <c r="K76" i="45"/>
  <c r="L76" i="45"/>
  <c r="H77" i="45"/>
  <c r="I77" i="45"/>
  <c r="J77" i="45"/>
  <c r="K77" i="45"/>
  <c r="L77" i="45"/>
  <c r="H78" i="45"/>
  <c r="I78" i="45"/>
  <c r="J78" i="45"/>
  <c r="K78" i="45"/>
  <c r="L78" i="45"/>
  <c r="H79" i="45"/>
  <c r="I79" i="45"/>
  <c r="J79" i="45"/>
  <c r="K79" i="45"/>
  <c r="L79" i="45"/>
  <c r="H80" i="45"/>
  <c r="I80" i="45"/>
  <c r="J80" i="45"/>
  <c r="K80" i="45"/>
  <c r="L80" i="45"/>
  <c r="H81" i="45"/>
  <c r="I81" i="45"/>
  <c r="J81" i="45"/>
  <c r="K81" i="45"/>
  <c r="L81" i="45"/>
  <c r="H82" i="45"/>
  <c r="I82" i="45"/>
  <c r="J82" i="45"/>
  <c r="K82" i="45"/>
  <c r="L82" i="45"/>
  <c r="H83" i="45"/>
  <c r="I83" i="45"/>
  <c r="J83" i="45"/>
  <c r="K83" i="45"/>
  <c r="L83" i="45"/>
  <c r="H84" i="45"/>
  <c r="I84" i="45"/>
  <c r="J84" i="45"/>
  <c r="K84" i="45"/>
  <c r="L84" i="45"/>
  <c r="H85" i="45"/>
  <c r="I85" i="45"/>
  <c r="J85" i="45"/>
  <c r="K85" i="45"/>
  <c r="L85" i="45"/>
  <c r="H86" i="45"/>
  <c r="I86" i="45"/>
  <c r="J86" i="45"/>
  <c r="K86" i="45"/>
  <c r="L86" i="45"/>
  <c r="H87" i="45"/>
  <c r="I87" i="45"/>
  <c r="J87" i="45"/>
  <c r="K87" i="45"/>
  <c r="L87" i="45"/>
  <c r="H88" i="45"/>
  <c r="I88" i="45"/>
  <c r="J88" i="45"/>
  <c r="K88" i="45"/>
  <c r="L88" i="45"/>
  <c r="H89" i="45"/>
  <c r="I89" i="45"/>
  <c r="J89" i="45"/>
  <c r="K89" i="45"/>
  <c r="L89" i="45"/>
  <c r="H90" i="45"/>
  <c r="I90" i="45"/>
  <c r="J90" i="45"/>
  <c r="K90" i="45"/>
  <c r="L90" i="45"/>
  <c r="H91" i="45"/>
  <c r="I91" i="45"/>
  <c r="J91" i="45"/>
  <c r="K91" i="45"/>
  <c r="L91" i="45"/>
  <c r="H92" i="45"/>
  <c r="I92" i="45"/>
  <c r="J92" i="45"/>
  <c r="K92" i="45"/>
  <c r="L92" i="45"/>
  <c r="H93" i="45"/>
  <c r="I93" i="45"/>
  <c r="J93" i="45"/>
  <c r="K93" i="45"/>
  <c r="L93" i="45"/>
  <c r="H94" i="45"/>
  <c r="I94" i="45"/>
  <c r="J94" i="45"/>
  <c r="K94" i="45"/>
  <c r="L94" i="45"/>
  <c r="H95" i="45"/>
  <c r="I95" i="45"/>
  <c r="J95" i="45"/>
  <c r="K95" i="45"/>
  <c r="L95" i="45"/>
  <c r="H96" i="45"/>
  <c r="I96" i="45"/>
  <c r="J96" i="45"/>
  <c r="K96" i="45"/>
  <c r="L96" i="45"/>
  <c r="H97" i="45"/>
  <c r="I97" i="45"/>
  <c r="J97" i="45"/>
  <c r="K97" i="45"/>
  <c r="L97" i="45"/>
  <c r="H98" i="45"/>
  <c r="I98" i="45"/>
  <c r="J98" i="45"/>
  <c r="K98" i="45"/>
  <c r="L98" i="45"/>
  <c r="H99" i="45"/>
  <c r="I99" i="45"/>
  <c r="J99" i="45"/>
  <c r="K99" i="45"/>
  <c r="L99" i="45"/>
  <c r="H100" i="45"/>
  <c r="I100" i="45"/>
  <c r="J100" i="45"/>
  <c r="K100" i="45"/>
  <c r="L100" i="45"/>
  <c r="H101" i="45"/>
  <c r="I101" i="45"/>
  <c r="J101" i="45"/>
  <c r="K101" i="45"/>
  <c r="L101" i="45"/>
  <c r="H102" i="45"/>
  <c r="I102" i="45"/>
  <c r="J102" i="45"/>
  <c r="K102" i="45"/>
  <c r="L102" i="45"/>
  <c r="H103" i="45"/>
  <c r="I103" i="45"/>
  <c r="J103" i="45"/>
  <c r="K103" i="45"/>
  <c r="L103" i="45"/>
  <c r="H104" i="45"/>
  <c r="I104" i="45"/>
  <c r="J104" i="45"/>
  <c r="K104" i="45"/>
  <c r="L104" i="45"/>
  <c r="H105" i="45"/>
  <c r="I105" i="45"/>
  <c r="J105" i="45"/>
  <c r="K105" i="45"/>
  <c r="L105" i="45"/>
  <c r="H106" i="45"/>
  <c r="I106" i="45"/>
  <c r="J106" i="45"/>
  <c r="K106" i="45"/>
  <c r="L106" i="45"/>
  <c r="H107" i="45"/>
  <c r="I107" i="45"/>
  <c r="J107" i="45"/>
  <c r="K107" i="45"/>
  <c r="L107" i="45"/>
  <c r="H108" i="45"/>
  <c r="I108" i="45"/>
  <c r="J108" i="45"/>
  <c r="K108" i="45"/>
  <c r="L108" i="45"/>
  <c r="H109" i="45"/>
  <c r="I109" i="45"/>
  <c r="J109" i="45"/>
  <c r="K109" i="45"/>
  <c r="L109" i="45"/>
  <c r="H110" i="45"/>
  <c r="I110" i="45"/>
  <c r="J110" i="45"/>
  <c r="K110" i="45"/>
  <c r="L110" i="45"/>
  <c r="H111" i="45"/>
  <c r="I111" i="45"/>
  <c r="J111" i="45"/>
  <c r="K111" i="45"/>
  <c r="L111" i="45"/>
  <c r="H112" i="45"/>
  <c r="I112" i="45"/>
  <c r="J112" i="45"/>
  <c r="K112" i="45"/>
  <c r="L112" i="45"/>
  <c r="H113" i="45"/>
  <c r="I113" i="45"/>
  <c r="J113" i="45"/>
  <c r="K113" i="45"/>
  <c r="L113" i="45"/>
  <c r="H114" i="45"/>
  <c r="I114" i="45"/>
  <c r="J114" i="45"/>
  <c r="K114" i="45"/>
  <c r="L114" i="45"/>
  <c r="H115" i="45"/>
  <c r="I115" i="45"/>
  <c r="J115" i="45"/>
  <c r="K115" i="45"/>
  <c r="L115" i="45"/>
  <c r="H116" i="45"/>
  <c r="I116" i="45"/>
  <c r="J116" i="45"/>
  <c r="K116" i="45"/>
  <c r="L116" i="45"/>
  <c r="H117" i="45"/>
  <c r="I117" i="45"/>
  <c r="J117" i="45"/>
  <c r="K117" i="45"/>
  <c r="L117" i="45"/>
  <c r="H118" i="45"/>
  <c r="I118" i="45"/>
  <c r="J118" i="45"/>
  <c r="K118" i="45"/>
  <c r="L118" i="45"/>
  <c r="H119" i="45"/>
  <c r="I119" i="45"/>
  <c r="J119" i="45"/>
  <c r="K119" i="45"/>
  <c r="L119" i="45"/>
  <c r="H120" i="45"/>
  <c r="I120" i="45"/>
  <c r="J120" i="45"/>
  <c r="K120" i="45"/>
  <c r="L120" i="45"/>
  <c r="H121" i="45"/>
  <c r="I121" i="45"/>
  <c r="J121" i="45"/>
  <c r="K121" i="45"/>
  <c r="L121" i="45"/>
  <c r="H122" i="45"/>
  <c r="I122" i="45"/>
  <c r="J122" i="45"/>
  <c r="K122" i="45"/>
  <c r="L122" i="45"/>
  <c r="H123" i="45"/>
  <c r="I123" i="45"/>
  <c r="J123" i="45"/>
  <c r="K123" i="45"/>
  <c r="L123" i="45"/>
  <c r="H124" i="45"/>
  <c r="I124" i="45"/>
  <c r="J124" i="45"/>
  <c r="K124" i="45"/>
  <c r="L124" i="45"/>
  <c r="H125" i="45"/>
  <c r="I125" i="45"/>
  <c r="J125" i="45"/>
  <c r="K125" i="45"/>
  <c r="L125" i="45"/>
  <c r="H126" i="45"/>
  <c r="I126" i="45"/>
  <c r="J126" i="45"/>
  <c r="K126" i="45"/>
  <c r="L126" i="45"/>
  <c r="H127" i="45"/>
  <c r="I127" i="45"/>
  <c r="J127" i="45"/>
  <c r="K127" i="45"/>
  <c r="L127" i="45"/>
  <c r="H128" i="45"/>
  <c r="I128" i="45"/>
  <c r="J128" i="45"/>
  <c r="K128" i="45"/>
  <c r="L128" i="45"/>
  <c r="H129" i="45"/>
  <c r="I129" i="45"/>
  <c r="J129" i="45"/>
  <c r="K129" i="45"/>
  <c r="L129" i="45"/>
  <c r="H130" i="45"/>
  <c r="I130" i="45"/>
  <c r="J130" i="45"/>
  <c r="K130" i="45"/>
  <c r="L130" i="45"/>
  <c r="H131" i="45"/>
  <c r="I131" i="45"/>
  <c r="J131" i="45"/>
  <c r="K131" i="45"/>
  <c r="L131" i="45"/>
  <c r="H132" i="45"/>
  <c r="I132" i="45"/>
  <c r="J132" i="45"/>
  <c r="K132" i="45"/>
  <c r="L132" i="45"/>
  <c r="H133" i="45"/>
  <c r="I133" i="45"/>
  <c r="J133" i="45"/>
  <c r="K133" i="45"/>
  <c r="L133" i="45"/>
  <c r="H134" i="45"/>
  <c r="I134" i="45"/>
  <c r="J134" i="45"/>
  <c r="K134" i="45"/>
  <c r="L134" i="45"/>
  <c r="H135" i="45"/>
  <c r="I135" i="45"/>
  <c r="J135" i="45"/>
  <c r="K135" i="45"/>
  <c r="L135" i="45"/>
  <c r="H136" i="45"/>
  <c r="I136" i="45"/>
  <c r="J136" i="45"/>
  <c r="K136" i="45"/>
  <c r="L136" i="45"/>
  <c r="H137" i="45"/>
  <c r="I137" i="45"/>
  <c r="J137" i="45"/>
  <c r="K137" i="45"/>
  <c r="L137" i="45"/>
  <c r="H138" i="45"/>
  <c r="I138" i="45"/>
  <c r="J138" i="45"/>
  <c r="K138" i="45"/>
  <c r="L138" i="45"/>
  <c r="H139" i="45"/>
  <c r="I139" i="45"/>
  <c r="J139" i="45"/>
  <c r="K139" i="45"/>
  <c r="L139" i="45"/>
  <c r="H140" i="45"/>
  <c r="I140" i="45"/>
  <c r="J140" i="45"/>
  <c r="K140" i="45"/>
  <c r="L140" i="45"/>
  <c r="H141" i="45"/>
  <c r="I141" i="45"/>
  <c r="J141" i="45"/>
  <c r="K141" i="45"/>
  <c r="L141" i="45"/>
  <c r="H142" i="45"/>
  <c r="I142" i="45"/>
  <c r="J142" i="45"/>
  <c r="K142" i="45"/>
  <c r="L142" i="45"/>
  <c r="H143" i="45"/>
  <c r="I143" i="45"/>
  <c r="J143" i="45"/>
  <c r="K143" i="45"/>
  <c r="L143" i="45"/>
  <c r="H144" i="45"/>
  <c r="I144" i="45"/>
  <c r="J144" i="45"/>
  <c r="K144" i="45"/>
  <c r="L144" i="45"/>
  <c r="H145" i="45"/>
  <c r="I145" i="45"/>
  <c r="J145" i="45"/>
  <c r="K145" i="45"/>
  <c r="L145" i="45"/>
  <c r="H146" i="45"/>
  <c r="I146" i="45"/>
  <c r="J146" i="45"/>
  <c r="K146" i="45"/>
  <c r="L146" i="45"/>
  <c r="H147" i="45"/>
  <c r="I147" i="45"/>
  <c r="J147" i="45"/>
  <c r="K147" i="45"/>
  <c r="L147" i="45"/>
  <c r="H148" i="45"/>
  <c r="I148" i="45"/>
  <c r="J148" i="45"/>
  <c r="K148" i="45"/>
  <c r="L148" i="45"/>
  <c r="H149" i="45"/>
  <c r="I149" i="45"/>
  <c r="J149" i="45"/>
  <c r="K149" i="45"/>
  <c r="L149" i="45"/>
  <c r="H150" i="45"/>
  <c r="I150" i="45"/>
  <c r="J150" i="45"/>
  <c r="K150" i="45"/>
  <c r="L150" i="45"/>
  <c r="H151" i="45"/>
  <c r="I151" i="45"/>
  <c r="J151" i="45"/>
  <c r="K151" i="45"/>
  <c r="L151" i="45"/>
  <c r="H152" i="45"/>
  <c r="I152" i="45"/>
  <c r="J152" i="45"/>
  <c r="K152" i="45"/>
  <c r="L152" i="45"/>
  <c r="H153" i="45"/>
  <c r="I153" i="45"/>
  <c r="J153" i="45"/>
  <c r="K153" i="45"/>
  <c r="L153" i="45"/>
  <c r="H154" i="45"/>
  <c r="I154" i="45"/>
  <c r="J154" i="45"/>
  <c r="K154" i="45"/>
  <c r="L154" i="45"/>
  <c r="H155" i="45"/>
  <c r="I155" i="45"/>
  <c r="J155" i="45"/>
  <c r="K155" i="45"/>
  <c r="L155" i="45"/>
  <c r="H156" i="45"/>
  <c r="I156" i="45"/>
  <c r="J156" i="45"/>
  <c r="K156" i="45"/>
  <c r="L156" i="45"/>
  <c r="H157" i="45"/>
  <c r="I157" i="45"/>
  <c r="J157" i="45"/>
  <c r="K157" i="45"/>
  <c r="L157" i="45"/>
  <c r="H158" i="45"/>
  <c r="I158" i="45"/>
  <c r="J158" i="45"/>
  <c r="K158" i="45"/>
  <c r="L158" i="45"/>
  <c r="H159" i="45"/>
  <c r="I159" i="45"/>
  <c r="J159" i="45"/>
  <c r="K159" i="45"/>
  <c r="L159" i="45"/>
  <c r="H160" i="45"/>
  <c r="I160" i="45"/>
  <c r="J160" i="45"/>
  <c r="K160" i="45"/>
  <c r="L160" i="45"/>
  <c r="H161" i="45"/>
  <c r="I161" i="45"/>
  <c r="J161" i="45"/>
  <c r="K161" i="45"/>
  <c r="L161" i="45"/>
  <c r="H162" i="45"/>
  <c r="I162" i="45"/>
  <c r="J162" i="45"/>
  <c r="K162" i="45"/>
  <c r="L162" i="45"/>
  <c r="H163" i="45"/>
  <c r="I163" i="45"/>
  <c r="J163" i="45"/>
  <c r="K163" i="45"/>
  <c r="L163" i="45"/>
  <c r="H164" i="45"/>
  <c r="I164" i="45"/>
  <c r="J164" i="45"/>
  <c r="K164" i="45"/>
  <c r="L164" i="45"/>
  <c r="H165" i="45"/>
  <c r="I165" i="45"/>
  <c r="J165" i="45"/>
  <c r="K165" i="45"/>
  <c r="L165" i="45"/>
  <c r="H166" i="45"/>
  <c r="I166" i="45"/>
  <c r="J166" i="45"/>
  <c r="K166" i="45"/>
  <c r="L166" i="45"/>
  <c r="H167" i="45"/>
  <c r="I167" i="45"/>
  <c r="J167" i="45"/>
  <c r="K167" i="45"/>
  <c r="L167" i="45"/>
  <c r="H168" i="45"/>
  <c r="I168" i="45"/>
  <c r="J168" i="45"/>
  <c r="K168" i="45"/>
  <c r="L168" i="45"/>
  <c r="H169" i="45"/>
  <c r="I169" i="45"/>
  <c r="J169" i="45"/>
  <c r="K169" i="45"/>
  <c r="L169" i="45"/>
  <c r="H170" i="45"/>
  <c r="I170" i="45"/>
  <c r="J170" i="45"/>
  <c r="K170" i="45"/>
  <c r="L170" i="45"/>
  <c r="H171" i="45"/>
  <c r="I171" i="45"/>
  <c r="J171" i="45"/>
  <c r="K171" i="45"/>
  <c r="L171" i="45"/>
  <c r="H172" i="45"/>
  <c r="I172" i="45"/>
  <c r="J172" i="45"/>
  <c r="K172" i="45"/>
  <c r="L172" i="45"/>
  <c r="H173" i="45"/>
  <c r="I173" i="45"/>
  <c r="J173" i="45"/>
  <c r="K173" i="45"/>
  <c r="L173" i="45"/>
  <c r="H174" i="45"/>
  <c r="I174" i="45"/>
  <c r="J174" i="45"/>
  <c r="K174" i="45"/>
  <c r="L174" i="45"/>
  <c r="H175" i="45"/>
  <c r="I175" i="45"/>
  <c r="J175" i="45"/>
  <c r="K175" i="45"/>
  <c r="L175" i="45"/>
  <c r="H176" i="45"/>
  <c r="I176" i="45"/>
  <c r="J176" i="45"/>
  <c r="K176" i="45"/>
  <c r="L176" i="45"/>
  <c r="H177" i="45"/>
  <c r="I177" i="45"/>
  <c r="J177" i="45"/>
  <c r="K177" i="45"/>
  <c r="L177" i="45"/>
  <c r="H178" i="45"/>
  <c r="I178" i="45"/>
  <c r="J178" i="45"/>
  <c r="K178" i="45"/>
  <c r="L178" i="45"/>
  <c r="H179" i="45"/>
  <c r="I179" i="45"/>
  <c r="J179" i="45"/>
  <c r="K179" i="45"/>
  <c r="L179" i="45"/>
  <c r="H180" i="45"/>
  <c r="I180" i="45"/>
  <c r="J180" i="45"/>
  <c r="K180" i="45"/>
  <c r="L180" i="45"/>
  <c r="H181" i="45"/>
  <c r="I181" i="45"/>
  <c r="J181" i="45"/>
  <c r="K181" i="45"/>
  <c r="L181" i="45"/>
  <c r="H182" i="45"/>
  <c r="I182" i="45"/>
  <c r="J182" i="45"/>
  <c r="K182" i="45"/>
  <c r="L182" i="45"/>
  <c r="H183" i="45"/>
  <c r="I183" i="45"/>
  <c r="J183" i="45"/>
  <c r="K183" i="45"/>
  <c r="L183" i="45"/>
  <c r="H184" i="45"/>
  <c r="I184" i="45"/>
  <c r="J184" i="45"/>
  <c r="K184" i="45"/>
  <c r="L184" i="45"/>
  <c r="H185" i="45"/>
  <c r="I185" i="45"/>
  <c r="J185" i="45"/>
  <c r="K185" i="45"/>
  <c r="L185" i="45"/>
  <c r="H186" i="45"/>
  <c r="I186" i="45"/>
  <c r="J186" i="45"/>
  <c r="K186" i="45"/>
  <c r="L186" i="45"/>
  <c r="H187" i="45"/>
  <c r="I187" i="45"/>
  <c r="J187" i="45"/>
  <c r="K187" i="45"/>
  <c r="L187" i="45"/>
  <c r="H188" i="45"/>
  <c r="I188" i="45"/>
  <c r="J188" i="45"/>
  <c r="K188" i="45"/>
  <c r="L188" i="45"/>
  <c r="H189" i="45"/>
  <c r="I189" i="45"/>
  <c r="J189" i="45"/>
  <c r="K189" i="45"/>
  <c r="L189" i="45"/>
  <c r="H190" i="45"/>
  <c r="I190" i="45"/>
  <c r="J190" i="45"/>
  <c r="K190" i="45"/>
  <c r="L190" i="45"/>
  <c r="H191" i="45"/>
  <c r="I191" i="45"/>
  <c r="J191" i="45"/>
  <c r="K191" i="45"/>
  <c r="L191" i="45"/>
  <c r="H192" i="45"/>
  <c r="I192" i="45"/>
  <c r="J192" i="45"/>
  <c r="K192" i="45"/>
  <c r="L192" i="45"/>
  <c r="H193" i="45"/>
  <c r="I193" i="45"/>
  <c r="J193" i="45"/>
  <c r="K193" i="45"/>
  <c r="L193" i="45"/>
  <c r="H194" i="45"/>
  <c r="I194" i="45"/>
  <c r="J194" i="45"/>
  <c r="K194" i="45"/>
  <c r="L194" i="45"/>
  <c r="H195" i="45"/>
  <c r="I195" i="45"/>
  <c r="J195" i="45"/>
  <c r="K195" i="45"/>
  <c r="L195" i="45"/>
  <c r="H196" i="45"/>
  <c r="I196" i="45"/>
  <c r="J196" i="45"/>
  <c r="K196" i="45"/>
  <c r="L196" i="45"/>
  <c r="H197" i="45"/>
  <c r="I197" i="45"/>
  <c r="J197" i="45"/>
  <c r="K197" i="45"/>
  <c r="L197" i="45"/>
  <c r="H198" i="45"/>
  <c r="I198" i="45"/>
  <c r="J198" i="45"/>
  <c r="K198" i="45"/>
  <c r="L198" i="45"/>
  <c r="H199" i="45"/>
  <c r="I199" i="45"/>
  <c r="J199" i="45"/>
  <c r="K199" i="45"/>
  <c r="L199" i="45"/>
  <c r="H200" i="45"/>
  <c r="I200" i="45"/>
  <c r="J200" i="45"/>
  <c r="K200" i="45"/>
  <c r="L200" i="45"/>
  <c r="H201" i="45"/>
  <c r="I201" i="45"/>
  <c r="J201" i="45"/>
  <c r="K201" i="45"/>
  <c r="L201" i="45"/>
  <c r="H202" i="45"/>
  <c r="I202" i="45"/>
  <c r="J202" i="45"/>
  <c r="K202" i="45"/>
  <c r="L202" i="45"/>
  <c r="H203" i="45"/>
  <c r="I203" i="45"/>
  <c r="J203" i="45"/>
  <c r="K203" i="45"/>
  <c r="L203" i="45"/>
  <c r="H204" i="45"/>
  <c r="I204" i="45"/>
  <c r="J204" i="45"/>
  <c r="K204" i="45"/>
  <c r="L204" i="45"/>
  <c r="H205" i="45"/>
  <c r="I205" i="45"/>
  <c r="J205" i="45"/>
  <c r="K205" i="45"/>
  <c r="L205" i="45"/>
  <c r="H206" i="45"/>
  <c r="I206" i="45"/>
  <c r="J206" i="45"/>
  <c r="K206" i="45"/>
  <c r="L206" i="45"/>
  <c r="H207" i="45"/>
  <c r="I207" i="45"/>
  <c r="J207" i="45"/>
  <c r="K207" i="45"/>
  <c r="L207" i="45"/>
  <c r="H208" i="45"/>
  <c r="I208" i="45"/>
  <c r="J208" i="45"/>
  <c r="K208" i="45"/>
  <c r="L208" i="45"/>
  <c r="H209" i="45"/>
  <c r="I209" i="45"/>
  <c r="J209" i="45"/>
  <c r="K209" i="45"/>
  <c r="L209" i="45"/>
  <c r="H210" i="45"/>
  <c r="I210" i="45"/>
  <c r="J210" i="45"/>
  <c r="K210" i="45"/>
  <c r="L210" i="45"/>
  <c r="H211" i="45"/>
  <c r="I211" i="45"/>
  <c r="J211" i="45"/>
  <c r="K211" i="45"/>
  <c r="L211" i="45"/>
  <c r="H212" i="45"/>
  <c r="I212" i="45"/>
  <c r="J212" i="45"/>
  <c r="K212" i="45"/>
  <c r="L212" i="45"/>
  <c r="H213" i="45"/>
  <c r="I213" i="45"/>
  <c r="J213" i="45"/>
  <c r="K213" i="45"/>
  <c r="L213" i="45"/>
  <c r="H214" i="45"/>
  <c r="I214" i="45"/>
  <c r="J214" i="45"/>
  <c r="K214" i="45"/>
  <c r="L214" i="45"/>
  <c r="H215" i="45"/>
  <c r="I215" i="45"/>
  <c r="J215" i="45"/>
  <c r="K215" i="45"/>
  <c r="L215" i="45"/>
  <c r="H216" i="45"/>
  <c r="I216" i="45"/>
  <c r="J216" i="45"/>
  <c r="K216" i="45"/>
  <c r="L216" i="45"/>
  <c r="H217" i="45"/>
  <c r="I217" i="45"/>
  <c r="J217" i="45"/>
  <c r="K217" i="45"/>
  <c r="L217" i="45"/>
  <c r="H218" i="45"/>
  <c r="I218" i="45"/>
  <c r="J218" i="45"/>
  <c r="K218" i="45"/>
  <c r="L218" i="45"/>
  <c r="H219" i="45"/>
  <c r="I219" i="45"/>
  <c r="J219" i="45"/>
  <c r="K219" i="45"/>
  <c r="L219" i="45"/>
  <c r="H220" i="45"/>
  <c r="I220" i="45"/>
  <c r="J220" i="45"/>
  <c r="K220" i="45"/>
  <c r="L220" i="45"/>
  <c r="H221" i="45"/>
  <c r="I221" i="45"/>
  <c r="J221" i="45"/>
  <c r="K221" i="45"/>
  <c r="L221" i="45"/>
  <c r="I18" i="45"/>
  <c r="J18" i="45"/>
  <c r="K18" i="45"/>
  <c r="L18" i="45"/>
  <c r="H18" i="45"/>
  <c r="D19" i="45"/>
  <c r="E19" i="45"/>
  <c r="F19" i="45"/>
  <c r="D20" i="45"/>
  <c r="E20" i="45"/>
  <c r="F20" i="45"/>
  <c r="D21" i="45"/>
  <c r="E21" i="45"/>
  <c r="F21" i="45"/>
  <c r="D22" i="45"/>
  <c r="E22" i="45"/>
  <c r="F22" i="45"/>
  <c r="D23" i="45"/>
  <c r="E23" i="45"/>
  <c r="F23" i="45"/>
  <c r="D24" i="45"/>
  <c r="E24" i="45"/>
  <c r="F24" i="45"/>
  <c r="D25" i="45"/>
  <c r="E25" i="45"/>
  <c r="F25" i="45"/>
  <c r="D26" i="45"/>
  <c r="E26" i="45"/>
  <c r="F26" i="45"/>
  <c r="D27" i="45"/>
  <c r="E27" i="45"/>
  <c r="F27" i="45"/>
  <c r="D28" i="45"/>
  <c r="E28" i="45"/>
  <c r="F28" i="45"/>
  <c r="D29" i="45"/>
  <c r="E29" i="45"/>
  <c r="F29" i="45"/>
  <c r="D30" i="45"/>
  <c r="E30" i="45"/>
  <c r="F30" i="45"/>
  <c r="D31" i="45"/>
  <c r="E31" i="45"/>
  <c r="F31" i="45"/>
  <c r="D32" i="45"/>
  <c r="E32" i="45"/>
  <c r="F32" i="45"/>
  <c r="D33" i="45"/>
  <c r="E33" i="45"/>
  <c r="F33" i="45"/>
  <c r="D34" i="45"/>
  <c r="E34" i="45"/>
  <c r="F34" i="45"/>
  <c r="D35" i="45"/>
  <c r="E35" i="45"/>
  <c r="F35" i="45"/>
  <c r="D36" i="45"/>
  <c r="E36" i="45"/>
  <c r="F36" i="45"/>
  <c r="D37" i="45"/>
  <c r="E37" i="45"/>
  <c r="F37" i="45"/>
  <c r="D38" i="45"/>
  <c r="E38" i="45"/>
  <c r="F38" i="45"/>
  <c r="D39" i="45"/>
  <c r="E39" i="45"/>
  <c r="F39" i="45"/>
  <c r="D40" i="45"/>
  <c r="E40" i="45"/>
  <c r="F40" i="45"/>
  <c r="D41" i="45"/>
  <c r="E41" i="45"/>
  <c r="F41" i="45"/>
  <c r="D42" i="45"/>
  <c r="E42" i="45"/>
  <c r="F42" i="45"/>
  <c r="D43" i="45"/>
  <c r="E43" i="45"/>
  <c r="F43" i="45"/>
  <c r="D44" i="45"/>
  <c r="E44" i="45"/>
  <c r="F44" i="45"/>
  <c r="D45" i="45"/>
  <c r="E45" i="45"/>
  <c r="F45" i="45"/>
  <c r="D46" i="45"/>
  <c r="E46" i="45"/>
  <c r="F46" i="45"/>
  <c r="D47" i="45"/>
  <c r="E47" i="45"/>
  <c r="F47" i="45"/>
  <c r="D48" i="45"/>
  <c r="E48" i="45"/>
  <c r="F48" i="45"/>
  <c r="D49" i="45"/>
  <c r="E49" i="45"/>
  <c r="F49" i="45"/>
  <c r="D50" i="45"/>
  <c r="E50" i="45"/>
  <c r="F50" i="45"/>
  <c r="D51" i="45"/>
  <c r="E51" i="45"/>
  <c r="F51" i="45"/>
  <c r="D52" i="45"/>
  <c r="E52" i="45"/>
  <c r="F52" i="45"/>
  <c r="D53" i="45"/>
  <c r="E53" i="45"/>
  <c r="F53" i="45"/>
  <c r="D54" i="45"/>
  <c r="E54" i="45"/>
  <c r="F54" i="45"/>
  <c r="D55" i="45"/>
  <c r="E55" i="45"/>
  <c r="F55" i="45"/>
  <c r="D56" i="45"/>
  <c r="E56" i="45"/>
  <c r="F56" i="45"/>
  <c r="D57" i="45"/>
  <c r="E57" i="45"/>
  <c r="F57" i="45"/>
  <c r="D58" i="45"/>
  <c r="E58" i="45"/>
  <c r="F58" i="45"/>
  <c r="D59" i="45"/>
  <c r="E59" i="45"/>
  <c r="F59" i="45"/>
  <c r="D60" i="45"/>
  <c r="E60" i="45"/>
  <c r="F60" i="45"/>
  <c r="D61" i="45"/>
  <c r="E61" i="45"/>
  <c r="F61" i="45"/>
  <c r="D62" i="45"/>
  <c r="E62" i="45"/>
  <c r="F62" i="45"/>
  <c r="D63" i="45"/>
  <c r="E63" i="45"/>
  <c r="F63" i="45"/>
  <c r="D64" i="45"/>
  <c r="E64" i="45"/>
  <c r="F64" i="45"/>
  <c r="D65" i="45"/>
  <c r="E65" i="45"/>
  <c r="F65" i="45"/>
  <c r="D66" i="45"/>
  <c r="E66" i="45"/>
  <c r="F66" i="45"/>
  <c r="D67" i="45"/>
  <c r="E67" i="45"/>
  <c r="F67" i="45"/>
  <c r="D68" i="45"/>
  <c r="E68" i="45"/>
  <c r="F68" i="45"/>
  <c r="D69" i="45"/>
  <c r="E69" i="45"/>
  <c r="F69" i="45"/>
  <c r="D70" i="45"/>
  <c r="E70" i="45"/>
  <c r="F70" i="45"/>
  <c r="D71" i="45"/>
  <c r="E71" i="45"/>
  <c r="F71" i="45"/>
  <c r="D72" i="45"/>
  <c r="E72" i="45"/>
  <c r="F72" i="45"/>
  <c r="D73" i="45"/>
  <c r="E73" i="45"/>
  <c r="F73" i="45"/>
  <c r="D74" i="45"/>
  <c r="E74" i="45"/>
  <c r="F74" i="45"/>
  <c r="D75" i="45"/>
  <c r="E75" i="45"/>
  <c r="F75" i="45"/>
  <c r="D76" i="45"/>
  <c r="E76" i="45"/>
  <c r="F76" i="45"/>
  <c r="D77" i="45"/>
  <c r="E77" i="45"/>
  <c r="F77" i="45"/>
  <c r="D78" i="45"/>
  <c r="E78" i="45"/>
  <c r="F78" i="45"/>
  <c r="D79" i="45"/>
  <c r="E79" i="45"/>
  <c r="F79" i="45"/>
  <c r="D80" i="45"/>
  <c r="E80" i="45"/>
  <c r="F80" i="45"/>
  <c r="D81" i="45"/>
  <c r="E81" i="45"/>
  <c r="F81" i="45"/>
  <c r="D82" i="45"/>
  <c r="E82" i="45"/>
  <c r="F82" i="45"/>
  <c r="D83" i="45"/>
  <c r="E83" i="45"/>
  <c r="F83" i="45"/>
  <c r="D84" i="45"/>
  <c r="E84" i="45"/>
  <c r="F84" i="45"/>
  <c r="D85" i="45"/>
  <c r="E85" i="45"/>
  <c r="F85" i="45"/>
  <c r="D86" i="45"/>
  <c r="E86" i="45"/>
  <c r="F86" i="45"/>
  <c r="D87" i="45"/>
  <c r="E87" i="45"/>
  <c r="F87" i="45"/>
  <c r="D88" i="45"/>
  <c r="E88" i="45"/>
  <c r="F88" i="45"/>
  <c r="D89" i="45"/>
  <c r="E89" i="45"/>
  <c r="F89" i="45"/>
  <c r="D90" i="45"/>
  <c r="E90" i="45"/>
  <c r="F90" i="45"/>
  <c r="D91" i="45"/>
  <c r="E91" i="45"/>
  <c r="F91" i="45"/>
  <c r="D92" i="45"/>
  <c r="E92" i="45"/>
  <c r="F92" i="45"/>
  <c r="D93" i="45"/>
  <c r="E93" i="45"/>
  <c r="F93" i="45"/>
  <c r="D94" i="45"/>
  <c r="E94" i="45"/>
  <c r="F94" i="45"/>
  <c r="D95" i="45"/>
  <c r="E95" i="45"/>
  <c r="F95" i="45"/>
  <c r="D96" i="45"/>
  <c r="E96" i="45"/>
  <c r="F96" i="45"/>
  <c r="D97" i="45"/>
  <c r="E97" i="45"/>
  <c r="F97" i="45"/>
  <c r="D98" i="45"/>
  <c r="E98" i="45"/>
  <c r="F98" i="45"/>
  <c r="D99" i="45"/>
  <c r="E99" i="45"/>
  <c r="F99" i="45"/>
  <c r="D100" i="45"/>
  <c r="E100" i="45"/>
  <c r="F100" i="45"/>
  <c r="D101" i="45"/>
  <c r="E101" i="45"/>
  <c r="F101" i="45"/>
  <c r="D102" i="45"/>
  <c r="E102" i="45"/>
  <c r="F102" i="45"/>
  <c r="D103" i="45"/>
  <c r="E103" i="45"/>
  <c r="F103" i="45"/>
  <c r="D104" i="45"/>
  <c r="E104" i="45"/>
  <c r="F104" i="45"/>
  <c r="D105" i="45"/>
  <c r="E105" i="45"/>
  <c r="F105" i="45"/>
  <c r="D106" i="45"/>
  <c r="E106" i="45"/>
  <c r="F106" i="45"/>
  <c r="D107" i="45"/>
  <c r="E107" i="45"/>
  <c r="F107" i="45"/>
  <c r="D108" i="45"/>
  <c r="E108" i="45"/>
  <c r="F108" i="45"/>
  <c r="D109" i="45"/>
  <c r="E109" i="45"/>
  <c r="F109" i="45"/>
  <c r="D110" i="45"/>
  <c r="E110" i="45"/>
  <c r="F110" i="45"/>
  <c r="D111" i="45"/>
  <c r="E111" i="45"/>
  <c r="F111" i="45"/>
  <c r="D112" i="45"/>
  <c r="E112" i="45"/>
  <c r="F112" i="45"/>
  <c r="D113" i="45"/>
  <c r="E113" i="45"/>
  <c r="F113" i="45"/>
  <c r="D114" i="45"/>
  <c r="E114" i="45"/>
  <c r="F114" i="45"/>
  <c r="D115" i="45"/>
  <c r="E115" i="45"/>
  <c r="F115" i="45"/>
  <c r="D116" i="45"/>
  <c r="E116" i="45"/>
  <c r="F116" i="45"/>
  <c r="D117" i="45"/>
  <c r="E117" i="45"/>
  <c r="F117" i="45"/>
  <c r="D118" i="45"/>
  <c r="E118" i="45"/>
  <c r="F118" i="45"/>
  <c r="D119" i="45"/>
  <c r="E119" i="45"/>
  <c r="F119" i="45"/>
  <c r="D120" i="45"/>
  <c r="E120" i="45"/>
  <c r="F120" i="45"/>
  <c r="D121" i="45"/>
  <c r="E121" i="45"/>
  <c r="F121" i="45"/>
  <c r="D122" i="45"/>
  <c r="E122" i="45"/>
  <c r="F122" i="45"/>
  <c r="D123" i="45"/>
  <c r="E123" i="45"/>
  <c r="F123" i="45"/>
  <c r="D124" i="45"/>
  <c r="E124" i="45"/>
  <c r="F124" i="45"/>
  <c r="D125" i="45"/>
  <c r="E125" i="45"/>
  <c r="F125" i="45"/>
  <c r="D126" i="45"/>
  <c r="E126" i="45"/>
  <c r="F126" i="45"/>
  <c r="D127" i="45"/>
  <c r="E127" i="45"/>
  <c r="F127" i="45"/>
  <c r="D128" i="45"/>
  <c r="E128" i="45"/>
  <c r="F128" i="45"/>
  <c r="D129" i="45"/>
  <c r="E129" i="45"/>
  <c r="F129" i="45"/>
  <c r="D130" i="45"/>
  <c r="E130" i="45"/>
  <c r="F130" i="45"/>
  <c r="D131" i="45"/>
  <c r="E131" i="45"/>
  <c r="F131" i="45"/>
  <c r="D132" i="45"/>
  <c r="E132" i="45"/>
  <c r="F132" i="45"/>
  <c r="D133" i="45"/>
  <c r="E133" i="45"/>
  <c r="F133" i="45"/>
  <c r="D134" i="45"/>
  <c r="E134" i="45"/>
  <c r="F134" i="45"/>
  <c r="D135" i="45"/>
  <c r="E135" i="45"/>
  <c r="F135" i="45"/>
  <c r="D136" i="45"/>
  <c r="E136" i="45"/>
  <c r="F136" i="45"/>
  <c r="D137" i="45"/>
  <c r="E137" i="45"/>
  <c r="F137" i="45"/>
  <c r="D138" i="45"/>
  <c r="E138" i="45"/>
  <c r="F138" i="45"/>
  <c r="D139" i="45"/>
  <c r="E139" i="45"/>
  <c r="F139" i="45"/>
  <c r="D140" i="45"/>
  <c r="E140" i="45"/>
  <c r="F140" i="45"/>
  <c r="D141" i="45"/>
  <c r="E141" i="45"/>
  <c r="F141" i="45"/>
  <c r="D142" i="45"/>
  <c r="E142" i="45"/>
  <c r="F142" i="45"/>
  <c r="D143" i="45"/>
  <c r="E143" i="45"/>
  <c r="F143" i="45"/>
  <c r="D144" i="45"/>
  <c r="E144" i="45"/>
  <c r="F144" i="45"/>
  <c r="D145" i="45"/>
  <c r="E145" i="45"/>
  <c r="F145" i="45"/>
  <c r="D146" i="45"/>
  <c r="E146" i="45"/>
  <c r="F146" i="45"/>
  <c r="D147" i="45"/>
  <c r="E147" i="45"/>
  <c r="F147" i="45"/>
  <c r="D148" i="45"/>
  <c r="E148" i="45"/>
  <c r="F148" i="45"/>
  <c r="D149" i="45"/>
  <c r="E149" i="45"/>
  <c r="F149" i="45"/>
  <c r="D150" i="45"/>
  <c r="E150" i="45"/>
  <c r="F150" i="45"/>
  <c r="D151" i="45"/>
  <c r="E151" i="45"/>
  <c r="F151" i="45"/>
  <c r="D152" i="45"/>
  <c r="E152" i="45"/>
  <c r="F152" i="45"/>
  <c r="D153" i="45"/>
  <c r="E153" i="45"/>
  <c r="F153" i="45"/>
  <c r="D154" i="45"/>
  <c r="E154" i="45"/>
  <c r="F154" i="45"/>
  <c r="D155" i="45"/>
  <c r="E155" i="45"/>
  <c r="F155" i="45"/>
  <c r="D156" i="45"/>
  <c r="E156" i="45"/>
  <c r="F156" i="45"/>
  <c r="D157" i="45"/>
  <c r="E157" i="45"/>
  <c r="F157" i="45"/>
  <c r="D158" i="45"/>
  <c r="E158" i="45"/>
  <c r="F158" i="45"/>
  <c r="D159" i="45"/>
  <c r="E159" i="45"/>
  <c r="F159" i="45"/>
  <c r="D160" i="45"/>
  <c r="E160" i="45"/>
  <c r="F160" i="45"/>
  <c r="D161" i="45"/>
  <c r="E161" i="45"/>
  <c r="F161" i="45"/>
  <c r="D162" i="45"/>
  <c r="E162" i="45"/>
  <c r="F162" i="45"/>
  <c r="D163" i="45"/>
  <c r="E163" i="45"/>
  <c r="F163" i="45"/>
  <c r="D164" i="45"/>
  <c r="E164" i="45"/>
  <c r="F164" i="45"/>
  <c r="D165" i="45"/>
  <c r="E165" i="45"/>
  <c r="F165" i="45"/>
  <c r="D166" i="45"/>
  <c r="E166" i="45"/>
  <c r="F166" i="45"/>
  <c r="D167" i="45"/>
  <c r="E167" i="45"/>
  <c r="F167" i="45"/>
  <c r="D168" i="45"/>
  <c r="E168" i="45"/>
  <c r="F168" i="45"/>
  <c r="D169" i="45"/>
  <c r="E169" i="45"/>
  <c r="F169" i="45"/>
  <c r="D170" i="45"/>
  <c r="E170" i="45"/>
  <c r="F170" i="45"/>
  <c r="D171" i="45"/>
  <c r="E171" i="45"/>
  <c r="F171" i="45"/>
  <c r="D172" i="45"/>
  <c r="E172" i="45"/>
  <c r="F172" i="45"/>
  <c r="D173" i="45"/>
  <c r="E173" i="45"/>
  <c r="F173" i="45"/>
  <c r="D174" i="45"/>
  <c r="E174" i="45"/>
  <c r="F174" i="45"/>
  <c r="D175" i="45"/>
  <c r="E175" i="45"/>
  <c r="F175" i="45"/>
  <c r="D176" i="45"/>
  <c r="E176" i="45"/>
  <c r="F176" i="45"/>
  <c r="D177" i="45"/>
  <c r="E177" i="45"/>
  <c r="F177" i="45"/>
  <c r="D178" i="45"/>
  <c r="E178" i="45"/>
  <c r="F178" i="45"/>
  <c r="D179" i="45"/>
  <c r="E179" i="45"/>
  <c r="F179" i="45"/>
  <c r="D180" i="45"/>
  <c r="E180" i="45"/>
  <c r="F180" i="45"/>
  <c r="D181" i="45"/>
  <c r="E181" i="45"/>
  <c r="F181" i="45"/>
  <c r="D182" i="45"/>
  <c r="E182" i="45"/>
  <c r="F182" i="45"/>
  <c r="D183" i="45"/>
  <c r="E183" i="45"/>
  <c r="F183" i="45"/>
  <c r="D184" i="45"/>
  <c r="E184" i="45"/>
  <c r="F184" i="45"/>
  <c r="D185" i="45"/>
  <c r="E185" i="45"/>
  <c r="F185" i="45"/>
  <c r="D186" i="45"/>
  <c r="E186" i="45"/>
  <c r="F186" i="45"/>
  <c r="D187" i="45"/>
  <c r="E187" i="45"/>
  <c r="F187" i="45"/>
  <c r="D188" i="45"/>
  <c r="E188" i="45"/>
  <c r="F188" i="45"/>
  <c r="D189" i="45"/>
  <c r="E189" i="45"/>
  <c r="F189" i="45"/>
  <c r="D190" i="45"/>
  <c r="E190" i="45"/>
  <c r="F190" i="45"/>
  <c r="D191" i="45"/>
  <c r="E191" i="45"/>
  <c r="F191" i="45"/>
  <c r="D192" i="45"/>
  <c r="E192" i="45"/>
  <c r="F192" i="45"/>
  <c r="D193" i="45"/>
  <c r="E193" i="45"/>
  <c r="F193" i="45"/>
  <c r="D194" i="45"/>
  <c r="E194" i="45"/>
  <c r="F194" i="45"/>
  <c r="D195" i="45"/>
  <c r="E195" i="45"/>
  <c r="F195" i="45"/>
  <c r="D196" i="45"/>
  <c r="E196" i="45"/>
  <c r="F196" i="45"/>
  <c r="D197" i="45"/>
  <c r="E197" i="45"/>
  <c r="F197" i="45"/>
  <c r="D198" i="45"/>
  <c r="E198" i="45"/>
  <c r="F198" i="45"/>
  <c r="D199" i="45"/>
  <c r="E199" i="45"/>
  <c r="F199" i="45"/>
  <c r="D200" i="45"/>
  <c r="E200" i="45"/>
  <c r="F200" i="45"/>
  <c r="D201" i="45"/>
  <c r="E201" i="45"/>
  <c r="F201" i="45"/>
  <c r="D202" i="45"/>
  <c r="E202" i="45"/>
  <c r="F202" i="45"/>
  <c r="D203" i="45"/>
  <c r="E203" i="45"/>
  <c r="F203" i="45"/>
  <c r="D204" i="45"/>
  <c r="E204" i="45"/>
  <c r="F204" i="45"/>
  <c r="D205" i="45"/>
  <c r="E205" i="45"/>
  <c r="F205" i="45"/>
  <c r="D206" i="45"/>
  <c r="E206" i="45"/>
  <c r="F206" i="45"/>
  <c r="D207" i="45"/>
  <c r="E207" i="45"/>
  <c r="F207" i="45"/>
  <c r="D208" i="45"/>
  <c r="E208" i="45"/>
  <c r="F208" i="45"/>
  <c r="D209" i="45"/>
  <c r="E209" i="45"/>
  <c r="F209" i="45"/>
  <c r="D210" i="45"/>
  <c r="E210" i="45"/>
  <c r="F210" i="45"/>
  <c r="D211" i="45"/>
  <c r="E211" i="45"/>
  <c r="F211" i="45"/>
  <c r="D212" i="45"/>
  <c r="E212" i="45"/>
  <c r="F212" i="45"/>
  <c r="D213" i="45"/>
  <c r="E213" i="45"/>
  <c r="F213" i="45"/>
  <c r="D214" i="45"/>
  <c r="E214" i="45"/>
  <c r="F214" i="45"/>
  <c r="D215" i="45"/>
  <c r="E215" i="45"/>
  <c r="F215" i="45"/>
  <c r="D216" i="45"/>
  <c r="E216" i="45"/>
  <c r="F216" i="45"/>
  <c r="D217" i="45"/>
  <c r="E217" i="45"/>
  <c r="F217" i="45"/>
  <c r="D218" i="45"/>
  <c r="E218" i="45"/>
  <c r="F218" i="45"/>
  <c r="D219" i="45"/>
  <c r="E219" i="45"/>
  <c r="F219" i="45"/>
  <c r="D220" i="45"/>
  <c r="E220" i="45"/>
  <c r="F220" i="45"/>
  <c r="D221" i="45"/>
  <c r="E221" i="45"/>
  <c r="F221" i="45"/>
  <c r="E18" i="45"/>
  <c r="F18" i="45"/>
  <c r="D18" i="45"/>
  <c r="B19" i="45"/>
  <c r="B20" i="45"/>
  <c r="B21" i="45"/>
  <c r="B22" i="45"/>
  <c r="B23" i="45"/>
  <c r="B24" i="45"/>
  <c r="B25" i="45"/>
  <c r="B26" i="45"/>
  <c r="B27" i="45"/>
  <c r="B28" i="45"/>
  <c r="B29" i="45"/>
  <c r="B30" i="45"/>
  <c r="B31" i="45"/>
  <c r="B32" i="45"/>
  <c r="B33" i="45"/>
  <c r="B34" i="45"/>
  <c r="B35" i="45"/>
  <c r="B36" i="45"/>
  <c r="B37" i="45"/>
  <c r="B38" i="45"/>
  <c r="B39" i="45"/>
  <c r="B40" i="45"/>
  <c r="B41" i="45"/>
  <c r="B42" i="45"/>
  <c r="B43" i="45"/>
  <c r="B44" i="45"/>
  <c r="B45" i="45"/>
  <c r="B46" i="45"/>
  <c r="B47" i="45"/>
  <c r="B48" i="45"/>
  <c r="B49" i="45"/>
  <c r="B50" i="45"/>
  <c r="B51" i="45"/>
  <c r="B52" i="45"/>
  <c r="B53" i="45"/>
  <c r="B54" i="45"/>
  <c r="B55" i="45"/>
  <c r="B56" i="45"/>
  <c r="B57" i="45"/>
  <c r="B58" i="45"/>
  <c r="B59" i="45"/>
  <c r="B60" i="45"/>
  <c r="B61" i="45"/>
  <c r="B62" i="45"/>
  <c r="B63" i="45"/>
  <c r="B64" i="45"/>
  <c r="B65" i="45"/>
  <c r="B66" i="45"/>
  <c r="B67" i="45"/>
  <c r="B68" i="45"/>
  <c r="B69" i="45"/>
  <c r="B70" i="45"/>
  <c r="B71" i="45"/>
  <c r="B72" i="45"/>
  <c r="B73" i="45"/>
  <c r="B74" i="45"/>
  <c r="B75" i="45"/>
  <c r="B76" i="45"/>
  <c r="B77" i="45"/>
  <c r="B78" i="45"/>
  <c r="B79" i="45"/>
  <c r="B80" i="45"/>
  <c r="B81" i="45"/>
  <c r="B82" i="45"/>
  <c r="B83" i="45"/>
  <c r="B84" i="45"/>
  <c r="B85" i="45"/>
  <c r="B86" i="45"/>
  <c r="B87" i="45"/>
  <c r="B88" i="45"/>
  <c r="B89" i="45"/>
  <c r="B90" i="45"/>
  <c r="B91" i="45"/>
  <c r="B92" i="45"/>
  <c r="B93" i="45"/>
  <c r="B94" i="45"/>
  <c r="B95" i="45"/>
  <c r="B96" i="45"/>
  <c r="B97" i="45"/>
  <c r="B98" i="45"/>
  <c r="B99" i="45"/>
  <c r="B100" i="45"/>
  <c r="B101" i="45"/>
  <c r="B102" i="45"/>
  <c r="B103" i="45"/>
  <c r="B104" i="45"/>
  <c r="B105" i="45"/>
  <c r="B106" i="45"/>
  <c r="B107" i="45"/>
  <c r="B108" i="45"/>
  <c r="B109" i="45"/>
  <c r="B110" i="45"/>
  <c r="B111" i="45"/>
  <c r="B112" i="45"/>
  <c r="B113" i="45"/>
  <c r="B114" i="45"/>
  <c r="B115" i="45"/>
  <c r="B116" i="45"/>
  <c r="B117" i="45"/>
  <c r="B118" i="45"/>
  <c r="B119" i="45"/>
  <c r="B120" i="45"/>
  <c r="B121" i="45"/>
  <c r="B122" i="45"/>
  <c r="B123" i="45"/>
  <c r="B124" i="45"/>
  <c r="B125" i="45"/>
  <c r="B126" i="45"/>
  <c r="B127" i="45"/>
  <c r="B128" i="45"/>
  <c r="B129" i="45"/>
  <c r="B130" i="45"/>
  <c r="B131" i="45"/>
  <c r="B132" i="45"/>
  <c r="B133" i="45"/>
  <c r="B134" i="45"/>
  <c r="B135" i="45"/>
  <c r="B136" i="45"/>
  <c r="B137" i="45"/>
  <c r="B138" i="45"/>
  <c r="B139" i="45"/>
  <c r="B140" i="45"/>
  <c r="B141" i="45"/>
  <c r="B142" i="45"/>
  <c r="B143" i="45"/>
  <c r="B144" i="45"/>
  <c r="B145" i="45"/>
  <c r="B146" i="45"/>
  <c r="B147" i="45"/>
  <c r="B148" i="45"/>
  <c r="B149" i="45"/>
  <c r="B150" i="45"/>
  <c r="B151" i="45"/>
  <c r="B152" i="45"/>
  <c r="B153" i="45"/>
  <c r="B154" i="45"/>
  <c r="B155" i="45"/>
  <c r="B156" i="45"/>
  <c r="B157" i="45"/>
  <c r="B158" i="45"/>
  <c r="B159" i="45"/>
  <c r="B160" i="45"/>
  <c r="B161" i="45"/>
  <c r="B162" i="45"/>
  <c r="B163" i="45"/>
  <c r="B164" i="45"/>
  <c r="B165" i="45"/>
  <c r="B166" i="45"/>
  <c r="B167" i="45"/>
  <c r="B168" i="45"/>
  <c r="B169" i="45"/>
  <c r="B170" i="45"/>
  <c r="B171" i="45"/>
  <c r="B172" i="45"/>
  <c r="B173" i="45"/>
  <c r="B174" i="45"/>
  <c r="B175" i="45"/>
  <c r="B176" i="45"/>
  <c r="B177" i="45"/>
  <c r="B178" i="45"/>
  <c r="B179" i="45"/>
  <c r="B180" i="45"/>
  <c r="B181" i="45"/>
  <c r="B182" i="45"/>
  <c r="B183" i="45"/>
  <c r="B184" i="45"/>
  <c r="B185" i="45"/>
  <c r="B186" i="45"/>
  <c r="B187" i="45"/>
  <c r="B188" i="45"/>
  <c r="B189" i="45"/>
  <c r="B190" i="45"/>
  <c r="B191" i="45"/>
  <c r="B192" i="45"/>
  <c r="B193" i="45"/>
  <c r="B194" i="45"/>
  <c r="B195" i="45"/>
  <c r="B196" i="45"/>
  <c r="B197" i="45"/>
  <c r="B198" i="45"/>
  <c r="B199" i="45"/>
  <c r="B200" i="45"/>
  <c r="B201" i="45"/>
  <c r="B202" i="45"/>
  <c r="B203" i="45"/>
  <c r="B204" i="45"/>
  <c r="B205" i="45"/>
  <c r="B206" i="45"/>
  <c r="B207" i="45"/>
  <c r="B208" i="45"/>
  <c r="B209" i="45"/>
  <c r="B210" i="45"/>
  <c r="B211" i="45"/>
  <c r="B212" i="45"/>
  <c r="B213" i="45"/>
  <c r="B214" i="45"/>
  <c r="B215" i="45"/>
  <c r="B216" i="45"/>
  <c r="B217" i="45"/>
  <c r="B218" i="45"/>
  <c r="B219" i="45"/>
  <c r="B220" i="45"/>
  <c r="B221" i="45"/>
  <c r="B18" i="45"/>
  <c r="AA27" i="11"/>
  <c r="AB27" i="11"/>
  <c r="AC27" i="11"/>
  <c r="AD27" i="11"/>
  <c r="AE27" i="11"/>
  <c r="AF27" i="11"/>
  <c r="AA28" i="11"/>
  <c r="AB28" i="11"/>
  <c r="AC28" i="11"/>
  <c r="AD28" i="11"/>
  <c r="AE28" i="11"/>
  <c r="AF28" i="11"/>
  <c r="AA29" i="11"/>
  <c r="AB29" i="11"/>
  <c r="AC29" i="11"/>
  <c r="AD29" i="11"/>
  <c r="AE29" i="11"/>
  <c r="AF29" i="11"/>
  <c r="AA30" i="11"/>
  <c r="AB30" i="11"/>
  <c r="AC30" i="11"/>
  <c r="AD30" i="11"/>
  <c r="AE30" i="11"/>
  <c r="AF30" i="11"/>
  <c r="AA31" i="11"/>
  <c r="AB31" i="11"/>
  <c r="AC31" i="11"/>
  <c r="AD31" i="11"/>
  <c r="AE31" i="11"/>
  <c r="AF31" i="11"/>
  <c r="AA32" i="11"/>
  <c r="AB32" i="11"/>
  <c r="AC32" i="11"/>
  <c r="AD32" i="11"/>
  <c r="AE32" i="11"/>
  <c r="AF32" i="11"/>
  <c r="AA33" i="11"/>
  <c r="AB33" i="11"/>
  <c r="AC33" i="11"/>
  <c r="AD33" i="11"/>
  <c r="AE33" i="11"/>
  <c r="AF33" i="11"/>
  <c r="AA34" i="11"/>
  <c r="AB34" i="11"/>
  <c r="AC34" i="11"/>
  <c r="AD34" i="11"/>
  <c r="AE34" i="11"/>
  <c r="AF34" i="11"/>
  <c r="AA35" i="11"/>
  <c r="AB35" i="11"/>
  <c r="AC35" i="11"/>
  <c r="AD35" i="11"/>
  <c r="AE35" i="11"/>
  <c r="AF35" i="11"/>
  <c r="AA36" i="11"/>
  <c r="AB36" i="11"/>
  <c r="AC36" i="11"/>
  <c r="AD36" i="11"/>
  <c r="AE36" i="11"/>
  <c r="AF36" i="11"/>
  <c r="AA37" i="11"/>
  <c r="AB37" i="11"/>
  <c r="AC37" i="11"/>
  <c r="AD37" i="11"/>
  <c r="AE37" i="11"/>
  <c r="AF37" i="11"/>
  <c r="AA38" i="11"/>
  <c r="AB38" i="11"/>
  <c r="AC38" i="11"/>
  <c r="AD38" i="11"/>
  <c r="AE38" i="11"/>
  <c r="AF38" i="11"/>
  <c r="AA39" i="11"/>
  <c r="AB39" i="11"/>
  <c r="AC39" i="11"/>
  <c r="AD39" i="11"/>
  <c r="AE39" i="11"/>
  <c r="AF39" i="11"/>
  <c r="AA40" i="11"/>
  <c r="AB40" i="11"/>
  <c r="AC40" i="11"/>
  <c r="AD40" i="11"/>
  <c r="AE40" i="11"/>
  <c r="AF40" i="11"/>
  <c r="AA41" i="11"/>
  <c r="AB41" i="11"/>
  <c r="AC41" i="11"/>
  <c r="AD41" i="11"/>
  <c r="AE41" i="11"/>
  <c r="AF41" i="11"/>
  <c r="AA42" i="11"/>
  <c r="AB42" i="11"/>
  <c r="AC42" i="11"/>
  <c r="AD42" i="11"/>
  <c r="AE42" i="11"/>
  <c r="AF42" i="11"/>
  <c r="AA43" i="11"/>
  <c r="AB43" i="11"/>
  <c r="AC43" i="11"/>
  <c r="AD43" i="11"/>
  <c r="AE43" i="11"/>
  <c r="AF43" i="11"/>
  <c r="AA44" i="11"/>
  <c r="AB44" i="11"/>
  <c r="AC44" i="11"/>
  <c r="AD44" i="11"/>
  <c r="AE44" i="11"/>
  <c r="AF44" i="11"/>
  <c r="AA45" i="11"/>
  <c r="AB45" i="11"/>
  <c r="AC45" i="11"/>
  <c r="AD45" i="11"/>
  <c r="AE45" i="11"/>
  <c r="AF45" i="11"/>
  <c r="AA46" i="11"/>
  <c r="AB46" i="11"/>
  <c r="AC46" i="11"/>
  <c r="AD46" i="11"/>
  <c r="AE46" i="11"/>
  <c r="AF46" i="11"/>
  <c r="AA47" i="11"/>
  <c r="AB47" i="11"/>
  <c r="AC47" i="11"/>
  <c r="AD47" i="11"/>
  <c r="AE47" i="11"/>
  <c r="AF47" i="11"/>
  <c r="AA48" i="11"/>
  <c r="AB48" i="11"/>
  <c r="AC48" i="11"/>
  <c r="AD48" i="11"/>
  <c r="AE48" i="11"/>
  <c r="AF48" i="11"/>
  <c r="AA49" i="11"/>
  <c r="AB49" i="11"/>
  <c r="AC49" i="11"/>
  <c r="AD49" i="11"/>
  <c r="AE49" i="11"/>
  <c r="AF49" i="11"/>
  <c r="AA50" i="11"/>
  <c r="AB50" i="11"/>
  <c r="AC50" i="11"/>
  <c r="AD50" i="11"/>
  <c r="AE50" i="11"/>
  <c r="AF50" i="11"/>
  <c r="AA51" i="11"/>
  <c r="AB51" i="11"/>
  <c r="AC51" i="11"/>
  <c r="AD51" i="11"/>
  <c r="AE51" i="11"/>
  <c r="AF51" i="11"/>
  <c r="AA52" i="11"/>
  <c r="AB52" i="11"/>
  <c r="AC52" i="11"/>
  <c r="AD52" i="11"/>
  <c r="AE52" i="11"/>
  <c r="AF52" i="11"/>
  <c r="AA53" i="11"/>
  <c r="AB53" i="11"/>
  <c r="AC53" i="11"/>
  <c r="AD53" i="11"/>
  <c r="AE53" i="11"/>
  <c r="AF53" i="11"/>
  <c r="AA54" i="11"/>
  <c r="AB54" i="11"/>
  <c r="AC54" i="11"/>
  <c r="AD54" i="11"/>
  <c r="AE54" i="11"/>
  <c r="AF54" i="11"/>
  <c r="AA55" i="11"/>
  <c r="AB55" i="11"/>
  <c r="AC55" i="11"/>
  <c r="AD55" i="11"/>
  <c r="AE55" i="11"/>
  <c r="AF55" i="11"/>
  <c r="AA56" i="11"/>
  <c r="AB56" i="11"/>
  <c r="AC56" i="11"/>
  <c r="AD56" i="11"/>
  <c r="AE56" i="11"/>
  <c r="AF56" i="11"/>
  <c r="AA57" i="11"/>
  <c r="AB57" i="11"/>
  <c r="AC57" i="11"/>
  <c r="AD57" i="11"/>
  <c r="AE57" i="11"/>
  <c r="AF57" i="11"/>
  <c r="AA58" i="11"/>
  <c r="AB58" i="11"/>
  <c r="AC58" i="11"/>
  <c r="AD58" i="11"/>
  <c r="AE58" i="11"/>
  <c r="AF58" i="11"/>
  <c r="AA59" i="11"/>
  <c r="AB59" i="11"/>
  <c r="AC59" i="11"/>
  <c r="AD59" i="11"/>
  <c r="AE59" i="11"/>
  <c r="AF59" i="11"/>
  <c r="AA60" i="11"/>
  <c r="AB60" i="11"/>
  <c r="AC60" i="11"/>
  <c r="AD60" i="11"/>
  <c r="AE60" i="11"/>
  <c r="AF60" i="11"/>
  <c r="AA61" i="11"/>
  <c r="AB61" i="11"/>
  <c r="AC61" i="11"/>
  <c r="AD61" i="11"/>
  <c r="AE61" i="11"/>
  <c r="AF61" i="11"/>
  <c r="AA62" i="11"/>
  <c r="AB62" i="11"/>
  <c r="AC62" i="11"/>
  <c r="AD62" i="11"/>
  <c r="AE62" i="11"/>
  <c r="AF62" i="11"/>
  <c r="AA63" i="11"/>
  <c r="AB63" i="11"/>
  <c r="AC63" i="11"/>
  <c r="AD63" i="11"/>
  <c r="AE63" i="11"/>
  <c r="AF63" i="11"/>
  <c r="AA64" i="11"/>
  <c r="AB64" i="11"/>
  <c r="AC64" i="11"/>
  <c r="AD64" i="11"/>
  <c r="AE64" i="11"/>
  <c r="AF64" i="11"/>
  <c r="AA65" i="11"/>
  <c r="AB65" i="11"/>
  <c r="AC65" i="11"/>
  <c r="AD65" i="11"/>
  <c r="AE65" i="11"/>
  <c r="AF65" i="11"/>
  <c r="AA66" i="11"/>
  <c r="AB66" i="11"/>
  <c r="AC66" i="11"/>
  <c r="AD66" i="11"/>
  <c r="AE66" i="11"/>
  <c r="AF66" i="11"/>
  <c r="AA67" i="11"/>
  <c r="AB67" i="11"/>
  <c r="AC67" i="11"/>
  <c r="AD67" i="11"/>
  <c r="AE67" i="11"/>
  <c r="AF67" i="11"/>
  <c r="AA68" i="11"/>
  <c r="AB68" i="11"/>
  <c r="AC68" i="11"/>
  <c r="AD68" i="11"/>
  <c r="AE68" i="11"/>
  <c r="AF68" i="11"/>
  <c r="AA69" i="11"/>
  <c r="AB69" i="11"/>
  <c r="AC69" i="11"/>
  <c r="AD69" i="11"/>
  <c r="AE69" i="11"/>
  <c r="AF69" i="11"/>
  <c r="AA70" i="11"/>
  <c r="AB70" i="11"/>
  <c r="AC70" i="11"/>
  <c r="AD70" i="11"/>
  <c r="AE70" i="11"/>
  <c r="AF70" i="11"/>
  <c r="AA71" i="11"/>
  <c r="AB71" i="11"/>
  <c r="AC71" i="11"/>
  <c r="AD71" i="11"/>
  <c r="AE71" i="11"/>
  <c r="AF71" i="11"/>
  <c r="AA72" i="11"/>
  <c r="AB72" i="11"/>
  <c r="AC72" i="11"/>
  <c r="AD72" i="11"/>
  <c r="AE72" i="11"/>
  <c r="AF72" i="11"/>
  <c r="AA73" i="11"/>
  <c r="AB73" i="11"/>
  <c r="AC73" i="11"/>
  <c r="AD73" i="11"/>
  <c r="AE73" i="11"/>
  <c r="AF73" i="11"/>
  <c r="AA74" i="11"/>
  <c r="AB74" i="11"/>
  <c r="AC74" i="11"/>
  <c r="AD74" i="11"/>
  <c r="AE74" i="11"/>
  <c r="AF74" i="11"/>
  <c r="AA75" i="11"/>
  <c r="AB75" i="11"/>
  <c r="AC75" i="11"/>
  <c r="AD75" i="11"/>
  <c r="AE75" i="11"/>
  <c r="AF75" i="11"/>
  <c r="AA76" i="11"/>
  <c r="AB76" i="11"/>
  <c r="AC76" i="11"/>
  <c r="AD76" i="11"/>
  <c r="AE76" i="11"/>
  <c r="AF76" i="11"/>
  <c r="AA77" i="11"/>
  <c r="AB77" i="11"/>
  <c r="AC77" i="11"/>
  <c r="AD77" i="11"/>
  <c r="AE77" i="11"/>
  <c r="AF77" i="11"/>
  <c r="AA78" i="11"/>
  <c r="AB78" i="11"/>
  <c r="AC78" i="11"/>
  <c r="AD78" i="11"/>
  <c r="AE78" i="11"/>
  <c r="AF78" i="11"/>
  <c r="AA79" i="11"/>
  <c r="AB79" i="11"/>
  <c r="AC79" i="11"/>
  <c r="AD79" i="11"/>
  <c r="AE79" i="11"/>
  <c r="AF79" i="11"/>
  <c r="AA80" i="11"/>
  <c r="AB80" i="11"/>
  <c r="AC80" i="11"/>
  <c r="AD80" i="11"/>
  <c r="AE80" i="11"/>
  <c r="AF80" i="11"/>
  <c r="AA81" i="11"/>
  <c r="AB81" i="11"/>
  <c r="AC81" i="11"/>
  <c r="AD81" i="11"/>
  <c r="AE81" i="11"/>
  <c r="AF81" i="11"/>
  <c r="AA82" i="11"/>
  <c r="AB82" i="11"/>
  <c r="AC82" i="11"/>
  <c r="AD82" i="11"/>
  <c r="AE82" i="11"/>
  <c r="AF82" i="11"/>
  <c r="AA83" i="11"/>
  <c r="AB83" i="11"/>
  <c r="AC83" i="11"/>
  <c r="AD83" i="11"/>
  <c r="AE83" i="11"/>
  <c r="AF83" i="11"/>
  <c r="AA84" i="11"/>
  <c r="AB84" i="11"/>
  <c r="AC84" i="11"/>
  <c r="AD84" i="11"/>
  <c r="AE84" i="11"/>
  <c r="AF84" i="11"/>
  <c r="AA85" i="11"/>
  <c r="AB85" i="11"/>
  <c r="AC85" i="11"/>
  <c r="AD85" i="11"/>
  <c r="AE85" i="11"/>
  <c r="AF85" i="11"/>
  <c r="AA86" i="11"/>
  <c r="AB86" i="11"/>
  <c r="AC86" i="11"/>
  <c r="AD86" i="11"/>
  <c r="AE86" i="11"/>
  <c r="AF86" i="11"/>
  <c r="AA87" i="11"/>
  <c r="AB87" i="11"/>
  <c r="AC87" i="11"/>
  <c r="AD87" i="11"/>
  <c r="AE87" i="11"/>
  <c r="AF87" i="11"/>
  <c r="AA88" i="11"/>
  <c r="AB88" i="11"/>
  <c r="AC88" i="11"/>
  <c r="AD88" i="11"/>
  <c r="AE88" i="11"/>
  <c r="AF88" i="11"/>
  <c r="AA89" i="11"/>
  <c r="AB89" i="11"/>
  <c r="AC89" i="11"/>
  <c r="AD89" i="11"/>
  <c r="AE89" i="11"/>
  <c r="AF89" i="11"/>
  <c r="AA90" i="11"/>
  <c r="AB90" i="11"/>
  <c r="AC90" i="11"/>
  <c r="AD90" i="11"/>
  <c r="AE90" i="11"/>
  <c r="AF90" i="11"/>
  <c r="AA91" i="11"/>
  <c r="AB91" i="11"/>
  <c r="AC91" i="11"/>
  <c r="AD91" i="11"/>
  <c r="AE91" i="11"/>
  <c r="AF91" i="11"/>
  <c r="AA92" i="11"/>
  <c r="AB92" i="11"/>
  <c r="AC92" i="11"/>
  <c r="AD92" i="11"/>
  <c r="AE92" i="11"/>
  <c r="AF92" i="11"/>
  <c r="AA93" i="11"/>
  <c r="AB93" i="11"/>
  <c r="AC93" i="11"/>
  <c r="AD93" i="11"/>
  <c r="AE93" i="11"/>
  <c r="AF93" i="11"/>
  <c r="AA94" i="11"/>
  <c r="AB94" i="11"/>
  <c r="AC94" i="11"/>
  <c r="AD94" i="11"/>
  <c r="AE94" i="11"/>
  <c r="AF94" i="11"/>
  <c r="AA95" i="11"/>
  <c r="AB95" i="11"/>
  <c r="AC95" i="11"/>
  <c r="AD95" i="11"/>
  <c r="AE95" i="11"/>
  <c r="AF95" i="11"/>
  <c r="AA96" i="11"/>
  <c r="AB96" i="11"/>
  <c r="AC96" i="11"/>
  <c r="AD96" i="11"/>
  <c r="AE96" i="11"/>
  <c r="AF96" i="11"/>
  <c r="AA97" i="11"/>
  <c r="AB97" i="11"/>
  <c r="AC97" i="11"/>
  <c r="AD97" i="11"/>
  <c r="AE97" i="11"/>
  <c r="AF97" i="11"/>
  <c r="AA98" i="11"/>
  <c r="AB98" i="11"/>
  <c r="AC98" i="11"/>
  <c r="AD98" i="11"/>
  <c r="AE98" i="11"/>
  <c r="AF98" i="11"/>
  <c r="AA99" i="11"/>
  <c r="AB99" i="11"/>
  <c r="AC99" i="11"/>
  <c r="AD99" i="11"/>
  <c r="AE99" i="11"/>
  <c r="AF99" i="11"/>
  <c r="AA100" i="11"/>
  <c r="AB100" i="11"/>
  <c r="AC100" i="11"/>
  <c r="AD100" i="11"/>
  <c r="AE100" i="11"/>
  <c r="AF100" i="11"/>
  <c r="AA101" i="11"/>
  <c r="AB101" i="11"/>
  <c r="AC101" i="11"/>
  <c r="AD101" i="11"/>
  <c r="AE101" i="11"/>
  <c r="AF101" i="11"/>
  <c r="AA102" i="11"/>
  <c r="AB102" i="11"/>
  <c r="AC102" i="11"/>
  <c r="AD102" i="11"/>
  <c r="AE102" i="11"/>
  <c r="AF102" i="11"/>
  <c r="AA103" i="11"/>
  <c r="AB103" i="11"/>
  <c r="AC103" i="11"/>
  <c r="AD103" i="11"/>
  <c r="AE103" i="11"/>
  <c r="AF103" i="11"/>
  <c r="AA104" i="11"/>
  <c r="AB104" i="11"/>
  <c r="AC104" i="11"/>
  <c r="AD104" i="11"/>
  <c r="AE104" i="11"/>
  <c r="AF104" i="11"/>
  <c r="AA105" i="11"/>
  <c r="AB105" i="11"/>
  <c r="AC105" i="11"/>
  <c r="AD105" i="11"/>
  <c r="AE105" i="11"/>
  <c r="AF105" i="11"/>
  <c r="AA106" i="11"/>
  <c r="AB106" i="11"/>
  <c r="AC106" i="11"/>
  <c r="AD106" i="11"/>
  <c r="AE106" i="11"/>
  <c r="AF106" i="11"/>
  <c r="AA107" i="11"/>
  <c r="AB107" i="11"/>
  <c r="AC107" i="11"/>
  <c r="AD107" i="11"/>
  <c r="AE107" i="11"/>
  <c r="AF107" i="11"/>
  <c r="AA108" i="11"/>
  <c r="AB108" i="11"/>
  <c r="AC108" i="11"/>
  <c r="AD108" i="11"/>
  <c r="AE108" i="11"/>
  <c r="AF108" i="11"/>
  <c r="AA109" i="11"/>
  <c r="AB109" i="11"/>
  <c r="AC109" i="11"/>
  <c r="AD109" i="11"/>
  <c r="AE109" i="11"/>
  <c r="AF109" i="11"/>
  <c r="AA110" i="11"/>
  <c r="AB110" i="11"/>
  <c r="AC110" i="11"/>
  <c r="AD110" i="11"/>
  <c r="AE110" i="11"/>
  <c r="AF110" i="11"/>
  <c r="AA111" i="11"/>
  <c r="AB111" i="11"/>
  <c r="AC111" i="11"/>
  <c r="AD111" i="11"/>
  <c r="AE111" i="11"/>
  <c r="AF111" i="11"/>
  <c r="AA112" i="11"/>
  <c r="AB112" i="11"/>
  <c r="AC112" i="11"/>
  <c r="AD112" i="11"/>
  <c r="AE112" i="11"/>
  <c r="AF112" i="11"/>
  <c r="AA113" i="11"/>
  <c r="AB113" i="11"/>
  <c r="AC113" i="11"/>
  <c r="AD113" i="11"/>
  <c r="AE113" i="11"/>
  <c r="AF113" i="11"/>
  <c r="AA114" i="11"/>
  <c r="AB114" i="11"/>
  <c r="AC114" i="11"/>
  <c r="AD114" i="11"/>
  <c r="AE114" i="11"/>
  <c r="AF114" i="11"/>
  <c r="AA115" i="11"/>
  <c r="AB115" i="11"/>
  <c r="AC115" i="11"/>
  <c r="AD115" i="11"/>
  <c r="AE115" i="11"/>
  <c r="AF115" i="11"/>
  <c r="AA116" i="11"/>
  <c r="AB116" i="11"/>
  <c r="AC116" i="11"/>
  <c r="AD116" i="11"/>
  <c r="AE116" i="11"/>
  <c r="AF116" i="11"/>
  <c r="AA117" i="11"/>
  <c r="AB117" i="11"/>
  <c r="AC117" i="11"/>
  <c r="AD117" i="11"/>
  <c r="AE117" i="11"/>
  <c r="AF117" i="11"/>
  <c r="AA118" i="11"/>
  <c r="AB118" i="11"/>
  <c r="AC118" i="11"/>
  <c r="AD118" i="11"/>
  <c r="AE118" i="11"/>
  <c r="AF118" i="11"/>
  <c r="AA119" i="11"/>
  <c r="AB119" i="11"/>
  <c r="AC119" i="11"/>
  <c r="AD119" i="11"/>
  <c r="AE119" i="11"/>
  <c r="AF119" i="11"/>
  <c r="AA120" i="11"/>
  <c r="AB120" i="11"/>
  <c r="AC120" i="11"/>
  <c r="AD120" i="11"/>
  <c r="AE120" i="11"/>
  <c r="AF120" i="11"/>
  <c r="AA121" i="11"/>
  <c r="AB121" i="11"/>
  <c r="AC121" i="11"/>
  <c r="AD121" i="11"/>
  <c r="AE121" i="11"/>
  <c r="AF121" i="11"/>
  <c r="AA122" i="11"/>
  <c r="AB122" i="11"/>
  <c r="AC122" i="11"/>
  <c r="AD122" i="11"/>
  <c r="AE122" i="11"/>
  <c r="AF122" i="11"/>
  <c r="AA123" i="11"/>
  <c r="AB123" i="11"/>
  <c r="AC123" i="11"/>
  <c r="AD123" i="11"/>
  <c r="AE123" i="11"/>
  <c r="AF123" i="11"/>
  <c r="AA124" i="11"/>
  <c r="AB124" i="11"/>
  <c r="AC124" i="11"/>
  <c r="AD124" i="11"/>
  <c r="AE124" i="11"/>
  <c r="AF124" i="11"/>
  <c r="AA125" i="11"/>
  <c r="AB125" i="11"/>
  <c r="AC125" i="11"/>
  <c r="AD125" i="11"/>
  <c r="AE125" i="11"/>
  <c r="AF125" i="11"/>
  <c r="AA126" i="11"/>
  <c r="AB126" i="11"/>
  <c r="AC126" i="11"/>
  <c r="AD126" i="11"/>
  <c r="AE126" i="11"/>
  <c r="AF126" i="11"/>
  <c r="AA127" i="11"/>
  <c r="AB127" i="11"/>
  <c r="AC127" i="11"/>
  <c r="AD127" i="11"/>
  <c r="AE127" i="11"/>
  <c r="AF127" i="11"/>
  <c r="AA128" i="11"/>
  <c r="AB128" i="11"/>
  <c r="AC128" i="11"/>
  <c r="AD128" i="11"/>
  <c r="AE128" i="11"/>
  <c r="AF128" i="11"/>
  <c r="AA129" i="11"/>
  <c r="AB129" i="11"/>
  <c r="AC129" i="11"/>
  <c r="AD129" i="11"/>
  <c r="AE129" i="11"/>
  <c r="AF129" i="11"/>
  <c r="AA130" i="11"/>
  <c r="AB130" i="11"/>
  <c r="AC130" i="11"/>
  <c r="AD130" i="11"/>
  <c r="AE130" i="11"/>
  <c r="AF130" i="11"/>
  <c r="AA131" i="11"/>
  <c r="AB131" i="11"/>
  <c r="AC131" i="11"/>
  <c r="AD131" i="11"/>
  <c r="AE131" i="11"/>
  <c r="AF131" i="11"/>
  <c r="AA132" i="11"/>
  <c r="AB132" i="11"/>
  <c r="AC132" i="11"/>
  <c r="AD132" i="11"/>
  <c r="AE132" i="11"/>
  <c r="AF132" i="11"/>
  <c r="AA133" i="11"/>
  <c r="AB133" i="11"/>
  <c r="AC133" i="11"/>
  <c r="AD133" i="11"/>
  <c r="AE133" i="11"/>
  <c r="AF133" i="11"/>
  <c r="AA134" i="11"/>
  <c r="AB134" i="11"/>
  <c r="AC134" i="11"/>
  <c r="AD134" i="11"/>
  <c r="AE134" i="11"/>
  <c r="AF134" i="11"/>
  <c r="AA135" i="11"/>
  <c r="AB135" i="11"/>
  <c r="AC135" i="11"/>
  <c r="AD135" i="11"/>
  <c r="AE135" i="11"/>
  <c r="AF135" i="11"/>
  <c r="AA136" i="11"/>
  <c r="AB136" i="11"/>
  <c r="AC136" i="11"/>
  <c r="AD136" i="11"/>
  <c r="AE136" i="11"/>
  <c r="AF136" i="11"/>
  <c r="AA137" i="11"/>
  <c r="AB137" i="11"/>
  <c r="AC137" i="11"/>
  <c r="AD137" i="11"/>
  <c r="AE137" i="11"/>
  <c r="AF137" i="11"/>
  <c r="AA138" i="11"/>
  <c r="AB138" i="11"/>
  <c r="AC138" i="11"/>
  <c r="AD138" i="11"/>
  <c r="AE138" i="11"/>
  <c r="AF138" i="11"/>
  <c r="AA139" i="11"/>
  <c r="AB139" i="11"/>
  <c r="AC139" i="11"/>
  <c r="AD139" i="11"/>
  <c r="AE139" i="11"/>
  <c r="AF139" i="11"/>
  <c r="AA140" i="11"/>
  <c r="AB140" i="11"/>
  <c r="AC140" i="11"/>
  <c r="AD140" i="11"/>
  <c r="AE140" i="11"/>
  <c r="AF140" i="11"/>
  <c r="AA141" i="11"/>
  <c r="AB141" i="11"/>
  <c r="AC141" i="11"/>
  <c r="AD141" i="11"/>
  <c r="AE141" i="11"/>
  <c r="AF141" i="11"/>
  <c r="AA142" i="11"/>
  <c r="AB142" i="11"/>
  <c r="AC142" i="11"/>
  <c r="AD142" i="11"/>
  <c r="AE142" i="11"/>
  <c r="AF142" i="11"/>
  <c r="AA143" i="11"/>
  <c r="AB143" i="11"/>
  <c r="AC143" i="11"/>
  <c r="AD143" i="11"/>
  <c r="AE143" i="11"/>
  <c r="AF143" i="11"/>
  <c r="AA144" i="11"/>
  <c r="AB144" i="11"/>
  <c r="AC144" i="11"/>
  <c r="AD144" i="11"/>
  <c r="AE144" i="11"/>
  <c r="AF144" i="11"/>
  <c r="AA145" i="11"/>
  <c r="AB145" i="11"/>
  <c r="AC145" i="11"/>
  <c r="AD145" i="11"/>
  <c r="AE145" i="11"/>
  <c r="AF145" i="11"/>
  <c r="AA146" i="11"/>
  <c r="AB146" i="11"/>
  <c r="AC146" i="11"/>
  <c r="AD146" i="11"/>
  <c r="AE146" i="11"/>
  <c r="AF146" i="11"/>
  <c r="AA147" i="11"/>
  <c r="AB147" i="11"/>
  <c r="AC147" i="11"/>
  <c r="AD147" i="11"/>
  <c r="AE147" i="11"/>
  <c r="AF147" i="11"/>
  <c r="AA148" i="11"/>
  <c r="AB148" i="11"/>
  <c r="AC148" i="11"/>
  <c r="AD148" i="11"/>
  <c r="AE148" i="11"/>
  <c r="AF148" i="11"/>
  <c r="AA149" i="11"/>
  <c r="AB149" i="11"/>
  <c r="AC149" i="11"/>
  <c r="AD149" i="11"/>
  <c r="AE149" i="11"/>
  <c r="AF149" i="11"/>
  <c r="AA150" i="11"/>
  <c r="AB150" i="11"/>
  <c r="AC150" i="11"/>
  <c r="AD150" i="11"/>
  <c r="AE150" i="11"/>
  <c r="AF150" i="11"/>
  <c r="AA151" i="11"/>
  <c r="AB151" i="11"/>
  <c r="AC151" i="11"/>
  <c r="AD151" i="11"/>
  <c r="AE151" i="11"/>
  <c r="AF151" i="11"/>
  <c r="AA152" i="11"/>
  <c r="AB152" i="11"/>
  <c r="AC152" i="11"/>
  <c r="AD152" i="11"/>
  <c r="AE152" i="11"/>
  <c r="AF152" i="11"/>
  <c r="AA153" i="11"/>
  <c r="AB153" i="11"/>
  <c r="AC153" i="11"/>
  <c r="AD153" i="11"/>
  <c r="AE153" i="11"/>
  <c r="AF153" i="11"/>
  <c r="AA154" i="11"/>
  <c r="AB154" i="11"/>
  <c r="AC154" i="11"/>
  <c r="AD154" i="11"/>
  <c r="AE154" i="11"/>
  <c r="AF154" i="11"/>
  <c r="AA155" i="11"/>
  <c r="AB155" i="11"/>
  <c r="AC155" i="11"/>
  <c r="AD155" i="11"/>
  <c r="AE155" i="11"/>
  <c r="AF155" i="11"/>
  <c r="AA156" i="11"/>
  <c r="AB156" i="11"/>
  <c r="AC156" i="11"/>
  <c r="AD156" i="11"/>
  <c r="AE156" i="11"/>
  <c r="AF156" i="11"/>
  <c r="AA157" i="11"/>
  <c r="AB157" i="11"/>
  <c r="AC157" i="11"/>
  <c r="AD157" i="11"/>
  <c r="AE157" i="11"/>
  <c r="AF157" i="11"/>
  <c r="AA158" i="11"/>
  <c r="AB158" i="11"/>
  <c r="AC158" i="11"/>
  <c r="AD158" i="11"/>
  <c r="AE158" i="11"/>
  <c r="AF158" i="11"/>
  <c r="AA159" i="11"/>
  <c r="AB159" i="11"/>
  <c r="AC159" i="11"/>
  <c r="AD159" i="11"/>
  <c r="AE159" i="11"/>
  <c r="AF159" i="11"/>
  <c r="AA160" i="11"/>
  <c r="AB160" i="11"/>
  <c r="AC160" i="11"/>
  <c r="AD160" i="11"/>
  <c r="AE160" i="11"/>
  <c r="AF160" i="11"/>
  <c r="AA161" i="11"/>
  <c r="AB161" i="11"/>
  <c r="AC161" i="11"/>
  <c r="AD161" i="11"/>
  <c r="AE161" i="11"/>
  <c r="AF161" i="11"/>
  <c r="AA162" i="11"/>
  <c r="AB162" i="11"/>
  <c r="AC162" i="11"/>
  <c r="AD162" i="11"/>
  <c r="AE162" i="11"/>
  <c r="AF162" i="11"/>
  <c r="AA163" i="11"/>
  <c r="AB163" i="11"/>
  <c r="AC163" i="11"/>
  <c r="AD163" i="11"/>
  <c r="AE163" i="11"/>
  <c r="AF163" i="11"/>
  <c r="AA164" i="11"/>
  <c r="AB164" i="11"/>
  <c r="AC164" i="11"/>
  <c r="AD164" i="11"/>
  <c r="AE164" i="11"/>
  <c r="AF164" i="11"/>
  <c r="AA165" i="11"/>
  <c r="AB165" i="11"/>
  <c r="AC165" i="11"/>
  <c r="AD165" i="11"/>
  <c r="AE165" i="11"/>
  <c r="AF165" i="11"/>
  <c r="AA166" i="11"/>
  <c r="AB166" i="11"/>
  <c r="AC166" i="11"/>
  <c r="AD166" i="11"/>
  <c r="AE166" i="11"/>
  <c r="AF166" i="11"/>
  <c r="AA167" i="11"/>
  <c r="AB167" i="11"/>
  <c r="AC167" i="11"/>
  <c r="AD167" i="11"/>
  <c r="AE167" i="11"/>
  <c r="AF167" i="11"/>
  <c r="AA168" i="11"/>
  <c r="AB168" i="11"/>
  <c r="AC168" i="11"/>
  <c r="AD168" i="11"/>
  <c r="AE168" i="11"/>
  <c r="AF168" i="11"/>
  <c r="AA169" i="11"/>
  <c r="AB169" i="11"/>
  <c r="AC169" i="11"/>
  <c r="AD169" i="11"/>
  <c r="AE169" i="11"/>
  <c r="AF169" i="11"/>
  <c r="AA170" i="11"/>
  <c r="AB170" i="11"/>
  <c r="AC170" i="11"/>
  <c r="AD170" i="11"/>
  <c r="AE170" i="11"/>
  <c r="AF170" i="11"/>
  <c r="AA171" i="11"/>
  <c r="AB171" i="11"/>
  <c r="AC171" i="11"/>
  <c r="AD171" i="11"/>
  <c r="AE171" i="11"/>
  <c r="AF171" i="11"/>
  <c r="AA172" i="11"/>
  <c r="AB172" i="11"/>
  <c r="AC172" i="11"/>
  <c r="AD172" i="11"/>
  <c r="AE172" i="11"/>
  <c r="AF172" i="11"/>
  <c r="AA173" i="11"/>
  <c r="AB173" i="11"/>
  <c r="AC173" i="11"/>
  <c r="AD173" i="11"/>
  <c r="AE173" i="11"/>
  <c r="AF173" i="11"/>
  <c r="AA174" i="11"/>
  <c r="AB174" i="11"/>
  <c r="AC174" i="11"/>
  <c r="AD174" i="11"/>
  <c r="AE174" i="11"/>
  <c r="AF174" i="11"/>
  <c r="AA175" i="11"/>
  <c r="AB175" i="11"/>
  <c r="AC175" i="11"/>
  <c r="AD175" i="11"/>
  <c r="AE175" i="11"/>
  <c r="AF175" i="11"/>
  <c r="AA176" i="11"/>
  <c r="AB176" i="11"/>
  <c r="AC176" i="11"/>
  <c r="AD176" i="11"/>
  <c r="AE176" i="11"/>
  <c r="AF176" i="11"/>
  <c r="AA177" i="11"/>
  <c r="AB177" i="11"/>
  <c r="AC177" i="11"/>
  <c r="AD177" i="11"/>
  <c r="AE177" i="11"/>
  <c r="AF177" i="11"/>
  <c r="AA178" i="11"/>
  <c r="AB178" i="11"/>
  <c r="AC178" i="11"/>
  <c r="AD178" i="11"/>
  <c r="AE178" i="11"/>
  <c r="AF178" i="11"/>
  <c r="AA179" i="11"/>
  <c r="AB179" i="11"/>
  <c r="AC179" i="11"/>
  <c r="AD179" i="11"/>
  <c r="AE179" i="11"/>
  <c r="AF179" i="11"/>
  <c r="AA180" i="11"/>
  <c r="AB180" i="11"/>
  <c r="AC180" i="11"/>
  <c r="AD180" i="11"/>
  <c r="AE180" i="11"/>
  <c r="AF180" i="11"/>
  <c r="AA181" i="11"/>
  <c r="AB181" i="11"/>
  <c r="AC181" i="11"/>
  <c r="AD181" i="11"/>
  <c r="AE181" i="11"/>
  <c r="AF181" i="11"/>
  <c r="AA182" i="11"/>
  <c r="AB182" i="11"/>
  <c r="AC182" i="11"/>
  <c r="AD182" i="11"/>
  <c r="AE182" i="11"/>
  <c r="AF182" i="11"/>
  <c r="AA183" i="11"/>
  <c r="AB183" i="11"/>
  <c r="AC183" i="11"/>
  <c r="AD183" i="11"/>
  <c r="AE183" i="11"/>
  <c r="AF183" i="11"/>
  <c r="AA184" i="11"/>
  <c r="AB184" i="11"/>
  <c r="AC184" i="11"/>
  <c r="AD184" i="11"/>
  <c r="AE184" i="11"/>
  <c r="AF184" i="11"/>
  <c r="AA185" i="11"/>
  <c r="AB185" i="11"/>
  <c r="AC185" i="11"/>
  <c r="AD185" i="11"/>
  <c r="AE185" i="11"/>
  <c r="AF185" i="11"/>
  <c r="AA186" i="11"/>
  <c r="AB186" i="11"/>
  <c r="AC186" i="11"/>
  <c r="AD186" i="11"/>
  <c r="AE186" i="11"/>
  <c r="AF186" i="11"/>
  <c r="AA187" i="11"/>
  <c r="AB187" i="11"/>
  <c r="AC187" i="11"/>
  <c r="AD187" i="11"/>
  <c r="AE187" i="11"/>
  <c r="AF187" i="11"/>
  <c r="AA188" i="11"/>
  <c r="AB188" i="11"/>
  <c r="AC188" i="11"/>
  <c r="AD188" i="11"/>
  <c r="AE188" i="11"/>
  <c r="AF188" i="11"/>
  <c r="AA189" i="11"/>
  <c r="AB189" i="11"/>
  <c r="AC189" i="11"/>
  <c r="AD189" i="11"/>
  <c r="AE189" i="11"/>
  <c r="AF189" i="11"/>
  <c r="AA190" i="11"/>
  <c r="AB190" i="11"/>
  <c r="AC190" i="11"/>
  <c r="AD190" i="11"/>
  <c r="AE190" i="11"/>
  <c r="AF190" i="11"/>
  <c r="AA191" i="11"/>
  <c r="AB191" i="11"/>
  <c r="AC191" i="11"/>
  <c r="AD191" i="11"/>
  <c r="AE191" i="11"/>
  <c r="AF191" i="11"/>
  <c r="AA192" i="11"/>
  <c r="AB192" i="11"/>
  <c r="AC192" i="11"/>
  <c r="AD192" i="11"/>
  <c r="AE192" i="11"/>
  <c r="AF192" i="11"/>
  <c r="AA193" i="11"/>
  <c r="AB193" i="11"/>
  <c r="AC193" i="11"/>
  <c r="AD193" i="11"/>
  <c r="AE193" i="11"/>
  <c r="AF193" i="11"/>
  <c r="AA194" i="11"/>
  <c r="AB194" i="11"/>
  <c r="AC194" i="11"/>
  <c r="AD194" i="11"/>
  <c r="AE194" i="11"/>
  <c r="AF194" i="11"/>
  <c r="AA195" i="11"/>
  <c r="AB195" i="11"/>
  <c r="AC195" i="11"/>
  <c r="AD195" i="11"/>
  <c r="AE195" i="11"/>
  <c r="AF195" i="11"/>
  <c r="AA196" i="11"/>
  <c r="AB196" i="11"/>
  <c r="AC196" i="11"/>
  <c r="AD196" i="11"/>
  <c r="AE196" i="11"/>
  <c r="AF196" i="11"/>
  <c r="AA197" i="11"/>
  <c r="AB197" i="11"/>
  <c r="AC197" i="11"/>
  <c r="AD197" i="11"/>
  <c r="AE197" i="11"/>
  <c r="AF197" i="11"/>
  <c r="AA198" i="11"/>
  <c r="AB198" i="11"/>
  <c r="AC198" i="11"/>
  <c r="AD198" i="11"/>
  <c r="AE198" i="11"/>
  <c r="AF198" i="11"/>
  <c r="AA199" i="11"/>
  <c r="AB199" i="11"/>
  <c r="AC199" i="11"/>
  <c r="AD199" i="11"/>
  <c r="AE199" i="11"/>
  <c r="AF199" i="11"/>
  <c r="AA200" i="11"/>
  <c r="AB200" i="11"/>
  <c r="AC200" i="11"/>
  <c r="AD200" i="11"/>
  <c r="AE200" i="11"/>
  <c r="AF200" i="11"/>
  <c r="AA201" i="11"/>
  <c r="AB201" i="11"/>
  <c r="AC201" i="11"/>
  <c r="AD201" i="11"/>
  <c r="AE201" i="11"/>
  <c r="AF201" i="11"/>
  <c r="AA202" i="11"/>
  <c r="AB202" i="11"/>
  <c r="AC202" i="11"/>
  <c r="AD202" i="11"/>
  <c r="AE202" i="11"/>
  <c r="AF202" i="11"/>
  <c r="AA203" i="11"/>
  <c r="AB203" i="11"/>
  <c r="AC203" i="11"/>
  <c r="AD203" i="11"/>
  <c r="AE203" i="11"/>
  <c r="AF203" i="11"/>
  <c r="AA204" i="11"/>
  <c r="AB204" i="11"/>
  <c r="AC204" i="11"/>
  <c r="AD204" i="11"/>
  <c r="AE204" i="11"/>
  <c r="AF204" i="11"/>
  <c r="AA205" i="11"/>
  <c r="AB205" i="11"/>
  <c r="AC205" i="11"/>
  <c r="AD205" i="11"/>
  <c r="AE205" i="11"/>
  <c r="AF205" i="11"/>
  <c r="AA206" i="11"/>
  <c r="AB206" i="11"/>
  <c r="AC206" i="11"/>
  <c r="AD206" i="11"/>
  <c r="AE206" i="11"/>
  <c r="AF206" i="11"/>
  <c r="AA207" i="11"/>
  <c r="AB207" i="11"/>
  <c r="AC207" i="11"/>
  <c r="AD207" i="11"/>
  <c r="AE207" i="11"/>
  <c r="AF207" i="11"/>
  <c r="AA208" i="11"/>
  <c r="AB208" i="11"/>
  <c r="AC208" i="11"/>
  <c r="AD208" i="11"/>
  <c r="AE208" i="11"/>
  <c r="AF208" i="11"/>
  <c r="AA209" i="11"/>
  <c r="AB209" i="11"/>
  <c r="AC209" i="11"/>
  <c r="AD209" i="11"/>
  <c r="AE209" i="11"/>
  <c r="AF209" i="11"/>
  <c r="AA210" i="11"/>
  <c r="AB210" i="11"/>
  <c r="AC210" i="11"/>
  <c r="AD210" i="11"/>
  <c r="AE210" i="11"/>
  <c r="AF210" i="11"/>
  <c r="AA211" i="11"/>
  <c r="AB211" i="11"/>
  <c r="AC211" i="11"/>
  <c r="AD211" i="11"/>
  <c r="AE211" i="11"/>
  <c r="AF211" i="11"/>
  <c r="AA212" i="11"/>
  <c r="AB212" i="11"/>
  <c r="AC212" i="11"/>
  <c r="AD212" i="11"/>
  <c r="AE212" i="11"/>
  <c r="AF212" i="11"/>
  <c r="AA213" i="11"/>
  <c r="AB213" i="11"/>
  <c r="AC213" i="11"/>
  <c r="AD213" i="11"/>
  <c r="AE213" i="11"/>
  <c r="AF213" i="11"/>
  <c r="AA214" i="11"/>
  <c r="AB214" i="11"/>
  <c r="AC214" i="11"/>
  <c r="AD214" i="11"/>
  <c r="AE214" i="11"/>
  <c r="AF214" i="11"/>
  <c r="AA215" i="11"/>
  <c r="AB215" i="11"/>
  <c r="AC215" i="11"/>
  <c r="AD215" i="11"/>
  <c r="AE215" i="11"/>
  <c r="AF215" i="11"/>
  <c r="AA216" i="11"/>
  <c r="AB216" i="11"/>
  <c r="AC216" i="11"/>
  <c r="AD216" i="11"/>
  <c r="AE216" i="11"/>
  <c r="AF216" i="11"/>
  <c r="AA217" i="11"/>
  <c r="AB217" i="11"/>
  <c r="AC217" i="11"/>
  <c r="AD217" i="11"/>
  <c r="AE217" i="11"/>
  <c r="AF217" i="11"/>
  <c r="AA218" i="11"/>
  <c r="AB218" i="11"/>
  <c r="AC218" i="11"/>
  <c r="AD218" i="11"/>
  <c r="AE218" i="11"/>
  <c r="AF218" i="11"/>
  <c r="AA219" i="11"/>
  <c r="AB219" i="11"/>
  <c r="AC219" i="11"/>
  <c r="AD219" i="11"/>
  <c r="AE219" i="11"/>
  <c r="AF219" i="11"/>
  <c r="AA220" i="11"/>
  <c r="AB220" i="11"/>
  <c r="AC220" i="11"/>
  <c r="AD220" i="11"/>
  <c r="AE220" i="11"/>
  <c r="AF220" i="11"/>
  <c r="AA221" i="11"/>
  <c r="AB221" i="11"/>
  <c r="AC221" i="11"/>
  <c r="AD221" i="11"/>
  <c r="AE221" i="11"/>
  <c r="AF221" i="11"/>
  <c r="AB26" i="11"/>
  <c r="AC26" i="11"/>
  <c r="AD26" i="11"/>
  <c r="AE26" i="11"/>
  <c r="AF26" i="11"/>
  <c r="AA26" i="11"/>
  <c r="T27" i="11"/>
  <c r="U27" i="11"/>
  <c r="V27" i="11"/>
  <c r="W27" i="11"/>
  <c r="X27" i="11"/>
  <c r="Y27" i="11"/>
  <c r="T28" i="11"/>
  <c r="U28" i="11"/>
  <c r="V28" i="11"/>
  <c r="W28" i="11"/>
  <c r="X28" i="11"/>
  <c r="Y28" i="11"/>
  <c r="T29" i="11"/>
  <c r="U29" i="11"/>
  <c r="V29" i="11"/>
  <c r="W29" i="11"/>
  <c r="X29" i="11"/>
  <c r="Y29" i="11"/>
  <c r="T30" i="11"/>
  <c r="U30" i="11"/>
  <c r="V30" i="11"/>
  <c r="W30" i="11"/>
  <c r="X30" i="11"/>
  <c r="Y30" i="11"/>
  <c r="T31" i="11"/>
  <c r="U31" i="11"/>
  <c r="V31" i="11"/>
  <c r="W31" i="11"/>
  <c r="X31" i="11"/>
  <c r="Y31" i="11"/>
  <c r="T32" i="11"/>
  <c r="U32" i="11"/>
  <c r="V32" i="11"/>
  <c r="W32" i="11"/>
  <c r="X32" i="11"/>
  <c r="Y32" i="11"/>
  <c r="T33" i="11"/>
  <c r="U33" i="11"/>
  <c r="V33" i="11"/>
  <c r="W33" i="11"/>
  <c r="X33" i="11"/>
  <c r="Y33" i="11"/>
  <c r="T34" i="11"/>
  <c r="U34" i="11"/>
  <c r="V34" i="11"/>
  <c r="W34" i="11"/>
  <c r="X34" i="11"/>
  <c r="Y34" i="11"/>
  <c r="T35" i="11"/>
  <c r="U35" i="11"/>
  <c r="V35" i="11"/>
  <c r="W35" i="11"/>
  <c r="X35" i="11"/>
  <c r="Y35" i="11"/>
  <c r="T36" i="11"/>
  <c r="U36" i="11"/>
  <c r="V36" i="11"/>
  <c r="W36" i="11"/>
  <c r="X36" i="11"/>
  <c r="Y36" i="11"/>
  <c r="T37" i="11"/>
  <c r="U37" i="11"/>
  <c r="V37" i="11"/>
  <c r="W37" i="11"/>
  <c r="X37" i="11"/>
  <c r="Y37" i="11"/>
  <c r="T38" i="11"/>
  <c r="U38" i="11"/>
  <c r="V38" i="11"/>
  <c r="W38" i="11"/>
  <c r="X38" i="11"/>
  <c r="Y38" i="11"/>
  <c r="T39" i="11"/>
  <c r="U39" i="11"/>
  <c r="V39" i="11"/>
  <c r="W39" i="11"/>
  <c r="X39" i="11"/>
  <c r="Y39" i="11"/>
  <c r="T40" i="11"/>
  <c r="U40" i="11"/>
  <c r="V40" i="11"/>
  <c r="W40" i="11"/>
  <c r="X40" i="11"/>
  <c r="Y40" i="11"/>
  <c r="T41" i="11"/>
  <c r="U41" i="11"/>
  <c r="V41" i="11"/>
  <c r="W41" i="11"/>
  <c r="X41" i="11"/>
  <c r="Y41" i="11"/>
  <c r="T42" i="11"/>
  <c r="U42" i="11"/>
  <c r="V42" i="11"/>
  <c r="W42" i="11"/>
  <c r="X42" i="11"/>
  <c r="Y42" i="11"/>
  <c r="T43" i="11"/>
  <c r="U43" i="11"/>
  <c r="V43" i="11"/>
  <c r="W43" i="11"/>
  <c r="X43" i="11"/>
  <c r="Y43" i="11"/>
  <c r="T44" i="11"/>
  <c r="U44" i="11"/>
  <c r="V44" i="11"/>
  <c r="W44" i="11"/>
  <c r="X44" i="11"/>
  <c r="Y44" i="11"/>
  <c r="T45" i="11"/>
  <c r="U45" i="11"/>
  <c r="V45" i="11"/>
  <c r="W45" i="11"/>
  <c r="X45" i="11"/>
  <c r="Y45" i="11"/>
  <c r="T46" i="11"/>
  <c r="U46" i="11"/>
  <c r="V46" i="11"/>
  <c r="W46" i="11"/>
  <c r="X46" i="11"/>
  <c r="Y46" i="11"/>
  <c r="T47" i="11"/>
  <c r="U47" i="11"/>
  <c r="V47" i="11"/>
  <c r="W47" i="11"/>
  <c r="X47" i="11"/>
  <c r="Y47" i="11"/>
  <c r="T48" i="11"/>
  <c r="U48" i="11"/>
  <c r="V48" i="11"/>
  <c r="W48" i="11"/>
  <c r="X48" i="11"/>
  <c r="Y48" i="11"/>
  <c r="T49" i="11"/>
  <c r="U49" i="11"/>
  <c r="V49" i="11"/>
  <c r="W49" i="11"/>
  <c r="X49" i="11"/>
  <c r="Y49" i="11"/>
  <c r="T50" i="11"/>
  <c r="U50" i="11"/>
  <c r="V50" i="11"/>
  <c r="W50" i="11"/>
  <c r="X50" i="11"/>
  <c r="Y50" i="11"/>
  <c r="T51" i="11"/>
  <c r="U51" i="11"/>
  <c r="V51" i="11"/>
  <c r="W51" i="11"/>
  <c r="X51" i="11"/>
  <c r="Y51" i="11"/>
  <c r="T52" i="11"/>
  <c r="U52" i="11"/>
  <c r="V52" i="11"/>
  <c r="W52" i="11"/>
  <c r="X52" i="11"/>
  <c r="Y52" i="11"/>
  <c r="T53" i="11"/>
  <c r="U53" i="11"/>
  <c r="V53" i="11"/>
  <c r="W53" i="11"/>
  <c r="X53" i="11"/>
  <c r="Y53" i="11"/>
  <c r="T54" i="11"/>
  <c r="U54" i="11"/>
  <c r="V54" i="11"/>
  <c r="W54" i="11"/>
  <c r="X54" i="11"/>
  <c r="Y54" i="11"/>
  <c r="T55" i="11"/>
  <c r="U55" i="11"/>
  <c r="V55" i="11"/>
  <c r="W55" i="11"/>
  <c r="X55" i="11"/>
  <c r="Y55" i="11"/>
  <c r="T56" i="11"/>
  <c r="U56" i="11"/>
  <c r="V56" i="11"/>
  <c r="W56" i="11"/>
  <c r="X56" i="11"/>
  <c r="Y56" i="11"/>
  <c r="T57" i="11"/>
  <c r="U57" i="11"/>
  <c r="V57" i="11"/>
  <c r="W57" i="11"/>
  <c r="X57" i="11"/>
  <c r="Y57" i="11"/>
  <c r="T58" i="11"/>
  <c r="U58" i="11"/>
  <c r="V58" i="11"/>
  <c r="W58" i="11"/>
  <c r="X58" i="11"/>
  <c r="Y58" i="11"/>
  <c r="T59" i="11"/>
  <c r="U59" i="11"/>
  <c r="V59" i="11"/>
  <c r="W59" i="11"/>
  <c r="X59" i="11"/>
  <c r="Y59" i="11"/>
  <c r="T60" i="11"/>
  <c r="U60" i="11"/>
  <c r="V60" i="11"/>
  <c r="W60" i="11"/>
  <c r="X60" i="11"/>
  <c r="Y60" i="11"/>
  <c r="T61" i="11"/>
  <c r="U61" i="11"/>
  <c r="V61" i="11"/>
  <c r="W61" i="11"/>
  <c r="X61" i="11"/>
  <c r="Y61" i="11"/>
  <c r="T62" i="11"/>
  <c r="U62" i="11"/>
  <c r="V62" i="11"/>
  <c r="W62" i="11"/>
  <c r="X62" i="11"/>
  <c r="Y62" i="11"/>
  <c r="T63" i="11"/>
  <c r="U63" i="11"/>
  <c r="V63" i="11"/>
  <c r="W63" i="11"/>
  <c r="X63" i="11"/>
  <c r="Y63" i="11"/>
  <c r="T64" i="11"/>
  <c r="U64" i="11"/>
  <c r="V64" i="11"/>
  <c r="W64" i="11"/>
  <c r="X64" i="11"/>
  <c r="Y64" i="11"/>
  <c r="T65" i="11"/>
  <c r="U65" i="11"/>
  <c r="V65" i="11"/>
  <c r="W65" i="11"/>
  <c r="X65" i="11"/>
  <c r="Y65" i="11"/>
  <c r="T66" i="11"/>
  <c r="U66" i="11"/>
  <c r="V66" i="11"/>
  <c r="W66" i="11"/>
  <c r="X66" i="11"/>
  <c r="Y66" i="11"/>
  <c r="T67" i="11"/>
  <c r="U67" i="11"/>
  <c r="V67" i="11"/>
  <c r="W67" i="11"/>
  <c r="X67" i="11"/>
  <c r="Y67" i="11"/>
  <c r="T68" i="11"/>
  <c r="U68" i="11"/>
  <c r="V68" i="11"/>
  <c r="W68" i="11"/>
  <c r="X68" i="11"/>
  <c r="Y68" i="11"/>
  <c r="T69" i="11"/>
  <c r="U69" i="11"/>
  <c r="V69" i="11"/>
  <c r="W69" i="11"/>
  <c r="X69" i="11"/>
  <c r="Y69" i="11"/>
  <c r="T70" i="11"/>
  <c r="U70" i="11"/>
  <c r="V70" i="11"/>
  <c r="W70" i="11"/>
  <c r="X70" i="11"/>
  <c r="Y70" i="11"/>
  <c r="T71" i="11"/>
  <c r="U71" i="11"/>
  <c r="V71" i="11"/>
  <c r="W71" i="11"/>
  <c r="X71" i="11"/>
  <c r="Y71" i="11"/>
  <c r="T72" i="11"/>
  <c r="U72" i="11"/>
  <c r="V72" i="11"/>
  <c r="W72" i="11"/>
  <c r="X72" i="11"/>
  <c r="Y72" i="11"/>
  <c r="T73" i="11"/>
  <c r="U73" i="11"/>
  <c r="V73" i="11"/>
  <c r="W73" i="11"/>
  <c r="X73" i="11"/>
  <c r="Y73" i="11"/>
  <c r="T74" i="11"/>
  <c r="U74" i="11"/>
  <c r="V74" i="11"/>
  <c r="W74" i="11"/>
  <c r="X74" i="11"/>
  <c r="Y74" i="11"/>
  <c r="T75" i="11"/>
  <c r="U75" i="11"/>
  <c r="V75" i="11"/>
  <c r="W75" i="11"/>
  <c r="X75" i="11"/>
  <c r="Y75" i="11"/>
  <c r="T76" i="11"/>
  <c r="U76" i="11"/>
  <c r="V76" i="11"/>
  <c r="W76" i="11"/>
  <c r="X76" i="11"/>
  <c r="Y76" i="11"/>
  <c r="T77" i="11"/>
  <c r="U77" i="11"/>
  <c r="V77" i="11"/>
  <c r="W77" i="11"/>
  <c r="X77" i="11"/>
  <c r="Y77" i="11"/>
  <c r="T78" i="11"/>
  <c r="U78" i="11"/>
  <c r="V78" i="11"/>
  <c r="W78" i="11"/>
  <c r="X78" i="11"/>
  <c r="Y78" i="11"/>
  <c r="T79" i="11"/>
  <c r="U79" i="11"/>
  <c r="V79" i="11"/>
  <c r="W79" i="11"/>
  <c r="X79" i="11"/>
  <c r="Y79" i="11"/>
  <c r="T80" i="11"/>
  <c r="U80" i="11"/>
  <c r="V80" i="11"/>
  <c r="W80" i="11"/>
  <c r="X80" i="11"/>
  <c r="Y80" i="11"/>
  <c r="T81" i="11"/>
  <c r="U81" i="11"/>
  <c r="V81" i="11"/>
  <c r="W81" i="11"/>
  <c r="X81" i="11"/>
  <c r="Y81" i="11"/>
  <c r="T82" i="11"/>
  <c r="U82" i="11"/>
  <c r="V82" i="11"/>
  <c r="W82" i="11"/>
  <c r="X82" i="11"/>
  <c r="Y82" i="11"/>
  <c r="T83" i="11"/>
  <c r="U83" i="11"/>
  <c r="V83" i="11"/>
  <c r="W83" i="11"/>
  <c r="X83" i="11"/>
  <c r="Y83" i="11"/>
  <c r="T84" i="11"/>
  <c r="U84" i="11"/>
  <c r="V84" i="11"/>
  <c r="W84" i="11"/>
  <c r="X84" i="11"/>
  <c r="Y84" i="11"/>
  <c r="T85" i="11"/>
  <c r="U85" i="11"/>
  <c r="V85" i="11"/>
  <c r="W85" i="11"/>
  <c r="X85" i="11"/>
  <c r="Y85" i="11"/>
  <c r="T86" i="11"/>
  <c r="U86" i="11"/>
  <c r="V86" i="11"/>
  <c r="W86" i="11"/>
  <c r="X86" i="11"/>
  <c r="Y86" i="11"/>
  <c r="T87" i="11"/>
  <c r="U87" i="11"/>
  <c r="V87" i="11"/>
  <c r="W87" i="11"/>
  <c r="X87" i="11"/>
  <c r="Y87" i="11"/>
  <c r="T88" i="11"/>
  <c r="U88" i="11"/>
  <c r="V88" i="11"/>
  <c r="W88" i="11"/>
  <c r="X88" i="11"/>
  <c r="Y88" i="11"/>
  <c r="T89" i="11"/>
  <c r="U89" i="11"/>
  <c r="V89" i="11"/>
  <c r="W89" i="11"/>
  <c r="X89" i="11"/>
  <c r="Y89" i="11"/>
  <c r="T90" i="11"/>
  <c r="U90" i="11"/>
  <c r="V90" i="11"/>
  <c r="W90" i="11"/>
  <c r="X90" i="11"/>
  <c r="Y90" i="11"/>
  <c r="T91" i="11"/>
  <c r="U91" i="11"/>
  <c r="V91" i="11"/>
  <c r="W91" i="11"/>
  <c r="X91" i="11"/>
  <c r="Y91" i="11"/>
  <c r="T92" i="11"/>
  <c r="U92" i="11"/>
  <c r="V92" i="11"/>
  <c r="W92" i="11"/>
  <c r="X92" i="11"/>
  <c r="Y92" i="11"/>
  <c r="T93" i="11"/>
  <c r="U93" i="11"/>
  <c r="V93" i="11"/>
  <c r="W93" i="11"/>
  <c r="X93" i="11"/>
  <c r="Y93" i="11"/>
  <c r="T94" i="11"/>
  <c r="U94" i="11"/>
  <c r="V94" i="11"/>
  <c r="W94" i="11"/>
  <c r="X94" i="11"/>
  <c r="Y94" i="11"/>
  <c r="T95" i="11"/>
  <c r="U95" i="11"/>
  <c r="V95" i="11"/>
  <c r="W95" i="11"/>
  <c r="X95" i="11"/>
  <c r="Y95" i="11"/>
  <c r="T96" i="11"/>
  <c r="U96" i="11"/>
  <c r="V96" i="11"/>
  <c r="W96" i="11"/>
  <c r="X96" i="11"/>
  <c r="Y96" i="11"/>
  <c r="T97" i="11"/>
  <c r="U97" i="11"/>
  <c r="V97" i="11"/>
  <c r="W97" i="11"/>
  <c r="X97" i="11"/>
  <c r="Y97" i="11"/>
  <c r="T98" i="11"/>
  <c r="U98" i="11"/>
  <c r="V98" i="11"/>
  <c r="W98" i="11"/>
  <c r="X98" i="11"/>
  <c r="Y98" i="11"/>
  <c r="T99" i="11"/>
  <c r="U99" i="11"/>
  <c r="V99" i="11"/>
  <c r="W99" i="11"/>
  <c r="X99" i="11"/>
  <c r="Y99" i="11"/>
  <c r="T100" i="11"/>
  <c r="U100" i="11"/>
  <c r="V100" i="11"/>
  <c r="W100" i="11"/>
  <c r="X100" i="11"/>
  <c r="Y100" i="11"/>
  <c r="T101" i="11"/>
  <c r="U101" i="11"/>
  <c r="V101" i="11"/>
  <c r="W101" i="11"/>
  <c r="X101" i="11"/>
  <c r="Y101" i="11"/>
  <c r="T102" i="11"/>
  <c r="U102" i="11"/>
  <c r="V102" i="11"/>
  <c r="W102" i="11"/>
  <c r="X102" i="11"/>
  <c r="Y102" i="11"/>
  <c r="T103" i="11"/>
  <c r="U103" i="11"/>
  <c r="V103" i="11"/>
  <c r="W103" i="11"/>
  <c r="X103" i="11"/>
  <c r="Y103" i="11"/>
  <c r="T104" i="11"/>
  <c r="U104" i="11"/>
  <c r="V104" i="11"/>
  <c r="W104" i="11"/>
  <c r="X104" i="11"/>
  <c r="Y104" i="11"/>
  <c r="T105" i="11"/>
  <c r="U105" i="11"/>
  <c r="V105" i="11"/>
  <c r="W105" i="11"/>
  <c r="X105" i="11"/>
  <c r="Y105" i="11"/>
  <c r="T106" i="11"/>
  <c r="U106" i="11"/>
  <c r="V106" i="11"/>
  <c r="W106" i="11"/>
  <c r="X106" i="11"/>
  <c r="Y106" i="11"/>
  <c r="T107" i="11"/>
  <c r="U107" i="11"/>
  <c r="V107" i="11"/>
  <c r="W107" i="11"/>
  <c r="X107" i="11"/>
  <c r="Y107" i="11"/>
  <c r="T108" i="11"/>
  <c r="U108" i="11"/>
  <c r="V108" i="11"/>
  <c r="W108" i="11"/>
  <c r="X108" i="11"/>
  <c r="Y108" i="11"/>
  <c r="T109" i="11"/>
  <c r="U109" i="11"/>
  <c r="V109" i="11"/>
  <c r="W109" i="11"/>
  <c r="X109" i="11"/>
  <c r="Y109" i="11"/>
  <c r="T110" i="11"/>
  <c r="U110" i="11"/>
  <c r="V110" i="11"/>
  <c r="W110" i="11"/>
  <c r="X110" i="11"/>
  <c r="Y110" i="11"/>
  <c r="T111" i="11"/>
  <c r="U111" i="11"/>
  <c r="V111" i="11"/>
  <c r="W111" i="11"/>
  <c r="X111" i="11"/>
  <c r="Y111" i="11"/>
  <c r="T112" i="11"/>
  <c r="U112" i="11"/>
  <c r="V112" i="11"/>
  <c r="W112" i="11"/>
  <c r="X112" i="11"/>
  <c r="Y112" i="11"/>
  <c r="T113" i="11"/>
  <c r="U113" i="11"/>
  <c r="V113" i="11"/>
  <c r="W113" i="11"/>
  <c r="X113" i="11"/>
  <c r="Y113" i="11"/>
  <c r="T114" i="11"/>
  <c r="U114" i="11"/>
  <c r="V114" i="11"/>
  <c r="W114" i="11"/>
  <c r="X114" i="11"/>
  <c r="Y114" i="11"/>
  <c r="T115" i="11"/>
  <c r="U115" i="11"/>
  <c r="V115" i="11"/>
  <c r="W115" i="11"/>
  <c r="X115" i="11"/>
  <c r="Y115" i="11"/>
  <c r="T116" i="11"/>
  <c r="U116" i="11"/>
  <c r="V116" i="11"/>
  <c r="W116" i="11"/>
  <c r="X116" i="11"/>
  <c r="Y116" i="11"/>
  <c r="T117" i="11"/>
  <c r="U117" i="11"/>
  <c r="V117" i="11"/>
  <c r="W117" i="11"/>
  <c r="X117" i="11"/>
  <c r="Y117" i="11"/>
  <c r="T118" i="11"/>
  <c r="U118" i="11"/>
  <c r="V118" i="11"/>
  <c r="W118" i="11"/>
  <c r="X118" i="11"/>
  <c r="Y118" i="11"/>
  <c r="T119" i="11"/>
  <c r="U119" i="11"/>
  <c r="V119" i="11"/>
  <c r="W119" i="11"/>
  <c r="X119" i="11"/>
  <c r="Y119" i="11"/>
  <c r="T120" i="11"/>
  <c r="U120" i="11"/>
  <c r="V120" i="11"/>
  <c r="W120" i="11"/>
  <c r="X120" i="11"/>
  <c r="Y120" i="11"/>
  <c r="T121" i="11"/>
  <c r="U121" i="11"/>
  <c r="V121" i="11"/>
  <c r="W121" i="11"/>
  <c r="X121" i="11"/>
  <c r="Y121" i="11"/>
  <c r="T122" i="11"/>
  <c r="U122" i="11"/>
  <c r="V122" i="11"/>
  <c r="W122" i="11"/>
  <c r="X122" i="11"/>
  <c r="Y122" i="11"/>
  <c r="T123" i="11"/>
  <c r="U123" i="11"/>
  <c r="V123" i="11"/>
  <c r="W123" i="11"/>
  <c r="X123" i="11"/>
  <c r="Y123" i="11"/>
  <c r="T124" i="11"/>
  <c r="U124" i="11"/>
  <c r="V124" i="11"/>
  <c r="W124" i="11"/>
  <c r="X124" i="11"/>
  <c r="Y124" i="11"/>
  <c r="T125" i="11"/>
  <c r="U125" i="11"/>
  <c r="V125" i="11"/>
  <c r="W125" i="11"/>
  <c r="X125" i="11"/>
  <c r="Y125" i="11"/>
  <c r="T126" i="11"/>
  <c r="U126" i="11"/>
  <c r="V126" i="11"/>
  <c r="W126" i="11"/>
  <c r="X126" i="11"/>
  <c r="Y126" i="11"/>
  <c r="T127" i="11"/>
  <c r="U127" i="11"/>
  <c r="V127" i="11"/>
  <c r="W127" i="11"/>
  <c r="X127" i="11"/>
  <c r="Y127" i="11"/>
  <c r="T128" i="11"/>
  <c r="U128" i="11"/>
  <c r="V128" i="11"/>
  <c r="W128" i="11"/>
  <c r="X128" i="11"/>
  <c r="Y128" i="11"/>
  <c r="T129" i="11"/>
  <c r="U129" i="11"/>
  <c r="V129" i="11"/>
  <c r="W129" i="11"/>
  <c r="X129" i="11"/>
  <c r="Y129" i="11"/>
  <c r="T130" i="11"/>
  <c r="U130" i="11"/>
  <c r="V130" i="11"/>
  <c r="W130" i="11"/>
  <c r="X130" i="11"/>
  <c r="Y130" i="11"/>
  <c r="T131" i="11"/>
  <c r="U131" i="11"/>
  <c r="V131" i="11"/>
  <c r="W131" i="11"/>
  <c r="X131" i="11"/>
  <c r="Y131" i="11"/>
  <c r="T132" i="11"/>
  <c r="U132" i="11"/>
  <c r="V132" i="11"/>
  <c r="W132" i="11"/>
  <c r="X132" i="11"/>
  <c r="Y132" i="11"/>
  <c r="T133" i="11"/>
  <c r="U133" i="11"/>
  <c r="V133" i="11"/>
  <c r="W133" i="11"/>
  <c r="X133" i="11"/>
  <c r="Y133" i="11"/>
  <c r="T134" i="11"/>
  <c r="U134" i="11"/>
  <c r="V134" i="11"/>
  <c r="W134" i="11"/>
  <c r="X134" i="11"/>
  <c r="Y134" i="11"/>
  <c r="T135" i="11"/>
  <c r="U135" i="11"/>
  <c r="V135" i="11"/>
  <c r="W135" i="11"/>
  <c r="X135" i="11"/>
  <c r="Y135" i="11"/>
  <c r="T136" i="11"/>
  <c r="U136" i="11"/>
  <c r="V136" i="11"/>
  <c r="W136" i="11"/>
  <c r="X136" i="11"/>
  <c r="Y136" i="11"/>
  <c r="T137" i="11"/>
  <c r="U137" i="11"/>
  <c r="V137" i="11"/>
  <c r="W137" i="11"/>
  <c r="X137" i="11"/>
  <c r="Y137" i="11"/>
  <c r="T138" i="11"/>
  <c r="U138" i="11"/>
  <c r="V138" i="11"/>
  <c r="W138" i="11"/>
  <c r="X138" i="11"/>
  <c r="Y138" i="11"/>
  <c r="T139" i="11"/>
  <c r="U139" i="11"/>
  <c r="V139" i="11"/>
  <c r="W139" i="11"/>
  <c r="X139" i="11"/>
  <c r="Y139" i="11"/>
  <c r="T140" i="11"/>
  <c r="U140" i="11"/>
  <c r="V140" i="11"/>
  <c r="W140" i="11"/>
  <c r="X140" i="11"/>
  <c r="Y140" i="11"/>
  <c r="T141" i="11"/>
  <c r="U141" i="11"/>
  <c r="V141" i="11"/>
  <c r="W141" i="11"/>
  <c r="X141" i="11"/>
  <c r="Y141" i="11"/>
  <c r="T142" i="11"/>
  <c r="U142" i="11"/>
  <c r="V142" i="11"/>
  <c r="W142" i="11"/>
  <c r="X142" i="11"/>
  <c r="Y142" i="11"/>
  <c r="T143" i="11"/>
  <c r="U143" i="11"/>
  <c r="V143" i="11"/>
  <c r="W143" i="11"/>
  <c r="X143" i="11"/>
  <c r="Y143" i="11"/>
  <c r="T144" i="11"/>
  <c r="U144" i="11"/>
  <c r="V144" i="11"/>
  <c r="W144" i="11"/>
  <c r="X144" i="11"/>
  <c r="Y144" i="11"/>
  <c r="T145" i="11"/>
  <c r="U145" i="11"/>
  <c r="V145" i="11"/>
  <c r="W145" i="11"/>
  <c r="X145" i="11"/>
  <c r="Y145" i="11"/>
  <c r="T146" i="11"/>
  <c r="U146" i="11"/>
  <c r="V146" i="11"/>
  <c r="W146" i="11"/>
  <c r="X146" i="11"/>
  <c r="Y146" i="11"/>
  <c r="T147" i="11"/>
  <c r="U147" i="11"/>
  <c r="V147" i="11"/>
  <c r="W147" i="11"/>
  <c r="X147" i="11"/>
  <c r="Y147" i="11"/>
  <c r="T148" i="11"/>
  <c r="U148" i="11"/>
  <c r="V148" i="11"/>
  <c r="W148" i="11"/>
  <c r="X148" i="11"/>
  <c r="Y148" i="11"/>
  <c r="T149" i="11"/>
  <c r="U149" i="11"/>
  <c r="V149" i="11"/>
  <c r="W149" i="11"/>
  <c r="X149" i="11"/>
  <c r="Y149" i="11"/>
  <c r="T150" i="11"/>
  <c r="U150" i="11"/>
  <c r="V150" i="11"/>
  <c r="W150" i="11"/>
  <c r="X150" i="11"/>
  <c r="Y150" i="11"/>
  <c r="T151" i="11"/>
  <c r="U151" i="11"/>
  <c r="V151" i="11"/>
  <c r="W151" i="11"/>
  <c r="X151" i="11"/>
  <c r="Y151" i="11"/>
  <c r="T152" i="11"/>
  <c r="U152" i="11"/>
  <c r="V152" i="11"/>
  <c r="W152" i="11"/>
  <c r="X152" i="11"/>
  <c r="Y152" i="11"/>
  <c r="T153" i="11"/>
  <c r="U153" i="11"/>
  <c r="V153" i="11"/>
  <c r="W153" i="11"/>
  <c r="X153" i="11"/>
  <c r="Y153" i="11"/>
  <c r="T154" i="11"/>
  <c r="U154" i="11"/>
  <c r="V154" i="11"/>
  <c r="W154" i="11"/>
  <c r="X154" i="11"/>
  <c r="Y154" i="11"/>
  <c r="T155" i="11"/>
  <c r="U155" i="11"/>
  <c r="V155" i="11"/>
  <c r="W155" i="11"/>
  <c r="X155" i="11"/>
  <c r="Y155" i="11"/>
  <c r="T156" i="11"/>
  <c r="U156" i="11"/>
  <c r="V156" i="11"/>
  <c r="W156" i="11"/>
  <c r="X156" i="11"/>
  <c r="Y156" i="11"/>
  <c r="T157" i="11"/>
  <c r="U157" i="11"/>
  <c r="V157" i="11"/>
  <c r="W157" i="11"/>
  <c r="X157" i="11"/>
  <c r="Y157" i="11"/>
  <c r="T158" i="11"/>
  <c r="U158" i="11"/>
  <c r="V158" i="11"/>
  <c r="W158" i="11"/>
  <c r="X158" i="11"/>
  <c r="Y158" i="11"/>
  <c r="T159" i="11"/>
  <c r="U159" i="11"/>
  <c r="V159" i="11"/>
  <c r="W159" i="11"/>
  <c r="X159" i="11"/>
  <c r="Y159" i="11"/>
  <c r="T160" i="11"/>
  <c r="U160" i="11"/>
  <c r="V160" i="11"/>
  <c r="W160" i="11"/>
  <c r="X160" i="11"/>
  <c r="Y160" i="11"/>
  <c r="T161" i="11"/>
  <c r="U161" i="11"/>
  <c r="V161" i="11"/>
  <c r="W161" i="11"/>
  <c r="X161" i="11"/>
  <c r="Y161" i="11"/>
  <c r="T162" i="11"/>
  <c r="U162" i="11"/>
  <c r="V162" i="11"/>
  <c r="W162" i="11"/>
  <c r="X162" i="11"/>
  <c r="Y162" i="11"/>
  <c r="T163" i="11"/>
  <c r="U163" i="11"/>
  <c r="V163" i="11"/>
  <c r="W163" i="11"/>
  <c r="X163" i="11"/>
  <c r="Y163" i="11"/>
  <c r="T164" i="11"/>
  <c r="U164" i="11"/>
  <c r="V164" i="11"/>
  <c r="W164" i="11"/>
  <c r="X164" i="11"/>
  <c r="Y164" i="11"/>
  <c r="T165" i="11"/>
  <c r="U165" i="11"/>
  <c r="V165" i="11"/>
  <c r="W165" i="11"/>
  <c r="X165" i="11"/>
  <c r="Y165" i="11"/>
  <c r="T166" i="11"/>
  <c r="U166" i="11"/>
  <c r="V166" i="11"/>
  <c r="W166" i="11"/>
  <c r="X166" i="11"/>
  <c r="Y166" i="11"/>
  <c r="T167" i="11"/>
  <c r="U167" i="11"/>
  <c r="V167" i="11"/>
  <c r="W167" i="11"/>
  <c r="X167" i="11"/>
  <c r="Y167" i="11"/>
  <c r="T168" i="11"/>
  <c r="U168" i="11"/>
  <c r="V168" i="11"/>
  <c r="W168" i="11"/>
  <c r="X168" i="11"/>
  <c r="Y168" i="11"/>
  <c r="T169" i="11"/>
  <c r="U169" i="11"/>
  <c r="V169" i="11"/>
  <c r="W169" i="11"/>
  <c r="X169" i="11"/>
  <c r="Y169" i="11"/>
  <c r="T170" i="11"/>
  <c r="U170" i="11"/>
  <c r="V170" i="11"/>
  <c r="W170" i="11"/>
  <c r="X170" i="11"/>
  <c r="Y170" i="11"/>
  <c r="T171" i="11"/>
  <c r="U171" i="11"/>
  <c r="V171" i="11"/>
  <c r="W171" i="11"/>
  <c r="X171" i="11"/>
  <c r="Y171" i="11"/>
  <c r="T172" i="11"/>
  <c r="U172" i="11"/>
  <c r="V172" i="11"/>
  <c r="W172" i="11"/>
  <c r="X172" i="11"/>
  <c r="Y172" i="11"/>
  <c r="T173" i="11"/>
  <c r="U173" i="11"/>
  <c r="V173" i="11"/>
  <c r="W173" i="11"/>
  <c r="X173" i="11"/>
  <c r="Y173" i="11"/>
  <c r="T174" i="11"/>
  <c r="U174" i="11"/>
  <c r="V174" i="11"/>
  <c r="W174" i="11"/>
  <c r="X174" i="11"/>
  <c r="Y174" i="11"/>
  <c r="T175" i="11"/>
  <c r="U175" i="11"/>
  <c r="V175" i="11"/>
  <c r="W175" i="11"/>
  <c r="X175" i="11"/>
  <c r="Y175" i="11"/>
  <c r="T176" i="11"/>
  <c r="U176" i="11"/>
  <c r="V176" i="11"/>
  <c r="W176" i="11"/>
  <c r="X176" i="11"/>
  <c r="Y176" i="11"/>
  <c r="T177" i="11"/>
  <c r="U177" i="11"/>
  <c r="V177" i="11"/>
  <c r="W177" i="11"/>
  <c r="X177" i="11"/>
  <c r="Y177" i="11"/>
  <c r="T178" i="11"/>
  <c r="U178" i="11"/>
  <c r="V178" i="11"/>
  <c r="W178" i="11"/>
  <c r="X178" i="11"/>
  <c r="Y178" i="11"/>
  <c r="T179" i="11"/>
  <c r="U179" i="11"/>
  <c r="V179" i="11"/>
  <c r="W179" i="11"/>
  <c r="X179" i="11"/>
  <c r="Y179" i="11"/>
  <c r="T180" i="11"/>
  <c r="U180" i="11"/>
  <c r="V180" i="11"/>
  <c r="W180" i="11"/>
  <c r="X180" i="11"/>
  <c r="Y180" i="11"/>
  <c r="T181" i="11"/>
  <c r="U181" i="11"/>
  <c r="V181" i="11"/>
  <c r="W181" i="11"/>
  <c r="X181" i="11"/>
  <c r="Y181" i="11"/>
  <c r="T182" i="11"/>
  <c r="U182" i="11"/>
  <c r="V182" i="11"/>
  <c r="W182" i="11"/>
  <c r="X182" i="11"/>
  <c r="Y182" i="11"/>
  <c r="T183" i="11"/>
  <c r="U183" i="11"/>
  <c r="V183" i="11"/>
  <c r="W183" i="11"/>
  <c r="X183" i="11"/>
  <c r="Y183" i="11"/>
  <c r="T184" i="11"/>
  <c r="U184" i="11"/>
  <c r="V184" i="11"/>
  <c r="W184" i="11"/>
  <c r="X184" i="11"/>
  <c r="Y184" i="11"/>
  <c r="T185" i="11"/>
  <c r="U185" i="11"/>
  <c r="V185" i="11"/>
  <c r="W185" i="11"/>
  <c r="X185" i="11"/>
  <c r="Y185" i="11"/>
  <c r="T186" i="11"/>
  <c r="U186" i="11"/>
  <c r="V186" i="11"/>
  <c r="W186" i="11"/>
  <c r="X186" i="11"/>
  <c r="Y186" i="11"/>
  <c r="T187" i="11"/>
  <c r="U187" i="11"/>
  <c r="V187" i="11"/>
  <c r="W187" i="11"/>
  <c r="X187" i="11"/>
  <c r="Y187" i="11"/>
  <c r="T188" i="11"/>
  <c r="U188" i="11"/>
  <c r="V188" i="11"/>
  <c r="W188" i="11"/>
  <c r="X188" i="11"/>
  <c r="Y188" i="11"/>
  <c r="T189" i="11"/>
  <c r="U189" i="11"/>
  <c r="V189" i="11"/>
  <c r="W189" i="11"/>
  <c r="X189" i="11"/>
  <c r="Y189" i="11"/>
  <c r="T190" i="11"/>
  <c r="U190" i="11"/>
  <c r="V190" i="11"/>
  <c r="W190" i="11"/>
  <c r="X190" i="11"/>
  <c r="Y190" i="11"/>
  <c r="T191" i="11"/>
  <c r="U191" i="11"/>
  <c r="V191" i="11"/>
  <c r="W191" i="11"/>
  <c r="X191" i="11"/>
  <c r="Y191" i="11"/>
  <c r="T192" i="11"/>
  <c r="U192" i="11"/>
  <c r="V192" i="11"/>
  <c r="W192" i="11"/>
  <c r="X192" i="11"/>
  <c r="Y192" i="11"/>
  <c r="T193" i="11"/>
  <c r="U193" i="11"/>
  <c r="V193" i="11"/>
  <c r="W193" i="11"/>
  <c r="X193" i="11"/>
  <c r="Y193" i="11"/>
  <c r="T194" i="11"/>
  <c r="U194" i="11"/>
  <c r="V194" i="11"/>
  <c r="W194" i="11"/>
  <c r="X194" i="11"/>
  <c r="Y194" i="11"/>
  <c r="T195" i="11"/>
  <c r="U195" i="11"/>
  <c r="V195" i="11"/>
  <c r="W195" i="11"/>
  <c r="X195" i="11"/>
  <c r="Y195" i="11"/>
  <c r="T196" i="11"/>
  <c r="U196" i="11"/>
  <c r="V196" i="11"/>
  <c r="W196" i="11"/>
  <c r="X196" i="11"/>
  <c r="Y196" i="11"/>
  <c r="T197" i="11"/>
  <c r="U197" i="11"/>
  <c r="V197" i="11"/>
  <c r="W197" i="11"/>
  <c r="X197" i="11"/>
  <c r="Y197" i="11"/>
  <c r="T198" i="11"/>
  <c r="U198" i="11"/>
  <c r="V198" i="11"/>
  <c r="W198" i="11"/>
  <c r="X198" i="11"/>
  <c r="Y198" i="11"/>
  <c r="T199" i="11"/>
  <c r="U199" i="11"/>
  <c r="V199" i="11"/>
  <c r="W199" i="11"/>
  <c r="X199" i="11"/>
  <c r="Y199" i="11"/>
  <c r="T200" i="11"/>
  <c r="U200" i="11"/>
  <c r="V200" i="11"/>
  <c r="W200" i="11"/>
  <c r="X200" i="11"/>
  <c r="Y200" i="11"/>
  <c r="T201" i="11"/>
  <c r="U201" i="11"/>
  <c r="V201" i="11"/>
  <c r="W201" i="11"/>
  <c r="X201" i="11"/>
  <c r="Y201" i="11"/>
  <c r="T202" i="11"/>
  <c r="U202" i="11"/>
  <c r="V202" i="11"/>
  <c r="W202" i="11"/>
  <c r="X202" i="11"/>
  <c r="Y202" i="11"/>
  <c r="T203" i="11"/>
  <c r="U203" i="11"/>
  <c r="V203" i="11"/>
  <c r="W203" i="11"/>
  <c r="X203" i="11"/>
  <c r="Y203" i="11"/>
  <c r="T204" i="11"/>
  <c r="U204" i="11"/>
  <c r="V204" i="11"/>
  <c r="W204" i="11"/>
  <c r="X204" i="11"/>
  <c r="Y204" i="11"/>
  <c r="T205" i="11"/>
  <c r="U205" i="11"/>
  <c r="V205" i="11"/>
  <c r="W205" i="11"/>
  <c r="X205" i="11"/>
  <c r="Y205" i="11"/>
  <c r="T206" i="11"/>
  <c r="U206" i="11"/>
  <c r="V206" i="11"/>
  <c r="W206" i="11"/>
  <c r="X206" i="11"/>
  <c r="Y206" i="11"/>
  <c r="T207" i="11"/>
  <c r="U207" i="11"/>
  <c r="V207" i="11"/>
  <c r="W207" i="11"/>
  <c r="X207" i="11"/>
  <c r="Y207" i="11"/>
  <c r="T208" i="11"/>
  <c r="U208" i="11"/>
  <c r="V208" i="11"/>
  <c r="W208" i="11"/>
  <c r="X208" i="11"/>
  <c r="Y208" i="11"/>
  <c r="T209" i="11"/>
  <c r="U209" i="11"/>
  <c r="V209" i="11"/>
  <c r="W209" i="11"/>
  <c r="X209" i="11"/>
  <c r="Y209" i="11"/>
  <c r="T210" i="11"/>
  <c r="U210" i="11"/>
  <c r="V210" i="11"/>
  <c r="W210" i="11"/>
  <c r="X210" i="11"/>
  <c r="Y210" i="11"/>
  <c r="T211" i="11"/>
  <c r="U211" i="11"/>
  <c r="V211" i="11"/>
  <c r="W211" i="11"/>
  <c r="X211" i="11"/>
  <c r="Y211" i="11"/>
  <c r="T212" i="11"/>
  <c r="U212" i="11"/>
  <c r="V212" i="11"/>
  <c r="W212" i="11"/>
  <c r="X212" i="11"/>
  <c r="Y212" i="11"/>
  <c r="T213" i="11"/>
  <c r="U213" i="11"/>
  <c r="V213" i="11"/>
  <c r="W213" i="11"/>
  <c r="X213" i="11"/>
  <c r="Y213" i="11"/>
  <c r="T214" i="11"/>
  <c r="U214" i="11"/>
  <c r="V214" i="11"/>
  <c r="W214" i="11"/>
  <c r="X214" i="11"/>
  <c r="Y214" i="11"/>
  <c r="T215" i="11"/>
  <c r="U215" i="11"/>
  <c r="V215" i="11"/>
  <c r="W215" i="11"/>
  <c r="X215" i="11"/>
  <c r="Y215" i="11"/>
  <c r="T216" i="11"/>
  <c r="U216" i="11"/>
  <c r="V216" i="11"/>
  <c r="W216" i="11"/>
  <c r="X216" i="11"/>
  <c r="Y216" i="11"/>
  <c r="T217" i="11"/>
  <c r="U217" i="11"/>
  <c r="V217" i="11"/>
  <c r="W217" i="11"/>
  <c r="X217" i="11"/>
  <c r="Y217" i="11"/>
  <c r="T218" i="11"/>
  <c r="U218" i="11"/>
  <c r="V218" i="11"/>
  <c r="W218" i="11"/>
  <c r="X218" i="11"/>
  <c r="Y218" i="11"/>
  <c r="T219" i="11"/>
  <c r="U219" i="11"/>
  <c r="V219" i="11"/>
  <c r="W219" i="11"/>
  <c r="X219" i="11"/>
  <c r="Y219" i="11"/>
  <c r="T220" i="11"/>
  <c r="U220" i="11"/>
  <c r="V220" i="11"/>
  <c r="W220" i="11"/>
  <c r="X220" i="11"/>
  <c r="Y220" i="11"/>
  <c r="T221" i="11"/>
  <c r="U221" i="11"/>
  <c r="V221" i="11"/>
  <c r="W221" i="11"/>
  <c r="X221" i="11"/>
  <c r="Y221" i="11"/>
  <c r="U26" i="11"/>
  <c r="V26" i="11"/>
  <c r="W26" i="11"/>
  <c r="T25" i="11" s="1"/>
  <c r="X26" i="11"/>
  <c r="V17" i="12" s="1"/>
  <c r="Y26" i="11"/>
  <c r="W17" i="12" s="1"/>
  <c r="T26" i="11"/>
  <c r="D27" i="11"/>
  <c r="E27" i="11"/>
  <c r="F27" i="11"/>
  <c r="G27" i="11"/>
  <c r="H27" i="11"/>
  <c r="I27" i="11"/>
  <c r="J27" i="11"/>
  <c r="D28" i="11"/>
  <c r="E28" i="11"/>
  <c r="F28" i="11"/>
  <c r="G28" i="11"/>
  <c r="H28" i="11"/>
  <c r="I28" i="11"/>
  <c r="J28" i="11"/>
  <c r="D29" i="11"/>
  <c r="E29" i="11"/>
  <c r="F29" i="11"/>
  <c r="G29" i="11"/>
  <c r="H29" i="11"/>
  <c r="I29" i="11"/>
  <c r="J29" i="11"/>
  <c r="D30" i="11"/>
  <c r="E30" i="11"/>
  <c r="F30" i="11"/>
  <c r="G30" i="11"/>
  <c r="H30" i="11"/>
  <c r="I30" i="11"/>
  <c r="J30" i="11"/>
  <c r="D31" i="11"/>
  <c r="E31" i="11"/>
  <c r="F31" i="11"/>
  <c r="G31" i="11"/>
  <c r="H31" i="11"/>
  <c r="I31" i="11"/>
  <c r="J31" i="11"/>
  <c r="D32" i="11"/>
  <c r="E32" i="11"/>
  <c r="F32" i="11"/>
  <c r="G32" i="11"/>
  <c r="H32" i="11"/>
  <c r="I32" i="11"/>
  <c r="J32" i="11"/>
  <c r="D33" i="11"/>
  <c r="E33" i="11"/>
  <c r="F33" i="11"/>
  <c r="G33" i="11"/>
  <c r="H33" i="11"/>
  <c r="I33" i="11"/>
  <c r="J33" i="11"/>
  <c r="D34" i="11"/>
  <c r="E34" i="11"/>
  <c r="F34" i="11"/>
  <c r="G34" i="11"/>
  <c r="H34" i="11"/>
  <c r="I34" i="11"/>
  <c r="J34" i="11"/>
  <c r="D35" i="11"/>
  <c r="E35" i="11"/>
  <c r="F35" i="11"/>
  <c r="G35" i="11"/>
  <c r="H35" i="11"/>
  <c r="I35" i="11"/>
  <c r="J35" i="11"/>
  <c r="D36" i="11"/>
  <c r="E36" i="11"/>
  <c r="F36" i="11"/>
  <c r="G36" i="11"/>
  <c r="H36" i="11"/>
  <c r="I36" i="11"/>
  <c r="J36" i="11"/>
  <c r="D37" i="11"/>
  <c r="E37" i="11"/>
  <c r="F37" i="11"/>
  <c r="G37" i="11"/>
  <c r="H37" i="11"/>
  <c r="I37" i="11"/>
  <c r="J37" i="11"/>
  <c r="D38" i="11"/>
  <c r="E38" i="11"/>
  <c r="F38" i="11"/>
  <c r="G38" i="11"/>
  <c r="H38" i="11"/>
  <c r="I38" i="11"/>
  <c r="J38" i="11"/>
  <c r="D39" i="11"/>
  <c r="E39" i="11"/>
  <c r="F39" i="11"/>
  <c r="G39" i="11"/>
  <c r="H39" i="11"/>
  <c r="I39" i="11"/>
  <c r="J39" i="11"/>
  <c r="D40" i="11"/>
  <c r="E40" i="11"/>
  <c r="F40" i="11"/>
  <c r="G40" i="11"/>
  <c r="H40" i="11"/>
  <c r="I40" i="11"/>
  <c r="J40" i="11"/>
  <c r="D41" i="11"/>
  <c r="E41" i="11"/>
  <c r="F41" i="11"/>
  <c r="G41" i="11"/>
  <c r="H41" i="11"/>
  <c r="I41" i="11"/>
  <c r="J41" i="11"/>
  <c r="D42" i="11"/>
  <c r="E42" i="11"/>
  <c r="F42" i="11"/>
  <c r="G42" i="11"/>
  <c r="H42" i="11"/>
  <c r="I42" i="11"/>
  <c r="J42" i="11"/>
  <c r="D43" i="11"/>
  <c r="E43" i="11"/>
  <c r="F43" i="11"/>
  <c r="G43" i="11"/>
  <c r="H43" i="11"/>
  <c r="I43" i="11"/>
  <c r="J43" i="11"/>
  <c r="D44" i="11"/>
  <c r="E44" i="11"/>
  <c r="F44" i="11"/>
  <c r="G44" i="11"/>
  <c r="H44" i="11"/>
  <c r="I44" i="11"/>
  <c r="J44" i="11"/>
  <c r="D45" i="11"/>
  <c r="E45" i="11"/>
  <c r="F45" i="11"/>
  <c r="G45" i="11"/>
  <c r="H45" i="11"/>
  <c r="I45" i="11"/>
  <c r="J45" i="11"/>
  <c r="D46" i="11"/>
  <c r="E46" i="11"/>
  <c r="F46" i="11"/>
  <c r="G46" i="11"/>
  <c r="H46" i="11"/>
  <c r="I46" i="11"/>
  <c r="J46" i="11"/>
  <c r="D47" i="11"/>
  <c r="E47" i="11"/>
  <c r="F47" i="11"/>
  <c r="G47" i="11"/>
  <c r="H47" i="11"/>
  <c r="I47" i="11"/>
  <c r="J47" i="11"/>
  <c r="D48" i="11"/>
  <c r="E48" i="11"/>
  <c r="F48" i="11"/>
  <c r="G48" i="11"/>
  <c r="H48" i="11"/>
  <c r="I48" i="11"/>
  <c r="J48" i="11"/>
  <c r="D49" i="11"/>
  <c r="E49" i="11"/>
  <c r="F49" i="11"/>
  <c r="G49" i="11"/>
  <c r="H49" i="11"/>
  <c r="I49" i="11"/>
  <c r="J49" i="11"/>
  <c r="D50" i="11"/>
  <c r="E50" i="11"/>
  <c r="F50" i="11"/>
  <c r="G50" i="11"/>
  <c r="H50" i="11"/>
  <c r="I50" i="11"/>
  <c r="J50" i="11"/>
  <c r="D51" i="11"/>
  <c r="E51" i="11"/>
  <c r="F51" i="11"/>
  <c r="G51" i="11"/>
  <c r="H51" i="11"/>
  <c r="I51" i="11"/>
  <c r="J51" i="11"/>
  <c r="D52" i="11"/>
  <c r="E52" i="11"/>
  <c r="F52" i="11"/>
  <c r="G52" i="11"/>
  <c r="H52" i="11"/>
  <c r="I52" i="11"/>
  <c r="J52" i="11"/>
  <c r="D53" i="11"/>
  <c r="E53" i="11"/>
  <c r="F53" i="11"/>
  <c r="G53" i="11"/>
  <c r="H53" i="11"/>
  <c r="I53" i="11"/>
  <c r="J53" i="11"/>
  <c r="D54" i="11"/>
  <c r="E54" i="11"/>
  <c r="F54" i="11"/>
  <c r="G54" i="11"/>
  <c r="H54" i="11"/>
  <c r="I54" i="11"/>
  <c r="J54" i="11"/>
  <c r="D55" i="11"/>
  <c r="E55" i="11"/>
  <c r="F55" i="11"/>
  <c r="G55" i="11"/>
  <c r="H55" i="11"/>
  <c r="I55" i="11"/>
  <c r="J55" i="11"/>
  <c r="D56" i="11"/>
  <c r="E56" i="11"/>
  <c r="F56" i="11"/>
  <c r="G56" i="11"/>
  <c r="H56" i="11"/>
  <c r="I56" i="11"/>
  <c r="J56" i="11"/>
  <c r="D57" i="11"/>
  <c r="E57" i="11"/>
  <c r="F57" i="11"/>
  <c r="G57" i="11"/>
  <c r="H57" i="11"/>
  <c r="I57" i="11"/>
  <c r="J57" i="11"/>
  <c r="D58" i="11"/>
  <c r="E58" i="11"/>
  <c r="F58" i="11"/>
  <c r="G58" i="11"/>
  <c r="H58" i="11"/>
  <c r="I58" i="11"/>
  <c r="J58" i="11"/>
  <c r="D59" i="11"/>
  <c r="E59" i="11"/>
  <c r="F59" i="11"/>
  <c r="G59" i="11"/>
  <c r="H59" i="11"/>
  <c r="I59" i="11"/>
  <c r="J59" i="11"/>
  <c r="D60" i="11"/>
  <c r="E60" i="11"/>
  <c r="F60" i="11"/>
  <c r="G60" i="11"/>
  <c r="H60" i="11"/>
  <c r="I60" i="11"/>
  <c r="J60" i="11"/>
  <c r="D61" i="11"/>
  <c r="E61" i="11"/>
  <c r="F61" i="11"/>
  <c r="G61" i="11"/>
  <c r="H61" i="11"/>
  <c r="I61" i="11"/>
  <c r="J61" i="11"/>
  <c r="D62" i="11"/>
  <c r="E62" i="11"/>
  <c r="F62" i="11"/>
  <c r="G62" i="11"/>
  <c r="H62" i="11"/>
  <c r="I62" i="11"/>
  <c r="J62" i="11"/>
  <c r="D63" i="11"/>
  <c r="E63" i="11"/>
  <c r="F63" i="11"/>
  <c r="G63" i="11"/>
  <c r="H63" i="11"/>
  <c r="I63" i="11"/>
  <c r="J63" i="11"/>
  <c r="D64" i="11"/>
  <c r="E64" i="11"/>
  <c r="F64" i="11"/>
  <c r="G64" i="11"/>
  <c r="H64" i="11"/>
  <c r="I64" i="11"/>
  <c r="J64" i="11"/>
  <c r="D65" i="11"/>
  <c r="E65" i="11"/>
  <c r="F65" i="11"/>
  <c r="G65" i="11"/>
  <c r="H65" i="11"/>
  <c r="I65" i="11"/>
  <c r="J65" i="11"/>
  <c r="D66" i="11"/>
  <c r="E66" i="11"/>
  <c r="F66" i="11"/>
  <c r="G66" i="11"/>
  <c r="H66" i="11"/>
  <c r="I66" i="11"/>
  <c r="J66" i="11"/>
  <c r="D67" i="11"/>
  <c r="E67" i="11"/>
  <c r="F67" i="11"/>
  <c r="G67" i="11"/>
  <c r="H67" i="11"/>
  <c r="I67" i="11"/>
  <c r="J67" i="11"/>
  <c r="D68" i="11"/>
  <c r="E68" i="11"/>
  <c r="F68" i="11"/>
  <c r="G68" i="11"/>
  <c r="H68" i="11"/>
  <c r="I68" i="11"/>
  <c r="J68" i="11"/>
  <c r="D69" i="11"/>
  <c r="E69" i="11"/>
  <c r="F69" i="11"/>
  <c r="G69" i="11"/>
  <c r="H69" i="11"/>
  <c r="I69" i="11"/>
  <c r="J69" i="11"/>
  <c r="D70" i="11"/>
  <c r="E70" i="11"/>
  <c r="F70" i="11"/>
  <c r="G70" i="11"/>
  <c r="H70" i="11"/>
  <c r="I70" i="11"/>
  <c r="J70" i="11"/>
  <c r="D71" i="11"/>
  <c r="E71" i="11"/>
  <c r="F71" i="11"/>
  <c r="G71" i="11"/>
  <c r="H71" i="11"/>
  <c r="I71" i="11"/>
  <c r="J71" i="11"/>
  <c r="D72" i="11"/>
  <c r="E72" i="11"/>
  <c r="F72" i="11"/>
  <c r="G72" i="11"/>
  <c r="H72" i="11"/>
  <c r="I72" i="11"/>
  <c r="J72" i="11"/>
  <c r="D73" i="11"/>
  <c r="E73" i="11"/>
  <c r="F73" i="11"/>
  <c r="G73" i="11"/>
  <c r="H73" i="11"/>
  <c r="I73" i="11"/>
  <c r="J73" i="11"/>
  <c r="D74" i="11"/>
  <c r="E74" i="11"/>
  <c r="F74" i="11"/>
  <c r="G74" i="11"/>
  <c r="H74" i="11"/>
  <c r="I74" i="11"/>
  <c r="J74" i="11"/>
  <c r="D75" i="11"/>
  <c r="E75" i="11"/>
  <c r="F75" i="11"/>
  <c r="G75" i="11"/>
  <c r="H75" i="11"/>
  <c r="I75" i="11"/>
  <c r="J75" i="11"/>
  <c r="D76" i="11"/>
  <c r="E76" i="11"/>
  <c r="F76" i="11"/>
  <c r="G76" i="11"/>
  <c r="H76" i="11"/>
  <c r="I76" i="11"/>
  <c r="J76" i="11"/>
  <c r="D77" i="11"/>
  <c r="E77" i="11"/>
  <c r="F77" i="11"/>
  <c r="G77" i="11"/>
  <c r="H77" i="11"/>
  <c r="I77" i="11"/>
  <c r="J77" i="11"/>
  <c r="D78" i="11"/>
  <c r="E78" i="11"/>
  <c r="F78" i="11"/>
  <c r="G78" i="11"/>
  <c r="H78" i="11"/>
  <c r="I78" i="11"/>
  <c r="J78" i="11"/>
  <c r="D79" i="11"/>
  <c r="E79" i="11"/>
  <c r="F79" i="11"/>
  <c r="G79" i="11"/>
  <c r="H79" i="11"/>
  <c r="I79" i="11"/>
  <c r="J79" i="11"/>
  <c r="D80" i="11"/>
  <c r="E80" i="11"/>
  <c r="F80" i="11"/>
  <c r="G80" i="11"/>
  <c r="H80" i="11"/>
  <c r="I80" i="11"/>
  <c r="J80" i="11"/>
  <c r="D81" i="11"/>
  <c r="E81" i="11"/>
  <c r="F81" i="11"/>
  <c r="G81" i="11"/>
  <c r="H81" i="11"/>
  <c r="I81" i="11"/>
  <c r="J81" i="11"/>
  <c r="D82" i="11"/>
  <c r="E82" i="11"/>
  <c r="F82" i="11"/>
  <c r="G82" i="11"/>
  <c r="H82" i="11"/>
  <c r="I82" i="11"/>
  <c r="J82" i="11"/>
  <c r="D83" i="11"/>
  <c r="E83" i="11"/>
  <c r="F83" i="11"/>
  <c r="G83" i="11"/>
  <c r="H83" i="11"/>
  <c r="I83" i="11"/>
  <c r="J83" i="11"/>
  <c r="D84" i="11"/>
  <c r="E84" i="11"/>
  <c r="F84" i="11"/>
  <c r="G84" i="11"/>
  <c r="H84" i="11"/>
  <c r="I84" i="11"/>
  <c r="J84" i="11"/>
  <c r="D85" i="11"/>
  <c r="E85" i="11"/>
  <c r="F85" i="11"/>
  <c r="G85" i="11"/>
  <c r="H85" i="11"/>
  <c r="I85" i="11"/>
  <c r="J85" i="11"/>
  <c r="D86" i="11"/>
  <c r="E86" i="11"/>
  <c r="F86" i="11"/>
  <c r="G86" i="11"/>
  <c r="H86" i="11"/>
  <c r="I86" i="11"/>
  <c r="J86" i="11"/>
  <c r="D87" i="11"/>
  <c r="E87" i="11"/>
  <c r="F87" i="11"/>
  <c r="G87" i="11"/>
  <c r="H87" i="11"/>
  <c r="I87" i="11"/>
  <c r="J87" i="11"/>
  <c r="D88" i="11"/>
  <c r="E88" i="11"/>
  <c r="F88" i="11"/>
  <c r="G88" i="11"/>
  <c r="H88" i="11"/>
  <c r="I88" i="11"/>
  <c r="J88" i="11"/>
  <c r="D89" i="11"/>
  <c r="E89" i="11"/>
  <c r="F89" i="11"/>
  <c r="G89" i="11"/>
  <c r="H89" i="11"/>
  <c r="I89" i="11"/>
  <c r="J89" i="11"/>
  <c r="D90" i="11"/>
  <c r="E90" i="11"/>
  <c r="F90" i="11"/>
  <c r="G90" i="11"/>
  <c r="H90" i="11"/>
  <c r="I90" i="11"/>
  <c r="J90" i="11"/>
  <c r="D91" i="11"/>
  <c r="E91" i="11"/>
  <c r="F91" i="11"/>
  <c r="G91" i="11"/>
  <c r="H91" i="11"/>
  <c r="I91" i="11"/>
  <c r="J91" i="11"/>
  <c r="D92" i="11"/>
  <c r="E92" i="11"/>
  <c r="F92" i="11"/>
  <c r="G92" i="11"/>
  <c r="H92" i="11"/>
  <c r="I92" i="11"/>
  <c r="J92" i="11"/>
  <c r="D93" i="11"/>
  <c r="E93" i="11"/>
  <c r="F93" i="11"/>
  <c r="G93" i="11"/>
  <c r="H93" i="11"/>
  <c r="I93" i="11"/>
  <c r="J93" i="11"/>
  <c r="D94" i="11"/>
  <c r="E94" i="11"/>
  <c r="F94" i="11"/>
  <c r="G94" i="11"/>
  <c r="H94" i="11"/>
  <c r="I94" i="11"/>
  <c r="J94" i="11"/>
  <c r="D95" i="11"/>
  <c r="E95" i="11"/>
  <c r="F95" i="11"/>
  <c r="G95" i="11"/>
  <c r="H95" i="11"/>
  <c r="I95" i="11"/>
  <c r="J95" i="11"/>
  <c r="D96" i="11"/>
  <c r="E96" i="11"/>
  <c r="F96" i="11"/>
  <c r="G96" i="11"/>
  <c r="H96" i="11"/>
  <c r="I96" i="11"/>
  <c r="J96" i="11"/>
  <c r="D97" i="11"/>
  <c r="E97" i="11"/>
  <c r="F97" i="11"/>
  <c r="G97" i="11"/>
  <c r="H97" i="11"/>
  <c r="I97" i="11"/>
  <c r="J97" i="11"/>
  <c r="D98" i="11"/>
  <c r="E98" i="11"/>
  <c r="F98" i="11"/>
  <c r="G98" i="11"/>
  <c r="H98" i="11"/>
  <c r="I98" i="11"/>
  <c r="J98" i="11"/>
  <c r="D99" i="11"/>
  <c r="E99" i="11"/>
  <c r="F99" i="11"/>
  <c r="G99" i="11"/>
  <c r="H99" i="11"/>
  <c r="I99" i="11"/>
  <c r="J99" i="11"/>
  <c r="D100" i="11"/>
  <c r="E100" i="11"/>
  <c r="F100" i="11"/>
  <c r="G100" i="11"/>
  <c r="H100" i="11"/>
  <c r="I100" i="11"/>
  <c r="J100" i="11"/>
  <c r="D101" i="11"/>
  <c r="E101" i="11"/>
  <c r="F101" i="11"/>
  <c r="G101" i="11"/>
  <c r="H101" i="11"/>
  <c r="I101" i="11"/>
  <c r="J101" i="11"/>
  <c r="D102" i="11"/>
  <c r="E102" i="11"/>
  <c r="F102" i="11"/>
  <c r="G102" i="11"/>
  <c r="H102" i="11"/>
  <c r="I102" i="11"/>
  <c r="J102" i="11"/>
  <c r="D103" i="11"/>
  <c r="E103" i="11"/>
  <c r="F103" i="11"/>
  <c r="G103" i="11"/>
  <c r="H103" i="11"/>
  <c r="I103" i="11"/>
  <c r="J103" i="11"/>
  <c r="D104" i="11"/>
  <c r="E104" i="11"/>
  <c r="F104" i="11"/>
  <c r="G104" i="11"/>
  <c r="H104" i="11"/>
  <c r="I104" i="11"/>
  <c r="J104" i="11"/>
  <c r="D105" i="11"/>
  <c r="E105" i="11"/>
  <c r="F105" i="11"/>
  <c r="G105" i="11"/>
  <c r="H105" i="11"/>
  <c r="I105" i="11"/>
  <c r="J105" i="11"/>
  <c r="D106" i="11"/>
  <c r="E106" i="11"/>
  <c r="F106" i="11"/>
  <c r="G106" i="11"/>
  <c r="H106" i="11"/>
  <c r="I106" i="11"/>
  <c r="J106" i="11"/>
  <c r="D107" i="11"/>
  <c r="E107" i="11"/>
  <c r="F107" i="11"/>
  <c r="G107" i="11"/>
  <c r="H107" i="11"/>
  <c r="I107" i="11"/>
  <c r="J107" i="11"/>
  <c r="D108" i="11"/>
  <c r="E108" i="11"/>
  <c r="F108" i="11"/>
  <c r="G108" i="11"/>
  <c r="H108" i="11"/>
  <c r="I108" i="11"/>
  <c r="J108" i="11"/>
  <c r="D109" i="11"/>
  <c r="E109" i="11"/>
  <c r="F109" i="11"/>
  <c r="G109" i="11"/>
  <c r="H109" i="11"/>
  <c r="I109" i="11"/>
  <c r="J109" i="11"/>
  <c r="D110" i="11"/>
  <c r="E110" i="11"/>
  <c r="F110" i="11"/>
  <c r="G110" i="11"/>
  <c r="H110" i="11"/>
  <c r="I110" i="11"/>
  <c r="J110" i="11"/>
  <c r="D111" i="11"/>
  <c r="E111" i="11"/>
  <c r="F111" i="11"/>
  <c r="G111" i="11"/>
  <c r="H111" i="11"/>
  <c r="I111" i="11"/>
  <c r="J111" i="11"/>
  <c r="D112" i="11"/>
  <c r="E112" i="11"/>
  <c r="F112" i="11"/>
  <c r="G112" i="11"/>
  <c r="H112" i="11"/>
  <c r="I112" i="11"/>
  <c r="J112" i="11"/>
  <c r="D113" i="11"/>
  <c r="E113" i="11"/>
  <c r="F113" i="11"/>
  <c r="G113" i="11"/>
  <c r="H113" i="11"/>
  <c r="I113" i="11"/>
  <c r="J113" i="11"/>
  <c r="D114" i="11"/>
  <c r="E114" i="11"/>
  <c r="F114" i="11"/>
  <c r="G114" i="11"/>
  <c r="H114" i="11"/>
  <c r="I114" i="11"/>
  <c r="J114" i="11"/>
  <c r="D115" i="11"/>
  <c r="E115" i="11"/>
  <c r="F115" i="11"/>
  <c r="G115" i="11"/>
  <c r="H115" i="11"/>
  <c r="I115" i="11"/>
  <c r="J115" i="11"/>
  <c r="D116" i="11"/>
  <c r="E116" i="11"/>
  <c r="F116" i="11"/>
  <c r="G116" i="11"/>
  <c r="H116" i="11"/>
  <c r="I116" i="11"/>
  <c r="J116" i="11"/>
  <c r="D117" i="11"/>
  <c r="E117" i="11"/>
  <c r="F117" i="11"/>
  <c r="G117" i="11"/>
  <c r="H117" i="11"/>
  <c r="I117" i="11"/>
  <c r="J117" i="11"/>
  <c r="D118" i="11"/>
  <c r="E118" i="11"/>
  <c r="F118" i="11"/>
  <c r="G118" i="11"/>
  <c r="H118" i="11"/>
  <c r="I118" i="11"/>
  <c r="J118" i="11"/>
  <c r="D119" i="11"/>
  <c r="E119" i="11"/>
  <c r="F119" i="11"/>
  <c r="G119" i="11"/>
  <c r="H119" i="11"/>
  <c r="I119" i="11"/>
  <c r="J119" i="11"/>
  <c r="D120" i="11"/>
  <c r="E120" i="11"/>
  <c r="F120" i="11"/>
  <c r="G120" i="11"/>
  <c r="H120" i="11"/>
  <c r="I120" i="11"/>
  <c r="J120" i="11"/>
  <c r="D121" i="11"/>
  <c r="E121" i="11"/>
  <c r="F121" i="11"/>
  <c r="G121" i="11"/>
  <c r="H121" i="11"/>
  <c r="I121" i="11"/>
  <c r="J121" i="11"/>
  <c r="D122" i="11"/>
  <c r="E122" i="11"/>
  <c r="F122" i="11"/>
  <c r="G122" i="11"/>
  <c r="H122" i="11"/>
  <c r="I122" i="11"/>
  <c r="J122" i="11"/>
  <c r="D123" i="11"/>
  <c r="E123" i="11"/>
  <c r="F123" i="11"/>
  <c r="G123" i="11"/>
  <c r="H123" i="11"/>
  <c r="I123" i="11"/>
  <c r="J123" i="11"/>
  <c r="D124" i="11"/>
  <c r="E124" i="11"/>
  <c r="F124" i="11"/>
  <c r="G124" i="11"/>
  <c r="H124" i="11"/>
  <c r="I124" i="11"/>
  <c r="J124" i="11"/>
  <c r="D125" i="11"/>
  <c r="E125" i="11"/>
  <c r="F125" i="11"/>
  <c r="G125" i="11"/>
  <c r="H125" i="11"/>
  <c r="I125" i="11"/>
  <c r="J125" i="11"/>
  <c r="D126" i="11"/>
  <c r="E126" i="11"/>
  <c r="F126" i="11"/>
  <c r="G126" i="11"/>
  <c r="H126" i="11"/>
  <c r="I126" i="11"/>
  <c r="J126" i="11"/>
  <c r="D127" i="11"/>
  <c r="E127" i="11"/>
  <c r="F127" i="11"/>
  <c r="G127" i="11"/>
  <c r="H127" i="11"/>
  <c r="I127" i="11"/>
  <c r="J127" i="11"/>
  <c r="D128" i="11"/>
  <c r="E128" i="11"/>
  <c r="F128" i="11"/>
  <c r="G128" i="11"/>
  <c r="H128" i="11"/>
  <c r="I128" i="11"/>
  <c r="J128" i="11"/>
  <c r="D129" i="11"/>
  <c r="E129" i="11"/>
  <c r="F129" i="11"/>
  <c r="G129" i="11"/>
  <c r="H129" i="11"/>
  <c r="I129" i="11"/>
  <c r="J129" i="11"/>
  <c r="D130" i="11"/>
  <c r="E130" i="11"/>
  <c r="F130" i="11"/>
  <c r="G130" i="11"/>
  <c r="H130" i="11"/>
  <c r="I130" i="11"/>
  <c r="J130" i="11"/>
  <c r="D131" i="11"/>
  <c r="E131" i="11"/>
  <c r="F131" i="11"/>
  <c r="G131" i="11"/>
  <c r="H131" i="11"/>
  <c r="I131" i="11"/>
  <c r="J131" i="11"/>
  <c r="D132" i="11"/>
  <c r="E132" i="11"/>
  <c r="F132" i="11"/>
  <c r="G132" i="11"/>
  <c r="H132" i="11"/>
  <c r="I132" i="11"/>
  <c r="J132" i="11"/>
  <c r="D133" i="11"/>
  <c r="E133" i="11"/>
  <c r="F133" i="11"/>
  <c r="G133" i="11"/>
  <c r="H133" i="11"/>
  <c r="I133" i="11"/>
  <c r="J133" i="11"/>
  <c r="D134" i="11"/>
  <c r="E134" i="11"/>
  <c r="F134" i="11"/>
  <c r="G134" i="11"/>
  <c r="H134" i="11"/>
  <c r="I134" i="11"/>
  <c r="J134" i="11"/>
  <c r="D135" i="11"/>
  <c r="E135" i="11"/>
  <c r="F135" i="11"/>
  <c r="G135" i="11"/>
  <c r="H135" i="11"/>
  <c r="I135" i="11"/>
  <c r="J135" i="11"/>
  <c r="D136" i="11"/>
  <c r="E136" i="11"/>
  <c r="F136" i="11"/>
  <c r="G136" i="11"/>
  <c r="H136" i="11"/>
  <c r="I136" i="11"/>
  <c r="J136" i="11"/>
  <c r="D137" i="11"/>
  <c r="E137" i="11"/>
  <c r="F137" i="11"/>
  <c r="G137" i="11"/>
  <c r="H137" i="11"/>
  <c r="I137" i="11"/>
  <c r="J137" i="11"/>
  <c r="D138" i="11"/>
  <c r="E138" i="11"/>
  <c r="F138" i="11"/>
  <c r="G138" i="11"/>
  <c r="H138" i="11"/>
  <c r="I138" i="11"/>
  <c r="J138" i="11"/>
  <c r="D139" i="11"/>
  <c r="E139" i="11"/>
  <c r="F139" i="11"/>
  <c r="G139" i="11"/>
  <c r="H139" i="11"/>
  <c r="I139" i="11"/>
  <c r="J139" i="11"/>
  <c r="D140" i="11"/>
  <c r="E140" i="11"/>
  <c r="F140" i="11"/>
  <c r="G140" i="11"/>
  <c r="H140" i="11"/>
  <c r="I140" i="11"/>
  <c r="J140" i="11"/>
  <c r="D141" i="11"/>
  <c r="E141" i="11"/>
  <c r="F141" i="11"/>
  <c r="G141" i="11"/>
  <c r="H141" i="11"/>
  <c r="I141" i="11"/>
  <c r="J141" i="11"/>
  <c r="D142" i="11"/>
  <c r="E142" i="11"/>
  <c r="F142" i="11"/>
  <c r="G142" i="11"/>
  <c r="H142" i="11"/>
  <c r="I142" i="11"/>
  <c r="J142" i="11"/>
  <c r="D143" i="11"/>
  <c r="E143" i="11"/>
  <c r="F143" i="11"/>
  <c r="G143" i="11"/>
  <c r="H143" i="11"/>
  <c r="I143" i="11"/>
  <c r="J143" i="11"/>
  <c r="D144" i="11"/>
  <c r="E144" i="11"/>
  <c r="F144" i="11"/>
  <c r="G144" i="11"/>
  <c r="H144" i="11"/>
  <c r="I144" i="11"/>
  <c r="J144" i="11"/>
  <c r="D145" i="11"/>
  <c r="E145" i="11"/>
  <c r="F145" i="11"/>
  <c r="G145" i="11"/>
  <c r="H145" i="11"/>
  <c r="I145" i="11"/>
  <c r="J145" i="11"/>
  <c r="D146" i="11"/>
  <c r="E146" i="11"/>
  <c r="F146" i="11"/>
  <c r="G146" i="11"/>
  <c r="H146" i="11"/>
  <c r="I146" i="11"/>
  <c r="J146" i="11"/>
  <c r="D147" i="11"/>
  <c r="E147" i="11"/>
  <c r="F147" i="11"/>
  <c r="G147" i="11"/>
  <c r="H147" i="11"/>
  <c r="I147" i="11"/>
  <c r="J147" i="11"/>
  <c r="D148" i="11"/>
  <c r="E148" i="11"/>
  <c r="F148" i="11"/>
  <c r="G148" i="11"/>
  <c r="H148" i="11"/>
  <c r="I148" i="11"/>
  <c r="J148" i="11"/>
  <c r="D149" i="11"/>
  <c r="E149" i="11"/>
  <c r="F149" i="11"/>
  <c r="G149" i="11"/>
  <c r="H149" i="11"/>
  <c r="I149" i="11"/>
  <c r="J149" i="11"/>
  <c r="D150" i="11"/>
  <c r="E150" i="11"/>
  <c r="F150" i="11"/>
  <c r="G150" i="11"/>
  <c r="H150" i="11"/>
  <c r="I150" i="11"/>
  <c r="J150" i="11"/>
  <c r="D151" i="11"/>
  <c r="E151" i="11"/>
  <c r="F151" i="11"/>
  <c r="G151" i="11"/>
  <c r="H151" i="11"/>
  <c r="I151" i="11"/>
  <c r="J151" i="11"/>
  <c r="D152" i="11"/>
  <c r="E152" i="11"/>
  <c r="F152" i="11"/>
  <c r="G152" i="11"/>
  <c r="H152" i="11"/>
  <c r="I152" i="11"/>
  <c r="J152" i="11"/>
  <c r="D153" i="11"/>
  <c r="E153" i="11"/>
  <c r="F153" i="11"/>
  <c r="G153" i="11"/>
  <c r="H153" i="11"/>
  <c r="I153" i="11"/>
  <c r="J153" i="11"/>
  <c r="D154" i="11"/>
  <c r="E154" i="11"/>
  <c r="F154" i="11"/>
  <c r="G154" i="11"/>
  <c r="H154" i="11"/>
  <c r="I154" i="11"/>
  <c r="J154" i="11"/>
  <c r="D155" i="11"/>
  <c r="E155" i="11"/>
  <c r="F155" i="11"/>
  <c r="G155" i="11"/>
  <c r="H155" i="11"/>
  <c r="I155" i="11"/>
  <c r="J155" i="11"/>
  <c r="D156" i="11"/>
  <c r="E156" i="11"/>
  <c r="F156" i="11"/>
  <c r="G156" i="11"/>
  <c r="H156" i="11"/>
  <c r="I156" i="11"/>
  <c r="J156" i="11"/>
  <c r="D157" i="11"/>
  <c r="E157" i="11"/>
  <c r="F157" i="11"/>
  <c r="G157" i="11"/>
  <c r="H157" i="11"/>
  <c r="I157" i="11"/>
  <c r="J157" i="11"/>
  <c r="D158" i="11"/>
  <c r="E158" i="11"/>
  <c r="F158" i="11"/>
  <c r="G158" i="11"/>
  <c r="H158" i="11"/>
  <c r="I158" i="11"/>
  <c r="J158" i="11"/>
  <c r="D159" i="11"/>
  <c r="E159" i="11"/>
  <c r="F159" i="11"/>
  <c r="G159" i="11"/>
  <c r="H159" i="11"/>
  <c r="I159" i="11"/>
  <c r="J159" i="11"/>
  <c r="D160" i="11"/>
  <c r="E160" i="11"/>
  <c r="F160" i="11"/>
  <c r="G160" i="11"/>
  <c r="H160" i="11"/>
  <c r="I160" i="11"/>
  <c r="J160" i="11"/>
  <c r="D161" i="11"/>
  <c r="E161" i="11"/>
  <c r="F161" i="11"/>
  <c r="G161" i="11"/>
  <c r="H161" i="11"/>
  <c r="I161" i="11"/>
  <c r="J161" i="11"/>
  <c r="D162" i="11"/>
  <c r="E162" i="11"/>
  <c r="F162" i="11"/>
  <c r="G162" i="11"/>
  <c r="H162" i="11"/>
  <c r="I162" i="11"/>
  <c r="J162" i="11"/>
  <c r="D163" i="11"/>
  <c r="E163" i="11"/>
  <c r="F163" i="11"/>
  <c r="G163" i="11"/>
  <c r="H163" i="11"/>
  <c r="I163" i="11"/>
  <c r="J163" i="11"/>
  <c r="D164" i="11"/>
  <c r="E164" i="11"/>
  <c r="F164" i="11"/>
  <c r="G164" i="11"/>
  <c r="H164" i="11"/>
  <c r="I164" i="11"/>
  <c r="J164" i="11"/>
  <c r="D165" i="11"/>
  <c r="E165" i="11"/>
  <c r="F165" i="11"/>
  <c r="G165" i="11"/>
  <c r="H165" i="11"/>
  <c r="I165" i="11"/>
  <c r="J165" i="11"/>
  <c r="D166" i="11"/>
  <c r="E166" i="11"/>
  <c r="F166" i="11"/>
  <c r="G166" i="11"/>
  <c r="H166" i="11"/>
  <c r="I166" i="11"/>
  <c r="J166" i="11"/>
  <c r="D167" i="11"/>
  <c r="E167" i="11"/>
  <c r="F167" i="11"/>
  <c r="G167" i="11"/>
  <c r="H167" i="11"/>
  <c r="I167" i="11"/>
  <c r="J167" i="11"/>
  <c r="D168" i="11"/>
  <c r="E168" i="11"/>
  <c r="F168" i="11"/>
  <c r="G168" i="11"/>
  <c r="H168" i="11"/>
  <c r="I168" i="11"/>
  <c r="J168" i="11"/>
  <c r="D169" i="11"/>
  <c r="E169" i="11"/>
  <c r="F169" i="11"/>
  <c r="G169" i="11"/>
  <c r="H169" i="11"/>
  <c r="I169" i="11"/>
  <c r="J169" i="11"/>
  <c r="D170" i="11"/>
  <c r="E170" i="11"/>
  <c r="F170" i="11"/>
  <c r="G170" i="11"/>
  <c r="H170" i="11"/>
  <c r="I170" i="11"/>
  <c r="J170" i="11"/>
  <c r="D171" i="11"/>
  <c r="E171" i="11"/>
  <c r="F171" i="11"/>
  <c r="G171" i="11"/>
  <c r="H171" i="11"/>
  <c r="I171" i="11"/>
  <c r="J171" i="11"/>
  <c r="D172" i="11"/>
  <c r="E172" i="11"/>
  <c r="F172" i="11"/>
  <c r="G172" i="11"/>
  <c r="H172" i="11"/>
  <c r="I172" i="11"/>
  <c r="J172" i="11"/>
  <c r="D173" i="11"/>
  <c r="E173" i="11"/>
  <c r="F173" i="11"/>
  <c r="G173" i="11"/>
  <c r="H173" i="11"/>
  <c r="I173" i="11"/>
  <c r="J173" i="11"/>
  <c r="D174" i="11"/>
  <c r="E174" i="11"/>
  <c r="F174" i="11"/>
  <c r="G174" i="11"/>
  <c r="H174" i="11"/>
  <c r="I174" i="11"/>
  <c r="J174" i="11"/>
  <c r="D175" i="11"/>
  <c r="E175" i="11"/>
  <c r="F175" i="11"/>
  <c r="G175" i="11"/>
  <c r="H175" i="11"/>
  <c r="I175" i="11"/>
  <c r="J175" i="11"/>
  <c r="D176" i="11"/>
  <c r="E176" i="11"/>
  <c r="F176" i="11"/>
  <c r="G176" i="11"/>
  <c r="H176" i="11"/>
  <c r="I176" i="11"/>
  <c r="J176" i="11"/>
  <c r="D177" i="11"/>
  <c r="E177" i="11"/>
  <c r="F177" i="11"/>
  <c r="G177" i="11"/>
  <c r="H177" i="11"/>
  <c r="I177" i="11"/>
  <c r="J177" i="11"/>
  <c r="D178" i="11"/>
  <c r="E178" i="11"/>
  <c r="F178" i="11"/>
  <c r="G178" i="11"/>
  <c r="H178" i="11"/>
  <c r="I178" i="11"/>
  <c r="J178" i="11"/>
  <c r="D179" i="11"/>
  <c r="E179" i="11"/>
  <c r="F179" i="11"/>
  <c r="G179" i="11"/>
  <c r="H179" i="11"/>
  <c r="I179" i="11"/>
  <c r="J179" i="11"/>
  <c r="D180" i="11"/>
  <c r="E180" i="11"/>
  <c r="F180" i="11"/>
  <c r="G180" i="11"/>
  <c r="H180" i="11"/>
  <c r="I180" i="11"/>
  <c r="J180" i="11"/>
  <c r="D181" i="11"/>
  <c r="E181" i="11"/>
  <c r="F181" i="11"/>
  <c r="G181" i="11"/>
  <c r="H181" i="11"/>
  <c r="I181" i="11"/>
  <c r="J181" i="11"/>
  <c r="D182" i="11"/>
  <c r="E182" i="11"/>
  <c r="F182" i="11"/>
  <c r="G182" i="11"/>
  <c r="H182" i="11"/>
  <c r="I182" i="11"/>
  <c r="J182" i="11"/>
  <c r="D183" i="11"/>
  <c r="E183" i="11"/>
  <c r="F183" i="11"/>
  <c r="G183" i="11"/>
  <c r="H183" i="11"/>
  <c r="I183" i="11"/>
  <c r="J183" i="11"/>
  <c r="D184" i="11"/>
  <c r="E184" i="11"/>
  <c r="F184" i="11"/>
  <c r="G184" i="11"/>
  <c r="H184" i="11"/>
  <c r="I184" i="11"/>
  <c r="J184" i="11"/>
  <c r="D185" i="11"/>
  <c r="E185" i="11"/>
  <c r="F185" i="11"/>
  <c r="G185" i="11"/>
  <c r="H185" i="11"/>
  <c r="I185" i="11"/>
  <c r="J185" i="11"/>
  <c r="D186" i="11"/>
  <c r="E186" i="11"/>
  <c r="F186" i="11"/>
  <c r="G186" i="11"/>
  <c r="H186" i="11"/>
  <c r="I186" i="11"/>
  <c r="J186" i="11"/>
  <c r="D187" i="11"/>
  <c r="E187" i="11"/>
  <c r="F187" i="11"/>
  <c r="G187" i="11"/>
  <c r="H187" i="11"/>
  <c r="I187" i="11"/>
  <c r="J187" i="11"/>
  <c r="D188" i="11"/>
  <c r="E188" i="11"/>
  <c r="F188" i="11"/>
  <c r="G188" i="11"/>
  <c r="H188" i="11"/>
  <c r="I188" i="11"/>
  <c r="J188" i="11"/>
  <c r="D189" i="11"/>
  <c r="E189" i="11"/>
  <c r="F189" i="11"/>
  <c r="G189" i="11"/>
  <c r="H189" i="11"/>
  <c r="I189" i="11"/>
  <c r="J189" i="11"/>
  <c r="D190" i="11"/>
  <c r="E190" i="11"/>
  <c r="F190" i="11"/>
  <c r="G190" i="11"/>
  <c r="H190" i="11"/>
  <c r="I190" i="11"/>
  <c r="J190" i="11"/>
  <c r="D191" i="11"/>
  <c r="E191" i="11"/>
  <c r="F191" i="11"/>
  <c r="G191" i="11"/>
  <c r="H191" i="11"/>
  <c r="I191" i="11"/>
  <c r="J191" i="11"/>
  <c r="D192" i="11"/>
  <c r="E192" i="11"/>
  <c r="F192" i="11"/>
  <c r="G192" i="11"/>
  <c r="H192" i="11"/>
  <c r="I192" i="11"/>
  <c r="J192" i="11"/>
  <c r="D193" i="11"/>
  <c r="E193" i="11"/>
  <c r="F193" i="11"/>
  <c r="G193" i="11"/>
  <c r="H193" i="11"/>
  <c r="I193" i="11"/>
  <c r="J193" i="11"/>
  <c r="D194" i="11"/>
  <c r="E194" i="11"/>
  <c r="F194" i="11"/>
  <c r="G194" i="11"/>
  <c r="H194" i="11"/>
  <c r="I194" i="11"/>
  <c r="J194" i="11"/>
  <c r="D195" i="11"/>
  <c r="E195" i="11"/>
  <c r="F195" i="11"/>
  <c r="G195" i="11"/>
  <c r="H195" i="11"/>
  <c r="I195" i="11"/>
  <c r="J195" i="11"/>
  <c r="D196" i="11"/>
  <c r="E196" i="11"/>
  <c r="F196" i="11"/>
  <c r="G196" i="11"/>
  <c r="H196" i="11"/>
  <c r="I196" i="11"/>
  <c r="J196" i="11"/>
  <c r="D197" i="11"/>
  <c r="E197" i="11"/>
  <c r="F197" i="11"/>
  <c r="G197" i="11"/>
  <c r="H197" i="11"/>
  <c r="I197" i="11"/>
  <c r="J197" i="11"/>
  <c r="D198" i="11"/>
  <c r="E198" i="11"/>
  <c r="F198" i="11"/>
  <c r="G198" i="11"/>
  <c r="H198" i="11"/>
  <c r="I198" i="11"/>
  <c r="J198" i="11"/>
  <c r="D199" i="11"/>
  <c r="E199" i="11"/>
  <c r="F199" i="11"/>
  <c r="G199" i="11"/>
  <c r="H199" i="11"/>
  <c r="I199" i="11"/>
  <c r="J199" i="11"/>
  <c r="D200" i="11"/>
  <c r="E200" i="11"/>
  <c r="F200" i="11"/>
  <c r="G200" i="11"/>
  <c r="H200" i="11"/>
  <c r="I200" i="11"/>
  <c r="J200" i="11"/>
  <c r="D201" i="11"/>
  <c r="E201" i="11"/>
  <c r="F201" i="11"/>
  <c r="G201" i="11"/>
  <c r="H201" i="11"/>
  <c r="I201" i="11"/>
  <c r="J201" i="11"/>
  <c r="D202" i="11"/>
  <c r="E202" i="11"/>
  <c r="F202" i="11"/>
  <c r="G202" i="11"/>
  <c r="H202" i="11"/>
  <c r="I202" i="11"/>
  <c r="J202" i="11"/>
  <c r="D203" i="11"/>
  <c r="E203" i="11"/>
  <c r="F203" i="11"/>
  <c r="G203" i="11"/>
  <c r="H203" i="11"/>
  <c r="I203" i="11"/>
  <c r="J203" i="11"/>
  <c r="D204" i="11"/>
  <c r="E204" i="11"/>
  <c r="F204" i="11"/>
  <c r="G204" i="11"/>
  <c r="H204" i="11"/>
  <c r="I204" i="11"/>
  <c r="J204" i="11"/>
  <c r="D205" i="11"/>
  <c r="E205" i="11"/>
  <c r="F205" i="11"/>
  <c r="G205" i="11"/>
  <c r="H205" i="11"/>
  <c r="I205" i="11"/>
  <c r="J205" i="11"/>
  <c r="D206" i="11"/>
  <c r="E206" i="11"/>
  <c r="F206" i="11"/>
  <c r="G206" i="11"/>
  <c r="H206" i="11"/>
  <c r="I206" i="11"/>
  <c r="J206" i="11"/>
  <c r="D207" i="11"/>
  <c r="E207" i="11"/>
  <c r="F207" i="11"/>
  <c r="G207" i="11"/>
  <c r="H207" i="11"/>
  <c r="I207" i="11"/>
  <c r="J207" i="11"/>
  <c r="D208" i="11"/>
  <c r="E208" i="11"/>
  <c r="F208" i="11"/>
  <c r="G208" i="11"/>
  <c r="H208" i="11"/>
  <c r="I208" i="11"/>
  <c r="J208" i="11"/>
  <c r="D209" i="11"/>
  <c r="E209" i="11"/>
  <c r="F209" i="11"/>
  <c r="G209" i="11"/>
  <c r="H209" i="11"/>
  <c r="I209" i="11"/>
  <c r="J209" i="11"/>
  <c r="D210" i="11"/>
  <c r="E210" i="11"/>
  <c r="F210" i="11"/>
  <c r="G210" i="11"/>
  <c r="H210" i="11"/>
  <c r="I210" i="11"/>
  <c r="J210" i="11"/>
  <c r="D211" i="11"/>
  <c r="E211" i="11"/>
  <c r="F211" i="11"/>
  <c r="G211" i="11"/>
  <c r="H211" i="11"/>
  <c r="I211" i="11"/>
  <c r="J211" i="11"/>
  <c r="D212" i="11"/>
  <c r="E212" i="11"/>
  <c r="F212" i="11"/>
  <c r="G212" i="11"/>
  <c r="H212" i="11"/>
  <c r="I212" i="11"/>
  <c r="J212" i="11"/>
  <c r="D213" i="11"/>
  <c r="E213" i="11"/>
  <c r="F213" i="11"/>
  <c r="G213" i="11"/>
  <c r="H213" i="11"/>
  <c r="I213" i="11"/>
  <c r="J213" i="11"/>
  <c r="D214" i="11"/>
  <c r="E214" i="11"/>
  <c r="F214" i="11"/>
  <c r="G214" i="11"/>
  <c r="H214" i="11"/>
  <c r="I214" i="11"/>
  <c r="J214" i="11"/>
  <c r="D215" i="11"/>
  <c r="E215" i="11"/>
  <c r="F215" i="11"/>
  <c r="G215" i="11"/>
  <c r="H215" i="11"/>
  <c r="I215" i="11"/>
  <c r="J215" i="11"/>
  <c r="D216" i="11"/>
  <c r="E216" i="11"/>
  <c r="F216" i="11"/>
  <c r="G216" i="11"/>
  <c r="H216" i="11"/>
  <c r="I216" i="11"/>
  <c r="J216" i="11"/>
  <c r="D217" i="11"/>
  <c r="E217" i="11"/>
  <c r="F217" i="11"/>
  <c r="G217" i="11"/>
  <c r="H217" i="11"/>
  <c r="I217" i="11"/>
  <c r="J217" i="11"/>
  <c r="D218" i="11"/>
  <c r="E218" i="11"/>
  <c r="F218" i="11"/>
  <c r="G218" i="11"/>
  <c r="H218" i="11"/>
  <c r="I218" i="11"/>
  <c r="J218" i="11"/>
  <c r="D219" i="11"/>
  <c r="E219" i="11"/>
  <c r="F219" i="11"/>
  <c r="G219" i="11"/>
  <c r="H219" i="11"/>
  <c r="I219" i="11"/>
  <c r="J219" i="11"/>
  <c r="D220" i="11"/>
  <c r="E220" i="11"/>
  <c r="F220" i="11"/>
  <c r="G220" i="11"/>
  <c r="H220" i="11"/>
  <c r="I220" i="11"/>
  <c r="J220" i="11"/>
  <c r="D221" i="11"/>
  <c r="E221" i="11"/>
  <c r="F221" i="11"/>
  <c r="G221" i="11"/>
  <c r="H221" i="11"/>
  <c r="I221" i="11"/>
  <c r="J221" i="11"/>
  <c r="E26" i="11"/>
  <c r="F26" i="11"/>
  <c r="G26" i="11"/>
  <c r="H26" i="11"/>
  <c r="I26" i="11"/>
  <c r="J26" i="11"/>
  <c r="D26" i="11"/>
  <c r="B27" i="11"/>
  <c r="O13" i="24" s="1"/>
  <c r="B28" i="11"/>
  <c r="O14" i="24" s="1"/>
  <c r="B29" i="11"/>
  <c r="O15" i="24" s="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1" i="11"/>
  <c r="B82" i="11"/>
  <c r="B83" i="11"/>
  <c r="B84" i="11"/>
  <c r="B85" i="11"/>
  <c r="B86" i="11"/>
  <c r="B87" i="11"/>
  <c r="B88" i="11"/>
  <c r="B89" i="11"/>
  <c r="B90" i="11"/>
  <c r="B91" i="11"/>
  <c r="B92" i="11"/>
  <c r="B93" i="11"/>
  <c r="B94" i="11"/>
  <c r="B95" i="11"/>
  <c r="B96" i="11"/>
  <c r="B97" i="11"/>
  <c r="B98" i="11"/>
  <c r="B99" i="11"/>
  <c r="B100" i="11"/>
  <c r="B101" i="11"/>
  <c r="B102" i="11"/>
  <c r="B103" i="11"/>
  <c r="B104" i="11"/>
  <c r="B105" i="11"/>
  <c r="B106" i="11"/>
  <c r="B107" i="11"/>
  <c r="B108" i="11"/>
  <c r="B109" i="11"/>
  <c r="B110" i="11"/>
  <c r="B111" i="11"/>
  <c r="B112" i="11"/>
  <c r="B113" i="11"/>
  <c r="B114" i="11"/>
  <c r="B115" i="11"/>
  <c r="B116" i="11"/>
  <c r="B117" i="11"/>
  <c r="B118" i="11"/>
  <c r="B119" i="11"/>
  <c r="B120" i="11"/>
  <c r="B121" i="11"/>
  <c r="B122" i="11"/>
  <c r="B123" i="11"/>
  <c r="B124" i="11"/>
  <c r="B125" i="11"/>
  <c r="B126" i="11"/>
  <c r="B127" i="11"/>
  <c r="B128" i="11"/>
  <c r="B129" i="11"/>
  <c r="B130" i="11"/>
  <c r="B131" i="11"/>
  <c r="B132" i="11"/>
  <c r="B133" i="11"/>
  <c r="B134" i="11"/>
  <c r="B135" i="11"/>
  <c r="B136" i="11"/>
  <c r="B137" i="11"/>
  <c r="B138" i="11"/>
  <c r="B139" i="11"/>
  <c r="B140" i="11"/>
  <c r="B141" i="11"/>
  <c r="B142" i="11"/>
  <c r="B143" i="11"/>
  <c r="B144" i="11"/>
  <c r="B145" i="11"/>
  <c r="B146" i="11"/>
  <c r="B147" i="11"/>
  <c r="B148" i="11"/>
  <c r="B149" i="11"/>
  <c r="B150" i="11"/>
  <c r="B151" i="11"/>
  <c r="B152" i="11"/>
  <c r="B153" i="11"/>
  <c r="B154" i="11"/>
  <c r="B155" i="11"/>
  <c r="B156" i="11"/>
  <c r="B157" i="11"/>
  <c r="B158" i="11"/>
  <c r="B159" i="11"/>
  <c r="B160" i="11"/>
  <c r="B161" i="11"/>
  <c r="B162" i="11"/>
  <c r="B163" i="11"/>
  <c r="B164" i="11"/>
  <c r="B165" i="11"/>
  <c r="B166" i="11"/>
  <c r="B167" i="11"/>
  <c r="B168" i="11"/>
  <c r="B169" i="11"/>
  <c r="B170" i="11"/>
  <c r="B171" i="11"/>
  <c r="B172" i="11"/>
  <c r="B173" i="11"/>
  <c r="B174" i="11"/>
  <c r="B175" i="11"/>
  <c r="B176" i="11"/>
  <c r="B177" i="11"/>
  <c r="B178" i="11"/>
  <c r="B179" i="11"/>
  <c r="B180" i="11"/>
  <c r="B181" i="11"/>
  <c r="B182" i="11"/>
  <c r="B183" i="11"/>
  <c r="B184" i="11"/>
  <c r="B185" i="11"/>
  <c r="B186" i="11"/>
  <c r="B187" i="11"/>
  <c r="B188" i="11"/>
  <c r="B189" i="11"/>
  <c r="B190" i="11"/>
  <c r="B191" i="11"/>
  <c r="B192" i="11"/>
  <c r="B193" i="11"/>
  <c r="B194" i="11"/>
  <c r="B195" i="11"/>
  <c r="B196" i="11"/>
  <c r="B197" i="11"/>
  <c r="B198" i="11"/>
  <c r="B199" i="11"/>
  <c r="B200" i="11"/>
  <c r="B201" i="11"/>
  <c r="B202" i="11"/>
  <c r="B203" i="11"/>
  <c r="B204" i="11"/>
  <c r="B205" i="11"/>
  <c r="B206" i="11"/>
  <c r="B207" i="11"/>
  <c r="B208" i="11"/>
  <c r="B209" i="11"/>
  <c r="B210" i="11"/>
  <c r="B211" i="11"/>
  <c r="B212" i="11"/>
  <c r="B213" i="11"/>
  <c r="B214" i="11"/>
  <c r="B215" i="11"/>
  <c r="B216" i="11"/>
  <c r="B217" i="11"/>
  <c r="B218" i="11"/>
  <c r="B219" i="11"/>
  <c r="B220" i="11"/>
  <c r="B221" i="11"/>
  <c r="B26" i="11"/>
  <c r="O12" i="24" s="1"/>
  <c r="C14" i="10"/>
  <c r="D14" i="10"/>
  <c r="E14" i="10"/>
  <c r="F14" i="10"/>
  <c r="G14" i="10"/>
  <c r="C15" i="10"/>
  <c r="D15" i="10"/>
  <c r="E15" i="10"/>
  <c r="F15" i="10"/>
  <c r="G15" i="10"/>
  <c r="C16" i="10"/>
  <c r="D16" i="10"/>
  <c r="E16" i="10"/>
  <c r="F16" i="10"/>
  <c r="G16" i="10"/>
  <c r="C17" i="10"/>
  <c r="D17" i="10"/>
  <c r="E17" i="10"/>
  <c r="F17" i="10"/>
  <c r="G17" i="10"/>
  <c r="C18" i="10"/>
  <c r="D18" i="10"/>
  <c r="E18" i="10"/>
  <c r="F18" i="10"/>
  <c r="G18" i="10"/>
  <c r="C19" i="10"/>
  <c r="D19" i="10"/>
  <c r="E19" i="10"/>
  <c r="F19" i="10"/>
  <c r="G19" i="10"/>
  <c r="C20" i="10"/>
  <c r="D20" i="10"/>
  <c r="E20" i="10"/>
  <c r="F20" i="10"/>
  <c r="G20" i="10"/>
  <c r="C21" i="10"/>
  <c r="D21" i="10"/>
  <c r="E21" i="10"/>
  <c r="F21" i="10"/>
  <c r="G21" i="10"/>
  <c r="C22" i="10"/>
  <c r="D22" i="10"/>
  <c r="E22" i="10"/>
  <c r="F22" i="10"/>
  <c r="G22" i="10"/>
  <c r="C23" i="10"/>
  <c r="D23" i="10"/>
  <c r="E23" i="10"/>
  <c r="F23" i="10"/>
  <c r="G23" i="10"/>
  <c r="C24" i="10"/>
  <c r="D24" i="10"/>
  <c r="E24" i="10"/>
  <c r="F24" i="10"/>
  <c r="G24" i="10"/>
  <c r="C25" i="10"/>
  <c r="D25" i="10"/>
  <c r="E25" i="10"/>
  <c r="F25" i="10"/>
  <c r="G25" i="10"/>
  <c r="C26" i="10"/>
  <c r="D26" i="10"/>
  <c r="E26" i="10"/>
  <c r="F26" i="10"/>
  <c r="G26" i="10"/>
  <c r="C27" i="10"/>
  <c r="D27" i="10"/>
  <c r="E27" i="10"/>
  <c r="F27" i="10"/>
  <c r="G27" i="10"/>
  <c r="C28" i="10"/>
  <c r="D28" i="10"/>
  <c r="E28" i="10"/>
  <c r="F28" i="10"/>
  <c r="G28" i="10"/>
  <c r="C29" i="10"/>
  <c r="D29" i="10"/>
  <c r="E29" i="10"/>
  <c r="F29" i="10"/>
  <c r="G29" i="10"/>
  <c r="C30" i="10"/>
  <c r="D30" i="10"/>
  <c r="E30" i="10"/>
  <c r="F30" i="10"/>
  <c r="G30" i="10"/>
  <c r="C31" i="10"/>
  <c r="D31" i="10"/>
  <c r="E31" i="10"/>
  <c r="F31" i="10"/>
  <c r="G31" i="10"/>
  <c r="C32" i="10"/>
  <c r="D32" i="10"/>
  <c r="E32" i="10"/>
  <c r="F32" i="10"/>
  <c r="G32" i="10"/>
  <c r="C33" i="10"/>
  <c r="D33" i="10"/>
  <c r="E33" i="10"/>
  <c r="F33" i="10"/>
  <c r="G33" i="10"/>
  <c r="C34" i="10"/>
  <c r="D34" i="10"/>
  <c r="E34" i="10"/>
  <c r="F34" i="10"/>
  <c r="G34" i="10"/>
  <c r="C35" i="10"/>
  <c r="D35" i="10"/>
  <c r="E35" i="10"/>
  <c r="F35" i="10"/>
  <c r="G35" i="10"/>
  <c r="C36" i="10"/>
  <c r="D36" i="10"/>
  <c r="E36" i="10"/>
  <c r="F36" i="10"/>
  <c r="G36" i="10"/>
  <c r="C37" i="10"/>
  <c r="D37" i="10"/>
  <c r="E37" i="10"/>
  <c r="F37" i="10"/>
  <c r="G37" i="10"/>
  <c r="C38" i="10"/>
  <c r="D38" i="10"/>
  <c r="E38" i="10"/>
  <c r="F38" i="10"/>
  <c r="G38" i="10"/>
  <c r="C39" i="10"/>
  <c r="D39" i="10"/>
  <c r="E39" i="10"/>
  <c r="F39" i="10"/>
  <c r="G39" i="10"/>
  <c r="C40" i="10"/>
  <c r="D40" i="10"/>
  <c r="E40" i="10"/>
  <c r="F40" i="10"/>
  <c r="G40" i="10"/>
  <c r="C41" i="10"/>
  <c r="D41" i="10"/>
  <c r="E41" i="10"/>
  <c r="F41" i="10"/>
  <c r="G41" i="10"/>
  <c r="C42" i="10"/>
  <c r="D42" i="10"/>
  <c r="E42" i="10"/>
  <c r="F42" i="10"/>
  <c r="G42" i="10"/>
  <c r="C43" i="10"/>
  <c r="D43" i="10"/>
  <c r="E43" i="10"/>
  <c r="F43" i="10"/>
  <c r="G43" i="10"/>
  <c r="C44" i="10"/>
  <c r="D44" i="10"/>
  <c r="E44" i="10"/>
  <c r="F44" i="10"/>
  <c r="G44" i="10"/>
  <c r="C45" i="10"/>
  <c r="D45" i="10"/>
  <c r="E45" i="10"/>
  <c r="F45" i="10"/>
  <c r="G45" i="10"/>
  <c r="C46" i="10"/>
  <c r="D46" i="10"/>
  <c r="E46" i="10"/>
  <c r="F46" i="10"/>
  <c r="G46" i="10"/>
  <c r="C47" i="10"/>
  <c r="D47" i="10"/>
  <c r="E47" i="10"/>
  <c r="F47" i="10"/>
  <c r="G47" i="10"/>
  <c r="C48" i="10"/>
  <c r="D48" i="10"/>
  <c r="E48" i="10"/>
  <c r="F48" i="10"/>
  <c r="G48" i="10"/>
  <c r="C49" i="10"/>
  <c r="D49" i="10"/>
  <c r="E49" i="10"/>
  <c r="F49" i="10"/>
  <c r="G49" i="10"/>
  <c r="C50" i="10"/>
  <c r="D50" i="10"/>
  <c r="E50" i="10"/>
  <c r="F50" i="10"/>
  <c r="G50" i="10"/>
  <c r="C51" i="10"/>
  <c r="D51" i="10"/>
  <c r="E51" i="10"/>
  <c r="F51" i="10"/>
  <c r="G51" i="10"/>
  <c r="C52" i="10"/>
  <c r="D52" i="10"/>
  <c r="E52" i="10"/>
  <c r="F52" i="10"/>
  <c r="G52" i="10"/>
  <c r="C53" i="10"/>
  <c r="D53" i="10"/>
  <c r="E53" i="10"/>
  <c r="F53" i="10"/>
  <c r="G53" i="10"/>
  <c r="C54" i="10"/>
  <c r="D54" i="10"/>
  <c r="E54" i="10"/>
  <c r="F54" i="10"/>
  <c r="G54" i="10"/>
  <c r="C55" i="10"/>
  <c r="D55" i="10"/>
  <c r="E55" i="10"/>
  <c r="F55" i="10"/>
  <c r="G55" i="10"/>
  <c r="C56" i="10"/>
  <c r="D56" i="10"/>
  <c r="E56" i="10"/>
  <c r="F56" i="10"/>
  <c r="G56" i="10"/>
  <c r="C57" i="10"/>
  <c r="D57" i="10"/>
  <c r="E57" i="10"/>
  <c r="F57" i="10"/>
  <c r="G57" i="10"/>
  <c r="C58" i="10"/>
  <c r="D58" i="10"/>
  <c r="E58" i="10"/>
  <c r="F58" i="10"/>
  <c r="G58" i="10"/>
  <c r="C59" i="10"/>
  <c r="D59" i="10"/>
  <c r="E59" i="10"/>
  <c r="F59" i="10"/>
  <c r="G59" i="10"/>
  <c r="C60" i="10"/>
  <c r="D60" i="10"/>
  <c r="E60" i="10"/>
  <c r="F60" i="10"/>
  <c r="G60" i="10"/>
  <c r="C61" i="10"/>
  <c r="D61" i="10"/>
  <c r="E61" i="10"/>
  <c r="F61" i="10"/>
  <c r="G61" i="10"/>
  <c r="C62" i="10"/>
  <c r="D62" i="10"/>
  <c r="E62" i="10"/>
  <c r="F62" i="10"/>
  <c r="G62" i="10"/>
  <c r="C63" i="10"/>
  <c r="D63" i="10"/>
  <c r="E63" i="10"/>
  <c r="F63" i="10"/>
  <c r="G63" i="10"/>
  <c r="C64" i="10"/>
  <c r="D64" i="10"/>
  <c r="E64" i="10"/>
  <c r="F64" i="10"/>
  <c r="G64" i="10"/>
  <c r="C65" i="10"/>
  <c r="D65" i="10"/>
  <c r="E65" i="10"/>
  <c r="F65" i="10"/>
  <c r="G65" i="10"/>
  <c r="C66" i="10"/>
  <c r="D66" i="10"/>
  <c r="E66" i="10"/>
  <c r="F66" i="10"/>
  <c r="G66" i="10"/>
  <c r="C67" i="10"/>
  <c r="D67" i="10"/>
  <c r="E67" i="10"/>
  <c r="F67" i="10"/>
  <c r="G67" i="10"/>
  <c r="C68" i="10"/>
  <c r="D68" i="10"/>
  <c r="E68" i="10"/>
  <c r="F68" i="10"/>
  <c r="G68" i="10"/>
  <c r="C69" i="10"/>
  <c r="D69" i="10"/>
  <c r="E69" i="10"/>
  <c r="F69" i="10"/>
  <c r="G69" i="10"/>
  <c r="C70" i="10"/>
  <c r="D70" i="10"/>
  <c r="E70" i="10"/>
  <c r="F70" i="10"/>
  <c r="G70" i="10"/>
  <c r="C71" i="10"/>
  <c r="D71" i="10"/>
  <c r="E71" i="10"/>
  <c r="F71" i="10"/>
  <c r="G71" i="10"/>
  <c r="C72" i="10"/>
  <c r="D72" i="10"/>
  <c r="E72" i="10"/>
  <c r="F72" i="10"/>
  <c r="G72" i="10"/>
  <c r="C73" i="10"/>
  <c r="D73" i="10"/>
  <c r="E73" i="10"/>
  <c r="F73" i="10"/>
  <c r="G73" i="10"/>
  <c r="C74" i="10"/>
  <c r="D74" i="10"/>
  <c r="E74" i="10"/>
  <c r="F74" i="10"/>
  <c r="G74" i="10"/>
  <c r="C75" i="10"/>
  <c r="D75" i="10"/>
  <c r="E75" i="10"/>
  <c r="F75" i="10"/>
  <c r="G75" i="10"/>
  <c r="C76" i="10"/>
  <c r="D76" i="10"/>
  <c r="E76" i="10"/>
  <c r="F76" i="10"/>
  <c r="G76" i="10"/>
  <c r="C77" i="10"/>
  <c r="D77" i="10"/>
  <c r="E77" i="10"/>
  <c r="F77" i="10"/>
  <c r="G77" i="10"/>
  <c r="C78" i="10"/>
  <c r="D78" i="10"/>
  <c r="E78" i="10"/>
  <c r="F78" i="10"/>
  <c r="G78" i="10"/>
  <c r="C79" i="10"/>
  <c r="D79" i="10"/>
  <c r="E79" i="10"/>
  <c r="F79" i="10"/>
  <c r="G79" i="10"/>
  <c r="C80" i="10"/>
  <c r="D80" i="10"/>
  <c r="E80" i="10"/>
  <c r="F80" i="10"/>
  <c r="G80" i="10"/>
  <c r="C81" i="10"/>
  <c r="D81" i="10"/>
  <c r="E81" i="10"/>
  <c r="F81" i="10"/>
  <c r="G81" i="10"/>
  <c r="C82" i="10"/>
  <c r="D82" i="10"/>
  <c r="E82" i="10"/>
  <c r="F82" i="10"/>
  <c r="G82" i="10"/>
  <c r="C83" i="10"/>
  <c r="D83" i="10"/>
  <c r="E83" i="10"/>
  <c r="F83" i="10"/>
  <c r="G83" i="10"/>
  <c r="C84" i="10"/>
  <c r="D84" i="10"/>
  <c r="E84" i="10"/>
  <c r="F84" i="10"/>
  <c r="G84" i="10"/>
  <c r="D13" i="10"/>
  <c r="E13" i="10"/>
  <c r="F13" i="10"/>
  <c r="G13" i="10"/>
  <c r="C13" i="10"/>
  <c r="B14" i="10"/>
  <c r="B15" i="10"/>
  <c r="B16" i="10"/>
  <c r="B17" i="10"/>
  <c r="B18" i="10"/>
  <c r="B19" i="10"/>
  <c r="B20" i="10"/>
  <c r="B21" i="10"/>
  <c r="B22" i="10"/>
  <c r="B23" i="10"/>
  <c r="B24" i="10"/>
  <c r="B25" i="10"/>
  <c r="B26" i="10"/>
  <c r="B27" i="10"/>
  <c r="B28" i="10"/>
  <c r="B29" i="10"/>
  <c r="B30" i="10"/>
  <c r="B31" i="10"/>
  <c r="B32" i="10"/>
  <c r="B33" i="10"/>
  <c r="B34" i="10"/>
  <c r="B35" i="10"/>
  <c r="B36" i="10"/>
  <c r="B37" i="10"/>
  <c r="B38" i="10"/>
  <c r="B39" i="10"/>
  <c r="B40" i="10"/>
  <c r="B41" i="10"/>
  <c r="B42" i="10"/>
  <c r="B43" i="10"/>
  <c r="B44" i="10"/>
  <c r="B45" i="10"/>
  <c r="B46" i="10"/>
  <c r="B47" i="10"/>
  <c r="B4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13" i="10"/>
  <c r="C14" i="9"/>
  <c r="D14" i="9"/>
  <c r="E14" i="9"/>
  <c r="F14" i="9"/>
  <c r="G14" i="9"/>
  <c r="H14" i="9"/>
  <c r="C15" i="9"/>
  <c r="D15" i="9"/>
  <c r="E15" i="9"/>
  <c r="F15" i="9"/>
  <c r="G15" i="9"/>
  <c r="H15" i="9"/>
  <c r="C16" i="9"/>
  <c r="D16" i="9"/>
  <c r="E16" i="9"/>
  <c r="F16" i="9"/>
  <c r="G16" i="9"/>
  <c r="H16" i="9"/>
  <c r="C17" i="9"/>
  <c r="D17" i="9"/>
  <c r="E17" i="9"/>
  <c r="F17" i="9"/>
  <c r="G17" i="9"/>
  <c r="H17" i="9"/>
  <c r="C18" i="9"/>
  <c r="D18" i="9"/>
  <c r="E18" i="9"/>
  <c r="F18" i="9"/>
  <c r="G18" i="9"/>
  <c r="H18" i="9"/>
  <c r="C19" i="9"/>
  <c r="D19" i="9"/>
  <c r="E19" i="9"/>
  <c r="F19" i="9"/>
  <c r="G19" i="9"/>
  <c r="H19" i="9"/>
  <c r="C20" i="9"/>
  <c r="D20" i="9"/>
  <c r="E20" i="9"/>
  <c r="F20" i="9"/>
  <c r="G20" i="9"/>
  <c r="H20" i="9"/>
  <c r="C21" i="9"/>
  <c r="D21" i="9"/>
  <c r="E21" i="9"/>
  <c r="F21" i="9"/>
  <c r="G21" i="9"/>
  <c r="H21" i="9"/>
  <c r="C22" i="9"/>
  <c r="D22" i="9"/>
  <c r="E22" i="9"/>
  <c r="F22" i="9"/>
  <c r="G22" i="9"/>
  <c r="H22" i="9"/>
  <c r="C23" i="9"/>
  <c r="D23" i="9"/>
  <c r="E23" i="9"/>
  <c r="F23" i="9"/>
  <c r="G23" i="9"/>
  <c r="H23" i="9"/>
  <c r="C24" i="9"/>
  <c r="D24" i="9"/>
  <c r="E24" i="9"/>
  <c r="F24" i="9"/>
  <c r="G24" i="9"/>
  <c r="H24" i="9"/>
  <c r="C25" i="9"/>
  <c r="D25" i="9"/>
  <c r="E25" i="9"/>
  <c r="F25" i="9"/>
  <c r="G25" i="9"/>
  <c r="H25" i="9"/>
  <c r="C26" i="9"/>
  <c r="D26" i="9"/>
  <c r="E26" i="9"/>
  <c r="F26" i="9"/>
  <c r="G26" i="9"/>
  <c r="H26" i="9"/>
  <c r="C27" i="9"/>
  <c r="D27" i="9"/>
  <c r="E27" i="9"/>
  <c r="F27" i="9"/>
  <c r="G27" i="9"/>
  <c r="H27" i="9"/>
  <c r="C28" i="9"/>
  <c r="D28" i="9"/>
  <c r="E28" i="9"/>
  <c r="F28" i="9"/>
  <c r="G28" i="9"/>
  <c r="H28" i="9"/>
  <c r="C29" i="9"/>
  <c r="D29" i="9"/>
  <c r="E29" i="9"/>
  <c r="F29" i="9"/>
  <c r="G29" i="9"/>
  <c r="H29" i="9"/>
  <c r="C30" i="9"/>
  <c r="D30" i="9"/>
  <c r="E30" i="9"/>
  <c r="F30" i="9"/>
  <c r="G30" i="9"/>
  <c r="H30" i="9"/>
  <c r="C31" i="9"/>
  <c r="D31" i="9"/>
  <c r="E31" i="9"/>
  <c r="F31" i="9"/>
  <c r="G31" i="9"/>
  <c r="H31" i="9"/>
  <c r="C32" i="9"/>
  <c r="D32" i="9"/>
  <c r="E32" i="9"/>
  <c r="F32" i="9"/>
  <c r="G32" i="9"/>
  <c r="H32" i="9"/>
  <c r="C33" i="9"/>
  <c r="D33" i="9"/>
  <c r="E33" i="9"/>
  <c r="F33" i="9"/>
  <c r="G33" i="9"/>
  <c r="H33" i="9"/>
  <c r="C34" i="9"/>
  <c r="D34" i="9"/>
  <c r="E34" i="9"/>
  <c r="F34" i="9"/>
  <c r="G34" i="9"/>
  <c r="H34" i="9"/>
  <c r="C35" i="9"/>
  <c r="D35" i="9"/>
  <c r="E35" i="9"/>
  <c r="F35" i="9"/>
  <c r="G35" i="9"/>
  <c r="H35" i="9"/>
  <c r="C36" i="9"/>
  <c r="D36" i="9"/>
  <c r="E36" i="9"/>
  <c r="F36" i="9"/>
  <c r="G36" i="9"/>
  <c r="H36" i="9"/>
  <c r="C37" i="9"/>
  <c r="D37" i="9"/>
  <c r="E37" i="9"/>
  <c r="F37" i="9"/>
  <c r="G37" i="9"/>
  <c r="H37" i="9"/>
  <c r="C38" i="9"/>
  <c r="D38" i="9"/>
  <c r="E38" i="9"/>
  <c r="F38" i="9"/>
  <c r="G38" i="9"/>
  <c r="H38" i="9"/>
  <c r="C39" i="9"/>
  <c r="D39" i="9"/>
  <c r="E39" i="9"/>
  <c r="F39" i="9"/>
  <c r="G39" i="9"/>
  <c r="H39" i="9"/>
  <c r="C40" i="9"/>
  <c r="D40" i="9"/>
  <c r="E40" i="9"/>
  <c r="F40" i="9"/>
  <c r="G40" i="9"/>
  <c r="H40" i="9"/>
  <c r="C41" i="9"/>
  <c r="D41" i="9"/>
  <c r="E41" i="9"/>
  <c r="F41" i="9"/>
  <c r="G41" i="9"/>
  <c r="H41" i="9"/>
  <c r="C42" i="9"/>
  <c r="D42" i="9"/>
  <c r="E42" i="9"/>
  <c r="F42" i="9"/>
  <c r="G42" i="9"/>
  <c r="H42" i="9"/>
  <c r="C43" i="9"/>
  <c r="D43" i="9"/>
  <c r="E43" i="9"/>
  <c r="F43" i="9"/>
  <c r="G43" i="9"/>
  <c r="H43" i="9"/>
  <c r="C44" i="9"/>
  <c r="D44" i="9"/>
  <c r="E44" i="9"/>
  <c r="F44" i="9"/>
  <c r="G44" i="9"/>
  <c r="H44" i="9"/>
  <c r="C45" i="9"/>
  <c r="D45" i="9"/>
  <c r="E45" i="9"/>
  <c r="F45" i="9"/>
  <c r="G45" i="9"/>
  <c r="H45" i="9"/>
  <c r="C46" i="9"/>
  <c r="D46" i="9"/>
  <c r="E46" i="9"/>
  <c r="F46" i="9"/>
  <c r="G46" i="9"/>
  <c r="H46" i="9"/>
  <c r="C47" i="9"/>
  <c r="D47" i="9"/>
  <c r="E47" i="9"/>
  <c r="F47" i="9"/>
  <c r="G47" i="9"/>
  <c r="H47" i="9"/>
  <c r="C48" i="9"/>
  <c r="D48" i="9"/>
  <c r="E48" i="9"/>
  <c r="F48" i="9"/>
  <c r="G48" i="9"/>
  <c r="H48" i="9"/>
  <c r="C49" i="9"/>
  <c r="D49" i="9"/>
  <c r="E49" i="9"/>
  <c r="F49" i="9"/>
  <c r="G49" i="9"/>
  <c r="H49" i="9"/>
  <c r="C50" i="9"/>
  <c r="D50" i="9"/>
  <c r="E50" i="9"/>
  <c r="F50" i="9"/>
  <c r="G50" i="9"/>
  <c r="H50" i="9"/>
  <c r="C51" i="9"/>
  <c r="D51" i="9"/>
  <c r="E51" i="9"/>
  <c r="F51" i="9"/>
  <c r="G51" i="9"/>
  <c r="H51" i="9"/>
  <c r="C52" i="9"/>
  <c r="D52" i="9"/>
  <c r="E52" i="9"/>
  <c r="F52" i="9"/>
  <c r="G52" i="9"/>
  <c r="H52" i="9"/>
  <c r="C53" i="9"/>
  <c r="D53" i="9"/>
  <c r="E53" i="9"/>
  <c r="F53" i="9"/>
  <c r="G53" i="9"/>
  <c r="H53" i="9"/>
  <c r="C54" i="9"/>
  <c r="D54" i="9"/>
  <c r="E54" i="9"/>
  <c r="F54" i="9"/>
  <c r="G54" i="9"/>
  <c r="H54" i="9"/>
  <c r="C55" i="9"/>
  <c r="D55" i="9"/>
  <c r="E55" i="9"/>
  <c r="F55" i="9"/>
  <c r="G55" i="9"/>
  <c r="H55" i="9"/>
  <c r="C56" i="9"/>
  <c r="D56" i="9"/>
  <c r="E56" i="9"/>
  <c r="F56" i="9"/>
  <c r="G56" i="9"/>
  <c r="H56" i="9"/>
  <c r="C57" i="9"/>
  <c r="D57" i="9"/>
  <c r="E57" i="9"/>
  <c r="F57" i="9"/>
  <c r="G57" i="9"/>
  <c r="H57" i="9"/>
  <c r="C58" i="9"/>
  <c r="D58" i="9"/>
  <c r="E58" i="9"/>
  <c r="F58" i="9"/>
  <c r="G58" i="9"/>
  <c r="H58" i="9"/>
  <c r="C59" i="9"/>
  <c r="D59" i="9"/>
  <c r="E59" i="9"/>
  <c r="F59" i="9"/>
  <c r="G59" i="9"/>
  <c r="H59" i="9"/>
  <c r="C60" i="9"/>
  <c r="D60" i="9"/>
  <c r="E60" i="9"/>
  <c r="F60" i="9"/>
  <c r="G60" i="9"/>
  <c r="H60" i="9"/>
  <c r="C61" i="9"/>
  <c r="D61" i="9"/>
  <c r="E61" i="9"/>
  <c r="F61" i="9"/>
  <c r="G61" i="9"/>
  <c r="H61" i="9"/>
  <c r="C62" i="9"/>
  <c r="D62" i="9"/>
  <c r="E62" i="9"/>
  <c r="F62" i="9"/>
  <c r="G62" i="9"/>
  <c r="H62" i="9"/>
  <c r="C63" i="9"/>
  <c r="D63" i="9"/>
  <c r="E63" i="9"/>
  <c r="F63" i="9"/>
  <c r="G63" i="9"/>
  <c r="H63" i="9"/>
  <c r="C64" i="9"/>
  <c r="D64" i="9"/>
  <c r="E64" i="9"/>
  <c r="F64" i="9"/>
  <c r="G64" i="9"/>
  <c r="H64" i="9"/>
  <c r="C65" i="9"/>
  <c r="D65" i="9"/>
  <c r="E65" i="9"/>
  <c r="F65" i="9"/>
  <c r="G65" i="9"/>
  <c r="H65" i="9"/>
  <c r="C66" i="9"/>
  <c r="D66" i="9"/>
  <c r="E66" i="9"/>
  <c r="F66" i="9"/>
  <c r="G66" i="9"/>
  <c r="H66" i="9"/>
  <c r="C67" i="9"/>
  <c r="D67" i="9"/>
  <c r="E67" i="9"/>
  <c r="F67" i="9"/>
  <c r="G67" i="9"/>
  <c r="H67" i="9"/>
  <c r="C68" i="9"/>
  <c r="D68" i="9"/>
  <c r="E68" i="9"/>
  <c r="F68" i="9"/>
  <c r="G68" i="9"/>
  <c r="H68" i="9"/>
  <c r="C69" i="9"/>
  <c r="D69" i="9"/>
  <c r="E69" i="9"/>
  <c r="F69" i="9"/>
  <c r="G69" i="9"/>
  <c r="H69" i="9"/>
  <c r="C70" i="9"/>
  <c r="D70" i="9"/>
  <c r="E70" i="9"/>
  <c r="F70" i="9"/>
  <c r="G70" i="9"/>
  <c r="H70" i="9"/>
  <c r="C71" i="9"/>
  <c r="D71" i="9"/>
  <c r="E71" i="9"/>
  <c r="F71" i="9"/>
  <c r="G71" i="9"/>
  <c r="H71" i="9"/>
  <c r="C72" i="9"/>
  <c r="D72" i="9"/>
  <c r="E72" i="9"/>
  <c r="F72" i="9"/>
  <c r="G72" i="9"/>
  <c r="H72" i="9"/>
  <c r="D13" i="9"/>
  <c r="E13" i="9"/>
  <c r="F13" i="9"/>
  <c r="G13" i="9"/>
  <c r="H13" i="9"/>
  <c r="B14" i="9"/>
  <c r="B15" i="9"/>
  <c r="B16" i="9"/>
  <c r="B17" i="9"/>
  <c r="B18" i="9"/>
  <c r="C16" i="34" s="1"/>
  <c r="B19" i="9"/>
  <c r="C17" i="34" s="1"/>
  <c r="B20" i="9"/>
  <c r="C18" i="34" s="1"/>
  <c r="B21" i="9"/>
  <c r="C19" i="34" s="1"/>
  <c r="B22" i="9"/>
  <c r="C20" i="34" s="1"/>
  <c r="B23" i="9"/>
  <c r="C21" i="34" s="1"/>
  <c r="B24" i="9"/>
  <c r="C22" i="34" s="1"/>
  <c r="B25" i="9"/>
  <c r="C23" i="34" s="1"/>
  <c r="B26" i="9"/>
  <c r="C24" i="34" s="1"/>
  <c r="B27" i="9"/>
  <c r="C25" i="34" s="1"/>
  <c r="B28" i="9"/>
  <c r="C26" i="34" s="1"/>
  <c r="B29" i="9"/>
  <c r="C27" i="34" s="1"/>
  <c r="B30" i="9"/>
  <c r="C28" i="34" s="1"/>
  <c r="B31" i="9"/>
  <c r="C29" i="34" s="1"/>
  <c r="B32" i="9"/>
  <c r="C30" i="34" s="1"/>
  <c r="B33" i="9"/>
  <c r="C31" i="34" s="1"/>
  <c r="B34" i="9"/>
  <c r="C32" i="34" s="1"/>
  <c r="B35" i="9"/>
  <c r="C33" i="34" s="1"/>
  <c r="B36" i="9"/>
  <c r="C34" i="34" s="1"/>
  <c r="B37" i="9"/>
  <c r="C35" i="34" s="1"/>
  <c r="B38" i="9"/>
  <c r="C36" i="34" s="1"/>
  <c r="B39" i="9"/>
  <c r="C37" i="34" s="1"/>
  <c r="B40" i="9"/>
  <c r="C38" i="34" s="1"/>
  <c r="B41" i="9"/>
  <c r="C39" i="34" s="1"/>
  <c r="B42" i="9"/>
  <c r="C40" i="34" s="1"/>
  <c r="B43" i="9"/>
  <c r="C41" i="34" s="1"/>
  <c r="B44" i="9"/>
  <c r="C42" i="34" s="1"/>
  <c r="B45" i="9"/>
  <c r="C43" i="34" s="1"/>
  <c r="B46" i="9"/>
  <c r="C44" i="34" s="1"/>
  <c r="B47" i="9"/>
  <c r="C45" i="34" s="1"/>
  <c r="B48" i="9"/>
  <c r="C46" i="34" s="1"/>
  <c r="B49" i="9"/>
  <c r="C47" i="34" s="1"/>
  <c r="B50" i="9"/>
  <c r="C48" i="34" s="1"/>
  <c r="B51" i="9"/>
  <c r="C49" i="34" s="1"/>
  <c r="B52" i="9"/>
  <c r="C50" i="34" s="1"/>
  <c r="B53" i="9"/>
  <c r="C51" i="34" s="1"/>
  <c r="B54" i="9"/>
  <c r="C52" i="34" s="1"/>
  <c r="B55" i="9"/>
  <c r="C53" i="34" s="1"/>
  <c r="B56" i="9"/>
  <c r="C54" i="34" s="1"/>
  <c r="B57" i="9"/>
  <c r="C55" i="34" s="1"/>
  <c r="B58" i="9"/>
  <c r="B59" i="9"/>
  <c r="B60" i="9"/>
  <c r="B61" i="9"/>
  <c r="B62" i="9"/>
  <c r="B63" i="9"/>
  <c r="B64" i="9"/>
  <c r="B65" i="9"/>
  <c r="B66" i="9"/>
  <c r="B67" i="9"/>
  <c r="B68" i="9"/>
  <c r="B69" i="9"/>
  <c r="B70" i="9"/>
  <c r="B71" i="9"/>
  <c r="B72" i="9"/>
  <c r="B13" i="9"/>
  <c r="C13" i="9"/>
  <c r="D25" i="11" l="1"/>
  <c r="E14" i="19" s="1"/>
  <c r="E19" i="11"/>
  <c r="D17" i="45"/>
  <c r="W17" i="45"/>
  <c r="E46" i="34"/>
  <c r="J46" i="34"/>
  <c r="J32" i="34"/>
  <c r="E32" i="34"/>
  <c r="E47" i="34"/>
  <c r="J47" i="34"/>
  <c r="E45" i="34"/>
  <c r="J45" i="34"/>
  <c r="E55" i="34"/>
  <c r="G55" i="34" s="1"/>
  <c r="J55" i="34"/>
  <c r="K55" i="34" s="1"/>
  <c r="J43" i="34"/>
  <c r="E43" i="34"/>
  <c r="J31" i="34"/>
  <c r="E31" i="34"/>
  <c r="J33" i="34"/>
  <c r="E33" i="34"/>
  <c r="J44" i="34"/>
  <c r="E44" i="34"/>
  <c r="E54" i="34"/>
  <c r="J54" i="34"/>
  <c r="K54" i="34"/>
  <c r="E42" i="34"/>
  <c r="J42" i="34"/>
  <c r="E30" i="34"/>
  <c r="J30" i="34"/>
  <c r="J34" i="34"/>
  <c r="E34" i="34"/>
  <c r="E41" i="34"/>
  <c r="J41" i="34"/>
  <c r="E52" i="34"/>
  <c r="J52" i="34"/>
  <c r="E40" i="34"/>
  <c r="J40" i="34"/>
  <c r="J28" i="34"/>
  <c r="E28" i="34"/>
  <c r="E51" i="34"/>
  <c r="J51" i="34"/>
  <c r="E39" i="34"/>
  <c r="J39" i="34"/>
  <c r="J29" i="34"/>
  <c r="E29" i="34"/>
  <c r="AB17" i="45"/>
  <c r="D17" i="12"/>
  <c r="J38" i="34"/>
  <c r="E38" i="34"/>
  <c r="E35" i="34"/>
  <c r="J35" i="34"/>
  <c r="E53" i="34"/>
  <c r="J53" i="34"/>
  <c r="J50" i="34"/>
  <c r="E50" i="34"/>
  <c r="J49" i="34"/>
  <c r="E49" i="34"/>
  <c r="E37" i="34"/>
  <c r="J37" i="34"/>
  <c r="E48" i="34"/>
  <c r="J48" i="34"/>
  <c r="E36" i="34"/>
  <c r="J36" i="34"/>
  <c r="E23" i="34"/>
  <c r="J23" i="34"/>
  <c r="J22" i="34"/>
  <c r="E22" i="34"/>
  <c r="E27" i="34"/>
  <c r="J27" i="34"/>
  <c r="E26" i="34"/>
  <c r="J26" i="34"/>
  <c r="E25" i="34"/>
  <c r="J25" i="34"/>
  <c r="E24" i="34"/>
  <c r="J24" i="34"/>
  <c r="E21" i="34"/>
  <c r="J21" i="34"/>
  <c r="E20" i="34"/>
  <c r="J20" i="34"/>
  <c r="E19" i="34"/>
  <c r="J19" i="34"/>
  <c r="J17" i="34"/>
  <c r="E17" i="34"/>
  <c r="E16" i="34"/>
  <c r="J16" i="34"/>
  <c r="J18" i="34"/>
  <c r="E18" i="34"/>
  <c r="CV3" i="64"/>
  <c r="CW3" i="64"/>
  <c r="CR3" i="64"/>
  <c r="CB3" i="64"/>
  <c r="AW3" i="64"/>
  <c r="AR3" i="64"/>
  <c r="AJ3" i="64"/>
  <c r="AK3" i="64"/>
  <c r="AM3" i="64"/>
  <c r="AD3" i="64"/>
  <c r="AG3" i="64"/>
  <c r="P3" i="64"/>
  <c r="S3" i="64"/>
  <c r="G54" i="34" l="1"/>
  <c r="G53" i="34" s="1"/>
  <c r="G52" i="34" s="1"/>
  <c r="G51" i="34" s="1"/>
  <c r="G50" i="34" s="1"/>
  <c r="G49" i="34" s="1"/>
  <c r="G48" i="34" s="1"/>
  <c r="G47" i="34" s="1"/>
  <c r="G46" i="34" s="1"/>
  <c r="G45" i="34" s="1"/>
  <c r="G44" i="34" s="1"/>
  <c r="G43" i="34" s="1"/>
  <c r="G42" i="34" s="1"/>
  <c r="G41" i="34" s="1"/>
  <c r="G40" i="34" s="1"/>
  <c r="G39" i="34" s="1"/>
  <c r="G38" i="34" s="1"/>
  <c r="G37" i="34" s="1"/>
  <c r="G36" i="34" s="1"/>
  <c r="G35" i="34" s="1"/>
  <c r="G34" i="34" s="1"/>
  <c r="G33" i="34" s="1"/>
  <c r="G32" i="34" s="1"/>
  <c r="G31" i="34" s="1"/>
  <c r="G30" i="34" s="1"/>
  <c r="G29" i="34" s="1"/>
  <c r="G28" i="34" s="1"/>
  <c r="G27" i="34" s="1"/>
  <c r="G26" i="34" s="1"/>
  <c r="G25" i="34" s="1"/>
  <c r="G24" i="34" s="1"/>
  <c r="G23" i="34" s="1"/>
  <c r="G22" i="34" s="1"/>
  <c r="G21" i="34" s="1"/>
  <c r="G20" i="34" s="1"/>
  <c r="G19" i="34" s="1"/>
  <c r="G18" i="34" s="1"/>
  <c r="G17" i="34" s="1"/>
  <c r="G16" i="34" s="1"/>
  <c r="K53" i="34"/>
  <c r="K52" i="34" s="1"/>
  <c r="K51" i="34" s="1"/>
  <c r="K50" i="34" s="1"/>
  <c r="K49" i="34" s="1"/>
  <c r="K48" i="34" s="1"/>
  <c r="K47" i="34" s="1"/>
  <c r="D25" i="40"/>
  <c r="D26" i="40" s="1"/>
  <c r="D24" i="40"/>
  <c r="E24" i="40" s="1"/>
  <c r="F24" i="40" s="1"/>
  <c r="J23" i="40" s="1"/>
  <c r="I23" i="40" s="1"/>
  <c r="E25" i="40"/>
  <c r="F25" i="40" s="1"/>
  <c r="G25" i="40"/>
  <c r="G23" i="40"/>
  <c r="E23" i="40"/>
  <c r="F23" i="40" s="1"/>
  <c r="K46" i="34" l="1"/>
  <c r="E26" i="40"/>
  <c r="F26" i="40" s="1"/>
  <c r="D27" i="40"/>
  <c r="J24" i="40"/>
  <c r="G24" i="40"/>
  <c r="H23" i="40"/>
  <c r="K45" i="34" l="1"/>
  <c r="E27" i="40"/>
  <c r="F27" i="40" s="1"/>
  <c r="D28" i="40"/>
  <c r="J25" i="40"/>
  <c r="G26" i="40"/>
  <c r="I24" i="40"/>
  <c r="H24" i="40"/>
  <c r="K44" i="34" l="1"/>
  <c r="I25" i="40"/>
  <c r="H25" i="40"/>
  <c r="E28" i="40"/>
  <c r="F28" i="40" s="1"/>
  <c r="D29" i="40"/>
  <c r="J27" i="40"/>
  <c r="G27" i="40"/>
  <c r="J26" i="40"/>
  <c r="K43" i="34" l="1"/>
  <c r="I27" i="40"/>
  <c r="H27" i="40"/>
  <c r="E29" i="40"/>
  <c r="F29" i="40" s="1"/>
  <c r="G29" i="40" s="1"/>
  <c r="D30" i="40"/>
  <c r="H26" i="40"/>
  <c r="I26" i="40"/>
  <c r="J28" i="40"/>
  <c r="G28" i="40"/>
  <c r="K42" i="34" l="1"/>
  <c r="E30" i="40"/>
  <c r="F30" i="40" s="1"/>
  <c r="D31" i="40"/>
  <c r="H28" i="40"/>
  <c r="I28" i="40"/>
  <c r="K41" i="34" l="1"/>
  <c r="E31" i="40"/>
  <c r="F31" i="40" s="1"/>
  <c r="D32" i="40"/>
  <c r="J29" i="40"/>
  <c r="G30" i="40"/>
  <c r="J30" i="40"/>
  <c r="K40" i="34" l="1"/>
  <c r="H29" i="40"/>
  <c r="I29" i="40"/>
  <c r="H30" i="40"/>
  <c r="I30" i="40"/>
  <c r="D33" i="40"/>
  <c r="E32" i="40"/>
  <c r="F32" i="40" s="1"/>
  <c r="G31" i="40"/>
  <c r="J31" i="40"/>
  <c r="K39" i="34" l="1"/>
  <c r="I31" i="40"/>
  <c r="H31" i="40"/>
  <c r="G32" i="40"/>
  <c r="J32" i="40"/>
  <c r="E33" i="40"/>
  <c r="F33" i="40" s="1"/>
  <c r="D34" i="40"/>
  <c r="K38" i="34" l="1"/>
  <c r="D35" i="40"/>
  <c r="E34" i="40"/>
  <c r="F34" i="40" s="1"/>
  <c r="G33" i="40"/>
  <c r="J33" i="40"/>
  <c r="H32" i="40"/>
  <c r="I32" i="40"/>
  <c r="K37" i="34" l="1"/>
  <c r="G34" i="40"/>
  <c r="J34" i="40"/>
  <c r="H33" i="40"/>
  <c r="I33" i="40"/>
  <c r="E35" i="40"/>
  <c r="F35" i="40" s="1"/>
  <c r="D36" i="40"/>
  <c r="K36" i="34" l="1"/>
  <c r="D37" i="40"/>
  <c r="E36" i="40"/>
  <c r="F36" i="40" s="1"/>
  <c r="G35" i="40"/>
  <c r="J35" i="40"/>
  <c r="H34" i="40"/>
  <c r="I34" i="40"/>
  <c r="K35" i="34" l="1"/>
  <c r="I35" i="40"/>
  <c r="H35" i="40"/>
  <c r="G36" i="40"/>
  <c r="D38" i="40"/>
  <c r="E37" i="40"/>
  <c r="F37" i="40" s="1"/>
  <c r="K34" i="34" l="1"/>
  <c r="G37" i="40"/>
  <c r="J37" i="40"/>
  <c r="J36" i="40"/>
  <c r="E38" i="40"/>
  <c r="F38" i="40" s="1"/>
  <c r="D39" i="40"/>
  <c r="K33" i="34" l="1"/>
  <c r="E39" i="40"/>
  <c r="F39" i="40" s="1"/>
  <c r="D40" i="40"/>
  <c r="G38" i="40"/>
  <c r="J38" i="40"/>
  <c r="H36" i="40"/>
  <c r="I36" i="40"/>
  <c r="I37" i="40"/>
  <c r="H37" i="40"/>
  <c r="K32" i="34" l="1"/>
  <c r="E40" i="40"/>
  <c r="F40" i="40" s="1"/>
  <c r="G40" i="40" s="1"/>
  <c r="D41" i="40"/>
  <c r="I38" i="40"/>
  <c r="H38" i="40"/>
  <c r="G39" i="40"/>
  <c r="J39" i="40"/>
  <c r="K31" i="34" l="1"/>
  <c r="I39" i="40"/>
  <c r="H39" i="40"/>
  <c r="E41" i="40"/>
  <c r="F41" i="40" s="1"/>
  <c r="D42" i="40"/>
  <c r="K30" i="34" l="1"/>
  <c r="E42" i="40"/>
  <c r="F42" i="40" s="1"/>
  <c r="D43" i="40"/>
  <c r="J40" i="40"/>
  <c r="J41" i="40"/>
  <c r="G41" i="40"/>
  <c r="K29" i="34" l="1"/>
  <c r="H40" i="40"/>
  <c r="I40" i="40"/>
  <c r="E43" i="40"/>
  <c r="F43" i="40" s="1"/>
  <c r="D44" i="40"/>
  <c r="I41" i="40"/>
  <c r="H41" i="40"/>
  <c r="G42" i="40"/>
  <c r="J42" i="40"/>
  <c r="K28" i="34" l="1"/>
  <c r="H42" i="40"/>
  <c r="I42" i="40"/>
  <c r="E44" i="40"/>
  <c r="F44" i="40" s="1"/>
  <c r="D45" i="40"/>
  <c r="G43" i="40"/>
  <c r="J43" i="40"/>
  <c r="K27" i="34" l="1"/>
  <c r="E45" i="40"/>
  <c r="F45" i="40" s="1"/>
  <c r="D46" i="40"/>
  <c r="H43" i="40"/>
  <c r="I43" i="40"/>
  <c r="G44" i="40"/>
  <c r="J44" i="40"/>
  <c r="K26" i="34" l="1"/>
  <c r="H44" i="40"/>
  <c r="I44" i="40"/>
  <c r="E46" i="40"/>
  <c r="F46" i="40" s="1"/>
  <c r="D47" i="40"/>
  <c r="G45" i="40"/>
  <c r="J45" i="40"/>
  <c r="K25" i="34" l="1"/>
  <c r="E47" i="40"/>
  <c r="F47" i="40" s="1"/>
  <c r="D48" i="40"/>
  <c r="H45" i="40"/>
  <c r="I45" i="40"/>
  <c r="G46" i="40"/>
  <c r="J46" i="40"/>
  <c r="K24" i="34" l="1"/>
  <c r="I46" i="40"/>
  <c r="H46" i="40"/>
  <c r="D49" i="40"/>
  <c r="E48" i="40"/>
  <c r="F48" i="40" s="1"/>
  <c r="G47" i="40"/>
  <c r="J47" i="40"/>
  <c r="K23" i="34" l="1"/>
  <c r="I47" i="40"/>
  <c r="H47" i="40"/>
  <c r="G48" i="40"/>
  <c r="J48" i="40"/>
  <c r="D50" i="40"/>
  <c r="E49" i="40"/>
  <c r="F49" i="40" s="1"/>
  <c r="K22" i="34" l="1"/>
  <c r="G49" i="40"/>
  <c r="J49" i="40"/>
  <c r="E50" i="40"/>
  <c r="F50" i="40" s="1"/>
  <c r="D51" i="40"/>
  <c r="H48" i="40"/>
  <c r="I48" i="40"/>
  <c r="K21" i="34" l="1"/>
  <c r="E51" i="40"/>
  <c r="F51" i="40" s="1"/>
  <c r="D52" i="40"/>
  <c r="J50" i="40"/>
  <c r="G50" i="40"/>
  <c r="H49" i="40"/>
  <c r="I49" i="40"/>
  <c r="K20" i="34" l="1"/>
  <c r="E52" i="40"/>
  <c r="F52" i="40" s="1"/>
  <c r="D53" i="40"/>
  <c r="H50" i="40"/>
  <c r="I50" i="40"/>
  <c r="J51" i="40"/>
  <c r="G51" i="40"/>
  <c r="K19" i="34" l="1"/>
  <c r="I51" i="40"/>
  <c r="H51" i="40"/>
  <c r="E53" i="40"/>
  <c r="F53" i="40" s="1"/>
  <c r="D54" i="40"/>
  <c r="J52" i="40"/>
  <c r="G52" i="40"/>
  <c r="K18" i="34" l="1"/>
  <c r="E54" i="40"/>
  <c r="F54" i="40" s="1"/>
  <c r="D55" i="40"/>
  <c r="I52" i="40"/>
  <c r="H52" i="40"/>
  <c r="G53" i="40"/>
  <c r="J53" i="40"/>
  <c r="K17" i="34" l="1"/>
  <c r="I53" i="40"/>
  <c r="H53" i="40"/>
  <c r="E55" i="40"/>
  <c r="F55" i="40" s="1"/>
  <c r="D56" i="40"/>
  <c r="G54" i="40"/>
  <c r="J54" i="40"/>
  <c r="K16" i="34" l="1"/>
  <c r="H54" i="40"/>
  <c r="I54" i="40"/>
  <c r="D57" i="40"/>
  <c r="E56" i="40"/>
  <c r="F56" i="40" s="1"/>
  <c r="G55" i="40"/>
  <c r="J55" i="40"/>
  <c r="J56" i="40" l="1"/>
  <c r="G56" i="40"/>
  <c r="H55" i="40"/>
  <c r="I55" i="40"/>
  <c r="E57" i="40"/>
  <c r="F57" i="40" s="1"/>
  <c r="D58" i="40"/>
  <c r="E58" i="40" l="1"/>
  <c r="F58" i="40" s="1"/>
  <c r="D59" i="40"/>
  <c r="G57" i="40"/>
  <c r="J57" i="40"/>
  <c r="I56" i="40"/>
  <c r="H56" i="40"/>
  <c r="E59" i="40" l="1"/>
  <c r="F59" i="40" s="1"/>
  <c r="D60" i="40"/>
  <c r="I57" i="40"/>
  <c r="H57" i="40"/>
  <c r="G58" i="40"/>
  <c r="J58" i="40"/>
  <c r="H58" i="40" l="1"/>
  <c r="I58" i="40"/>
  <c r="D61" i="40"/>
  <c r="E60" i="40"/>
  <c r="F60" i="40" s="1"/>
  <c r="G59" i="40"/>
  <c r="J59" i="40"/>
  <c r="I59" i="40" l="1"/>
  <c r="H59" i="40"/>
  <c r="J60" i="40"/>
  <c r="G60" i="40"/>
  <c r="D62" i="40"/>
  <c r="E61" i="40"/>
  <c r="F61" i="40" s="1"/>
  <c r="G61" i="40" l="1"/>
  <c r="J61" i="40"/>
  <c r="E62" i="40"/>
  <c r="F62" i="40" s="1"/>
  <c r="D63" i="40"/>
  <c r="H60" i="40"/>
  <c r="I60" i="40"/>
  <c r="E63" i="40" l="1"/>
  <c r="F63" i="40" s="1"/>
  <c r="D64" i="40"/>
  <c r="G62" i="40"/>
  <c r="J62" i="40"/>
  <c r="H61" i="40"/>
  <c r="I61" i="40"/>
  <c r="I62" i="40" l="1"/>
  <c r="H62" i="40"/>
  <c r="E64" i="40"/>
  <c r="F64" i="40" s="1"/>
  <c r="D65" i="40"/>
  <c r="G63" i="40"/>
  <c r="J63" i="40"/>
  <c r="H63" i="40" l="1"/>
  <c r="I63" i="40"/>
  <c r="E65" i="40"/>
  <c r="F65" i="40" s="1"/>
  <c r="D66" i="40"/>
  <c r="J64" i="40"/>
  <c r="G64" i="40"/>
  <c r="E66" i="40" l="1"/>
  <c r="F66" i="40" s="1"/>
  <c r="D67" i="40"/>
  <c r="H64" i="40"/>
  <c r="I64" i="40"/>
  <c r="G65" i="40"/>
  <c r="J65" i="40"/>
  <c r="I65" i="40" l="1"/>
  <c r="H65" i="40"/>
  <c r="E67" i="40"/>
  <c r="F67" i="40" s="1"/>
  <c r="D68" i="40"/>
  <c r="J66" i="40"/>
  <c r="G66" i="40"/>
  <c r="I66" i="40" l="1"/>
  <c r="H66" i="40"/>
  <c r="D69" i="40"/>
  <c r="E68" i="40"/>
  <c r="F68" i="40" s="1"/>
  <c r="J67" i="40"/>
  <c r="G67" i="40"/>
  <c r="H67" i="40" l="1"/>
  <c r="I67" i="40"/>
  <c r="G68" i="40"/>
  <c r="J68" i="40"/>
  <c r="E69" i="40"/>
  <c r="F69" i="40" s="1"/>
  <c r="D70" i="40"/>
  <c r="G69" i="40" l="1"/>
  <c r="H68" i="40"/>
  <c r="I68" i="40"/>
  <c r="D71" i="40"/>
  <c r="E70" i="40"/>
  <c r="F70" i="40" s="1"/>
  <c r="G70" i="40" s="1"/>
  <c r="E71" i="40" l="1"/>
  <c r="F71" i="40" s="1"/>
  <c r="D72" i="40"/>
  <c r="J69" i="40"/>
  <c r="I69" i="40" l="1"/>
  <c r="H69" i="40"/>
  <c r="D73" i="40"/>
  <c r="E72" i="40"/>
  <c r="F72" i="40" s="1"/>
  <c r="J70" i="40"/>
  <c r="J71" i="40"/>
  <c r="G71" i="40"/>
  <c r="H70" i="40" l="1"/>
  <c r="I70" i="40"/>
  <c r="I71" i="40"/>
  <c r="H71" i="40"/>
  <c r="J72" i="40"/>
  <c r="G72" i="40"/>
  <c r="D74" i="40"/>
  <c r="E73" i="40"/>
  <c r="F73" i="40" s="1"/>
  <c r="I72" i="40" l="1"/>
  <c r="H72" i="40"/>
  <c r="G73" i="40"/>
  <c r="J73" i="40"/>
  <c r="E74" i="40"/>
  <c r="F74" i="40" s="1"/>
  <c r="D75" i="40"/>
  <c r="E75" i="40" l="1"/>
  <c r="F75" i="40" s="1"/>
  <c r="D76" i="40"/>
  <c r="J74" i="40"/>
  <c r="G74" i="40"/>
  <c r="H73" i="40"/>
  <c r="I73" i="40"/>
  <c r="H74" i="40" l="1"/>
  <c r="I74" i="40"/>
  <c r="E76" i="40"/>
  <c r="F76" i="40" s="1"/>
  <c r="D77" i="40"/>
  <c r="J75" i="40"/>
  <c r="G75" i="40"/>
  <c r="H75" i="40" l="1"/>
  <c r="I75" i="40"/>
  <c r="E77" i="40"/>
  <c r="F77" i="40" s="1"/>
  <c r="D78" i="40"/>
  <c r="G76" i="40"/>
  <c r="J76" i="40"/>
  <c r="H76" i="40" l="1"/>
  <c r="I76" i="40"/>
  <c r="E78" i="40"/>
  <c r="F78" i="40" s="1"/>
  <c r="D79" i="40"/>
  <c r="G77" i="40"/>
  <c r="J77" i="40"/>
  <c r="H77" i="40" l="1"/>
  <c r="I77" i="40"/>
  <c r="E79" i="40"/>
  <c r="F79" i="40" s="1"/>
  <c r="D80" i="40"/>
  <c r="G78" i="40"/>
  <c r="J78" i="40"/>
  <c r="H78" i="40" l="1"/>
  <c r="I78" i="40"/>
  <c r="E80" i="40"/>
  <c r="F80" i="40" s="1"/>
  <c r="D81" i="40"/>
  <c r="G79" i="40"/>
  <c r="J79" i="40"/>
  <c r="H79" i="40" l="1"/>
  <c r="I79" i="40"/>
  <c r="E81" i="40"/>
  <c r="F81" i="40" s="1"/>
  <c r="D82" i="40"/>
  <c r="G80" i="40"/>
  <c r="J80" i="40"/>
  <c r="I80" i="40" l="1"/>
  <c r="H80" i="40"/>
  <c r="E82" i="40"/>
  <c r="F82" i="40" s="1"/>
  <c r="D83" i="40"/>
  <c r="G81" i="40"/>
  <c r="J81" i="40"/>
  <c r="I81" i="40" l="1"/>
  <c r="H81" i="40"/>
  <c r="E83" i="40"/>
  <c r="F83" i="40" s="1"/>
  <c r="D84" i="40"/>
  <c r="J82" i="40"/>
  <c r="G82" i="40"/>
  <c r="I82" i="40" l="1"/>
  <c r="H82" i="40"/>
  <c r="D85" i="40"/>
  <c r="E84" i="40"/>
  <c r="F84" i="40" s="1"/>
  <c r="G83" i="40"/>
  <c r="J83" i="40"/>
  <c r="I83" i="40" l="1"/>
  <c r="H83" i="40"/>
  <c r="G84" i="40"/>
  <c r="J84" i="40"/>
  <c r="D86" i="40"/>
  <c r="E85" i="40"/>
  <c r="F85" i="40" s="1"/>
  <c r="J85" i="40" l="1"/>
  <c r="G85" i="40"/>
  <c r="E86" i="40"/>
  <c r="F86" i="40" s="1"/>
  <c r="D87" i="40"/>
  <c r="H84" i="40"/>
  <c r="I84" i="40"/>
  <c r="E87" i="40" l="1"/>
  <c r="F87" i="40" s="1"/>
  <c r="D88" i="40"/>
  <c r="G86" i="40"/>
  <c r="J86" i="40"/>
  <c r="I85" i="40"/>
  <c r="H85" i="40"/>
  <c r="H86" i="40" l="1"/>
  <c r="I86" i="40"/>
  <c r="E88" i="40"/>
  <c r="F88" i="40" s="1"/>
  <c r="D89" i="40"/>
  <c r="G87" i="40"/>
  <c r="J87" i="40"/>
  <c r="H87" i="40" l="1"/>
  <c r="I87" i="40"/>
  <c r="E89" i="40"/>
  <c r="F89" i="40" s="1"/>
  <c r="D90" i="40"/>
  <c r="G88" i="40"/>
  <c r="J88" i="40"/>
  <c r="H88" i="40" l="1"/>
  <c r="I88" i="40"/>
  <c r="E90" i="40"/>
  <c r="F90" i="40" s="1"/>
  <c r="D91" i="40"/>
  <c r="G89" i="40"/>
  <c r="J89" i="40"/>
  <c r="H89" i="40" l="1"/>
  <c r="I89" i="40"/>
  <c r="E91" i="40"/>
  <c r="F91" i="40" s="1"/>
  <c r="D92" i="40"/>
  <c r="J90" i="40"/>
  <c r="G90" i="40"/>
  <c r="H90" i="40" l="1"/>
  <c r="I90" i="40"/>
  <c r="D93" i="40"/>
  <c r="E92" i="40"/>
  <c r="F92" i="40" s="1"/>
  <c r="J91" i="40"/>
  <c r="G91" i="40"/>
  <c r="H91" i="40" l="1"/>
  <c r="I91" i="40"/>
  <c r="G92" i="40"/>
  <c r="J92" i="40"/>
  <c r="E93" i="40"/>
  <c r="F93" i="40" s="1"/>
  <c r="D94" i="40"/>
  <c r="D95" i="40" l="1"/>
  <c r="E94" i="40"/>
  <c r="F94" i="40" s="1"/>
  <c r="G93" i="40"/>
  <c r="J93" i="40"/>
  <c r="I92" i="40"/>
  <c r="H92" i="40"/>
  <c r="G94" i="40" l="1"/>
  <c r="H93" i="40"/>
  <c r="I93" i="40"/>
  <c r="E95" i="40"/>
  <c r="F95" i="40" s="1"/>
  <c r="D96" i="40"/>
  <c r="D97" i="40" l="1"/>
  <c r="E96" i="40"/>
  <c r="F96" i="40" s="1"/>
  <c r="G95" i="40"/>
  <c r="J95" i="40"/>
  <c r="J94" i="40"/>
  <c r="I95" i="40" l="1"/>
  <c r="H95" i="40"/>
  <c r="H94" i="40"/>
  <c r="I94" i="40"/>
  <c r="G96" i="40"/>
  <c r="J96" i="40"/>
  <c r="D98" i="40"/>
  <c r="E97" i="40"/>
  <c r="F97" i="40" s="1"/>
  <c r="E98" i="40" l="1"/>
  <c r="F98" i="40" s="1"/>
  <c r="D99" i="40"/>
  <c r="G97" i="40"/>
  <c r="J97" i="40"/>
  <c r="I96" i="40"/>
  <c r="H96" i="40"/>
  <c r="I97" i="40" l="1"/>
  <c r="H97" i="40"/>
  <c r="E99" i="40"/>
  <c r="F99" i="40" s="1"/>
  <c r="D100" i="40"/>
  <c r="J98" i="40"/>
  <c r="G98" i="40"/>
  <c r="H98" i="40" l="1"/>
  <c r="I98" i="40"/>
  <c r="E100" i="40"/>
  <c r="F100" i="40" s="1"/>
  <c r="D101" i="40"/>
  <c r="G99" i="40"/>
  <c r="J99" i="40"/>
  <c r="E101" i="40" l="1"/>
  <c r="F101" i="40" s="1"/>
  <c r="G101" i="40" s="1"/>
  <c r="D102" i="40"/>
  <c r="I99" i="40"/>
  <c r="H99" i="40"/>
  <c r="G100" i="40"/>
  <c r="J100" i="40"/>
  <c r="I100" i="40" l="1"/>
  <c r="H100" i="40"/>
  <c r="E102" i="40"/>
  <c r="F102" i="40" s="1"/>
  <c r="D103" i="40"/>
  <c r="E103" i="40" l="1"/>
  <c r="F103" i="40" s="1"/>
  <c r="D104" i="40"/>
  <c r="J101" i="40"/>
  <c r="G102" i="40"/>
  <c r="J102" i="40"/>
  <c r="H101" i="40" l="1"/>
  <c r="I101" i="40"/>
  <c r="H102" i="40"/>
  <c r="I102" i="40"/>
  <c r="D105" i="40"/>
  <c r="E104" i="40"/>
  <c r="F104" i="40" s="1"/>
  <c r="J103" i="40"/>
  <c r="G103" i="40"/>
  <c r="G104" i="40" l="1"/>
  <c r="J104" i="40"/>
  <c r="I103" i="40"/>
  <c r="H103" i="40"/>
  <c r="E105" i="40"/>
  <c r="F105" i="40" s="1"/>
  <c r="D106" i="40"/>
  <c r="D107" i="40" l="1"/>
  <c r="E106" i="40"/>
  <c r="F106" i="40" s="1"/>
  <c r="G105" i="40"/>
  <c r="J105" i="40"/>
  <c r="I104" i="40"/>
  <c r="H104" i="40"/>
  <c r="H105" i="40" l="1"/>
  <c r="I105" i="40"/>
  <c r="G106" i="40"/>
  <c r="J106" i="40"/>
  <c r="E107" i="40"/>
  <c r="F107" i="40" s="1"/>
  <c r="D108" i="40"/>
  <c r="D109" i="40" l="1"/>
  <c r="E108" i="40"/>
  <c r="F108" i="40" s="1"/>
  <c r="J107" i="40"/>
  <c r="G107" i="40"/>
  <c r="H106" i="40"/>
  <c r="I106" i="40"/>
  <c r="I107" i="40" l="1"/>
  <c r="H107" i="40"/>
  <c r="G108" i="40"/>
  <c r="J108" i="40"/>
  <c r="D110" i="40"/>
  <c r="E109" i="40"/>
  <c r="F109" i="40" s="1"/>
  <c r="J109" i="40" l="1"/>
  <c r="G109" i="40"/>
  <c r="E110" i="40"/>
  <c r="F110" i="40" s="1"/>
  <c r="G110" i="40" s="1"/>
  <c r="D111" i="40"/>
  <c r="H108" i="40"/>
  <c r="I108" i="40"/>
  <c r="E111" i="40" l="1"/>
  <c r="F111" i="40" s="1"/>
  <c r="D112" i="40"/>
  <c r="I109" i="40"/>
  <c r="H109" i="40"/>
  <c r="E112" i="40" l="1"/>
  <c r="F112" i="40" s="1"/>
  <c r="D113" i="40"/>
  <c r="J110" i="40"/>
  <c r="J111" i="40"/>
  <c r="G111" i="40"/>
  <c r="I110" i="40" l="1"/>
  <c r="H110" i="40"/>
  <c r="E113" i="40"/>
  <c r="F113" i="40" s="1"/>
  <c r="G113" i="40" s="1"/>
  <c r="D114" i="40"/>
  <c r="H111" i="40"/>
  <c r="I111" i="40"/>
  <c r="G112" i="40"/>
  <c r="J112" i="40"/>
  <c r="H112" i="40" l="1"/>
  <c r="I112" i="40"/>
  <c r="E114" i="40"/>
  <c r="F114" i="40" s="1"/>
  <c r="D115" i="40"/>
  <c r="E115" i="40" l="1"/>
  <c r="F115" i="40" s="1"/>
  <c r="D116" i="40"/>
  <c r="J113" i="40"/>
  <c r="J114" i="40"/>
  <c r="G114" i="40"/>
  <c r="H113" i="40" l="1"/>
  <c r="I113" i="40"/>
  <c r="E116" i="40"/>
  <c r="F116" i="40" s="1"/>
  <c r="D117" i="40"/>
  <c r="H114" i="40"/>
  <c r="I114" i="40"/>
  <c r="G115" i="40"/>
  <c r="J115" i="40"/>
  <c r="H115" i="40" l="1"/>
  <c r="I115" i="40"/>
  <c r="E117" i="40"/>
  <c r="F117" i="40" s="1"/>
  <c r="D118" i="40"/>
  <c r="G116" i="40"/>
  <c r="J116" i="40"/>
  <c r="E118" i="40" l="1"/>
  <c r="F118" i="40" s="1"/>
  <c r="D119" i="40"/>
  <c r="I116" i="40"/>
  <c r="H116" i="40"/>
  <c r="G117" i="40"/>
  <c r="J117" i="40"/>
  <c r="I117" i="40" l="1"/>
  <c r="H117" i="40"/>
  <c r="E119" i="40"/>
  <c r="F119" i="40" s="1"/>
  <c r="D120" i="40"/>
  <c r="G118" i="40"/>
  <c r="J118" i="40"/>
  <c r="H118" i="40" l="1"/>
  <c r="I118" i="40"/>
  <c r="D121" i="40"/>
  <c r="E120" i="40"/>
  <c r="F120" i="40" s="1"/>
  <c r="J119" i="40"/>
  <c r="G119" i="40"/>
  <c r="G120" i="40" l="1"/>
  <c r="I119" i="40"/>
  <c r="H119" i="40"/>
  <c r="D122" i="40"/>
  <c r="E121" i="40"/>
  <c r="F121" i="40" s="1"/>
  <c r="G121" i="40" l="1"/>
  <c r="J121" i="40"/>
  <c r="E122" i="40"/>
  <c r="F122" i="40" s="1"/>
  <c r="D123" i="40"/>
  <c r="J120" i="40"/>
  <c r="E123" i="40" l="1"/>
  <c r="F123" i="40" s="1"/>
  <c r="D124" i="40"/>
  <c r="H120" i="40"/>
  <c r="I120" i="40"/>
  <c r="G122" i="40"/>
  <c r="J122" i="40"/>
  <c r="I121" i="40"/>
  <c r="H121" i="40"/>
  <c r="H122" i="40" l="1"/>
  <c r="I122" i="40"/>
  <c r="E124" i="40"/>
  <c r="F124" i="40" s="1"/>
  <c r="D125" i="40"/>
  <c r="G123" i="40"/>
  <c r="J123" i="40"/>
  <c r="E125" i="40" l="1"/>
  <c r="F125" i="40" s="1"/>
  <c r="D126" i="40"/>
  <c r="I123" i="40"/>
  <c r="H123" i="40"/>
  <c r="G124" i="40"/>
  <c r="J124" i="40"/>
  <c r="I124" i="40" l="1"/>
  <c r="H124" i="40"/>
  <c r="E126" i="40"/>
  <c r="F126" i="40" s="1"/>
  <c r="D127" i="40"/>
  <c r="G125" i="40"/>
  <c r="J125" i="40"/>
  <c r="I125" i="40" l="1"/>
  <c r="H125" i="40"/>
  <c r="E127" i="40"/>
  <c r="F127" i="40" s="1"/>
  <c r="D128" i="40"/>
  <c r="J126" i="40"/>
  <c r="G126" i="40"/>
  <c r="D129" i="40" l="1"/>
  <c r="E128" i="40"/>
  <c r="F128" i="40" s="1"/>
  <c r="I126" i="40"/>
  <c r="H126" i="40"/>
  <c r="G127" i="40"/>
  <c r="J127" i="40"/>
  <c r="H127" i="40" l="1"/>
  <c r="I127" i="40"/>
  <c r="G128" i="40"/>
  <c r="J128" i="40"/>
  <c r="E129" i="40"/>
  <c r="F129" i="40" s="1"/>
  <c r="D130" i="40"/>
  <c r="E130" i="40" l="1"/>
  <c r="F130" i="40" s="1"/>
  <c r="D131" i="40"/>
  <c r="G129" i="40"/>
  <c r="J129" i="40"/>
  <c r="I128" i="40"/>
  <c r="H128" i="40"/>
  <c r="H129" i="40" l="1"/>
  <c r="I129" i="40"/>
  <c r="E131" i="40"/>
  <c r="F131" i="40" s="1"/>
  <c r="D132" i="40"/>
  <c r="G130" i="40"/>
  <c r="J130" i="40"/>
  <c r="H130" i="40" l="1"/>
  <c r="I130" i="40"/>
  <c r="D133" i="40"/>
  <c r="E132" i="40"/>
  <c r="F132" i="40" s="1"/>
  <c r="G131" i="40"/>
  <c r="J131" i="40"/>
  <c r="H131" i="40" l="1"/>
  <c r="I131" i="40"/>
  <c r="J132" i="40"/>
  <c r="G132" i="40"/>
  <c r="D134" i="40"/>
  <c r="E133" i="40"/>
  <c r="F133" i="40" s="1"/>
  <c r="J133" i="40" l="1"/>
  <c r="G133" i="40"/>
  <c r="E134" i="40"/>
  <c r="F134" i="40" s="1"/>
  <c r="D135" i="40"/>
  <c r="H132" i="40"/>
  <c r="I132" i="40"/>
  <c r="E135" i="40" l="1"/>
  <c r="F135" i="40" s="1"/>
  <c r="D136" i="40"/>
  <c r="G134" i="40"/>
  <c r="J134" i="40"/>
  <c r="H133" i="40"/>
  <c r="I133" i="40"/>
  <c r="H134" i="40" l="1"/>
  <c r="I134" i="40"/>
  <c r="E136" i="40"/>
  <c r="F136" i="40" s="1"/>
  <c r="G136" i="40" s="1"/>
  <c r="D137" i="40"/>
  <c r="G135" i="40"/>
  <c r="J135" i="40"/>
  <c r="H135" i="40" l="1"/>
  <c r="I135" i="40"/>
  <c r="E137" i="40"/>
  <c r="F137" i="40" s="1"/>
  <c r="D138" i="40"/>
  <c r="E138" i="40" l="1"/>
  <c r="F138" i="40" s="1"/>
  <c r="D139" i="40"/>
  <c r="J136" i="40"/>
  <c r="G137" i="40"/>
  <c r="J137" i="40"/>
  <c r="H137" i="40" l="1"/>
  <c r="I137" i="40"/>
  <c r="E139" i="40"/>
  <c r="F139" i="40" s="1"/>
  <c r="D140" i="40"/>
  <c r="I136" i="40"/>
  <c r="H136" i="40"/>
  <c r="J138" i="40"/>
  <c r="G138" i="40"/>
  <c r="I138" i="40" l="1"/>
  <c r="H138" i="40"/>
  <c r="D141" i="40"/>
  <c r="E140" i="40"/>
  <c r="F140" i="40" s="1"/>
  <c r="G139" i="40"/>
  <c r="J139" i="40"/>
  <c r="I139" i="40" l="1"/>
  <c r="H139" i="40"/>
  <c r="J140" i="40"/>
  <c r="G140" i="40"/>
  <c r="E141" i="40"/>
  <c r="F141" i="40" s="1"/>
  <c r="D142" i="40"/>
  <c r="D143" i="40" l="1"/>
  <c r="E142" i="40"/>
  <c r="F142" i="40" s="1"/>
  <c r="J141" i="40"/>
  <c r="G141" i="40"/>
  <c r="I140" i="40"/>
  <c r="H140" i="40"/>
  <c r="H141" i="40" l="1"/>
  <c r="I141" i="40"/>
  <c r="G142" i="40"/>
  <c r="J142" i="40"/>
  <c r="E143" i="40"/>
  <c r="F143" i="40" s="1"/>
  <c r="D144" i="40"/>
  <c r="D145" i="40" l="1"/>
  <c r="E144" i="40"/>
  <c r="F144" i="40" s="1"/>
  <c r="G143" i="40"/>
  <c r="J143" i="40"/>
  <c r="I142" i="40"/>
  <c r="H142" i="40"/>
  <c r="G144" i="40" l="1"/>
  <c r="J144" i="40"/>
  <c r="H143" i="40"/>
  <c r="I143" i="40"/>
  <c r="D146" i="40"/>
  <c r="E145" i="40"/>
  <c r="F145" i="40" s="1"/>
  <c r="J145" i="40" l="1"/>
  <c r="G145" i="40"/>
  <c r="E146" i="40"/>
  <c r="F146" i="40" s="1"/>
  <c r="D147" i="40"/>
  <c r="I144" i="40"/>
  <c r="H144" i="40"/>
  <c r="E147" i="40" l="1"/>
  <c r="F147" i="40" s="1"/>
  <c r="D148" i="40"/>
  <c r="J146" i="40"/>
  <c r="G146" i="40"/>
  <c r="I145" i="40"/>
  <c r="H145" i="40"/>
  <c r="E148" i="40" l="1"/>
  <c r="F148" i="40" s="1"/>
  <c r="D149" i="40"/>
  <c r="H146" i="40"/>
  <c r="I146" i="40"/>
  <c r="G147" i="40"/>
  <c r="J147" i="40"/>
  <c r="I147" i="40" l="1"/>
  <c r="H147" i="40"/>
  <c r="E149" i="40"/>
  <c r="F149" i="40" s="1"/>
  <c r="D150" i="40"/>
  <c r="G148" i="40"/>
  <c r="J148" i="40"/>
  <c r="H148" i="40" l="1"/>
  <c r="I148" i="40"/>
  <c r="E150" i="40"/>
  <c r="F150" i="40" s="1"/>
  <c r="D151" i="40"/>
  <c r="G149" i="40"/>
  <c r="J149" i="40"/>
  <c r="I149" i="40" l="1"/>
  <c r="H149" i="40"/>
  <c r="E151" i="40"/>
  <c r="F151" i="40" s="1"/>
  <c r="D152" i="40"/>
  <c r="G150" i="40"/>
  <c r="J150" i="40"/>
  <c r="I150" i="40" l="1"/>
  <c r="H150" i="40"/>
  <c r="E152" i="40"/>
  <c r="F152" i="40" s="1"/>
  <c r="D153" i="40"/>
  <c r="G151" i="40"/>
  <c r="J151" i="40"/>
  <c r="I151" i="40" l="1"/>
  <c r="H151" i="40"/>
  <c r="E153" i="40"/>
  <c r="F153" i="40" s="1"/>
  <c r="D154" i="40"/>
  <c r="J152" i="40"/>
  <c r="G152" i="40"/>
  <c r="E154" i="40" l="1"/>
  <c r="F154" i="40" s="1"/>
  <c r="G154" i="40" s="1"/>
  <c r="D155" i="40"/>
  <c r="H152" i="40"/>
  <c r="I152" i="40"/>
  <c r="G153" i="40"/>
  <c r="J153" i="40"/>
  <c r="I153" i="40" l="1"/>
  <c r="H153" i="40"/>
  <c r="E155" i="40"/>
  <c r="F155" i="40" s="1"/>
  <c r="D156" i="40"/>
  <c r="D157" i="40" l="1"/>
  <c r="E156" i="40"/>
  <c r="F156" i="40" s="1"/>
  <c r="J154" i="40"/>
  <c r="J155" i="40"/>
  <c r="G155" i="40"/>
  <c r="I155" i="40" l="1"/>
  <c r="H155" i="40"/>
  <c r="H154" i="40"/>
  <c r="I154" i="40"/>
  <c r="G156" i="40"/>
  <c r="J156" i="40"/>
  <c r="D158" i="40"/>
  <c r="E157" i="40"/>
  <c r="F157" i="40" s="1"/>
  <c r="E158" i="40" l="1"/>
  <c r="F158" i="40" s="1"/>
  <c r="D159" i="40"/>
  <c r="G157" i="40"/>
  <c r="J157" i="40"/>
  <c r="I156" i="40"/>
  <c r="H156" i="40"/>
  <c r="I157" i="40" l="1"/>
  <c r="H157" i="40"/>
  <c r="E159" i="40"/>
  <c r="F159" i="40" s="1"/>
  <c r="D160" i="40"/>
  <c r="J158" i="40"/>
  <c r="G158" i="40"/>
  <c r="E160" i="40" l="1"/>
  <c r="F160" i="40" s="1"/>
  <c r="D161" i="40"/>
  <c r="I158" i="40"/>
  <c r="H158" i="40"/>
  <c r="J159" i="40"/>
  <c r="G159" i="40"/>
  <c r="E161" i="40" l="1"/>
  <c r="F161" i="40" s="1"/>
  <c r="G161" i="40" s="1"/>
  <c r="D162" i="40"/>
  <c r="I159" i="40"/>
  <c r="H159" i="40"/>
  <c r="G160" i="40"/>
  <c r="J160" i="40"/>
  <c r="I160" i="40" l="1"/>
  <c r="H160" i="40"/>
  <c r="E162" i="40"/>
  <c r="F162" i="40" s="1"/>
  <c r="D163" i="40"/>
  <c r="E163" i="40" l="1"/>
  <c r="F163" i="40" s="1"/>
  <c r="D164" i="40"/>
  <c r="J161" i="40"/>
  <c r="G162" i="40"/>
  <c r="J162" i="40"/>
  <c r="I162" i="40" l="1"/>
  <c r="H162" i="40"/>
  <c r="D165" i="40"/>
  <c r="E164" i="40"/>
  <c r="F164" i="40" s="1"/>
  <c r="I161" i="40"/>
  <c r="H161" i="40"/>
  <c r="G163" i="40"/>
  <c r="J163" i="40"/>
  <c r="H163" i="40" l="1"/>
  <c r="I163" i="40"/>
  <c r="G164" i="40"/>
  <c r="E165" i="40"/>
  <c r="F165" i="40" s="1"/>
  <c r="D166" i="40"/>
  <c r="D167" i="40" l="1"/>
  <c r="E166" i="40"/>
  <c r="F166" i="40" s="1"/>
  <c r="G165" i="40"/>
  <c r="J165" i="40"/>
  <c r="J164" i="40"/>
  <c r="H164" i="40" l="1"/>
  <c r="I164" i="40"/>
  <c r="G166" i="40"/>
  <c r="H165" i="40"/>
  <c r="I165" i="40"/>
  <c r="E167" i="40"/>
  <c r="F167" i="40" s="1"/>
  <c r="J166" i="40" s="1"/>
  <c r="D168" i="40"/>
  <c r="H166" i="40" l="1"/>
  <c r="I166" i="40"/>
  <c r="D169" i="40"/>
  <c r="E168" i="40"/>
  <c r="F168" i="40" s="1"/>
  <c r="J167" i="40"/>
  <c r="G167" i="40"/>
  <c r="G168" i="40" l="1"/>
  <c r="J168" i="40"/>
  <c r="H167" i="40"/>
  <c r="I167" i="40"/>
  <c r="D170" i="40"/>
  <c r="E169" i="40"/>
  <c r="F169" i="40" s="1"/>
  <c r="G169" i="40" l="1"/>
  <c r="J169" i="40"/>
  <c r="E170" i="40"/>
  <c r="F170" i="40" s="1"/>
  <c r="D171" i="40"/>
  <c r="H168" i="40"/>
  <c r="I168" i="40"/>
  <c r="E171" i="40" l="1"/>
  <c r="F171" i="40" s="1"/>
  <c r="D172" i="40"/>
  <c r="J170" i="40"/>
  <c r="G170" i="40"/>
  <c r="H169" i="40"/>
  <c r="I169" i="40"/>
  <c r="H170" i="40" l="1"/>
  <c r="I170" i="40"/>
  <c r="E172" i="40"/>
  <c r="F172" i="40" s="1"/>
  <c r="D173" i="40"/>
  <c r="G171" i="40"/>
  <c r="J171" i="40"/>
  <c r="E173" i="40" l="1"/>
  <c r="F173" i="40" s="1"/>
  <c r="G173" i="40" s="1"/>
  <c r="D174" i="40"/>
  <c r="I171" i="40"/>
  <c r="H171" i="40"/>
  <c r="J172" i="40"/>
  <c r="G172" i="40"/>
  <c r="H172" i="40" l="1"/>
  <c r="I172" i="40"/>
  <c r="E174" i="40"/>
  <c r="F174" i="40" s="1"/>
  <c r="D175" i="40"/>
  <c r="E175" i="40" l="1"/>
  <c r="F175" i="40" s="1"/>
  <c r="D176" i="40"/>
  <c r="J173" i="40"/>
  <c r="G174" i="40"/>
  <c r="J174" i="40"/>
  <c r="I174" i="40" l="1"/>
  <c r="H174" i="40"/>
  <c r="H173" i="40"/>
  <c r="I173" i="40"/>
  <c r="D177" i="40"/>
  <c r="E176" i="40"/>
  <c r="F176" i="40" s="1"/>
  <c r="J175" i="40"/>
  <c r="G175" i="40"/>
  <c r="E177" i="40" l="1"/>
  <c r="F177" i="40" s="1"/>
  <c r="D178" i="40"/>
  <c r="H175" i="40"/>
  <c r="I175" i="40"/>
  <c r="G176" i="40"/>
  <c r="J176" i="40"/>
  <c r="D179" i="40" l="1"/>
  <c r="E178" i="40"/>
  <c r="F178" i="40" s="1"/>
  <c r="G178" i="40" s="1"/>
  <c r="H176" i="40"/>
  <c r="I176" i="40"/>
  <c r="J177" i="40"/>
  <c r="G177" i="40"/>
  <c r="H177" i="40" l="1"/>
  <c r="I177" i="40"/>
  <c r="E179" i="40"/>
  <c r="F179" i="40" s="1"/>
  <c r="D180" i="40"/>
  <c r="D181" i="40" l="1"/>
  <c r="E180" i="40"/>
  <c r="F180" i="40" s="1"/>
  <c r="J178" i="40"/>
  <c r="G179" i="40"/>
  <c r="J179" i="40"/>
  <c r="I178" i="40" l="1"/>
  <c r="H178" i="40"/>
  <c r="G180" i="40"/>
  <c r="J180" i="40"/>
  <c r="H179" i="40"/>
  <c r="I179" i="40"/>
  <c r="D182" i="40"/>
  <c r="E181" i="40"/>
  <c r="F181" i="40" s="1"/>
  <c r="J181" i="40" l="1"/>
  <c r="G181" i="40"/>
  <c r="I180" i="40"/>
  <c r="H180" i="40"/>
  <c r="E182" i="40"/>
  <c r="F182" i="40" s="1"/>
  <c r="D183" i="40"/>
  <c r="E183" i="40" l="1"/>
  <c r="F183" i="40" s="1"/>
  <c r="D184" i="40"/>
  <c r="J182" i="40"/>
  <c r="G182" i="40"/>
  <c r="I181" i="40"/>
  <c r="H181" i="40"/>
  <c r="H182" i="40" l="1"/>
  <c r="I182" i="40"/>
  <c r="E184" i="40"/>
  <c r="F184" i="40" s="1"/>
  <c r="D185" i="40"/>
  <c r="J183" i="40"/>
  <c r="G183" i="40"/>
  <c r="H183" i="40" l="1"/>
  <c r="I183" i="40"/>
  <c r="E185" i="40"/>
  <c r="F185" i="40" s="1"/>
  <c r="G185" i="40" s="1"/>
  <c r="D186" i="40"/>
  <c r="G184" i="40"/>
  <c r="J184" i="40"/>
  <c r="H184" i="40" l="1"/>
  <c r="I184" i="40"/>
  <c r="E186" i="40"/>
  <c r="F186" i="40" s="1"/>
  <c r="D187" i="40"/>
  <c r="E187" i="40" l="1"/>
  <c r="F187" i="40" s="1"/>
  <c r="D188" i="40"/>
  <c r="J185" i="40"/>
  <c r="J186" i="40"/>
  <c r="G186" i="40"/>
  <c r="H186" i="40" l="1"/>
  <c r="I186" i="40"/>
  <c r="I185" i="40"/>
  <c r="H185" i="40"/>
  <c r="E188" i="40"/>
  <c r="F188" i="40" s="1"/>
  <c r="D189" i="40"/>
  <c r="G187" i="40"/>
  <c r="J187" i="40"/>
  <c r="H187" i="40" l="1"/>
  <c r="I187" i="40"/>
  <c r="D190" i="40"/>
  <c r="E189" i="40"/>
  <c r="F189" i="40" s="1"/>
  <c r="G188" i="40"/>
  <c r="J188" i="40"/>
  <c r="H188" i="40" l="1"/>
  <c r="I188" i="40"/>
  <c r="G189" i="40"/>
  <c r="J189" i="40"/>
  <c r="E190" i="40"/>
  <c r="F190" i="40" s="1"/>
  <c r="G190" i="40" s="1"/>
  <c r="D191" i="40"/>
  <c r="E191" i="40" l="1"/>
  <c r="F191" i="40" s="1"/>
  <c r="D192" i="40"/>
  <c r="I189" i="40"/>
  <c r="H189" i="40"/>
  <c r="D193" i="40" l="1"/>
  <c r="E192" i="40"/>
  <c r="F192" i="40" s="1"/>
  <c r="J190" i="40"/>
  <c r="J191" i="40"/>
  <c r="G191" i="40"/>
  <c r="H191" i="40" l="1"/>
  <c r="I191" i="40"/>
  <c r="H190" i="40"/>
  <c r="I190" i="40"/>
  <c r="G192" i="40"/>
  <c r="J192" i="40"/>
  <c r="D194" i="40"/>
  <c r="E193" i="40"/>
  <c r="F193" i="40" s="1"/>
  <c r="H192" i="40" l="1"/>
  <c r="I192" i="40"/>
  <c r="E194" i="40"/>
  <c r="F194" i="40" s="1"/>
  <c r="D195" i="40"/>
  <c r="G193" i="40"/>
  <c r="J193" i="40"/>
  <c r="H193" i="40" l="1"/>
  <c r="I193" i="40"/>
  <c r="E195" i="40"/>
  <c r="F195" i="40" s="1"/>
  <c r="D196" i="40"/>
  <c r="J194" i="40"/>
  <c r="G194" i="40"/>
  <c r="I194" i="40" l="1"/>
  <c r="H194" i="40"/>
  <c r="E196" i="40"/>
  <c r="F196" i="40" s="1"/>
  <c r="D197" i="40"/>
  <c r="G195" i="40"/>
  <c r="J195" i="40"/>
  <c r="E197" i="40" l="1"/>
  <c r="F197" i="40" s="1"/>
  <c r="G197" i="40" s="1"/>
  <c r="D198" i="40"/>
  <c r="I195" i="40"/>
  <c r="H195" i="40"/>
  <c r="G196" i="40"/>
  <c r="J196" i="40"/>
  <c r="H196" i="40" l="1"/>
  <c r="I196" i="40"/>
  <c r="E198" i="40"/>
  <c r="F198" i="40" s="1"/>
  <c r="D199" i="40"/>
  <c r="E199" i="40" l="1"/>
  <c r="F199" i="40" s="1"/>
  <c r="D200" i="40"/>
  <c r="J197" i="40"/>
  <c r="G198" i="40"/>
  <c r="J198" i="40"/>
  <c r="I198" i="40" l="1"/>
  <c r="H198" i="40"/>
  <c r="H197" i="40"/>
  <c r="I197" i="40"/>
  <c r="D201" i="40"/>
  <c r="E200" i="40"/>
  <c r="F200" i="40" s="1"/>
  <c r="J199" i="40"/>
  <c r="G199" i="40"/>
  <c r="H199" i="40" l="1"/>
  <c r="I199" i="40"/>
  <c r="G200" i="40"/>
  <c r="D202" i="40"/>
  <c r="E201" i="40"/>
  <c r="F201" i="40" s="1"/>
  <c r="G201" i="40" l="1"/>
  <c r="J201" i="40"/>
  <c r="E202" i="40"/>
  <c r="F202" i="40" s="1"/>
  <c r="G202" i="40" s="1"/>
  <c r="D203" i="40"/>
  <c r="J200" i="40"/>
  <c r="I200" i="40" l="1"/>
  <c r="H200" i="40"/>
  <c r="E203" i="40"/>
  <c r="F203" i="40" s="1"/>
  <c r="D204" i="40"/>
  <c r="I201" i="40"/>
  <c r="H201" i="40"/>
  <c r="D205" i="40" l="1"/>
  <c r="E204" i="40"/>
  <c r="F204" i="40" s="1"/>
  <c r="J202" i="40"/>
  <c r="J203" i="40"/>
  <c r="G203" i="40"/>
  <c r="H202" i="40" l="1"/>
  <c r="I202" i="40"/>
  <c r="J204" i="40"/>
  <c r="G204" i="40"/>
  <c r="H203" i="40"/>
  <c r="I203" i="40"/>
  <c r="D206" i="40"/>
  <c r="E205" i="40"/>
  <c r="F205" i="40" s="1"/>
  <c r="E206" i="40" l="1"/>
  <c r="F206" i="40" s="1"/>
  <c r="D207" i="40"/>
  <c r="J205" i="40"/>
  <c r="G205" i="40"/>
  <c r="H204" i="40"/>
  <c r="I204" i="40"/>
  <c r="H205" i="40" l="1"/>
  <c r="I205" i="40"/>
  <c r="E207" i="40"/>
  <c r="F207" i="40" s="1"/>
  <c r="D208" i="40"/>
  <c r="G206" i="40"/>
  <c r="J206" i="40"/>
  <c r="H206" i="40" l="1"/>
  <c r="I206" i="40"/>
  <c r="E208" i="40"/>
  <c r="F208" i="40" s="1"/>
  <c r="D209" i="40"/>
  <c r="J207" i="40"/>
  <c r="G207" i="40"/>
  <c r="H207" i="40" l="1"/>
  <c r="I207" i="40"/>
  <c r="E209" i="40"/>
  <c r="F209" i="40" s="1"/>
  <c r="D210" i="40"/>
  <c r="G208" i="40"/>
  <c r="J208" i="40"/>
  <c r="E210" i="40" l="1"/>
  <c r="F210" i="40" s="1"/>
  <c r="D211" i="40"/>
  <c r="H208" i="40"/>
  <c r="I208" i="40"/>
  <c r="G209" i="40"/>
  <c r="J209" i="40"/>
  <c r="I209" i="40" l="1"/>
  <c r="H209" i="40"/>
  <c r="E211" i="40"/>
  <c r="F211" i="40" s="1"/>
  <c r="D212" i="40"/>
  <c r="G210" i="40"/>
  <c r="J210" i="40"/>
  <c r="H210" i="40" l="1"/>
  <c r="I210" i="40"/>
  <c r="D213" i="40"/>
  <c r="E212" i="40"/>
  <c r="F212" i="40" s="1"/>
  <c r="J211" i="40"/>
  <c r="G211" i="40"/>
  <c r="H211" i="40" l="1"/>
  <c r="I211" i="40"/>
  <c r="G212" i="40"/>
  <c r="D214" i="40"/>
  <c r="E213" i="40"/>
  <c r="F213" i="40" s="1"/>
  <c r="J212" i="40" s="1"/>
  <c r="H212" i="40" l="1"/>
  <c r="I212" i="40"/>
  <c r="E214" i="40"/>
  <c r="F214" i="40" s="1"/>
  <c r="D215" i="40"/>
  <c r="G213" i="40"/>
  <c r="J213" i="40"/>
  <c r="E215" i="40" l="1"/>
  <c r="F215" i="40" s="1"/>
  <c r="D216" i="40"/>
  <c r="G214" i="40"/>
  <c r="J214" i="40"/>
  <c r="H213" i="40"/>
  <c r="I213" i="40"/>
  <c r="H214" i="40" l="1"/>
  <c r="I214" i="40"/>
  <c r="D217" i="40"/>
  <c r="E216" i="40"/>
  <c r="F216" i="40" s="1"/>
  <c r="J215" i="40"/>
  <c r="G215" i="40"/>
  <c r="G216" i="40" l="1"/>
  <c r="H215" i="40"/>
  <c r="I215" i="40"/>
  <c r="D218" i="40"/>
  <c r="E217" i="40"/>
  <c r="F217" i="40" s="1"/>
  <c r="J217" i="40" l="1"/>
  <c r="G217" i="40"/>
  <c r="E218" i="40"/>
  <c r="F218" i="40" s="1"/>
  <c r="D219" i="40"/>
  <c r="J216" i="40"/>
  <c r="I216" i="40" l="1"/>
  <c r="H216" i="40"/>
  <c r="E219" i="40"/>
  <c r="F219" i="40" s="1"/>
  <c r="D220" i="40"/>
  <c r="J218" i="40"/>
  <c r="G218" i="40"/>
  <c r="I217" i="40"/>
  <c r="H217" i="40"/>
  <c r="E220" i="40" l="1"/>
  <c r="F220" i="40" s="1"/>
  <c r="D221" i="40"/>
  <c r="H218" i="40"/>
  <c r="I218" i="40"/>
  <c r="J219" i="40"/>
  <c r="G219" i="40"/>
  <c r="H219" i="40" l="1"/>
  <c r="I219" i="40"/>
  <c r="E221" i="40"/>
  <c r="F221" i="40" s="1"/>
  <c r="G221" i="40" s="1"/>
  <c r="D222" i="40"/>
  <c r="J220" i="40"/>
  <c r="G220" i="40"/>
  <c r="H220" i="40" l="1"/>
  <c r="I220" i="40"/>
  <c r="E222" i="40"/>
  <c r="F222" i="40" s="1"/>
  <c r="D223" i="40"/>
  <c r="E223" i="40" l="1"/>
  <c r="F223" i="40" s="1"/>
  <c r="D224" i="40"/>
  <c r="J221" i="40"/>
  <c r="J222" i="40"/>
  <c r="G222" i="40"/>
  <c r="I221" i="40" l="1"/>
  <c r="H221" i="40"/>
  <c r="E224" i="40"/>
  <c r="F224" i="40" s="1"/>
  <c r="D225" i="40"/>
  <c r="I222" i="40"/>
  <c r="H222" i="40"/>
  <c r="J223" i="40"/>
  <c r="G223" i="40"/>
  <c r="D226" i="40" l="1"/>
  <c r="E225" i="40"/>
  <c r="F225" i="40" s="1"/>
  <c r="J224" i="40"/>
  <c r="G224" i="40"/>
  <c r="I223" i="40"/>
  <c r="H223" i="40"/>
  <c r="H224" i="40" l="1"/>
  <c r="I224" i="40"/>
  <c r="G225" i="40"/>
  <c r="J225" i="40"/>
  <c r="D227" i="40"/>
  <c r="E226" i="40"/>
  <c r="F226" i="40" s="1"/>
  <c r="G226" i="40" s="1"/>
  <c r="E227" i="40" l="1"/>
  <c r="F227" i="40" s="1"/>
  <c r="D228" i="40"/>
  <c r="H225" i="40"/>
  <c r="I225" i="40"/>
  <c r="D229" i="40" l="1"/>
  <c r="E228" i="40"/>
  <c r="F228" i="40" s="1"/>
  <c r="J226" i="40"/>
  <c r="G227" i="40"/>
  <c r="J227" i="40"/>
  <c r="H227" i="40" l="1"/>
  <c r="I227" i="40"/>
  <c r="H226" i="40"/>
  <c r="I226" i="40"/>
  <c r="G228" i="40"/>
  <c r="J228" i="40"/>
  <c r="D230" i="40"/>
  <c r="E229" i="40"/>
  <c r="F229" i="40" s="1"/>
  <c r="G229" i="40" l="1"/>
  <c r="J229" i="40"/>
  <c r="E230" i="40"/>
  <c r="F230" i="40" s="1"/>
  <c r="D231" i="40"/>
  <c r="H228" i="40"/>
  <c r="I228" i="40"/>
  <c r="E231" i="40" l="1"/>
  <c r="F231" i="40" s="1"/>
  <c r="D232" i="40"/>
  <c r="G230" i="40"/>
  <c r="J230" i="40"/>
  <c r="I229" i="40"/>
  <c r="H229" i="40"/>
  <c r="E232" i="40" l="1"/>
  <c r="F232" i="40" s="1"/>
  <c r="D233" i="40"/>
  <c r="I230" i="40"/>
  <c r="H230" i="40"/>
  <c r="J231" i="40"/>
  <c r="G231" i="40"/>
  <c r="H231" i="40" l="1"/>
  <c r="I231" i="40"/>
  <c r="E233" i="40"/>
  <c r="F233" i="40" s="1"/>
  <c r="G233" i="40" s="1"/>
  <c r="D234" i="40"/>
  <c r="G232" i="40"/>
  <c r="J232" i="40"/>
  <c r="H232" i="40" l="1"/>
  <c r="I232" i="40"/>
  <c r="E234" i="40"/>
  <c r="F234" i="40" s="1"/>
  <c r="D235" i="40"/>
  <c r="E235" i="40" l="1"/>
  <c r="F235" i="40" s="1"/>
  <c r="D236" i="40"/>
  <c r="J233" i="40"/>
  <c r="G234" i="40"/>
  <c r="J234" i="40"/>
  <c r="I233" i="40" l="1"/>
  <c r="H233" i="40"/>
  <c r="D237" i="40"/>
  <c r="E236" i="40"/>
  <c r="F236" i="40" s="1"/>
  <c r="H234" i="40"/>
  <c r="I234" i="40"/>
  <c r="J235" i="40"/>
  <c r="G235" i="40"/>
  <c r="I235" i="40" l="1"/>
  <c r="H235" i="40"/>
  <c r="G236" i="40"/>
  <c r="J236" i="40"/>
  <c r="D238" i="40"/>
  <c r="E237" i="40"/>
  <c r="F237" i="40" s="1"/>
  <c r="G237" i="40" l="1"/>
  <c r="J237" i="40"/>
  <c r="E238" i="40"/>
  <c r="F238" i="40" s="1"/>
  <c r="D239" i="40"/>
  <c r="H236" i="40"/>
  <c r="I236" i="40"/>
  <c r="E239" i="40" l="1"/>
  <c r="F239" i="40" s="1"/>
  <c r="D240" i="40"/>
  <c r="G238" i="40"/>
  <c r="J238" i="40"/>
  <c r="I237" i="40"/>
  <c r="H237" i="40"/>
  <c r="H238" i="40" l="1"/>
  <c r="I238" i="40"/>
  <c r="D241" i="40"/>
  <c r="E240" i="40"/>
  <c r="F240" i="40" s="1"/>
  <c r="J239" i="40"/>
  <c r="G239" i="40"/>
  <c r="H239" i="40" l="1"/>
  <c r="I239" i="40"/>
  <c r="G240" i="40"/>
  <c r="J240" i="40"/>
  <c r="D242" i="40"/>
  <c r="E241" i="40"/>
  <c r="F241" i="40" s="1"/>
  <c r="G241" i="40" l="1"/>
  <c r="J241" i="40"/>
  <c r="E242" i="40"/>
  <c r="F242" i="40" s="1"/>
  <c r="D243" i="40"/>
  <c r="I240" i="40"/>
  <c r="H240" i="40"/>
  <c r="E243" i="40" l="1"/>
  <c r="F243" i="40" s="1"/>
  <c r="D244" i="40"/>
  <c r="G242" i="40"/>
  <c r="J242" i="40"/>
  <c r="H241" i="40"/>
  <c r="I241" i="40"/>
  <c r="H242" i="40" l="1"/>
  <c r="I242" i="40"/>
  <c r="E244" i="40"/>
  <c r="F244" i="40" s="1"/>
  <c r="D245" i="40"/>
  <c r="G243" i="40"/>
  <c r="J243" i="40"/>
  <c r="I243" i="40" l="1"/>
  <c r="H243" i="40"/>
  <c r="E245" i="40"/>
  <c r="F245" i="40" s="1"/>
  <c r="D246" i="40"/>
  <c r="G244" i="40"/>
  <c r="J244" i="40"/>
  <c r="I244" i="40" l="1"/>
  <c r="H244" i="40"/>
  <c r="E246" i="40"/>
  <c r="F246" i="40" s="1"/>
  <c r="D247" i="40"/>
  <c r="G245" i="40"/>
  <c r="J245" i="40"/>
  <c r="I245" i="40" l="1"/>
  <c r="H245" i="40"/>
  <c r="E247" i="40"/>
  <c r="F247" i="40" s="1"/>
  <c r="D248" i="40"/>
  <c r="J246" i="40"/>
  <c r="G246" i="40"/>
  <c r="D249" i="40" l="1"/>
  <c r="E248" i="40"/>
  <c r="F248" i="40" s="1"/>
  <c r="I246" i="40"/>
  <c r="H246" i="40"/>
  <c r="J247" i="40"/>
  <c r="G247" i="40"/>
  <c r="I247" i="40" l="1"/>
  <c r="H247" i="40"/>
  <c r="J248" i="40"/>
  <c r="G248" i="40"/>
  <c r="D250" i="40"/>
  <c r="E249" i="40"/>
  <c r="F249" i="40" s="1"/>
  <c r="G249" i="40" l="1"/>
  <c r="J249" i="40"/>
  <c r="D251" i="40"/>
  <c r="E250" i="40"/>
  <c r="F250" i="40" s="1"/>
  <c r="G250" i="40" s="1"/>
  <c r="H248" i="40"/>
  <c r="I248" i="40"/>
  <c r="E251" i="40" l="1"/>
  <c r="F251" i="40" s="1"/>
  <c r="D252" i="40"/>
  <c r="H249" i="40"/>
  <c r="I249" i="40"/>
  <c r="D253" i="40" l="1"/>
  <c r="E252" i="40"/>
  <c r="F252" i="40" s="1"/>
  <c r="J250" i="40"/>
  <c r="J251" i="40"/>
  <c r="G251" i="40"/>
  <c r="H250" i="40" l="1"/>
  <c r="I250" i="40"/>
  <c r="H251" i="40"/>
  <c r="I251" i="40"/>
  <c r="G252" i="40"/>
  <c r="J252" i="40"/>
  <c r="D254" i="40"/>
  <c r="E253" i="40"/>
  <c r="F253" i="40" s="1"/>
  <c r="E254" i="40" l="1"/>
  <c r="F254" i="40" s="1"/>
  <c r="G254" i="40" s="1"/>
  <c r="D255" i="40"/>
  <c r="I252" i="40"/>
  <c r="H252" i="40"/>
  <c r="J253" i="40"/>
  <c r="G253" i="40"/>
  <c r="I253" i="40" l="1"/>
  <c r="H253" i="40"/>
  <c r="E255" i="40"/>
  <c r="F255" i="40" s="1"/>
  <c r="D256" i="40"/>
  <c r="E256" i="40" l="1"/>
  <c r="F256" i="40" s="1"/>
  <c r="D257" i="40"/>
  <c r="J254" i="40"/>
  <c r="J255" i="40"/>
  <c r="G255" i="40"/>
  <c r="H254" i="40" l="1"/>
  <c r="I254" i="40"/>
  <c r="H255" i="40"/>
  <c r="I255" i="40"/>
  <c r="E257" i="40"/>
  <c r="F257" i="40" s="1"/>
  <c r="G257" i="40" s="1"/>
  <c r="D258" i="40"/>
  <c r="G256" i="40"/>
  <c r="J256" i="40"/>
  <c r="H256" i="40" l="1"/>
  <c r="I256" i="40"/>
  <c r="E258" i="40"/>
  <c r="F258" i="40" s="1"/>
  <c r="D259" i="40"/>
  <c r="E259" i="40" l="1"/>
  <c r="F259" i="40" s="1"/>
  <c r="D260" i="40"/>
  <c r="J257" i="40"/>
  <c r="J258" i="40"/>
  <c r="G258" i="40"/>
  <c r="H257" i="40" l="1"/>
  <c r="I257" i="40"/>
  <c r="E260" i="40"/>
  <c r="F260" i="40" s="1"/>
  <c r="D261" i="40"/>
  <c r="I258" i="40"/>
  <c r="H258" i="40"/>
  <c r="G259" i="40"/>
  <c r="J259" i="40"/>
  <c r="D262" i="40" l="1"/>
  <c r="E261" i="40"/>
  <c r="F261" i="40" s="1"/>
  <c r="H259" i="40"/>
  <c r="I259" i="40"/>
  <c r="J260" i="40"/>
  <c r="G260" i="40"/>
  <c r="H260" i="40" l="1"/>
  <c r="I260" i="40"/>
  <c r="G261" i="40"/>
  <c r="J261" i="40"/>
  <c r="D263" i="40"/>
  <c r="E262" i="40"/>
  <c r="F262" i="40" s="1"/>
  <c r="G262" i="40" s="1"/>
  <c r="E263" i="40" l="1"/>
  <c r="F263" i="40" s="1"/>
  <c r="D264" i="40"/>
  <c r="I261" i="40"/>
  <c r="H261" i="40"/>
  <c r="D265" i="40" l="1"/>
  <c r="E264" i="40"/>
  <c r="F264" i="40" s="1"/>
  <c r="J262" i="40"/>
  <c r="J263" i="40"/>
  <c r="G263" i="40"/>
  <c r="H262" i="40" l="1"/>
  <c r="I262" i="40"/>
  <c r="H263" i="40"/>
  <c r="I263" i="40"/>
  <c r="G264" i="40"/>
  <c r="J264" i="40"/>
  <c r="D266" i="40"/>
  <c r="E265" i="40"/>
  <c r="F265" i="40" s="1"/>
  <c r="J265" i="40" l="1"/>
  <c r="G265" i="40"/>
  <c r="E266" i="40"/>
  <c r="F266" i="40" s="1"/>
  <c r="D267" i="40"/>
  <c r="H264" i="40"/>
  <c r="I264" i="40"/>
  <c r="E267" i="40" l="1"/>
  <c r="F267" i="40" s="1"/>
  <c r="D268" i="40"/>
  <c r="G266" i="40"/>
  <c r="J266" i="40"/>
  <c r="H265" i="40"/>
  <c r="I265" i="40"/>
  <c r="H266" i="40" l="1"/>
  <c r="I266" i="40"/>
  <c r="E268" i="40"/>
  <c r="F268" i="40" s="1"/>
  <c r="D269" i="40"/>
  <c r="G267" i="40"/>
  <c r="J267" i="40"/>
  <c r="E269" i="40" l="1"/>
  <c r="F269" i="40" s="1"/>
  <c r="G269" i="40" s="1"/>
  <c r="D270" i="40"/>
  <c r="H267" i="40"/>
  <c r="I267" i="40"/>
  <c r="G268" i="40"/>
  <c r="J268" i="40"/>
  <c r="H268" i="40" l="1"/>
  <c r="I268" i="40"/>
  <c r="E270" i="40"/>
  <c r="F270" i="40" s="1"/>
  <c r="D271" i="40"/>
  <c r="E271" i="40" l="1"/>
  <c r="F271" i="40" s="1"/>
  <c r="D272" i="40"/>
  <c r="J269" i="40"/>
  <c r="G270" i="40"/>
  <c r="J270" i="40"/>
  <c r="I270" i="40" l="1"/>
  <c r="H270" i="40"/>
  <c r="I269" i="40"/>
  <c r="H269" i="40"/>
  <c r="E272" i="40"/>
  <c r="F272" i="40" s="1"/>
  <c r="D273" i="40"/>
  <c r="G271" i="40"/>
  <c r="J271" i="40"/>
  <c r="D274" i="40" l="1"/>
  <c r="E273" i="40"/>
  <c r="F273" i="40" s="1"/>
  <c r="J272" i="40"/>
  <c r="G272" i="40"/>
  <c r="H271" i="40"/>
  <c r="I271" i="40"/>
  <c r="I272" i="40" l="1"/>
  <c r="H272" i="40"/>
  <c r="G273" i="40"/>
  <c r="J273" i="40"/>
  <c r="E274" i="40"/>
  <c r="F274" i="40" s="1"/>
  <c r="G274" i="40" s="1"/>
  <c r="D275" i="40"/>
  <c r="E275" i="40" l="1"/>
  <c r="F275" i="40" s="1"/>
  <c r="D276" i="40"/>
  <c r="H273" i="40"/>
  <c r="I273" i="40"/>
  <c r="D277" i="40" l="1"/>
  <c r="E276" i="40"/>
  <c r="F276" i="40" s="1"/>
  <c r="J274" i="40"/>
  <c r="G275" i="40"/>
  <c r="J275" i="40"/>
  <c r="I274" i="40" l="1"/>
  <c r="H274" i="40"/>
  <c r="I275" i="40"/>
  <c r="H275" i="40"/>
  <c r="G276" i="40"/>
  <c r="J276" i="40"/>
  <c r="D278" i="40"/>
  <c r="E277" i="40"/>
  <c r="F277" i="40" s="1"/>
  <c r="J277" i="40" l="1"/>
  <c r="G277" i="40"/>
  <c r="E278" i="40"/>
  <c r="F278" i="40" s="1"/>
  <c r="D279" i="40"/>
  <c r="H276" i="40"/>
  <c r="I276" i="40"/>
  <c r="E279" i="40" l="1"/>
  <c r="F279" i="40" s="1"/>
  <c r="D280" i="40"/>
  <c r="J278" i="40"/>
  <c r="G278" i="40"/>
  <c r="I277" i="40"/>
  <c r="H277" i="40"/>
  <c r="H278" i="40" l="1"/>
  <c r="I278" i="40"/>
  <c r="E280" i="40"/>
  <c r="F280" i="40" s="1"/>
  <c r="D281" i="40"/>
  <c r="J279" i="40"/>
  <c r="G279" i="40"/>
  <c r="E281" i="40" l="1"/>
  <c r="F281" i="40" s="1"/>
  <c r="D282" i="40"/>
  <c r="H279" i="40"/>
  <c r="I279" i="40"/>
  <c r="G280" i="40"/>
  <c r="J280" i="40"/>
  <c r="E282" i="40" l="1"/>
  <c r="F282" i="40" s="1"/>
  <c r="D283" i="40"/>
  <c r="I280" i="40"/>
  <c r="H280" i="40"/>
  <c r="G281" i="40"/>
  <c r="J281" i="40"/>
  <c r="E283" i="40" l="1"/>
  <c r="F283" i="40" s="1"/>
  <c r="D284" i="40"/>
  <c r="I281" i="40"/>
  <c r="H281" i="40"/>
  <c r="J282" i="40"/>
  <c r="G282" i="40"/>
  <c r="I282" i="40" l="1"/>
  <c r="H282" i="40"/>
  <c r="D285" i="40"/>
  <c r="E284" i="40"/>
  <c r="F284" i="40" s="1"/>
  <c r="G283" i="40"/>
  <c r="J283" i="40"/>
  <c r="I283" i="40" l="1"/>
  <c r="H283" i="40"/>
  <c r="J284" i="40"/>
  <c r="G284" i="40"/>
  <c r="D286" i="40"/>
  <c r="E285" i="40"/>
  <c r="F285" i="40" s="1"/>
  <c r="G285" i="40" l="1"/>
  <c r="J285" i="40"/>
  <c r="D287" i="40"/>
  <c r="E286" i="40"/>
  <c r="F286" i="40" s="1"/>
  <c r="H284" i="40"/>
  <c r="I284" i="40"/>
  <c r="G286" i="40" l="1"/>
  <c r="J286" i="40"/>
  <c r="E287" i="40"/>
  <c r="F287" i="40" s="1"/>
  <c r="D288" i="40"/>
  <c r="H285" i="40"/>
  <c r="I285" i="40"/>
  <c r="D289" i="40" l="1"/>
  <c r="E288" i="40"/>
  <c r="F288" i="40" s="1"/>
  <c r="G287" i="40"/>
  <c r="J287" i="40"/>
  <c r="H286" i="40"/>
  <c r="I286" i="40"/>
  <c r="I287" i="40" l="1"/>
  <c r="H287" i="40"/>
  <c r="G288" i="40"/>
  <c r="J288" i="40"/>
  <c r="D290" i="40"/>
  <c r="E289" i="40"/>
  <c r="F289" i="40" s="1"/>
  <c r="E290" i="40" l="1"/>
  <c r="F290" i="40" s="1"/>
  <c r="D291" i="40"/>
  <c r="I288" i="40"/>
  <c r="H288" i="40"/>
  <c r="G289" i="40"/>
  <c r="J289" i="40"/>
  <c r="I289" i="40" l="1"/>
  <c r="H289" i="40"/>
  <c r="E291" i="40"/>
  <c r="F291" i="40" s="1"/>
  <c r="D292" i="40"/>
  <c r="G290" i="40"/>
  <c r="J290" i="40"/>
  <c r="E292" i="40" l="1"/>
  <c r="F292" i="40" s="1"/>
  <c r="D293" i="40"/>
  <c r="H290" i="40"/>
  <c r="I290" i="40"/>
  <c r="G291" i="40"/>
  <c r="J291" i="40"/>
  <c r="H291" i="40" l="1"/>
  <c r="I291" i="40"/>
  <c r="E293" i="40"/>
  <c r="F293" i="40" s="1"/>
  <c r="D294" i="40"/>
  <c r="G292" i="40"/>
  <c r="J292" i="40"/>
  <c r="H292" i="40" l="1"/>
  <c r="I292" i="40"/>
  <c r="E294" i="40"/>
  <c r="F294" i="40" s="1"/>
  <c r="D295" i="40"/>
  <c r="G293" i="40"/>
  <c r="J293" i="40"/>
  <c r="E295" i="40" l="1"/>
  <c r="F295" i="40" s="1"/>
  <c r="D296" i="40"/>
  <c r="I293" i="40"/>
  <c r="H293" i="40"/>
  <c r="G294" i="40"/>
  <c r="J294" i="40"/>
  <c r="H294" i="40" l="1"/>
  <c r="I294" i="40"/>
  <c r="E296" i="40"/>
  <c r="F296" i="40" s="1"/>
  <c r="D297" i="40"/>
  <c r="G295" i="40"/>
  <c r="J295" i="40"/>
  <c r="H295" i="40" l="1"/>
  <c r="I295" i="40"/>
  <c r="D298" i="40"/>
  <c r="E297" i="40"/>
  <c r="F297" i="40" s="1"/>
  <c r="G296" i="40"/>
  <c r="J296" i="40"/>
  <c r="I296" i="40" l="1"/>
  <c r="H296" i="40"/>
  <c r="G297" i="40"/>
  <c r="J297" i="40"/>
  <c r="E298" i="40"/>
  <c r="F298" i="40" s="1"/>
  <c r="G298" i="40" s="1"/>
  <c r="D299" i="40"/>
  <c r="I297" i="40" l="1"/>
  <c r="H297" i="40"/>
  <c r="E299" i="40"/>
  <c r="F299" i="40" s="1"/>
  <c r="D300" i="40"/>
  <c r="D301" i="40" l="1"/>
  <c r="E300" i="40"/>
  <c r="F300" i="40" s="1"/>
  <c r="J298" i="40"/>
  <c r="G299" i="40"/>
  <c r="J299" i="40"/>
  <c r="H298" i="40" l="1"/>
  <c r="I298" i="40"/>
  <c r="J300" i="40"/>
  <c r="G300" i="40"/>
  <c r="H299" i="40"/>
  <c r="I299" i="40"/>
  <c r="D302" i="40"/>
  <c r="E301" i="40"/>
  <c r="F301" i="40" s="1"/>
  <c r="G301" i="40" l="1"/>
  <c r="J301" i="40"/>
  <c r="I300" i="40"/>
  <c r="H300" i="40"/>
  <c r="E302" i="40"/>
  <c r="F302" i="40" s="1"/>
  <c r="D303" i="40"/>
  <c r="E303" i="40" l="1"/>
  <c r="F303" i="40" s="1"/>
  <c r="D304" i="40"/>
  <c r="G302" i="40"/>
  <c r="J302" i="40"/>
  <c r="I301" i="40"/>
  <c r="H301" i="40"/>
  <c r="I302" i="40" l="1"/>
  <c r="H302" i="40"/>
  <c r="E304" i="40"/>
  <c r="F304" i="40" s="1"/>
  <c r="D305" i="40"/>
  <c r="G303" i="40"/>
  <c r="J303" i="40"/>
  <c r="I303" i="40" l="1"/>
  <c r="H303" i="40"/>
  <c r="E305" i="40"/>
  <c r="F305" i="40" s="1"/>
  <c r="G305" i="40" s="1"/>
  <c r="D306" i="40"/>
  <c r="J304" i="40"/>
  <c r="G304" i="40"/>
  <c r="H304" i="40" l="1"/>
  <c r="I304" i="40"/>
  <c r="E306" i="40"/>
  <c r="F306" i="40" s="1"/>
  <c r="D307" i="40"/>
  <c r="E307" i="40" l="1"/>
  <c r="F307" i="40" s="1"/>
  <c r="D308" i="40"/>
  <c r="J305" i="40"/>
  <c r="G306" i="40"/>
  <c r="J306" i="40"/>
  <c r="I306" i="40" l="1"/>
  <c r="H306" i="40"/>
  <c r="I305" i="40"/>
  <c r="H305" i="40"/>
  <c r="E308" i="40"/>
  <c r="F308" i="40" s="1"/>
  <c r="D309" i="40"/>
  <c r="J307" i="40"/>
  <c r="G307" i="40"/>
  <c r="H307" i="40" l="1"/>
  <c r="I307" i="40"/>
  <c r="D310" i="40"/>
  <c r="E309" i="40"/>
  <c r="F309" i="40" s="1"/>
  <c r="J308" i="40"/>
  <c r="G308" i="40"/>
  <c r="H308" i="40" l="1"/>
  <c r="I308" i="40"/>
  <c r="G309" i="40"/>
  <c r="J309" i="40"/>
  <c r="E310" i="40"/>
  <c r="F310" i="40" s="1"/>
  <c r="D311" i="40"/>
  <c r="E311" i="40" l="1"/>
  <c r="F311" i="40" s="1"/>
  <c r="D312" i="40"/>
  <c r="G310" i="40"/>
  <c r="J310" i="40"/>
  <c r="H309" i="40"/>
  <c r="I309" i="40"/>
  <c r="D313" i="40" l="1"/>
  <c r="E312" i="40"/>
  <c r="F312" i="40" s="1"/>
  <c r="H310" i="40"/>
  <c r="I310" i="40"/>
  <c r="J311" i="40"/>
  <c r="G311" i="40"/>
  <c r="I311" i="40" l="1"/>
  <c r="H311" i="40"/>
  <c r="G312" i="40"/>
  <c r="J312" i="40"/>
  <c r="D314" i="40"/>
  <c r="E313" i="40"/>
  <c r="F313" i="40" s="1"/>
  <c r="J313" i="40" l="1"/>
  <c r="G313" i="40"/>
  <c r="E314" i="40"/>
  <c r="F314" i="40" s="1"/>
  <c r="D315" i="40"/>
  <c r="H312" i="40"/>
  <c r="I312" i="40"/>
  <c r="E315" i="40" l="1"/>
  <c r="F315" i="40" s="1"/>
  <c r="D316" i="40"/>
  <c r="J314" i="40"/>
  <c r="G314" i="40"/>
  <c r="H313" i="40"/>
  <c r="I313" i="40"/>
  <c r="H314" i="40" l="1"/>
  <c r="I314" i="40"/>
  <c r="E316" i="40"/>
  <c r="F316" i="40" s="1"/>
  <c r="D317" i="40"/>
  <c r="G315" i="40"/>
  <c r="J315" i="40"/>
  <c r="H315" i="40" l="1"/>
  <c r="I315" i="40"/>
  <c r="E317" i="40"/>
  <c r="F317" i="40" s="1"/>
  <c r="G317" i="40" s="1"/>
  <c r="D318" i="40"/>
  <c r="J316" i="40"/>
  <c r="G316" i="40"/>
  <c r="I316" i="40" l="1"/>
  <c r="H316" i="40"/>
  <c r="E318" i="40"/>
  <c r="F318" i="40" s="1"/>
  <c r="D319" i="40"/>
  <c r="E319" i="40" l="1"/>
  <c r="F319" i="40" s="1"/>
  <c r="D320" i="40"/>
  <c r="J317" i="40"/>
  <c r="G318" i="40"/>
  <c r="J318" i="40"/>
  <c r="I317" i="40" l="1"/>
  <c r="H317" i="40"/>
  <c r="D321" i="40"/>
  <c r="E320" i="40"/>
  <c r="F320" i="40" s="1"/>
  <c r="H318" i="40"/>
  <c r="I318" i="40"/>
  <c r="G319" i="40"/>
  <c r="J319" i="40"/>
  <c r="G320" i="40" l="1"/>
  <c r="J320" i="40"/>
  <c r="D322" i="40"/>
  <c r="E321" i="40"/>
  <c r="F321" i="40" s="1"/>
  <c r="H319" i="40"/>
  <c r="I319" i="40"/>
  <c r="G321" i="40" l="1"/>
  <c r="J321" i="40"/>
  <c r="D323" i="40"/>
  <c r="E322" i="40"/>
  <c r="F322" i="40" s="1"/>
  <c r="G322" i="40" s="1"/>
  <c r="H320" i="40"/>
  <c r="I320" i="40"/>
  <c r="E323" i="40" l="1"/>
  <c r="F323" i="40" s="1"/>
  <c r="D324" i="40"/>
  <c r="I321" i="40"/>
  <c r="H321" i="40"/>
  <c r="D325" i="40" l="1"/>
  <c r="E324" i="40"/>
  <c r="F324" i="40" s="1"/>
  <c r="J322" i="40"/>
  <c r="G323" i="40"/>
  <c r="J323" i="40"/>
  <c r="H323" i="40" l="1"/>
  <c r="I323" i="40"/>
  <c r="G324" i="40"/>
  <c r="J324" i="40"/>
  <c r="I322" i="40"/>
  <c r="H322" i="40"/>
  <c r="D326" i="40"/>
  <c r="E325" i="40"/>
  <c r="F325" i="40" s="1"/>
  <c r="G325" i="40" l="1"/>
  <c r="J325" i="40"/>
  <c r="E326" i="40"/>
  <c r="F326" i="40" s="1"/>
  <c r="D327" i="40"/>
  <c r="H324" i="40"/>
  <c r="I324" i="40"/>
  <c r="E327" i="40" l="1"/>
  <c r="F327" i="40" s="1"/>
  <c r="D328" i="40"/>
  <c r="G326" i="40"/>
  <c r="J326" i="40"/>
  <c r="I325" i="40"/>
  <c r="H325" i="40"/>
  <c r="I326" i="40" l="1"/>
  <c r="H326" i="40"/>
  <c r="E328" i="40"/>
  <c r="F328" i="40" s="1"/>
  <c r="D329" i="40"/>
  <c r="J327" i="40"/>
  <c r="G327" i="40"/>
  <c r="H327" i="40" l="1"/>
  <c r="I327" i="40"/>
  <c r="E329" i="40"/>
  <c r="F329" i="40" s="1"/>
  <c r="G329" i="40" s="1"/>
  <c r="D330" i="40"/>
  <c r="G328" i="40"/>
  <c r="J328" i="40"/>
  <c r="H328" i="40" l="1"/>
  <c r="I328" i="40"/>
  <c r="E330" i="40"/>
  <c r="F330" i="40" s="1"/>
  <c r="D331" i="40"/>
  <c r="E331" i="40" l="1"/>
  <c r="F331" i="40" s="1"/>
  <c r="D332" i="40"/>
  <c r="J329" i="40"/>
  <c r="J330" i="40"/>
  <c r="G330" i="40"/>
  <c r="H329" i="40" l="1"/>
  <c r="I329" i="40"/>
  <c r="H330" i="40"/>
  <c r="I330" i="40"/>
  <c r="E332" i="40"/>
  <c r="F332" i="40" s="1"/>
  <c r="D333" i="40"/>
  <c r="J331" i="40"/>
  <c r="G331" i="40"/>
  <c r="J332" i="40" l="1"/>
  <c r="G332" i="40"/>
  <c r="D334" i="40"/>
  <c r="E333" i="40"/>
  <c r="F333" i="40" s="1"/>
  <c r="H331" i="40"/>
  <c r="I331" i="40"/>
  <c r="G333" i="40" l="1"/>
  <c r="J333" i="40"/>
  <c r="E334" i="40"/>
  <c r="F334" i="40" s="1"/>
  <c r="G334" i="40" s="1"/>
  <c r="D335" i="40"/>
  <c r="H332" i="40"/>
  <c r="I332" i="40"/>
  <c r="E335" i="40" l="1"/>
  <c r="F335" i="40" s="1"/>
  <c r="D336" i="40"/>
  <c r="H333" i="40"/>
  <c r="I333" i="40"/>
  <c r="D337" i="40" l="1"/>
  <c r="E336" i="40"/>
  <c r="F336" i="40" s="1"/>
  <c r="J334" i="40"/>
  <c r="G335" i="40"/>
  <c r="J335" i="40"/>
  <c r="H334" i="40" l="1"/>
  <c r="I334" i="40"/>
  <c r="G336" i="40"/>
  <c r="I335" i="40"/>
  <c r="H335" i="40"/>
  <c r="D338" i="40"/>
  <c r="E337" i="40"/>
  <c r="F337" i="40" s="1"/>
  <c r="J336" i="40" s="1"/>
  <c r="H336" i="40" l="1"/>
  <c r="I336" i="40"/>
  <c r="E338" i="40"/>
  <c r="F338" i="40" s="1"/>
  <c r="D339" i="40"/>
  <c r="J337" i="40"/>
  <c r="G337" i="40"/>
  <c r="H337" i="40" l="1"/>
  <c r="I337" i="40"/>
  <c r="E339" i="40"/>
  <c r="F339" i="40" s="1"/>
  <c r="D340" i="40"/>
  <c r="J338" i="40"/>
  <c r="G338" i="40"/>
  <c r="E340" i="40" l="1"/>
  <c r="F340" i="40" s="1"/>
  <c r="D341" i="40"/>
  <c r="I338" i="40"/>
  <c r="H338" i="40"/>
  <c r="G339" i="40"/>
  <c r="J339" i="40"/>
  <c r="I339" i="40" l="1"/>
  <c r="H339" i="40"/>
  <c r="E341" i="40"/>
  <c r="F341" i="40" s="1"/>
  <c r="D342" i="40"/>
  <c r="G340" i="40"/>
  <c r="J340" i="40"/>
  <c r="H340" i="40" l="1"/>
  <c r="I340" i="40"/>
  <c r="E342" i="40"/>
  <c r="F342" i="40" s="1"/>
  <c r="D343" i="40"/>
  <c r="G341" i="40"/>
  <c r="J341" i="40"/>
  <c r="H341" i="40" l="1"/>
  <c r="I341" i="40"/>
  <c r="E343" i="40"/>
  <c r="F343" i="40" s="1"/>
  <c r="D344" i="40"/>
  <c r="G342" i="40"/>
  <c r="J342" i="40"/>
  <c r="H342" i="40" l="1"/>
  <c r="I342" i="40"/>
  <c r="D345" i="40"/>
  <c r="E344" i="40"/>
  <c r="F344" i="40" s="1"/>
  <c r="G343" i="40"/>
  <c r="J343" i="40"/>
  <c r="G344" i="40" l="1"/>
  <c r="J344" i="40"/>
  <c r="H343" i="40"/>
  <c r="I343" i="40"/>
  <c r="D346" i="40"/>
  <c r="E345" i="40"/>
  <c r="F345" i="40" s="1"/>
  <c r="J345" i="40" l="1"/>
  <c r="G345" i="40"/>
  <c r="E346" i="40"/>
  <c r="F346" i="40" s="1"/>
  <c r="G346" i="40" s="1"/>
  <c r="D347" i="40"/>
  <c r="H344" i="40"/>
  <c r="I344" i="40"/>
  <c r="E347" i="40" l="1"/>
  <c r="F347" i="40" s="1"/>
  <c r="D348" i="40"/>
  <c r="H345" i="40"/>
  <c r="I345" i="40"/>
  <c r="D349" i="40" l="1"/>
  <c r="E348" i="40"/>
  <c r="F348" i="40" s="1"/>
  <c r="J346" i="40"/>
  <c r="G347" i="40"/>
  <c r="J347" i="40"/>
  <c r="I346" i="40" l="1"/>
  <c r="H346" i="40"/>
  <c r="H347" i="40"/>
  <c r="I347" i="40"/>
  <c r="G348" i="40"/>
  <c r="J348" i="40"/>
  <c r="D350" i="40"/>
  <c r="E349" i="40"/>
  <c r="F349" i="40" s="1"/>
  <c r="J349" i="40" l="1"/>
  <c r="G349" i="40"/>
  <c r="E350" i="40"/>
  <c r="F350" i="40" s="1"/>
  <c r="D351" i="40"/>
  <c r="H348" i="40"/>
  <c r="I348" i="40"/>
  <c r="E351" i="40" l="1"/>
  <c r="F351" i="40" s="1"/>
  <c r="D352" i="40"/>
  <c r="G350" i="40"/>
  <c r="J350" i="40"/>
  <c r="H349" i="40"/>
  <c r="I349" i="40"/>
  <c r="H350" i="40" l="1"/>
  <c r="I350" i="40"/>
  <c r="E352" i="40"/>
  <c r="F352" i="40" s="1"/>
  <c r="D353" i="40"/>
  <c r="J351" i="40"/>
  <c r="G351" i="40"/>
  <c r="H351" i="40" l="1"/>
  <c r="I351" i="40"/>
  <c r="E353" i="40"/>
  <c r="F353" i="40" s="1"/>
  <c r="D354" i="40"/>
  <c r="G352" i="40"/>
  <c r="J352" i="40"/>
  <c r="I352" i="40" l="1"/>
  <c r="H352" i="40"/>
  <c r="E354" i="40"/>
  <c r="F354" i="40" s="1"/>
  <c r="D355" i="40"/>
  <c r="G353" i="40"/>
  <c r="J353" i="40"/>
  <c r="I353" i="40" l="1"/>
  <c r="H353" i="40"/>
  <c r="E355" i="40"/>
  <c r="F355" i="40" s="1"/>
  <c r="D356" i="40"/>
  <c r="G354" i="40"/>
  <c r="J354" i="40"/>
  <c r="H354" i="40" l="1"/>
  <c r="I354" i="40"/>
  <c r="D357" i="40"/>
  <c r="E356" i="40"/>
  <c r="F356" i="40" s="1"/>
  <c r="J355" i="40"/>
  <c r="G355" i="40"/>
  <c r="I355" i="40" l="1"/>
  <c r="H355" i="40"/>
  <c r="G356" i="40"/>
  <c r="D358" i="40"/>
  <c r="E357" i="40"/>
  <c r="F357" i="40" s="1"/>
  <c r="G357" i="40" l="1"/>
  <c r="J357" i="40"/>
  <c r="E358" i="40"/>
  <c r="F358" i="40" s="1"/>
  <c r="D359" i="40"/>
  <c r="J356" i="40"/>
  <c r="H356" i="40" l="1"/>
  <c r="I356" i="40"/>
  <c r="E359" i="40"/>
  <c r="F359" i="40" s="1"/>
  <c r="D360" i="40"/>
  <c r="G358" i="40"/>
  <c r="J358" i="40"/>
  <c r="H357" i="40"/>
  <c r="I357" i="40"/>
  <c r="I358" i="40" l="1"/>
  <c r="H358" i="40"/>
  <c r="D361" i="40"/>
  <c r="E360" i="40"/>
  <c r="F360" i="40" s="1"/>
  <c r="J359" i="40"/>
  <c r="G359" i="40"/>
  <c r="I359" i="40" l="1"/>
  <c r="H359" i="40"/>
  <c r="G360" i="40"/>
  <c r="J360" i="40"/>
  <c r="D362" i="40"/>
  <c r="E361" i="40"/>
  <c r="F361" i="40" s="1"/>
  <c r="J361" i="40" l="1"/>
  <c r="G361" i="40"/>
  <c r="E362" i="40"/>
  <c r="F362" i="40" s="1"/>
  <c r="D363" i="40"/>
  <c r="I360" i="40"/>
  <c r="H360" i="40"/>
  <c r="E363" i="40" l="1"/>
  <c r="F363" i="40" s="1"/>
  <c r="D364" i="40"/>
  <c r="J362" i="40"/>
  <c r="G362" i="40"/>
  <c r="I361" i="40"/>
  <c r="H361" i="40"/>
  <c r="H362" i="40" l="1"/>
  <c r="I362" i="40"/>
  <c r="E364" i="40"/>
  <c r="F364" i="40" s="1"/>
  <c r="D365" i="40"/>
  <c r="G363" i="40"/>
  <c r="J363" i="40"/>
  <c r="H363" i="40" l="1"/>
  <c r="I363" i="40"/>
  <c r="E365" i="40"/>
  <c r="F365" i="40" s="1"/>
  <c r="G365" i="40" s="1"/>
  <c r="D366" i="40"/>
  <c r="G364" i="40"/>
  <c r="J364" i="40"/>
  <c r="H364" i="40" l="1"/>
  <c r="I364" i="40"/>
  <c r="E366" i="40"/>
  <c r="F366" i="40" s="1"/>
  <c r="D367" i="40"/>
  <c r="E367" i="40" l="1"/>
  <c r="F367" i="40" s="1"/>
  <c r="D368" i="40"/>
  <c r="J365" i="40"/>
  <c r="G366" i="40"/>
  <c r="J366" i="40"/>
  <c r="I365" i="40" l="1"/>
  <c r="H365" i="40"/>
  <c r="I366" i="40"/>
  <c r="H366" i="40"/>
  <c r="E368" i="40"/>
  <c r="F368" i="40" s="1"/>
  <c r="D369" i="40"/>
  <c r="G367" i="40"/>
  <c r="J367" i="40"/>
  <c r="H367" i="40" l="1"/>
  <c r="I367" i="40"/>
  <c r="D370" i="40"/>
  <c r="E369" i="40"/>
  <c r="F369" i="40" s="1"/>
  <c r="G368" i="40"/>
  <c r="J368" i="40"/>
  <c r="I368" i="40" l="1"/>
  <c r="H368" i="40"/>
  <c r="G369" i="40"/>
  <c r="J369" i="40"/>
  <c r="D371" i="40"/>
  <c r="E370" i="40"/>
  <c r="F370" i="40" s="1"/>
  <c r="G370" i="40" l="1"/>
  <c r="J370" i="40"/>
  <c r="E371" i="40"/>
  <c r="F371" i="40" s="1"/>
  <c r="D372" i="40"/>
  <c r="I369" i="40"/>
  <c r="H369" i="40"/>
  <c r="D373" i="40" l="1"/>
  <c r="E372" i="40"/>
  <c r="F372" i="40" s="1"/>
  <c r="G371" i="40"/>
  <c r="J371" i="40"/>
  <c r="H370" i="40"/>
  <c r="I370" i="40"/>
  <c r="H371" i="40" l="1"/>
  <c r="I371" i="40"/>
  <c r="G372" i="40"/>
  <c r="J372" i="40"/>
  <c r="D374" i="40"/>
  <c r="E373" i="40"/>
  <c r="F373" i="40" s="1"/>
  <c r="G373" i="40" l="1"/>
  <c r="J373" i="40"/>
  <c r="E374" i="40"/>
  <c r="F374" i="40" s="1"/>
  <c r="D375" i="40"/>
  <c r="H372" i="40"/>
  <c r="I372" i="40"/>
  <c r="E375" i="40" l="1"/>
  <c r="F375" i="40" s="1"/>
  <c r="D376" i="40"/>
  <c r="G374" i="40"/>
  <c r="J374" i="40"/>
  <c r="I373" i="40"/>
  <c r="H373" i="40"/>
  <c r="H374" i="40" l="1"/>
  <c r="I374" i="40"/>
  <c r="E376" i="40"/>
  <c r="F376" i="40" s="1"/>
  <c r="D377" i="40"/>
  <c r="G375" i="40"/>
  <c r="J375" i="40"/>
  <c r="H375" i="40" l="1"/>
  <c r="I375" i="40"/>
  <c r="E377" i="40"/>
  <c r="F377" i="40" s="1"/>
  <c r="G377" i="40" s="1"/>
  <c r="D378" i="40"/>
  <c r="G376" i="40"/>
  <c r="J376" i="40"/>
  <c r="H376" i="40" l="1"/>
  <c r="I376" i="40"/>
  <c r="E378" i="40"/>
  <c r="F378" i="40" s="1"/>
  <c r="D379" i="40"/>
  <c r="E379" i="40" l="1"/>
  <c r="F379" i="40" s="1"/>
  <c r="D380" i="40"/>
  <c r="J377" i="40"/>
  <c r="G378" i="40"/>
  <c r="J378" i="40"/>
  <c r="I377" i="40" l="1"/>
  <c r="H377" i="40"/>
  <c r="I378" i="40"/>
  <c r="H378" i="40"/>
  <c r="D381" i="40"/>
  <c r="E380" i="40"/>
  <c r="F380" i="40" s="1"/>
  <c r="G379" i="40"/>
  <c r="J379" i="40"/>
  <c r="H379" i="40" l="1"/>
  <c r="I379" i="40"/>
  <c r="G380" i="40"/>
  <c r="J380" i="40"/>
  <c r="D382" i="40"/>
  <c r="E381" i="40"/>
  <c r="F381" i="40" s="1"/>
  <c r="G381" i="40" l="1"/>
  <c r="J381" i="40"/>
  <c r="D383" i="40"/>
  <c r="E382" i="40"/>
  <c r="F382" i="40" s="1"/>
  <c r="H380" i="40"/>
  <c r="I380" i="40"/>
  <c r="G382" i="40" l="1"/>
  <c r="J382" i="40"/>
  <c r="E383" i="40"/>
  <c r="F383" i="40" s="1"/>
  <c r="D384" i="40"/>
  <c r="H381" i="40"/>
  <c r="I381" i="40"/>
  <c r="D385" i="40" l="1"/>
  <c r="E384" i="40"/>
  <c r="F384" i="40" s="1"/>
  <c r="J383" i="40"/>
  <c r="G383" i="40"/>
  <c r="H382" i="40"/>
  <c r="I382" i="40"/>
  <c r="G384" i="40" l="1"/>
  <c r="I383" i="40"/>
  <c r="H383" i="40"/>
  <c r="D386" i="40"/>
  <c r="E385" i="40"/>
  <c r="F385" i="40" s="1"/>
  <c r="G385" i="40" l="1"/>
  <c r="J385" i="40"/>
  <c r="E386" i="40"/>
  <c r="F386" i="40" s="1"/>
  <c r="D387" i="40"/>
  <c r="J384" i="40"/>
  <c r="I384" i="40" l="1"/>
  <c r="H384" i="40"/>
  <c r="E387" i="40"/>
  <c r="F387" i="40" s="1"/>
  <c r="D388" i="40"/>
  <c r="G386" i="40"/>
  <c r="J386" i="40"/>
  <c r="H385" i="40"/>
  <c r="I385" i="40"/>
  <c r="H386" i="40" l="1"/>
  <c r="I386" i="40"/>
  <c r="E388" i="40"/>
  <c r="F388" i="40" s="1"/>
  <c r="G388" i="40" s="1"/>
  <c r="D389" i="40"/>
  <c r="J387" i="40"/>
  <c r="G387" i="40"/>
  <c r="I387" i="40" l="1"/>
  <c r="H387" i="40"/>
  <c r="E389" i="40"/>
  <c r="F389" i="40" s="1"/>
  <c r="D390" i="40"/>
  <c r="E390" i="40" l="1"/>
  <c r="F390" i="40" s="1"/>
  <c r="D391" i="40"/>
  <c r="J388" i="40"/>
  <c r="G389" i="40"/>
  <c r="J389" i="40"/>
  <c r="H389" i="40" l="1"/>
  <c r="I389" i="40"/>
  <c r="I388" i="40"/>
  <c r="H388" i="40"/>
  <c r="E391" i="40"/>
  <c r="F391" i="40" s="1"/>
  <c r="D392" i="40"/>
  <c r="J390" i="40"/>
  <c r="G390" i="40"/>
  <c r="H390" i="40" l="1"/>
  <c r="I390" i="40"/>
  <c r="D393" i="40"/>
  <c r="E392" i="40"/>
  <c r="F392" i="40" s="1"/>
  <c r="J391" i="40"/>
  <c r="G391" i="40"/>
  <c r="I391" i="40" l="1"/>
  <c r="H391" i="40"/>
  <c r="G392" i="40"/>
  <c r="J392" i="40"/>
  <c r="D394" i="40"/>
  <c r="E393" i="40"/>
  <c r="F393" i="40" s="1"/>
  <c r="G393" i="40" l="1"/>
  <c r="J393" i="40"/>
  <c r="D395" i="40"/>
  <c r="E394" i="40"/>
  <c r="F394" i="40" s="1"/>
  <c r="H392" i="40"/>
  <c r="I392" i="40"/>
  <c r="J394" i="40" l="1"/>
  <c r="G394" i="40"/>
  <c r="E395" i="40"/>
  <c r="F395" i="40" s="1"/>
  <c r="D396" i="40"/>
  <c r="I393" i="40"/>
  <c r="H393" i="40"/>
  <c r="D397" i="40" l="1"/>
  <c r="E396" i="40"/>
  <c r="F396" i="40" s="1"/>
  <c r="G395" i="40"/>
  <c r="J395" i="40"/>
  <c r="H394" i="40"/>
  <c r="I394" i="40"/>
  <c r="I395" i="40" l="1"/>
  <c r="H395" i="40"/>
  <c r="G396" i="40"/>
  <c r="J396" i="40"/>
  <c r="D398" i="40"/>
  <c r="E397" i="40"/>
  <c r="F397" i="40" s="1"/>
  <c r="G397" i="40" l="1"/>
  <c r="J397" i="40"/>
  <c r="E398" i="40"/>
  <c r="F398" i="40" s="1"/>
  <c r="D399" i="40"/>
  <c r="H396" i="40"/>
  <c r="I396" i="40"/>
  <c r="E399" i="40" l="1"/>
  <c r="F399" i="40" s="1"/>
  <c r="D400" i="40"/>
  <c r="G398" i="40"/>
  <c r="J398" i="40"/>
  <c r="I397" i="40"/>
  <c r="H397" i="40"/>
  <c r="I398" i="40" l="1"/>
  <c r="H398" i="40"/>
  <c r="E400" i="40"/>
  <c r="F400" i="40" s="1"/>
  <c r="D401" i="40"/>
  <c r="G399" i="40"/>
  <c r="J399" i="40"/>
  <c r="E401" i="40" l="1"/>
  <c r="F401" i="40" s="1"/>
  <c r="G401" i="40" s="1"/>
  <c r="D402" i="40"/>
  <c r="H399" i="40"/>
  <c r="I399" i="40"/>
  <c r="J400" i="40"/>
  <c r="G400" i="40"/>
  <c r="H400" i="40" l="1"/>
  <c r="I400" i="40"/>
  <c r="E402" i="40"/>
  <c r="F402" i="40" s="1"/>
  <c r="D403" i="40"/>
  <c r="E403" i="40" l="1"/>
  <c r="F403" i="40" s="1"/>
  <c r="D404" i="40"/>
  <c r="J401" i="40"/>
  <c r="G402" i="40"/>
  <c r="J402" i="40"/>
  <c r="I401" i="40" l="1"/>
  <c r="H401" i="40"/>
  <c r="E404" i="40"/>
  <c r="F404" i="40" s="1"/>
  <c r="D405" i="40"/>
  <c r="H402" i="40"/>
  <c r="I402" i="40"/>
  <c r="J403" i="40"/>
  <c r="G403" i="40"/>
  <c r="D406" i="40" l="1"/>
  <c r="E405" i="40"/>
  <c r="F405" i="40" s="1"/>
  <c r="H403" i="40"/>
  <c r="I403" i="40"/>
  <c r="G404" i="40"/>
  <c r="J404" i="40"/>
  <c r="H404" i="40" l="1"/>
  <c r="I404" i="40"/>
  <c r="G405" i="40"/>
  <c r="J405" i="40"/>
  <c r="D407" i="40"/>
  <c r="E406" i="40"/>
  <c r="F406" i="40" s="1"/>
  <c r="G406" i="40" l="1"/>
  <c r="J406" i="40"/>
  <c r="E407" i="40"/>
  <c r="F407" i="40" s="1"/>
  <c r="D408" i="40"/>
  <c r="H405" i="40"/>
  <c r="I405" i="40"/>
  <c r="D409" i="40" l="1"/>
  <c r="E408" i="40"/>
  <c r="F408" i="40" s="1"/>
  <c r="G407" i="40"/>
  <c r="J407" i="40"/>
  <c r="H406" i="40"/>
  <c r="I406" i="40"/>
  <c r="G408" i="40" l="1"/>
  <c r="J408" i="40"/>
  <c r="H407" i="40"/>
  <c r="I407" i="40"/>
  <c r="D410" i="40"/>
  <c r="E409" i="40"/>
  <c r="F409" i="40" s="1"/>
  <c r="G409" i="40" l="1"/>
  <c r="J409" i="40"/>
  <c r="E410" i="40"/>
  <c r="F410" i="40" s="1"/>
  <c r="D411" i="40"/>
  <c r="H408" i="40"/>
  <c r="I408" i="40"/>
  <c r="E411" i="40" l="1"/>
  <c r="F411" i="40" s="1"/>
  <c r="D412" i="40"/>
  <c r="G410" i="40"/>
  <c r="J410" i="40"/>
  <c r="I409" i="40"/>
  <c r="H409" i="40"/>
  <c r="E412" i="40" l="1"/>
  <c r="F412" i="40" s="1"/>
  <c r="D413" i="40"/>
  <c r="I410" i="40"/>
  <c r="H410" i="40"/>
  <c r="G411" i="40"/>
  <c r="J411" i="40"/>
  <c r="H411" i="40" l="1"/>
  <c r="I411" i="40"/>
  <c r="E413" i="40"/>
  <c r="F413" i="40" s="1"/>
  <c r="G413" i="40" s="1"/>
  <c r="D414" i="40"/>
  <c r="G412" i="40"/>
  <c r="J412" i="40"/>
  <c r="H412" i="40" l="1"/>
  <c r="I412" i="40"/>
  <c r="E414" i="40"/>
  <c r="F414" i="40" s="1"/>
  <c r="D415" i="40"/>
  <c r="E415" i="40" l="1"/>
  <c r="F415" i="40" s="1"/>
  <c r="D416" i="40"/>
  <c r="J413" i="40"/>
  <c r="G414" i="40"/>
  <c r="J414" i="40"/>
  <c r="I413" i="40" l="1"/>
  <c r="H413" i="40"/>
  <c r="E416" i="40"/>
  <c r="F416" i="40" s="1"/>
  <c r="D417" i="40"/>
  <c r="I414" i="40"/>
  <c r="H414" i="40"/>
  <c r="G415" i="40"/>
  <c r="J415" i="40"/>
  <c r="H415" i="40" l="1"/>
  <c r="I415" i="40"/>
  <c r="D418" i="40"/>
  <c r="E417" i="40"/>
  <c r="F417" i="40" s="1"/>
  <c r="J416" i="40"/>
  <c r="G416" i="40"/>
  <c r="G417" i="40" l="1"/>
  <c r="J417" i="40"/>
  <c r="I416" i="40"/>
  <c r="H416" i="40"/>
  <c r="E418" i="40"/>
  <c r="F418" i="40" s="1"/>
  <c r="D419" i="40"/>
  <c r="E419" i="40" l="1"/>
  <c r="F419" i="40" s="1"/>
  <c r="D420" i="40"/>
  <c r="J418" i="40"/>
  <c r="G418" i="40"/>
  <c r="I417" i="40"/>
  <c r="H417" i="40"/>
  <c r="H418" i="40" l="1"/>
  <c r="I418" i="40"/>
  <c r="D421" i="40"/>
  <c r="E420" i="40"/>
  <c r="F420" i="40" s="1"/>
  <c r="J419" i="40"/>
  <c r="G419" i="40"/>
  <c r="I419" i="40" l="1"/>
  <c r="H419" i="40"/>
  <c r="J420" i="40"/>
  <c r="G420" i="40"/>
  <c r="D422" i="40"/>
  <c r="E421" i="40"/>
  <c r="F421" i="40" s="1"/>
  <c r="G421" i="40" l="1"/>
  <c r="J421" i="40"/>
  <c r="E422" i="40"/>
  <c r="F422" i="40" s="1"/>
  <c r="D423" i="40"/>
  <c r="H420" i="40"/>
  <c r="I420" i="40"/>
  <c r="E423" i="40" l="1"/>
  <c r="F423" i="40" s="1"/>
  <c r="D424" i="40"/>
  <c r="G422" i="40"/>
  <c r="J422" i="40"/>
  <c r="H421" i="40"/>
  <c r="I421" i="40"/>
  <c r="H422" i="40" l="1"/>
  <c r="I422" i="40"/>
  <c r="E424" i="40"/>
  <c r="F424" i="40" s="1"/>
  <c r="G424" i="40" s="1"/>
  <c r="D425" i="40"/>
  <c r="G423" i="40"/>
  <c r="J423" i="40"/>
  <c r="H423" i="40" l="1"/>
  <c r="I423" i="40"/>
  <c r="E425" i="40"/>
  <c r="F425" i="40" s="1"/>
  <c r="D426" i="40"/>
  <c r="E426" i="40" l="1"/>
  <c r="F426" i="40" s="1"/>
  <c r="D427" i="40"/>
  <c r="J424" i="40"/>
  <c r="G425" i="40"/>
  <c r="J425" i="40"/>
  <c r="I425" i="40" l="1"/>
  <c r="H425" i="40"/>
  <c r="E427" i="40"/>
  <c r="F427" i="40" s="1"/>
  <c r="D428" i="40"/>
  <c r="H424" i="40"/>
  <c r="I424" i="40"/>
  <c r="J426" i="40"/>
  <c r="G426" i="40"/>
  <c r="I426" i="40" l="1"/>
  <c r="H426" i="40"/>
  <c r="D429" i="40"/>
  <c r="E428" i="40"/>
  <c r="F428" i="40" s="1"/>
  <c r="G427" i="40"/>
  <c r="J427" i="40"/>
  <c r="H427" i="40" l="1"/>
  <c r="I427" i="40"/>
  <c r="G428" i="40"/>
  <c r="J428" i="40"/>
  <c r="D430" i="40"/>
  <c r="E429" i="40"/>
  <c r="F429" i="40" s="1"/>
  <c r="G429" i="40" l="1"/>
  <c r="J429" i="40"/>
  <c r="D431" i="40"/>
  <c r="E430" i="40"/>
  <c r="F430" i="40" s="1"/>
  <c r="H428" i="40"/>
  <c r="I428" i="40"/>
  <c r="G430" i="40" l="1"/>
  <c r="J430" i="40"/>
  <c r="E431" i="40"/>
  <c r="F431" i="40" s="1"/>
  <c r="D432" i="40"/>
  <c r="H429" i="40"/>
  <c r="I429" i="40"/>
  <c r="D433" i="40" l="1"/>
  <c r="E432" i="40"/>
  <c r="F432" i="40" s="1"/>
  <c r="J431" i="40"/>
  <c r="G431" i="40"/>
  <c r="H430" i="40"/>
  <c r="I430" i="40"/>
  <c r="I431" i="40" l="1"/>
  <c r="H431" i="40"/>
  <c r="G432" i="40"/>
  <c r="J432" i="40"/>
  <c r="D434" i="40"/>
  <c r="E433" i="40"/>
  <c r="F433" i="40" s="1"/>
  <c r="G433" i="40" l="1"/>
  <c r="J433" i="40"/>
  <c r="E434" i="40"/>
  <c r="F434" i="40" s="1"/>
  <c r="D435" i="40"/>
  <c r="H432" i="40"/>
  <c r="I432" i="40"/>
  <c r="E435" i="40" l="1"/>
  <c r="F435" i="40" s="1"/>
  <c r="D436" i="40"/>
  <c r="G434" i="40"/>
  <c r="J434" i="40"/>
  <c r="I433" i="40"/>
  <c r="H433" i="40"/>
  <c r="H434" i="40" l="1"/>
  <c r="I434" i="40"/>
  <c r="E436" i="40"/>
  <c r="F436" i="40" s="1"/>
  <c r="D437" i="40"/>
  <c r="J435" i="40"/>
  <c r="G435" i="40"/>
  <c r="E437" i="40" l="1"/>
  <c r="F437" i="40" s="1"/>
  <c r="D438" i="40"/>
  <c r="H435" i="40"/>
  <c r="I435" i="40"/>
  <c r="J436" i="40"/>
  <c r="G436" i="40"/>
  <c r="H436" i="40" l="1"/>
  <c r="I436" i="40"/>
  <c r="E438" i="40"/>
  <c r="F438" i="40" s="1"/>
  <c r="D439" i="40"/>
  <c r="G437" i="40"/>
  <c r="J437" i="40"/>
  <c r="E439" i="40" l="1"/>
  <c r="F439" i="40" s="1"/>
  <c r="D440" i="40"/>
  <c r="I437" i="40"/>
  <c r="H437" i="40"/>
  <c r="G438" i="40"/>
  <c r="J438" i="40"/>
  <c r="H438" i="40" l="1"/>
  <c r="I438" i="40"/>
  <c r="E440" i="40"/>
  <c r="F440" i="40" s="1"/>
  <c r="D441" i="40"/>
  <c r="G439" i="40"/>
  <c r="J439" i="40"/>
  <c r="H439" i="40" l="1"/>
  <c r="I439" i="40"/>
  <c r="D442" i="40"/>
  <c r="E441" i="40"/>
  <c r="F441" i="40" s="1"/>
  <c r="G440" i="40"/>
  <c r="J440" i="40"/>
  <c r="H440" i="40" l="1"/>
  <c r="I440" i="40"/>
  <c r="G441" i="40"/>
  <c r="J441" i="40"/>
  <c r="E442" i="40"/>
  <c r="F442" i="40" s="1"/>
  <c r="D443" i="40"/>
  <c r="E443" i="40" l="1"/>
  <c r="F443" i="40" s="1"/>
  <c r="D444" i="40"/>
  <c r="G442" i="40"/>
  <c r="J442" i="40"/>
  <c r="H441" i="40"/>
  <c r="I441" i="40"/>
  <c r="H442" i="40" l="1"/>
  <c r="I442" i="40"/>
  <c r="D445" i="40"/>
  <c r="E444" i="40"/>
  <c r="F444" i="40" s="1"/>
  <c r="G443" i="40"/>
  <c r="J443" i="40"/>
  <c r="H443" i="40" l="1"/>
  <c r="I443" i="40"/>
  <c r="J444" i="40"/>
  <c r="G444" i="40"/>
  <c r="D446" i="40"/>
  <c r="E445" i="40"/>
  <c r="F445" i="40" s="1"/>
  <c r="J445" i="40" l="1"/>
  <c r="G445" i="40"/>
  <c r="E446" i="40"/>
  <c r="F446" i="40" s="1"/>
  <c r="D447" i="40"/>
  <c r="H444" i="40"/>
  <c r="I444" i="40"/>
  <c r="E447" i="40" l="1"/>
  <c r="F447" i="40" s="1"/>
  <c r="D448" i="40"/>
  <c r="G446" i="40"/>
  <c r="J446" i="40"/>
  <c r="I445" i="40"/>
  <c r="H445" i="40"/>
  <c r="H446" i="40" l="1"/>
  <c r="I446" i="40"/>
  <c r="E448" i="40"/>
  <c r="F448" i="40" s="1"/>
  <c r="D449" i="40"/>
  <c r="G447" i="40"/>
  <c r="J447" i="40"/>
  <c r="I447" i="40" l="1"/>
  <c r="H447" i="40"/>
  <c r="E449" i="40"/>
  <c r="F449" i="40" s="1"/>
  <c r="G449" i="40" s="1"/>
  <c r="D450" i="40"/>
  <c r="G448" i="40"/>
  <c r="J448" i="40"/>
  <c r="H448" i="40" l="1"/>
  <c r="I448" i="40"/>
  <c r="E450" i="40"/>
  <c r="F450" i="40" s="1"/>
  <c r="D451" i="40"/>
  <c r="E451" i="40" l="1"/>
  <c r="F451" i="40" s="1"/>
  <c r="D452" i="40"/>
  <c r="J449" i="40"/>
  <c r="G450" i="40"/>
  <c r="J450" i="40"/>
  <c r="H450" i="40" l="1"/>
  <c r="I450" i="40"/>
  <c r="H449" i="40"/>
  <c r="I449" i="40"/>
  <c r="E452" i="40"/>
  <c r="F452" i="40" s="1"/>
  <c r="D453" i="40"/>
  <c r="G451" i="40"/>
  <c r="J451" i="40"/>
  <c r="H451" i="40" l="1"/>
  <c r="I451" i="40"/>
  <c r="G452" i="40"/>
  <c r="J452" i="40"/>
  <c r="D454" i="40"/>
  <c r="E453" i="40"/>
  <c r="F453" i="40" s="1"/>
  <c r="G453" i="40" l="1"/>
  <c r="J453" i="40"/>
  <c r="D455" i="40"/>
  <c r="E454" i="40"/>
  <c r="F454" i="40" s="1"/>
  <c r="H452" i="40"/>
  <c r="I452" i="40"/>
  <c r="G454" i="40" l="1"/>
  <c r="J454" i="40"/>
  <c r="E455" i="40"/>
  <c r="F455" i="40" s="1"/>
  <c r="D456" i="40"/>
  <c r="H453" i="40"/>
  <c r="I453" i="40"/>
  <c r="D457" i="40" l="1"/>
  <c r="E456" i="40"/>
  <c r="F456" i="40" s="1"/>
  <c r="J455" i="40"/>
  <c r="G455" i="40"/>
  <c r="H454" i="40"/>
  <c r="I454" i="40"/>
  <c r="H455" i="40" l="1"/>
  <c r="I455" i="40"/>
  <c r="J456" i="40"/>
  <c r="G456" i="40"/>
  <c r="D458" i="40"/>
  <c r="E457" i="40"/>
  <c r="F457" i="40" s="1"/>
  <c r="G457" i="40" l="1"/>
  <c r="J457" i="40"/>
  <c r="E458" i="40"/>
  <c r="F458" i="40" s="1"/>
  <c r="D459" i="40"/>
  <c r="I456" i="40"/>
  <c r="H456" i="40"/>
  <c r="E459" i="40" l="1"/>
  <c r="F459" i="40" s="1"/>
  <c r="D460" i="40"/>
  <c r="G458" i="40"/>
  <c r="J458" i="40"/>
  <c r="H457" i="40"/>
  <c r="I457" i="40"/>
  <c r="E460" i="40" l="1"/>
  <c r="F460" i="40" s="1"/>
  <c r="D461" i="40"/>
  <c r="H458" i="40"/>
  <c r="I458" i="40"/>
  <c r="J459" i="40"/>
  <c r="G459" i="40"/>
  <c r="H459" i="40" l="1"/>
  <c r="I459" i="40"/>
  <c r="E461" i="40"/>
  <c r="F461" i="40" s="1"/>
  <c r="G461" i="40" s="1"/>
  <c r="D462" i="40"/>
  <c r="G460" i="40"/>
  <c r="J460" i="40"/>
  <c r="H460" i="40" l="1"/>
  <c r="I460" i="40"/>
  <c r="E462" i="40"/>
  <c r="F462" i="40" s="1"/>
  <c r="D463" i="40"/>
  <c r="E463" i="40" l="1"/>
  <c r="F463" i="40" s="1"/>
  <c r="D464" i="40"/>
  <c r="J461" i="40"/>
  <c r="G462" i="40"/>
  <c r="J462" i="40"/>
  <c r="H462" i="40" l="1"/>
  <c r="I462" i="40"/>
  <c r="I461" i="40"/>
  <c r="H461" i="40"/>
  <c r="D465" i="40"/>
  <c r="E464" i="40"/>
  <c r="F464" i="40" s="1"/>
  <c r="G463" i="40"/>
  <c r="J463" i="40"/>
  <c r="H463" i="40" l="1"/>
  <c r="I463" i="40"/>
  <c r="J464" i="40"/>
  <c r="G464" i="40"/>
  <c r="D466" i="40"/>
  <c r="E465" i="40"/>
  <c r="F465" i="40" s="1"/>
  <c r="G465" i="40" l="1"/>
  <c r="J465" i="40"/>
  <c r="D467" i="40"/>
  <c r="E466" i="40"/>
  <c r="F466" i="40" s="1"/>
  <c r="G466" i="40" s="1"/>
  <c r="H464" i="40"/>
  <c r="I464" i="40"/>
  <c r="E467" i="40" l="1"/>
  <c r="F467" i="40" s="1"/>
  <c r="D468" i="40"/>
  <c r="H465" i="40"/>
  <c r="I465" i="40"/>
  <c r="D469" i="40" l="1"/>
  <c r="E468" i="40"/>
  <c r="F468" i="40" s="1"/>
  <c r="J466" i="40"/>
  <c r="G467" i="40"/>
  <c r="J467" i="40"/>
  <c r="H466" i="40" l="1"/>
  <c r="I466" i="40"/>
  <c r="H467" i="40"/>
  <c r="I467" i="40"/>
  <c r="G468" i="40"/>
  <c r="J468" i="40"/>
  <c r="D470" i="40"/>
  <c r="E469" i="40"/>
  <c r="F469" i="40" s="1"/>
  <c r="G469" i="40" l="1"/>
  <c r="J469" i="40"/>
  <c r="E470" i="40"/>
  <c r="F470" i="40" s="1"/>
  <c r="D471" i="40"/>
  <c r="H468" i="40"/>
  <c r="I468" i="40"/>
  <c r="E471" i="40" l="1"/>
  <c r="F471" i="40" s="1"/>
  <c r="D472" i="40"/>
  <c r="G470" i="40"/>
  <c r="J470" i="40"/>
  <c r="I469" i="40"/>
  <c r="H469" i="40"/>
  <c r="I470" i="40" l="1"/>
  <c r="H470" i="40"/>
  <c r="E472" i="40"/>
  <c r="F472" i="40" s="1"/>
  <c r="D473" i="40"/>
  <c r="J471" i="40"/>
  <c r="G471" i="40"/>
  <c r="I471" i="40" l="1"/>
  <c r="H471" i="40"/>
  <c r="E473" i="40"/>
  <c r="F473" i="40" s="1"/>
  <c r="G473" i="40" s="1"/>
  <c r="D474" i="40"/>
  <c r="G472" i="40"/>
  <c r="J472" i="40"/>
  <c r="H472" i="40" l="1"/>
  <c r="I472" i="40"/>
  <c r="E474" i="40"/>
  <c r="F474" i="40" s="1"/>
  <c r="D475" i="40"/>
  <c r="E475" i="40" l="1"/>
  <c r="F475" i="40" s="1"/>
  <c r="D476" i="40"/>
  <c r="J473" i="40"/>
  <c r="J474" i="40"/>
  <c r="G474" i="40"/>
  <c r="I474" i="40" l="1"/>
  <c r="H474" i="40"/>
  <c r="H473" i="40"/>
  <c r="I473" i="40"/>
  <c r="E476" i="40"/>
  <c r="F476" i="40" s="1"/>
  <c r="D477" i="40"/>
  <c r="G475" i="40"/>
  <c r="J475" i="40"/>
  <c r="D478" i="40" l="1"/>
  <c r="E478" i="40" s="1"/>
  <c r="F478" i="40" s="1"/>
  <c r="E477" i="40"/>
  <c r="F477" i="40" s="1"/>
  <c r="I475" i="40"/>
  <c r="H475" i="40"/>
  <c r="G476" i="40"/>
  <c r="J476" i="40"/>
  <c r="G477" i="40" l="1"/>
  <c r="J477" i="40"/>
  <c r="H476" i="40"/>
  <c r="I476" i="40"/>
  <c r="G478" i="40"/>
  <c r="J478" i="40"/>
  <c r="H478" i="40" l="1"/>
  <c r="I478" i="40"/>
  <c r="H477" i="40"/>
  <c r="I477" i="40"/>
  <c r="J13" i="15" l="1"/>
  <c r="O3" i="63" l="1"/>
  <c r="O4" i="63"/>
  <c r="O5" i="63"/>
  <c r="O6" i="63"/>
  <c r="O7" i="63"/>
  <c r="O8" i="63"/>
  <c r="O9" i="63"/>
  <c r="O10" i="63"/>
  <c r="O11" i="63"/>
  <c r="O12" i="63"/>
  <c r="O13" i="63"/>
  <c r="O14" i="63"/>
  <c r="O15" i="63"/>
  <c r="O18" i="63"/>
  <c r="O19" i="63"/>
  <c r="O20" i="63"/>
  <c r="O21" i="63"/>
  <c r="O22" i="63"/>
  <c r="O2" i="63"/>
  <c r="G3" i="63"/>
  <c r="H3" i="63" s="1"/>
  <c r="G4" i="63"/>
  <c r="H4" i="63" s="1"/>
  <c r="G5" i="63"/>
  <c r="H5" i="63" s="1"/>
  <c r="G6" i="63"/>
  <c r="H6" i="63" s="1"/>
  <c r="G7" i="63"/>
  <c r="H7" i="63" s="1"/>
  <c r="G8" i="63"/>
  <c r="G9" i="63"/>
  <c r="H9" i="63" s="1"/>
  <c r="G10" i="63"/>
  <c r="H10" i="63" s="1"/>
  <c r="G11" i="63"/>
  <c r="H11" i="63" s="1"/>
  <c r="G12" i="63"/>
  <c r="H12" i="63" s="1"/>
  <c r="G13" i="63"/>
  <c r="H13" i="63" s="1"/>
  <c r="G14" i="63"/>
  <c r="H14" i="63" s="1"/>
  <c r="G15" i="63"/>
  <c r="H15" i="63" s="1"/>
  <c r="G18" i="63"/>
  <c r="H18" i="63" s="1"/>
  <c r="G19" i="63"/>
  <c r="H19" i="63" s="1"/>
  <c r="G20" i="63"/>
  <c r="H20" i="63" s="1"/>
  <c r="G21" i="63"/>
  <c r="H21" i="63" s="1"/>
  <c r="G22" i="63"/>
  <c r="H22" i="63" s="1"/>
  <c r="G2" i="63"/>
  <c r="X22" i="63"/>
  <c r="W22" i="63"/>
  <c r="V22" i="63"/>
  <c r="I22" i="63"/>
  <c r="X21" i="63"/>
  <c r="W21" i="63"/>
  <c r="U21" i="63"/>
  <c r="V21" i="63" s="1"/>
  <c r="I21" i="63"/>
  <c r="X20" i="63"/>
  <c r="W20" i="63"/>
  <c r="U20" i="63"/>
  <c r="V20" i="63" s="1"/>
  <c r="I20" i="63"/>
  <c r="E20" i="63"/>
  <c r="X19" i="63"/>
  <c r="W19" i="63"/>
  <c r="U19" i="63"/>
  <c r="V19" i="63" s="1"/>
  <c r="I19" i="63"/>
  <c r="X18" i="63"/>
  <c r="W18" i="63"/>
  <c r="U18" i="63"/>
  <c r="V18" i="63" s="1"/>
  <c r="I18" i="63"/>
  <c r="X15" i="63"/>
  <c r="W15" i="63"/>
  <c r="U15" i="63"/>
  <c r="V15" i="63" s="1"/>
  <c r="I15" i="63"/>
  <c r="X14" i="63"/>
  <c r="W14" i="63"/>
  <c r="U14" i="63"/>
  <c r="V14" i="63" s="1"/>
  <c r="I14" i="63"/>
  <c r="W13" i="63"/>
  <c r="U13" i="63"/>
  <c r="V13" i="63" s="1"/>
  <c r="I13" i="63"/>
  <c r="W12" i="63"/>
  <c r="U12" i="63"/>
  <c r="V12" i="63" s="1"/>
  <c r="I12" i="63"/>
  <c r="X11" i="63"/>
  <c r="W11" i="63"/>
  <c r="U11" i="63"/>
  <c r="V11" i="63" s="1"/>
  <c r="I11" i="63"/>
  <c r="X10" i="63"/>
  <c r="W10" i="63"/>
  <c r="U10" i="63"/>
  <c r="V10" i="63" s="1"/>
  <c r="I10" i="63"/>
  <c r="W9" i="63"/>
  <c r="U9" i="63"/>
  <c r="V9" i="63" s="1"/>
  <c r="I9" i="63"/>
  <c r="W8" i="63"/>
  <c r="U8" i="63"/>
  <c r="V8" i="63" s="1"/>
  <c r="I8" i="63"/>
  <c r="H8" i="63"/>
  <c r="I7" i="63"/>
  <c r="X6" i="63"/>
  <c r="W6" i="63"/>
  <c r="U6" i="63"/>
  <c r="V6" i="63" s="1"/>
  <c r="I6" i="63"/>
  <c r="X5" i="63"/>
  <c r="W5" i="63"/>
  <c r="U5" i="63"/>
  <c r="V5" i="63" s="1"/>
  <c r="I5" i="63"/>
  <c r="X4" i="63"/>
  <c r="W4" i="63"/>
  <c r="U4" i="63"/>
  <c r="V4" i="63" s="1"/>
  <c r="I4" i="63"/>
  <c r="X3" i="63"/>
  <c r="W3" i="63"/>
  <c r="U3" i="63"/>
  <c r="V3" i="63" s="1"/>
  <c r="I3" i="63"/>
  <c r="W2" i="63"/>
  <c r="U2" i="63" l="1"/>
  <c r="V2" i="63" s="1"/>
  <c r="X2" i="63"/>
  <c r="I2" i="63" l="1"/>
  <c r="H2" i="63"/>
  <c r="E34" i="19" l="1"/>
  <c r="A35" i="36" l="1"/>
  <c r="A36" i="36"/>
  <c r="A37" i="36"/>
  <c r="A38" i="36"/>
  <c r="A39" i="36"/>
  <c r="A40" i="36"/>
  <c r="A41" i="36"/>
  <c r="A42" i="36"/>
  <c r="A43" i="36"/>
  <c r="A44" i="36"/>
  <c r="A45" i="36"/>
  <c r="A46" i="36"/>
  <c r="A47" i="36"/>
  <c r="A48" i="36"/>
  <c r="A49" i="36"/>
  <c r="A50" i="36"/>
  <c r="A51" i="36"/>
  <c r="A52" i="36"/>
  <c r="A53" i="36"/>
  <c r="A54" i="36"/>
  <c r="A55" i="36"/>
  <c r="A56" i="36"/>
  <c r="A57" i="36"/>
  <c r="A58" i="36"/>
  <c r="A59" i="36"/>
  <c r="A60" i="36"/>
  <c r="A61" i="36"/>
  <c r="A62" i="36"/>
  <c r="A63" i="36"/>
  <c r="A64" i="36"/>
  <c r="A65" i="36"/>
  <c r="A66" i="36"/>
  <c r="A67" i="36"/>
  <c r="A68" i="36"/>
  <c r="A69" i="36"/>
  <c r="A70" i="36"/>
  <c r="A71" i="36"/>
  <c r="A72" i="36"/>
  <c r="A73" i="36"/>
  <c r="A74" i="36"/>
  <c r="A75" i="36"/>
  <c r="A76" i="36"/>
  <c r="A77" i="36"/>
  <c r="A78" i="36"/>
  <c r="A79" i="36"/>
  <c r="A80" i="36"/>
  <c r="A81" i="36"/>
  <c r="A82" i="36"/>
  <c r="A83" i="36"/>
  <c r="A84" i="36"/>
  <c r="A85" i="36"/>
  <c r="A86" i="36"/>
  <c r="A87" i="36"/>
  <c r="A88" i="36"/>
  <c r="A89" i="36"/>
  <c r="A90" i="36"/>
  <c r="A91" i="36"/>
  <c r="A92" i="36"/>
  <c r="A93" i="36"/>
  <c r="A94" i="36"/>
  <c r="A95" i="36"/>
  <c r="A96" i="36"/>
  <c r="A97" i="36"/>
  <c r="A98" i="36"/>
  <c r="A99" i="36"/>
  <c r="A100" i="36"/>
  <c r="A101" i="36"/>
  <c r="A102" i="36"/>
  <c r="A103" i="36"/>
  <c r="A104" i="36"/>
  <c r="A105" i="36"/>
  <c r="A106" i="36"/>
  <c r="A107" i="36"/>
  <c r="A108" i="36"/>
  <c r="A109" i="36"/>
  <c r="A110" i="36"/>
  <c r="A111" i="36"/>
  <c r="A112" i="36"/>
  <c r="A113" i="36"/>
  <c r="A114" i="36"/>
  <c r="A115" i="36"/>
  <c r="A116" i="36"/>
  <c r="A117" i="36"/>
  <c r="A118" i="36"/>
  <c r="A119" i="36"/>
  <c r="A120" i="36"/>
  <c r="A121" i="36"/>
  <c r="A122" i="36"/>
  <c r="A123" i="36"/>
  <c r="A124" i="36"/>
  <c r="A125" i="36"/>
  <c r="A126" i="36"/>
  <c r="A127" i="36"/>
  <c r="A128" i="36"/>
  <c r="A129" i="36"/>
  <c r="A130" i="36"/>
  <c r="A131" i="36"/>
  <c r="A132" i="36"/>
  <c r="A133" i="36"/>
  <c r="A134" i="36"/>
  <c r="A135" i="36"/>
  <c r="A136" i="36"/>
  <c r="A137" i="36"/>
  <c r="A138" i="36"/>
  <c r="A139" i="36"/>
  <c r="A140" i="36"/>
  <c r="A141" i="36"/>
  <c r="A142" i="36"/>
  <c r="A143" i="36"/>
  <c r="A144" i="36"/>
  <c r="A145" i="36"/>
  <c r="A146" i="36"/>
  <c r="A147" i="36"/>
  <c r="A148" i="36"/>
  <c r="A149" i="36"/>
  <c r="A150" i="36"/>
  <c r="A151" i="36"/>
  <c r="A152" i="36"/>
  <c r="A153" i="36"/>
  <c r="A154" i="36"/>
  <c r="A155" i="36"/>
  <c r="A156" i="36"/>
  <c r="A157" i="36"/>
  <c r="A158" i="36"/>
  <c r="A159" i="36"/>
  <c r="A160" i="36"/>
  <c r="A161" i="36"/>
  <c r="A162" i="36"/>
  <c r="A163" i="36"/>
  <c r="A164" i="36"/>
  <c r="A165" i="36"/>
  <c r="A166" i="36"/>
  <c r="A167" i="36"/>
  <c r="A168" i="36"/>
  <c r="A169" i="36"/>
  <c r="A170" i="36"/>
  <c r="A171" i="36"/>
  <c r="A172" i="36"/>
  <c r="A173" i="36"/>
  <c r="A174" i="36"/>
  <c r="A175" i="36"/>
  <c r="A176" i="36"/>
  <c r="A177" i="36"/>
  <c r="A178" i="36"/>
  <c r="A179" i="36"/>
  <c r="A180" i="36"/>
  <c r="A181" i="36"/>
  <c r="A182" i="36"/>
  <c r="A183" i="36"/>
  <c r="A184" i="36"/>
  <c r="A185" i="36"/>
  <c r="A186" i="36"/>
  <c r="A187" i="36"/>
  <c r="A188" i="36"/>
  <c r="A189" i="36"/>
  <c r="A190" i="36"/>
  <c r="A191" i="36"/>
  <c r="A192" i="36"/>
  <c r="A193" i="36"/>
  <c r="A194" i="36"/>
  <c r="A195" i="36"/>
  <c r="A196" i="36"/>
  <c r="A197" i="36"/>
  <c r="A198" i="36"/>
  <c r="A199" i="36"/>
  <c r="A200" i="36"/>
  <c r="A201" i="36"/>
  <c r="A202" i="36"/>
  <c r="A203" i="36"/>
  <c r="A204" i="36"/>
  <c r="A205" i="36"/>
  <c r="A206" i="36"/>
  <c r="A207" i="36"/>
  <c r="A208" i="36"/>
  <c r="A209" i="36"/>
  <c r="A210" i="36"/>
  <c r="A211" i="36"/>
  <c r="A212" i="36"/>
  <c r="A213" i="36"/>
  <c r="A214" i="36"/>
  <c r="A215" i="36"/>
  <c r="A216" i="36"/>
  <c r="A217" i="36"/>
  <c r="A218" i="36"/>
  <c r="A219" i="36"/>
  <c r="A220" i="36"/>
  <c r="A221" i="36"/>
  <c r="A222" i="36"/>
  <c r="A223" i="36"/>
  <c r="A224" i="36"/>
  <c r="A225" i="36"/>
  <c r="A226" i="36"/>
  <c r="A227" i="36"/>
  <c r="A228" i="36"/>
  <c r="A229" i="36"/>
  <c r="A230" i="36"/>
  <c r="A231" i="36"/>
  <c r="A232" i="36"/>
  <c r="A233" i="36"/>
  <c r="A234" i="36"/>
  <c r="A235" i="36"/>
  <c r="A236" i="36"/>
  <c r="A237" i="36"/>
  <c r="A238" i="36"/>
  <c r="A239" i="36"/>
  <c r="A240" i="36"/>
  <c r="A241" i="36"/>
  <c r="A242" i="36"/>
  <c r="A243" i="36"/>
  <c r="A244" i="36"/>
  <c r="A245" i="36"/>
  <c r="A246" i="36"/>
  <c r="A247" i="36"/>
  <c r="A248" i="36"/>
  <c r="A249" i="36"/>
  <c r="A250" i="36"/>
  <c r="A251" i="36"/>
  <c r="A252" i="36"/>
  <c r="A253" i="36"/>
  <c r="A254" i="36"/>
  <c r="A255" i="36"/>
  <c r="A256" i="36"/>
  <c r="A257" i="36"/>
  <c r="A258" i="36"/>
  <c r="A259" i="36"/>
  <c r="A260" i="36"/>
  <c r="A261" i="36"/>
  <c r="A262" i="36"/>
  <c r="A263" i="36"/>
  <c r="A264" i="36"/>
  <c r="A265" i="36"/>
  <c r="A266" i="36"/>
  <c r="A267" i="36"/>
  <c r="A268" i="36"/>
  <c r="A269" i="36"/>
  <c r="A270" i="36"/>
  <c r="A271" i="36"/>
  <c r="A272" i="36"/>
  <c r="A273" i="36"/>
  <c r="A274" i="36"/>
  <c r="A275" i="36"/>
  <c r="A276" i="36"/>
  <c r="A277" i="36"/>
  <c r="A278" i="36"/>
  <c r="A279" i="36"/>
  <c r="A280" i="36"/>
  <c r="A281" i="36"/>
  <c r="A282" i="36"/>
  <c r="A283" i="36"/>
  <c r="A284" i="36"/>
  <c r="A285" i="36"/>
  <c r="A286" i="36"/>
  <c r="A287" i="36"/>
  <c r="A288" i="36"/>
  <c r="A289" i="36"/>
  <c r="A290" i="36"/>
  <c r="A291" i="36"/>
  <c r="A292" i="36"/>
  <c r="A293" i="36"/>
  <c r="A294" i="36"/>
  <c r="A295" i="36"/>
  <c r="A296" i="36"/>
  <c r="A297" i="36"/>
  <c r="A298" i="36"/>
  <c r="A299" i="36"/>
  <c r="A300" i="36"/>
  <c r="A301" i="36"/>
  <c r="A302" i="36"/>
  <c r="A303" i="36"/>
  <c r="A304" i="36"/>
  <c r="A305" i="36"/>
  <c r="A306" i="36"/>
  <c r="A307" i="36"/>
  <c r="A308" i="36"/>
  <c r="A309" i="36"/>
  <c r="A310" i="36"/>
  <c r="A311" i="36"/>
  <c r="A312" i="36"/>
  <c r="A313" i="36"/>
  <c r="A314" i="36"/>
  <c r="A315" i="36"/>
  <c r="A316" i="36"/>
  <c r="A317" i="36"/>
  <c r="A318" i="36"/>
  <c r="A319" i="36"/>
  <c r="A320" i="36"/>
  <c r="A321" i="36"/>
  <c r="A322" i="36"/>
  <c r="A323" i="36"/>
  <c r="A324" i="36"/>
  <c r="A325" i="36"/>
  <c r="A326" i="36"/>
  <c r="A327" i="36"/>
  <c r="A328" i="36"/>
  <c r="A329" i="36"/>
  <c r="A330" i="36"/>
  <c r="A331" i="36"/>
  <c r="A332" i="36"/>
  <c r="A333" i="36"/>
  <c r="A334" i="36"/>
  <c r="A335" i="36"/>
  <c r="A336" i="36"/>
  <c r="A337" i="36"/>
  <c r="A338" i="36"/>
  <c r="A339" i="36"/>
  <c r="A340" i="36"/>
  <c r="A341" i="36"/>
  <c r="A342" i="36"/>
  <c r="A343" i="36"/>
  <c r="A344" i="36"/>
  <c r="A345" i="36"/>
  <c r="A346" i="36"/>
  <c r="A347" i="36"/>
  <c r="A348" i="36"/>
  <c r="A349" i="36"/>
  <c r="A350" i="36"/>
  <c r="A351" i="36"/>
  <c r="A352" i="36"/>
  <c r="A353" i="36"/>
  <c r="A354" i="36"/>
  <c r="A355" i="36"/>
  <c r="A356" i="36"/>
  <c r="A357" i="36"/>
  <c r="A358" i="36"/>
  <c r="A359" i="36"/>
  <c r="A360" i="36"/>
  <c r="A361" i="36"/>
  <c r="A362" i="36"/>
  <c r="A363" i="36"/>
  <c r="A364" i="36"/>
  <c r="A365" i="36"/>
  <c r="A366" i="36"/>
  <c r="A367" i="36"/>
  <c r="A368" i="36"/>
  <c r="A369" i="36"/>
  <c r="A370" i="36"/>
  <c r="A371" i="36"/>
  <c r="A372" i="36"/>
  <c r="A373" i="36"/>
  <c r="A374" i="36"/>
  <c r="A375" i="36"/>
  <c r="A376" i="36"/>
  <c r="A377" i="36"/>
  <c r="A378" i="36"/>
  <c r="A379" i="36"/>
  <c r="A380" i="36"/>
  <c r="A381" i="36"/>
  <c r="A382" i="36"/>
  <c r="A383" i="36"/>
  <c r="A384" i="36"/>
  <c r="A385" i="36"/>
  <c r="A386" i="36"/>
  <c r="A387" i="36"/>
  <c r="A388" i="36"/>
  <c r="A389" i="36"/>
  <c r="A390" i="36"/>
  <c r="A391" i="36"/>
  <c r="A392" i="36"/>
  <c r="A393" i="36"/>
  <c r="A394" i="36"/>
  <c r="A395" i="36"/>
  <c r="A396" i="36"/>
  <c r="A397" i="36"/>
  <c r="A398" i="36"/>
  <c r="A399" i="36"/>
  <c r="A400" i="36"/>
  <c r="A401" i="36"/>
  <c r="A402" i="36"/>
  <c r="A403" i="36"/>
  <c r="A404" i="36"/>
  <c r="A405" i="36"/>
  <c r="A406" i="36"/>
  <c r="A407" i="36"/>
  <c r="A408" i="36"/>
  <c r="A409" i="36"/>
  <c r="A410" i="36"/>
  <c r="A411" i="36"/>
  <c r="A412" i="36"/>
  <c r="A413" i="36"/>
  <c r="A414" i="36"/>
  <c r="A415" i="36"/>
  <c r="A416" i="36"/>
  <c r="A417" i="36"/>
  <c r="A418" i="36"/>
  <c r="A419" i="36"/>
  <c r="A420" i="36"/>
  <c r="A421" i="36"/>
  <c r="A422" i="36"/>
  <c r="A423" i="36"/>
  <c r="A424" i="36"/>
  <c r="A425" i="36"/>
  <c r="A426" i="36"/>
  <c r="A427" i="36"/>
  <c r="A428" i="36"/>
  <c r="A429" i="36"/>
  <c r="A430" i="36"/>
  <c r="A431" i="36"/>
  <c r="A432" i="36"/>
  <c r="A433" i="36"/>
  <c r="A434" i="36"/>
  <c r="A435" i="36"/>
  <c r="A436" i="36"/>
  <c r="A437" i="36"/>
  <c r="A438" i="36"/>
  <c r="A439" i="36"/>
  <c r="A440" i="36"/>
  <c r="A441" i="36"/>
  <c r="A442" i="36"/>
  <c r="A443" i="36"/>
  <c r="A444" i="36"/>
  <c r="A445" i="36"/>
  <c r="A446" i="36"/>
  <c r="A447" i="36"/>
  <c r="A448" i="36"/>
  <c r="A449" i="36"/>
  <c r="A450" i="36"/>
  <c r="A451" i="36"/>
  <c r="A452" i="36"/>
  <c r="A453" i="36"/>
  <c r="A454" i="36"/>
  <c r="A455" i="36"/>
  <c r="A456" i="36"/>
  <c r="A457" i="36"/>
  <c r="A458" i="36"/>
  <c r="A459" i="36"/>
  <c r="A460" i="36"/>
  <c r="A461" i="36"/>
  <c r="A462" i="36"/>
  <c r="A463" i="36"/>
  <c r="A464" i="36"/>
  <c r="A465" i="36"/>
  <c r="A466" i="36"/>
  <c r="A467" i="36"/>
  <c r="A468" i="36"/>
  <c r="A469" i="36"/>
  <c r="A470" i="36"/>
  <c r="A471" i="36"/>
  <c r="A472" i="36"/>
  <c r="A473" i="36"/>
  <c r="A474" i="36"/>
  <c r="A475" i="36"/>
  <c r="A476" i="36"/>
  <c r="A477" i="36"/>
  <c r="A478" i="36"/>
  <c r="A479" i="36"/>
  <c r="A480" i="36"/>
  <c r="A481" i="36"/>
  <c r="A482" i="36"/>
  <c r="A483" i="36"/>
  <c r="A484" i="36"/>
  <c r="A485" i="36"/>
  <c r="A486" i="36"/>
  <c r="A487" i="36"/>
  <c r="A488" i="36"/>
  <c r="A34" i="36"/>
  <c r="F16" i="2" l="1"/>
  <c r="F20" i="2" s="1"/>
  <c r="J49" i="14" s="1"/>
  <c r="J27" i="27" s="1"/>
  <c r="B20" i="4"/>
  <c r="B21" i="4"/>
  <c r="B16" i="6" s="1"/>
  <c r="C14" i="35" s="1"/>
  <c r="B22" i="4"/>
  <c r="B17" i="6" s="1"/>
  <c r="C15" i="35" s="1"/>
  <c r="B23" i="4"/>
  <c r="B18" i="6" s="1"/>
  <c r="C16" i="35" s="1"/>
  <c r="B24" i="4"/>
  <c r="B19" i="6" s="1"/>
  <c r="B25" i="4"/>
  <c r="B20" i="6" s="1"/>
  <c r="B26" i="4"/>
  <c r="B21" i="6" s="1"/>
  <c r="B27" i="4"/>
  <c r="B28" i="4"/>
  <c r="CF28" i="4" s="1"/>
  <c r="B29" i="4"/>
  <c r="B30" i="4"/>
  <c r="B25" i="6" s="1"/>
  <c r="B31" i="4"/>
  <c r="B26" i="6" s="1"/>
  <c r="B32" i="4"/>
  <c r="B27" i="6" s="1"/>
  <c r="B33" i="4"/>
  <c r="B34" i="4"/>
  <c r="B29" i="6" s="1"/>
  <c r="B35" i="4"/>
  <c r="B30" i="6" s="1"/>
  <c r="B36" i="4"/>
  <c r="B31" i="6" s="1"/>
  <c r="B37" i="4"/>
  <c r="B32" i="6" s="1"/>
  <c r="B38" i="4"/>
  <c r="B33" i="6" s="1"/>
  <c r="B39" i="4"/>
  <c r="B34" i="6" s="1"/>
  <c r="B40" i="4"/>
  <c r="U40" i="4" s="1"/>
  <c r="B41" i="4"/>
  <c r="Y41" i="4" s="1"/>
  <c r="B42" i="4"/>
  <c r="B37" i="6" s="1"/>
  <c r="B43" i="4"/>
  <c r="B38" i="6" s="1"/>
  <c r="B44" i="4"/>
  <c r="B39" i="6" s="1"/>
  <c r="B45" i="4"/>
  <c r="B40" i="6" s="1"/>
  <c r="B46" i="4"/>
  <c r="B41" i="6" s="1"/>
  <c r="B47" i="4"/>
  <c r="B42" i="6" s="1"/>
  <c r="B48" i="4"/>
  <c r="B43" i="6" s="1"/>
  <c r="B49" i="4"/>
  <c r="B44" i="6" s="1"/>
  <c r="B50" i="4"/>
  <c r="B45" i="6" s="1"/>
  <c r="B51" i="4"/>
  <c r="B46" i="6" s="1"/>
  <c r="B52" i="4"/>
  <c r="AG52" i="4" s="1"/>
  <c r="B53" i="4"/>
  <c r="B54" i="4"/>
  <c r="B49" i="6" s="1"/>
  <c r="B55" i="4"/>
  <c r="B50" i="6" s="1"/>
  <c r="B56" i="4"/>
  <c r="B51" i="6" s="1"/>
  <c r="B57" i="4"/>
  <c r="B52" i="6" s="1"/>
  <c r="B58" i="4"/>
  <c r="B53" i="6" s="1"/>
  <c r="B59" i="4"/>
  <c r="B54" i="6" s="1"/>
  <c r="B60" i="4"/>
  <c r="B55" i="6" s="1"/>
  <c r="B61" i="4"/>
  <c r="B56" i="6" s="1"/>
  <c r="B62" i="4"/>
  <c r="B57" i="6" s="1"/>
  <c r="B63" i="4"/>
  <c r="B58" i="6" s="1"/>
  <c r="B64" i="4"/>
  <c r="B65" i="4"/>
  <c r="B66" i="4"/>
  <c r="B61" i="6" s="1"/>
  <c r="B67" i="4"/>
  <c r="B62" i="6" s="1"/>
  <c r="B68" i="4"/>
  <c r="B63" i="6" s="1"/>
  <c r="B69" i="4"/>
  <c r="B64" i="6" s="1"/>
  <c r="B70" i="4"/>
  <c r="B65" i="6" s="1"/>
  <c r="B71" i="4"/>
  <c r="B66" i="6" s="1"/>
  <c r="B72" i="4"/>
  <c r="B67" i="6" s="1"/>
  <c r="B73" i="4"/>
  <c r="B68" i="6" s="1"/>
  <c r="B74" i="4"/>
  <c r="B69" i="6" s="1"/>
  <c r="B75" i="4"/>
  <c r="B70" i="6" s="1"/>
  <c r="B76" i="4"/>
  <c r="CJ76" i="4" s="1"/>
  <c r="F20" i="4"/>
  <c r="E15" i="6" s="1"/>
  <c r="Y5" i="60"/>
  <c r="Y6" i="60"/>
  <c r="Y3" i="60"/>
  <c r="W5" i="60"/>
  <c r="W6" i="60"/>
  <c r="W3" i="60"/>
  <c r="A3" i="61" a="1"/>
  <c r="A3" i="61"/>
  <c r="AA25" i="11"/>
  <c r="H40" i="13"/>
  <c r="H21" i="13" s="1"/>
  <c r="I66" i="29" s="1"/>
  <c r="B3" i="55"/>
  <c r="C3" i="55"/>
  <c r="D3" i="55"/>
  <c r="E3" i="55"/>
  <c r="F3" i="55"/>
  <c r="G3" i="55"/>
  <c r="H3" i="55"/>
  <c r="I3" i="55"/>
  <c r="J3" i="55"/>
  <c r="K3" i="55"/>
  <c r="M3" i="55"/>
  <c r="O3" i="55"/>
  <c r="Q3" i="55"/>
  <c r="S3" i="55"/>
  <c r="T3" i="55"/>
  <c r="V3" i="55"/>
  <c r="W3" i="55"/>
  <c r="Z3" i="55"/>
  <c r="AA3" i="55"/>
  <c r="AB3" i="55"/>
  <c r="AC3" i="55"/>
  <c r="AE3" i="55"/>
  <c r="AF3" i="55"/>
  <c r="AG3" i="55"/>
  <c r="AJ3" i="55"/>
  <c r="AK3" i="55"/>
  <c r="AL3" i="55"/>
  <c r="AM3" i="55"/>
  <c r="AN3" i="55"/>
  <c r="AO3" i="55"/>
  <c r="AP3" i="55"/>
  <c r="AQ3" i="55"/>
  <c r="AR3" i="55"/>
  <c r="AS3" i="55"/>
  <c r="AT3" i="55"/>
  <c r="A3" i="55"/>
  <c r="F9" i="61"/>
  <c r="H6" i="61"/>
  <c r="D5" i="61"/>
  <c r="I3" i="61"/>
  <c r="H7" i="61"/>
  <c r="D10" i="61"/>
  <c r="A9" i="61"/>
  <c r="G7" i="61"/>
  <c r="D6" i="61"/>
  <c r="A5" i="61"/>
  <c r="G3" i="61"/>
  <c r="E3" i="61"/>
  <c r="I6" i="61"/>
  <c r="E9" i="61"/>
  <c r="A8" i="61"/>
  <c r="F6" i="61"/>
  <c r="G8" i="61"/>
  <c r="D7" i="61"/>
  <c r="A6" i="61"/>
  <c r="G4" i="61"/>
  <c r="D3" i="61"/>
  <c r="F5" i="61"/>
  <c r="B8" i="61"/>
  <c r="G10" i="61"/>
  <c r="G6" i="61"/>
  <c r="I7" i="61"/>
  <c r="E10" i="61"/>
  <c r="E6" i="61"/>
  <c r="C10" i="61"/>
  <c r="C6" i="61"/>
  <c r="H8" i="61"/>
  <c r="H4" i="61"/>
  <c r="I9" i="61"/>
  <c r="F8" i="61"/>
  <c r="C7" i="61"/>
  <c r="I5" i="61"/>
  <c r="F4" i="61"/>
  <c r="C3" i="61"/>
  <c r="C8" i="61"/>
  <c r="H10" i="61"/>
  <c r="B4" i="61"/>
  <c r="D9" i="61"/>
  <c r="F10" i="61"/>
  <c r="C5" i="61"/>
  <c r="B9" i="61"/>
  <c r="H3" i="61"/>
  <c r="F7" i="61"/>
  <c r="F3" i="61"/>
  <c r="B6" i="61"/>
  <c r="H9" i="61"/>
  <c r="E8" i="61"/>
  <c r="B7" i="61"/>
  <c r="H5" i="61"/>
  <c r="E4" i="61"/>
  <c r="B3" i="61"/>
  <c r="I10" i="61"/>
  <c r="C4" i="61"/>
  <c r="E5" i="61"/>
  <c r="A4" i="61"/>
  <c r="C9" i="61"/>
  <c r="B5" i="61"/>
  <c r="I8" i="61"/>
  <c r="I4" i="61"/>
  <c r="B10" i="61"/>
  <c r="E7" i="61"/>
  <c r="A10" i="61"/>
  <c r="G9" i="61"/>
  <c r="D8" i="61"/>
  <c r="A7" i="61"/>
  <c r="G5" i="61"/>
  <c r="D4" i="61"/>
  <c r="A45" i="44"/>
  <c r="A46" i="44"/>
  <c r="A57" i="44"/>
  <c r="A58" i="44"/>
  <c r="A69" i="44"/>
  <c r="A70" i="44"/>
  <c r="A81" i="44"/>
  <c r="A82" i="44"/>
  <c r="A93" i="44"/>
  <c r="A94" i="44"/>
  <c r="A105" i="44"/>
  <c r="A106" i="44"/>
  <c r="A117" i="44"/>
  <c r="A118" i="44"/>
  <c r="A129" i="44"/>
  <c r="A130" i="44"/>
  <c r="A141" i="44"/>
  <c r="A142" i="44"/>
  <c r="A153" i="44"/>
  <c r="A154" i="44"/>
  <c r="A165" i="44"/>
  <c r="A166" i="44"/>
  <c r="A177" i="44"/>
  <c r="A178" i="44"/>
  <c r="A189" i="44"/>
  <c r="A190" i="44"/>
  <c r="A201" i="44"/>
  <c r="A202" i="44"/>
  <c r="A213" i="44"/>
  <c r="A214" i="44"/>
  <c r="A225" i="44"/>
  <c r="A226" i="44"/>
  <c r="A237" i="44"/>
  <c r="A238" i="44"/>
  <c r="A249" i="44"/>
  <c r="A250" i="44"/>
  <c r="A261" i="44"/>
  <c r="A262" i="44"/>
  <c r="A273" i="44"/>
  <c r="A274" i="44"/>
  <c r="A285" i="44"/>
  <c r="A286" i="44"/>
  <c r="A297" i="44"/>
  <c r="A298" i="44"/>
  <c r="A309" i="44"/>
  <c r="A310" i="44"/>
  <c r="A321" i="44"/>
  <c r="A322" i="44"/>
  <c r="A333" i="44"/>
  <c r="A334" i="44"/>
  <c r="A345" i="44"/>
  <c r="A346" i="44"/>
  <c r="A357" i="44"/>
  <c r="A358" i="44"/>
  <c r="A369" i="44"/>
  <c r="A370" i="44"/>
  <c r="A381" i="44"/>
  <c r="A382" i="44"/>
  <c r="A393" i="44"/>
  <c r="A394" i="44"/>
  <c r="A405" i="44"/>
  <c r="A406" i="44"/>
  <c r="A417" i="44"/>
  <c r="A418" i="44"/>
  <c r="A429" i="44"/>
  <c r="A430" i="44"/>
  <c r="A441" i="44"/>
  <c r="A442" i="44"/>
  <c r="A453" i="44"/>
  <c r="A454" i="44"/>
  <c r="A465" i="44"/>
  <c r="A466" i="44"/>
  <c r="A477" i="44"/>
  <c r="A478" i="44"/>
  <c r="A34" i="44"/>
  <c r="A35" i="44"/>
  <c r="A36" i="44"/>
  <c r="A37" i="44"/>
  <c r="A38" i="44"/>
  <c r="A39" i="44"/>
  <c r="A40" i="44"/>
  <c r="A41" i="44"/>
  <c r="A42" i="44"/>
  <c r="A43" i="44"/>
  <c r="A44" i="44"/>
  <c r="A47" i="44"/>
  <c r="A48" i="44"/>
  <c r="A49" i="44"/>
  <c r="A50" i="44"/>
  <c r="A51" i="44"/>
  <c r="A52" i="44"/>
  <c r="A53" i="44"/>
  <c r="A54" i="44"/>
  <c r="A55" i="44"/>
  <c r="A56" i="44"/>
  <c r="A59" i="44"/>
  <c r="A60" i="44"/>
  <c r="A61" i="44"/>
  <c r="A62" i="44"/>
  <c r="A63" i="44"/>
  <c r="A64" i="44"/>
  <c r="A65" i="44"/>
  <c r="A66" i="44"/>
  <c r="A67" i="44"/>
  <c r="A68" i="44"/>
  <c r="A71" i="44"/>
  <c r="A72" i="44"/>
  <c r="A73" i="44"/>
  <c r="A74" i="44"/>
  <c r="A75" i="44"/>
  <c r="A76" i="44"/>
  <c r="A77" i="44"/>
  <c r="A78" i="44"/>
  <c r="A79" i="44"/>
  <c r="A80" i="44"/>
  <c r="A83" i="44"/>
  <c r="A84" i="44"/>
  <c r="A85" i="44"/>
  <c r="A86" i="44"/>
  <c r="A87" i="44"/>
  <c r="A88" i="44"/>
  <c r="A89" i="44"/>
  <c r="A90" i="44"/>
  <c r="A91" i="44"/>
  <c r="A92" i="44"/>
  <c r="A95" i="44"/>
  <c r="A96" i="44"/>
  <c r="A97" i="44"/>
  <c r="A98" i="44"/>
  <c r="A99" i="44"/>
  <c r="A100" i="44"/>
  <c r="A101" i="44"/>
  <c r="A102" i="44"/>
  <c r="A103" i="44"/>
  <c r="A104" i="44"/>
  <c r="A107" i="44"/>
  <c r="A108" i="44"/>
  <c r="A109" i="44"/>
  <c r="A110" i="44"/>
  <c r="A111" i="44"/>
  <c r="A112" i="44"/>
  <c r="A113" i="44"/>
  <c r="A114" i="44"/>
  <c r="A115" i="44"/>
  <c r="A116" i="44"/>
  <c r="A119" i="44"/>
  <c r="A120" i="44"/>
  <c r="A121" i="44"/>
  <c r="A122" i="44"/>
  <c r="A123" i="44"/>
  <c r="A124" i="44"/>
  <c r="A125" i="44"/>
  <c r="A126" i="44"/>
  <c r="A127" i="44"/>
  <c r="A128" i="44"/>
  <c r="A131" i="44"/>
  <c r="A132" i="44"/>
  <c r="A133" i="44"/>
  <c r="A134" i="44"/>
  <c r="A135" i="44"/>
  <c r="A136" i="44"/>
  <c r="A137" i="44"/>
  <c r="A138" i="44"/>
  <c r="A139" i="44"/>
  <c r="A140" i="44"/>
  <c r="A143" i="44"/>
  <c r="A144" i="44"/>
  <c r="A145" i="44"/>
  <c r="A146" i="44"/>
  <c r="A147" i="44"/>
  <c r="A148" i="44"/>
  <c r="A149" i="44"/>
  <c r="A150" i="44"/>
  <c r="A151" i="44"/>
  <c r="A152" i="44"/>
  <c r="A155" i="44"/>
  <c r="A156" i="44"/>
  <c r="A157" i="44"/>
  <c r="A158" i="44"/>
  <c r="A159" i="44"/>
  <c r="A160" i="44"/>
  <c r="A161" i="44"/>
  <c r="A162" i="44"/>
  <c r="A163" i="44"/>
  <c r="A164" i="44"/>
  <c r="A167" i="44"/>
  <c r="A168" i="44"/>
  <c r="A169" i="44"/>
  <c r="A170" i="44"/>
  <c r="A171" i="44"/>
  <c r="A172" i="44"/>
  <c r="A173" i="44"/>
  <c r="A174" i="44"/>
  <c r="A175" i="44"/>
  <c r="A176" i="44"/>
  <c r="A179" i="44"/>
  <c r="A180" i="44"/>
  <c r="A181" i="44"/>
  <c r="A182" i="44"/>
  <c r="A183" i="44"/>
  <c r="A184" i="44"/>
  <c r="A185" i="44"/>
  <c r="A186" i="44"/>
  <c r="A187" i="44"/>
  <c r="A188" i="44"/>
  <c r="A191" i="44"/>
  <c r="A192" i="44"/>
  <c r="A193" i="44"/>
  <c r="A194" i="44"/>
  <c r="A195" i="44"/>
  <c r="A196" i="44"/>
  <c r="A197" i="44"/>
  <c r="A198" i="44"/>
  <c r="A199" i="44"/>
  <c r="A200" i="44"/>
  <c r="A203" i="44"/>
  <c r="A204" i="44"/>
  <c r="A205" i="44"/>
  <c r="A206" i="44"/>
  <c r="A207" i="44"/>
  <c r="A208" i="44"/>
  <c r="A209" i="44"/>
  <c r="A210" i="44"/>
  <c r="A211" i="44"/>
  <c r="A212" i="44"/>
  <c r="A215" i="44"/>
  <c r="A216" i="44"/>
  <c r="A217" i="44"/>
  <c r="A218" i="44"/>
  <c r="A219" i="44"/>
  <c r="A220" i="44"/>
  <c r="A221" i="44"/>
  <c r="A222" i="44"/>
  <c r="A223" i="44"/>
  <c r="A224" i="44"/>
  <c r="A227" i="44"/>
  <c r="A228" i="44"/>
  <c r="A229" i="44"/>
  <c r="A230" i="44"/>
  <c r="A231" i="44"/>
  <c r="A232" i="44"/>
  <c r="A233" i="44"/>
  <c r="A234" i="44"/>
  <c r="A235" i="44"/>
  <c r="A236" i="44"/>
  <c r="A239" i="44"/>
  <c r="A240" i="44"/>
  <c r="A241" i="44"/>
  <c r="A242" i="44"/>
  <c r="A243" i="44"/>
  <c r="A244" i="44"/>
  <c r="A245" i="44"/>
  <c r="A246" i="44"/>
  <c r="A247" i="44"/>
  <c r="A248" i="44"/>
  <c r="A251" i="44"/>
  <c r="A252" i="44"/>
  <c r="A253" i="44"/>
  <c r="A254" i="44"/>
  <c r="A255" i="44"/>
  <c r="A256" i="44"/>
  <c r="A257" i="44"/>
  <c r="A258" i="44"/>
  <c r="A259" i="44"/>
  <c r="A260" i="44"/>
  <c r="A263" i="44"/>
  <c r="A264" i="44"/>
  <c r="A265" i="44"/>
  <c r="A266" i="44"/>
  <c r="A267" i="44"/>
  <c r="A268" i="44"/>
  <c r="A269" i="44"/>
  <c r="A270" i="44"/>
  <c r="A271" i="44"/>
  <c r="A272" i="44"/>
  <c r="A275" i="44"/>
  <c r="A276" i="44"/>
  <c r="A277" i="44"/>
  <c r="A278" i="44"/>
  <c r="A279" i="44"/>
  <c r="A280" i="44"/>
  <c r="A281" i="44"/>
  <c r="A282" i="44"/>
  <c r="A283" i="44"/>
  <c r="A284" i="44"/>
  <c r="A287" i="44"/>
  <c r="A288" i="44"/>
  <c r="A289" i="44"/>
  <c r="A290" i="44"/>
  <c r="A291" i="44"/>
  <c r="A292" i="44"/>
  <c r="A293" i="44"/>
  <c r="A294" i="44"/>
  <c r="A295" i="44"/>
  <c r="A296" i="44"/>
  <c r="A299" i="44"/>
  <c r="A300" i="44"/>
  <c r="A301" i="44"/>
  <c r="A302" i="44"/>
  <c r="A303" i="44"/>
  <c r="A304" i="44"/>
  <c r="A305" i="44"/>
  <c r="A306" i="44"/>
  <c r="A307" i="44"/>
  <c r="A308" i="44"/>
  <c r="A311" i="44"/>
  <c r="A312" i="44"/>
  <c r="A313" i="44"/>
  <c r="A314" i="44"/>
  <c r="A315" i="44"/>
  <c r="A316" i="44"/>
  <c r="A317" i="44"/>
  <c r="A318" i="44"/>
  <c r="A319" i="44"/>
  <c r="A320" i="44"/>
  <c r="A323" i="44"/>
  <c r="A324" i="44"/>
  <c r="A325" i="44"/>
  <c r="A326" i="44"/>
  <c r="A327" i="44"/>
  <c r="A328" i="44"/>
  <c r="A329" i="44"/>
  <c r="A330" i="44"/>
  <c r="A331" i="44"/>
  <c r="A332" i="44"/>
  <c r="A335" i="44"/>
  <c r="A336" i="44"/>
  <c r="A337" i="44"/>
  <c r="A338" i="44"/>
  <c r="A339" i="44"/>
  <c r="A340" i="44"/>
  <c r="A341" i="44"/>
  <c r="A342" i="44"/>
  <c r="A343" i="44"/>
  <c r="A344" i="44"/>
  <c r="A347" i="44"/>
  <c r="A348" i="44"/>
  <c r="A349" i="44"/>
  <c r="A350" i="44"/>
  <c r="A351" i="44"/>
  <c r="A352" i="44"/>
  <c r="A353" i="44"/>
  <c r="A354" i="44"/>
  <c r="A355" i="44"/>
  <c r="A356" i="44"/>
  <c r="A359" i="44"/>
  <c r="A360" i="44"/>
  <c r="A361" i="44"/>
  <c r="A362" i="44"/>
  <c r="A363" i="44"/>
  <c r="A364" i="44"/>
  <c r="A365" i="44"/>
  <c r="A366" i="44"/>
  <c r="A367" i="44"/>
  <c r="A368" i="44"/>
  <c r="A371" i="44"/>
  <c r="A372" i="44"/>
  <c r="A373" i="44"/>
  <c r="A374" i="44"/>
  <c r="A375" i="44"/>
  <c r="A376" i="44"/>
  <c r="A377" i="44"/>
  <c r="A378" i="44"/>
  <c r="A379" i="44"/>
  <c r="A380" i="44"/>
  <c r="A383" i="44"/>
  <c r="A384" i="44"/>
  <c r="A385" i="44"/>
  <c r="A386" i="44"/>
  <c r="A387" i="44"/>
  <c r="A388" i="44"/>
  <c r="A389" i="44"/>
  <c r="A390" i="44"/>
  <c r="A391" i="44"/>
  <c r="A392" i="44"/>
  <c r="A395" i="44"/>
  <c r="A396" i="44"/>
  <c r="A397" i="44"/>
  <c r="A398" i="44"/>
  <c r="A399" i="44"/>
  <c r="A400" i="44"/>
  <c r="A401" i="44"/>
  <c r="A402" i="44"/>
  <c r="A403" i="44"/>
  <c r="A404" i="44"/>
  <c r="A407" i="44"/>
  <c r="A408" i="44"/>
  <c r="A409" i="44"/>
  <c r="A410" i="44"/>
  <c r="A411" i="44"/>
  <c r="A412" i="44"/>
  <c r="A413" i="44"/>
  <c r="A414" i="44"/>
  <c r="A415" i="44"/>
  <c r="A416" i="44"/>
  <c r="A419" i="44"/>
  <c r="A420" i="44"/>
  <c r="A421" i="44"/>
  <c r="A422" i="44"/>
  <c r="A423" i="44"/>
  <c r="A424" i="44"/>
  <c r="A425" i="44"/>
  <c r="A426" i="44"/>
  <c r="A427" i="44"/>
  <c r="A428" i="44"/>
  <c r="A431" i="44"/>
  <c r="A432" i="44"/>
  <c r="A433" i="44"/>
  <c r="A434" i="44"/>
  <c r="A435" i="44"/>
  <c r="A436" i="44"/>
  <c r="A437" i="44"/>
  <c r="A438" i="44"/>
  <c r="A439" i="44"/>
  <c r="A440" i="44"/>
  <c r="A443" i="44"/>
  <c r="A444" i="44"/>
  <c r="A445" i="44"/>
  <c r="A446" i="44"/>
  <c r="A447" i="44"/>
  <c r="A448" i="44"/>
  <c r="A449" i="44"/>
  <c r="A450" i="44"/>
  <c r="A451" i="44"/>
  <c r="A452" i="44"/>
  <c r="A455" i="44"/>
  <c r="A456" i="44"/>
  <c r="A457" i="44"/>
  <c r="A458" i="44"/>
  <c r="A459" i="44"/>
  <c r="A460" i="44"/>
  <c r="A461" i="44"/>
  <c r="A462" i="44"/>
  <c r="A463" i="44"/>
  <c r="A464" i="44"/>
  <c r="A467" i="44"/>
  <c r="A468" i="44"/>
  <c r="A469" i="44"/>
  <c r="A470" i="44"/>
  <c r="A471" i="44"/>
  <c r="A472" i="44"/>
  <c r="A473" i="44"/>
  <c r="A474" i="44"/>
  <c r="A475" i="44"/>
  <c r="A476" i="44"/>
  <c r="A479" i="44"/>
  <c r="A480" i="44"/>
  <c r="A481" i="44"/>
  <c r="A482" i="44"/>
  <c r="A483" i="44"/>
  <c r="A484" i="44"/>
  <c r="A485" i="44"/>
  <c r="A486" i="44"/>
  <c r="A487" i="44"/>
  <c r="A488" i="44"/>
  <c r="A489" i="44"/>
  <c r="I12" i="49"/>
  <c r="CB3" i="50" s="1"/>
  <c r="E23" i="19"/>
  <c r="E33" i="19"/>
  <c r="E29" i="19"/>
  <c r="F29" i="19"/>
  <c r="C121" i="5"/>
  <c r="AU121" i="5" s="1"/>
  <c r="C120" i="5"/>
  <c r="AU120" i="5" s="1"/>
  <c r="C119" i="5"/>
  <c r="AU119" i="5" s="1"/>
  <c r="C118" i="5"/>
  <c r="AU118" i="5"/>
  <c r="C117" i="5"/>
  <c r="Q117" i="5" s="1"/>
  <c r="C116" i="5"/>
  <c r="AU116" i="5" s="1"/>
  <c r="C115" i="5"/>
  <c r="AU115" i="5" s="1"/>
  <c r="C114" i="5"/>
  <c r="AU114" i="5" s="1"/>
  <c r="C113" i="5"/>
  <c r="AU113" i="5" s="1"/>
  <c r="C112" i="5"/>
  <c r="AU112" i="5"/>
  <c r="C111" i="5"/>
  <c r="C110" i="5"/>
  <c r="AU110" i="5" s="1"/>
  <c r="C109" i="5"/>
  <c r="AU109" i="5" s="1"/>
  <c r="C108" i="5"/>
  <c r="AU108" i="5" s="1"/>
  <c r="C107" i="5"/>
  <c r="AU107" i="5" s="1"/>
  <c r="C106" i="5"/>
  <c r="AU106" i="5"/>
  <c r="C105" i="5"/>
  <c r="E105" i="5" s="1"/>
  <c r="C104" i="5"/>
  <c r="AU104" i="5" s="1"/>
  <c r="C103" i="5"/>
  <c r="AU103" i="5" s="1"/>
  <c r="C102" i="5"/>
  <c r="AU102" i="5" s="1"/>
  <c r="C101" i="5"/>
  <c r="AU101" i="5" s="1"/>
  <c r="C100" i="5"/>
  <c r="AU100" i="5"/>
  <c r="C99" i="5"/>
  <c r="J99" i="5" s="1"/>
  <c r="C98" i="5"/>
  <c r="AU98" i="5" s="1"/>
  <c r="C97" i="5"/>
  <c r="AU97" i="5" s="1"/>
  <c r="C96" i="5"/>
  <c r="AU96" i="5" s="1"/>
  <c r="C95" i="5"/>
  <c r="AU95" i="5" s="1"/>
  <c r="C94" i="5"/>
  <c r="AU94" i="5"/>
  <c r="C93" i="5"/>
  <c r="T93" i="5" s="1"/>
  <c r="C92" i="5"/>
  <c r="AU92" i="5" s="1"/>
  <c r="C91" i="5"/>
  <c r="AU91" i="5" s="1"/>
  <c r="C90" i="5"/>
  <c r="AU90" i="5" s="1"/>
  <c r="C89" i="5"/>
  <c r="AU89" i="5" s="1"/>
  <c r="C88" i="5"/>
  <c r="AU88" i="5"/>
  <c r="C87" i="5"/>
  <c r="R87" i="5" s="1"/>
  <c r="C86" i="5"/>
  <c r="AU86" i="5" s="1"/>
  <c r="C85" i="5"/>
  <c r="AU85" i="5" s="1"/>
  <c r="C84" i="5"/>
  <c r="AU84" i="5" s="1"/>
  <c r="K82" i="53"/>
  <c r="L91" i="53"/>
  <c r="J71" i="53"/>
  <c r="K71" i="53"/>
  <c r="J72" i="53"/>
  <c r="K72" i="53"/>
  <c r="L41" i="53"/>
  <c r="I57" i="53"/>
  <c r="K57" i="53" s="1"/>
  <c r="L57" i="53" s="1"/>
  <c r="K41" i="53"/>
  <c r="I41" i="53"/>
  <c r="I37" i="53"/>
  <c r="I71" i="53" s="1"/>
  <c r="J82" i="53"/>
  <c r="I82" i="53"/>
  <c r="P62" i="54"/>
  <c r="O62" i="54"/>
  <c r="N62" i="54"/>
  <c r="M62" i="54"/>
  <c r="K62" i="54"/>
  <c r="L62" i="54"/>
  <c r="J62" i="54"/>
  <c r="P60" i="54"/>
  <c r="P61" i="54"/>
  <c r="O60" i="54"/>
  <c r="O61" i="54"/>
  <c r="N60" i="54"/>
  <c r="M60" i="54"/>
  <c r="M61" i="54"/>
  <c r="L60" i="54"/>
  <c r="K61" i="54"/>
  <c r="K60" i="54"/>
  <c r="J60" i="54"/>
  <c r="J61" i="54"/>
  <c r="I60" i="54"/>
  <c r="I61" i="54"/>
  <c r="L61" i="54"/>
  <c r="N61" i="54"/>
  <c r="J72" i="54"/>
  <c r="K72" i="54"/>
  <c r="L72" i="54"/>
  <c r="M72" i="54"/>
  <c r="N72" i="54"/>
  <c r="O72" i="54"/>
  <c r="P72" i="54"/>
  <c r="Q72" i="54"/>
  <c r="I73" i="54" a="1"/>
  <c r="P73" i="54" s="1"/>
  <c r="I72" i="54"/>
  <c r="G24" i="27"/>
  <c r="G37" i="14"/>
  <c r="K17" i="27"/>
  <c r="K18" i="27"/>
  <c r="K24" i="27"/>
  <c r="K27" i="27"/>
  <c r="K24" i="30"/>
  <c r="X13" i="63" s="1"/>
  <c r="K23" i="30"/>
  <c r="X12" i="63" s="1"/>
  <c r="K20" i="30"/>
  <c r="X9" i="63" s="1"/>
  <c r="K19" i="30"/>
  <c r="X8" i="63" s="1"/>
  <c r="F52" i="51"/>
  <c r="F62" i="51"/>
  <c r="F58" i="51"/>
  <c r="F47" i="51"/>
  <c r="E13" i="20"/>
  <c r="F37" i="51"/>
  <c r="E14" i="20"/>
  <c r="F28" i="51"/>
  <c r="F22" i="51"/>
  <c r="E12" i="20"/>
  <c r="F10" i="51"/>
  <c r="E11" i="20"/>
  <c r="A19" i="44"/>
  <c r="A11" i="44"/>
  <c r="A5" i="44"/>
  <c r="E22" i="19"/>
  <c r="E12" i="63"/>
  <c r="J26" i="27"/>
  <c r="K26" i="27" s="1"/>
  <c r="F26" i="22"/>
  <c r="F25" i="22"/>
  <c r="G12" i="49"/>
  <c r="F12" i="49"/>
  <c r="CX3" i="64" s="1"/>
  <c r="E25" i="22"/>
  <c r="C25" i="22"/>
  <c r="G375" i="32"/>
  <c r="E375" i="32"/>
  <c r="G374" i="32"/>
  <c r="E374" i="32"/>
  <c r="G373" i="32"/>
  <c r="E373" i="32"/>
  <c r="G366" i="32"/>
  <c r="G367" i="32" s="1"/>
  <c r="E366" i="32"/>
  <c r="E384" i="32"/>
  <c r="G384" i="32"/>
  <c r="E385" i="32"/>
  <c r="G385" i="32"/>
  <c r="E386" i="32"/>
  <c r="G386" i="32"/>
  <c r="E387" i="32"/>
  <c r="G387" i="32"/>
  <c r="G331" i="32"/>
  <c r="E331" i="32"/>
  <c r="G330" i="32"/>
  <c r="E330" i="32"/>
  <c r="G292" i="32"/>
  <c r="E292" i="32"/>
  <c r="G291" i="32"/>
  <c r="E291" i="32"/>
  <c r="G290" i="32"/>
  <c r="E290" i="32"/>
  <c r="G289" i="32"/>
  <c r="E289" i="32"/>
  <c r="G288" i="32"/>
  <c r="E288" i="32"/>
  <c r="G287" i="32"/>
  <c r="E287" i="32"/>
  <c r="G286" i="32"/>
  <c r="E286" i="32"/>
  <c r="G285" i="32"/>
  <c r="E285" i="32"/>
  <c r="G284" i="32"/>
  <c r="E284" i="32"/>
  <c r="G283" i="32"/>
  <c r="E283" i="32"/>
  <c r="G282" i="32"/>
  <c r="E282" i="32"/>
  <c r="E300" i="32"/>
  <c r="G300" i="32"/>
  <c r="E301" i="32"/>
  <c r="G301" i="32"/>
  <c r="E302" i="32"/>
  <c r="G302" i="32"/>
  <c r="E303" i="32"/>
  <c r="G303" i="32"/>
  <c r="E304" i="32"/>
  <c r="G304" i="32"/>
  <c r="E305" i="32"/>
  <c r="G305" i="32"/>
  <c r="E306" i="32"/>
  <c r="G306" i="32"/>
  <c r="E307" i="32"/>
  <c r="G307" i="32"/>
  <c r="E308" i="32"/>
  <c r="G308" i="32"/>
  <c r="E309" i="32"/>
  <c r="G309" i="32"/>
  <c r="E310" i="32"/>
  <c r="G310" i="32"/>
  <c r="E311" i="32"/>
  <c r="G311" i="32"/>
  <c r="E266" i="32"/>
  <c r="E267" i="32"/>
  <c r="E268" i="32"/>
  <c r="E269" i="32"/>
  <c r="E270" i="32"/>
  <c r="E271" i="32"/>
  <c r="E272" i="32"/>
  <c r="E273" i="32"/>
  <c r="E274" i="32"/>
  <c r="E275" i="32"/>
  <c r="E249" i="32"/>
  <c r="G247" i="32"/>
  <c r="G249" i="32"/>
  <c r="E247" i="32"/>
  <c r="E246" i="32"/>
  <c r="G246" i="32"/>
  <c r="G155" i="32"/>
  <c r="E155" i="32"/>
  <c r="G154" i="32"/>
  <c r="E154" i="32"/>
  <c r="G153" i="32"/>
  <c r="E153" i="32"/>
  <c r="G152" i="32"/>
  <c r="E152" i="32"/>
  <c r="G151" i="32"/>
  <c r="E151" i="32"/>
  <c r="G150" i="32"/>
  <c r="E150" i="32"/>
  <c r="G149" i="32"/>
  <c r="E149" i="32"/>
  <c r="G148" i="32"/>
  <c r="E148" i="32"/>
  <c r="G147" i="32"/>
  <c r="E147" i="32"/>
  <c r="G146" i="32"/>
  <c r="E146" i="32"/>
  <c r="G145" i="32"/>
  <c r="E145" i="32"/>
  <c r="G144" i="32"/>
  <c r="E144" i="32"/>
  <c r="F33" i="32"/>
  <c r="E33" i="32"/>
  <c r="E31" i="32"/>
  <c r="F31" i="32"/>
  <c r="G31" i="32"/>
  <c r="F17" i="2"/>
  <c r="J58" i="14"/>
  <c r="E367" i="32"/>
  <c r="E17" i="12"/>
  <c r="BG3" i="50" s="1"/>
  <c r="J37" i="14"/>
  <c r="G42" i="14"/>
  <c r="J42" i="14" s="1"/>
  <c r="G43" i="14"/>
  <c r="J43" i="14"/>
  <c r="G44" i="14"/>
  <c r="J44" i="14"/>
  <c r="G36" i="14"/>
  <c r="E9" i="66"/>
  <c r="F10" i="66" s="1"/>
  <c r="G26" i="14"/>
  <c r="J26" i="14"/>
  <c r="G25" i="14"/>
  <c r="J25" i="14"/>
  <c r="G24" i="14"/>
  <c r="J24" i="14"/>
  <c r="G45" i="14"/>
  <c r="J45" i="14"/>
  <c r="G29" i="23"/>
  <c r="E29" i="23"/>
  <c r="D16" i="19"/>
  <c r="D15" i="19"/>
  <c r="BW3" i="50"/>
  <c r="BX3" i="50"/>
  <c r="BS3" i="50"/>
  <c r="BK3" i="50"/>
  <c r="J20" i="27"/>
  <c r="K20" i="27" s="1"/>
  <c r="E18" i="30"/>
  <c r="AK19" i="24"/>
  <c r="AK31" i="24"/>
  <c r="AT3" i="64"/>
  <c r="AK18" i="24"/>
  <c r="AK17" i="24"/>
  <c r="AK30" i="24"/>
  <c r="AK14" i="24"/>
  <c r="AK26" i="24"/>
  <c r="AK15" i="24"/>
  <c r="AK16" i="24"/>
  <c r="AK29" i="24"/>
  <c r="AK27" i="24"/>
  <c r="AK25" i="24"/>
  <c r="AK13" i="24"/>
  <c r="AK21" i="24"/>
  <c r="AK33" i="24"/>
  <c r="AK28" i="24"/>
  <c r="AK20" i="24"/>
  <c r="AK32" i="24"/>
  <c r="AD20" i="24"/>
  <c r="AL20" i="24"/>
  <c r="AH20" i="24"/>
  <c r="E20" i="24"/>
  <c r="I20" i="24"/>
  <c r="M20" i="24"/>
  <c r="AD32" i="24"/>
  <c r="AL32" i="24"/>
  <c r="AH32" i="24"/>
  <c r="E32" i="24"/>
  <c r="I32" i="24"/>
  <c r="M32" i="24"/>
  <c r="E21" i="24"/>
  <c r="M21" i="24"/>
  <c r="I21" i="24"/>
  <c r="AD21" i="24"/>
  <c r="AH21" i="24"/>
  <c r="AL21" i="24"/>
  <c r="E33" i="24"/>
  <c r="M33" i="24"/>
  <c r="I33" i="24"/>
  <c r="AD33" i="24"/>
  <c r="AH33" i="24"/>
  <c r="AL33" i="24"/>
  <c r="AD23" i="24"/>
  <c r="AL23" i="24"/>
  <c r="AH23" i="24"/>
  <c r="E23" i="24"/>
  <c r="I23" i="24"/>
  <c r="M23" i="24"/>
  <c r="I12" i="24"/>
  <c r="M12" i="24"/>
  <c r="E12" i="24"/>
  <c r="Q12" i="24" s="1"/>
  <c r="AH12" i="24"/>
  <c r="AL12" i="24"/>
  <c r="AD12" i="24"/>
  <c r="E24" i="24"/>
  <c r="M24" i="24"/>
  <c r="I24" i="24"/>
  <c r="AD24" i="24"/>
  <c r="AH24" i="24"/>
  <c r="AL24" i="24"/>
  <c r="AD22" i="24"/>
  <c r="AL22" i="24"/>
  <c r="AH22" i="24"/>
  <c r="E22" i="24"/>
  <c r="M22" i="24"/>
  <c r="I22" i="24"/>
  <c r="AD34" i="24"/>
  <c r="AL34" i="24"/>
  <c r="AH34" i="24"/>
  <c r="E34" i="24"/>
  <c r="M34" i="24"/>
  <c r="I34" i="24"/>
  <c r="AD35" i="24"/>
  <c r="AL35" i="24"/>
  <c r="AH35" i="24"/>
  <c r="E35" i="24"/>
  <c r="I35" i="24"/>
  <c r="M35" i="24"/>
  <c r="AD13" i="24"/>
  <c r="AL13" i="24"/>
  <c r="AH13" i="24"/>
  <c r="E13" i="24"/>
  <c r="Q13" i="24" s="1"/>
  <c r="M13" i="24"/>
  <c r="I13" i="24"/>
  <c r="AD25" i="24"/>
  <c r="AL25" i="24"/>
  <c r="AH25" i="24"/>
  <c r="E25" i="24"/>
  <c r="M25" i="24"/>
  <c r="I25" i="24"/>
  <c r="AD14" i="24"/>
  <c r="AL14" i="24"/>
  <c r="AH14" i="24"/>
  <c r="E14" i="24"/>
  <c r="Q14" i="24" s="1"/>
  <c r="I14" i="24"/>
  <c r="M14" i="24"/>
  <c r="AD26" i="24"/>
  <c r="AL26" i="24"/>
  <c r="AH26" i="24"/>
  <c r="E26" i="24"/>
  <c r="I26" i="24"/>
  <c r="M26" i="24"/>
  <c r="E15" i="24"/>
  <c r="Q15" i="24" s="1"/>
  <c r="M15" i="24"/>
  <c r="I15" i="24"/>
  <c r="AD15" i="24"/>
  <c r="AH15" i="24"/>
  <c r="AL15" i="24"/>
  <c r="E27" i="24"/>
  <c r="M27" i="24"/>
  <c r="I27" i="24"/>
  <c r="AD27" i="24"/>
  <c r="AH27" i="24"/>
  <c r="AL27" i="24"/>
  <c r="AD16" i="24"/>
  <c r="AL16" i="24"/>
  <c r="AH16" i="24"/>
  <c r="E16" i="24"/>
  <c r="M16" i="24"/>
  <c r="I16" i="24"/>
  <c r="AD28" i="24"/>
  <c r="AL28" i="24"/>
  <c r="AH28" i="24"/>
  <c r="E28" i="24"/>
  <c r="M28" i="24"/>
  <c r="I28" i="24"/>
  <c r="AD17" i="24"/>
  <c r="AL17" i="24"/>
  <c r="AH17" i="24"/>
  <c r="E17" i="24"/>
  <c r="I17" i="24"/>
  <c r="M17" i="24"/>
  <c r="AD29" i="24"/>
  <c r="AL29" i="24"/>
  <c r="AH29" i="24"/>
  <c r="E29" i="24"/>
  <c r="I29" i="24"/>
  <c r="M29" i="24"/>
  <c r="E18" i="24"/>
  <c r="M18" i="24"/>
  <c r="I18" i="24"/>
  <c r="AD18" i="24"/>
  <c r="AH18" i="24"/>
  <c r="AL18" i="24"/>
  <c r="E30" i="24"/>
  <c r="M30" i="24"/>
  <c r="I30" i="24"/>
  <c r="AD30" i="24"/>
  <c r="AH30" i="24"/>
  <c r="AL30" i="24"/>
  <c r="AD19" i="24"/>
  <c r="AL19" i="24"/>
  <c r="AH19" i="24"/>
  <c r="E19" i="24"/>
  <c r="M19" i="24"/>
  <c r="I19" i="24"/>
  <c r="AD31" i="24"/>
  <c r="AL31" i="24"/>
  <c r="AH31" i="24"/>
  <c r="E31" i="24"/>
  <c r="M31" i="24"/>
  <c r="I31" i="24"/>
  <c r="AK24" i="24"/>
  <c r="AK23" i="24"/>
  <c r="AK35" i="24"/>
  <c r="AK34" i="24"/>
  <c r="AK22" i="24"/>
  <c r="AK12" i="24"/>
  <c r="G20" i="27"/>
  <c r="AK3" i="50"/>
  <c r="AF3" i="50"/>
  <c r="C13" i="24"/>
  <c r="AB13" i="24" s="1"/>
  <c r="C16" i="24"/>
  <c r="AB16" i="24" s="1"/>
  <c r="C17" i="24"/>
  <c r="AB17" i="24" s="1"/>
  <c r="AF18" i="24"/>
  <c r="AF20" i="24"/>
  <c r="C29" i="24"/>
  <c r="AB29" i="24" s="1"/>
  <c r="C12" i="24"/>
  <c r="AB12" i="24" s="1"/>
  <c r="X3" i="50"/>
  <c r="Y3" i="50"/>
  <c r="AA3" i="50"/>
  <c r="R3" i="50"/>
  <c r="K3" i="50"/>
  <c r="I22" i="20"/>
  <c r="I4" i="54"/>
  <c r="B19" i="4"/>
  <c r="B77" i="4"/>
  <c r="CR77" i="4" s="1"/>
  <c r="B78" i="4"/>
  <c r="K78" i="4" s="1"/>
  <c r="B79" i="4"/>
  <c r="CL79" i="4" s="1"/>
  <c r="B80" i="4"/>
  <c r="B81" i="4"/>
  <c r="B82" i="4"/>
  <c r="B83" i="4"/>
  <c r="B84" i="4"/>
  <c r="B85" i="4"/>
  <c r="B86" i="4"/>
  <c r="M86" i="4" s="1"/>
  <c r="B87" i="4"/>
  <c r="B18" i="4"/>
  <c r="F27" i="22"/>
  <c r="E27" i="22"/>
  <c r="C27" i="22"/>
  <c r="W7" i="45"/>
  <c r="B11" i="10"/>
  <c r="D23" i="28"/>
  <c r="D21" i="28"/>
  <c r="D20" i="28"/>
  <c r="D19" i="28"/>
  <c r="A15" i="44"/>
  <c r="A15" i="36"/>
  <c r="H22" i="13"/>
  <c r="I67" i="29"/>
  <c r="J96" i="29"/>
  <c r="I99" i="29"/>
  <c r="I100" i="29"/>
  <c r="I101" i="29"/>
  <c r="I102" i="29"/>
  <c r="I98" i="29"/>
  <c r="D99" i="29"/>
  <c r="D100" i="29"/>
  <c r="D101" i="29"/>
  <c r="D102" i="29"/>
  <c r="D98" i="29"/>
  <c r="I84" i="29"/>
  <c r="J83" i="29"/>
  <c r="I61" i="29"/>
  <c r="I68" i="29"/>
  <c r="I71" i="29"/>
  <c r="I73" i="29"/>
  <c r="I59" i="29"/>
  <c r="D87" i="29"/>
  <c r="D85" i="29"/>
  <c r="D86" i="29"/>
  <c r="D84" i="29"/>
  <c r="AD11" i="24"/>
  <c r="H19" i="26"/>
  <c r="U15" i="11"/>
  <c r="E15" i="11"/>
  <c r="E34" i="22"/>
  <c r="C34" i="22"/>
  <c r="E11" i="24"/>
  <c r="BY3" i="50"/>
  <c r="C11" i="17"/>
  <c r="C12" i="17" s="1"/>
  <c r="D61" i="29"/>
  <c r="D62" i="29"/>
  <c r="D63" i="29"/>
  <c r="D64" i="29"/>
  <c r="D65" i="29"/>
  <c r="D66" i="29"/>
  <c r="D67" i="29"/>
  <c r="D68" i="29"/>
  <c r="D69" i="29"/>
  <c r="D70" i="29"/>
  <c r="D71" i="29"/>
  <c r="D72" i="29"/>
  <c r="D73" i="29"/>
  <c r="D60" i="29"/>
  <c r="D59" i="29"/>
  <c r="D58" i="29"/>
  <c r="H41" i="29"/>
  <c r="H42" i="29"/>
  <c r="H43" i="29"/>
  <c r="H44" i="29"/>
  <c r="H45" i="29"/>
  <c r="H46" i="29"/>
  <c r="H40" i="29"/>
  <c r="D41" i="29"/>
  <c r="D42" i="29"/>
  <c r="D43" i="29"/>
  <c r="D44" i="29"/>
  <c r="D45" i="29"/>
  <c r="D46" i="29"/>
  <c r="D40" i="29"/>
  <c r="I47" i="13"/>
  <c r="J97" i="29" s="1"/>
  <c r="D18" i="29"/>
  <c r="C18" i="29" s="1"/>
  <c r="D19" i="29"/>
  <c r="C19" i="29" s="1"/>
  <c r="D20" i="29"/>
  <c r="C20" i="29" s="1"/>
  <c r="D21" i="29"/>
  <c r="C21" i="29" s="1"/>
  <c r="D22" i="29"/>
  <c r="C22" i="29" s="1"/>
  <c r="D23" i="29"/>
  <c r="C23" i="29"/>
  <c r="D24" i="29"/>
  <c r="C24" i="29" s="1"/>
  <c r="D17" i="29"/>
  <c r="C17" i="29" s="1"/>
  <c r="H20" i="26"/>
  <c r="H24" i="26"/>
  <c r="H26" i="26"/>
  <c r="D18" i="26"/>
  <c r="D19" i="26"/>
  <c r="D20" i="26"/>
  <c r="D21" i="26"/>
  <c r="D22" i="26"/>
  <c r="D23" i="26"/>
  <c r="D24" i="26"/>
  <c r="D25" i="26"/>
  <c r="D26" i="26"/>
  <c r="D17" i="26"/>
  <c r="F33" i="19"/>
  <c r="F34" i="19" s="1"/>
  <c r="G359" i="32"/>
  <c r="G358" i="32"/>
  <c r="G357" i="32"/>
  <c r="G356" i="32"/>
  <c r="G355" i="32"/>
  <c r="G354" i="32"/>
  <c r="G353" i="32"/>
  <c r="G352" i="32"/>
  <c r="G351" i="32"/>
  <c r="G350" i="32"/>
  <c r="G349" i="32"/>
  <c r="G348" i="32"/>
  <c r="G347" i="32"/>
  <c r="G346" i="32"/>
  <c r="G345" i="32"/>
  <c r="G344" i="32"/>
  <c r="G343" i="32"/>
  <c r="G342" i="32"/>
  <c r="G341" i="32"/>
  <c r="G340" i="32"/>
  <c r="G323" i="32"/>
  <c r="G322" i="32"/>
  <c r="G321" i="32"/>
  <c r="G312" i="32"/>
  <c r="G275" i="32"/>
  <c r="G274" i="32"/>
  <c r="G273" i="32"/>
  <c r="G272" i="32"/>
  <c r="G271" i="32"/>
  <c r="G270" i="32"/>
  <c r="G269" i="32"/>
  <c r="G268" i="32"/>
  <c r="G267" i="32"/>
  <c r="G266" i="32"/>
  <c r="G258" i="32"/>
  <c r="G259" i="32" s="1"/>
  <c r="H258" i="32" s="1"/>
  <c r="H259" i="32" s="1"/>
  <c r="G245" i="32"/>
  <c r="G244" i="32"/>
  <c r="G243" i="32"/>
  <c r="G242" i="32"/>
  <c r="G241" i="32"/>
  <c r="G240" i="32"/>
  <c r="G239" i="32"/>
  <c r="G238" i="32"/>
  <c r="G237" i="32"/>
  <c r="G236" i="32"/>
  <c r="G235" i="32"/>
  <c r="G234" i="32"/>
  <c r="G226" i="32"/>
  <c r="G225" i="32"/>
  <c r="G224" i="32"/>
  <c r="G223" i="32"/>
  <c r="G222" i="32"/>
  <c r="G221" i="32"/>
  <c r="G220" i="32"/>
  <c r="G219" i="32"/>
  <c r="G218" i="32"/>
  <c r="G217" i="32"/>
  <c r="G216" i="32"/>
  <c r="G215" i="32"/>
  <c r="G214" i="32"/>
  <c r="G213" i="32"/>
  <c r="G212" i="32"/>
  <c r="G211" i="32"/>
  <c r="G210" i="32"/>
  <c r="G209" i="32"/>
  <c r="G208" i="32"/>
  <c r="G207" i="32"/>
  <c r="G206" i="32"/>
  <c r="G205" i="32"/>
  <c r="G204" i="32"/>
  <c r="G203" i="32"/>
  <c r="G202" i="32"/>
  <c r="G201" i="32"/>
  <c r="G192" i="32"/>
  <c r="G191" i="32"/>
  <c r="G190" i="32"/>
  <c r="G189" i="32"/>
  <c r="G188" i="32"/>
  <c r="G187" i="32"/>
  <c r="G186" i="32"/>
  <c r="G185" i="32"/>
  <c r="G184" i="32"/>
  <c r="G183" i="32"/>
  <c r="G182" i="32"/>
  <c r="G181" i="32"/>
  <c r="G180" i="32"/>
  <c r="G179" i="32"/>
  <c r="G178" i="32"/>
  <c r="G177" i="32"/>
  <c r="G176" i="32"/>
  <c r="G175" i="32"/>
  <c r="G174" i="32"/>
  <c r="G173" i="32"/>
  <c r="G172" i="32"/>
  <c r="G171" i="32"/>
  <c r="G170" i="32"/>
  <c r="G169" i="32"/>
  <c r="G168" i="32"/>
  <c r="G167" i="32"/>
  <c r="G166" i="32"/>
  <c r="G136" i="32"/>
  <c r="G135" i="32"/>
  <c r="G134" i="32"/>
  <c r="G133" i="32"/>
  <c r="G132" i="32"/>
  <c r="G131" i="32"/>
  <c r="G130" i="32"/>
  <c r="G129" i="32"/>
  <c r="G128" i="32"/>
  <c r="G127" i="32"/>
  <c r="G126" i="32"/>
  <c r="G125" i="32"/>
  <c r="G115" i="32"/>
  <c r="G114" i="32"/>
  <c r="G113" i="32"/>
  <c r="G112" i="32"/>
  <c r="G111" i="32"/>
  <c r="G110" i="32"/>
  <c r="G109" i="32"/>
  <c r="G108" i="32"/>
  <c r="G107" i="32"/>
  <c r="G106" i="32"/>
  <c r="G105" i="32"/>
  <c r="G104" i="32"/>
  <c r="G103" i="32"/>
  <c r="G102" i="32"/>
  <c r="G101" i="32"/>
  <c r="G100" i="32"/>
  <c r="G99" i="32"/>
  <c r="G98" i="32"/>
  <c r="G97" i="32"/>
  <c r="G96" i="32"/>
  <c r="G95" i="32"/>
  <c r="G94" i="32"/>
  <c r="G93" i="32"/>
  <c r="G92" i="32"/>
  <c r="G91" i="32"/>
  <c r="G90" i="32"/>
  <c r="G89" i="32"/>
  <c r="G88" i="32"/>
  <c r="G87" i="32"/>
  <c r="G86" i="32"/>
  <c r="G85" i="32"/>
  <c r="E359" i="32"/>
  <c r="E358" i="32"/>
  <c r="E357" i="32"/>
  <c r="E356" i="32"/>
  <c r="E355" i="32"/>
  <c r="E354" i="32"/>
  <c r="E353" i="32"/>
  <c r="E352" i="32"/>
  <c r="E351" i="32"/>
  <c r="E350" i="32"/>
  <c r="E349" i="32"/>
  <c r="E348" i="32"/>
  <c r="E347" i="32"/>
  <c r="E346" i="32"/>
  <c r="E345" i="32"/>
  <c r="E344" i="32"/>
  <c r="E343" i="32"/>
  <c r="E342" i="32"/>
  <c r="E341" i="32"/>
  <c r="E340" i="32"/>
  <c r="E323" i="32"/>
  <c r="E322" i="32"/>
  <c r="E321" i="32"/>
  <c r="E312" i="32"/>
  <c r="E258" i="32"/>
  <c r="E259" i="32" s="1"/>
  <c r="E245" i="32"/>
  <c r="E244" i="32"/>
  <c r="E243" i="32"/>
  <c r="E242" i="32"/>
  <c r="E241" i="32"/>
  <c r="E240" i="32"/>
  <c r="E239" i="32"/>
  <c r="E238" i="32"/>
  <c r="E237" i="32"/>
  <c r="E236" i="32"/>
  <c r="E235" i="32"/>
  <c r="E234" i="32"/>
  <c r="E226" i="32"/>
  <c r="E225" i="32"/>
  <c r="E224" i="32"/>
  <c r="E223" i="32"/>
  <c r="E222" i="32"/>
  <c r="E221" i="32"/>
  <c r="E220" i="32"/>
  <c r="E219" i="32"/>
  <c r="E218" i="32"/>
  <c r="E217" i="32"/>
  <c r="E216" i="32"/>
  <c r="E215" i="32"/>
  <c r="E214" i="32"/>
  <c r="E213" i="32"/>
  <c r="E212" i="32"/>
  <c r="E211" i="32"/>
  <c r="E210" i="32"/>
  <c r="E209" i="32"/>
  <c r="E208" i="32"/>
  <c r="E207" i="32"/>
  <c r="E206" i="32"/>
  <c r="E205" i="32"/>
  <c r="E204" i="32"/>
  <c r="E203" i="32"/>
  <c r="E202" i="32"/>
  <c r="E201" i="32"/>
  <c r="E192" i="32"/>
  <c r="E191" i="32"/>
  <c r="E190" i="32"/>
  <c r="E189" i="32"/>
  <c r="E188" i="32"/>
  <c r="E187" i="32"/>
  <c r="E186" i="32"/>
  <c r="E185" i="32"/>
  <c r="E184" i="32"/>
  <c r="E183" i="32"/>
  <c r="E182" i="32"/>
  <c r="E181" i="32"/>
  <c r="E180" i="32"/>
  <c r="E179" i="32"/>
  <c r="E178" i="32"/>
  <c r="E177" i="32"/>
  <c r="E176" i="32"/>
  <c r="E175" i="32"/>
  <c r="E174" i="32"/>
  <c r="E173" i="32"/>
  <c r="E172" i="32"/>
  <c r="E171" i="32"/>
  <c r="E170" i="32"/>
  <c r="E169" i="32"/>
  <c r="E168" i="32"/>
  <c r="E167" i="32"/>
  <c r="E166" i="32"/>
  <c r="E136" i="32"/>
  <c r="E135" i="32"/>
  <c r="E134" i="32"/>
  <c r="E133" i="32"/>
  <c r="E132" i="32"/>
  <c r="E131" i="32"/>
  <c r="E130" i="32"/>
  <c r="E129" i="32"/>
  <c r="E128" i="32"/>
  <c r="E127" i="32"/>
  <c r="E126" i="32"/>
  <c r="E125" i="32"/>
  <c r="E115" i="32"/>
  <c r="E114" i="32"/>
  <c r="E113" i="32"/>
  <c r="E112" i="32"/>
  <c r="E111" i="32"/>
  <c r="E110" i="32"/>
  <c r="E109" i="32"/>
  <c r="E108" i="32"/>
  <c r="E107" i="32"/>
  <c r="E106" i="32"/>
  <c r="E105" i="32"/>
  <c r="E104" i="32"/>
  <c r="E103" i="32"/>
  <c r="E102" i="32"/>
  <c r="E101" i="32"/>
  <c r="E100" i="32"/>
  <c r="E99" i="32"/>
  <c r="E98" i="32"/>
  <c r="E97" i="32"/>
  <c r="E96" i="32"/>
  <c r="E95" i="32"/>
  <c r="E94" i="32"/>
  <c r="E93" i="32"/>
  <c r="E92" i="32"/>
  <c r="E91" i="32"/>
  <c r="E90" i="32"/>
  <c r="E89" i="32"/>
  <c r="E88" i="32"/>
  <c r="E87" i="32"/>
  <c r="E86" i="32"/>
  <c r="E85" i="32"/>
  <c r="G46" i="32"/>
  <c r="G47" i="32"/>
  <c r="G48" i="32"/>
  <c r="G49" i="32"/>
  <c r="G50" i="32"/>
  <c r="G51" i="32"/>
  <c r="G52" i="32"/>
  <c r="G53" i="32"/>
  <c r="G54" i="32"/>
  <c r="G55" i="32"/>
  <c r="G56" i="32"/>
  <c r="G57" i="32"/>
  <c r="G58" i="32"/>
  <c r="G59" i="32"/>
  <c r="G60" i="32"/>
  <c r="G61" i="32"/>
  <c r="G62" i="32"/>
  <c r="G63" i="32"/>
  <c r="G64" i="32"/>
  <c r="G65" i="32"/>
  <c r="G66" i="32"/>
  <c r="G67" i="32"/>
  <c r="G68" i="32"/>
  <c r="G69" i="32"/>
  <c r="G70" i="32"/>
  <c r="G71" i="32"/>
  <c r="G72" i="32"/>
  <c r="G73" i="32"/>
  <c r="G74" i="32"/>
  <c r="G75" i="32"/>
  <c r="G45" i="32"/>
  <c r="E75" i="32"/>
  <c r="E74" i="32"/>
  <c r="E73" i="32"/>
  <c r="E72" i="32"/>
  <c r="E71" i="32"/>
  <c r="E70" i="32"/>
  <c r="E69" i="32"/>
  <c r="E68" i="32"/>
  <c r="E67" i="32"/>
  <c r="E66" i="32"/>
  <c r="E65" i="32"/>
  <c r="E64" i="32"/>
  <c r="E63" i="32"/>
  <c r="E62" i="32"/>
  <c r="E61" i="32"/>
  <c r="E60" i="32"/>
  <c r="E59" i="32"/>
  <c r="E58" i="32"/>
  <c r="E57" i="32"/>
  <c r="E56" i="32"/>
  <c r="E55" i="32"/>
  <c r="E54" i="32"/>
  <c r="E53" i="32"/>
  <c r="E52" i="32"/>
  <c r="E51" i="32"/>
  <c r="E50" i="32"/>
  <c r="E49" i="32"/>
  <c r="E48" i="32"/>
  <c r="E47" i="32"/>
  <c r="E46" i="32"/>
  <c r="E45" i="32"/>
  <c r="G35" i="32"/>
  <c r="G34" i="32"/>
  <c r="G33" i="32"/>
  <c r="G32" i="32"/>
  <c r="G30" i="32"/>
  <c r="G29" i="32"/>
  <c r="G28" i="32"/>
  <c r="G27" i="32"/>
  <c r="F35" i="32"/>
  <c r="F34" i="32"/>
  <c r="F32" i="32"/>
  <c r="F30" i="32"/>
  <c r="F29" i="32"/>
  <c r="F28" i="32"/>
  <c r="F27" i="32"/>
  <c r="E35" i="32"/>
  <c r="E34" i="32"/>
  <c r="E32" i="32"/>
  <c r="E30" i="32"/>
  <c r="E29" i="32"/>
  <c r="E28" i="32"/>
  <c r="E27" i="32"/>
  <c r="F15" i="32"/>
  <c r="F14" i="32"/>
  <c r="B83" i="42"/>
  <c r="B82" i="42"/>
  <c r="B81" i="42"/>
  <c r="B80" i="42"/>
  <c r="B79" i="42"/>
  <c r="B78" i="42"/>
  <c r="B77" i="42"/>
  <c r="B76" i="42"/>
  <c r="B75" i="42"/>
  <c r="B74" i="42"/>
  <c r="B73" i="42"/>
  <c r="B72" i="42"/>
  <c r="B71" i="42"/>
  <c r="B70" i="42"/>
  <c r="B69" i="42"/>
  <c r="B68" i="42"/>
  <c r="B67" i="42"/>
  <c r="B66" i="42"/>
  <c r="B65" i="42"/>
  <c r="B64" i="42"/>
  <c r="B63" i="42"/>
  <c r="B62" i="42"/>
  <c r="B61" i="42"/>
  <c r="B60" i="42"/>
  <c r="B59" i="42"/>
  <c r="AB59" i="42" s="1"/>
  <c r="B58" i="42"/>
  <c r="B57" i="42"/>
  <c r="B56" i="42"/>
  <c r="B55" i="42"/>
  <c r="B54" i="42"/>
  <c r="B53" i="42"/>
  <c r="B52" i="42"/>
  <c r="B51" i="42"/>
  <c r="B50" i="42"/>
  <c r="B49" i="42"/>
  <c r="B48" i="42"/>
  <c r="B47" i="42"/>
  <c r="B46" i="42"/>
  <c r="B45" i="42"/>
  <c r="B44" i="42"/>
  <c r="B43" i="42"/>
  <c r="B42" i="42"/>
  <c r="B41" i="42"/>
  <c r="B40" i="42"/>
  <c r="B39" i="42"/>
  <c r="B38" i="42"/>
  <c r="B37" i="42"/>
  <c r="B36" i="42"/>
  <c r="B35" i="42"/>
  <c r="B34" i="42"/>
  <c r="B33" i="42"/>
  <c r="B32" i="42"/>
  <c r="B31" i="42"/>
  <c r="B30" i="42"/>
  <c r="B29" i="42"/>
  <c r="B28" i="42"/>
  <c r="B27" i="42"/>
  <c r="B26" i="42"/>
  <c r="B25" i="42"/>
  <c r="B24" i="42"/>
  <c r="B23" i="42"/>
  <c r="B22" i="42"/>
  <c r="B21" i="42"/>
  <c r="B20" i="42"/>
  <c r="B19" i="42"/>
  <c r="B18" i="42"/>
  <c r="B17" i="42"/>
  <c r="B16" i="42"/>
  <c r="B15" i="42"/>
  <c r="B14" i="42"/>
  <c r="T12" i="42"/>
  <c r="S12" i="42"/>
  <c r="R12" i="42"/>
  <c r="AD141" i="24"/>
  <c r="AD140" i="24"/>
  <c r="AD139" i="24"/>
  <c r="AD138" i="24"/>
  <c r="AD137" i="24"/>
  <c r="AD136" i="24"/>
  <c r="AD135" i="24"/>
  <c r="AD134" i="24"/>
  <c r="AD133" i="24"/>
  <c r="AD132" i="24"/>
  <c r="AD131" i="24"/>
  <c r="AD130" i="24"/>
  <c r="AD129" i="24"/>
  <c r="AD128" i="24"/>
  <c r="AD127" i="24"/>
  <c r="AD126" i="24"/>
  <c r="AD125" i="24"/>
  <c r="AD124" i="24"/>
  <c r="AD123" i="24"/>
  <c r="AD122" i="24"/>
  <c r="AD121" i="24"/>
  <c r="AD120" i="24"/>
  <c r="AD119" i="24"/>
  <c r="AD118" i="24"/>
  <c r="AD117" i="24"/>
  <c r="AD116" i="24"/>
  <c r="AD115" i="24"/>
  <c r="AD114" i="24"/>
  <c r="AD113" i="24"/>
  <c r="AD112" i="24"/>
  <c r="AD111" i="24"/>
  <c r="AD110" i="24"/>
  <c r="AD109" i="24"/>
  <c r="AD108" i="24"/>
  <c r="AD107" i="24"/>
  <c r="AD106" i="24"/>
  <c r="AD105" i="24"/>
  <c r="AD104" i="24"/>
  <c r="AD103" i="24"/>
  <c r="AD102" i="24"/>
  <c r="AD101" i="24"/>
  <c r="AD100" i="24"/>
  <c r="AD99" i="24"/>
  <c r="AD98" i="24"/>
  <c r="AD97" i="24"/>
  <c r="AD96" i="24"/>
  <c r="AD95" i="24"/>
  <c r="AD94" i="24"/>
  <c r="AD93" i="24"/>
  <c r="AD92" i="24"/>
  <c r="AD91" i="24"/>
  <c r="AD90" i="24"/>
  <c r="AD89" i="24"/>
  <c r="AD88" i="24"/>
  <c r="AD87" i="24"/>
  <c r="AD86" i="24"/>
  <c r="AD85" i="24"/>
  <c r="AD84" i="24"/>
  <c r="AD83" i="24"/>
  <c r="AD82" i="24"/>
  <c r="AD81" i="24"/>
  <c r="AD80" i="24"/>
  <c r="AD79" i="24"/>
  <c r="AD78" i="24"/>
  <c r="AD77" i="24"/>
  <c r="AD76" i="24"/>
  <c r="AD75" i="24"/>
  <c r="AD74" i="24"/>
  <c r="AD73" i="24"/>
  <c r="AD72" i="24"/>
  <c r="AD71" i="24"/>
  <c r="AD70" i="24"/>
  <c r="AD69" i="24"/>
  <c r="AD68" i="24"/>
  <c r="AD67" i="24"/>
  <c r="AD66" i="24"/>
  <c r="AD65" i="24"/>
  <c r="AD64" i="24"/>
  <c r="AD63" i="24"/>
  <c r="AD62" i="24"/>
  <c r="AD61" i="24"/>
  <c r="AD60" i="24"/>
  <c r="AD59" i="24"/>
  <c r="AD58" i="24"/>
  <c r="AD57" i="24"/>
  <c r="AD56" i="24"/>
  <c r="AD55" i="24"/>
  <c r="AD54" i="24"/>
  <c r="AD53" i="24"/>
  <c r="AD52" i="24"/>
  <c r="AD51" i="24"/>
  <c r="AD50" i="24"/>
  <c r="AD49" i="24"/>
  <c r="AD48" i="24"/>
  <c r="AD47" i="24"/>
  <c r="AD46" i="24"/>
  <c r="AD45" i="24"/>
  <c r="AD44" i="24"/>
  <c r="AD43" i="24"/>
  <c r="AD42" i="24"/>
  <c r="AD41" i="24"/>
  <c r="AD40" i="24"/>
  <c r="AD39" i="24"/>
  <c r="AD38" i="24"/>
  <c r="AD37" i="24"/>
  <c r="AD36" i="24"/>
  <c r="J52" i="15"/>
  <c r="J49" i="15"/>
  <c r="I42" i="29" s="1"/>
  <c r="J47" i="15"/>
  <c r="K47" i="15" s="1"/>
  <c r="K40" i="29" s="1"/>
  <c r="G60" i="14"/>
  <c r="J60" i="14" s="1"/>
  <c r="J25" i="27" s="1"/>
  <c r="K25" i="27" s="1"/>
  <c r="G56" i="14"/>
  <c r="J56" i="14" s="1"/>
  <c r="G51" i="14"/>
  <c r="J51" i="14"/>
  <c r="E19" i="30" s="1"/>
  <c r="E8" i="63" s="1"/>
  <c r="G47" i="14"/>
  <c r="J47" i="14" s="1"/>
  <c r="G41" i="14"/>
  <c r="J41" i="14"/>
  <c r="G40" i="14"/>
  <c r="J40" i="14" s="1"/>
  <c r="G39" i="14"/>
  <c r="J39" i="14" s="1"/>
  <c r="G32" i="14"/>
  <c r="J32" i="14" s="1"/>
  <c r="G27" i="14"/>
  <c r="J27" i="14"/>
  <c r="G23" i="14"/>
  <c r="J23" i="14"/>
  <c r="G22" i="14"/>
  <c r="J22" i="14" s="1"/>
  <c r="G21" i="14"/>
  <c r="J21" i="14" s="1"/>
  <c r="G20" i="14"/>
  <c r="J20" i="14" s="1"/>
  <c r="G18" i="14"/>
  <c r="J18" i="14" s="1"/>
  <c r="E11" i="66" s="1"/>
  <c r="F12" i="66" s="1"/>
  <c r="A26" i="1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119" i="11" s="1"/>
  <c r="A120" i="11" s="1"/>
  <c r="A121" i="11" s="1"/>
  <c r="A122" i="11" s="1"/>
  <c r="A123" i="11" s="1"/>
  <c r="A124" i="11" s="1"/>
  <c r="A125" i="11" s="1"/>
  <c r="A126" i="11" s="1"/>
  <c r="A127" i="11" s="1"/>
  <c r="A128" i="11" s="1"/>
  <c r="A129" i="11" s="1"/>
  <c r="A130" i="11" s="1"/>
  <c r="A131" i="11" s="1"/>
  <c r="A132" i="11" s="1"/>
  <c r="A133" i="11" s="1"/>
  <c r="A134" i="11" s="1"/>
  <c r="A135" i="11" s="1"/>
  <c r="A136" i="11" s="1"/>
  <c r="A137" i="11" s="1"/>
  <c r="A138" i="11" s="1"/>
  <c r="A139" i="11" s="1"/>
  <c r="A140" i="11" s="1"/>
  <c r="A141" i="11" s="1"/>
  <c r="A142" i="11" s="1"/>
  <c r="A143" i="11" s="1"/>
  <c r="A144" i="11" s="1"/>
  <c r="A145" i="11" s="1"/>
  <c r="A146" i="11" s="1"/>
  <c r="A147" i="11" s="1"/>
  <c r="A148" i="11" s="1"/>
  <c r="A149" i="11" s="1"/>
  <c r="A150" i="11" s="1"/>
  <c r="A151" i="11" s="1"/>
  <c r="A152" i="11" s="1"/>
  <c r="A153" i="11" s="1"/>
  <c r="A154" i="11" s="1"/>
  <c r="A155" i="11" s="1"/>
  <c r="A156" i="11" s="1"/>
  <c r="A157" i="11" s="1"/>
  <c r="A158" i="11" s="1"/>
  <c r="A159" i="11" s="1"/>
  <c r="A160" i="11" s="1"/>
  <c r="A161" i="11" s="1"/>
  <c r="A162" i="11" s="1"/>
  <c r="A163" i="11" s="1"/>
  <c r="A164" i="11" s="1"/>
  <c r="A165" i="11" s="1"/>
  <c r="A166" i="11" s="1"/>
  <c r="A167" i="11" s="1"/>
  <c r="A168" i="11" s="1"/>
  <c r="A169" i="11" s="1"/>
  <c r="A170" i="11" s="1"/>
  <c r="A171" i="11" s="1"/>
  <c r="A172" i="11" s="1"/>
  <c r="A173" i="11" s="1"/>
  <c r="A174" i="11" s="1"/>
  <c r="A175" i="11" s="1"/>
  <c r="A176" i="11" s="1"/>
  <c r="A177" i="11" s="1"/>
  <c r="A178" i="11" s="1"/>
  <c r="A179" i="11" s="1"/>
  <c r="A180" i="11" s="1"/>
  <c r="A181" i="11" s="1"/>
  <c r="A182" i="11" s="1"/>
  <c r="A183" i="11" s="1"/>
  <c r="A184" i="11" s="1"/>
  <c r="A185" i="11" s="1"/>
  <c r="A186" i="11" s="1"/>
  <c r="A187" i="11" s="1"/>
  <c r="A188" i="11" s="1"/>
  <c r="A189" i="11" s="1"/>
  <c r="A190" i="11" s="1"/>
  <c r="A191" i="11" s="1"/>
  <c r="A192" i="11" s="1"/>
  <c r="A193" i="11" s="1"/>
  <c r="A194" i="11" s="1"/>
  <c r="A195" i="11" s="1"/>
  <c r="A196" i="11" s="1"/>
  <c r="A197" i="11" s="1"/>
  <c r="A198" i="11" s="1"/>
  <c r="A199" i="11" s="1"/>
  <c r="A200" i="11" s="1"/>
  <c r="A201" i="11" s="1"/>
  <c r="A202" i="11" s="1"/>
  <c r="A203" i="11" s="1"/>
  <c r="A204" i="11" s="1"/>
  <c r="A205" i="11" s="1"/>
  <c r="A206" i="11" s="1"/>
  <c r="A207" i="11" s="1"/>
  <c r="A208" i="11" s="1"/>
  <c r="A209" i="11" s="1"/>
  <c r="A210" i="11" s="1"/>
  <c r="A211" i="11" s="1"/>
  <c r="A212" i="11" s="1"/>
  <c r="A213" i="11" s="1"/>
  <c r="A214" i="11" s="1"/>
  <c r="A215" i="11" s="1"/>
  <c r="A216" i="11" s="1"/>
  <c r="A217" i="11" s="1"/>
  <c r="A218" i="11" s="1"/>
  <c r="A219" i="11" s="1"/>
  <c r="A220" i="11" s="1"/>
  <c r="A221" i="11" s="1"/>
  <c r="M121" i="5"/>
  <c r="B121" i="5"/>
  <c r="I120" i="5"/>
  <c r="B118" i="5"/>
  <c r="M118" i="5"/>
  <c r="G116" i="5"/>
  <c r="J115" i="5"/>
  <c r="U113" i="5"/>
  <c r="O112" i="5"/>
  <c r="N110" i="5"/>
  <c r="R109" i="5"/>
  <c r="M107" i="5"/>
  <c r="Q106" i="5"/>
  <c r="U101" i="5"/>
  <c r="J100" i="5"/>
  <c r="M98" i="5"/>
  <c r="L96" i="5"/>
  <c r="P95" i="5"/>
  <c r="P94" i="5"/>
  <c r="L92" i="5"/>
  <c r="G91" i="5"/>
  <c r="S89" i="5"/>
  <c r="U88" i="5"/>
  <c r="F86" i="5"/>
  <c r="F85" i="5"/>
  <c r="M84" i="5"/>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J46" i="15"/>
  <c r="L46" i="15" s="1"/>
  <c r="L47" i="15" s="1"/>
  <c r="J48" i="15"/>
  <c r="I41" i="29" s="1"/>
  <c r="J50" i="15"/>
  <c r="K50" i="15" s="1"/>
  <c r="K43" i="29" s="1"/>
  <c r="J51" i="15"/>
  <c r="I44" i="29" s="1"/>
  <c r="J53" i="15"/>
  <c r="K53" i="15"/>
  <c r="K46" i="29" s="1"/>
  <c r="I58" i="29"/>
  <c r="H19" i="13"/>
  <c r="I64" i="29"/>
  <c r="I86" i="29"/>
  <c r="AM40" i="4"/>
  <c r="BM87" i="4"/>
  <c r="CR87" i="4"/>
  <c r="CQ87" i="4"/>
  <c r="CP87" i="4"/>
  <c r="BD75" i="4"/>
  <c r="CR75" i="4"/>
  <c r="CQ75" i="4"/>
  <c r="CP75" i="4"/>
  <c r="BM51" i="4"/>
  <c r="CR51" i="4"/>
  <c r="CQ51" i="4"/>
  <c r="CP51" i="4"/>
  <c r="BH39" i="4"/>
  <c r="CP86" i="4"/>
  <c r="BB74" i="4"/>
  <c r="CR74" i="4"/>
  <c r="CQ74" i="4"/>
  <c r="CP74" i="4"/>
  <c r="BG62" i="4"/>
  <c r="CR62" i="4"/>
  <c r="CQ62" i="4"/>
  <c r="CP62" i="4"/>
  <c r="BA50" i="4"/>
  <c r="CR50" i="4"/>
  <c r="CQ50" i="4"/>
  <c r="CP50" i="4"/>
  <c r="BE38" i="4"/>
  <c r="BB26" i="4"/>
  <c r="BD73" i="4"/>
  <c r="CP73" i="4"/>
  <c r="CR73" i="4"/>
  <c r="CQ73" i="4"/>
  <c r="AY61" i="4"/>
  <c r="CR61" i="4"/>
  <c r="CQ61" i="4"/>
  <c r="CP61" i="4"/>
  <c r="W49" i="4"/>
  <c r="CP49" i="4"/>
  <c r="CR49" i="4"/>
  <c r="CQ49" i="4"/>
  <c r="BE84" i="4"/>
  <c r="CR84" i="4"/>
  <c r="CQ84" i="4"/>
  <c r="CP84" i="4"/>
  <c r="BB72" i="4"/>
  <c r="CQ72" i="4"/>
  <c r="CR72" i="4"/>
  <c r="CP72" i="4"/>
  <c r="BA60" i="4"/>
  <c r="CR60" i="4"/>
  <c r="CQ60" i="4"/>
  <c r="CP60" i="4"/>
  <c r="BB48" i="4"/>
  <c r="CQ48" i="4"/>
  <c r="CR48" i="4"/>
  <c r="CP48" i="4"/>
  <c r="F36" i="4"/>
  <c r="BB71" i="4"/>
  <c r="CQ71" i="4"/>
  <c r="BN59" i="4"/>
  <c r="CR59" i="4"/>
  <c r="CQ59" i="4"/>
  <c r="CP59" i="4"/>
  <c r="BA47" i="4"/>
  <c r="CR47" i="4"/>
  <c r="CQ47" i="4"/>
  <c r="CP47" i="4"/>
  <c r="BH35" i="4"/>
  <c r="Y23" i="4"/>
  <c r="BD82" i="4"/>
  <c r="CR82" i="4"/>
  <c r="CQ82" i="4"/>
  <c r="CP82" i="4"/>
  <c r="BM70" i="4"/>
  <c r="CR70" i="4"/>
  <c r="CQ70" i="4"/>
  <c r="CP70" i="4"/>
  <c r="BC58" i="4"/>
  <c r="CR58" i="4"/>
  <c r="CQ58" i="4"/>
  <c r="CP58" i="4"/>
  <c r="BM22" i="4"/>
  <c r="BD81" i="4"/>
  <c r="CP81" i="4"/>
  <c r="CR81" i="4"/>
  <c r="CQ81" i="4"/>
  <c r="BE69" i="4"/>
  <c r="CR69" i="4"/>
  <c r="CP69" i="4"/>
  <c r="CQ69" i="4"/>
  <c r="U57" i="4"/>
  <c r="CP57" i="4"/>
  <c r="CR57" i="4"/>
  <c r="CQ57" i="4"/>
  <c r="BC45" i="4"/>
  <c r="CR45" i="4"/>
  <c r="CQ45" i="4"/>
  <c r="CP45" i="4"/>
  <c r="BJ33" i="4"/>
  <c r="BM21" i="4"/>
  <c r="BB68" i="4"/>
  <c r="CQ68" i="4"/>
  <c r="CR68" i="4"/>
  <c r="CP68" i="4"/>
  <c r="AJ56" i="4"/>
  <c r="CQ56" i="4"/>
  <c r="CR56" i="4"/>
  <c r="CP56" i="4"/>
  <c r="BI20" i="4"/>
  <c r="BA67" i="4"/>
  <c r="CR67" i="4"/>
  <c r="CQ67" i="4"/>
  <c r="CP67" i="4"/>
  <c r="U55" i="4"/>
  <c r="CQ55" i="4"/>
  <c r="BA43" i="4"/>
  <c r="CR43" i="4"/>
  <c r="CQ43" i="4"/>
  <c r="CP43" i="4"/>
  <c r="P31" i="4"/>
  <c r="B13" i="42"/>
  <c r="F19" i="2"/>
  <c r="F18" i="2"/>
  <c r="C17" i="17" s="1"/>
  <c r="K3" i="29" s="1"/>
  <c r="F15" i="2"/>
  <c r="AF27" i="24"/>
  <c r="AG15" i="24"/>
  <c r="K27" i="24"/>
  <c r="L27" i="24"/>
  <c r="H27" i="24"/>
  <c r="AJ27" i="24"/>
  <c r="K15" i="24"/>
  <c r="AJ15" i="24"/>
  <c r="G15" i="24"/>
  <c r="H15" i="24"/>
  <c r="AF15" i="24"/>
  <c r="H16" i="24"/>
  <c r="AF14" i="24"/>
  <c r="K16" i="24"/>
  <c r="AJ16" i="24"/>
  <c r="L16" i="24"/>
  <c r="AF16" i="24"/>
  <c r="G16" i="24"/>
  <c r="AG16" i="24"/>
  <c r="AG27" i="24"/>
  <c r="G27" i="24"/>
  <c r="L15" i="24"/>
  <c r="AG13" i="24"/>
  <c r="K13" i="24"/>
  <c r="L13" i="24"/>
  <c r="K25" i="24"/>
  <c r="G13" i="24"/>
  <c r="L25" i="24"/>
  <c r="H13" i="24"/>
  <c r="G25" i="24"/>
  <c r="AF25" i="24"/>
  <c r="H25" i="24"/>
  <c r="AJ13" i="24"/>
  <c r="AF13" i="24"/>
  <c r="AG26" i="24"/>
  <c r="G14" i="24"/>
  <c r="G26" i="24"/>
  <c r="K17" i="24"/>
  <c r="AJ25" i="24"/>
  <c r="AG25" i="24"/>
  <c r="AJ39" i="4"/>
  <c r="AF75" i="4"/>
  <c r="AS87" i="4"/>
  <c r="S75" i="4"/>
  <c r="T63" i="4"/>
  <c r="AT39" i="4"/>
  <c r="U75" i="4"/>
  <c r="AD87" i="4"/>
  <c r="K39" i="4"/>
  <c r="F32" i="34" s="1"/>
  <c r="AA75" i="4"/>
  <c r="AY87" i="4"/>
  <c r="AN75" i="4"/>
  <c r="AC39" i="4"/>
  <c r="V87" i="4"/>
  <c r="AW75" i="4"/>
  <c r="U39" i="4"/>
  <c r="K75" i="4"/>
  <c r="AM39" i="4"/>
  <c r="W63" i="4"/>
  <c r="C75" i="4"/>
  <c r="AG75" i="4"/>
  <c r="W87" i="4"/>
  <c r="X39" i="4"/>
  <c r="AQ87" i="4"/>
  <c r="I87" i="4"/>
  <c r="R87" i="4"/>
  <c r="E39" i="4"/>
  <c r="AE39" i="4"/>
  <c r="AR51" i="4"/>
  <c r="AO75" i="4"/>
  <c r="AO87" i="4"/>
  <c r="S39" i="4"/>
  <c r="G75" i="4"/>
  <c r="G87" i="4"/>
  <c r="C39" i="4"/>
  <c r="D32" i="34" s="1"/>
  <c r="AL75" i="4"/>
  <c r="N87" i="4"/>
  <c r="AM63" i="4"/>
  <c r="G18" i="24"/>
  <c r="G12" i="24"/>
  <c r="H12" i="24"/>
  <c r="AO39" i="4"/>
  <c r="J39" i="4"/>
  <c r="Y39" i="4"/>
  <c r="AP75" i="4"/>
  <c r="AQ75" i="4"/>
  <c r="P75" i="4"/>
  <c r="F87" i="4"/>
  <c r="D87" i="4"/>
  <c r="AP87" i="4"/>
  <c r="AK87" i="4"/>
  <c r="AB39" i="4"/>
  <c r="Q75" i="4"/>
  <c r="F39" i="4"/>
  <c r="AG39" i="4"/>
  <c r="H39" i="4"/>
  <c r="AH75" i="4"/>
  <c r="W75" i="4"/>
  <c r="R75" i="4"/>
  <c r="M87" i="4"/>
  <c r="J87" i="4"/>
  <c r="AV87" i="4"/>
  <c r="AE87" i="4"/>
  <c r="V39" i="4"/>
  <c r="AB87" i="4"/>
  <c r="H26" i="24"/>
  <c r="AF63" i="4"/>
  <c r="M39" i="4"/>
  <c r="I39" i="4"/>
  <c r="AU39" i="4"/>
  <c r="W39" i="4"/>
  <c r="R63" i="4"/>
  <c r="X75" i="4"/>
  <c r="AR75" i="4"/>
  <c r="D75" i="4"/>
  <c r="E75" i="4"/>
  <c r="AC87" i="4"/>
  <c r="Q87" i="4"/>
  <c r="E87" i="4"/>
  <c r="P39" i="4"/>
  <c r="C35" i="5"/>
  <c r="C83" i="5"/>
  <c r="AR83" i="5" s="1"/>
  <c r="P87" i="4"/>
  <c r="B71" i="8"/>
  <c r="AF39" i="4"/>
  <c r="AV39" i="4"/>
  <c r="AH39" i="4"/>
  <c r="AE51" i="4"/>
  <c r="F75" i="4"/>
  <c r="AE75" i="4"/>
  <c r="AI75" i="4"/>
  <c r="AJ75" i="4"/>
  <c r="AF87" i="4"/>
  <c r="U87" i="4"/>
  <c r="H87" i="4"/>
  <c r="AD39" i="4"/>
  <c r="K14" i="24"/>
  <c r="AJ26" i="24"/>
  <c r="AP39" i="4"/>
  <c r="AL39" i="4"/>
  <c r="D39" i="4"/>
  <c r="AW51" i="4"/>
  <c r="Z63" i="4"/>
  <c r="H75" i="4"/>
  <c r="AT75" i="4"/>
  <c r="AM75" i="4"/>
  <c r="Y75" i="4"/>
  <c r="AI87" i="4"/>
  <c r="X87" i="4"/>
  <c r="K87" i="4"/>
  <c r="AK75" i="4"/>
  <c r="AH87" i="4"/>
  <c r="L14" i="24"/>
  <c r="AJ14" i="24"/>
  <c r="Z39" i="4"/>
  <c r="G39" i="4"/>
  <c r="T51" i="4"/>
  <c r="M75" i="4"/>
  <c r="AX75" i="4"/>
  <c r="AB75" i="4"/>
  <c r="AN87" i="4"/>
  <c r="AL87" i="4"/>
  <c r="AA87" i="4"/>
  <c r="S87" i="4"/>
  <c r="T87" i="4"/>
  <c r="AF26" i="24"/>
  <c r="R39" i="4"/>
  <c r="AA39" i="4"/>
  <c r="T39" i="4"/>
  <c r="AH51" i="4"/>
  <c r="AD75" i="4"/>
  <c r="J75" i="4"/>
  <c r="AU75" i="4"/>
  <c r="AT87" i="4"/>
  <c r="AR87" i="4"/>
  <c r="AG87" i="4"/>
  <c r="Y87" i="4"/>
  <c r="AU51" i="4"/>
  <c r="T75" i="4"/>
  <c r="H14" i="24"/>
  <c r="AG14" i="24"/>
  <c r="AN39" i="4"/>
  <c r="N39" i="4"/>
  <c r="AJ51" i="4"/>
  <c r="S63" i="4"/>
  <c r="V75" i="4"/>
  <c r="I75" i="4"/>
  <c r="AY75" i="4"/>
  <c r="AW87" i="4"/>
  <c r="AU87" i="4"/>
  <c r="AJ87" i="4"/>
  <c r="AC75" i="4"/>
  <c r="C71" i="5"/>
  <c r="AR71" i="5" s="1"/>
  <c r="K26" i="24"/>
  <c r="AK39" i="4"/>
  <c r="B35" i="8"/>
  <c r="V63" i="4"/>
  <c r="F63" i="4"/>
  <c r="Z75" i="4"/>
  <c r="N75" i="4"/>
  <c r="AS75" i="4"/>
  <c r="C87" i="4"/>
  <c r="AX87" i="4"/>
  <c r="AM87" i="4"/>
  <c r="Z87" i="4"/>
  <c r="AI39" i="4"/>
  <c r="AV75" i="4"/>
  <c r="L26" i="24"/>
  <c r="U58" i="4"/>
  <c r="AI45" i="4"/>
  <c r="AG12" i="24"/>
  <c r="AF28" i="24"/>
  <c r="AF12" i="24"/>
  <c r="AG28" i="24"/>
  <c r="AJ12" i="24"/>
  <c r="K28" i="24"/>
  <c r="L29" i="24"/>
  <c r="L12" i="24"/>
  <c r="L28" i="24"/>
  <c r="K12" i="24"/>
  <c r="AG29" i="24"/>
  <c r="G28" i="24"/>
  <c r="AJ28" i="24"/>
  <c r="H28" i="24"/>
  <c r="V21" i="4"/>
  <c r="AU33" i="4"/>
  <c r="T33" i="4"/>
  <c r="C45" i="4"/>
  <c r="D38" i="34" s="1"/>
  <c r="Z21" i="4"/>
  <c r="X45" i="4"/>
  <c r="AJ45" i="4"/>
  <c r="M21" i="4"/>
  <c r="AP77" i="4"/>
  <c r="H22" i="4"/>
  <c r="B54" i="8"/>
  <c r="AD34" i="4"/>
  <c r="J58" i="4"/>
  <c r="AB82" i="4"/>
  <c r="AT82" i="4"/>
  <c r="E22" i="4"/>
  <c r="AD52" i="4"/>
  <c r="I18" i="4"/>
  <c r="T52" i="4"/>
  <c r="BY18" i="4"/>
  <c r="P18" i="4"/>
  <c r="CB18" i="4"/>
  <c r="AL18" i="4"/>
  <c r="N18" i="4"/>
  <c r="C52" i="4"/>
  <c r="D45" i="34" s="1"/>
  <c r="AR59" i="42"/>
  <c r="E35" i="42"/>
  <c r="W26" i="4"/>
  <c r="C56" i="4"/>
  <c r="D49" i="34" s="1"/>
  <c r="W56" i="4"/>
  <c r="F68" i="4"/>
  <c r="AJ59" i="42"/>
  <c r="AI47" i="42"/>
  <c r="AH84" i="4"/>
  <c r="AG38" i="4"/>
  <c r="AJ62" i="4"/>
  <c r="K38" i="4"/>
  <c r="F31" i="34" s="1"/>
  <c r="AQ62" i="4"/>
  <c r="AD38" i="4"/>
  <c r="AF50" i="4"/>
  <c r="AM50" i="4"/>
  <c r="Z38" i="4"/>
  <c r="F74" i="4"/>
  <c r="AA38" i="4"/>
  <c r="T50" i="4"/>
  <c r="AH74" i="4"/>
  <c r="J84" i="5"/>
  <c r="AL26" i="4"/>
  <c r="R26" i="4"/>
  <c r="M96" i="5"/>
  <c r="AN26" i="4"/>
  <c r="AN50" i="4"/>
  <c r="V74" i="4"/>
  <c r="S88" i="5"/>
  <c r="X61" i="4"/>
  <c r="R73" i="4"/>
  <c r="AG85" i="4"/>
  <c r="AY49" i="4"/>
  <c r="D73" i="4"/>
  <c r="AO73" i="4"/>
  <c r="AE73" i="4"/>
  <c r="AX49" i="4"/>
  <c r="C73" i="4"/>
  <c r="C81" i="5"/>
  <c r="AR81" i="5" s="1"/>
  <c r="AE49" i="4"/>
  <c r="G49" i="4"/>
  <c r="U73" i="4"/>
  <c r="T84" i="4"/>
  <c r="G84" i="4"/>
  <c r="AP84" i="4"/>
  <c r="H18" i="24"/>
  <c r="AP48" i="4"/>
  <c r="Q90" i="5"/>
  <c r="B101" i="5"/>
  <c r="M102" i="5"/>
  <c r="M84" i="4"/>
  <c r="AX84" i="4"/>
  <c r="AJ84" i="4"/>
  <c r="AB84" i="4"/>
  <c r="AJ32" i="24"/>
  <c r="P84" i="4"/>
  <c r="D84" i="4"/>
  <c r="AM84" i="4"/>
  <c r="AE84" i="4"/>
  <c r="AH60" i="4"/>
  <c r="U60" i="4"/>
  <c r="Z84" i="4"/>
  <c r="N84" i="4"/>
  <c r="AV84" i="4"/>
  <c r="I48" i="4"/>
  <c r="AS72" i="4"/>
  <c r="AE60" i="4"/>
  <c r="AV60" i="4"/>
  <c r="C84" i="4"/>
  <c r="W84" i="4"/>
  <c r="Q84" i="4"/>
  <c r="AY84" i="4"/>
  <c r="AF84" i="4"/>
  <c r="U84" i="4"/>
  <c r="E84" i="4"/>
  <c r="B56" i="8"/>
  <c r="I72" i="4"/>
  <c r="AS84" i="4"/>
  <c r="Y84" i="4"/>
  <c r="AI84" i="4"/>
  <c r="X84" i="4"/>
  <c r="H84" i="4"/>
  <c r="J72" i="4"/>
  <c r="Q60" i="4"/>
  <c r="J84" i="4"/>
  <c r="AN84" i="4"/>
  <c r="AL84" i="4"/>
  <c r="C80" i="5"/>
  <c r="AR80" i="5" s="1"/>
  <c r="AW84" i="4"/>
  <c r="Y24" i="4"/>
  <c r="AC84" i="4"/>
  <c r="AQ84" i="4"/>
  <c r="AO84" i="4"/>
  <c r="AA84" i="4"/>
  <c r="S84" i="4"/>
  <c r="C72" i="4"/>
  <c r="AT84" i="4"/>
  <c r="AR84" i="4"/>
  <c r="AD84" i="4"/>
  <c r="V84" i="4"/>
  <c r="F72" i="4"/>
  <c r="N60" i="4"/>
  <c r="AR60" i="4"/>
  <c r="R84" i="4"/>
  <c r="AU84" i="4"/>
  <c r="AG84" i="4"/>
  <c r="K84" i="4"/>
  <c r="V114" i="5"/>
  <c r="K114" i="5"/>
  <c r="R49" i="4"/>
  <c r="K85" i="4"/>
  <c r="AL73" i="4"/>
  <c r="H25" i="4"/>
  <c r="F49" i="4"/>
  <c r="AX73" i="4"/>
  <c r="C57" i="5"/>
  <c r="AR57" i="5" s="1"/>
  <c r="E49" i="4"/>
  <c r="H73" i="4"/>
  <c r="P49" i="4"/>
  <c r="AB73" i="4"/>
  <c r="P61" i="4"/>
  <c r="B45" i="8"/>
  <c r="AW85" i="4"/>
  <c r="C49" i="4"/>
  <c r="D42" i="34" s="1"/>
  <c r="AV73" i="4"/>
  <c r="AK49" i="4"/>
  <c r="Q73" i="4"/>
  <c r="AK25" i="4"/>
  <c r="AV49" i="4"/>
  <c r="N73" i="4"/>
  <c r="AS61" i="4"/>
  <c r="AG49" i="4"/>
  <c r="D85" i="4"/>
  <c r="AQ49" i="4"/>
  <c r="F73" i="4"/>
  <c r="AN49" i="4"/>
  <c r="Z49" i="4"/>
  <c r="D25" i="4"/>
  <c r="AL61" i="4"/>
  <c r="AU61" i="4"/>
  <c r="AL49" i="4"/>
  <c r="AD49" i="4"/>
  <c r="AC85" i="4"/>
  <c r="E73" i="4"/>
  <c r="S49" i="4"/>
  <c r="AJ25" i="4"/>
  <c r="AD61" i="4"/>
  <c r="V49" i="4"/>
  <c r="I73" i="4"/>
  <c r="Y73" i="4"/>
  <c r="P73" i="4"/>
  <c r="M85" i="4"/>
  <c r="J49" i="4"/>
  <c r="K49" i="4"/>
  <c r="F42" i="34" s="1"/>
  <c r="AT49" i="4"/>
  <c r="AM49" i="4"/>
  <c r="AT73" i="4"/>
  <c r="AS49" i="4"/>
  <c r="AF73" i="4"/>
  <c r="J73" i="4"/>
  <c r="AM73" i="4"/>
  <c r="AK37" i="4"/>
  <c r="K73" i="4"/>
  <c r="AJ61" i="4"/>
  <c r="X73" i="4"/>
  <c r="X49" i="4"/>
  <c r="AF49" i="4"/>
  <c r="AN73" i="4"/>
  <c r="AP49" i="4"/>
  <c r="D49" i="4"/>
  <c r="AQ73" i="4"/>
  <c r="AK73" i="4"/>
  <c r="AA85" i="4"/>
  <c r="T73" i="4"/>
  <c r="AW49" i="4"/>
  <c r="AD73" i="4"/>
  <c r="S25" i="4"/>
  <c r="Q49" i="4"/>
  <c r="AI73" i="4"/>
  <c r="AU49" i="4"/>
  <c r="AR49" i="4"/>
  <c r="S73" i="4"/>
  <c r="AR73" i="4"/>
  <c r="G73" i="4"/>
  <c r="AA73" i="4"/>
  <c r="N49" i="4"/>
  <c r="AO49" i="4"/>
  <c r="Z73" i="4"/>
  <c r="I49" i="4"/>
  <c r="AC73" i="4"/>
  <c r="AN25" i="4"/>
  <c r="AO61" i="4"/>
  <c r="U49" i="4"/>
  <c r="AC49" i="4"/>
  <c r="C69" i="5"/>
  <c r="AR69" i="5" s="1"/>
  <c r="AA49" i="4"/>
  <c r="AH73" i="4"/>
  <c r="AJ49" i="4"/>
  <c r="AJ73" i="4"/>
  <c r="C45" i="5"/>
  <c r="AR45" i="5" s="1"/>
  <c r="AG73" i="4"/>
  <c r="AD25" i="4"/>
  <c r="V73" i="4"/>
  <c r="T49" i="4"/>
  <c r="B57" i="8"/>
  <c r="R61" i="4"/>
  <c r="G61" i="4"/>
  <c r="AB49" i="4"/>
  <c r="AY73" i="4"/>
  <c r="T61" i="4"/>
  <c r="F25" i="4"/>
  <c r="H49" i="4"/>
  <c r="AW73" i="4"/>
  <c r="M49" i="4"/>
  <c r="M73" i="4"/>
  <c r="B69" i="8"/>
  <c r="C69" i="8" s="1"/>
  <c r="AP73" i="4"/>
  <c r="AI49" i="4"/>
  <c r="Y49" i="4"/>
  <c r="AU73" i="4"/>
  <c r="AH49" i="4"/>
  <c r="W73" i="4"/>
  <c r="AS73" i="4"/>
  <c r="AV38" i="4"/>
  <c r="M50" i="4"/>
  <c r="AJ74" i="4"/>
  <c r="AC26" i="4"/>
  <c r="AK26" i="4"/>
  <c r="U38" i="4"/>
  <c r="AB38" i="4"/>
  <c r="N38" i="4"/>
  <c r="D38" i="4"/>
  <c r="S74" i="4"/>
  <c r="AU74" i="4"/>
  <c r="AN74" i="4"/>
  <c r="F26" i="4"/>
  <c r="AC62" i="4"/>
  <c r="X38" i="4"/>
  <c r="C38" i="4"/>
  <c r="D31" i="34" s="1"/>
  <c r="AI26" i="4"/>
  <c r="D26" i="4"/>
  <c r="AJ26" i="4"/>
  <c r="AG74" i="4"/>
  <c r="W50" i="4"/>
  <c r="B88" i="5"/>
  <c r="W74" i="4"/>
  <c r="AL38" i="4"/>
  <c r="X74" i="4"/>
  <c r="P26" i="4"/>
  <c r="AH38" i="4"/>
  <c r="G38" i="4"/>
  <c r="AX74" i="4"/>
  <c r="AC74" i="4"/>
  <c r="E74" i="4"/>
  <c r="J26" i="4"/>
  <c r="J50" i="4"/>
  <c r="AW74" i="4"/>
  <c r="AP26" i="4"/>
  <c r="K74" i="4"/>
  <c r="AR74" i="4"/>
  <c r="AX86" i="4"/>
  <c r="AT50" i="4"/>
  <c r="W38" i="4"/>
  <c r="AH50" i="4"/>
  <c r="K89" i="5"/>
  <c r="G26" i="4"/>
  <c r="AO26" i="4"/>
  <c r="N74" i="4"/>
  <c r="AP74" i="4"/>
  <c r="J74" i="4"/>
  <c r="H26" i="4"/>
  <c r="AT74" i="4"/>
  <c r="X26" i="4"/>
  <c r="AS62" i="4"/>
  <c r="AD50" i="4"/>
  <c r="AG62" i="4"/>
  <c r="Z50" i="4"/>
  <c r="AS74" i="4"/>
  <c r="AK38" i="4"/>
  <c r="G74" i="4"/>
  <c r="C34" i="5"/>
  <c r="I34" i="5" s="1"/>
  <c r="T86" i="4"/>
  <c r="X62" i="4"/>
  <c r="AI74" i="4"/>
  <c r="AK50" i="4"/>
  <c r="I89" i="5"/>
  <c r="AV74" i="4"/>
  <c r="S38" i="4"/>
  <c r="AT62" i="4"/>
  <c r="AE74" i="4"/>
  <c r="T74" i="4"/>
  <c r="AI50" i="4"/>
  <c r="AO74" i="4"/>
  <c r="AV62" i="4"/>
  <c r="AW62" i="4"/>
  <c r="AU26" i="4"/>
  <c r="AK62" i="4"/>
  <c r="AW50" i="4"/>
  <c r="AM74" i="4"/>
  <c r="D74" i="4"/>
  <c r="AM38" i="4"/>
  <c r="X50" i="4"/>
  <c r="AV50" i="4"/>
  <c r="B22" i="8"/>
  <c r="C20" i="33" s="1"/>
  <c r="AQ74" i="4"/>
  <c r="AP62" i="4"/>
  <c r="C46" i="5"/>
  <c r="AH62" i="4"/>
  <c r="C58" i="5"/>
  <c r="AR58" i="5" s="1"/>
  <c r="I74" i="4"/>
  <c r="C22" i="5"/>
  <c r="J22" i="5" s="1"/>
  <c r="AY74" i="4"/>
  <c r="C70" i="5"/>
  <c r="AR70" i="5" s="1"/>
  <c r="AL62" i="4"/>
  <c r="AX62" i="4"/>
  <c r="AI38" i="4"/>
  <c r="P38" i="4"/>
  <c r="AB74" i="4"/>
  <c r="B46" i="8"/>
  <c r="S62" i="4"/>
  <c r="AQ86" i="4"/>
  <c r="G86" i="4"/>
  <c r="AT38" i="4"/>
  <c r="R38" i="4"/>
  <c r="AF74" i="4"/>
  <c r="AN62" i="4"/>
  <c r="AA62" i="4"/>
  <c r="AD62" i="4"/>
  <c r="V62" i="4"/>
  <c r="H62" i="4"/>
  <c r="AY62" i="4"/>
  <c r="Y50" i="4"/>
  <c r="M74" i="4"/>
  <c r="F38" i="4"/>
  <c r="G62" i="4"/>
  <c r="I26" i="4"/>
  <c r="AO62" i="4"/>
  <c r="AS86" i="4"/>
  <c r="AK74" i="4"/>
  <c r="E26" i="4"/>
  <c r="P74" i="4"/>
  <c r="R50" i="4"/>
  <c r="H101" i="5"/>
  <c r="C74" i="4"/>
  <c r="Z62" i="4"/>
  <c r="B34" i="8"/>
  <c r="V34" i="8" s="1"/>
  <c r="T62" i="4"/>
  <c r="R62" i="4"/>
  <c r="Q62" i="4"/>
  <c r="D62" i="4"/>
  <c r="V26" i="4"/>
  <c r="AL50" i="4"/>
  <c r="AQ50" i="4"/>
  <c r="H74" i="4"/>
  <c r="K62" i="4"/>
  <c r="F55" i="34" s="1"/>
  <c r="H55" i="34" s="1"/>
  <c r="AF26" i="4"/>
  <c r="AF62" i="4"/>
  <c r="V86" i="4"/>
  <c r="N86" i="4"/>
  <c r="AI62" i="4"/>
  <c r="AA74" i="4"/>
  <c r="AE62" i="4"/>
  <c r="E62" i="4"/>
  <c r="W62" i="4"/>
  <c r="R74" i="4"/>
  <c r="AO50" i="4"/>
  <c r="I62" i="4"/>
  <c r="AJ38" i="4"/>
  <c r="AM62" i="4"/>
  <c r="AA26" i="4"/>
  <c r="P62" i="4"/>
  <c r="AB26" i="4"/>
  <c r="F50" i="4"/>
  <c r="S50" i="4"/>
  <c r="Q74" i="4"/>
  <c r="N62" i="4"/>
  <c r="V38" i="4"/>
  <c r="V50" i="4"/>
  <c r="Q86" i="4"/>
  <c r="B58" i="8"/>
  <c r="AD26" i="4"/>
  <c r="AP50" i="4"/>
  <c r="AG50" i="4"/>
  <c r="B70" i="8"/>
  <c r="BN74" i="4"/>
  <c r="J62" i="4"/>
  <c r="E38" i="4"/>
  <c r="AC50" i="4"/>
  <c r="C26" i="4"/>
  <c r="D19" i="34" s="1"/>
  <c r="AB50" i="4"/>
  <c r="AU50" i="4"/>
  <c r="F62" i="4"/>
  <c r="AM26" i="4"/>
  <c r="C62" i="4"/>
  <c r="D55" i="34" s="1"/>
  <c r="J38" i="4"/>
  <c r="AJ50" i="4"/>
  <c r="AE38" i="4"/>
  <c r="AC38" i="4"/>
  <c r="AD74" i="4"/>
  <c r="AV26" i="4"/>
  <c r="AB62" i="4"/>
  <c r="AN38" i="4"/>
  <c r="I50" i="4"/>
  <c r="AL86" i="4"/>
  <c r="N26" i="4"/>
  <c r="U74" i="4"/>
  <c r="AU62" i="4"/>
  <c r="BM74" i="4"/>
  <c r="T26" i="4"/>
  <c r="H50" i="4"/>
  <c r="K26" i="4"/>
  <c r="F19" i="34" s="1"/>
  <c r="U50" i="4"/>
  <c r="AH26" i="4"/>
  <c r="G50" i="4"/>
  <c r="Y38" i="4"/>
  <c r="N50" i="4"/>
  <c r="AT26" i="4"/>
  <c r="AY50" i="4"/>
  <c r="P50" i="4"/>
  <c r="AO38" i="4"/>
  <c r="M38" i="4"/>
  <c r="T38" i="4"/>
  <c r="U62" i="4"/>
  <c r="AE26" i="4"/>
  <c r="AX50" i="4"/>
  <c r="S26" i="4"/>
  <c r="D50" i="4"/>
  <c r="E86" i="4"/>
  <c r="K50" i="4"/>
  <c r="F43" i="34" s="1"/>
  <c r="Y74" i="4"/>
  <c r="H38" i="4"/>
  <c r="Z26" i="4"/>
  <c r="AS50" i="4"/>
  <c r="AU38" i="4"/>
  <c r="AP38" i="4"/>
  <c r="I38" i="4"/>
  <c r="C50" i="4"/>
  <c r="D43" i="34" s="1"/>
  <c r="Y26" i="4"/>
  <c r="AR50" i="4"/>
  <c r="M26" i="4"/>
  <c r="AA50" i="4"/>
  <c r="AL74" i="4"/>
  <c r="AF38" i="4"/>
  <c r="Z74" i="4"/>
  <c r="Y62" i="4"/>
  <c r="AG26" i="4"/>
  <c r="E50" i="4"/>
  <c r="AE50" i="4"/>
  <c r="F86" i="4"/>
  <c r="Q50" i="4"/>
  <c r="M62" i="4"/>
  <c r="U26" i="4"/>
  <c r="AR62" i="4"/>
  <c r="C51" i="5"/>
  <c r="AR51" i="5" s="1"/>
  <c r="U84" i="5"/>
  <c r="F120" i="5"/>
  <c r="U96" i="5"/>
  <c r="AQ34" i="42"/>
  <c r="AM43" i="4"/>
  <c r="J120" i="5"/>
  <c r="Z34" i="42"/>
  <c r="L84" i="5"/>
  <c r="V89" i="5"/>
  <c r="E89" i="5"/>
  <c r="G89" i="5"/>
  <c r="M89" i="5"/>
  <c r="N89" i="5"/>
  <c r="I113" i="5"/>
  <c r="F112" i="5"/>
  <c r="G88" i="5"/>
  <c r="Q100" i="5"/>
  <c r="I88" i="5"/>
  <c r="O88" i="5"/>
  <c r="T88" i="5"/>
  <c r="W23" i="42"/>
  <c r="AI59" i="42"/>
  <c r="Z59" i="42"/>
  <c r="J59" i="42"/>
  <c r="AV43" i="4"/>
  <c r="H23" i="42"/>
  <c r="AM59" i="42"/>
  <c r="C59" i="42"/>
  <c r="E59" i="42"/>
  <c r="R47" i="42"/>
  <c r="AS43" i="4"/>
  <c r="AL23" i="42"/>
  <c r="AN23" i="42"/>
  <c r="AK59" i="42"/>
  <c r="Y59" i="42"/>
  <c r="S47" i="42"/>
  <c r="AD23" i="42"/>
  <c r="O23" i="42"/>
  <c r="T59" i="42"/>
  <c r="AD59" i="42"/>
  <c r="X47" i="42"/>
  <c r="I23" i="42"/>
  <c r="AC59" i="42"/>
  <c r="AG59" i="42"/>
  <c r="AJ47" i="42"/>
  <c r="AL59" i="42"/>
  <c r="AS59" i="42"/>
  <c r="R19" i="4"/>
  <c r="AG47" i="42"/>
  <c r="N71" i="42"/>
  <c r="V59" i="42"/>
  <c r="X59" i="42"/>
  <c r="AC35" i="42"/>
  <c r="G67" i="4"/>
  <c r="AL47" i="42"/>
  <c r="AF59" i="42"/>
  <c r="H35" i="42"/>
  <c r="W31" i="4"/>
  <c r="H67" i="4"/>
  <c r="N47" i="42"/>
  <c r="O59" i="42"/>
  <c r="G31" i="4"/>
  <c r="I67" i="4"/>
  <c r="X23" i="42"/>
  <c r="N59" i="42"/>
  <c r="I59" i="42"/>
  <c r="AQ59" i="42"/>
  <c r="AN59" i="42"/>
  <c r="F67" i="4"/>
  <c r="S59" i="42"/>
  <c r="AE59" i="42"/>
  <c r="W59" i="42"/>
  <c r="D59" i="42"/>
  <c r="AE23" i="42"/>
  <c r="B68" i="8"/>
  <c r="AE72" i="4"/>
  <c r="AW72" i="4"/>
  <c r="AS48" i="4"/>
  <c r="AC72" i="4"/>
  <c r="V48" i="4"/>
  <c r="K60" i="4"/>
  <c r="F53" i="34" s="1"/>
  <c r="AJ60" i="4"/>
  <c r="AK84" i="4"/>
  <c r="T60" i="4"/>
  <c r="AG48" i="4"/>
  <c r="AO72" i="4"/>
  <c r="AV72" i="4"/>
  <c r="AK72" i="4"/>
  <c r="J48" i="4"/>
  <c r="W48" i="4"/>
  <c r="U48" i="4"/>
  <c r="N48" i="4"/>
  <c r="Y60" i="4"/>
  <c r="AD60" i="4"/>
  <c r="H72" i="4"/>
  <c r="I60" i="4"/>
  <c r="AS60" i="4"/>
  <c r="V60" i="4"/>
  <c r="AQ72" i="4"/>
  <c r="G72" i="4"/>
  <c r="AM48" i="4"/>
  <c r="P48" i="4"/>
  <c r="AL48" i="4"/>
  <c r="H48" i="4"/>
  <c r="E60" i="4"/>
  <c r="AV48" i="4"/>
  <c r="M60" i="4"/>
  <c r="AB60" i="4"/>
  <c r="AF48" i="4"/>
  <c r="V72" i="4"/>
  <c r="Q72" i="4"/>
  <c r="X48" i="4"/>
  <c r="AH48" i="4"/>
  <c r="AO48" i="4"/>
  <c r="AE48" i="4"/>
  <c r="F84" i="4"/>
  <c r="AU72" i="4"/>
  <c r="I84" i="4"/>
  <c r="AA48" i="4"/>
  <c r="AP60" i="4"/>
  <c r="AT60" i="4"/>
  <c r="AN48" i="4"/>
  <c r="AK48" i="4"/>
  <c r="Z60" i="4"/>
  <c r="T72" i="4"/>
  <c r="AB72" i="4"/>
  <c r="E48" i="4"/>
  <c r="AT48" i="4"/>
  <c r="AC48" i="4"/>
  <c r="N72" i="4"/>
  <c r="AP72" i="4"/>
  <c r="AT72" i="4"/>
  <c r="AL60" i="4"/>
  <c r="F60" i="4"/>
  <c r="M72" i="4"/>
  <c r="AJ48" i="4"/>
  <c r="AX48" i="4"/>
  <c r="R60" i="4"/>
  <c r="AH72" i="4"/>
  <c r="C48" i="4"/>
  <c r="D41" i="34" s="1"/>
  <c r="AW48" i="4"/>
  <c r="K72" i="4"/>
  <c r="AN72" i="4"/>
  <c r="M48" i="4"/>
  <c r="AM60" i="4"/>
  <c r="AD48" i="4"/>
  <c r="C68" i="5"/>
  <c r="AR68" i="5" s="1"/>
  <c r="D72" i="4"/>
  <c r="Y48" i="4"/>
  <c r="AU48" i="4"/>
  <c r="B44" i="8"/>
  <c r="C44" i="8" s="1"/>
  <c r="AM72" i="4"/>
  <c r="P60" i="4"/>
  <c r="AB48" i="4"/>
  <c r="AR48" i="4"/>
  <c r="AI60" i="4"/>
  <c r="AO60" i="4"/>
  <c r="C56" i="5"/>
  <c r="AR56" i="5" s="1"/>
  <c r="D60" i="4"/>
  <c r="AY48" i="4"/>
  <c r="Q48" i="4"/>
  <c r="Z48" i="4"/>
  <c r="R48" i="4"/>
  <c r="W72" i="4"/>
  <c r="AD72" i="4"/>
  <c r="S60" i="4"/>
  <c r="AN60" i="4"/>
  <c r="AU60" i="4"/>
  <c r="AX72" i="4"/>
  <c r="W60" i="4"/>
  <c r="U72" i="4"/>
  <c r="F48" i="4"/>
  <c r="X72" i="4"/>
  <c r="E72" i="4"/>
  <c r="AI72" i="4"/>
  <c r="AF72" i="4"/>
  <c r="T48" i="4"/>
  <c r="AI48" i="4"/>
  <c r="G60" i="4"/>
  <c r="Z72" i="4"/>
  <c r="J60" i="4"/>
  <c r="H60" i="4"/>
  <c r="AX60" i="4"/>
  <c r="AG60" i="4"/>
  <c r="AY60" i="4"/>
  <c r="R72" i="4"/>
  <c r="S72" i="4"/>
  <c r="AG72" i="4"/>
  <c r="Y72" i="4"/>
  <c r="AA72" i="4"/>
  <c r="S48" i="4"/>
  <c r="AC60" i="4"/>
  <c r="AQ48" i="4"/>
  <c r="X60" i="4"/>
  <c r="AF60" i="4"/>
  <c r="AA60" i="4"/>
  <c r="AW60" i="4"/>
  <c r="AJ72" i="4"/>
  <c r="P72" i="4"/>
  <c r="AR72" i="4"/>
  <c r="AY72" i="4"/>
  <c r="G48" i="4"/>
  <c r="K48" i="4"/>
  <c r="F41" i="34" s="1"/>
  <c r="AK60" i="4"/>
  <c r="C60" i="4"/>
  <c r="D53" i="34" s="1"/>
  <c r="D48" i="4"/>
  <c r="AL72" i="4"/>
  <c r="AQ60" i="4"/>
  <c r="C44" i="5"/>
  <c r="AR44" i="5" s="1"/>
  <c r="P89" i="5"/>
  <c r="H89" i="5"/>
  <c r="V101" i="5"/>
  <c r="M88" i="5"/>
  <c r="N112" i="5"/>
  <c r="O89" i="5"/>
  <c r="L89" i="5"/>
  <c r="F101" i="5"/>
  <c r="H88" i="5"/>
  <c r="J69" i="4"/>
  <c r="J89" i="5"/>
  <c r="T89" i="5"/>
  <c r="N88" i="5"/>
  <c r="B65" i="8"/>
  <c r="Q99" i="5"/>
  <c r="J88" i="5"/>
  <c r="AG51" i="42"/>
  <c r="Q89" i="5"/>
  <c r="U89" i="5"/>
  <c r="S113" i="5"/>
  <c r="V88" i="5"/>
  <c r="P88" i="5"/>
  <c r="AG33" i="4"/>
  <c r="S81" i="4"/>
  <c r="F89" i="5"/>
  <c r="G99" i="5"/>
  <c r="N113" i="5"/>
  <c r="E88" i="5"/>
  <c r="R88" i="5"/>
  <c r="AA45" i="4"/>
  <c r="G33" i="4"/>
  <c r="Q88" i="5"/>
  <c r="H100" i="5"/>
  <c r="R89" i="5"/>
  <c r="T113" i="5"/>
  <c r="K88" i="5"/>
  <c r="B87" i="5"/>
  <c r="AC81" i="4"/>
  <c r="AN69" i="4"/>
  <c r="F88" i="5"/>
  <c r="V113" i="5"/>
  <c r="L88" i="5"/>
  <c r="V81" i="4"/>
  <c r="BD38" i="4"/>
  <c r="BC86" i="4"/>
  <c r="BB38" i="4"/>
  <c r="BK26" i="4"/>
  <c r="BK74" i="4"/>
  <c r="BJ74" i="4"/>
  <c r="BA74" i="4"/>
  <c r="BF62" i="4"/>
  <c r="BE62" i="4"/>
  <c r="BD62" i="4"/>
  <c r="J102" i="5"/>
  <c r="V102" i="5"/>
  <c r="L90" i="5"/>
  <c r="G102" i="5"/>
  <c r="U102" i="5"/>
  <c r="Q102" i="5"/>
  <c r="R90" i="5"/>
  <c r="H90" i="5"/>
  <c r="I102" i="5"/>
  <c r="J90" i="5"/>
  <c r="O114" i="5"/>
  <c r="G90" i="5"/>
  <c r="R114" i="5"/>
  <c r="G114" i="5"/>
  <c r="I90" i="5"/>
  <c r="L114" i="5"/>
  <c r="E90" i="5"/>
  <c r="N114" i="5"/>
  <c r="F102" i="5"/>
  <c r="M114" i="5"/>
  <c r="O90" i="5"/>
  <c r="U114" i="5"/>
  <c r="U90" i="5"/>
  <c r="T102" i="5"/>
  <c r="O102" i="5"/>
  <c r="H102" i="5"/>
  <c r="BJ86" i="4"/>
  <c r="F114" i="5"/>
  <c r="F90" i="5"/>
  <c r="I114" i="5"/>
  <c r="S90" i="5"/>
  <c r="K102" i="5"/>
  <c r="R102" i="5"/>
  <c r="E102" i="5"/>
  <c r="N102" i="5"/>
  <c r="S114" i="5"/>
  <c r="S102" i="5"/>
  <c r="P114" i="5"/>
  <c r="N90" i="5"/>
  <c r="P102" i="5"/>
  <c r="BC62" i="4"/>
  <c r="V90" i="5"/>
  <c r="K90" i="5"/>
  <c r="Q114" i="5"/>
  <c r="M90" i="5"/>
  <c r="BA62" i="4"/>
  <c r="B113" i="5"/>
  <c r="T90" i="5"/>
  <c r="E114" i="5"/>
  <c r="L102" i="5"/>
  <c r="H114" i="5"/>
  <c r="T114" i="5"/>
  <c r="P90" i="5"/>
  <c r="J114" i="5"/>
  <c r="BH74" i="4"/>
  <c r="BF84" i="4"/>
  <c r="AM58" i="42"/>
  <c r="E84" i="5"/>
  <c r="S84" i="5"/>
  <c r="AN46" i="42"/>
  <c r="M120" i="5"/>
  <c r="Q120" i="5"/>
  <c r="H120" i="5"/>
  <c r="AD77" i="4"/>
  <c r="AG20" i="24"/>
  <c r="W82" i="42"/>
  <c r="G84" i="5"/>
  <c r="K84" i="5"/>
  <c r="AF4" i="11"/>
  <c r="O120" i="5"/>
  <c r="G96" i="5"/>
  <c r="E58" i="42"/>
  <c r="N84" i="5"/>
  <c r="AS46" i="42"/>
  <c r="G120" i="5"/>
  <c r="N120" i="5"/>
  <c r="T84" i="5"/>
  <c r="L2" i="30"/>
  <c r="L6" i="30" s="1"/>
  <c r="Q6" i="33" s="1"/>
  <c r="L6" i="34" s="1"/>
  <c r="I6" i="35" s="1"/>
  <c r="B10" i="35" s="1"/>
  <c r="BB62" i="4"/>
  <c r="AF32" i="24"/>
  <c r="AL82" i="42"/>
  <c r="H84" i="5"/>
  <c r="R120" i="5"/>
  <c r="AH77" i="4"/>
  <c r="K32" i="24"/>
  <c r="K20" i="24"/>
  <c r="AG32" i="24"/>
  <c r="P84" i="5"/>
  <c r="T108" i="5"/>
  <c r="T77" i="4"/>
  <c r="W77" i="4"/>
  <c r="BG74" i="4"/>
  <c r="BN62" i="4"/>
  <c r="BN50" i="4"/>
  <c r="L32" i="24"/>
  <c r="L20" i="24"/>
  <c r="F84" i="5"/>
  <c r="I84" i="5"/>
  <c r="BK77" i="4"/>
  <c r="BF74" i="4"/>
  <c r="BM62" i="4"/>
  <c r="BM50" i="4"/>
  <c r="Z82" i="42"/>
  <c r="B83" i="5"/>
  <c r="I96" i="5"/>
  <c r="AC77" i="4"/>
  <c r="BE74" i="4"/>
  <c r="BK62" i="4"/>
  <c r="BK50" i="4"/>
  <c r="G32" i="24"/>
  <c r="G20" i="24"/>
  <c r="AS70" i="42"/>
  <c r="O84" i="5"/>
  <c r="P120" i="5"/>
  <c r="K96" i="5"/>
  <c r="P96" i="5"/>
  <c r="BG77" i="4"/>
  <c r="BD74" i="4"/>
  <c r="BJ62" i="4"/>
  <c r="BB50" i="4"/>
  <c r="H32" i="24"/>
  <c r="H20" i="24"/>
  <c r="AJ20" i="24"/>
  <c r="D70" i="42"/>
  <c r="Q84" i="5"/>
  <c r="S120" i="5"/>
  <c r="E96" i="5"/>
  <c r="Q96" i="5"/>
  <c r="C58" i="42"/>
  <c r="BC74" i="4"/>
  <c r="BH62" i="4"/>
  <c r="R84" i="5"/>
  <c r="C16" i="17"/>
  <c r="J2" i="20" s="1"/>
  <c r="L120" i="5"/>
  <c r="B119" i="5"/>
  <c r="L17" i="24"/>
  <c r="AJ29" i="24"/>
  <c r="G17" i="24"/>
  <c r="K29" i="24"/>
  <c r="H17" i="24"/>
  <c r="AF29" i="24"/>
  <c r="AJ17" i="24"/>
  <c r="AF17" i="24"/>
  <c r="AB82" i="42"/>
  <c r="G29" i="24"/>
  <c r="AG17" i="24"/>
  <c r="BD84" i="4"/>
  <c r="H29" i="24"/>
  <c r="N96" i="5"/>
  <c r="O58" i="42"/>
  <c r="L115" i="5"/>
  <c r="AC22" i="4"/>
  <c r="W22" i="4"/>
  <c r="U104" i="5"/>
  <c r="N56" i="4"/>
  <c r="I58" i="4"/>
  <c r="E82" i="4"/>
  <c r="K32" i="4"/>
  <c r="F25" i="34" s="1"/>
  <c r="AH22" i="4"/>
  <c r="I56" i="4"/>
  <c r="AG34" i="4"/>
  <c r="F58" i="4"/>
  <c r="AQ82" i="4"/>
  <c r="AE32" i="42"/>
  <c r="AM34" i="4"/>
  <c r="AB68" i="42"/>
  <c r="AE58" i="4"/>
  <c r="P82" i="4"/>
  <c r="AP56" i="4"/>
  <c r="F22" i="4"/>
  <c r="E17" i="6" s="1"/>
  <c r="E15" i="35" s="1"/>
  <c r="AU22" i="4"/>
  <c r="G58" i="4"/>
  <c r="AF82" i="4"/>
  <c r="E34" i="4"/>
  <c r="AS58" i="4"/>
  <c r="W82" i="4"/>
  <c r="AT58" i="4"/>
  <c r="AX82" i="4"/>
  <c r="AR58" i="4"/>
  <c r="AP70" i="4"/>
  <c r="D22" i="4"/>
  <c r="AA70" i="4"/>
  <c r="AB22" i="4"/>
  <c r="AK58" i="4"/>
  <c r="AR70" i="4"/>
  <c r="AG82" i="4"/>
  <c r="P22" i="4"/>
  <c r="AI22" i="4"/>
  <c r="V34" i="4"/>
  <c r="X44" i="4"/>
  <c r="AU58" i="4"/>
  <c r="AJ82" i="4"/>
  <c r="AU56" i="4"/>
  <c r="AP22" i="4"/>
  <c r="AJ22" i="4"/>
  <c r="C58" i="4"/>
  <c r="D51" i="34" s="1"/>
  <c r="AY82" i="4"/>
  <c r="R105" i="5"/>
  <c r="B92" i="5"/>
  <c r="U93" i="5"/>
  <c r="U117" i="5"/>
  <c r="G107" i="5"/>
  <c r="AN81" i="42"/>
  <c r="AC21" i="42"/>
  <c r="T57" i="42"/>
  <c r="CS18" i="4"/>
  <c r="BR18" i="4"/>
  <c r="X18" i="4"/>
  <c r="J18" i="4"/>
  <c r="CO18" i="4"/>
  <c r="CL18" i="4"/>
  <c r="U18" i="4"/>
  <c r="AN18" i="4"/>
  <c r="BT18" i="4"/>
  <c r="AT18" i="4"/>
  <c r="AH18" i="4"/>
  <c r="CF18" i="4"/>
  <c r="CC18" i="4"/>
  <c r="J56" i="42"/>
  <c r="AM18" i="4"/>
  <c r="H18" i="4"/>
  <c r="AU18" i="4"/>
  <c r="Z18" i="4"/>
  <c r="V18" i="4"/>
  <c r="D80" i="42"/>
  <c r="CU18" i="4"/>
  <c r="BW18" i="4"/>
  <c r="F18" i="4"/>
  <c r="CT18" i="4"/>
  <c r="Y18" i="4"/>
  <c r="S18" i="4"/>
  <c r="CN18" i="4"/>
  <c r="BQ18" i="4"/>
  <c r="AD18" i="4"/>
  <c r="AE18" i="4"/>
  <c r="CE18" i="4"/>
  <c r="C14" i="5"/>
  <c r="N14" i="5" s="1"/>
  <c r="AJ18" i="4"/>
  <c r="K18" i="4"/>
  <c r="T18" i="4"/>
  <c r="AG32" i="42"/>
  <c r="B14" i="8"/>
  <c r="M14" i="8" s="1"/>
  <c r="CK18" i="4"/>
  <c r="CJ18" i="4"/>
  <c r="AC18" i="4"/>
  <c r="AI18" i="4"/>
  <c r="M18" i="4"/>
  <c r="AB80" i="42"/>
  <c r="H68" i="42"/>
  <c r="BS18" i="4"/>
  <c r="C18" i="4"/>
  <c r="AG18" i="4"/>
  <c r="CA18" i="4"/>
  <c r="AV18" i="4"/>
  <c r="CM18" i="4"/>
  <c r="BV18" i="4"/>
  <c r="BZ18" i="4"/>
  <c r="AF18" i="4"/>
  <c r="AB18" i="4"/>
  <c r="AK18" i="4"/>
  <c r="AG44" i="42"/>
  <c r="AQ56" i="42"/>
  <c r="BO18" i="4"/>
  <c r="CD18" i="4"/>
  <c r="BP18" i="4"/>
  <c r="BM18" i="4"/>
  <c r="AA18" i="4"/>
  <c r="G18" i="4"/>
  <c r="W18" i="4"/>
  <c r="AP18" i="4"/>
  <c r="O32" i="42"/>
  <c r="AF32" i="42"/>
  <c r="BU18" i="4"/>
  <c r="BX18" i="4"/>
  <c r="R18" i="4"/>
  <c r="E18" i="4"/>
  <c r="AO18" i="4"/>
  <c r="N23" i="42"/>
  <c r="AM47" i="42"/>
  <c r="AB47" i="42"/>
  <c r="V47" i="42"/>
  <c r="AR47" i="42"/>
  <c r="E47" i="42"/>
  <c r="AF47" i="42"/>
  <c r="AC47" i="42"/>
  <c r="AS47" i="42"/>
  <c r="Y47" i="42"/>
  <c r="R59" i="42"/>
  <c r="I35" i="42"/>
  <c r="D47" i="42"/>
  <c r="O47" i="42"/>
  <c r="M47" i="42"/>
  <c r="W47" i="42"/>
  <c r="AQ35" i="42"/>
  <c r="AF23" i="42"/>
  <c r="I47" i="42"/>
  <c r="AE47" i="42"/>
  <c r="AN47" i="42"/>
  <c r="Z47" i="42"/>
  <c r="C23" i="42"/>
  <c r="AF71" i="42"/>
  <c r="AQ47" i="42"/>
  <c r="H47" i="42"/>
  <c r="D23" i="42"/>
  <c r="C47" i="42"/>
  <c r="AD47" i="42"/>
  <c r="Y23" i="42"/>
  <c r="M59" i="42"/>
  <c r="J47" i="42"/>
  <c r="AJ83" i="42"/>
  <c r="T47" i="42"/>
  <c r="AD80" i="42"/>
  <c r="AF44" i="42"/>
  <c r="AL68" i="42"/>
  <c r="Z44" i="42"/>
  <c r="AK56" i="42"/>
  <c r="Z56" i="42"/>
  <c r="AJ68" i="42"/>
  <c r="Y80" i="42"/>
  <c r="AI80" i="42"/>
  <c r="H118" i="5"/>
  <c r="E56" i="42"/>
  <c r="E32" i="42"/>
  <c r="E68" i="42"/>
  <c r="D56" i="42"/>
  <c r="T56" i="42"/>
  <c r="AS80" i="42"/>
  <c r="AB44" i="42"/>
  <c r="N56" i="42"/>
  <c r="AM56" i="42"/>
  <c r="AL80" i="42"/>
  <c r="X56" i="42"/>
  <c r="Y68" i="42"/>
  <c r="AG68" i="42"/>
  <c r="I118" i="5"/>
  <c r="H80" i="42"/>
  <c r="P106" i="5"/>
  <c r="D32" i="42"/>
  <c r="W80" i="42"/>
  <c r="O80" i="42"/>
  <c r="AD44" i="42"/>
  <c r="AD68" i="42"/>
  <c r="H44" i="42"/>
  <c r="AR68" i="42"/>
  <c r="Z80" i="42"/>
  <c r="AF59" i="4"/>
  <c r="J80" i="42"/>
  <c r="AN80" i="42"/>
  <c r="O56" i="42"/>
  <c r="AJ56" i="42"/>
  <c r="N80" i="42"/>
  <c r="AG80" i="42"/>
  <c r="E44" i="42"/>
  <c r="T68" i="42"/>
  <c r="AK80" i="42"/>
  <c r="AR80" i="42"/>
  <c r="BK84" i="4"/>
  <c r="V80" i="42"/>
  <c r="T80" i="42"/>
  <c r="BJ84" i="4"/>
  <c r="AL32" i="42"/>
  <c r="I56" i="42"/>
  <c r="AM44" i="42"/>
  <c r="AC56" i="42"/>
  <c r="AL44" i="42"/>
  <c r="W68" i="42"/>
  <c r="Z32" i="42"/>
  <c r="AQ44" i="42"/>
  <c r="AG56" i="42"/>
  <c r="AM32" i="42"/>
  <c r="AQ68" i="42"/>
  <c r="Y44" i="42"/>
  <c r="M44" i="42"/>
  <c r="AN44" i="42"/>
  <c r="AE80" i="42"/>
  <c r="D68" i="42"/>
  <c r="S106" i="5"/>
  <c r="R80" i="42"/>
  <c r="S68" i="42"/>
  <c r="BG84" i="4"/>
  <c r="BJ60" i="4"/>
  <c r="AB56" i="42"/>
  <c r="AC44" i="42"/>
  <c r="E80" i="42"/>
  <c r="R68" i="42"/>
  <c r="M56" i="42"/>
  <c r="AE56" i="42"/>
  <c r="O68" i="42"/>
  <c r="AE68" i="42"/>
  <c r="AD32" i="42"/>
  <c r="AM80" i="42"/>
  <c r="X44" i="42"/>
  <c r="AJ80" i="42"/>
  <c r="V68" i="42"/>
  <c r="AQ80" i="42"/>
  <c r="I68" i="42"/>
  <c r="S44" i="42"/>
  <c r="N68" i="42"/>
  <c r="N32" i="42"/>
  <c r="AC80" i="42"/>
  <c r="AJ44" i="42"/>
  <c r="N44" i="42"/>
  <c r="AF56" i="42"/>
  <c r="AN56" i="42"/>
  <c r="X32" i="42"/>
  <c r="V94" i="5"/>
  <c r="C44" i="42"/>
  <c r="C68" i="42"/>
  <c r="S80" i="42"/>
  <c r="AK44" i="42"/>
  <c r="AQ32" i="42"/>
  <c r="AL56" i="42"/>
  <c r="Y56" i="42"/>
  <c r="O44" i="42"/>
  <c r="AK68" i="42"/>
  <c r="AF68" i="42"/>
  <c r="C80" i="42"/>
  <c r="G94" i="5"/>
  <c r="BC84" i="4"/>
  <c r="BJ72" i="4"/>
  <c r="AC68" i="42"/>
  <c r="AI68" i="42"/>
  <c r="M80" i="42"/>
  <c r="AJ32" i="42"/>
  <c r="M68" i="42"/>
  <c r="AE44" i="42"/>
  <c r="M32" i="42"/>
  <c r="I32" i="42"/>
  <c r="H56" i="42"/>
  <c r="AK32" i="42"/>
  <c r="D44" i="42"/>
  <c r="BN81" i="4"/>
  <c r="W32" i="42"/>
  <c r="AN68" i="42"/>
  <c r="AN32" i="42"/>
  <c r="Z68" i="42"/>
  <c r="AI56" i="42"/>
  <c r="W44" i="42"/>
  <c r="X68" i="42"/>
  <c r="AD56" i="42"/>
  <c r="H32" i="42"/>
  <c r="J68" i="42"/>
  <c r="I80" i="42"/>
  <c r="I92" i="5"/>
  <c r="AD69" i="4"/>
  <c r="B41" i="8"/>
  <c r="S45" i="4"/>
  <c r="X21" i="4"/>
  <c r="AN45" i="4"/>
  <c r="P81" i="4"/>
  <c r="AF33" i="4"/>
  <c r="AQ69" i="4"/>
  <c r="H69" i="4"/>
  <c r="AK45" i="4"/>
  <c r="F21" i="4"/>
  <c r="F45" i="4"/>
  <c r="AI81" i="4"/>
  <c r="AV21" i="4"/>
  <c r="Y69" i="4"/>
  <c r="AA81" i="4"/>
  <c r="I81" i="4"/>
  <c r="F33" i="4"/>
  <c r="AB21" i="4"/>
  <c r="D69" i="4"/>
  <c r="P104" i="5"/>
  <c r="AO69" i="4"/>
  <c r="AP21" i="4"/>
  <c r="K45" i="4"/>
  <c r="F38" i="34" s="1"/>
  <c r="AF81" i="4"/>
  <c r="M81" i="4"/>
  <c r="AB33" i="4"/>
  <c r="P69" i="4"/>
  <c r="I57" i="4"/>
  <c r="R69" i="4"/>
  <c r="AF45" i="4"/>
  <c r="AL33" i="4"/>
  <c r="AJ33" i="4"/>
  <c r="AS69" i="4"/>
  <c r="AN21" i="4"/>
  <c r="G45" i="4"/>
  <c r="M45" i="4"/>
  <c r="E45" i="4"/>
  <c r="T45" i="4"/>
  <c r="V116" i="5"/>
  <c r="AB45" i="4"/>
  <c r="AR81" i="4"/>
  <c r="N33" i="4"/>
  <c r="Z81" i="4"/>
  <c r="F69" i="4"/>
  <c r="G21" i="4"/>
  <c r="W69" i="4"/>
  <c r="AC21" i="4"/>
  <c r="AV45" i="4"/>
  <c r="AE81" i="4"/>
  <c r="AV33" i="4"/>
  <c r="AU81" i="4"/>
  <c r="Y21" i="4"/>
  <c r="AX69" i="4"/>
  <c r="AE45" i="4"/>
  <c r="R45" i="4"/>
  <c r="U69" i="4"/>
  <c r="M33" i="4"/>
  <c r="C21" i="4"/>
  <c r="BG81" i="4"/>
  <c r="G92" i="5"/>
  <c r="AQ45" i="4"/>
  <c r="AO81" i="4"/>
  <c r="I33" i="4"/>
  <c r="X81" i="4"/>
  <c r="AI33" i="4"/>
  <c r="AJ69" i="4"/>
  <c r="P45" i="4"/>
  <c r="K21" i="4"/>
  <c r="AM45" i="4"/>
  <c r="AB81" i="4"/>
  <c r="AE33" i="4"/>
  <c r="AT81" i="4"/>
  <c r="E21" i="4"/>
  <c r="AP69" i="4"/>
  <c r="T21" i="4"/>
  <c r="I45" i="4"/>
  <c r="AP45" i="4"/>
  <c r="AD45" i="4"/>
  <c r="BB81" i="4"/>
  <c r="M104" i="5"/>
  <c r="AA33" i="4"/>
  <c r="AL81" i="4"/>
  <c r="E33" i="4"/>
  <c r="T69" i="4"/>
  <c r="U21" i="4"/>
  <c r="AC69" i="4"/>
  <c r="H45" i="4"/>
  <c r="AQ81" i="4"/>
  <c r="K33" i="4"/>
  <c r="F26" i="34" s="1"/>
  <c r="AV81" i="4"/>
  <c r="Z33" i="4"/>
  <c r="E69" i="4"/>
  <c r="AL45" i="4"/>
  <c r="U45" i="4"/>
  <c r="AS81" i="4"/>
  <c r="J33" i="4"/>
  <c r="Q81" i="4"/>
  <c r="M69" i="4"/>
  <c r="C41" i="5"/>
  <c r="BA81" i="4"/>
  <c r="BH69" i="4"/>
  <c r="I104" i="5"/>
  <c r="AC33" i="4"/>
  <c r="Y81" i="4"/>
  <c r="AH21" i="4"/>
  <c r="Q69" i="4"/>
  <c r="X69" i="4"/>
  <c r="Y33" i="4"/>
  <c r="AN81" i="4"/>
  <c r="AT33" i="4"/>
  <c r="H81" i="4"/>
  <c r="AK21" i="4"/>
  <c r="N69" i="4"/>
  <c r="AY45" i="4"/>
  <c r="AP81" i="4"/>
  <c r="AD33" i="4"/>
  <c r="AT69" i="4"/>
  <c r="N81" i="4"/>
  <c r="AJ81" i="4"/>
  <c r="J21" i="4"/>
  <c r="W21" i="4"/>
  <c r="AL69" i="4"/>
  <c r="AN33" i="4"/>
  <c r="BC69" i="4"/>
  <c r="T116" i="5"/>
  <c r="G81" i="4"/>
  <c r="V33" i="4"/>
  <c r="AF69" i="4"/>
  <c r="AV69" i="4"/>
  <c r="R21" i="4"/>
  <c r="AN57" i="4"/>
  <c r="D21" i="4"/>
  <c r="P33" i="4"/>
  <c r="AK81" i="4"/>
  <c r="AP33" i="4"/>
  <c r="S69" i="4"/>
  <c r="S21" i="4"/>
  <c r="I69" i="4"/>
  <c r="AU45" i="4"/>
  <c r="AM81" i="4"/>
  <c r="W33" i="4"/>
  <c r="AX45" i="4"/>
  <c r="AT45" i="4"/>
  <c r="AR45" i="4"/>
  <c r="C29" i="5"/>
  <c r="L29" i="5" s="1"/>
  <c r="U81" i="4"/>
  <c r="BB69" i="4"/>
  <c r="P92" i="5"/>
  <c r="D81" i="4"/>
  <c r="AU21" i="4"/>
  <c r="AK69" i="4"/>
  <c r="Z69" i="4"/>
  <c r="B17" i="8"/>
  <c r="I17" i="8" s="1"/>
  <c r="AC45" i="4"/>
  <c r="F81" i="4"/>
  <c r="H33" i="4"/>
  <c r="J81" i="4"/>
  <c r="AI69" i="4"/>
  <c r="AD57" i="4"/>
  <c r="I21" i="4"/>
  <c r="J45" i="4"/>
  <c r="W81" i="4"/>
  <c r="AI21" i="4"/>
  <c r="H21" i="4"/>
  <c r="N21" i="4"/>
  <c r="W45" i="4"/>
  <c r="AM21" i="4"/>
  <c r="AJ21" i="4"/>
  <c r="AE21" i="4"/>
  <c r="AW69" i="4"/>
  <c r="BA69" i="4"/>
  <c r="AX81" i="4"/>
  <c r="AG21" i="4"/>
  <c r="K69" i="4"/>
  <c r="AL21" i="4"/>
  <c r="U33" i="4"/>
  <c r="AH45" i="4"/>
  <c r="C81" i="4"/>
  <c r="C33" i="4"/>
  <c r="D26" i="34" s="1"/>
  <c r="AE69" i="4"/>
  <c r="AF21" i="4"/>
  <c r="AA69" i="4"/>
  <c r="AG45" i="4"/>
  <c r="AD21" i="4"/>
  <c r="X33" i="4"/>
  <c r="AG69" i="4"/>
  <c r="AA21" i="4"/>
  <c r="S33" i="4"/>
  <c r="G69" i="4"/>
  <c r="AR69" i="4"/>
  <c r="AO21" i="4"/>
  <c r="R116" i="5"/>
  <c r="O116" i="5"/>
  <c r="AH81" i="4"/>
  <c r="Z45" i="4"/>
  <c r="AM69" i="4"/>
  <c r="AO45" i="4"/>
  <c r="AT21" i="4"/>
  <c r="Y45" i="4"/>
  <c r="AW81" i="4"/>
  <c r="AY69" i="4"/>
  <c r="C69" i="4"/>
  <c r="V45" i="4"/>
  <c r="E81" i="4"/>
  <c r="AB69" i="4"/>
  <c r="AG81" i="4"/>
  <c r="AM33" i="4"/>
  <c r="C77" i="5"/>
  <c r="AR77" i="5" s="1"/>
  <c r="AH33" i="4"/>
  <c r="V69" i="4"/>
  <c r="R33" i="4"/>
  <c r="D45" i="4"/>
  <c r="AW45" i="4"/>
  <c r="T81" i="4"/>
  <c r="AK33" i="4"/>
  <c r="K81" i="4"/>
  <c r="D33" i="4"/>
  <c r="AU69" i="4"/>
  <c r="AS45" i="4"/>
  <c r="N45" i="4"/>
  <c r="AY81" i="4"/>
  <c r="AO33" i="4"/>
  <c r="AH69" i="4"/>
  <c r="C65" i="5"/>
  <c r="AR65" i="5" s="1"/>
  <c r="C17" i="5"/>
  <c r="L17" i="5" s="1"/>
  <c r="AD81" i="4"/>
  <c r="R81" i="4"/>
  <c r="Q45" i="4"/>
  <c r="I46" i="29"/>
  <c r="U103" i="5"/>
  <c r="E103" i="5"/>
  <c r="R103" i="5"/>
  <c r="I115" i="5"/>
  <c r="E115" i="5"/>
  <c r="O115" i="5"/>
  <c r="R115" i="5"/>
  <c r="U115" i="5"/>
  <c r="N115" i="5"/>
  <c r="B114" i="5"/>
  <c r="T115" i="5"/>
  <c r="H115" i="5"/>
  <c r="K115" i="5"/>
  <c r="S115" i="5"/>
  <c r="G115" i="5"/>
  <c r="V115" i="5"/>
  <c r="F115" i="5"/>
  <c r="P115" i="5"/>
  <c r="V92" i="5"/>
  <c r="R92" i="5"/>
  <c r="S92" i="5"/>
  <c r="N92" i="5"/>
  <c r="E92" i="5"/>
  <c r="H92" i="5"/>
  <c r="K92" i="5"/>
  <c r="F92" i="5"/>
  <c r="M92" i="5"/>
  <c r="B91" i="5"/>
  <c r="J92" i="5"/>
  <c r="O92" i="5"/>
  <c r="T92" i="5"/>
  <c r="U92" i="5"/>
  <c r="Q92" i="5"/>
  <c r="R104" i="5"/>
  <c r="H104" i="5"/>
  <c r="K104" i="5"/>
  <c r="S104" i="5"/>
  <c r="N104" i="5"/>
  <c r="E104" i="5"/>
  <c r="L104" i="5"/>
  <c r="T104" i="5"/>
  <c r="F104" i="5"/>
  <c r="O104" i="5"/>
  <c r="J104" i="5"/>
  <c r="V104" i="5"/>
  <c r="G104" i="5"/>
  <c r="B103" i="5"/>
  <c r="Q104" i="5"/>
  <c r="P116" i="5"/>
  <c r="J116" i="5"/>
  <c r="Q116" i="5"/>
  <c r="N116" i="5"/>
  <c r="L116" i="5"/>
  <c r="S116" i="5"/>
  <c r="I116" i="5"/>
  <c r="H116" i="5"/>
  <c r="F116" i="5"/>
  <c r="B115" i="5"/>
  <c r="M116" i="5"/>
  <c r="U116" i="5"/>
  <c r="E116" i="5"/>
  <c r="K116" i="5"/>
  <c r="M115" i="5"/>
  <c r="Q103" i="5"/>
  <c r="X64" i="42"/>
  <c r="AK41" i="42"/>
  <c r="Q115" i="5"/>
  <c r="BM59" i="4"/>
  <c r="X22" i="4"/>
  <c r="AE34" i="4"/>
  <c r="AX58" i="4"/>
  <c r="AY58" i="4"/>
  <c r="AD58" i="4"/>
  <c r="P58" i="4"/>
  <c r="J82" i="4"/>
  <c r="H82" i="4"/>
  <c r="AW82" i="4"/>
  <c r="AL82" i="4"/>
  <c r="S47" i="4"/>
  <c r="C54" i="5"/>
  <c r="E54" i="5" s="1"/>
  <c r="AA82" i="4"/>
  <c r="BN58" i="4"/>
  <c r="Z22" i="4"/>
  <c r="I34" i="4"/>
  <c r="AO34" i="4"/>
  <c r="K58" i="4"/>
  <c r="F51" i="34" s="1"/>
  <c r="AV58" i="4"/>
  <c r="AC58" i="4"/>
  <c r="AI58" i="4"/>
  <c r="N82" i="4"/>
  <c r="K82" i="4"/>
  <c r="C82" i="4"/>
  <c r="AO82" i="4"/>
  <c r="AI47" i="4"/>
  <c r="BN82" i="4"/>
  <c r="BM58" i="4"/>
  <c r="C30" i="5"/>
  <c r="U30" i="5" s="1"/>
  <c r="AG58" i="4"/>
  <c r="T58" i="4"/>
  <c r="V58" i="4"/>
  <c r="W58" i="4"/>
  <c r="Q82" i="4"/>
  <c r="S82" i="4"/>
  <c r="F82" i="4"/>
  <c r="AR82" i="4"/>
  <c r="AC47" i="4"/>
  <c r="V23" i="4"/>
  <c r="S58" i="4"/>
  <c r="AT34" i="4"/>
  <c r="BG82" i="4"/>
  <c r="BF58" i="4"/>
  <c r="AA22" i="4"/>
  <c r="AP34" i="4"/>
  <c r="X58" i="4"/>
  <c r="Y58" i="4"/>
  <c r="Z58" i="4"/>
  <c r="AL58" i="4"/>
  <c r="U82" i="4"/>
  <c r="V82" i="4"/>
  <c r="I82" i="4"/>
  <c r="C78" i="5"/>
  <c r="AR78" i="5" s="1"/>
  <c r="AW47" i="4"/>
  <c r="X82" i="4"/>
  <c r="AD82" i="4"/>
  <c r="BB82" i="4"/>
  <c r="BA58" i="4"/>
  <c r="I22" i="4"/>
  <c r="AA58" i="4"/>
  <c r="D58" i="4"/>
  <c r="AP58" i="4"/>
  <c r="R58" i="4"/>
  <c r="R82" i="4"/>
  <c r="Y82" i="4"/>
  <c r="M82" i="4"/>
  <c r="AU82" i="4"/>
  <c r="AR59" i="4"/>
  <c r="AU23" i="4"/>
  <c r="BA82" i="4"/>
  <c r="D59" i="4"/>
  <c r="AV34" i="4"/>
  <c r="W34" i="4"/>
  <c r="AW58" i="4"/>
  <c r="AH58" i="4"/>
  <c r="AJ58" i="4"/>
  <c r="W70" i="4"/>
  <c r="AM82" i="4"/>
  <c r="AE82" i="4"/>
  <c r="T82" i="4"/>
  <c r="D82" i="4"/>
  <c r="N58" i="4"/>
  <c r="AO22" i="4"/>
  <c r="P34" i="4"/>
  <c r="AN58" i="4"/>
  <c r="AO58" i="4"/>
  <c r="AQ58" i="4"/>
  <c r="P70" i="4"/>
  <c r="AP82" i="4"/>
  <c r="AH82" i="4"/>
  <c r="AI82" i="4"/>
  <c r="G82" i="4"/>
  <c r="G71" i="4"/>
  <c r="D34" i="4"/>
  <c r="AC34" i="4"/>
  <c r="H34" i="4"/>
  <c r="AM58" i="4"/>
  <c r="Q58" i="4"/>
  <c r="E58" i="4"/>
  <c r="AN70" i="4"/>
  <c r="AS82" i="4"/>
  <c r="AK82" i="4"/>
  <c r="Z82" i="4"/>
  <c r="R47" i="4"/>
  <c r="AN23" i="4"/>
  <c r="H58" i="4"/>
  <c r="X34" i="4"/>
  <c r="K34" i="4"/>
  <c r="F27" i="34" s="1"/>
  <c r="F34" i="4"/>
  <c r="M58" i="4"/>
  <c r="AB58" i="4"/>
  <c r="AF58" i="4"/>
  <c r="F70" i="4"/>
  <c r="AV82" i="4"/>
  <c r="AN82" i="4"/>
  <c r="AC82" i="4"/>
  <c r="K47" i="4"/>
  <c r="F40" i="34" s="1"/>
  <c r="AF23" i="4"/>
  <c r="BC82" i="4"/>
  <c r="BC81" i="4"/>
  <c r="BD69" i="4"/>
  <c r="BB58" i="4"/>
  <c r="BM82" i="4"/>
  <c r="BM81" i="4"/>
  <c r="BN69" i="4"/>
  <c r="BK58" i="4"/>
  <c r="BC33" i="4"/>
  <c r="BN87" i="4"/>
  <c r="BK82" i="4"/>
  <c r="BK81" i="4"/>
  <c r="BM69" i="4"/>
  <c r="BJ58" i="4"/>
  <c r="BB87" i="4"/>
  <c r="BJ82" i="4"/>
  <c r="BJ81" i="4"/>
  <c r="BK69" i="4"/>
  <c r="BH58" i="4"/>
  <c r="BH82" i="4"/>
  <c r="BH81" i="4"/>
  <c r="BJ69" i="4"/>
  <c r="BG58" i="4"/>
  <c r="BF82" i="4"/>
  <c r="BF81" i="4"/>
  <c r="BG69" i="4"/>
  <c r="BE58" i="4"/>
  <c r="BH45" i="4"/>
  <c r="BE82" i="4"/>
  <c r="BE81" i="4"/>
  <c r="BF69" i="4"/>
  <c r="BD58" i="4"/>
  <c r="BG45" i="4"/>
  <c r="B93" i="5"/>
  <c r="R94" i="5"/>
  <c r="J94" i="5"/>
  <c r="O94" i="5"/>
  <c r="Q94" i="5"/>
  <c r="U94" i="5"/>
  <c r="N94" i="5"/>
  <c r="E94" i="5"/>
  <c r="I94" i="5"/>
  <c r="M94" i="5"/>
  <c r="H94" i="5"/>
  <c r="L94" i="5"/>
  <c r="T94" i="5"/>
  <c r="K94" i="5"/>
  <c r="S94" i="5"/>
  <c r="F94" i="5"/>
  <c r="H106" i="5"/>
  <c r="U106" i="5"/>
  <c r="J106" i="5"/>
  <c r="E106" i="5"/>
  <c r="M106" i="5"/>
  <c r="V106" i="5"/>
  <c r="K106" i="5"/>
  <c r="L106" i="5"/>
  <c r="T106" i="5"/>
  <c r="F106" i="5"/>
  <c r="R106" i="5"/>
  <c r="I106" i="5"/>
  <c r="G106" i="5"/>
  <c r="N106" i="5"/>
  <c r="B105" i="5"/>
  <c r="O106" i="5"/>
  <c r="O118" i="5"/>
  <c r="F118" i="5"/>
  <c r="P118" i="5"/>
  <c r="L118" i="5"/>
  <c r="S118" i="5"/>
  <c r="Q118" i="5"/>
  <c r="K118" i="5"/>
  <c r="N118" i="5"/>
  <c r="E118" i="5"/>
  <c r="R118" i="5"/>
  <c r="G118" i="5"/>
  <c r="V118" i="5"/>
  <c r="J118" i="5"/>
  <c r="U118" i="5"/>
  <c r="T118" i="5"/>
  <c r="B117" i="5"/>
  <c r="AI66" i="42"/>
  <c r="AK59" i="4"/>
  <c r="Y59" i="4"/>
  <c r="AB59" i="4"/>
  <c r="G23" i="4"/>
  <c r="P35" i="4"/>
  <c r="Q47" i="4"/>
  <c r="E47" i="4"/>
  <c r="Q59" i="4"/>
  <c r="AA59" i="4"/>
  <c r="R23" i="4"/>
  <c r="X47" i="4"/>
  <c r="B19" i="8"/>
  <c r="P19" i="8" s="1"/>
  <c r="AT47" i="4"/>
  <c r="I35" i="4"/>
  <c r="BK59" i="4"/>
  <c r="BN45" i="4"/>
  <c r="AF35" i="4"/>
  <c r="AP23" i="4"/>
  <c r="AJ59" i="4"/>
  <c r="K59" i="4"/>
  <c r="F52" i="34" s="1"/>
  <c r="AA23" i="4"/>
  <c r="J23" i="4"/>
  <c r="J47" i="4"/>
  <c r="AX47" i="4"/>
  <c r="E71" i="4"/>
  <c r="AU59" i="4"/>
  <c r="P47" i="4"/>
  <c r="C23" i="4"/>
  <c r="AQ59" i="4"/>
  <c r="BJ59" i="4"/>
  <c r="T47" i="4"/>
  <c r="F47" i="4"/>
  <c r="F59" i="4"/>
  <c r="P23" i="4"/>
  <c r="B55" i="8"/>
  <c r="C55" i="8" s="1"/>
  <c r="AO47" i="4"/>
  <c r="AU47" i="4"/>
  <c r="AO59" i="4"/>
  <c r="H23" i="4"/>
  <c r="H47" i="4"/>
  <c r="Z23" i="4"/>
  <c r="AH59" i="4"/>
  <c r="AR47" i="4"/>
  <c r="BH59" i="4"/>
  <c r="AX83" i="4"/>
  <c r="H59" i="4"/>
  <c r="AK47" i="4"/>
  <c r="U47" i="4"/>
  <c r="AQ47" i="4"/>
  <c r="AI59" i="4"/>
  <c r="AB23" i="4"/>
  <c r="C35" i="4"/>
  <c r="D28" i="34" s="1"/>
  <c r="AE23" i="4"/>
  <c r="AM35" i="4"/>
  <c r="AM47" i="4"/>
  <c r="P59" i="4"/>
  <c r="E23" i="4"/>
  <c r="AS59" i="4"/>
  <c r="Z35" i="4"/>
  <c r="U35" i="4"/>
  <c r="BG59" i="4"/>
  <c r="BE45" i="4"/>
  <c r="BB23" i="4"/>
  <c r="S23" i="4"/>
  <c r="G59" i="4"/>
  <c r="AD47" i="4"/>
  <c r="N47" i="4"/>
  <c r="AY47" i="4"/>
  <c r="AO23" i="4"/>
  <c r="N23" i="4"/>
  <c r="AV23" i="4"/>
  <c r="AH23" i="4"/>
  <c r="AH47" i="4"/>
  <c r="F23" i="4"/>
  <c r="E18" i="6" s="1"/>
  <c r="E16" i="35" s="1"/>
  <c r="AI23" i="4"/>
  <c r="AJ23" i="4"/>
  <c r="AL59" i="4"/>
  <c r="AN47" i="4"/>
  <c r="V59" i="4"/>
  <c r="AE59" i="4"/>
  <c r="AF47" i="4"/>
  <c r="BJ83" i="4"/>
  <c r="BF59" i="4"/>
  <c r="BN47" i="4"/>
  <c r="BD45" i="4"/>
  <c r="AK83" i="4"/>
  <c r="AX59" i="4"/>
  <c r="AB47" i="4"/>
  <c r="Y47" i="4"/>
  <c r="C43" i="5"/>
  <c r="H43" i="5" s="1"/>
  <c r="AP47" i="4"/>
  <c r="N71" i="4"/>
  <c r="AV59" i="4"/>
  <c r="AT23" i="4"/>
  <c r="B43" i="8"/>
  <c r="C43" i="8" s="1"/>
  <c r="Z47" i="4"/>
  <c r="T23" i="4"/>
  <c r="AT59" i="4"/>
  <c r="U59" i="4"/>
  <c r="Z59" i="4"/>
  <c r="S59" i="4"/>
  <c r="BH83" i="4"/>
  <c r="BE59" i="4"/>
  <c r="BM47" i="4"/>
  <c r="J83" i="4"/>
  <c r="AJ71" i="4"/>
  <c r="W23" i="4"/>
  <c r="AP35" i="4"/>
  <c r="R59" i="4"/>
  <c r="M47" i="4"/>
  <c r="F71" i="4"/>
  <c r="AP59" i="4"/>
  <c r="P83" i="4"/>
  <c r="AK23" i="4"/>
  <c r="AA35" i="4"/>
  <c r="I23" i="4"/>
  <c r="M23" i="4"/>
  <c r="I59" i="4"/>
  <c r="I47" i="4"/>
  <c r="V47" i="4"/>
  <c r="R71" i="4"/>
  <c r="BG83" i="4"/>
  <c r="BF71" i="4"/>
  <c r="BD59" i="4"/>
  <c r="BJ47" i="4"/>
  <c r="Z83" i="4"/>
  <c r="N83" i="4"/>
  <c r="AB71" i="4"/>
  <c r="H35" i="4"/>
  <c r="AU35" i="4"/>
  <c r="G47" i="4"/>
  <c r="AC35" i="4"/>
  <c r="AG59" i="4"/>
  <c r="AG71" i="4"/>
  <c r="AY59" i="4"/>
  <c r="K23" i="4"/>
  <c r="F16" i="34" s="1"/>
  <c r="S35" i="4"/>
  <c r="N59" i="4"/>
  <c r="AC71" i="4"/>
  <c r="C59" i="4"/>
  <c r="D52" i="34" s="1"/>
  <c r="AL47" i="4"/>
  <c r="BF83" i="4"/>
  <c r="BE71" i="4"/>
  <c r="BC59" i="4"/>
  <c r="BG47" i="4"/>
  <c r="AC83" i="4"/>
  <c r="Q83" i="4"/>
  <c r="E83" i="4"/>
  <c r="AT83" i="4"/>
  <c r="T71" i="4"/>
  <c r="M59" i="4"/>
  <c r="AN35" i="4"/>
  <c r="AM23" i="4"/>
  <c r="AE35" i="4"/>
  <c r="AE47" i="4"/>
  <c r="AX71" i="4"/>
  <c r="AD59" i="4"/>
  <c r="U71" i="4"/>
  <c r="U23" i="4"/>
  <c r="AG23" i="4"/>
  <c r="J35" i="4"/>
  <c r="AP71" i="4"/>
  <c r="AC59" i="4"/>
  <c r="Y71" i="4"/>
  <c r="AG47" i="4"/>
  <c r="BE83" i="4"/>
  <c r="BD71" i="4"/>
  <c r="BB59" i="4"/>
  <c r="BF47" i="4"/>
  <c r="AF83" i="4"/>
  <c r="U83" i="4"/>
  <c r="H83" i="4"/>
  <c r="R83" i="4"/>
  <c r="C47" i="4"/>
  <c r="D40" i="34" s="1"/>
  <c r="D23" i="4"/>
  <c r="E59" i="4"/>
  <c r="I83" i="4"/>
  <c r="AD23" i="4"/>
  <c r="X35" i="4"/>
  <c r="AJ47" i="4"/>
  <c r="C31" i="5"/>
  <c r="AQ71" i="4"/>
  <c r="X59" i="4"/>
  <c r="AE71" i="4"/>
  <c r="AM59" i="4"/>
  <c r="X23" i="4"/>
  <c r="E35" i="4"/>
  <c r="AW71" i="4"/>
  <c r="W59" i="4"/>
  <c r="W47" i="4"/>
  <c r="AC23" i="4"/>
  <c r="AS47" i="4"/>
  <c r="BD83" i="4"/>
  <c r="BC71" i="4"/>
  <c r="BA59" i="4"/>
  <c r="BB47" i="4"/>
  <c r="AI83" i="4"/>
  <c r="X83" i="4"/>
  <c r="K83" i="4"/>
  <c r="AV47" i="4"/>
  <c r="W35" i="4"/>
  <c r="AW59" i="4"/>
  <c r="V71" i="4"/>
  <c r="AN59" i="4"/>
  <c r="T83" i="4"/>
  <c r="AJ35" i="4"/>
  <c r="AA47" i="4"/>
  <c r="C55" i="5"/>
  <c r="K55" i="5" s="1"/>
  <c r="AL71" i="4"/>
  <c r="T59" i="4"/>
  <c r="Z71" i="4"/>
  <c r="J59" i="4"/>
  <c r="M83" i="4"/>
  <c r="AL23" i="4"/>
  <c r="AO71" i="4"/>
  <c r="C19" i="5"/>
  <c r="E19" i="5" s="1"/>
  <c r="D47" i="4"/>
  <c r="AL35" i="4"/>
  <c r="AW83" i="4"/>
  <c r="BK87" i="4"/>
  <c r="BJ87" i="4"/>
  <c r="BH87" i="4"/>
  <c r="BG87" i="4"/>
  <c r="BK75" i="4"/>
  <c r="BF87" i="4"/>
  <c r="BC75" i="4"/>
  <c r="BE87" i="4"/>
  <c r="BB75" i="4"/>
  <c r="BJ63" i="4"/>
  <c r="BG39" i="4"/>
  <c r="BD87" i="4"/>
  <c r="BD63" i="4"/>
  <c r="BB39" i="4"/>
  <c r="BC87" i="4"/>
  <c r="BA87" i="4"/>
  <c r="BB84" i="4"/>
  <c r="BH60" i="4"/>
  <c r="BN48" i="4"/>
  <c r="BM38" i="4"/>
  <c r="BJ26" i="4"/>
  <c r="BA84" i="4"/>
  <c r="BD60" i="4"/>
  <c r="BM48" i="4"/>
  <c r="BG38" i="4"/>
  <c r="BH26" i="4"/>
  <c r="BN84" i="4"/>
  <c r="BC60" i="4"/>
  <c r="BG48" i="4"/>
  <c r="BF38" i="4"/>
  <c r="BG26" i="4"/>
  <c r="BM84" i="4"/>
  <c r="BB60" i="4"/>
  <c r="BK72" i="4"/>
  <c r="BH84" i="4"/>
  <c r="BH72" i="4"/>
  <c r="AS68" i="42"/>
  <c r="BG72" i="4"/>
  <c r="BC72" i="4"/>
  <c r="BH63" i="4"/>
  <c r="BF39" i="4"/>
  <c r="V98" i="5"/>
  <c r="Y33" i="42"/>
  <c r="J81" i="42"/>
  <c r="AG57" i="42"/>
  <c r="AC20" i="4"/>
  <c r="K44" i="4"/>
  <c r="F37" i="34" s="1"/>
  <c r="AF44" i="4"/>
  <c r="AG44" i="4"/>
  <c r="AH44" i="4"/>
  <c r="D56" i="4"/>
  <c r="P56" i="4"/>
  <c r="AF56" i="4"/>
  <c r="AB57" i="42"/>
  <c r="M21" i="42"/>
  <c r="AL21" i="42"/>
  <c r="Z81" i="42"/>
  <c r="X81" i="42"/>
  <c r="O33" i="42"/>
  <c r="O81" i="42"/>
  <c r="E21" i="42"/>
  <c r="R81" i="42"/>
  <c r="J57" i="42"/>
  <c r="V57" i="42"/>
  <c r="AS44" i="4"/>
  <c r="AQ44" i="4"/>
  <c r="Z44" i="4"/>
  <c r="AL56" i="4"/>
  <c r="H121" i="5"/>
  <c r="R98" i="5"/>
  <c r="H86" i="5"/>
  <c r="AN21" i="42"/>
  <c r="N57" i="42"/>
  <c r="I81" i="42"/>
  <c r="E57" i="42"/>
  <c r="T20" i="4"/>
  <c r="S44" i="4"/>
  <c r="V44" i="4"/>
  <c r="AB44" i="4"/>
  <c r="P44" i="4"/>
  <c r="U56" i="4"/>
  <c r="AV56" i="4"/>
  <c r="AK56" i="4"/>
  <c r="AJ81" i="42"/>
  <c r="AC81" i="42"/>
  <c r="AO56" i="4"/>
  <c r="Q56" i="4"/>
  <c r="W68" i="4"/>
  <c r="BA75" i="4"/>
  <c r="BG63" i="4"/>
  <c r="BE39" i="4"/>
  <c r="I98" i="5"/>
  <c r="AC57" i="42"/>
  <c r="AQ21" i="42"/>
  <c r="O57" i="42"/>
  <c r="AM81" i="42"/>
  <c r="AI57" i="42"/>
  <c r="CK20" i="4"/>
  <c r="AO44" i="4"/>
  <c r="W44" i="4"/>
  <c r="AM44" i="4"/>
  <c r="M56" i="4"/>
  <c r="AD56" i="4"/>
  <c r="AQ56" i="4"/>
  <c r="F56" i="4"/>
  <c r="AI81" i="42"/>
  <c r="C81" i="42"/>
  <c r="W57" i="42"/>
  <c r="BN75" i="4"/>
  <c r="BF63" i="4"/>
  <c r="BE56" i="4"/>
  <c r="BD39" i="4"/>
  <c r="G86" i="5"/>
  <c r="N98" i="5"/>
  <c r="O21" i="42"/>
  <c r="AL57" i="42"/>
  <c r="E81" i="42"/>
  <c r="I57" i="42"/>
  <c r="H44" i="4"/>
  <c r="AE44" i="4"/>
  <c r="AV44" i="4"/>
  <c r="J56" i="4"/>
  <c r="T56" i="4"/>
  <c r="X56" i="4"/>
  <c r="Z56" i="4"/>
  <c r="AE57" i="42"/>
  <c r="Y81" i="42"/>
  <c r="AE81" i="42"/>
  <c r="V81" i="42"/>
  <c r="S81" i="42"/>
  <c r="AR81" i="42"/>
  <c r="AK57" i="42"/>
  <c r="R44" i="4"/>
  <c r="AA20" i="4"/>
  <c r="C40" i="5"/>
  <c r="H57" i="42"/>
  <c r="J21" i="42"/>
  <c r="F98" i="5"/>
  <c r="O98" i="5"/>
  <c r="AT44" i="4"/>
  <c r="BM75" i="4"/>
  <c r="BE63" i="4"/>
  <c r="BC39" i="4"/>
  <c r="U98" i="5"/>
  <c r="K98" i="5"/>
  <c r="P98" i="5"/>
  <c r="E98" i="5"/>
  <c r="AN57" i="42"/>
  <c r="W21" i="42"/>
  <c r="AC45" i="42"/>
  <c r="M57" i="42"/>
  <c r="H81" i="42"/>
  <c r="AM57" i="42"/>
  <c r="X32" i="4"/>
  <c r="AP44" i="4"/>
  <c r="AJ44" i="4"/>
  <c r="AN44" i="4"/>
  <c r="S56" i="4"/>
  <c r="R56" i="4"/>
  <c r="AE56" i="4"/>
  <c r="AT56" i="4"/>
  <c r="X57" i="42"/>
  <c r="D57" i="42"/>
  <c r="C57" i="42"/>
  <c r="BS20" i="4"/>
  <c r="N121" i="5"/>
  <c r="S98" i="5"/>
  <c r="G98" i="5"/>
  <c r="AD57" i="42"/>
  <c r="M81" i="42"/>
  <c r="AJ57" i="42"/>
  <c r="U20" i="4"/>
  <c r="AD44" i="4"/>
  <c r="AR44" i="4"/>
  <c r="I44" i="4"/>
  <c r="AB56" i="4"/>
  <c r="H56" i="4"/>
  <c r="K56" i="4"/>
  <c r="F49" i="34" s="1"/>
  <c r="AW56" i="4"/>
  <c r="AD69" i="42"/>
  <c r="BJ75" i="4"/>
  <c r="BC63" i="4"/>
  <c r="T121" i="5"/>
  <c r="K86" i="5"/>
  <c r="AQ57" i="42"/>
  <c r="AC33" i="42"/>
  <c r="P20" i="4"/>
  <c r="AP32" i="4"/>
  <c r="AI44" i="4"/>
  <c r="AL44" i="4"/>
  <c r="J44" i="4"/>
  <c r="AX56" i="4"/>
  <c r="V56" i="4"/>
  <c r="E56" i="4"/>
  <c r="G56" i="4"/>
  <c r="Y57" i="42"/>
  <c r="E33" i="42"/>
  <c r="AS57" i="42"/>
  <c r="AS81" i="42"/>
  <c r="K48" i="15"/>
  <c r="K41" i="29"/>
  <c r="BH75" i="4"/>
  <c r="BB63" i="4"/>
  <c r="BD27" i="4"/>
  <c r="J98" i="5"/>
  <c r="Q98" i="5"/>
  <c r="J86" i="5"/>
  <c r="Z57" i="42"/>
  <c r="W33" i="42"/>
  <c r="W81" i="42"/>
  <c r="CA20" i="4"/>
  <c r="AF32" i="4"/>
  <c r="F44" i="4"/>
  <c r="AU44" i="4"/>
  <c r="Q44" i="4"/>
  <c r="AA56" i="4"/>
  <c r="AR56" i="4"/>
  <c r="AC56" i="4"/>
  <c r="B52" i="8"/>
  <c r="N21" i="42"/>
  <c r="AK21" i="42"/>
  <c r="T81" i="42"/>
  <c r="AC44" i="4"/>
  <c r="BG75" i="4"/>
  <c r="BA63" i="4"/>
  <c r="BM39" i="4"/>
  <c r="L98" i="5"/>
  <c r="S121" i="5"/>
  <c r="B97" i="5"/>
  <c r="N81" i="42"/>
  <c r="X33" i="42"/>
  <c r="M20" i="4"/>
  <c r="D44" i="4"/>
  <c r="AY44" i="4"/>
  <c r="C44" i="4"/>
  <c r="D37" i="34" s="1"/>
  <c r="AG56" i="4"/>
  <c r="AH56" i="4"/>
  <c r="AS56" i="4"/>
  <c r="V68" i="4"/>
  <c r="AD81" i="42"/>
  <c r="Y69" i="42"/>
  <c r="C52" i="5"/>
  <c r="AR52" i="5" s="1"/>
  <c r="AM21" i="42"/>
  <c r="S57" i="42"/>
  <c r="BF75" i="4"/>
  <c r="BN63" i="4"/>
  <c r="BK39" i="4"/>
  <c r="T98" i="5"/>
  <c r="H98" i="5"/>
  <c r="AN45" i="42"/>
  <c r="AB81" i="42"/>
  <c r="D33" i="42"/>
  <c r="AK81" i="42"/>
  <c r="CU20" i="4"/>
  <c r="C32" i="4"/>
  <c r="D25" i="34" s="1"/>
  <c r="E44" i="4"/>
  <c r="G44" i="4"/>
  <c r="B40" i="8"/>
  <c r="AN56" i="4"/>
  <c r="AI56" i="4"/>
  <c r="Y56" i="4"/>
  <c r="X68" i="4"/>
  <c r="AD21" i="42"/>
  <c r="AF81" i="42"/>
  <c r="AR57" i="42"/>
  <c r="BE75" i="4"/>
  <c r="BM63" i="4"/>
  <c r="BJ39" i="4"/>
  <c r="K110" i="5"/>
  <c r="AL81" i="42"/>
  <c r="AD33" i="42"/>
  <c r="AQ81" i="42"/>
  <c r="X20" i="4"/>
  <c r="M44" i="4"/>
  <c r="N44" i="4"/>
  <c r="Y44" i="4"/>
  <c r="AY56" i="4"/>
  <c r="AM56" i="4"/>
  <c r="M68" i="4"/>
  <c r="Z21" i="42"/>
  <c r="R57" i="42"/>
  <c r="T44" i="4"/>
  <c r="AW44" i="4"/>
  <c r="BJ22" i="4"/>
  <c r="BH34" i="4"/>
  <c r="BF34" i="4"/>
  <c r="BI68" i="4"/>
  <c r="CO68" i="4"/>
  <c r="BZ68" i="4"/>
  <c r="CN68" i="4"/>
  <c r="BY68" i="4"/>
  <c r="CM68" i="4"/>
  <c r="BX68" i="4"/>
  <c r="CX68" i="4"/>
  <c r="CL68" i="4"/>
  <c r="BW68" i="4"/>
  <c r="CW68" i="4"/>
  <c r="CK68" i="4"/>
  <c r="BV68" i="4"/>
  <c r="CV68" i="4"/>
  <c r="CJ68" i="4"/>
  <c r="BU68" i="4"/>
  <c r="CU68" i="4"/>
  <c r="CF68" i="4"/>
  <c r="BT68" i="4"/>
  <c r="CT68" i="4"/>
  <c r="CE68" i="4"/>
  <c r="BS68" i="4"/>
  <c r="CS68" i="4"/>
  <c r="CD68" i="4"/>
  <c r="BR68" i="4"/>
  <c r="CC68" i="4"/>
  <c r="BQ68" i="4"/>
  <c r="CB68" i="4"/>
  <c r="BP68" i="4"/>
  <c r="CA68" i="4"/>
  <c r="BO68" i="4"/>
  <c r="BI56" i="4"/>
  <c r="CT56" i="4"/>
  <c r="CE56" i="4"/>
  <c r="BS56" i="4"/>
  <c r="CC56" i="4"/>
  <c r="BQ56" i="4"/>
  <c r="CB56" i="4"/>
  <c r="BP56" i="4"/>
  <c r="CA56" i="4"/>
  <c r="BO56" i="4"/>
  <c r="CO56" i="4"/>
  <c r="BZ56" i="4"/>
  <c r="CM56" i="4"/>
  <c r="BX56" i="4"/>
  <c r="CW56" i="4"/>
  <c r="CK56" i="4"/>
  <c r="BV56" i="4"/>
  <c r="CD56" i="4"/>
  <c r="BY56" i="4"/>
  <c r="BW56" i="4"/>
  <c r="CU56" i="4"/>
  <c r="BU56" i="4"/>
  <c r="CX56" i="4"/>
  <c r="BT56" i="4"/>
  <c r="CV56" i="4"/>
  <c r="BR56" i="4"/>
  <c r="CS56" i="4"/>
  <c r="CN56" i="4"/>
  <c r="CL56" i="4"/>
  <c r="CJ56" i="4"/>
  <c r="CF56" i="4"/>
  <c r="BI44" i="4"/>
  <c r="CT44" i="4"/>
  <c r="CE44" i="4"/>
  <c r="BS44" i="4"/>
  <c r="CC44" i="4"/>
  <c r="BQ44" i="4"/>
  <c r="CA44" i="4"/>
  <c r="BO44" i="4"/>
  <c r="CO44" i="4"/>
  <c r="BZ44" i="4"/>
  <c r="CW44" i="4"/>
  <c r="CK44" i="4"/>
  <c r="BV44" i="4"/>
  <c r="BY44" i="4"/>
  <c r="CX44" i="4"/>
  <c r="BX44" i="4"/>
  <c r="CV44" i="4"/>
  <c r="BW44" i="4"/>
  <c r="CM44" i="4"/>
  <c r="CU44" i="4"/>
  <c r="BU44" i="4"/>
  <c r="CS44" i="4"/>
  <c r="BT44" i="4"/>
  <c r="CN44" i="4"/>
  <c r="BR44" i="4"/>
  <c r="CL44" i="4"/>
  <c r="CJ44" i="4"/>
  <c r="CF44" i="4"/>
  <c r="BP44" i="4"/>
  <c r="CD44" i="4"/>
  <c r="CB44" i="4"/>
  <c r="CK32" i="4"/>
  <c r="CF32" i="4"/>
  <c r="BT32" i="4"/>
  <c r="CE32" i="4"/>
  <c r="BS32" i="4"/>
  <c r="CU32" i="4"/>
  <c r="CD32" i="4"/>
  <c r="BR32" i="4"/>
  <c r="CT32" i="4"/>
  <c r="CC32" i="4"/>
  <c r="BQ32" i="4"/>
  <c r="CS32" i="4"/>
  <c r="CB32" i="4"/>
  <c r="BP32" i="4"/>
  <c r="CA32" i="4"/>
  <c r="BO32" i="4"/>
  <c r="CO32" i="4"/>
  <c r="BY32" i="4"/>
  <c r="CM32" i="4"/>
  <c r="BW32" i="4"/>
  <c r="BX32" i="4"/>
  <c r="BV32" i="4"/>
  <c r="BU32" i="4"/>
  <c r="CN32" i="4"/>
  <c r="CL32" i="4"/>
  <c r="CJ32" i="4"/>
  <c r="BZ32" i="4"/>
  <c r="CX67" i="4"/>
  <c r="CL67" i="4"/>
  <c r="BW67" i="4"/>
  <c r="CW67" i="4"/>
  <c r="CK67" i="4"/>
  <c r="BV67" i="4"/>
  <c r="CV67" i="4"/>
  <c r="CJ67" i="4"/>
  <c r="BU67" i="4"/>
  <c r="CU67" i="4"/>
  <c r="CF67" i="4"/>
  <c r="BT67" i="4"/>
  <c r="CT67" i="4"/>
  <c r="CE67" i="4"/>
  <c r="BS67" i="4"/>
  <c r="CS67" i="4"/>
  <c r="CD67" i="4"/>
  <c r="BR67" i="4"/>
  <c r="CC67" i="4"/>
  <c r="BQ67" i="4"/>
  <c r="CB67" i="4"/>
  <c r="BP67" i="4"/>
  <c r="CA67" i="4"/>
  <c r="BO67" i="4"/>
  <c r="CO67" i="4"/>
  <c r="BZ67" i="4"/>
  <c r="CN67" i="4"/>
  <c r="BY67" i="4"/>
  <c r="CM67" i="4"/>
  <c r="BX67" i="4"/>
  <c r="CB55" i="4"/>
  <c r="BP55" i="4"/>
  <c r="CO55" i="4"/>
  <c r="BZ55" i="4"/>
  <c r="CN55" i="4"/>
  <c r="BY55" i="4"/>
  <c r="CM55" i="4"/>
  <c r="BX55" i="4"/>
  <c r="CX55" i="4"/>
  <c r="CL55" i="4"/>
  <c r="BW55" i="4"/>
  <c r="CV55" i="4"/>
  <c r="CJ55" i="4"/>
  <c r="BU55" i="4"/>
  <c r="CT55" i="4"/>
  <c r="CE55" i="4"/>
  <c r="BS55" i="4"/>
  <c r="CF55" i="4"/>
  <c r="CD55" i="4"/>
  <c r="CC55" i="4"/>
  <c r="CW55" i="4"/>
  <c r="BR55" i="4"/>
  <c r="CA55" i="4"/>
  <c r="BV55" i="4"/>
  <c r="BT55" i="4"/>
  <c r="CU55" i="4"/>
  <c r="BQ55" i="4"/>
  <c r="CS55" i="4"/>
  <c r="BO55" i="4"/>
  <c r="CK55" i="4"/>
  <c r="CB43" i="4"/>
  <c r="BP43" i="4"/>
  <c r="CO43" i="4"/>
  <c r="BZ43" i="4"/>
  <c r="CM43" i="4"/>
  <c r="BX43" i="4"/>
  <c r="CT43" i="4"/>
  <c r="CE43" i="4"/>
  <c r="BS43" i="4"/>
  <c r="BV43" i="4"/>
  <c r="BU43" i="4"/>
  <c r="CN43" i="4"/>
  <c r="BT43" i="4"/>
  <c r="CL43" i="4"/>
  <c r="BR43" i="4"/>
  <c r="CK43" i="4"/>
  <c r="BQ43" i="4"/>
  <c r="CJ43" i="4"/>
  <c r="BO43" i="4"/>
  <c r="CX43" i="4"/>
  <c r="CD43" i="4"/>
  <c r="CW43" i="4"/>
  <c r="CC43" i="4"/>
  <c r="CV43" i="4"/>
  <c r="CA43" i="4"/>
  <c r="CU43" i="4"/>
  <c r="CS43" i="4"/>
  <c r="CF43" i="4"/>
  <c r="BY43" i="4"/>
  <c r="BW43" i="4"/>
  <c r="CC31" i="4"/>
  <c r="BQ31" i="4"/>
  <c r="CB31" i="4"/>
  <c r="BP31" i="4"/>
  <c r="CA31" i="4"/>
  <c r="BO31" i="4"/>
  <c r="CO31" i="4"/>
  <c r="BZ31" i="4"/>
  <c r="CN31" i="4"/>
  <c r="BY31" i="4"/>
  <c r="CM31" i="4"/>
  <c r="BX31" i="4"/>
  <c r="CK31" i="4"/>
  <c r="BV31" i="4"/>
  <c r="CU31" i="4"/>
  <c r="CF31" i="4"/>
  <c r="BT31" i="4"/>
  <c r="BU31" i="4"/>
  <c r="BS31" i="4"/>
  <c r="BR31" i="4"/>
  <c r="CT31" i="4"/>
  <c r="CL31" i="4"/>
  <c r="BW31" i="4"/>
  <c r="CS31" i="4"/>
  <c r="CJ31" i="4"/>
  <c r="CE31" i="4"/>
  <c r="CD31" i="4"/>
  <c r="BI78" i="4"/>
  <c r="CU78" i="4"/>
  <c r="CF78" i="4"/>
  <c r="BT78" i="4"/>
  <c r="CT78" i="4"/>
  <c r="CE78" i="4"/>
  <c r="BS78" i="4"/>
  <c r="CS78" i="4"/>
  <c r="CD78" i="4"/>
  <c r="BR78" i="4"/>
  <c r="CC78" i="4"/>
  <c r="BQ78" i="4"/>
  <c r="CB78" i="4"/>
  <c r="BP78" i="4"/>
  <c r="CA78" i="4"/>
  <c r="BO78" i="4"/>
  <c r="CO78" i="4"/>
  <c r="BZ78" i="4"/>
  <c r="CN78" i="4"/>
  <c r="BY78" i="4"/>
  <c r="CM78" i="4"/>
  <c r="BX78" i="4"/>
  <c r="CX78" i="4"/>
  <c r="CL78" i="4"/>
  <c r="BW78" i="4"/>
  <c r="CW78" i="4"/>
  <c r="CK78" i="4"/>
  <c r="BV78" i="4"/>
  <c r="CV78" i="4"/>
  <c r="CJ78" i="4"/>
  <c r="BU78" i="4"/>
  <c r="CE66" i="4"/>
  <c r="CS66" i="4"/>
  <c r="BZ66" i="4"/>
  <c r="BY66" i="4"/>
  <c r="CJ66" i="4"/>
  <c r="CN54" i="4"/>
  <c r="BU54" i="4"/>
  <c r="CF54" i="4"/>
  <c r="BX54" i="4"/>
  <c r="CA54" i="4"/>
  <c r="BW42" i="4"/>
  <c r="BP42" i="4"/>
  <c r="CF42" i="4"/>
  <c r="CV42" i="4"/>
  <c r="BX42" i="4"/>
  <c r="CC77" i="4"/>
  <c r="BX77" i="4"/>
  <c r="CX77" i="4"/>
  <c r="BT77" i="4"/>
  <c r="CT77" i="4"/>
  <c r="CD65" i="4"/>
  <c r="CF53" i="4"/>
  <c r="BZ76" i="4"/>
  <c r="CN76" i="4"/>
  <c r="CE64" i="4"/>
  <c r="BS64" i="4"/>
  <c r="CW52" i="4"/>
  <c r="CK52" i="4"/>
  <c r="BT28" i="4"/>
  <c r="CJ28" i="4"/>
  <c r="BI87" i="4"/>
  <c r="CX87" i="4"/>
  <c r="CL87" i="4"/>
  <c r="BW87" i="4"/>
  <c r="CW87" i="4"/>
  <c r="CK87" i="4"/>
  <c r="BV87" i="4"/>
  <c r="CV87" i="4"/>
  <c r="CJ87" i="4"/>
  <c r="BU87" i="4"/>
  <c r="CU87" i="4"/>
  <c r="CF87" i="4"/>
  <c r="BT87" i="4"/>
  <c r="CT87" i="4"/>
  <c r="CE87" i="4"/>
  <c r="BS87" i="4"/>
  <c r="CS87" i="4"/>
  <c r="CD87" i="4"/>
  <c r="BR87" i="4"/>
  <c r="CC87" i="4"/>
  <c r="BQ87" i="4"/>
  <c r="CB87" i="4"/>
  <c r="BP87" i="4"/>
  <c r="CA87" i="4"/>
  <c r="BO87" i="4"/>
  <c r="CO87" i="4"/>
  <c r="BZ87" i="4"/>
  <c r="CN87" i="4"/>
  <c r="BY87" i="4"/>
  <c r="CM87" i="4"/>
  <c r="BX87" i="4"/>
  <c r="BI75" i="4"/>
  <c r="CX75" i="4"/>
  <c r="CL75" i="4"/>
  <c r="BW75" i="4"/>
  <c r="CW75" i="4"/>
  <c r="CK75" i="4"/>
  <c r="BV75" i="4"/>
  <c r="CV75" i="4"/>
  <c r="CJ75" i="4"/>
  <c r="BU75" i="4"/>
  <c r="CU75" i="4"/>
  <c r="CF75" i="4"/>
  <c r="BT75" i="4"/>
  <c r="CT75" i="4"/>
  <c r="CE75" i="4"/>
  <c r="BS75" i="4"/>
  <c r="CS75" i="4"/>
  <c r="CD75" i="4"/>
  <c r="BR75" i="4"/>
  <c r="CC75" i="4"/>
  <c r="BQ75" i="4"/>
  <c r="CB75" i="4"/>
  <c r="BP75" i="4"/>
  <c r="CA75" i="4"/>
  <c r="BO75" i="4"/>
  <c r="CO75" i="4"/>
  <c r="BZ75" i="4"/>
  <c r="CN75" i="4"/>
  <c r="BY75" i="4"/>
  <c r="CM75" i="4"/>
  <c r="BX75" i="4"/>
  <c r="BI63" i="4"/>
  <c r="CX63" i="4"/>
  <c r="CL63" i="4"/>
  <c r="BW63" i="4"/>
  <c r="CW63" i="4"/>
  <c r="CK63" i="4"/>
  <c r="CV63" i="4"/>
  <c r="CJ63" i="4"/>
  <c r="BU63" i="4"/>
  <c r="CU63" i="4"/>
  <c r="CF63" i="4"/>
  <c r="CT63" i="4"/>
  <c r="CE63" i="4"/>
  <c r="BS63" i="4"/>
  <c r="CS63" i="4"/>
  <c r="CD63" i="4"/>
  <c r="BR63" i="4"/>
  <c r="CC63" i="4"/>
  <c r="CB63" i="4"/>
  <c r="BP63" i="4"/>
  <c r="CA63" i="4"/>
  <c r="CO63" i="4"/>
  <c r="CN63" i="4"/>
  <c r="BY63" i="4"/>
  <c r="BO63" i="4"/>
  <c r="BZ63" i="4"/>
  <c r="BV63" i="4"/>
  <c r="CM63" i="4"/>
  <c r="BX63" i="4"/>
  <c r="BT63" i="4"/>
  <c r="BQ63" i="4"/>
  <c r="BI51" i="4"/>
  <c r="CB51" i="4"/>
  <c r="BP51" i="4"/>
  <c r="CO51" i="4"/>
  <c r="BZ51" i="4"/>
  <c r="CN51" i="4"/>
  <c r="BY51" i="4"/>
  <c r="CM51" i="4"/>
  <c r="BX51" i="4"/>
  <c r="CX51" i="4"/>
  <c r="CL51" i="4"/>
  <c r="BW51" i="4"/>
  <c r="CV51" i="4"/>
  <c r="CJ51" i="4"/>
  <c r="BU51" i="4"/>
  <c r="CT51" i="4"/>
  <c r="CE51" i="4"/>
  <c r="BS51" i="4"/>
  <c r="BT51" i="4"/>
  <c r="CW51" i="4"/>
  <c r="BR51" i="4"/>
  <c r="CU51" i="4"/>
  <c r="BQ51" i="4"/>
  <c r="CS51" i="4"/>
  <c r="BO51" i="4"/>
  <c r="CK51" i="4"/>
  <c r="CF51" i="4"/>
  <c r="CD51" i="4"/>
  <c r="CC51" i="4"/>
  <c r="CA51" i="4"/>
  <c r="BV51" i="4"/>
  <c r="BI39" i="4"/>
  <c r="CB39" i="4"/>
  <c r="BP39" i="4"/>
  <c r="CO39" i="4"/>
  <c r="BZ39" i="4"/>
  <c r="CT39" i="4"/>
  <c r="CE39" i="4"/>
  <c r="BS39" i="4"/>
  <c r="CS39" i="4"/>
  <c r="BY39" i="4"/>
  <c r="BX39" i="4"/>
  <c r="BW39" i="4"/>
  <c r="CN39" i="4"/>
  <c r="BV39" i="4"/>
  <c r="CM39" i="4"/>
  <c r="BU39" i="4"/>
  <c r="CL39" i="4"/>
  <c r="BT39" i="4"/>
  <c r="CJ39" i="4"/>
  <c r="BQ39" i="4"/>
  <c r="CD39" i="4"/>
  <c r="BO39" i="4"/>
  <c r="BR39" i="4"/>
  <c r="CK39" i="4"/>
  <c r="CU39" i="4"/>
  <c r="CF39" i="4"/>
  <c r="CC39" i="4"/>
  <c r="CA39" i="4"/>
  <c r="CN27" i="4"/>
  <c r="CS27" i="4"/>
  <c r="BT86" i="4"/>
  <c r="CS86" i="4"/>
  <c r="BR86" i="4"/>
  <c r="BO86" i="4"/>
  <c r="BY86" i="4"/>
  <c r="BX86" i="4"/>
  <c r="BV86" i="4"/>
  <c r="BI74" i="4"/>
  <c r="CU74" i="4"/>
  <c r="CF74" i="4"/>
  <c r="BT74" i="4"/>
  <c r="CT74" i="4"/>
  <c r="CE74" i="4"/>
  <c r="BS74" i="4"/>
  <c r="CS74" i="4"/>
  <c r="CD74" i="4"/>
  <c r="BR74" i="4"/>
  <c r="CC74" i="4"/>
  <c r="BQ74" i="4"/>
  <c r="CB74" i="4"/>
  <c r="BP74" i="4"/>
  <c r="CA74" i="4"/>
  <c r="BO74" i="4"/>
  <c r="CO74" i="4"/>
  <c r="BZ74" i="4"/>
  <c r="CN74" i="4"/>
  <c r="BY74" i="4"/>
  <c r="CM74" i="4"/>
  <c r="BX74" i="4"/>
  <c r="CX74" i="4"/>
  <c r="CL74" i="4"/>
  <c r="BW74" i="4"/>
  <c r="CW74" i="4"/>
  <c r="CK74" i="4"/>
  <c r="BV74" i="4"/>
  <c r="CJ74" i="4"/>
  <c r="BU74" i="4"/>
  <c r="CV74" i="4"/>
  <c r="BI62" i="4"/>
  <c r="CU62" i="4"/>
  <c r="CF62" i="4"/>
  <c r="CS62" i="4"/>
  <c r="CD62" i="4"/>
  <c r="CB62" i="4"/>
  <c r="BP62" i="4"/>
  <c r="CA62" i="4"/>
  <c r="BO62" i="4"/>
  <c r="CN62" i="4"/>
  <c r="BY62" i="4"/>
  <c r="CW62" i="4"/>
  <c r="CK62" i="4"/>
  <c r="BV62" i="4"/>
  <c r="BX62" i="4"/>
  <c r="CX62" i="4"/>
  <c r="BW62" i="4"/>
  <c r="CV62" i="4"/>
  <c r="BU62" i="4"/>
  <c r="CT62" i="4"/>
  <c r="BT62" i="4"/>
  <c r="BS62" i="4"/>
  <c r="CO62" i="4"/>
  <c r="BR62" i="4"/>
  <c r="CL62" i="4"/>
  <c r="CE62" i="4"/>
  <c r="CM62" i="4"/>
  <c r="CJ62" i="4"/>
  <c r="CC62" i="4"/>
  <c r="BZ62" i="4"/>
  <c r="BQ62" i="4"/>
  <c r="BI50" i="4"/>
  <c r="CN50" i="4"/>
  <c r="BY50" i="4"/>
  <c r="CX50" i="4"/>
  <c r="CL50" i="4"/>
  <c r="BW50" i="4"/>
  <c r="CW50" i="4"/>
  <c r="CK50" i="4"/>
  <c r="BV50" i="4"/>
  <c r="CV50" i="4"/>
  <c r="CJ50" i="4"/>
  <c r="BU50" i="4"/>
  <c r="CU50" i="4"/>
  <c r="CF50" i="4"/>
  <c r="BT50" i="4"/>
  <c r="CS50" i="4"/>
  <c r="CD50" i="4"/>
  <c r="BR50" i="4"/>
  <c r="CB50" i="4"/>
  <c r="BP50" i="4"/>
  <c r="BZ50" i="4"/>
  <c r="BX50" i="4"/>
  <c r="BS50" i="4"/>
  <c r="BQ50" i="4"/>
  <c r="CT50" i="4"/>
  <c r="BO50" i="4"/>
  <c r="CO50" i="4"/>
  <c r="CM50" i="4"/>
  <c r="CE50" i="4"/>
  <c r="CC50" i="4"/>
  <c r="CA50" i="4"/>
  <c r="CN38" i="4"/>
  <c r="BY38" i="4"/>
  <c r="CL38" i="4"/>
  <c r="BW38" i="4"/>
  <c r="CB38" i="4"/>
  <c r="BP38" i="4"/>
  <c r="CT38" i="4"/>
  <c r="CA38" i="4"/>
  <c r="CS38" i="4"/>
  <c r="BZ38" i="4"/>
  <c r="BX38" i="4"/>
  <c r="BV38" i="4"/>
  <c r="CO38" i="4"/>
  <c r="BU38" i="4"/>
  <c r="CM38" i="4"/>
  <c r="BT38" i="4"/>
  <c r="CJ38" i="4"/>
  <c r="BR38" i="4"/>
  <c r="CE38" i="4"/>
  <c r="BO38" i="4"/>
  <c r="CU38" i="4"/>
  <c r="CK38" i="4"/>
  <c r="BS38" i="4"/>
  <c r="CF38" i="4"/>
  <c r="CD38" i="4"/>
  <c r="CC38" i="4"/>
  <c r="BQ38" i="4"/>
  <c r="CO26" i="4"/>
  <c r="BZ26" i="4"/>
  <c r="CN26" i="4"/>
  <c r="BY26" i="4"/>
  <c r="CM26" i="4"/>
  <c r="BX26" i="4"/>
  <c r="CL26" i="4"/>
  <c r="BW26" i="4"/>
  <c r="CK26" i="4"/>
  <c r="BV26" i="4"/>
  <c r="CJ26" i="4"/>
  <c r="BU26" i="4"/>
  <c r="CT26" i="4"/>
  <c r="CE26" i="4"/>
  <c r="BS26" i="4"/>
  <c r="CC26" i="4"/>
  <c r="BQ26" i="4"/>
  <c r="CS26" i="4"/>
  <c r="CF26" i="4"/>
  <c r="CD26" i="4"/>
  <c r="BT26" i="4"/>
  <c r="CB26" i="4"/>
  <c r="CA26" i="4"/>
  <c r="BR26" i="4"/>
  <c r="BP26" i="4"/>
  <c r="BO26" i="4"/>
  <c r="CU26" i="4"/>
  <c r="CC85" i="4"/>
  <c r="BQ85" i="4"/>
  <c r="CB85" i="4"/>
  <c r="BP85" i="4"/>
  <c r="CA85" i="4"/>
  <c r="BO85" i="4"/>
  <c r="CO85" i="4"/>
  <c r="BZ85" i="4"/>
  <c r="CN85" i="4"/>
  <c r="BY85" i="4"/>
  <c r="CM85" i="4"/>
  <c r="BX85" i="4"/>
  <c r="CX85" i="4"/>
  <c r="CL85" i="4"/>
  <c r="BW85" i="4"/>
  <c r="CW85" i="4"/>
  <c r="CK85" i="4"/>
  <c r="BV85" i="4"/>
  <c r="CV85" i="4"/>
  <c r="CJ85" i="4"/>
  <c r="BU85" i="4"/>
  <c r="CU85" i="4"/>
  <c r="CF85" i="4"/>
  <c r="BT85" i="4"/>
  <c r="CT85" i="4"/>
  <c r="CE85" i="4"/>
  <c r="BS85" i="4"/>
  <c r="CS85" i="4"/>
  <c r="BR85" i="4"/>
  <c r="CD85" i="4"/>
  <c r="CC73" i="4"/>
  <c r="BQ73" i="4"/>
  <c r="CB73" i="4"/>
  <c r="BP73" i="4"/>
  <c r="CA73" i="4"/>
  <c r="BO73" i="4"/>
  <c r="CO73" i="4"/>
  <c r="BZ73" i="4"/>
  <c r="CN73" i="4"/>
  <c r="BY73" i="4"/>
  <c r="CM73" i="4"/>
  <c r="BX73" i="4"/>
  <c r="CX73" i="4"/>
  <c r="CL73" i="4"/>
  <c r="BW73" i="4"/>
  <c r="CW73" i="4"/>
  <c r="CK73" i="4"/>
  <c r="BV73" i="4"/>
  <c r="CV73" i="4"/>
  <c r="CJ73" i="4"/>
  <c r="BU73" i="4"/>
  <c r="CU73" i="4"/>
  <c r="CF73" i="4"/>
  <c r="BT73" i="4"/>
  <c r="CT73" i="4"/>
  <c r="CE73" i="4"/>
  <c r="BS73" i="4"/>
  <c r="CS73" i="4"/>
  <c r="CD73" i="4"/>
  <c r="BR73" i="4"/>
  <c r="CN61" i="4"/>
  <c r="BY61" i="4"/>
  <c r="CM61" i="4"/>
  <c r="BX61" i="4"/>
  <c r="CW61" i="4"/>
  <c r="CK61" i="4"/>
  <c r="BV61" i="4"/>
  <c r="CT61" i="4"/>
  <c r="CE61" i="4"/>
  <c r="BS61" i="4"/>
  <c r="BU61" i="4"/>
  <c r="BT61" i="4"/>
  <c r="CO61" i="4"/>
  <c r="BR61" i="4"/>
  <c r="CL61" i="4"/>
  <c r="BQ61" i="4"/>
  <c r="CJ61" i="4"/>
  <c r="BP61" i="4"/>
  <c r="CF61" i="4"/>
  <c r="BO61" i="4"/>
  <c r="CX61" i="4"/>
  <c r="CC61" i="4"/>
  <c r="CU61" i="4"/>
  <c r="CA61" i="4"/>
  <c r="CV61" i="4"/>
  <c r="CS61" i="4"/>
  <c r="CD61" i="4"/>
  <c r="CB61" i="4"/>
  <c r="BZ61" i="4"/>
  <c r="BW61" i="4"/>
  <c r="CW49" i="4"/>
  <c r="CK49" i="4"/>
  <c r="BV49" i="4"/>
  <c r="CU49" i="4"/>
  <c r="CF49" i="4"/>
  <c r="BT49" i="4"/>
  <c r="CT49" i="4"/>
  <c r="CE49" i="4"/>
  <c r="BS49" i="4"/>
  <c r="CS49" i="4"/>
  <c r="CD49" i="4"/>
  <c r="BR49" i="4"/>
  <c r="CC49" i="4"/>
  <c r="BQ49" i="4"/>
  <c r="CA49" i="4"/>
  <c r="CN49" i="4"/>
  <c r="BY49" i="4"/>
  <c r="CB49" i="4"/>
  <c r="BZ49" i="4"/>
  <c r="BX49" i="4"/>
  <c r="CV49" i="4"/>
  <c r="BW49" i="4"/>
  <c r="BU49" i="4"/>
  <c r="CX49" i="4"/>
  <c r="BP49" i="4"/>
  <c r="CO49" i="4"/>
  <c r="CM49" i="4"/>
  <c r="CL49" i="4"/>
  <c r="CJ49" i="4"/>
  <c r="BO49" i="4"/>
  <c r="CK37" i="4"/>
  <c r="BV37" i="4"/>
  <c r="CB37" i="4"/>
  <c r="BX37" i="4"/>
  <c r="BW37" i="4"/>
  <c r="CJ37" i="4"/>
  <c r="BS37" i="4"/>
  <c r="BQ37" i="4"/>
  <c r="BU25" i="4"/>
  <c r="BT25" i="4"/>
  <c r="CD25" i="4"/>
  <c r="CO25" i="4"/>
  <c r="CM25" i="4"/>
  <c r="CC25" i="4"/>
  <c r="BI84" i="4"/>
  <c r="CO84" i="4"/>
  <c r="BZ84" i="4"/>
  <c r="CN84" i="4"/>
  <c r="BY84" i="4"/>
  <c r="CM84" i="4"/>
  <c r="BX84" i="4"/>
  <c r="CX84" i="4"/>
  <c r="CL84" i="4"/>
  <c r="BW84" i="4"/>
  <c r="CW84" i="4"/>
  <c r="CK84" i="4"/>
  <c r="BV84" i="4"/>
  <c r="CV84" i="4"/>
  <c r="CJ84" i="4"/>
  <c r="BU84" i="4"/>
  <c r="CU84" i="4"/>
  <c r="CF84" i="4"/>
  <c r="BT84" i="4"/>
  <c r="CT84" i="4"/>
  <c r="CE84" i="4"/>
  <c r="BS84" i="4"/>
  <c r="CS84" i="4"/>
  <c r="CD84" i="4"/>
  <c r="BR84" i="4"/>
  <c r="CC84" i="4"/>
  <c r="BQ84" i="4"/>
  <c r="CB84" i="4"/>
  <c r="BP84" i="4"/>
  <c r="CA84" i="4"/>
  <c r="BO84" i="4"/>
  <c r="CO72" i="4"/>
  <c r="BZ72" i="4"/>
  <c r="CN72" i="4"/>
  <c r="BY72" i="4"/>
  <c r="CM72" i="4"/>
  <c r="BX72" i="4"/>
  <c r="CX72" i="4"/>
  <c r="CL72" i="4"/>
  <c r="BW72" i="4"/>
  <c r="CW72" i="4"/>
  <c r="CK72" i="4"/>
  <c r="BV72" i="4"/>
  <c r="CV72" i="4"/>
  <c r="CJ72" i="4"/>
  <c r="BU72" i="4"/>
  <c r="CU72" i="4"/>
  <c r="CF72" i="4"/>
  <c r="BT72" i="4"/>
  <c r="CT72" i="4"/>
  <c r="CE72" i="4"/>
  <c r="BS72" i="4"/>
  <c r="CS72" i="4"/>
  <c r="CD72" i="4"/>
  <c r="BR72" i="4"/>
  <c r="CC72" i="4"/>
  <c r="BQ72" i="4"/>
  <c r="CB72" i="4"/>
  <c r="BP72" i="4"/>
  <c r="BO72" i="4"/>
  <c r="CA72" i="4"/>
  <c r="CW60" i="4"/>
  <c r="CK60" i="4"/>
  <c r="BV60" i="4"/>
  <c r="CV60" i="4"/>
  <c r="CJ60" i="4"/>
  <c r="BU60" i="4"/>
  <c r="CT60" i="4"/>
  <c r="CE60" i="4"/>
  <c r="BS60" i="4"/>
  <c r="CB60" i="4"/>
  <c r="BP60" i="4"/>
  <c r="CN60" i="4"/>
  <c r="BR60" i="4"/>
  <c r="CM60" i="4"/>
  <c r="CL60" i="4"/>
  <c r="BO60" i="4"/>
  <c r="CF60" i="4"/>
  <c r="CD60" i="4"/>
  <c r="CC60" i="4"/>
  <c r="CU60" i="4"/>
  <c r="BZ60" i="4"/>
  <c r="BX60" i="4"/>
  <c r="CX60" i="4"/>
  <c r="BW60" i="4"/>
  <c r="CS60" i="4"/>
  <c r="CO60" i="4"/>
  <c r="CA60" i="4"/>
  <c r="BY60" i="4"/>
  <c r="BT60" i="4"/>
  <c r="BQ60" i="4"/>
  <c r="CT48" i="4"/>
  <c r="CE48" i="4"/>
  <c r="BS48" i="4"/>
  <c r="CC48" i="4"/>
  <c r="BQ48" i="4"/>
  <c r="CB48" i="4"/>
  <c r="BP48" i="4"/>
  <c r="CA48" i="4"/>
  <c r="BO48" i="4"/>
  <c r="CO48" i="4"/>
  <c r="BZ48" i="4"/>
  <c r="CW48" i="4"/>
  <c r="CK48" i="4"/>
  <c r="BV48" i="4"/>
  <c r="CM48" i="4"/>
  <c r="CL48" i="4"/>
  <c r="CJ48" i="4"/>
  <c r="BX48" i="4"/>
  <c r="CF48" i="4"/>
  <c r="CD48" i="4"/>
  <c r="BY48" i="4"/>
  <c r="CX48" i="4"/>
  <c r="BW48" i="4"/>
  <c r="CV48" i="4"/>
  <c r="BU48" i="4"/>
  <c r="CU48" i="4"/>
  <c r="BT48" i="4"/>
  <c r="CS48" i="4"/>
  <c r="CN48" i="4"/>
  <c r="BR48" i="4"/>
  <c r="CT36" i="4"/>
  <c r="CC36" i="4"/>
  <c r="BV36" i="4"/>
  <c r="CD36" i="4"/>
  <c r="BO36" i="4"/>
  <c r="CA36" i="4"/>
  <c r="BY36" i="4"/>
  <c r="CO36" i="4"/>
  <c r="BU36" i="4"/>
  <c r="CJ36" i="4"/>
  <c r="BS36" i="4"/>
  <c r="CN36" i="4"/>
  <c r="CF36" i="4"/>
  <c r="CE36" i="4"/>
  <c r="CF24" i="4"/>
  <c r="BT24" i="4"/>
  <c r="CT24" i="4"/>
  <c r="CD24" i="4"/>
  <c r="BQ24" i="4"/>
  <c r="CC24" i="4"/>
  <c r="BO24" i="4"/>
  <c r="CA24" i="4"/>
  <c r="CN24" i="4"/>
  <c r="CM24" i="4"/>
  <c r="CK24" i="4"/>
  <c r="CO24" i="4"/>
  <c r="BV24" i="4"/>
  <c r="BU24" i="4"/>
  <c r="BI83" i="4"/>
  <c r="CX83" i="4"/>
  <c r="CL83" i="4"/>
  <c r="BW83" i="4"/>
  <c r="CW83" i="4"/>
  <c r="CK83" i="4"/>
  <c r="BV83" i="4"/>
  <c r="CV83" i="4"/>
  <c r="CJ83" i="4"/>
  <c r="BU83" i="4"/>
  <c r="CU83" i="4"/>
  <c r="CF83" i="4"/>
  <c r="BT83" i="4"/>
  <c r="CT83" i="4"/>
  <c r="CE83" i="4"/>
  <c r="BS83" i="4"/>
  <c r="CS83" i="4"/>
  <c r="CD83" i="4"/>
  <c r="BR83" i="4"/>
  <c r="CC83" i="4"/>
  <c r="BQ83" i="4"/>
  <c r="CB83" i="4"/>
  <c r="BP83" i="4"/>
  <c r="CA83" i="4"/>
  <c r="BO83" i="4"/>
  <c r="CO83" i="4"/>
  <c r="BZ83" i="4"/>
  <c r="CN83" i="4"/>
  <c r="BY83" i="4"/>
  <c r="BX83" i="4"/>
  <c r="CM83" i="4"/>
  <c r="BI71" i="4"/>
  <c r="CX71" i="4"/>
  <c r="CL71" i="4"/>
  <c r="BW71" i="4"/>
  <c r="CW71" i="4"/>
  <c r="CK71" i="4"/>
  <c r="BV71" i="4"/>
  <c r="CV71" i="4"/>
  <c r="CJ71" i="4"/>
  <c r="BU71" i="4"/>
  <c r="CU71" i="4"/>
  <c r="CF71" i="4"/>
  <c r="BT71" i="4"/>
  <c r="CT71" i="4"/>
  <c r="CE71" i="4"/>
  <c r="BS71" i="4"/>
  <c r="CS71" i="4"/>
  <c r="CD71" i="4"/>
  <c r="BR71" i="4"/>
  <c r="CC71" i="4"/>
  <c r="BQ71" i="4"/>
  <c r="CB71" i="4"/>
  <c r="BP71" i="4"/>
  <c r="CA71" i="4"/>
  <c r="BO71" i="4"/>
  <c r="CO71" i="4"/>
  <c r="BZ71" i="4"/>
  <c r="CN71" i="4"/>
  <c r="BY71" i="4"/>
  <c r="BX71" i="4"/>
  <c r="CM71" i="4"/>
  <c r="BI59" i="4"/>
  <c r="CT59" i="4"/>
  <c r="CE59" i="4"/>
  <c r="BS59" i="4"/>
  <c r="CS59" i="4"/>
  <c r="CD59" i="4"/>
  <c r="BR59" i="4"/>
  <c r="CN59" i="4"/>
  <c r="BY59" i="4"/>
  <c r="CL59" i="4"/>
  <c r="BT59" i="4"/>
  <c r="CJ59" i="4"/>
  <c r="BP59" i="4"/>
  <c r="CX59" i="4"/>
  <c r="CF59" i="4"/>
  <c r="BO59" i="4"/>
  <c r="CW59" i="4"/>
  <c r="CC59" i="4"/>
  <c r="CV59" i="4"/>
  <c r="CB59" i="4"/>
  <c r="BZ59" i="4"/>
  <c r="BW59" i="4"/>
  <c r="CM59" i="4"/>
  <c r="CK59" i="4"/>
  <c r="CA59" i="4"/>
  <c r="BX59" i="4"/>
  <c r="BV59" i="4"/>
  <c r="BQ59" i="4"/>
  <c r="BU59" i="4"/>
  <c r="CU59" i="4"/>
  <c r="CO59" i="4"/>
  <c r="CB47" i="4"/>
  <c r="BP47" i="4"/>
  <c r="CO47" i="4"/>
  <c r="BZ47" i="4"/>
  <c r="CN47" i="4"/>
  <c r="BY47" i="4"/>
  <c r="CM47" i="4"/>
  <c r="BX47" i="4"/>
  <c r="CX47" i="4"/>
  <c r="CL47" i="4"/>
  <c r="BW47" i="4"/>
  <c r="CT47" i="4"/>
  <c r="CE47" i="4"/>
  <c r="BS47" i="4"/>
  <c r="CV47" i="4"/>
  <c r="BU47" i="4"/>
  <c r="CU47" i="4"/>
  <c r="BT47" i="4"/>
  <c r="CS47" i="4"/>
  <c r="BR47" i="4"/>
  <c r="BQ47" i="4"/>
  <c r="CJ47" i="4"/>
  <c r="BO47" i="4"/>
  <c r="CK47" i="4"/>
  <c r="CF47" i="4"/>
  <c r="CD47" i="4"/>
  <c r="CC47" i="4"/>
  <c r="BV47" i="4"/>
  <c r="CA47" i="4"/>
  <c r="CW47" i="4"/>
  <c r="CO35" i="4"/>
  <c r="BZ35" i="4"/>
  <c r="CT35" i="4"/>
  <c r="CE35" i="4"/>
  <c r="BS35" i="4"/>
  <c r="CK35" i="4"/>
  <c r="BT35" i="4"/>
  <c r="CJ35" i="4"/>
  <c r="BR35" i="4"/>
  <c r="CF35" i="4"/>
  <c r="BQ35" i="4"/>
  <c r="CD35" i="4"/>
  <c r="BP35" i="4"/>
  <c r="CU35" i="4"/>
  <c r="CC35" i="4"/>
  <c r="BO35" i="4"/>
  <c r="CS35" i="4"/>
  <c r="CB35" i="4"/>
  <c r="BY35" i="4"/>
  <c r="CN35" i="4"/>
  <c r="BW35" i="4"/>
  <c r="CM35" i="4"/>
  <c r="CA35" i="4"/>
  <c r="CL35" i="4"/>
  <c r="BX35" i="4"/>
  <c r="BV35" i="4"/>
  <c r="BU35" i="4"/>
  <c r="CC23" i="4"/>
  <c r="BQ23" i="4"/>
  <c r="CB23" i="4"/>
  <c r="BP23" i="4"/>
  <c r="CA23" i="4"/>
  <c r="BO23" i="4"/>
  <c r="BZ23" i="4"/>
  <c r="BX23" i="4"/>
  <c r="CO23" i="4"/>
  <c r="CM23" i="4"/>
  <c r="CN23" i="4"/>
  <c r="BY23" i="4"/>
  <c r="CK23" i="4"/>
  <c r="BV23" i="4"/>
  <c r="CU23" i="4"/>
  <c r="CF23" i="4"/>
  <c r="BT23" i="4"/>
  <c r="CJ23" i="4"/>
  <c r="CE23" i="4"/>
  <c r="CD23" i="4"/>
  <c r="BW23" i="4"/>
  <c r="BR23" i="4"/>
  <c r="CL23" i="4"/>
  <c r="BU23" i="4"/>
  <c r="BS23" i="4"/>
  <c r="CT23" i="4"/>
  <c r="CS23" i="4"/>
  <c r="BI82" i="4"/>
  <c r="CU82" i="4"/>
  <c r="CF82" i="4"/>
  <c r="BT82" i="4"/>
  <c r="CT82" i="4"/>
  <c r="CE82" i="4"/>
  <c r="BS82" i="4"/>
  <c r="CS82" i="4"/>
  <c r="CD82" i="4"/>
  <c r="BR82" i="4"/>
  <c r="CC82" i="4"/>
  <c r="BQ82" i="4"/>
  <c r="CB82" i="4"/>
  <c r="BP82" i="4"/>
  <c r="CA82" i="4"/>
  <c r="BO82" i="4"/>
  <c r="CO82" i="4"/>
  <c r="BZ82" i="4"/>
  <c r="CN82" i="4"/>
  <c r="BY82" i="4"/>
  <c r="CM82" i="4"/>
  <c r="BX82" i="4"/>
  <c r="CX82" i="4"/>
  <c r="CL82" i="4"/>
  <c r="BW82" i="4"/>
  <c r="CW82" i="4"/>
  <c r="CK82" i="4"/>
  <c r="BV82" i="4"/>
  <c r="CV82" i="4"/>
  <c r="CJ82" i="4"/>
  <c r="BU82" i="4"/>
  <c r="BI70" i="4"/>
  <c r="CU70" i="4"/>
  <c r="CF70" i="4"/>
  <c r="BT70" i="4"/>
  <c r="CT70" i="4"/>
  <c r="CE70" i="4"/>
  <c r="BS70" i="4"/>
  <c r="CS70" i="4"/>
  <c r="CD70" i="4"/>
  <c r="BR70" i="4"/>
  <c r="CC70" i="4"/>
  <c r="BQ70" i="4"/>
  <c r="CB70" i="4"/>
  <c r="BP70" i="4"/>
  <c r="CA70" i="4"/>
  <c r="BO70" i="4"/>
  <c r="CO70" i="4"/>
  <c r="BZ70" i="4"/>
  <c r="CN70" i="4"/>
  <c r="BY70" i="4"/>
  <c r="CM70" i="4"/>
  <c r="BX70" i="4"/>
  <c r="CX70" i="4"/>
  <c r="CL70" i="4"/>
  <c r="BW70" i="4"/>
  <c r="CW70" i="4"/>
  <c r="CK70" i="4"/>
  <c r="BV70" i="4"/>
  <c r="BU70" i="4"/>
  <c r="CV70" i="4"/>
  <c r="CJ70" i="4"/>
  <c r="BI58" i="4"/>
  <c r="CB58" i="4"/>
  <c r="BP58" i="4"/>
  <c r="CA58" i="4"/>
  <c r="BO58" i="4"/>
  <c r="CW58" i="4"/>
  <c r="CK58" i="4"/>
  <c r="BV58" i="4"/>
  <c r="CM58" i="4"/>
  <c r="BT58" i="4"/>
  <c r="CJ58" i="4"/>
  <c r="BR58" i="4"/>
  <c r="CF58" i="4"/>
  <c r="BQ58" i="4"/>
  <c r="CX58" i="4"/>
  <c r="CE58" i="4"/>
  <c r="CV58" i="4"/>
  <c r="CD58" i="4"/>
  <c r="CT58" i="4"/>
  <c r="BZ58" i="4"/>
  <c r="BX58" i="4"/>
  <c r="CC58" i="4"/>
  <c r="BY58" i="4"/>
  <c r="BW58" i="4"/>
  <c r="BU58" i="4"/>
  <c r="BS58" i="4"/>
  <c r="CU58" i="4"/>
  <c r="CS58" i="4"/>
  <c r="CO58" i="4"/>
  <c r="CN58" i="4"/>
  <c r="CL58" i="4"/>
  <c r="BI46" i="4"/>
  <c r="CN46" i="4"/>
  <c r="BY46" i="4"/>
  <c r="CX46" i="4"/>
  <c r="CL46" i="4"/>
  <c r="BW46" i="4"/>
  <c r="CW46" i="4"/>
  <c r="CK46" i="4"/>
  <c r="BV46" i="4"/>
  <c r="CV46" i="4"/>
  <c r="CJ46" i="4"/>
  <c r="BU46" i="4"/>
  <c r="CU46" i="4"/>
  <c r="CF46" i="4"/>
  <c r="BT46" i="4"/>
  <c r="CB46" i="4"/>
  <c r="BP46" i="4"/>
  <c r="CD46" i="4"/>
  <c r="CC46" i="4"/>
  <c r="CA46" i="4"/>
  <c r="BZ46" i="4"/>
  <c r="BX46" i="4"/>
  <c r="CS46" i="4"/>
  <c r="CT46" i="4"/>
  <c r="BS46" i="4"/>
  <c r="BQ46" i="4"/>
  <c r="BO46" i="4"/>
  <c r="CO46" i="4"/>
  <c r="CM46" i="4"/>
  <c r="CE46" i="4"/>
  <c r="BR46" i="4"/>
  <c r="CB34" i="4"/>
  <c r="CO34" i="4"/>
  <c r="BX34" i="4"/>
  <c r="CM34" i="4"/>
  <c r="BU34" i="4"/>
  <c r="CK34" i="4"/>
  <c r="CF34" i="4"/>
  <c r="CU34" i="4"/>
  <c r="CD34" i="4"/>
  <c r="CA34" i="4"/>
  <c r="CT34" i="4"/>
  <c r="CE34" i="4"/>
  <c r="BY34" i="4"/>
  <c r="BZ22" i="4"/>
  <c r="CN22" i="4"/>
  <c r="BX22" i="4"/>
  <c r="CL22" i="4"/>
  <c r="CJ22" i="4"/>
  <c r="BU22" i="4"/>
  <c r="CE22" i="4"/>
  <c r="BS22" i="4"/>
  <c r="CD22" i="4"/>
  <c r="CB22" i="4"/>
  <c r="CA22" i="4"/>
  <c r="CU22" i="4"/>
  <c r="CS22" i="4"/>
  <c r="CF22" i="4"/>
  <c r="BI81" i="4"/>
  <c r="CC81" i="4"/>
  <c r="BQ81" i="4"/>
  <c r="CB81" i="4"/>
  <c r="BP81" i="4"/>
  <c r="CA81" i="4"/>
  <c r="BO81" i="4"/>
  <c r="CO81" i="4"/>
  <c r="BZ81" i="4"/>
  <c r="CN81" i="4"/>
  <c r="BY81" i="4"/>
  <c r="CM81" i="4"/>
  <c r="BX81" i="4"/>
  <c r="CX81" i="4"/>
  <c r="CL81" i="4"/>
  <c r="BW81" i="4"/>
  <c r="CW81" i="4"/>
  <c r="CK81" i="4"/>
  <c r="BV81" i="4"/>
  <c r="CV81" i="4"/>
  <c r="CJ81" i="4"/>
  <c r="BU81" i="4"/>
  <c r="CU81" i="4"/>
  <c r="CF81" i="4"/>
  <c r="BT81" i="4"/>
  <c r="CT81" i="4"/>
  <c r="CE81" i="4"/>
  <c r="BS81" i="4"/>
  <c r="CS81" i="4"/>
  <c r="CD81" i="4"/>
  <c r="BR81" i="4"/>
  <c r="BI69" i="4"/>
  <c r="CC69" i="4"/>
  <c r="BQ69" i="4"/>
  <c r="CB69" i="4"/>
  <c r="BP69" i="4"/>
  <c r="CA69" i="4"/>
  <c r="BO69" i="4"/>
  <c r="CO69" i="4"/>
  <c r="BZ69" i="4"/>
  <c r="CN69" i="4"/>
  <c r="BY69" i="4"/>
  <c r="CM69" i="4"/>
  <c r="BX69" i="4"/>
  <c r="CX69" i="4"/>
  <c r="CL69" i="4"/>
  <c r="BW69" i="4"/>
  <c r="CW69" i="4"/>
  <c r="CK69" i="4"/>
  <c r="BV69" i="4"/>
  <c r="CV69" i="4"/>
  <c r="CJ69" i="4"/>
  <c r="BU69" i="4"/>
  <c r="CU69" i="4"/>
  <c r="CF69" i="4"/>
  <c r="BT69" i="4"/>
  <c r="CT69" i="4"/>
  <c r="CE69" i="4"/>
  <c r="BS69" i="4"/>
  <c r="CS69" i="4"/>
  <c r="CD69" i="4"/>
  <c r="BR69" i="4"/>
  <c r="CN57" i="4"/>
  <c r="BY57" i="4"/>
  <c r="CM57" i="4"/>
  <c r="CT57" i="4"/>
  <c r="CE57" i="4"/>
  <c r="CO57" i="4"/>
  <c r="BV57" i="4"/>
  <c r="CK57" i="4"/>
  <c r="BT57" i="4"/>
  <c r="CJ57" i="4"/>
  <c r="BS57" i="4"/>
  <c r="CX57" i="4"/>
  <c r="CF57" i="4"/>
  <c r="BR57" i="4"/>
  <c r="CW57" i="4"/>
  <c r="CD57" i="4"/>
  <c r="BQ57" i="4"/>
  <c r="CU57" i="4"/>
  <c r="CB57" i="4"/>
  <c r="BO57" i="4"/>
  <c r="BZ57" i="4"/>
  <c r="BX57" i="4"/>
  <c r="BW57" i="4"/>
  <c r="BU57" i="4"/>
  <c r="BP57" i="4"/>
  <c r="CS57" i="4"/>
  <c r="CV57" i="4"/>
  <c r="CL57" i="4"/>
  <c r="CC57" i="4"/>
  <c r="CA57" i="4"/>
  <c r="CW45" i="4"/>
  <c r="CK45" i="4"/>
  <c r="BV45" i="4"/>
  <c r="CU45" i="4"/>
  <c r="CF45" i="4"/>
  <c r="BT45" i="4"/>
  <c r="CT45" i="4"/>
  <c r="CE45" i="4"/>
  <c r="BS45" i="4"/>
  <c r="CS45" i="4"/>
  <c r="CD45" i="4"/>
  <c r="BR45" i="4"/>
  <c r="CC45" i="4"/>
  <c r="BQ45" i="4"/>
  <c r="CN45" i="4"/>
  <c r="BY45" i="4"/>
  <c r="BO45" i="4"/>
  <c r="CO45" i="4"/>
  <c r="CM45" i="4"/>
  <c r="CL45" i="4"/>
  <c r="CJ45" i="4"/>
  <c r="CB45" i="4"/>
  <c r="BZ45" i="4"/>
  <c r="BX45" i="4"/>
  <c r="CX45" i="4"/>
  <c r="BW45" i="4"/>
  <c r="BU45" i="4"/>
  <c r="CV45" i="4"/>
  <c r="CA45" i="4"/>
  <c r="BP45" i="4"/>
  <c r="CU33" i="4"/>
  <c r="CF33" i="4"/>
  <c r="BT33" i="4"/>
  <c r="CN33" i="4"/>
  <c r="BY33" i="4"/>
  <c r="CS33" i="4"/>
  <c r="CB33" i="4"/>
  <c r="CA33" i="4"/>
  <c r="BZ33" i="4"/>
  <c r="BX33" i="4"/>
  <c r="CO33" i="4"/>
  <c r="BW33" i="4"/>
  <c r="CM33" i="4"/>
  <c r="BV33" i="4"/>
  <c r="CK33" i="4"/>
  <c r="BS33" i="4"/>
  <c r="CE33" i="4"/>
  <c r="BQ33" i="4"/>
  <c r="CJ33" i="4"/>
  <c r="CD33" i="4"/>
  <c r="CC33" i="4"/>
  <c r="BU33" i="4"/>
  <c r="BR33" i="4"/>
  <c r="BP33" i="4"/>
  <c r="BO33" i="4"/>
  <c r="CL33" i="4"/>
  <c r="CT33" i="4"/>
  <c r="CL21" i="4"/>
  <c r="BW21" i="4"/>
  <c r="CK21" i="4"/>
  <c r="CD21" i="4"/>
  <c r="BV21" i="4"/>
  <c r="CJ21" i="4"/>
  <c r="BU21" i="4"/>
  <c r="CU21" i="4"/>
  <c r="BT21" i="4"/>
  <c r="CE21" i="4"/>
  <c r="BR21" i="4"/>
  <c r="CF21" i="4"/>
  <c r="CS21" i="4"/>
  <c r="CT21" i="4"/>
  <c r="BS21" i="4"/>
  <c r="CB21" i="4"/>
  <c r="CO21" i="4"/>
  <c r="BZ21" i="4"/>
  <c r="CA21" i="4"/>
  <c r="BY21" i="4"/>
  <c r="BX21" i="4"/>
  <c r="CC21" i="4"/>
  <c r="BQ21" i="4"/>
  <c r="BP21" i="4"/>
  <c r="BO21" i="4"/>
  <c r="CM21" i="4"/>
  <c r="CN21" i="4"/>
  <c r="BI32" i="4"/>
  <c r="BI67" i="4"/>
  <c r="BI55" i="4"/>
  <c r="BI43" i="4"/>
  <c r="BI31" i="4"/>
  <c r="BI66" i="4"/>
  <c r="BI54" i="4"/>
  <c r="BI42" i="4"/>
  <c r="BI27" i="4"/>
  <c r="BI38" i="4"/>
  <c r="BI26" i="4"/>
  <c r="BF85" i="4"/>
  <c r="BI85" i="4"/>
  <c r="BE73" i="4"/>
  <c r="BI73" i="4"/>
  <c r="BM61" i="4"/>
  <c r="BI61" i="4"/>
  <c r="BI49" i="4"/>
  <c r="BI25" i="4"/>
  <c r="BI72" i="4"/>
  <c r="BI60" i="4"/>
  <c r="BI48" i="4"/>
  <c r="BI24" i="4"/>
  <c r="BI47" i="4"/>
  <c r="BI35" i="4"/>
  <c r="BI23" i="4"/>
  <c r="BI57" i="4"/>
  <c r="BI45" i="4"/>
  <c r="BI33" i="4"/>
  <c r="BI21" i="4"/>
  <c r="BN85" i="4"/>
  <c r="BM73" i="4"/>
  <c r="BH49" i="4"/>
  <c r="BC44" i="4"/>
  <c r="F96" i="5"/>
  <c r="U120" i="5"/>
  <c r="BM85" i="4"/>
  <c r="BK73" i="4"/>
  <c r="BG49" i="4"/>
  <c r="K120" i="5"/>
  <c r="BK85" i="4"/>
  <c r="BJ73" i="4"/>
  <c r="BE49" i="4"/>
  <c r="V120" i="5"/>
  <c r="BJ85" i="4"/>
  <c r="BH73" i="4"/>
  <c r="BD49" i="4"/>
  <c r="J96" i="5"/>
  <c r="R96" i="5"/>
  <c r="BH85" i="4"/>
  <c r="BG73" i="4"/>
  <c r="BC49" i="4"/>
  <c r="O96" i="5"/>
  <c r="BG85" i="4"/>
  <c r="BF73" i="4"/>
  <c r="S96" i="5"/>
  <c r="T96" i="5"/>
  <c r="B95" i="5"/>
  <c r="T120" i="5"/>
  <c r="BD85" i="4"/>
  <c r="BC73" i="4"/>
  <c r="BC85" i="4"/>
  <c r="BB73" i="4"/>
  <c r="V96" i="5"/>
  <c r="AM67" i="42"/>
  <c r="BB85" i="4"/>
  <c r="BA73" i="4"/>
  <c r="BF37" i="4"/>
  <c r="E120" i="5"/>
  <c r="H96" i="5"/>
  <c r="BA85" i="4"/>
  <c r="BN73" i="4"/>
  <c r="BN49" i="4"/>
  <c r="BD56" i="4"/>
  <c r="BC56" i="4"/>
  <c r="BB56" i="4"/>
  <c r="BJ20" i="4"/>
  <c r="BA56" i="4"/>
  <c r="BN44" i="4"/>
  <c r="BN56" i="4"/>
  <c r="BH44" i="4"/>
  <c r="BM56" i="4"/>
  <c r="BG44" i="4"/>
  <c r="BK56" i="4"/>
  <c r="BE44" i="4"/>
  <c r="BJ56" i="4"/>
  <c r="BD44" i="4"/>
  <c r="BH56" i="4"/>
  <c r="BG56" i="4"/>
  <c r="BF56" i="4"/>
  <c r="BJ77" i="4"/>
  <c r="BM72" i="4"/>
  <c r="BC67" i="4"/>
  <c r="M66" i="4"/>
  <c r="BE60" i="4"/>
  <c r="BC57" i="4"/>
  <c r="BF55" i="4"/>
  <c r="BH54" i="4"/>
  <c r="BJ49" i="4"/>
  <c r="BC48" i="4"/>
  <c r="BC47" i="4"/>
  <c r="BJ45" i="4"/>
  <c r="BJ44" i="4"/>
  <c r="BD43" i="4"/>
  <c r="AC42" i="4"/>
  <c r="BH38" i="4"/>
  <c r="BM37" i="4"/>
  <c r="BB35" i="4"/>
  <c r="BB33" i="4"/>
  <c r="BB32" i="4"/>
  <c r="J31" i="4"/>
  <c r="BM26" i="4"/>
  <c r="BF24" i="4"/>
  <c r="BF23" i="4"/>
  <c r="BA21" i="4"/>
  <c r="BR19" i="4"/>
  <c r="I85" i="5"/>
  <c r="E85" i="5"/>
  <c r="S85" i="5"/>
  <c r="L85" i="5"/>
  <c r="P85" i="5"/>
  <c r="B84" i="5"/>
  <c r="H85" i="5"/>
  <c r="R85" i="5"/>
  <c r="T85" i="5"/>
  <c r="J85" i="5"/>
  <c r="O85" i="5"/>
  <c r="N85" i="5"/>
  <c r="M85" i="5"/>
  <c r="V85" i="5"/>
  <c r="Q85" i="5"/>
  <c r="G85" i="5"/>
  <c r="J97" i="5"/>
  <c r="N97" i="5"/>
  <c r="P97" i="5"/>
  <c r="V109" i="5"/>
  <c r="T109" i="5"/>
  <c r="O109" i="5"/>
  <c r="J109" i="5"/>
  <c r="M109" i="5"/>
  <c r="U109" i="5"/>
  <c r="F109" i="5"/>
  <c r="L109" i="5"/>
  <c r="E109" i="5"/>
  <c r="Q109" i="5"/>
  <c r="K109" i="5"/>
  <c r="N109" i="5"/>
  <c r="B108" i="5"/>
  <c r="H109" i="5"/>
  <c r="G109" i="5"/>
  <c r="P109" i="5"/>
  <c r="I109" i="5"/>
  <c r="S109" i="5"/>
  <c r="K52" i="15"/>
  <c r="K45" i="29" s="1"/>
  <c r="I45" i="29"/>
  <c r="K85" i="5"/>
  <c r="E79" i="42"/>
  <c r="AS79" i="42"/>
  <c r="X79" i="42"/>
  <c r="AF79" i="42"/>
  <c r="Y79" i="42"/>
  <c r="AK79" i="42"/>
  <c r="AD79" i="42"/>
  <c r="C79" i="42"/>
  <c r="AC79" i="42"/>
  <c r="AR79" i="42"/>
  <c r="I79" i="42"/>
  <c r="AG79" i="42"/>
  <c r="O79" i="42"/>
  <c r="J79" i="42"/>
  <c r="AJ79" i="42"/>
  <c r="R79" i="42"/>
  <c r="H79" i="42"/>
  <c r="W79" i="42"/>
  <c r="D79" i="42"/>
  <c r="S79" i="42"/>
  <c r="AL79" i="42"/>
  <c r="T79" i="42"/>
  <c r="AE79" i="42"/>
  <c r="AQ79" i="42"/>
  <c r="AN79" i="42"/>
  <c r="AB79" i="42"/>
  <c r="AI79" i="42"/>
  <c r="Z79" i="42"/>
  <c r="N79" i="42"/>
  <c r="H67" i="42"/>
  <c r="AR67" i="42"/>
  <c r="D67" i="42"/>
  <c r="I67" i="42"/>
  <c r="AE67" i="42"/>
  <c r="AC67" i="42"/>
  <c r="AL67" i="42"/>
  <c r="M67" i="42"/>
  <c r="N67" i="42"/>
  <c r="AS67" i="42"/>
  <c r="Y67" i="42"/>
  <c r="X67" i="42"/>
  <c r="AB67" i="42"/>
  <c r="R67" i="42"/>
  <c r="AQ67" i="42"/>
  <c r="V67" i="42"/>
  <c r="W67" i="42"/>
  <c r="C67" i="42"/>
  <c r="E67" i="42"/>
  <c r="AI67" i="42"/>
  <c r="J67" i="42"/>
  <c r="Z67" i="42"/>
  <c r="S67" i="42"/>
  <c r="AJ67" i="42"/>
  <c r="AK67" i="42"/>
  <c r="T67" i="42"/>
  <c r="AF67" i="42"/>
  <c r="AM79" i="42"/>
  <c r="U85" i="5"/>
  <c r="M79" i="42"/>
  <c r="AN67" i="42"/>
  <c r="AN43" i="42"/>
  <c r="I43" i="42"/>
  <c r="N43" i="42"/>
  <c r="E43" i="42"/>
  <c r="AS43" i="42"/>
  <c r="V43" i="42"/>
  <c r="D43" i="42"/>
  <c r="AL43" i="42"/>
  <c r="S43" i="42"/>
  <c r="AI43" i="42"/>
  <c r="J43" i="42"/>
  <c r="W43" i="42"/>
  <c r="AE43" i="42"/>
  <c r="X43" i="42"/>
  <c r="AD43" i="42"/>
  <c r="M43" i="42"/>
  <c r="AG43" i="42"/>
  <c r="AC43" i="42"/>
  <c r="AF43" i="42"/>
  <c r="R43" i="42"/>
  <c r="Z43" i="42"/>
  <c r="AB43" i="42"/>
  <c r="O43" i="42"/>
  <c r="Y43" i="42"/>
  <c r="C43" i="42"/>
  <c r="H43" i="42"/>
  <c r="AK43" i="42"/>
  <c r="AJ43" i="42"/>
  <c r="AQ43" i="42"/>
  <c r="T43" i="42"/>
  <c r="AM43" i="42"/>
  <c r="AB55" i="42"/>
  <c r="AD67" i="42"/>
  <c r="V79" i="42"/>
  <c r="AE55" i="42"/>
  <c r="Z55" i="42"/>
  <c r="AQ55" i="42"/>
  <c r="AK55" i="42"/>
  <c r="R55" i="42"/>
  <c r="I55" i="42"/>
  <c r="AI55" i="42"/>
  <c r="AN55" i="42"/>
  <c r="AR55" i="42"/>
  <c r="T55" i="42"/>
  <c r="E55" i="42"/>
  <c r="Y55" i="42"/>
  <c r="C55" i="42"/>
  <c r="AM55" i="42"/>
  <c r="O55" i="42"/>
  <c r="AF55" i="42"/>
  <c r="AJ55" i="42"/>
  <c r="J55" i="42"/>
  <c r="D55" i="42"/>
  <c r="N55" i="42"/>
  <c r="X55" i="42"/>
  <c r="AS55" i="42"/>
  <c r="AD55" i="42"/>
  <c r="AG55" i="42"/>
  <c r="AC55" i="42"/>
  <c r="V55" i="42"/>
  <c r="W55" i="42"/>
  <c r="O67" i="42"/>
  <c r="AG67" i="42"/>
  <c r="M55" i="42"/>
  <c r="H55" i="42"/>
  <c r="S55" i="42"/>
  <c r="H19" i="4"/>
  <c r="C31" i="4"/>
  <c r="D24" i="34" s="1"/>
  <c r="X31" i="4"/>
  <c r="K31" i="4"/>
  <c r="F24" i="34" s="1"/>
  <c r="M31" i="4"/>
  <c r="AU43" i="4"/>
  <c r="AR43" i="4"/>
  <c r="AP43" i="4"/>
  <c r="I55" i="4"/>
  <c r="AS55" i="4"/>
  <c r="AG55" i="4"/>
  <c r="AB55" i="4"/>
  <c r="U67" i="4"/>
  <c r="AB67" i="4"/>
  <c r="N67" i="4"/>
  <c r="AW67" i="4"/>
  <c r="C27" i="5"/>
  <c r="BB67" i="4"/>
  <c r="BB43" i="4"/>
  <c r="BC22" i="4"/>
  <c r="CE19" i="4"/>
  <c r="C19" i="4"/>
  <c r="R31" i="4"/>
  <c r="AH31" i="4"/>
  <c r="U43" i="4"/>
  <c r="AB43" i="4"/>
  <c r="AW43" i="4"/>
  <c r="AW55" i="4"/>
  <c r="E55" i="4"/>
  <c r="AX55" i="4"/>
  <c r="T55" i="4"/>
  <c r="C67" i="4"/>
  <c r="AO67" i="4"/>
  <c r="AD67" i="4"/>
  <c r="J67" i="4"/>
  <c r="AP31" i="4"/>
  <c r="BN67" i="4"/>
  <c r="AI19" i="4"/>
  <c r="AM19" i="4"/>
  <c r="AC31" i="4"/>
  <c r="Z31" i="4"/>
  <c r="AA31" i="4"/>
  <c r="AK43" i="4"/>
  <c r="I43" i="4"/>
  <c r="AJ43" i="4"/>
  <c r="S43" i="4"/>
  <c r="AA55" i="4"/>
  <c r="AO55" i="4"/>
  <c r="AD55" i="4"/>
  <c r="AV55" i="4"/>
  <c r="AI67" i="4"/>
  <c r="K67" i="4"/>
  <c r="R67" i="4"/>
  <c r="S67" i="4"/>
  <c r="AL31" i="4"/>
  <c r="BM67" i="4"/>
  <c r="T19" i="4"/>
  <c r="AD19" i="4"/>
  <c r="S31" i="4"/>
  <c r="Y31" i="4"/>
  <c r="AE31" i="4"/>
  <c r="AT43" i="4"/>
  <c r="P43" i="4"/>
  <c r="J43" i="4"/>
  <c r="D43" i="4"/>
  <c r="K55" i="4"/>
  <c r="F48" i="34" s="1"/>
  <c r="C55" i="4"/>
  <c r="D48" i="34" s="1"/>
  <c r="Q55" i="4"/>
  <c r="AC55" i="4"/>
  <c r="AY67" i="4"/>
  <c r="AF67" i="4"/>
  <c r="AU67" i="4"/>
  <c r="AV31" i="4"/>
  <c r="AI55" i="4"/>
  <c r="F55" i="4"/>
  <c r="BK67" i="4"/>
  <c r="BH18" i="4"/>
  <c r="E35" i="19" s="1"/>
  <c r="CB19" i="4"/>
  <c r="X19" i="4"/>
  <c r="AI31" i="4"/>
  <c r="AD31" i="4"/>
  <c r="H31" i="4"/>
  <c r="AX43" i="4"/>
  <c r="AY43" i="4"/>
  <c r="Q43" i="4"/>
  <c r="K43" i="4"/>
  <c r="F36" i="34" s="1"/>
  <c r="P55" i="4"/>
  <c r="W55" i="4"/>
  <c r="AU55" i="4"/>
  <c r="AR55" i="4"/>
  <c r="X67" i="4"/>
  <c r="Y67" i="4"/>
  <c r="AG67" i="4"/>
  <c r="I31" i="4"/>
  <c r="AT55" i="4"/>
  <c r="AS67" i="4"/>
  <c r="BJ67" i="4"/>
  <c r="BN55" i="4"/>
  <c r="B15" i="8"/>
  <c r="Q15" i="8" s="1"/>
  <c r="U19" i="4"/>
  <c r="U31" i="4"/>
  <c r="T31" i="4"/>
  <c r="AN31" i="4"/>
  <c r="G43" i="4"/>
  <c r="R43" i="4"/>
  <c r="AN43" i="4"/>
  <c r="T43" i="4"/>
  <c r="V55" i="4"/>
  <c r="H55" i="4"/>
  <c r="X55" i="4"/>
  <c r="AH55" i="4"/>
  <c r="P67" i="4"/>
  <c r="D67" i="4"/>
  <c r="Z67" i="4"/>
  <c r="F31" i="4"/>
  <c r="AM55" i="4"/>
  <c r="BH67" i="4"/>
  <c r="BK55" i="4"/>
  <c r="AC19" i="4"/>
  <c r="BX19" i="4"/>
  <c r="E31" i="4"/>
  <c r="AM31" i="4"/>
  <c r="AO31" i="4"/>
  <c r="W43" i="4"/>
  <c r="X43" i="4"/>
  <c r="AO43" i="4"/>
  <c r="AE43" i="4"/>
  <c r="AY55" i="4"/>
  <c r="S55" i="4"/>
  <c r="AF55" i="4"/>
  <c r="N55" i="4"/>
  <c r="AJ67" i="4"/>
  <c r="AT67" i="4"/>
  <c r="AP67" i="4"/>
  <c r="F43" i="4"/>
  <c r="BG67" i="4"/>
  <c r="BJ55" i="4"/>
  <c r="BN43" i="4"/>
  <c r="AN19" i="4"/>
  <c r="AB31" i="4"/>
  <c r="AF43" i="4"/>
  <c r="Z43" i="4"/>
  <c r="AC43" i="4"/>
  <c r="V43" i="4"/>
  <c r="AN55" i="4"/>
  <c r="AL55" i="4"/>
  <c r="AQ55" i="4"/>
  <c r="T67" i="4"/>
  <c r="V67" i="4"/>
  <c r="AH67" i="4"/>
  <c r="AV67" i="4"/>
  <c r="M43" i="4"/>
  <c r="AX67" i="4"/>
  <c r="BF67" i="4"/>
  <c r="BE55" i="4"/>
  <c r="BK43" i="4"/>
  <c r="BH22" i="4"/>
  <c r="AH19" i="4"/>
  <c r="AF31" i="4"/>
  <c r="AJ31" i="4"/>
  <c r="V31" i="4"/>
  <c r="AA43" i="4"/>
  <c r="AG43" i="4"/>
  <c r="AH43" i="4"/>
  <c r="AD43" i="4"/>
  <c r="AE55" i="4"/>
  <c r="R55" i="4"/>
  <c r="D55" i="4"/>
  <c r="W67" i="4"/>
  <c r="AM67" i="4"/>
  <c r="AN67" i="4"/>
  <c r="AR67" i="4"/>
  <c r="N43" i="4"/>
  <c r="AL67" i="4"/>
  <c r="BE67" i="4"/>
  <c r="BD55" i="4"/>
  <c r="BH43" i="4"/>
  <c r="AB19" i="4"/>
  <c r="AT31" i="4"/>
  <c r="AG31" i="4"/>
  <c r="D31" i="4"/>
  <c r="AK31" i="4"/>
  <c r="H43" i="4"/>
  <c r="C43" i="4"/>
  <c r="D36" i="34" s="1"/>
  <c r="E43" i="4"/>
  <c r="AI43" i="4"/>
  <c r="AK55" i="4"/>
  <c r="Z55" i="4"/>
  <c r="AJ55" i="4"/>
  <c r="AA67" i="4"/>
  <c r="AC67" i="4"/>
  <c r="Q67" i="4"/>
  <c r="E67" i="4"/>
  <c r="BZ19" i="4"/>
  <c r="C39" i="5"/>
  <c r="AQ67" i="4"/>
  <c r="BD67" i="4"/>
  <c r="BC55" i="4"/>
  <c r="BG43" i="4"/>
  <c r="M19" i="4"/>
  <c r="N31" i="4"/>
  <c r="AU31" i="4"/>
  <c r="B27" i="8"/>
  <c r="E27" i="8" s="1"/>
  <c r="AL43" i="4"/>
  <c r="Y43" i="4"/>
  <c r="B39" i="8"/>
  <c r="Z39" i="8" s="1"/>
  <c r="AQ43" i="4"/>
  <c r="M55" i="4"/>
  <c r="AP55" i="4"/>
  <c r="B51" i="8"/>
  <c r="T51" i="8" s="1"/>
  <c r="AE67" i="4"/>
  <c r="AK67" i="4"/>
  <c r="M67" i="4"/>
  <c r="B63" i="8"/>
  <c r="BQ19" i="4"/>
  <c r="C63" i="5"/>
  <c r="K63" i="5" s="1"/>
  <c r="BB55" i="4"/>
  <c r="BC43" i="4"/>
  <c r="J41" i="42"/>
  <c r="Y65" i="42"/>
  <c r="R107" i="5"/>
  <c r="U107" i="5"/>
  <c r="BF49" i="4"/>
  <c r="BF45" i="4"/>
  <c r="BF44" i="4"/>
  <c r="BE25" i="4"/>
  <c r="C17" i="42"/>
  <c r="L107" i="5"/>
  <c r="T65" i="42"/>
  <c r="I107" i="5"/>
  <c r="S107" i="5"/>
  <c r="C41" i="42"/>
  <c r="O65" i="42"/>
  <c r="BF66" i="4"/>
  <c r="BB49" i="4"/>
  <c r="BB45" i="4"/>
  <c r="BB44" i="4"/>
  <c r="BD37" i="4"/>
  <c r="BF33" i="4"/>
  <c r="AL41" i="42"/>
  <c r="V107" i="5"/>
  <c r="I17" i="42"/>
  <c r="BA49" i="4"/>
  <c r="BA45" i="4"/>
  <c r="BA44" i="4"/>
  <c r="BB37" i="4"/>
  <c r="BE33" i="4"/>
  <c r="O29" i="42"/>
  <c r="H107" i="5"/>
  <c r="B106" i="5"/>
  <c r="P107" i="5"/>
  <c r="J107" i="5"/>
  <c r="J53" i="42"/>
  <c r="AM17" i="42"/>
  <c r="M65" i="42"/>
  <c r="K107" i="5"/>
  <c r="E107" i="5"/>
  <c r="O107" i="5"/>
  <c r="T107" i="5"/>
  <c r="AJ66" i="4"/>
  <c r="BM49" i="4"/>
  <c r="BM45" i="4"/>
  <c r="BM44" i="4"/>
  <c r="AG41" i="42"/>
  <c r="N107" i="5"/>
  <c r="O17" i="42"/>
  <c r="BK49" i="4"/>
  <c r="BK45" i="4"/>
  <c r="BK44" i="4"/>
  <c r="AK65" i="42"/>
  <c r="F107" i="5"/>
  <c r="Q107" i="5"/>
  <c r="AE29" i="42"/>
  <c r="AN41" i="42"/>
  <c r="AJ17" i="42"/>
  <c r="K49" i="15"/>
  <c r="K42" i="29" s="1"/>
  <c r="J32" i="42"/>
  <c r="R56" i="42"/>
  <c r="V44" i="42"/>
  <c r="T44" i="42"/>
  <c r="AS44" i="42"/>
  <c r="AR44" i="42"/>
  <c r="C32" i="42"/>
  <c r="V56" i="42"/>
  <c r="AR56" i="42"/>
  <c r="C56" i="42"/>
  <c r="B89" i="5"/>
  <c r="R44" i="42"/>
  <c r="J44" i="42"/>
  <c r="I44" i="42"/>
  <c r="S56" i="42"/>
  <c r="BK21" i="4"/>
  <c r="BJ21" i="4"/>
  <c r="BC21" i="4"/>
  <c r="I40" i="29"/>
  <c r="BC26" i="4"/>
  <c r="BM35" i="4"/>
  <c r="BA35" i="4"/>
  <c r="BD23" i="4"/>
  <c r="BE26" i="4"/>
  <c r="BH21" i="4"/>
  <c r="I43" i="29"/>
  <c r="CG19" i="4"/>
  <c r="CI19" i="4"/>
  <c r="CH19" i="4"/>
  <c r="C34" i="24"/>
  <c r="AB34" i="24" s="1"/>
  <c r="C22" i="24"/>
  <c r="AB22" i="24" s="1"/>
  <c r="BA48" i="4"/>
  <c r="L33" i="24"/>
  <c r="C33" i="24"/>
  <c r="AB33" i="24" s="1"/>
  <c r="C21" i="24"/>
  <c r="AB21" i="24" s="1"/>
  <c r="C32" i="24"/>
  <c r="AB32" i="24" s="1"/>
  <c r="C20" i="24"/>
  <c r="AB20" i="24" s="1"/>
  <c r="BF18" i="4"/>
  <c r="CI18" i="4"/>
  <c r="CH18" i="4"/>
  <c r="CG18" i="4"/>
  <c r="C31" i="24"/>
  <c r="AB31" i="24" s="1"/>
  <c r="C19" i="24"/>
  <c r="AB19" i="24" s="1"/>
  <c r="BF72" i="4"/>
  <c r="BN60" i="4"/>
  <c r="BA55" i="4"/>
  <c r="BK48" i="4"/>
  <c r="BK47" i="4"/>
  <c r="BM43" i="4"/>
  <c r="BC38" i="4"/>
  <c r="BF26" i="4"/>
  <c r="BJ23" i="4"/>
  <c r="C30" i="24"/>
  <c r="AB30" i="24" s="1"/>
  <c r="C18" i="24"/>
  <c r="AB18" i="24" s="1"/>
  <c r="BE72" i="4"/>
  <c r="BM60" i="4"/>
  <c r="BJ48" i="4"/>
  <c r="BH23" i="4"/>
  <c r="BD72" i="4"/>
  <c r="BK60" i="4"/>
  <c r="BM55" i="4"/>
  <c r="BH48" i="4"/>
  <c r="BH47" i="4"/>
  <c r="BJ43" i="4"/>
  <c r="BA38" i="4"/>
  <c r="BD26" i="4"/>
  <c r="C28" i="24"/>
  <c r="AB28" i="24" s="1"/>
  <c r="C27" i="24"/>
  <c r="AB27" i="24" s="1"/>
  <c r="C15" i="24"/>
  <c r="AB15" i="24" s="1"/>
  <c r="BF48" i="4"/>
  <c r="C26" i="24"/>
  <c r="AB26" i="24" s="1"/>
  <c r="C14" i="24"/>
  <c r="AB14" i="24" s="1"/>
  <c r="BA72" i="4"/>
  <c r="BG60" i="4"/>
  <c r="BH55" i="4"/>
  <c r="BE48" i="4"/>
  <c r="BE47" i="4"/>
  <c r="BF43" i="4"/>
  <c r="BK38" i="4"/>
  <c r="BF35" i="4"/>
  <c r="BA26" i="4"/>
  <c r="C25" i="24"/>
  <c r="AB25" i="24" s="1"/>
  <c r="BN72" i="4"/>
  <c r="BF60" i="4"/>
  <c r="BG55" i="4"/>
  <c r="BD48" i="4"/>
  <c r="BD47" i="4"/>
  <c r="BE43" i="4"/>
  <c r="BJ38" i="4"/>
  <c r="BD35" i="4"/>
  <c r="C24" i="24"/>
  <c r="AB24" i="24" s="1"/>
  <c r="AG35" i="24"/>
  <c r="C35" i="24"/>
  <c r="AB35" i="24" s="1"/>
  <c r="AG23" i="24"/>
  <c r="C23" i="24"/>
  <c r="AB23" i="24" s="1"/>
  <c r="O78" i="4"/>
  <c r="BL78" i="4"/>
  <c r="L78" i="4"/>
  <c r="O66" i="4"/>
  <c r="BL66" i="4"/>
  <c r="L66" i="4"/>
  <c r="O54" i="4"/>
  <c r="BL54" i="4"/>
  <c r="L54" i="4"/>
  <c r="BF42" i="4"/>
  <c r="O42" i="4"/>
  <c r="BL42" i="4"/>
  <c r="L42" i="4"/>
  <c r="BF19" i="4"/>
  <c r="BI19" i="4"/>
  <c r="AF19" i="4"/>
  <c r="AK19" i="4"/>
  <c r="G19" i="4"/>
  <c r="AA19" i="4"/>
  <c r="AV78" i="4"/>
  <c r="N108" i="5"/>
  <c r="BU19" i="4"/>
  <c r="V97" i="5"/>
  <c r="U97" i="5"/>
  <c r="AR42" i="4"/>
  <c r="E66" i="4"/>
  <c r="AG66" i="4"/>
  <c r="M54" i="4"/>
  <c r="AC66" i="4"/>
  <c r="AT42" i="4"/>
  <c r="F54" i="4"/>
  <c r="N66" i="4"/>
  <c r="AB54" i="4"/>
  <c r="V66" i="4"/>
  <c r="BE66" i="4"/>
  <c r="BG54" i="4"/>
  <c r="BM42" i="4"/>
  <c r="L77" i="4"/>
  <c r="F108" i="5"/>
  <c r="E97" i="5"/>
  <c r="Z42" i="4"/>
  <c r="AL54" i="4"/>
  <c r="Z54" i="4"/>
  <c r="G54" i="4"/>
  <c r="AL66" i="4"/>
  <c r="AL42" i="4"/>
  <c r="AE54" i="4"/>
  <c r="Q97" i="5"/>
  <c r="AX66" i="4"/>
  <c r="AN42" i="4"/>
  <c r="T87" i="5"/>
  <c r="E42" i="4"/>
  <c r="G87" i="5"/>
  <c r="Y42" i="4"/>
  <c r="Z66" i="4"/>
  <c r="C74" i="5"/>
  <c r="O74" i="5" s="1"/>
  <c r="AF78" i="4"/>
  <c r="BD66" i="4"/>
  <c r="BF54" i="4"/>
  <c r="BK42" i="4"/>
  <c r="BI18" i="4"/>
  <c r="AK78" i="4"/>
  <c r="O108" i="5"/>
  <c r="F97" i="5"/>
  <c r="J19" i="4"/>
  <c r="AM54" i="4"/>
  <c r="X54" i="4"/>
  <c r="AQ54" i="4"/>
  <c r="AT66" i="4"/>
  <c r="AO42" i="4"/>
  <c r="AW42" i="4"/>
  <c r="I54" i="4"/>
  <c r="AQ66" i="4"/>
  <c r="H66" i="4"/>
  <c r="W42" i="4"/>
  <c r="R66" i="4"/>
  <c r="C50" i="5"/>
  <c r="O50" i="5" s="1"/>
  <c r="BA78" i="4"/>
  <c r="BC66" i="4"/>
  <c r="BE54" i="4"/>
  <c r="BB42" i="4"/>
  <c r="BE21" i="4"/>
  <c r="L87" i="4"/>
  <c r="BL87" i="4"/>
  <c r="O87" i="4"/>
  <c r="L75" i="4"/>
  <c r="BL75" i="4"/>
  <c r="O75" i="4"/>
  <c r="L63" i="4"/>
  <c r="BL63" i="4"/>
  <c r="O63" i="4"/>
  <c r="L51" i="4"/>
  <c r="BL51" i="4"/>
  <c r="O51" i="4"/>
  <c r="L39" i="4"/>
  <c r="O39" i="4" s="1"/>
  <c r="Q39" i="4" s="1"/>
  <c r="W19" i="4"/>
  <c r="AO19" i="4"/>
  <c r="CS19" i="4"/>
  <c r="AP19" i="4"/>
  <c r="R119" i="5"/>
  <c r="R108" i="5"/>
  <c r="R97" i="5"/>
  <c r="CU19" i="4"/>
  <c r="CT19" i="4"/>
  <c r="R42" i="4"/>
  <c r="AR54" i="4"/>
  <c r="Q54" i="4"/>
  <c r="B50" i="8"/>
  <c r="C50" i="8" s="1"/>
  <c r="AV54" i="4"/>
  <c r="AE66" i="4"/>
  <c r="AF42" i="4"/>
  <c r="AW54" i="4"/>
  <c r="AU66" i="4"/>
  <c r="T54" i="4"/>
  <c r="AK42" i="4"/>
  <c r="Y66" i="4"/>
  <c r="K97" i="5"/>
  <c r="BB66" i="4"/>
  <c r="BD54" i="4"/>
  <c r="BD21" i="4"/>
  <c r="L86" i="4"/>
  <c r="O86" i="4"/>
  <c r="BL86" i="4"/>
  <c r="L74" i="4"/>
  <c r="O74" i="4"/>
  <c r="BL74" i="4"/>
  <c r="L62" i="4"/>
  <c r="O62" i="4"/>
  <c r="BL62" i="4"/>
  <c r="L50" i="4"/>
  <c r="O50" i="4"/>
  <c r="BL50" i="4"/>
  <c r="L38" i="4"/>
  <c r="L26" i="4"/>
  <c r="BP19" i="4"/>
  <c r="AL19" i="4"/>
  <c r="S19" i="4"/>
  <c r="CM19" i="4"/>
  <c r="K119" i="5"/>
  <c r="P108" i="5"/>
  <c r="G97" i="5"/>
  <c r="K108" i="5"/>
  <c r="CO19" i="4"/>
  <c r="Y19" i="4"/>
  <c r="AY54" i="4"/>
  <c r="AC54" i="4"/>
  <c r="AA42" i="4"/>
  <c r="AU54" i="4"/>
  <c r="AN66" i="4"/>
  <c r="X42" i="4"/>
  <c r="AJ54" i="4"/>
  <c r="AI66" i="4"/>
  <c r="AW66" i="4"/>
  <c r="AE42" i="4"/>
  <c r="B62" i="8"/>
  <c r="C62" i="8" s="1"/>
  <c r="AS42" i="4"/>
  <c r="AP54" i="4"/>
  <c r="BA66" i="4"/>
  <c r="BC54" i="4"/>
  <c r="L85" i="4"/>
  <c r="O85" i="4"/>
  <c r="BL85" i="4"/>
  <c r="L73" i="4"/>
  <c r="O73" i="4"/>
  <c r="BL73" i="4"/>
  <c r="L61" i="4"/>
  <c r="O61" i="4"/>
  <c r="BL61" i="4"/>
  <c r="L49" i="4"/>
  <c r="O49" i="4"/>
  <c r="BL49" i="4"/>
  <c r="CK19" i="4"/>
  <c r="AU19" i="4"/>
  <c r="AV19" i="4"/>
  <c r="CJ19" i="4"/>
  <c r="J119" i="5"/>
  <c r="G108" i="5"/>
  <c r="S97" i="5"/>
  <c r="B107" i="5"/>
  <c r="CL19" i="4"/>
  <c r="V19" i="4"/>
  <c r="AF66" i="4"/>
  <c r="AY42" i="4"/>
  <c r="AM42" i="4"/>
  <c r="AG42" i="4"/>
  <c r="AK54" i="4"/>
  <c r="W66" i="4"/>
  <c r="U54" i="4"/>
  <c r="AD54" i="4"/>
  <c r="O97" i="5"/>
  <c r="T66" i="4"/>
  <c r="E54" i="4"/>
  <c r="U42" i="4"/>
  <c r="BN66" i="4"/>
  <c r="BB54" i="4"/>
  <c r="BB21" i="4"/>
  <c r="BL84" i="4"/>
  <c r="L84" i="4"/>
  <c r="O84" i="4"/>
  <c r="L72" i="4"/>
  <c r="O72" i="4"/>
  <c r="BL72" i="4"/>
  <c r="BL60" i="4"/>
  <c r="L60" i="4"/>
  <c r="O60" i="4"/>
  <c r="L48" i="4"/>
  <c r="O48" i="4"/>
  <c r="BL48" i="4"/>
  <c r="BD36" i="4"/>
  <c r="L36" i="4"/>
  <c r="BY19" i="4"/>
  <c r="BV19" i="4"/>
  <c r="AE19" i="4"/>
  <c r="CD19" i="4"/>
  <c r="AR78" i="4"/>
  <c r="V108" i="5"/>
  <c r="S108" i="5"/>
  <c r="L97" i="5"/>
  <c r="CF19" i="4"/>
  <c r="F19" i="4"/>
  <c r="F66" i="4"/>
  <c r="C42" i="4"/>
  <c r="D35" i="34" s="1"/>
  <c r="D35" i="35" s="1"/>
  <c r="AU42" i="4"/>
  <c r="AB42" i="4"/>
  <c r="B38" i="8"/>
  <c r="C38" i="8" s="1"/>
  <c r="P54" i="4"/>
  <c r="AA66" i="4"/>
  <c r="AJ42" i="4"/>
  <c r="AI42" i="4"/>
  <c r="K54" i="4"/>
  <c r="F47" i="34" s="1"/>
  <c r="U66" i="4"/>
  <c r="Q42" i="4"/>
  <c r="BM66" i="4"/>
  <c r="BA54" i="4"/>
  <c r="BL83" i="4"/>
  <c r="L83" i="4"/>
  <c r="O83" i="4"/>
  <c r="BL71" i="4"/>
  <c r="L71" i="4"/>
  <c r="O71" i="4"/>
  <c r="BL59" i="4"/>
  <c r="L59" i="4"/>
  <c r="O59" i="4"/>
  <c r="BL47" i="4"/>
  <c r="L47" i="4"/>
  <c r="O47" i="4"/>
  <c r="BE35" i="4"/>
  <c r="L35" i="4"/>
  <c r="BE23" i="4"/>
  <c r="L23" i="4"/>
  <c r="N19" i="4"/>
  <c r="Z19" i="4"/>
  <c r="CA19" i="4"/>
  <c r="AI78" i="4"/>
  <c r="H108" i="5"/>
  <c r="I108" i="5"/>
  <c r="T97" i="5"/>
  <c r="CC19" i="4"/>
  <c r="E19" i="4"/>
  <c r="S66" i="4"/>
  <c r="M42" i="4"/>
  <c r="AQ42" i="4"/>
  <c r="I42" i="4"/>
  <c r="Y54" i="4"/>
  <c r="AI54" i="4"/>
  <c r="AB66" i="4"/>
  <c r="P42" i="4"/>
  <c r="C54" i="4"/>
  <c r="D47" i="34" s="1"/>
  <c r="D54" i="4"/>
  <c r="AP42" i="4"/>
  <c r="E87" i="5"/>
  <c r="N54" i="4"/>
  <c r="C62" i="5"/>
  <c r="U62" i="5" s="1"/>
  <c r="BK66" i="4"/>
  <c r="BN54" i="4"/>
  <c r="BL82" i="4"/>
  <c r="L82" i="4"/>
  <c r="O82" i="4"/>
  <c r="BL70" i="4"/>
  <c r="L70" i="4"/>
  <c r="O70" i="4"/>
  <c r="BL58" i="4"/>
  <c r="L58" i="4"/>
  <c r="O58" i="4"/>
  <c r="BD46" i="4"/>
  <c r="BL46" i="4"/>
  <c r="L46" i="4"/>
  <c r="O46" i="4"/>
  <c r="L34" i="4"/>
  <c r="L22" i="4"/>
  <c r="F87" i="5"/>
  <c r="L108" i="5"/>
  <c r="U108" i="5"/>
  <c r="E108" i="5"/>
  <c r="M97" i="5"/>
  <c r="AO54" i="4"/>
  <c r="V42" i="4"/>
  <c r="J42" i="4"/>
  <c r="AO66" i="4"/>
  <c r="N42" i="4"/>
  <c r="V54" i="4"/>
  <c r="I66" i="4"/>
  <c r="H42" i="4"/>
  <c r="J54" i="4"/>
  <c r="AX54" i="4"/>
  <c r="K66" i="4"/>
  <c r="AH54" i="4"/>
  <c r="AG54" i="4"/>
  <c r="C38" i="5"/>
  <c r="U38" i="5" s="1"/>
  <c r="G66" i="4"/>
  <c r="BJ66" i="4"/>
  <c r="BM54" i="4"/>
  <c r="BM19" i="4"/>
  <c r="L81" i="4"/>
  <c r="BL81" i="4"/>
  <c r="O81" i="4"/>
  <c r="L69" i="4"/>
  <c r="BL69" i="4"/>
  <c r="O69" i="4"/>
  <c r="L57" i="4"/>
  <c r="BL57" i="4"/>
  <c r="O57" i="4"/>
  <c r="L45" i="4"/>
  <c r="BL45" i="4"/>
  <c r="O45" i="4"/>
  <c r="L33" i="4"/>
  <c r="L21" i="4"/>
  <c r="BS19" i="4"/>
  <c r="P19" i="4"/>
  <c r="K19" i="4"/>
  <c r="AJ19" i="4"/>
  <c r="BO19" i="4"/>
  <c r="J78" i="4"/>
  <c r="Q108" i="5"/>
  <c r="J108" i="5"/>
  <c r="I97" i="5"/>
  <c r="BW19" i="4"/>
  <c r="AS54" i="4"/>
  <c r="AP66" i="4"/>
  <c r="AD66" i="4"/>
  <c r="J66" i="4"/>
  <c r="S42" i="4"/>
  <c r="AN54" i="4"/>
  <c r="AS66" i="4"/>
  <c r="AD42" i="4"/>
  <c r="D42" i="4"/>
  <c r="AA54" i="4"/>
  <c r="P66" i="4"/>
  <c r="H54" i="4"/>
  <c r="R54" i="4"/>
  <c r="V84" i="5"/>
  <c r="BH66" i="4"/>
  <c r="BH64" i="4"/>
  <c r="BK54" i="4"/>
  <c r="BJ68" i="4"/>
  <c r="L68" i="4"/>
  <c r="O68" i="4"/>
  <c r="BL68" i="4"/>
  <c r="L56" i="4"/>
  <c r="O56" i="4"/>
  <c r="BL56" i="4"/>
  <c r="L44" i="4"/>
  <c r="O44" i="4"/>
  <c r="BL44" i="4"/>
  <c r="L32" i="4"/>
  <c r="L20" i="4"/>
  <c r="CN19" i="4"/>
  <c r="AT19" i="4"/>
  <c r="I19" i="4"/>
  <c r="AG19" i="4"/>
  <c r="X78" i="4"/>
  <c r="B86" i="5"/>
  <c r="M108" i="5"/>
  <c r="B96" i="5"/>
  <c r="BT19" i="4"/>
  <c r="AF54" i="4"/>
  <c r="AM66" i="4"/>
  <c r="X66" i="4"/>
  <c r="Q66" i="4"/>
  <c r="K42" i="4"/>
  <c r="F35" i="34" s="1"/>
  <c r="AT54" i="4"/>
  <c r="H97" i="5"/>
  <c r="AY66" i="4"/>
  <c r="AR66" i="4"/>
  <c r="AV42" i="4"/>
  <c r="T42" i="4"/>
  <c r="S54" i="4"/>
  <c r="AH66" i="4"/>
  <c r="C15" i="5"/>
  <c r="E15" i="5" s="1"/>
  <c r="BE76" i="4"/>
  <c r="BG66" i="4"/>
  <c r="BJ54" i="4"/>
  <c r="BJ18" i="4"/>
  <c r="L67" i="4"/>
  <c r="O67" i="4"/>
  <c r="BL67" i="4"/>
  <c r="O55" i="4"/>
  <c r="L55" i="4"/>
  <c r="BL55" i="4"/>
  <c r="O43" i="4"/>
  <c r="BL43" i="4"/>
  <c r="L43" i="4"/>
  <c r="L31" i="4"/>
  <c r="BK19" i="4"/>
  <c r="AH78" i="4"/>
  <c r="AO78" i="4"/>
  <c r="AD78" i="4"/>
  <c r="F78" i="4"/>
  <c r="T100" i="5"/>
  <c r="S100" i="5"/>
  <c r="L100" i="5"/>
  <c r="D68" i="4"/>
  <c r="E68" i="4"/>
  <c r="AS68" i="4"/>
  <c r="V100" i="5"/>
  <c r="AN46" i="4"/>
  <c r="M46" i="4"/>
  <c r="N46" i="4"/>
  <c r="AH57" i="4"/>
  <c r="AA57" i="4"/>
  <c r="AE57" i="4"/>
  <c r="AA24" i="4"/>
  <c r="U24" i="4"/>
  <c r="AI57" i="4"/>
  <c r="K46" i="4"/>
  <c r="F39" i="34" s="1"/>
  <c r="U36" i="4"/>
  <c r="AP36" i="4"/>
  <c r="T91" i="5"/>
  <c r="AB46" i="4"/>
  <c r="AH24" i="4"/>
  <c r="Z24" i="4"/>
  <c r="BG78" i="4"/>
  <c r="BH68" i="4"/>
  <c r="BJ57" i="4"/>
  <c r="BC46" i="4"/>
  <c r="BF36" i="4"/>
  <c r="AG78" i="4"/>
  <c r="AS78" i="4"/>
  <c r="T78" i="4"/>
  <c r="W78" i="4"/>
  <c r="I100" i="5"/>
  <c r="AI68" i="4"/>
  <c r="C68" i="4"/>
  <c r="AW68" i="4"/>
  <c r="AW46" i="4"/>
  <c r="T46" i="4"/>
  <c r="U46" i="4"/>
  <c r="AW57" i="4"/>
  <c r="Y57" i="4"/>
  <c r="AC57" i="4"/>
  <c r="AJ68" i="4"/>
  <c r="V57" i="4"/>
  <c r="AC36" i="4"/>
  <c r="AQ78" i="4"/>
  <c r="AG46" i="4"/>
  <c r="O91" i="5"/>
  <c r="AV24" i="4"/>
  <c r="F24" i="4"/>
  <c r="BF78" i="4"/>
  <c r="BG68" i="4"/>
  <c r="BH57" i="4"/>
  <c r="BB46" i="4"/>
  <c r="AW78" i="4"/>
  <c r="AU78" i="4"/>
  <c r="AJ78" i="4"/>
  <c r="Y78" i="4"/>
  <c r="AN68" i="4"/>
  <c r="G68" i="4"/>
  <c r="AQ68" i="4"/>
  <c r="D46" i="4"/>
  <c r="E46" i="4"/>
  <c r="AQ46" i="4"/>
  <c r="M78" i="4"/>
  <c r="X57" i="4"/>
  <c r="C64" i="5"/>
  <c r="AR64" i="5" s="1"/>
  <c r="Q57" i="4"/>
  <c r="N57" i="4"/>
  <c r="AU68" i="4"/>
  <c r="AV36" i="4"/>
  <c r="AG24" i="4"/>
  <c r="E36" i="4"/>
  <c r="E91" i="5"/>
  <c r="AB36" i="4"/>
  <c r="AN36" i="4"/>
  <c r="C20" i="5"/>
  <c r="K20" i="5" s="1"/>
  <c r="BE78" i="4"/>
  <c r="BF68" i="4"/>
  <c r="BG57" i="4"/>
  <c r="BA46" i="4"/>
  <c r="C78" i="4"/>
  <c r="AX78" i="4"/>
  <c r="AM78" i="4"/>
  <c r="AB78" i="4"/>
  <c r="P100" i="5"/>
  <c r="J68" i="4"/>
  <c r="K68" i="4"/>
  <c r="U68" i="4"/>
  <c r="I46" i="4"/>
  <c r="AC46" i="4"/>
  <c r="AF46" i="4"/>
  <c r="M57" i="4"/>
  <c r="AF57" i="4"/>
  <c r="G57" i="4"/>
  <c r="AB24" i="4"/>
  <c r="AB57" i="4"/>
  <c r="AM24" i="4"/>
  <c r="AJ57" i="4"/>
  <c r="X36" i="4"/>
  <c r="I110" i="5"/>
  <c r="I91" i="5"/>
  <c r="AE24" i="4"/>
  <c r="BD78" i="4"/>
  <c r="BE68" i="4"/>
  <c r="BF57" i="4"/>
  <c r="BN46" i="4"/>
  <c r="BB36" i="4"/>
  <c r="R78" i="4"/>
  <c r="D78" i="4"/>
  <c r="AP78" i="4"/>
  <c r="H78" i="4"/>
  <c r="Q91" i="5"/>
  <c r="V91" i="5"/>
  <c r="U100" i="5"/>
  <c r="AD68" i="4"/>
  <c r="S68" i="4"/>
  <c r="H68" i="4"/>
  <c r="P46" i="4"/>
  <c r="AJ46" i="4"/>
  <c r="AK46" i="4"/>
  <c r="J57" i="4"/>
  <c r="B53" i="8"/>
  <c r="AC53" i="8" s="1"/>
  <c r="E57" i="4"/>
  <c r="C57" i="4"/>
  <c r="D50" i="34" s="1"/>
  <c r="V24" i="4"/>
  <c r="J36" i="4"/>
  <c r="AD24" i="4"/>
  <c r="AT46" i="4"/>
  <c r="AG36" i="4"/>
  <c r="BC78" i="4"/>
  <c r="BD68" i="4"/>
  <c r="BE57" i="4"/>
  <c r="BM46" i="4"/>
  <c r="BJ24" i="4"/>
  <c r="AT78" i="4"/>
  <c r="I78" i="4"/>
  <c r="U78" i="4"/>
  <c r="AE78" i="4"/>
  <c r="P91" i="5"/>
  <c r="K100" i="5"/>
  <c r="AK68" i="4"/>
  <c r="R68" i="4"/>
  <c r="N68" i="4"/>
  <c r="Q46" i="4"/>
  <c r="S46" i="4"/>
  <c r="H46" i="4"/>
  <c r="S57" i="4"/>
  <c r="AS57" i="4"/>
  <c r="AO57" i="4"/>
  <c r="D57" i="4"/>
  <c r="X24" i="4"/>
  <c r="AL46" i="4"/>
  <c r="L91" i="5"/>
  <c r="AL57" i="4"/>
  <c r="R91" i="5"/>
  <c r="F100" i="5"/>
  <c r="BB78" i="4"/>
  <c r="BC68" i="4"/>
  <c r="BD57" i="4"/>
  <c r="BK46" i="4"/>
  <c r="Z78" i="4"/>
  <c r="N78" i="4"/>
  <c r="AY78" i="4"/>
  <c r="AN78" i="4"/>
  <c r="I68" i="4"/>
  <c r="AC68" i="4"/>
  <c r="Y68" i="4"/>
  <c r="P68" i="4"/>
  <c r="F46" i="4"/>
  <c r="AI46" i="4"/>
  <c r="J46" i="4"/>
  <c r="X46" i="4"/>
  <c r="AV57" i="4"/>
  <c r="AU57" i="4"/>
  <c r="AF68" i="4"/>
  <c r="W57" i="4"/>
  <c r="AM68" i="4"/>
  <c r="P24" i="4"/>
  <c r="G36" i="4"/>
  <c r="AC24" i="4"/>
  <c r="AH68" i="4"/>
  <c r="AP24" i="4"/>
  <c r="AF24" i="4"/>
  <c r="Y46" i="4"/>
  <c r="BN78" i="4"/>
  <c r="BA68" i="4"/>
  <c r="BB57" i="4"/>
  <c r="BH46" i="4"/>
  <c r="BA42" i="4"/>
  <c r="BM36" i="4"/>
  <c r="BE24" i="4"/>
  <c r="BF21" i="4"/>
  <c r="AC78" i="4"/>
  <c r="Q78" i="4"/>
  <c r="E78" i="4"/>
  <c r="F91" i="5"/>
  <c r="AY68" i="4"/>
  <c r="AP68" i="4"/>
  <c r="AG68" i="4"/>
  <c r="Z68" i="4"/>
  <c r="B99" i="5"/>
  <c r="G46" i="4"/>
  <c r="AD46" i="4"/>
  <c r="AS46" i="4"/>
  <c r="AV46" i="4"/>
  <c r="AG57" i="4"/>
  <c r="T57" i="4"/>
  <c r="AT57" i="4"/>
  <c r="P57" i="4"/>
  <c r="K57" i="4"/>
  <c r="F50" i="34" s="1"/>
  <c r="AL36" i="4"/>
  <c r="BM78" i="4"/>
  <c r="BN68" i="4"/>
  <c r="BA57" i="4"/>
  <c r="BG46" i="4"/>
  <c r="BK36" i="4"/>
  <c r="BB24" i="4"/>
  <c r="V110" i="5"/>
  <c r="G78" i="4"/>
  <c r="S78" i="4"/>
  <c r="V78" i="4"/>
  <c r="AR68" i="4"/>
  <c r="AX68" i="4"/>
  <c r="AE68" i="4"/>
  <c r="AA68" i="4"/>
  <c r="E100" i="5"/>
  <c r="AO46" i="4"/>
  <c r="AU46" i="4"/>
  <c r="C46" i="4"/>
  <c r="D39" i="34" s="1"/>
  <c r="AR57" i="4"/>
  <c r="R57" i="4"/>
  <c r="AQ57" i="4"/>
  <c r="AT68" i="4"/>
  <c r="C36" i="4"/>
  <c r="D29" i="34" s="1"/>
  <c r="S91" i="5"/>
  <c r="W36" i="4"/>
  <c r="C32" i="5"/>
  <c r="B31" i="5" s="1"/>
  <c r="BK78" i="4"/>
  <c r="BM68" i="4"/>
  <c r="BN57" i="4"/>
  <c r="BF46" i="4"/>
  <c r="BJ36" i="4"/>
  <c r="M100" i="5"/>
  <c r="U91" i="5"/>
  <c r="H91" i="5"/>
  <c r="AL68" i="4"/>
  <c r="AO68" i="4"/>
  <c r="B64" i="8"/>
  <c r="C64" i="8" s="1"/>
  <c r="T68" i="4"/>
  <c r="G100" i="5"/>
  <c r="W46" i="4"/>
  <c r="AX46" i="4"/>
  <c r="AY46" i="4"/>
  <c r="V46" i="4"/>
  <c r="AP57" i="4"/>
  <c r="AK57" i="4"/>
  <c r="AY57" i="4"/>
  <c r="C53" i="5"/>
  <c r="M53" i="5" s="1"/>
  <c r="AN24" i="4"/>
  <c r="AX57" i="4"/>
  <c r="G24" i="4"/>
  <c r="P78" i="4"/>
  <c r="M91" i="5"/>
  <c r="R36" i="4"/>
  <c r="V36" i="4"/>
  <c r="AO36" i="4"/>
  <c r="BJ78" i="4"/>
  <c r="BK68" i="4"/>
  <c r="BM57" i="4"/>
  <c r="BE46" i="4"/>
  <c r="BH36" i="4"/>
  <c r="O100" i="5"/>
  <c r="N100" i="5"/>
  <c r="R100" i="5"/>
  <c r="N91" i="5"/>
  <c r="K91" i="5"/>
  <c r="AB68" i="4"/>
  <c r="AV68" i="4"/>
  <c r="AH46" i="4"/>
  <c r="AP46" i="4"/>
  <c r="AE46" i="4"/>
  <c r="AR46" i="4"/>
  <c r="F57" i="4"/>
  <c r="Z57" i="4"/>
  <c r="H57" i="4"/>
  <c r="Q68" i="4"/>
  <c r="AM57" i="4"/>
  <c r="AI24" i="4"/>
  <c r="C24" i="4"/>
  <c r="D17" i="34" s="1"/>
  <c r="B90" i="5"/>
  <c r="J91" i="5"/>
  <c r="B32" i="8"/>
  <c r="K32" i="8" s="1"/>
  <c r="BH78" i="4"/>
  <c r="BK57" i="4"/>
  <c r="O121" i="5"/>
  <c r="V121" i="5"/>
  <c r="R121" i="5"/>
  <c r="J121" i="5"/>
  <c r="F121" i="5"/>
  <c r="P121" i="5"/>
  <c r="E121" i="5"/>
  <c r="Q121" i="5"/>
  <c r="B120" i="5"/>
  <c r="U121" i="5"/>
  <c r="K121" i="5"/>
  <c r="L121" i="5"/>
  <c r="I121" i="5"/>
  <c r="G121" i="5"/>
  <c r="V112" i="5"/>
  <c r="H112" i="5"/>
  <c r="L112" i="5"/>
  <c r="I112" i="5"/>
  <c r="R112" i="5"/>
  <c r="K112" i="5"/>
  <c r="S112" i="5"/>
  <c r="P112" i="5"/>
  <c r="Q112" i="5"/>
  <c r="E112" i="5"/>
  <c r="T112" i="5"/>
  <c r="B111" i="5"/>
  <c r="M112" i="5"/>
  <c r="G112" i="5"/>
  <c r="U112" i="5"/>
  <c r="J112" i="5"/>
  <c r="K103" i="5"/>
  <c r="H103" i="5"/>
  <c r="B102" i="5"/>
  <c r="P103" i="5"/>
  <c r="S103" i="5"/>
  <c r="O103" i="5"/>
  <c r="G103" i="5"/>
  <c r="L103" i="5"/>
  <c r="N103" i="5"/>
  <c r="V103" i="5"/>
  <c r="M103" i="5"/>
  <c r="I103" i="5"/>
  <c r="F103" i="5"/>
  <c r="J103" i="5"/>
  <c r="T103" i="5"/>
  <c r="E95" i="5"/>
  <c r="U95" i="5"/>
  <c r="Q95" i="5"/>
  <c r="O95" i="5"/>
  <c r="M95" i="5"/>
  <c r="R95" i="5"/>
  <c r="S95" i="5"/>
  <c r="J95" i="5"/>
  <c r="K95" i="5"/>
  <c r="I95" i="5"/>
  <c r="F95" i="5"/>
  <c r="G95" i="5"/>
  <c r="V95" i="5"/>
  <c r="T95" i="5"/>
  <c r="B94" i="5"/>
  <c r="N95" i="5"/>
  <c r="L95" i="5"/>
  <c r="H95" i="5"/>
  <c r="T110" i="5"/>
  <c r="P51" i="4"/>
  <c r="E51" i="4"/>
  <c r="N51" i="4"/>
  <c r="J51" i="4"/>
  <c r="V119" i="5"/>
  <c r="N119" i="5"/>
  <c r="AK20" i="4"/>
  <c r="CD20" i="4"/>
  <c r="CF20" i="4"/>
  <c r="CC20" i="4"/>
  <c r="J20" i="4"/>
  <c r="R20" i="4"/>
  <c r="AG32" i="4"/>
  <c r="AB32" i="4"/>
  <c r="AC32" i="4"/>
  <c r="G70" i="4"/>
  <c r="H70" i="4"/>
  <c r="AT70" i="4"/>
  <c r="N70" i="4"/>
  <c r="L101" i="5"/>
  <c r="AB51" i="4"/>
  <c r="AI20" i="4"/>
  <c r="C61" i="4"/>
  <c r="D54" i="34" s="1"/>
  <c r="BE70" i="4"/>
  <c r="BE61" i="4"/>
  <c r="BE51" i="4"/>
  <c r="BE50" i="4"/>
  <c r="BE42" i="4"/>
  <c r="BH32" i="4"/>
  <c r="BC31" i="4"/>
  <c r="BC20" i="4"/>
  <c r="S110" i="5"/>
  <c r="P110" i="5"/>
  <c r="O110" i="5"/>
  <c r="U110" i="5"/>
  <c r="Q51" i="4"/>
  <c r="Z51" i="4"/>
  <c r="AT51" i="4"/>
  <c r="Q119" i="5"/>
  <c r="U119" i="5"/>
  <c r="AG20" i="4"/>
  <c r="CO20" i="4"/>
  <c r="AU20" i="4"/>
  <c r="CN20" i="4"/>
  <c r="AF20" i="4"/>
  <c r="Z32" i="4"/>
  <c r="E32" i="4"/>
  <c r="AI32" i="4"/>
  <c r="AI70" i="4"/>
  <c r="AY70" i="4"/>
  <c r="AX70" i="4"/>
  <c r="Q70" i="4"/>
  <c r="J101" i="5"/>
  <c r="G20" i="4"/>
  <c r="K20" i="4"/>
  <c r="S70" i="4"/>
  <c r="I101" i="5"/>
  <c r="Z61" i="4"/>
  <c r="AG61" i="4"/>
  <c r="BD70" i="4"/>
  <c r="BD61" i="4"/>
  <c r="BD51" i="4"/>
  <c r="BD50" i="4"/>
  <c r="BD42" i="4"/>
  <c r="BG32" i="4"/>
  <c r="BA31" i="4"/>
  <c r="BB20" i="4"/>
  <c r="G110" i="5"/>
  <c r="R110" i="5"/>
  <c r="F110" i="5"/>
  <c r="Y51" i="4"/>
  <c r="AF51" i="4"/>
  <c r="AA51" i="4"/>
  <c r="AI51" i="4"/>
  <c r="F119" i="5"/>
  <c r="O119" i="5"/>
  <c r="W20" i="4"/>
  <c r="AP20" i="4"/>
  <c r="B16" i="8"/>
  <c r="AA16" i="8" s="1"/>
  <c r="E20" i="4"/>
  <c r="AD32" i="4"/>
  <c r="AH32" i="4"/>
  <c r="AM32" i="4"/>
  <c r="AN32" i="4"/>
  <c r="AL70" i="4"/>
  <c r="X70" i="4"/>
  <c r="Y70" i="4"/>
  <c r="Z70" i="4"/>
  <c r="P101" i="5"/>
  <c r="AV51" i="4"/>
  <c r="AR61" i="4"/>
  <c r="AF61" i="4"/>
  <c r="I61" i="4"/>
  <c r="S101" i="5"/>
  <c r="BC70" i="4"/>
  <c r="BC61" i="4"/>
  <c r="BC51" i="4"/>
  <c r="BC50" i="4"/>
  <c r="BC42" i="4"/>
  <c r="BF32" i="4"/>
  <c r="BA20" i="4"/>
  <c r="BB70" i="4"/>
  <c r="BB61" i="4"/>
  <c r="BB51" i="4"/>
  <c r="BE32" i="4"/>
  <c r="AD51" i="4"/>
  <c r="V51" i="4"/>
  <c r="I51" i="4"/>
  <c r="G119" i="5"/>
  <c r="AL20" i="4"/>
  <c r="AH20" i="4"/>
  <c r="I20" i="4"/>
  <c r="CT20" i="4"/>
  <c r="R32" i="4"/>
  <c r="AT32" i="4"/>
  <c r="I32" i="4"/>
  <c r="AU32" i="4"/>
  <c r="AG70" i="4"/>
  <c r="V70" i="4"/>
  <c r="J70" i="4"/>
  <c r="B66" i="8"/>
  <c r="C66" i="8" s="1"/>
  <c r="E101" i="5"/>
  <c r="N101" i="5"/>
  <c r="AC51" i="4"/>
  <c r="J32" i="4"/>
  <c r="P32" i="4"/>
  <c r="AV61" i="4"/>
  <c r="AT61" i="4"/>
  <c r="Y61" i="4"/>
  <c r="AC61" i="4"/>
  <c r="AX61" i="4"/>
  <c r="BA70" i="4"/>
  <c r="BA61" i="4"/>
  <c r="BA51" i="4"/>
  <c r="BD32" i="4"/>
  <c r="BM20" i="4"/>
  <c r="V86" i="5"/>
  <c r="AO51" i="4"/>
  <c r="R51" i="4"/>
  <c r="AM51" i="4"/>
  <c r="S119" i="5"/>
  <c r="Y20" i="4"/>
  <c r="CJ20" i="4"/>
  <c r="CL20" i="4"/>
  <c r="BT20" i="4"/>
  <c r="AT20" i="4"/>
  <c r="H20" i="4"/>
  <c r="AO32" i="4"/>
  <c r="AK32" i="4"/>
  <c r="AV70" i="4"/>
  <c r="M70" i="4"/>
  <c r="K101" i="5"/>
  <c r="Q101" i="5"/>
  <c r="AP51" i="4"/>
  <c r="AJ20" i="4"/>
  <c r="CS20" i="4"/>
  <c r="H32" i="4"/>
  <c r="J110" i="5"/>
  <c r="E61" i="4"/>
  <c r="AK61" i="4"/>
  <c r="AI61" i="4"/>
  <c r="F61" i="4"/>
  <c r="W61" i="4"/>
  <c r="BN70" i="4"/>
  <c r="BN61" i="4"/>
  <c r="BN51" i="4"/>
  <c r="BC32" i="4"/>
  <c r="BK20" i="4"/>
  <c r="I86" i="5"/>
  <c r="E110" i="5"/>
  <c r="AQ51" i="4"/>
  <c r="AX51" i="4"/>
  <c r="S51" i="4"/>
  <c r="H119" i="5"/>
  <c r="V20" i="4"/>
  <c r="BP20" i="4"/>
  <c r="BR20" i="4"/>
  <c r="AV20" i="4"/>
  <c r="Z20" i="4"/>
  <c r="AN20" i="4"/>
  <c r="AJ32" i="4"/>
  <c r="F32" i="4"/>
  <c r="G32" i="4"/>
  <c r="AU70" i="4"/>
  <c r="AC70" i="4"/>
  <c r="T70" i="4"/>
  <c r="B100" i="5"/>
  <c r="R101" i="5"/>
  <c r="AE20" i="4"/>
  <c r="J61" i="4"/>
  <c r="AB61" i="4"/>
  <c r="Q61" i="4"/>
  <c r="D61" i="4"/>
  <c r="AA61" i="4"/>
  <c r="AP61" i="4"/>
  <c r="BK70" i="4"/>
  <c r="BK61" i="4"/>
  <c r="BK51" i="4"/>
  <c r="BA32" i="4"/>
  <c r="BH20" i="4"/>
  <c r="L86" i="5"/>
  <c r="L110" i="5"/>
  <c r="U51" i="4"/>
  <c r="D51" i="4"/>
  <c r="AG51" i="4"/>
  <c r="AS51" i="4"/>
  <c r="L119" i="5"/>
  <c r="D20" i="4"/>
  <c r="BZ20" i="4"/>
  <c r="AB20" i="4"/>
  <c r="BV20" i="4"/>
  <c r="M32" i="4"/>
  <c r="N32" i="4"/>
  <c r="AS70" i="4"/>
  <c r="AH70" i="4"/>
  <c r="K70" i="4"/>
  <c r="M101" i="5"/>
  <c r="G101" i="5"/>
  <c r="S32" i="4"/>
  <c r="AM20" i="4"/>
  <c r="D32" i="4"/>
  <c r="AQ61" i="4"/>
  <c r="AN61" i="4"/>
  <c r="H61" i="4"/>
  <c r="AW61" i="4"/>
  <c r="S61" i="4"/>
  <c r="BJ70" i="4"/>
  <c r="BJ61" i="4"/>
  <c r="BJ51" i="4"/>
  <c r="BJ50" i="4"/>
  <c r="BJ42" i="4"/>
  <c r="BK31" i="4"/>
  <c r="BG20" i="4"/>
  <c r="BG18" i="4"/>
  <c r="L18" i="4"/>
  <c r="BJ19" i="4"/>
  <c r="B85" i="5"/>
  <c r="B109" i="5"/>
  <c r="O86" i="5"/>
  <c r="M110" i="5"/>
  <c r="H110" i="5"/>
  <c r="B47" i="8"/>
  <c r="C47" i="8" s="1"/>
  <c r="C51" i="4"/>
  <c r="D44" i="34" s="1"/>
  <c r="X51" i="4"/>
  <c r="AY51" i="4"/>
  <c r="T119" i="5"/>
  <c r="S20" i="4"/>
  <c r="N20" i="4"/>
  <c r="AD20" i="4"/>
  <c r="CE20" i="4"/>
  <c r="T32" i="4"/>
  <c r="AL32" i="4"/>
  <c r="W32" i="4"/>
  <c r="AB70" i="4"/>
  <c r="AW70" i="4"/>
  <c r="AE70" i="4"/>
  <c r="AJ70" i="4"/>
  <c r="T101" i="5"/>
  <c r="AV32" i="4"/>
  <c r="BU20" i="4"/>
  <c r="C66" i="5"/>
  <c r="S66" i="5" s="1"/>
  <c r="N61" i="4"/>
  <c r="AH61" i="4"/>
  <c r="V61" i="4"/>
  <c r="AM61" i="4"/>
  <c r="M61" i="4"/>
  <c r="U70" i="4"/>
  <c r="BH70" i="4"/>
  <c r="BH61" i="4"/>
  <c r="BH51" i="4"/>
  <c r="BH50" i="4"/>
  <c r="BH42" i="4"/>
  <c r="BM32" i="4"/>
  <c r="BG31" i="4"/>
  <c r="BF20" i="4"/>
  <c r="BG19" i="4"/>
  <c r="T86" i="5"/>
  <c r="P86" i="5"/>
  <c r="N86" i="5"/>
  <c r="M86" i="5"/>
  <c r="Q110" i="5"/>
  <c r="E86" i="5"/>
  <c r="F51" i="4"/>
  <c r="G51" i="4"/>
  <c r="AN51" i="4"/>
  <c r="W51" i="4"/>
  <c r="E119" i="5"/>
  <c r="M119" i="5"/>
  <c r="AO20" i="4"/>
  <c r="BQ20" i="4"/>
  <c r="BO20" i="4"/>
  <c r="AA32" i="4"/>
  <c r="U32" i="4"/>
  <c r="B28" i="8"/>
  <c r="C26" i="33" s="1"/>
  <c r="AK70" i="4"/>
  <c r="AM70" i="4"/>
  <c r="D70" i="4"/>
  <c r="E70" i="4"/>
  <c r="O101" i="5"/>
  <c r="AL51" i="4"/>
  <c r="I70" i="4"/>
  <c r="AE61" i="4"/>
  <c r="K61" i="4"/>
  <c r="F54" i="34" s="1"/>
  <c r="BX20" i="4"/>
  <c r="BG70" i="4"/>
  <c r="BG61" i="4"/>
  <c r="BG51" i="4"/>
  <c r="BG50" i="4"/>
  <c r="BG42" i="4"/>
  <c r="BK32" i="4"/>
  <c r="BF31" i="4"/>
  <c r="BE20" i="4"/>
  <c r="S86" i="5"/>
  <c r="R86" i="5"/>
  <c r="Q86" i="5"/>
  <c r="K51" i="4"/>
  <c r="F44" i="34" s="1"/>
  <c r="M51" i="4"/>
  <c r="H51" i="4"/>
  <c r="AK51" i="4"/>
  <c r="P119" i="5"/>
  <c r="I119" i="5"/>
  <c r="CB20" i="4"/>
  <c r="BW20" i="4"/>
  <c r="C20" i="4"/>
  <c r="F15" i="6" s="1"/>
  <c r="BY20" i="4"/>
  <c r="CM20" i="4"/>
  <c r="AE32" i="4"/>
  <c r="V32" i="4"/>
  <c r="Y32" i="4"/>
  <c r="R70" i="4"/>
  <c r="AQ70" i="4"/>
  <c r="C70" i="4"/>
  <c r="AO70" i="4"/>
  <c r="AF70" i="4"/>
  <c r="C47" i="5"/>
  <c r="E47" i="5" s="1"/>
  <c r="C16" i="5"/>
  <c r="U16" i="5" s="1"/>
  <c r="C28" i="5"/>
  <c r="U28" i="5" s="1"/>
  <c r="AD70" i="4"/>
  <c r="U61" i="4"/>
  <c r="BF70" i="4"/>
  <c r="BF61" i="4"/>
  <c r="BF51" i="4"/>
  <c r="BF50" i="4"/>
  <c r="BJ32" i="4"/>
  <c r="BD31" i="4"/>
  <c r="BD20" i="4"/>
  <c r="BA19" i="4"/>
  <c r="L19" i="4"/>
  <c r="BM33" i="4"/>
  <c r="BA24" i="4"/>
  <c r="BA23" i="4"/>
  <c r="BE18" i="4"/>
  <c r="BJ40" i="4"/>
  <c r="BK35" i="4"/>
  <c r="BM31" i="4"/>
  <c r="BD18" i="4"/>
  <c r="AR43" i="42"/>
  <c r="BG41" i="4"/>
  <c r="BH40" i="4"/>
  <c r="BJ35" i="4"/>
  <c r="BJ34" i="4"/>
  <c r="BK33" i="4"/>
  <c r="BM25" i="4"/>
  <c r="BM23" i="4"/>
  <c r="BC18" i="4"/>
  <c r="BB18" i="4"/>
  <c r="BG35" i="4"/>
  <c r="BG34" i="4"/>
  <c r="BH33" i="4"/>
  <c r="BH31" i="4"/>
  <c r="BK24" i="4"/>
  <c r="BK23" i="4"/>
  <c r="BA18" i="4"/>
  <c r="BC35" i="4"/>
  <c r="BD33" i="4"/>
  <c r="BE31" i="4"/>
  <c r="BG24" i="4"/>
  <c r="BG23" i="4"/>
  <c r="BK18" i="4"/>
  <c r="BH19" i="4"/>
  <c r="BA33" i="4"/>
  <c r="BB31" i="4"/>
  <c r="BD25" i="4"/>
  <c r="BC23" i="4"/>
  <c r="BC19" i="4"/>
  <c r="Q113" i="5"/>
  <c r="O113" i="5"/>
  <c r="R113" i="5"/>
  <c r="F113" i="5"/>
  <c r="J113" i="5"/>
  <c r="E113" i="5"/>
  <c r="G113" i="5"/>
  <c r="P113" i="5"/>
  <c r="U86" i="5"/>
  <c r="B112" i="5"/>
  <c r="K113" i="5"/>
  <c r="H113" i="5"/>
  <c r="BA39" i="4"/>
  <c r="BL39" i="4" s="1"/>
  <c r="BN39" i="4" s="1"/>
  <c r="BG33" i="4"/>
  <c r="BJ31" i="4"/>
  <c r="BG21" i="4"/>
  <c r="BE19" i="4"/>
  <c r="BD19" i="4"/>
  <c r="L113" i="5"/>
  <c r="BB19" i="4"/>
  <c r="M113" i="5"/>
  <c r="I48" i="13"/>
  <c r="H22" i="24"/>
  <c r="G30" i="24"/>
  <c r="H30" i="24"/>
  <c r="K18" i="24"/>
  <c r="AF19" i="24"/>
  <c r="L18" i="24"/>
  <c r="AJ18" i="24"/>
  <c r="K31" i="24"/>
  <c r="AG18" i="24"/>
  <c r="G31" i="24"/>
  <c r="AJ30" i="24"/>
  <c r="K30" i="24"/>
  <c r="AF30" i="24"/>
  <c r="L30" i="24"/>
  <c r="AG30" i="24"/>
  <c r="H34" i="24"/>
  <c r="AF21" i="24"/>
  <c r="G33" i="24"/>
  <c r="L31" i="24"/>
  <c r="H24" i="24"/>
  <c r="AG21" i="24"/>
  <c r="AG19" i="24"/>
  <c r="H33" i="24"/>
  <c r="H31" i="24"/>
  <c r="AJ33" i="24"/>
  <c r="AJ31" i="24"/>
  <c r="K21" i="24"/>
  <c r="L21" i="24"/>
  <c r="AF33" i="24"/>
  <c r="AF31" i="24"/>
  <c r="K19" i="24"/>
  <c r="AG33" i="24"/>
  <c r="AG31" i="24"/>
  <c r="G21" i="24"/>
  <c r="L19" i="24"/>
  <c r="H21" i="24"/>
  <c r="K33" i="24"/>
  <c r="G19" i="24"/>
  <c r="AJ21" i="24"/>
  <c r="AJ19" i="24"/>
  <c r="H19" i="24"/>
  <c r="G34" i="24"/>
  <c r="G22" i="24"/>
  <c r="AJ34" i="24"/>
  <c r="AJ22" i="24"/>
  <c r="AF34" i="24"/>
  <c r="AF22" i="24"/>
  <c r="K34" i="24"/>
  <c r="K22" i="24"/>
  <c r="AG34" i="24"/>
  <c r="AG22" i="24"/>
  <c r="L34" i="24"/>
  <c r="L22" i="24"/>
  <c r="AJ24" i="24"/>
  <c r="K35" i="24"/>
  <c r="K23" i="24"/>
  <c r="L35" i="24"/>
  <c r="L23" i="24"/>
  <c r="AF24" i="24"/>
  <c r="AG24" i="24"/>
  <c r="G35" i="24"/>
  <c r="G23" i="24"/>
  <c r="H35" i="24"/>
  <c r="H23" i="24"/>
  <c r="K24" i="24"/>
  <c r="AJ35" i="24"/>
  <c r="AJ23" i="24"/>
  <c r="L24" i="24"/>
  <c r="AF35" i="24"/>
  <c r="AF23" i="24"/>
  <c r="G24" i="24"/>
  <c r="H10" i="28"/>
  <c r="I24" i="20"/>
  <c r="I21" i="20"/>
  <c r="I23" i="20"/>
  <c r="I83" i="5"/>
  <c r="AU83" i="5"/>
  <c r="P45" i="5"/>
  <c r="AU45" i="5"/>
  <c r="O51" i="5"/>
  <c r="AU51" i="5"/>
  <c r="AU69" i="5"/>
  <c r="AU64" i="5"/>
  <c r="AU81" i="5"/>
  <c r="AU78" i="5"/>
  <c r="S80" i="5"/>
  <c r="AU80" i="5"/>
  <c r="AU71" i="5"/>
  <c r="AU77" i="5"/>
  <c r="AU41" i="5"/>
  <c r="L57" i="5"/>
  <c r="AU57" i="5"/>
  <c r="S35" i="5"/>
  <c r="K35" i="5"/>
  <c r="P35" i="5"/>
  <c r="U35" i="5"/>
  <c r="I70" i="8"/>
  <c r="AC70" i="8"/>
  <c r="L70" i="8"/>
  <c r="T70" i="8"/>
  <c r="T81" i="5"/>
  <c r="J35" i="5"/>
  <c r="M35" i="5"/>
  <c r="G35" i="5"/>
  <c r="N35" i="5"/>
  <c r="F35" i="5"/>
  <c r="R35" i="5"/>
  <c r="E35" i="5"/>
  <c r="L35" i="5"/>
  <c r="O35" i="5"/>
  <c r="B34" i="5"/>
  <c r="G22" i="8"/>
  <c r="F22" i="8"/>
  <c r="M45" i="5"/>
  <c r="W22" i="8"/>
  <c r="Q57" i="5"/>
  <c r="V57" i="5"/>
  <c r="AD71" i="8"/>
  <c r="M71" i="8"/>
  <c r="G65" i="8"/>
  <c r="R57" i="5"/>
  <c r="R71" i="8"/>
  <c r="D71" i="8"/>
  <c r="O71" i="8"/>
  <c r="B56" i="5"/>
  <c r="AA71" i="8"/>
  <c r="W71" i="8"/>
  <c r="N57" i="5"/>
  <c r="J71" i="8"/>
  <c r="G71" i="8"/>
  <c r="I57" i="5"/>
  <c r="AB71" i="8"/>
  <c r="Y71" i="8"/>
  <c r="K71" i="8"/>
  <c r="K57" i="5"/>
  <c r="H71" i="8"/>
  <c r="O57" i="5"/>
  <c r="H57" i="5"/>
  <c r="N71" i="8"/>
  <c r="G57" i="5"/>
  <c r="U71" i="8"/>
  <c r="I71" i="8"/>
  <c r="AC71" i="8"/>
  <c r="M57" i="5"/>
  <c r="Q71" i="8"/>
  <c r="E71" i="8"/>
  <c r="F71" i="8"/>
  <c r="Z71" i="8"/>
  <c r="V71" i="8"/>
  <c r="T57" i="5"/>
  <c r="S71" i="8"/>
  <c r="V81" i="5"/>
  <c r="B80" i="5"/>
  <c r="M81" i="5"/>
  <c r="N81" i="5"/>
  <c r="P81" i="5"/>
  <c r="O81" i="5"/>
  <c r="Q81" i="5"/>
  <c r="J81" i="5"/>
  <c r="E81" i="5"/>
  <c r="U81" i="5"/>
  <c r="S81" i="5"/>
  <c r="F81" i="5"/>
  <c r="G81" i="5"/>
  <c r="H81" i="5"/>
  <c r="I81" i="5"/>
  <c r="L81" i="5"/>
  <c r="BH3" i="64"/>
  <c r="R70" i="8"/>
  <c r="AB70" i="8"/>
  <c r="P70" i="8"/>
  <c r="H70" i="8"/>
  <c r="F70" i="8"/>
  <c r="Q70" i="8"/>
  <c r="S70" i="8"/>
  <c r="E70" i="8"/>
  <c r="O70" i="8"/>
  <c r="M70" i="8"/>
  <c r="K70" i="8"/>
  <c r="W70" i="8"/>
  <c r="V70" i="8"/>
  <c r="AA70" i="8"/>
  <c r="J70" i="8"/>
  <c r="U70" i="8"/>
  <c r="Z70" i="8"/>
  <c r="Y70" i="8"/>
  <c r="D70" i="8"/>
  <c r="AD58" i="8"/>
  <c r="Z58" i="8"/>
  <c r="U57" i="5"/>
  <c r="L57" i="8"/>
  <c r="P57" i="5"/>
  <c r="S57" i="5"/>
  <c r="E57" i="5"/>
  <c r="J57" i="5"/>
  <c r="V51" i="5"/>
  <c r="L51" i="5"/>
  <c r="T51" i="5"/>
  <c r="Q51" i="5"/>
  <c r="P51" i="5"/>
  <c r="W58" i="8"/>
  <c r="I58" i="8"/>
  <c r="R58" i="8"/>
  <c r="H58" i="8"/>
  <c r="U58" i="8"/>
  <c r="S58" i="8"/>
  <c r="J58" i="8"/>
  <c r="V58" i="8"/>
  <c r="O58" i="8"/>
  <c r="T58" i="8"/>
  <c r="X58" i="8"/>
  <c r="AA58" i="8"/>
  <c r="Y58" i="8"/>
  <c r="AB58" i="8"/>
  <c r="D58" i="8"/>
  <c r="AC58" i="8"/>
  <c r="G58" i="8"/>
  <c r="P58" i="8"/>
  <c r="L58" i="8"/>
  <c r="F58" i="8"/>
  <c r="K58" i="8"/>
  <c r="E58" i="8"/>
  <c r="Q58" i="8"/>
  <c r="M56" i="8"/>
  <c r="J44" i="5"/>
  <c r="T69" i="8"/>
  <c r="Z69" i="8"/>
  <c r="O56" i="8"/>
  <c r="K69" i="8"/>
  <c r="J56" i="8"/>
  <c r="F69" i="8"/>
  <c r="AA54" i="8"/>
  <c r="T54" i="8"/>
  <c r="Z54" i="8"/>
  <c r="V35" i="8"/>
  <c r="G80" i="5"/>
  <c r="O35" i="8"/>
  <c r="E34" i="5"/>
  <c r="K34" i="5"/>
  <c r="N34" i="5"/>
  <c r="P34" i="5"/>
  <c r="F46" i="8"/>
  <c r="D46" i="8"/>
  <c r="B50" i="5"/>
  <c r="S51" i="5"/>
  <c r="K51" i="5"/>
  <c r="M51" i="5"/>
  <c r="H51" i="5"/>
  <c r="N51" i="5"/>
  <c r="R51" i="5"/>
  <c r="G51" i="5"/>
  <c r="J51" i="5"/>
  <c r="U51" i="5"/>
  <c r="F51" i="5"/>
  <c r="E51" i="5"/>
  <c r="I51" i="5"/>
  <c r="I35" i="5"/>
  <c r="U80" i="5"/>
  <c r="P80" i="5"/>
  <c r="T71" i="5"/>
  <c r="G71" i="5"/>
  <c r="E71" i="5"/>
  <c r="W44" i="8"/>
  <c r="P44" i="8"/>
  <c r="R71" i="5"/>
  <c r="O71" i="5"/>
  <c r="N71" i="5"/>
  <c r="H71" i="5"/>
  <c r="V71" i="5"/>
  <c r="P71" i="5"/>
  <c r="B70" i="5"/>
  <c r="M71" i="5"/>
  <c r="F71" i="5"/>
  <c r="U71" i="5"/>
  <c r="K71" i="5"/>
  <c r="J71" i="5"/>
  <c r="S71" i="5"/>
  <c r="Q71" i="5"/>
  <c r="L71" i="5"/>
  <c r="U46" i="5"/>
  <c r="E35" i="8"/>
  <c r="S35" i="8"/>
  <c r="N35" i="8"/>
  <c r="G35" i="8"/>
  <c r="I71" i="5"/>
  <c r="K83" i="5"/>
  <c r="Z65" i="8"/>
  <c r="AD54" i="8"/>
  <c r="H54" i="8"/>
  <c r="AD65" i="8"/>
  <c r="N83" i="5"/>
  <c r="E83" i="5"/>
  <c r="N65" i="8"/>
  <c r="R54" i="8"/>
  <c r="N54" i="8"/>
  <c r="AB54" i="8"/>
  <c r="U83" i="5"/>
  <c r="Y65" i="8"/>
  <c r="J54" i="8"/>
  <c r="Q54" i="8"/>
  <c r="I54" i="8"/>
  <c r="P54" i="8"/>
  <c r="S54" i="8"/>
  <c r="E54" i="8"/>
  <c r="Y54" i="8"/>
  <c r="F70" i="5"/>
  <c r="M83" i="5"/>
  <c r="G54" i="8"/>
  <c r="O54" i="8"/>
  <c r="M54" i="8"/>
  <c r="I45" i="5"/>
  <c r="U54" i="8"/>
  <c r="W54" i="8"/>
  <c r="Q70" i="5"/>
  <c r="P83" i="5"/>
  <c r="U65" i="8"/>
  <c r="X54" i="8"/>
  <c r="K54" i="8"/>
  <c r="V83" i="5"/>
  <c r="V65" i="8"/>
  <c r="L54" i="8"/>
  <c r="AC54" i="8"/>
  <c r="F65" i="8"/>
  <c r="D54" i="8"/>
  <c r="F54" i="8"/>
  <c r="P45" i="8"/>
  <c r="T68" i="8"/>
  <c r="T35" i="8"/>
  <c r="I35" i="8"/>
  <c r="K35" i="8"/>
  <c r="AB35" i="8"/>
  <c r="H35" i="8"/>
  <c r="F35" i="8"/>
  <c r="W35" i="8"/>
  <c r="P35" i="8"/>
  <c r="R35" i="8"/>
  <c r="Q35" i="8"/>
  <c r="M35" i="8"/>
  <c r="F46" i="5"/>
  <c r="Y35" i="8"/>
  <c r="Z35" i="8"/>
  <c r="U35" i="8"/>
  <c r="T71" i="8"/>
  <c r="X71" i="8"/>
  <c r="Q83" i="5"/>
  <c r="J83" i="5"/>
  <c r="S83" i="5"/>
  <c r="O83" i="5"/>
  <c r="P71" i="8"/>
  <c r="L83" i="5"/>
  <c r="G83" i="5"/>
  <c r="T83" i="5"/>
  <c r="F83" i="5"/>
  <c r="H83" i="5"/>
  <c r="B82" i="5"/>
  <c r="R83" i="5"/>
  <c r="AA35" i="8"/>
  <c r="V44" i="8"/>
  <c r="C14" i="34"/>
  <c r="E14" i="34" s="1"/>
  <c r="K80" i="5"/>
  <c r="L80" i="5"/>
  <c r="D44" i="8"/>
  <c r="Q80" i="5"/>
  <c r="Q44" i="8"/>
  <c r="F80" i="5"/>
  <c r="AA44" i="8"/>
  <c r="J44" i="8"/>
  <c r="N44" i="8"/>
  <c r="B79" i="5"/>
  <c r="U44" i="8"/>
  <c r="Z44" i="8"/>
  <c r="AC44" i="8"/>
  <c r="AB44" i="8"/>
  <c r="O44" i="8"/>
  <c r="AD44" i="8"/>
  <c r="T44" i="8"/>
  <c r="J80" i="5"/>
  <c r="M80" i="5"/>
  <c r="N80" i="5"/>
  <c r="R44" i="8"/>
  <c r="M44" i="8"/>
  <c r="T80" i="5"/>
  <c r="I80" i="5"/>
  <c r="E80" i="5"/>
  <c r="V80" i="5"/>
  <c r="O80" i="5"/>
  <c r="AD35" i="8"/>
  <c r="X35" i="8"/>
  <c r="J35" i="8"/>
  <c r="L35" i="8"/>
  <c r="U41" i="8"/>
  <c r="U69" i="5"/>
  <c r="Q45" i="8"/>
  <c r="U45" i="8"/>
  <c r="AB45" i="8"/>
  <c r="V45" i="8"/>
  <c r="Z68" i="8"/>
  <c r="R80" i="5"/>
  <c r="H80" i="5"/>
  <c r="R17" i="5"/>
  <c r="L34" i="8"/>
  <c r="M69" i="5"/>
  <c r="F69" i="5"/>
  <c r="K69" i="5"/>
  <c r="R69" i="5"/>
  <c r="V69" i="5"/>
  <c r="L69" i="5"/>
  <c r="E69" i="5"/>
  <c r="H69" i="5"/>
  <c r="Q69" i="5"/>
  <c r="G69" i="5"/>
  <c r="I69" i="5"/>
  <c r="N69" i="5"/>
  <c r="S69" i="5"/>
  <c r="P69" i="5"/>
  <c r="O69" i="5"/>
  <c r="B68" i="5"/>
  <c r="G44" i="8"/>
  <c r="K34" i="8"/>
  <c r="AD34" i="8"/>
  <c r="P68" i="8"/>
  <c r="L68" i="8"/>
  <c r="N34" i="8"/>
  <c r="I68" i="8"/>
  <c r="H34" i="8"/>
  <c r="I34" i="8"/>
  <c r="V68" i="8"/>
  <c r="S34" i="8"/>
  <c r="H68" i="8"/>
  <c r="Y68" i="8"/>
  <c r="E34" i="8"/>
  <c r="J69" i="8"/>
  <c r="F34" i="8"/>
  <c r="G34" i="8"/>
  <c r="AC68" i="8"/>
  <c r="X68" i="8"/>
  <c r="AB34" i="8"/>
  <c r="K68" i="8"/>
  <c r="AD68" i="8"/>
  <c r="O68" i="8"/>
  <c r="Z34" i="8"/>
  <c r="U68" i="8"/>
  <c r="J68" i="8"/>
  <c r="D68" i="8"/>
  <c r="H56" i="8"/>
  <c r="AA68" i="8"/>
  <c r="S68" i="8"/>
  <c r="AB68" i="8"/>
  <c r="P40" i="8"/>
  <c r="E68" i="8"/>
  <c r="W68" i="8"/>
  <c r="R68" i="8"/>
  <c r="G56" i="5"/>
  <c r="R56" i="5"/>
  <c r="O56" i="5"/>
  <c r="F56" i="5"/>
  <c r="L56" i="5"/>
  <c r="N52" i="5"/>
  <c r="V52" i="5"/>
  <c r="U52" i="5"/>
  <c r="M52" i="5"/>
  <c r="S52" i="5"/>
  <c r="K52" i="5"/>
  <c r="B51" i="5"/>
  <c r="Q52" i="5"/>
  <c r="H52" i="5"/>
  <c r="G52" i="5"/>
  <c r="R52" i="5"/>
  <c r="P52" i="5"/>
  <c r="F52" i="5"/>
  <c r="V45" i="5"/>
  <c r="K45" i="5"/>
  <c r="T45" i="5"/>
  <c r="J22" i="8"/>
  <c r="F45" i="5"/>
  <c r="Q45" i="5"/>
  <c r="G45" i="5"/>
  <c r="E45" i="5"/>
  <c r="B44" i="5"/>
  <c r="O45" i="5"/>
  <c r="J45" i="5"/>
  <c r="N45" i="5"/>
  <c r="S45" i="5"/>
  <c r="L45" i="5"/>
  <c r="X45" i="8"/>
  <c r="O68" i="5"/>
  <c r="AA41" i="8"/>
  <c r="Q41" i="8"/>
  <c r="X41" i="8"/>
  <c r="I41" i="8"/>
  <c r="C11" i="34"/>
  <c r="E11" i="34" s="1"/>
  <c r="Y44" i="8"/>
  <c r="I44" i="8"/>
  <c r="H44" i="8"/>
  <c r="L44" i="8"/>
  <c r="E44" i="8"/>
  <c r="S44" i="8"/>
  <c r="K81" i="5"/>
  <c r="R81" i="5"/>
  <c r="X44" i="8"/>
  <c r="K44" i="8"/>
  <c r="J34" i="8"/>
  <c r="X34" i="8"/>
  <c r="L65" i="8"/>
  <c r="P65" i="8"/>
  <c r="E45" i="8"/>
  <c r="AA45" i="8"/>
  <c r="O45" i="8"/>
  <c r="S45" i="8"/>
  <c r="F45" i="8"/>
  <c r="J65" i="8"/>
  <c r="H65" i="8"/>
  <c r="D45" i="8"/>
  <c r="Z45" i="8"/>
  <c r="J45" i="8"/>
  <c r="M45" i="8"/>
  <c r="AA65" i="8"/>
  <c r="X65" i="8"/>
  <c r="G45" i="8"/>
  <c r="K45" i="8"/>
  <c r="N45" i="8"/>
  <c r="W65" i="8"/>
  <c r="AB65" i="8"/>
  <c r="I45" i="8"/>
  <c r="I65" i="8"/>
  <c r="F57" i="5"/>
  <c r="AC45" i="8"/>
  <c r="T45" i="8"/>
  <c r="E65" i="8"/>
  <c r="D65" i="8"/>
  <c r="Q65" i="8"/>
  <c r="R65" i="8"/>
  <c r="S65" i="8"/>
  <c r="O65" i="8"/>
  <c r="T65" i="8"/>
  <c r="Y45" i="8"/>
  <c r="M65" i="8"/>
  <c r="K65" i="8"/>
  <c r="W45" i="8"/>
  <c r="R45" i="8"/>
  <c r="S52" i="8"/>
  <c r="T68" i="5"/>
  <c r="B67" i="5"/>
  <c r="K68" i="5"/>
  <c r="E68" i="5"/>
  <c r="U68" i="5"/>
  <c r="N68" i="5"/>
  <c r="V68" i="5"/>
  <c r="M68" i="5"/>
  <c r="N58" i="8"/>
  <c r="S68" i="5"/>
  <c r="G68" i="5"/>
  <c r="I68" i="5"/>
  <c r="Q68" i="5"/>
  <c r="J68" i="5"/>
  <c r="M58" i="5"/>
  <c r="J69" i="5"/>
  <c r="T69" i="5"/>
  <c r="H45" i="8"/>
  <c r="AD45" i="8"/>
  <c r="R45" i="5"/>
  <c r="H45" i="5"/>
  <c r="U45" i="5"/>
  <c r="AD70" i="8"/>
  <c r="X70" i="8"/>
  <c r="N70" i="8"/>
  <c r="AD40" i="8"/>
  <c r="Q40" i="8"/>
  <c r="I40" i="8"/>
  <c r="E14" i="5"/>
  <c r="AN14" i="5"/>
  <c r="AL14" i="5"/>
  <c r="R68" i="5"/>
  <c r="L68" i="5"/>
  <c r="P68" i="5"/>
  <c r="H68" i="5"/>
  <c r="L14" i="5"/>
  <c r="F14" i="5"/>
  <c r="J56" i="5"/>
  <c r="M14" i="5"/>
  <c r="Z14" i="5"/>
  <c r="AH14" i="5"/>
  <c r="F68" i="8"/>
  <c r="Q68" i="8"/>
  <c r="M68" i="8"/>
  <c r="N68" i="8"/>
  <c r="Q41" i="5"/>
  <c r="T41" i="5"/>
  <c r="R29" i="5"/>
  <c r="N29" i="5"/>
  <c r="O52" i="8"/>
  <c r="F52" i="8"/>
  <c r="J52" i="8"/>
  <c r="V52" i="8"/>
  <c r="Z40" i="8"/>
  <c r="X40" i="8"/>
  <c r="H40" i="8"/>
  <c r="F40" i="8"/>
  <c r="J40" i="8"/>
  <c r="O40" i="8"/>
  <c r="AB40" i="8"/>
  <c r="AC40" i="8"/>
  <c r="R40" i="8"/>
  <c r="T40" i="8"/>
  <c r="E40" i="8"/>
  <c r="N40" i="8"/>
  <c r="S40" i="8"/>
  <c r="V40" i="8"/>
  <c r="G40" i="8"/>
  <c r="D40" i="8"/>
  <c r="U40" i="8"/>
  <c r="L40" i="8"/>
  <c r="W40" i="8"/>
  <c r="S14" i="5"/>
  <c r="G14" i="5"/>
  <c r="AC14" i="5"/>
  <c r="AD14" i="5"/>
  <c r="X14" i="5"/>
  <c r="S77" i="5"/>
  <c r="M77" i="5"/>
  <c r="H77" i="5"/>
  <c r="P77" i="5"/>
  <c r="O77" i="5"/>
  <c r="E77" i="5"/>
  <c r="J77" i="5"/>
  <c r="G77" i="5"/>
  <c r="T77" i="5"/>
  <c r="Q77" i="5"/>
  <c r="V77" i="5"/>
  <c r="N77" i="5"/>
  <c r="B76" i="5"/>
  <c r="L77" i="5"/>
  <c r="I77" i="5"/>
  <c r="K77" i="5"/>
  <c r="F77" i="5"/>
  <c r="R77" i="5"/>
  <c r="U77" i="5"/>
  <c r="F65" i="5"/>
  <c r="AA17" i="8"/>
  <c r="O17" i="8"/>
  <c r="Z41" i="8"/>
  <c r="J41" i="8"/>
  <c r="I41" i="5"/>
  <c r="H41" i="5"/>
  <c r="F78" i="5"/>
  <c r="T78" i="5"/>
  <c r="O78" i="5"/>
  <c r="I78" i="5"/>
  <c r="L78" i="5"/>
  <c r="G78" i="5"/>
  <c r="M78" i="5"/>
  <c r="B77" i="5"/>
  <c r="K78" i="5"/>
  <c r="R78" i="5"/>
  <c r="U78" i="5"/>
  <c r="S78" i="5"/>
  <c r="P78" i="5"/>
  <c r="V78" i="5"/>
  <c r="E78" i="5"/>
  <c r="Q78" i="5"/>
  <c r="N78" i="5"/>
  <c r="J78" i="5"/>
  <c r="H78" i="5"/>
  <c r="M31" i="5"/>
  <c r="B30" i="5"/>
  <c r="P31" i="5"/>
  <c r="S31" i="5"/>
  <c r="K31" i="5"/>
  <c r="J31" i="5"/>
  <c r="L31" i="5"/>
  <c r="E31" i="5"/>
  <c r="G31" i="5"/>
  <c r="F31" i="5"/>
  <c r="O31" i="5"/>
  <c r="U31" i="5"/>
  <c r="I31" i="5"/>
  <c r="N31" i="5"/>
  <c r="R31" i="5"/>
  <c r="F43" i="8"/>
  <c r="O43" i="8"/>
  <c r="M43" i="8"/>
  <c r="AB43" i="8"/>
  <c r="Z43" i="8"/>
  <c r="Q43" i="8"/>
  <c r="Y43" i="8"/>
  <c r="J43" i="8"/>
  <c r="P43" i="8"/>
  <c r="AD43" i="8"/>
  <c r="X43" i="8"/>
  <c r="G43" i="8"/>
  <c r="H43" i="8"/>
  <c r="V43" i="8"/>
  <c r="I43" i="8"/>
  <c r="E43" i="8"/>
  <c r="K43" i="8"/>
  <c r="T43" i="8"/>
  <c r="N43" i="8"/>
  <c r="W43" i="8"/>
  <c r="AA43" i="8"/>
  <c r="L43" i="8"/>
  <c r="D43" i="8"/>
  <c r="R43" i="8"/>
  <c r="U43" i="8"/>
  <c r="AC43" i="8"/>
  <c r="S43" i="8"/>
  <c r="AC55" i="8"/>
  <c r="Q55" i="8"/>
  <c r="T55" i="8"/>
  <c r="F55" i="8"/>
  <c r="H55" i="8"/>
  <c r="E55" i="8"/>
  <c r="AD55" i="8"/>
  <c r="U55" i="8"/>
  <c r="G55" i="8"/>
  <c r="X55" i="8"/>
  <c r="J55" i="8"/>
  <c r="O55" i="8"/>
  <c r="P55" i="8"/>
  <c r="V55" i="8"/>
  <c r="AA55" i="8"/>
  <c r="N55" i="8"/>
  <c r="I55" i="8"/>
  <c r="W55" i="8"/>
  <c r="D55" i="8"/>
  <c r="M55" i="8"/>
  <c r="Z55" i="8"/>
  <c r="S55" i="8"/>
  <c r="R55" i="8"/>
  <c r="Y55" i="8"/>
  <c r="AB55" i="8"/>
  <c r="K55" i="8"/>
  <c r="L55" i="8"/>
  <c r="AB19" i="8"/>
  <c r="X19" i="8"/>
  <c r="Y19" i="8"/>
  <c r="R43" i="5"/>
  <c r="AB52" i="8"/>
  <c r="M40" i="8"/>
  <c r="K40" i="8"/>
  <c r="AA40" i="8"/>
  <c r="O52" i="5"/>
  <c r="J52" i="5"/>
  <c r="I52" i="5"/>
  <c r="E52" i="5"/>
  <c r="L52" i="5"/>
  <c r="G40" i="5"/>
  <c r="V40" i="5"/>
  <c r="M40" i="5"/>
  <c r="T40" i="5"/>
  <c r="Q63" i="8"/>
  <c r="O51" i="8"/>
  <c r="M63" i="5"/>
  <c r="O63" i="5"/>
  <c r="L63" i="5"/>
  <c r="R63" i="5"/>
  <c r="S63" i="5"/>
  <c r="V63" i="5"/>
  <c r="N63" i="5"/>
  <c r="J63" i="5"/>
  <c r="H63" i="5"/>
  <c r="V39" i="5"/>
  <c r="I39" i="5"/>
  <c r="J39" i="5"/>
  <c r="H39" i="5"/>
  <c r="S39" i="5"/>
  <c r="O39" i="5"/>
  <c r="N39" i="5"/>
  <c r="G39" i="5"/>
  <c r="L39" i="5"/>
  <c r="U39" i="5"/>
  <c r="M39" i="5"/>
  <c r="E39" i="5"/>
  <c r="R39" i="5"/>
  <c r="T39" i="5"/>
  <c r="Q39" i="5"/>
  <c r="F39" i="5"/>
  <c r="B38" i="5"/>
  <c r="K39" i="5"/>
  <c r="P39" i="5"/>
  <c r="S62" i="8"/>
  <c r="T38" i="5"/>
  <c r="D38" i="8"/>
  <c r="AA38" i="8"/>
  <c r="J38" i="8"/>
  <c r="Z38" i="8"/>
  <c r="N38" i="8"/>
  <c r="I38" i="8"/>
  <c r="H38" i="8"/>
  <c r="L38" i="8"/>
  <c r="T38" i="8"/>
  <c r="K38" i="8"/>
  <c r="AB38" i="8"/>
  <c r="AD38" i="8"/>
  <c r="P38" i="8"/>
  <c r="M38" i="8"/>
  <c r="F50" i="5"/>
  <c r="S50" i="5"/>
  <c r="C12" i="34"/>
  <c r="E12" i="34" s="1"/>
  <c r="M62" i="5"/>
  <c r="H62" i="5"/>
  <c r="E62" i="5"/>
  <c r="G62" i="5"/>
  <c r="B61" i="5"/>
  <c r="L62" i="5"/>
  <c r="F62" i="5"/>
  <c r="R62" i="5"/>
  <c r="N62" i="5"/>
  <c r="I62" i="5"/>
  <c r="M74" i="5"/>
  <c r="P32" i="8"/>
  <c r="R64" i="8"/>
  <c r="T64" i="8"/>
  <c r="N64" i="8"/>
  <c r="P64" i="8"/>
  <c r="D64" i="8"/>
  <c r="AB64" i="8"/>
  <c r="W64" i="8"/>
  <c r="G64" i="8"/>
  <c r="Z64" i="8"/>
  <c r="AD64" i="8"/>
  <c r="Y64" i="8"/>
  <c r="I64" i="8"/>
  <c r="X64" i="8"/>
  <c r="AA64" i="8"/>
  <c r="L53" i="8"/>
  <c r="S53" i="8"/>
  <c r="M64" i="5"/>
  <c r="O64" i="5"/>
  <c r="H64" i="5"/>
  <c r="P64" i="5"/>
  <c r="T64" i="5"/>
  <c r="L64" i="5"/>
  <c r="I64" i="5"/>
  <c r="N64" i="5"/>
  <c r="K64" i="5"/>
  <c r="AB66" i="8"/>
  <c r="L66" i="8"/>
  <c r="AA66" i="8"/>
  <c r="P66" i="8"/>
  <c r="N47" i="5"/>
  <c r="T47" i="5"/>
  <c r="S28" i="8"/>
  <c r="E66" i="5"/>
  <c r="C13" i="34"/>
  <c r="E13" i="34" s="1"/>
  <c r="V47" i="8"/>
  <c r="Q47" i="8"/>
  <c r="N47" i="8"/>
  <c r="I47" i="8"/>
  <c r="G47" i="8"/>
  <c r="AD47" i="8"/>
  <c r="AA47" i="8"/>
  <c r="T47" i="8"/>
  <c r="L47" i="8"/>
  <c r="X47" i="8"/>
  <c r="AC47" i="8"/>
  <c r="W47" i="8"/>
  <c r="J47" i="8"/>
  <c r="H47" i="8"/>
  <c r="I49" i="13"/>
  <c r="J98" i="29"/>
  <c r="E31" i="23"/>
  <c r="J3" i="50"/>
  <c r="E30" i="23"/>
  <c r="E36" i="19"/>
  <c r="I50" i="13"/>
  <c r="J100" i="29" s="1"/>
  <c r="J99" i="29"/>
  <c r="J57" i="29"/>
  <c r="I13" i="13"/>
  <c r="J58" i="29" s="1"/>
  <c r="H23" i="26"/>
  <c r="G31" i="23"/>
  <c r="G30" i="23"/>
  <c r="AO17" i="45"/>
  <c r="C26" i="22"/>
  <c r="BW3" i="64"/>
  <c r="N3" i="50"/>
  <c r="F22" i="19"/>
  <c r="E26" i="22"/>
  <c r="U3" i="50"/>
  <c r="H21" i="28"/>
  <c r="H19" i="28"/>
  <c r="D466" i="36"/>
  <c r="D467" i="36"/>
  <c r="D468" i="36"/>
  <c r="D469" i="36"/>
  <c r="D470" i="36"/>
  <c r="D471" i="36"/>
  <c r="D472" i="36"/>
  <c r="D473" i="36"/>
  <c r="D474" i="36"/>
  <c r="D475" i="36"/>
  <c r="D476" i="36"/>
  <c r="D477" i="36"/>
  <c r="D478" i="36"/>
  <c r="D479" i="36"/>
  <c r="D480" i="36"/>
  <c r="D481" i="36"/>
  <c r="D482" i="36"/>
  <c r="D483" i="36"/>
  <c r="D484" i="36"/>
  <c r="D485" i="36"/>
  <c r="D486" i="36"/>
  <c r="D487" i="36"/>
  <c r="D488" i="36"/>
  <c r="D489" i="36"/>
  <c r="H20" i="28"/>
  <c r="AH15" i="42" l="1"/>
  <c r="AA15" i="42"/>
  <c r="AH17" i="42"/>
  <c r="AA17" i="42"/>
  <c r="AH19" i="42"/>
  <c r="AA19" i="42"/>
  <c r="AJ21" i="42"/>
  <c r="AH21" i="42"/>
  <c r="AA21" i="42"/>
  <c r="AH23" i="42"/>
  <c r="AA23" i="42"/>
  <c r="AH25" i="42"/>
  <c r="AA25" i="42"/>
  <c r="AH27" i="42"/>
  <c r="AA27" i="42"/>
  <c r="AH29" i="42"/>
  <c r="AA29" i="42"/>
  <c r="O31" i="42"/>
  <c r="AH31" i="42"/>
  <c r="AA31" i="42"/>
  <c r="I33" i="42"/>
  <c r="AH33" i="42"/>
  <c r="AA33" i="42"/>
  <c r="AH35" i="42"/>
  <c r="AA35" i="42"/>
  <c r="Q28" i="8"/>
  <c r="R19" i="8"/>
  <c r="W19" i="8"/>
  <c r="P19" i="5"/>
  <c r="K29" i="5"/>
  <c r="N17" i="5"/>
  <c r="AH14" i="42"/>
  <c r="AA14" i="42"/>
  <c r="AH16" i="42"/>
  <c r="AA16" i="42"/>
  <c r="AH18" i="42"/>
  <c r="AA18" i="42"/>
  <c r="AH20" i="42"/>
  <c r="AA20" i="42"/>
  <c r="AH22" i="42"/>
  <c r="AA22" i="42"/>
  <c r="AH24" i="42"/>
  <c r="AA24" i="42"/>
  <c r="AH26" i="42"/>
  <c r="AA26" i="42"/>
  <c r="AH28" i="42"/>
  <c r="AA28" i="42"/>
  <c r="AH30" i="42"/>
  <c r="AA30" i="42"/>
  <c r="AH32" i="42"/>
  <c r="AA32" i="42"/>
  <c r="AH34" i="42"/>
  <c r="AA34" i="42"/>
  <c r="AH36" i="42"/>
  <c r="AA36" i="42"/>
  <c r="AH13" i="42"/>
  <c r="AA13" i="42"/>
  <c r="H35" i="5"/>
  <c r="Y52" i="8"/>
  <c r="W52" i="8"/>
  <c r="K52" i="8"/>
  <c r="G52" i="8"/>
  <c r="T52" i="8"/>
  <c r="Q52" i="8"/>
  <c r="H52" i="8"/>
  <c r="N52" i="8"/>
  <c r="AC52" i="8"/>
  <c r="L52" i="8"/>
  <c r="I52" i="8"/>
  <c r="X52" i="8"/>
  <c r="R52" i="8"/>
  <c r="AR40" i="5"/>
  <c r="AU40" i="5"/>
  <c r="I40" i="5"/>
  <c r="R40" i="5"/>
  <c r="Q40" i="5"/>
  <c r="N40" i="5"/>
  <c r="P40" i="5"/>
  <c r="O40" i="5"/>
  <c r="B39" i="5"/>
  <c r="S40" i="5"/>
  <c r="E40" i="5"/>
  <c r="L40" i="5"/>
  <c r="AC19" i="8"/>
  <c r="J19" i="8"/>
  <c r="E19" i="8"/>
  <c r="H19" i="8"/>
  <c r="AD19" i="8"/>
  <c r="AA19" i="8"/>
  <c r="G19" i="8"/>
  <c r="Z19" i="8"/>
  <c r="K19" i="8"/>
  <c r="S19" i="8"/>
  <c r="I19" i="8"/>
  <c r="L19" i="8"/>
  <c r="Q19" i="8"/>
  <c r="U19" i="8"/>
  <c r="K17" i="5"/>
  <c r="F17" i="5"/>
  <c r="S17" i="5"/>
  <c r="U17" i="5"/>
  <c r="I17" i="5"/>
  <c r="V17" i="8"/>
  <c r="F17" i="8"/>
  <c r="J17" i="8"/>
  <c r="W17" i="8"/>
  <c r="E17" i="8"/>
  <c r="AC17" i="8"/>
  <c r="Y17" i="8"/>
  <c r="T17" i="8"/>
  <c r="P29" i="5"/>
  <c r="J29" i="5"/>
  <c r="B28" i="5"/>
  <c r="I29" i="5"/>
  <c r="S29" i="5"/>
  <c r="G29" i="5"/>
  <c r="U29" i="5"/>
  <c r="E29" i="5"/>
  <c r="F41" i="8"/>
  <c r="T41" i="8"/>
  <c r="N41" i="8"/>
  <c r="V41" i="8"/>
  <c r="L41" i="8"/>
  <c r="S41" i="8"/>
  <c r="AB41" i="8"/>
  <c r="K41" i="8"/>
  <c r="H41" i="8"/>
  <c r="AC41" i="8"/>
  <c r="E41" i="8"/>
  <c r="R41" i="8"/>
  <c r="G41" i="8"/>
  <c r="C63" i="8"/>
  <c r="AD63" i="8"/>
  <c r="I63" i="8"/>
  <c r="AR41" i="5"/>
  <c r="R41" i="5"/>
  <c r="K41" i="5"/>
  <c r="O41" i="5"/>
  <c r="E41" i="5"/>
  <c r="F41" i="5"/>
  <c r="L41" i="5"/>
  <c r="N41" i="5"/>
  <c r="J41" i="5"/>
  <c r="P41" i="5"/>
  <c r="V41" i="5"/>
  <c r="O47" i="8"/>
  <c r="R47" i="8"/>
  <c r="S47" i="8"/>
  <c r="E47" i="8"/>
  <c r="P47" i="8"/>
  <c r="M47" i="8"/>
  <c r="AB47" i="8"/>
  <c r="U47" i="8"/>
  <c r="Y47" i="8"/>
  <c r="D47" i="8"/>
  <c r="F47" i="8"/>
  <c r="K47" i="8"/>
  <c r="Z47" i="8"/>
  <c r="H28" i="8"/>
  <c r="U28" i="8"/>
  <c r="E64" i="5"/>
  <c r="J64" i="5"/>
  <c r="G64" i="5"/>
  <c r="U64" i="5"/>
  <c r="Q64" i="5"/>
  <c r="R64" i="5"/>
  <c r="F64" i="5"/>
  <c r="V64" i="5"/>
  <c r="B63" i="5"/>
  <c r="S64" i="5"/>
  <c r="R53" i="8"/>
  <c r="M64" i="8"/>
  <c r="V64" i="8"/>
  <c r="K64" i="8"/>
  <c r="O64" i="8"/>
  <c r="Q64" i="8"/>
  <c r="E64" i="8"/>
  <c r="AC64" i="8"/>
  <c r="F64" i="8"/>
  <c r="U64" i="8"/>
  <c r="S64" i="8"/>
  <c r="H64" i="8"/>
  <c r="J64" i="8"/>
  <c r="L64" i="8"/>
  <c r="Q62" i="5"/>
  <c r="S62" i="5"/>
  <c r="J62" i="5"/>
  <c r="T62" i="5"/>
  <c r="O62" i="5"/>
  <c r="V62" i="5"/>
  <c r="P62" i="5"/>
  <c r="K62" i="5"/>
  <c r="P50" i="5"/>
  <c r="G38" i="8"/>
  <c r="Q38" i="8"/>
  <c r="W38" i="8"/>
  <c r="O38" i="8"/>
  <c r="E38" i="8"/>
  <c r="U38" i="8"/>
  <c r="X38" i="8"/>
  <c r="F38" i="8"/>
  <c r="Y38" i="8"/>
  <c r="AC38" i="8"/>
  <c r="V38" i="8"/>
  <c r="S38" i="8"/>
  <c r="R38" i="8"/>
  <c r="T62" i="8"/>
  <c r="M62" i="8"/>
  <c r="U63" i="5"/>
  <c r="G63" i="5"/>
  <c r="E63" i="5"/>
  <c r="B62" i="5"/>
  <c r="T63" i="5"/>
  <c r="F63" i="5"/>
  <c r="I63" i="5"/>
  <c r="Q63" i="5"/>
  <c r="P63" i="5"/>
  <c r="I51" i="8"/>
  <c r="Z63" i="8"/>
  <c r="K40" i="5"/>
  <c r="F40" i="5"/>
  <c r="U40" i="5"/>
  <c r="H40" i="5"/>
  <c r="P52" i="8"/>
  <c r="V19" i="8"/>
  <c r="C17" i="33"/>
  <c r="M19" i="8"/>
  <c r="N19" i="8"/>
  <c r="F19" i="8"/>
  <c r="T19" i="8"/>
  <c r="O19" i="8"/>
  <c r="G41" i="5"/>
  <c r="U41" i="5"/>
  <c r="G17" i="8"/>
  <c r="U17" i="8"/>
  <c r="R17" i="8"/>
  <c r="C15" i="33"/>
  <c r="AD52" i="8"/>
  <c r="Z52" i="8"/>
  <c r="M52" i="8"/>
  <c r="AA52" i="8"/>
  <c r="M29" i="5"/>
  <c r="O29" i="5"/>
  <c r="F29" i="5"/>
  <c r="S41" i="5"/>
  <c r="M41" i="5"/>
  <c r="B40" i="5"/>
  <c r="U52" i="8"/>
  <c r="D52" i="8"/>
  <c r="D41" i="8"/>
  <c r="M41" i="8"/>
  <c r="P41" i="8"/>
  <c r="O41" i="8"/>
  <c r="J40" i="5"/>
  <c r="B16" i="5"/>
  <c r="Y41" i="8"/>
  <c r="W41" i="8"/>
  <c r="P17" i="5"/>
  <c r="H47" i="5"/>
  <c r="K47" i="5"/>
  <c r="S47" i="5"/>
  <c r="V66" i="8"/>
  <c r="E66" i="8"/>
  <c r="I66" i="8"/>
  <c r="P74" i="5"/>
  <c r="AA50" i="8"/>
  <c r="U74" i="5"/>
  <c r="R74" i="5"/>
  <c r="T66" i="5"/>
  <c r="M47" i="5"/>
  <c r="L47" i="5"/>
  <c r="Q47" i="5"/>
  <c r="J47" i="5"/>
  <c r="I47" i="5"/>
  <c r="T66" i="8"/>
  <c r="Z66" i="8"/>
  <c r="Q66" i="8"/>
  <c r="O66" i="8"/>
  <c r="W66" i="8"/>
  <c r="J66" i="8"/>
  <c r="E32" i="5"/>
  <c r="I74" i="5"/>
  <c r="T50" i="8"/>
  <c r="B73" i="5"/>
  <c r="S74" i="5"/>
  <c r="K74" i="5"/>
  <c r="G37" i="42"/>
  <c r="L37" i="42"/>
  <c r="Q37" i="42"/>
  <c r="U37" i="42"/>
  <c r="P37" i="42"/>
  <c r="K37" i="42"/>
  <c r="F37" i="42"/>
  <c r="N39" i="42"/>
  <c r="G39" i="42"/>
  <c r="L39" i="42"/>
  <c r="Q39" i="42"/>
  <c r="U39" i="42"/>
  <c r="P39" i="42"/>
  <c r="K39" i="42"/>
  <c r="F39" i="42"/>
  <c r="G41" i="42"/>
  <c r="L41" i="42"/>
  <c r="Q41" i="42"/>
  <c r="U41" i="42"/>
  <c r="P41" i="42"/>
  <c r="K41" i="42"/>
  <c r="F41" i="42"/>
  <c r="G43" i="42"/>
  <c r="L43" i="42"/>
  <c r="Q43" i="42"/>
  <c r="U43" i="42"/>
  <c r="P43" i="42"/>
  <c r="K43" i="42"/>
  <c r="F43" i="42"/>
  <c r="G45" i="42"/>
  <c r="L45" i="42"/>
  <c r="Q45" i="42"/>
  <c r="U45" i="42"/>
  <c r="P45" i="42"/>
  <c r="K45" i="42"/>
  <c r="F45" i="42"/>
  <c r="G47" i="42"/>
  <c r="L47" i="42"/>
  <c r="Q47" i="42"/>
  <c r="U47" i="42"/>
  <c r="P47" i="42"/>
  <c r="K47" i="42"/>
  <c r="F47" i="42"/>
  <c r="G49" i="42"/>
  <c r="L49" i="42"/>
  <c r="Q49" i="42"/>
  <c r="U49" i="42"/>
  <c r="P49" i="42"/>
  <c r="K49" i="42"/>
  <c r="F49" i="42"/>
  <c r="G51" i="42"/>
  <c r="L51" i="42"/>
  <c r="Q51" i="42"/>
  <c r="U51" i="42"/>
  <c r="P51" i="42"/>
  <c r="K51" i="42"/>
  <c r="F51" i="42"/>
  <c r="AR53" i="42"/>
  <c r="G53" i="42"/>
  <c r="L53" i="42"/>
  <c r="Q53" i="42"/>
  <c r="U53" i="42"/>
  <c r="P53" i="42"/>
  <c r="K53" i="42"/>
  <c r="F53" i="42"/>
  <c r="G55" i="42"/>
  <c r="L55" i="42"/>
  <c r="Q55" i="42"/>
  <c r="U55" i="42"/>
  <c r="P55" i="42"/>
  <c r="K55" i="42"/>
  <c r="F55" i="42"/>
  <c r="G57" i="42"/>
  <c r="L57" i="42"/>
  <c r="Q57" i="42"/>
  <c r="U57" i="42"/>
  <c r="P57" i="42"/>
  <c r="K57" i="42"/>
  <c r="F57" i="42"/>
  <c r="G59" i="42"/>
  <c r="L59" i="42"/>
  <c r="Q59" i="42"/>
  <c r="P59" i="42"/>
  <c r="K59" i="42"/>
  <c r="F59" i="42"/>
  <c r="U59" i="42"/>
  <c r="G61" i="42"/>
  <c r="L61" i="42"/>
  <c r="Q61" i="42"/>
  <c r="U61" i="42"/>
  <c r="P61" i="42"/>
  <c r="K61" i="42"/>
  <c r="F61" i="42"/>
  <c r="AN63" i="42"/>
  <c r="G63" i="42"/>
  <c r="L63" i="42"/>
  <c r="Q63" i="42"/>
  <c r="P63" i="42"/>
  <c r="K63" i="42"/>
  <c r="F63" i="42"/>
  <c r="U63" i="42"/>
  <c r="G65" i="42"/>
  <c r="L65" i="42"/>
  <c r="Q65" i="42"/>
  <c r="U65" i="42"/>
  <c r="P65" i="42"/>
  <c r="K65" i="42"/>
  <c r="F65" i="42"/>
  <c r="G67" i="42"/>
  <c r="L67" i="42"/>
  <c r="Q67" i="42"/>
  <c r="P67" i="42"/>
  <c r="K67" i="42"/>
  <c r="F67" i="42"/>
  <c r="U67" i="42"/>
  <c r="G69" i="42"/>
  <c r="L69" i="42"/>
  <c r="Q69" i="42"/>
  <c r="U69" i="42"/>
  <c r="P69" i="42"/>
  <c r="K69" i="42"/>
  <c r="F69" i="42"/>
  <c r="G71" i="42"/>
  <c r="L71" i="42"/>
  <c r="Q71" i="42"/>
  <c r="U71" i="42"/>
  <c r="P71" i="42"/>
  <c r="K71" i="42"/>
  <c r="F71" i="42"/>
  <c r="G73" i="42"/>
  <c r="L73" i="42"/>
  <c r="Q73" i="42"/>
  <c r="U73" i="42"/>
  <c r="P73" i="42"/>
  <c r="K73" i="42"/>
  <c r="F73" i="42"/>
  <c r="H75" i="42"/>
  <c r="G75" i="42"/>
  <c r="L75" i="42"/>
  <c r="Q75" i="42"/>
  <c r="U75" i="42"/>
  <c r="P75" i="42"/>
  <c r="K75" i="42"/>
  <c r="F75" i="42"/>
  <c r="G77" i="42"/>
  <c r="L77" i="42"/>
  <c r="Q77" i="42"/>
  <c r="U77" i="42"/>
  <c r="P77" i="42"/>
  <c r="K77" i="42"/>
  <c r="F77" i="42"/>
  <c r="G79" i="42"/>
  <c r="L79" i="42"/>
  <c r="Q79" i="42"/>
  <c r="U79" i="42"/>
  <c r="P79" i="42"/>
  <c r="K79" i="42"/>
  <c r="F79" i="42"/>
  <c r="AG81" i="42"/>
  <c r="G81" i="42"/>
  <c r="L81" i="42"/>
  <c r="Q81" i="42"/>
  <c r="U81" i="42"/>
  <c r="P81" i="42"/>
  <c r="K81" i="42"/>
  <c r="F81" i="42"/>
  <c r="G83" i="42"/>
  <c r="L83" i="42"/>
  <c r="Q83" i="42"/>
  <c r="U83" i="42"/>
  <c r="P83" i="42"/>
  <c r="K83" i="42"/>
  <c r="F83" i="42"/>
  <c r="L28" i="5"/>
  <c r="P66" i="5"/>
  <c r="L66" i="5"/>
  <c r="P47" i="5"/>
  <c r="F47" i="5"/>
  <c r="R47" i="5"/>
  <c r="V47" i="5"/>
  <c r="B46" i="5"/>
  <c r="O47" i="5"/>
  <c r="U47" i="5"/>
  <c r="G47" i="5"/>
  <c r="S66" i="8"/>
  <c r="R66" i="8"/>
  <c r="X66" i="8"/>
  <c r="AD66" i="8"/>
  <c r="H66" i="8"/>
  <c r="Y66" i="8"/>
  <c r="U66" i="8"/>
  <c r="D66" i="8"/>
  <c r="M66" i="8"/>
  <c r="N66" i="8"/>
  <c r="G66" i="8"/>
  <c r="AC66" i="8"/>
  <c r="F66" i="8"/>
  <c r="K66" i="8"/>
  <c r="S32" i="5"/>
  <c r="J74" i="5"/>
  <c r="L74" i="5"/>
  <c r="V74" i="5"/>
  <c r="K50" i="8"/>
  <c r="H50" i="8"/>
  <c r="N74" i="5"/>
  <c r="G74" i="5"/>
  <c r="E74" i="5"/>
  <c r="T74" i="5"/>
  <c r="Q74" i="5"/>
  <c r="F74" i="5"/>
  <c r="P36" i="42"/>
  <c r="K36" i="42"/>
  <c r="F36" i="42"/>
  <c r="C38" i="42"/>
  <c r="G38" i="42"/>
  <c r="L38" i="42"/>
  <c r="Q38" i="42"/>
  <c r="U38" i="42"/>
  <c r="P38" i="42"/>
  <c r="K38" i="42"/>
  <c r="F38" i="42"/>
  <c r="AN40" i="42"/>
  <c r="G40" i="42"/>
  <c r="L40" i="42"/>
  <c r="Q40" i="42"/>
  <c r="U40" i="42"/>
  <c r="P40" i="42"/>
  <c r="K40" i="42"/>
  <c r="F40" i="42"/>
  <c r="AC42" i="42"/>
  <c r="G42" i="42"/>
  <c r="L42" i="42"/>
  <c r="Q42" i="42"/>
  <c r="U42" i="42"/>
  <c r="P42" i="42"/>
  <c r="K42" i="42"/>
  <c r="F42" i="42"/>
  <c r="G44" i="42"/>
  <c r="L44" i="42"/>
  <c r="Q44" i="42"/>
  <c r="U44" i="42"/>
  <c r="P44" i="42"/>
  <c r="K44" i="42"/>
  <c r="F44" i="42"/>
  <c r="X46" i="42"/>
  <c r="G46" i="42"/>
  <c r="L46" i="42"/>
  <c r="Q46" i="42"/>
  <c r="U46" i="42"/>
  <c r="P46" i="42"/>
  <c r="K46" i="42"/>
  <c r="F46" i="42"/>
  <c r="G48" i="42"/>
  <c r="L48" i="42"/>
  <c r="Q48" i="42"/>
  <c r="U48" i="42"/>
  <c r="P48" i="42"/>
  <c r="K48" i="42"/>
  <c r="F48" i="42"/>
  <c r="G50" i="42"/>
  <c r="L50" i="42"/>
  <c r="Q50" i="42"/>
  <c r="U50" i="42"/>
  <c r="P50" i="42"/>
  <c r="K50" i="42"/>
  <c r="F50" i="42"/>
  <c r="AB52" i="42"/>
  <c r="G52" i="42"/>
  <c r="L52" i="42"/>
  <c r="Q52" i="42"/>
  <c r="U52" i="42"/>
  <c r="P52" i="42"/>
  <c r="K52" i="42"/>
  <c r="F52" i="42"/>
  <c r="AG54" i="42"/>
  <c r="G54" i="42"/>
  <c r="L54" i="42"/>
  <c r="Q54" i="42"/>
  <c r="U54" i="42"/>
  <c r="P54" i="42"/>
  <c r="K54" i="42"/>
  <c r="F54" i="42"/>
  <c r="W56" i="42"/>
  <c r="G56" i="42"/>
  <c r="L56" i="42"/>
  <c r="Q56" i="42"/>
  <c r="U56" i="42"/>
  <c r="P56" i="42"/>
  <c r="K56" i="42"/>
  <c r="F56" i="42"/>
  <c r="M58" i="42"/>
  <c r="G58" i="42"/>
  <c r="L58" i="42"/>
  <c r="Q58" i="42"/>
  <c r="U58" i="42"/>
  <c r="K58" i="42"/>
  <c r="F58" i="42"/>
  <c r="P58" i="42"/>
  <c r="G60" i="42"/>
  <c r="L60" i="42"/>
  <c r="Q60" i="42"/>
  <c r="U60" i="42"/>
  <c r="P60" i="42"/>
  <c r="K60" i="42"/>
  <c r="F60" i="42"/>
  <c r="AG62" i="42"/>
  <c r="G62" i="42"/>
  <c r="L62" i="42"/>
  <c r="Q62" i="42"/>
  <c r="U62" i="42"/>
  <c r="P62" i="42"/>
  <c r="K62" i="42"/>
  <c r="F62" i="42"/>
  <c r="AR64" i="42"/>
  <c r="G64" i="42"/>
  <c r="L64" i="42"/>
  <c r="Q64" i="42"/>
  <c r="U64" i="42"/>
  <c r="P64" i="42"/>
  <c r="K64" i="42"/>
  <c r="F64" i="42"/>
  <c r="R66" i="42"/>
  <c r="G66" i="42"/>
  <c r="L66" i="42"/>
  <c r="Q66" i="42"/>
  <c r="U66" i="42"/>
  <c r="P66" i="42"/>
  <c r="K66" i="42"/>
  <c r="F66" i="42"/>
  <c r="G68" i="42"/>
  <c r="L68" i="42"/>
  <c r="Q68" i="42"/>
  <c r="U68" i="42"/>
  <c r="P68" i="42"/>
  <c r="K68" i="42"/>
  <c r="F68" i="42"/>
  <c r="E70" i="42"/>
  <c r="G70" i="42"/>
  <c r="L70" i="42"/>
  <c r="Q70" i="42"/>
  <c r="U70" i="42"/>
  <c r="P70" i="42"/>
  <c r="K70" i="42"/>
  <c r="F70" i="42"/>
  <c r="G72" i="42"/>
  <c r="L72" i="42"/>
  <c r="Q72" i="42"/>
  <c r="U72" i="42"/>
  <c r="P72" i="42"/>
  <c r="K72" i="42"/>
  <c r="F72" i="42"/>
  <c r="AR74" i="42"/>
  <c r="G74" i="42"/>
  <c r="L74" i="42"/>
  <c r="Q74" i="42"/>
  <c r="U74" i="42"/>
  <c r="P74" i="42"/>
  <c r="K74" i="42"/>
  <c r="F74" i="42"/>
  <c r="H76" i="42"/>
  <c r="G76" i="42"/>
  <c r="L76" i="42"/>
  <c r="Q76" i="42"/>
  <c r="U76" i="42"/>
  <c r="P76" i="42"/>
  <c r="K76" i="42"/>
  <c r="F76" i="42"/>
  <c r="G78" i="42"/>
  <c r="L78" i="42"/>
  <c r="Q78" i="42"/>
  <c r="U78" i="42"/>
  <c r="P78" i="42"/>
  <c r="K78" i="42"/>
  <c r="F78" i="42"/>
  <c r="X80" i="42"/>
  <c r="G80" i="42"/>
  <c r="L80" i="42"/>
  <c r="Q80" i="42"/>
  <c r="U80" i="42"/>
  <c r="P80" i="42"/>
  <c r="K80" i="42"/>
  <c r="F80" i="42"/>
  <c r="AN82" i="42"/>
  <c r="G82" i="42"/>
  <c r="L82" i="42"/>
  <c r="Q82" i="42"/>
  <c r="U82" i="42"/>
  <c r="P82" i="42"/>
  <c r="K82" i="42"/>
  <c r="F82" i="42"/>
  <c r="Q35" i="5"/>
  <c r="AR39" i="4"/>
  <c r="AX39" i="4" s="1"/>
  <c r="AQ39" i="4"/>
  <c r="AW39" i="4" s="1"/>
  <c r="AS39" i="4"/>
  <c r="AY39" i="4" s="1"/>
  <c r="D35" i="8"/>
  <c r="P35" i="42"/>
  <c r="F35" i="42"/>
  <c r="K35" i="42"/>
  <c r="F28" i="8"/>
  <c r="O28" i="8"/>
  <c r="R28" i="8"/>
  <c r="AA28" i="8"/>
  <c r="M15" i="5"/>
  <c r="R32" i="42"/>
  <c r="AI32" i="42"/>
  <c r="T32" i="42"/>
  <c r="O38" i="4"/>
  <c r="Q38" i="4" s="1"/>
  <c r="AQ38" i="4"/>
  <c r="AW38" i="4" s="1"/>
  <c r="W32" i="8"/>
  <c r="G32" i="8"/>
  <c r="Q32" i="8"/>
  <c r="E32" i="8"/>
  <c r="AB32" i="8"/>
  <c r="S32" i="8"/>
  <c r="L32" i="8"/>
  <c r="AC32" i="8"/>
  <c r="R32" i="8"/>
  <c r="H32" i="8"/>
  <c r="M32" i="8"/>
  <c r="F32" i="8"/>
  <c r="V32" i="8"/>
  <c r="Z32" i="8"/>
  <c r="O32" i="8"/>
  <c r="N32" i="8"/>
  <c r="Y32" i="8"/>
  <c r="AD32" i="8"/>
  <c r="U32" i="8"/>
  <c r="T32" i="8"/>
  <c r="J32" i="8"/>
  <c r="I32" i="8"/>
  <c r="AA32" i="8"/>
  <c r="BL38" i="4"/>
  <c r="BN38" i="4" s="1"/>
  <c r="AR38" i="4"/>
  <c r="AX38" i="4" s="1"/>
  <c r="AS38" i="4"/>
  <c r="AY38" i="4" s="1"/>
  <c r="X32" i="8"/>
  <c r="U32" i="5"/>
  <c r="S34" i="5"/>
  <c r="AB22" i="8"/>
  <c r="H22" i="8"/>
  <c r="CN25" i="4"/>
  <c r="CM37" i="4"/>
  <c r="AB25" i="4"/>
  <c r="AC25" i="4"/>
  <c r="K25" i="4"/>
  <c r="F18" i="34" s="1"/>
  <c r="M32" i="5"/>
  <c r="P17" i="8"/>
  <c r="AB17" i="8"/>
  <c r="M34" i="8"/>
  <c r="E17" i="5"/>
  <c r="P34" i="8"/>
  <c r="G17" i="5"/>
  <c r="U22" i="8"/>
  <c r="O22" i="8"/>
  <c r="BC25" i="4"/>
  <c r="BK25" i="4"/>
  <c r="BA25" i="4"/>
  <c r="K24" i="4"/>
  <c r="F17" i="34" s="1"/>
  <c r="H24" i="4"/>
  <c r="N24" i="4"/>
  <c r="BH24" i="4"/>
  <c r="AD36" i="4"/>
  <c r="AJ36" i="4"/>
  <c r="J24" i="4"/>
  <c r="AM36" i="4"/>
  <c r="Y36" i="4"/>
  <c r="BA34" i="4"/>
  <c r="L25" i="4"/>
  <c r="BF22" i="4"/>
  <c r="BK22" i="4"/>
  <c r="BJ37" i="4"/>
  <c r="BQ22" i="4"/>
  <c r="CM22" i="4"/>
  <c r="CS34" i="4"/>
  <c r="BV34" i="4"/>
  <c r="BX24" i="4"/>
  <c r="BP24" i="4"/>
  <c r="CU24" i="4"/>
  <c r="CM36" i="4"/>
  <c r="CK36" i="4"/>
  <c r="BQ25" i="4"/>
  <c r="CU25" i="4"/>
  <c r="CC37" i="4"/>
  <c r="CA37" i="4"/>
  <c r="AK22" i="4"/>
  <c r="K22" i="4"/>
  <c r="AF34" i="4"/>
  <c r="S22" i="4"/>
  <c r="U34" i="4"/>
  <c r="T22" i="4"/>
  <c r="M22" i="4"/>
  <c r="AF22" i="4"/>
  <c r="AV22" i="4"/>
  <c r="AU34" i="4"/>
  <c r="P25" i="4"/>
  <c r="V25" i="4"/>
  <c r="U22" i="4"/>
  <c r="BH37" i="4"/>
  <c r="BF25" i="4"/>
  <c r="BI37" i="4"/>
  <c r="CF25" i="4"/>
  <c r="BZ37" i="4"/>
  <c r="P32" i="5"/>
  <c r="L17" i="8"/>
  <c r="Z17" i="8"/>
  <c r="Q34" i="8"/>
  <c r="S22" i="8"/>
  <c r="O17" i="5"/>
  <c r="L34" i="5"/>
  <c r="V22" i="8"/>
  <c r="AC22" i="8"/>
  <c r="S36" i="4"/>
  <c r="S24" i="4"/>
  <c r="AU36" i="4"/>
  <c r="BG22" i="4"/>
  <c r="AT24" i="4"/>
  <c r="M24" i="4"/>
  <c r="R24" i="4"/>
  <c r="T24" i="4"/>
  <c r="M36" i="4"/>
  <c r="L37" i="4"/>
  <c r="BD22" i="4"/>
  <c r="BI22" i="4"/>
  <c r="CC22" i="4"/>
  <c r="BY22" i="4"/>
  <c r="BO34" i="4"/>
  <c r="CN34" i="4"/>
  <c r="BZ24" i="4"/>
  <c r="CB24" i="4"/>
  <c r="BW36" i="4"/>
  <c r="BX36" i="4"/>
  <c r="BQ36" i="4"/>
  <c r="BZ25" i="4"/>
  <c r="BR25" i="4"/>
  <c r="CD37" i="4"/>
  <c r="CS37" i="4"/>
  <c r="BZ28" i="4"/>
  <c r="BC34" i="4"/>
  <c r="J33" i="42"/>
  <c r="D21" i="42"/>
  <c r="G22" i="4"/>
  <c r="AK34" i="4"/>
  <c r="T34" i="4"/>
  <c r="N22" i="4"/>
  <c r="Z34" i="4"/>
  <c r="AD22" i="4"/>
  <c r="Y22" i="4"/>
  <c r="B30" i="8"/>
  <c r="V22" i="4"/>
  <c r="K36" i="4"/>
  <c r="F29" i="34" s="1"/>
  <c r="J25" i="4"/>
  <c r="AV25" i="4"/>
  <c r="AM25" i="4"/>
  <c r="C25" i="4"/>
  <c r="D18" i="34" s="1"/>
  <c r="O32" i="5"/>
  <c r="L32" i="5"/>
  <c r="T33" i="42"/>
  <c r="AF25" i="4"/>
  <c r="B21" i="8"/>
  <c r="J37" i="4"/>
  <c r="T25" i="4"/>
  <c r="Y25" i="4"/>
  <c r="AO37" i="4"/>
  <c r="N32" i="5"/>
  <c r="F32" i="5"/>
  <c r="M17" i="8"/>
  <c r="H17" i="8"/>
  <c r="AD17" i="8"/>
  <c r="AA22" i="8"/>
  <c r="R34" i="8"/>
  <c r="M17" i="5"/>
  <c r="M22" i="8"/>
  <c r="BG25" i="4"/>
  <c r="I24" i="4"/>
  <c r="AH36" i="4"/>
  <c r="D36" i="4"/>
  <c r="AA36" i="4"/>
  <c r="D24" i="4"/>
  <c r="B20" i="8"/>
  <c r="P20" i="8" s="1"/>
  <c r="N36" i="4"/>
  <c r="AL24" i="4"/>
  <c r="AU24" i="4"/>
  <c r="AE36" i="4"/>
  <c r="BH25" i="4"/>
  <c r="BJ25" i="4"/>
  <c r="BO22" i="4"/>
  <c r="CT22" i="4"/>
  <c r="CO22" i="4"/>
  <c r="BR34" i="4"/>
  <c r="BP34" i="4"/>
  <c r="CJ24" i="4"/>
  <c r="BR24" i="4"/>
  <c r="CL36" i="4"/>
  <c r="BZ36" i="4"/>
  <c r="CB25" i="4"/>
  <c r="BV25" i="4"/>
  <c r="CE37" i="4"/>
  <c r="BY37" i="4"/>
  <c r="BB22" i="4"/>
  <c r="M33" i="42"/>
  <c r="AN33" i="42"/>
  <c r="AL33" i="42"/>
  <c r="BE22" i="4"/>
  <c r="B18" i="8"/>
  <c r="U18" i="8" s="1"/>
  <c r="AN22" i="4"/>
  <c r="F16" i="6"/>
  <c r="E16" i="6"/>
  <c r="E14" i="35" s="1"/>
  <c r="C22" i="4"/>
  <c r="F17" i="6" s="1"/>
  <c r="D17" i="6" s="1"/>
  <c r="E25" i="4"/>
  <c r="W25" i="4"/>
  <c r="R25" i="4"/>
  <c r="G25" i="4"/>
  <c r="AN34" i="4"/>
  <c r="BB34" i="4"/>
  <c r="R32" i="5"/>
  <c r="N22" i="8"/>
  <c r="CJ25" i="4"/>
  <c r="BP25" i="4"/>
  <c r="BP37" i="4"/>
  <c r="CT37" i="4"/>
  <c r="Z22" i="8"/>
  <c r="M25" i="4"/>
  <c r="AB37" i="4"/>
  <c r="I25" i="4"/>
  <c r="AA25" i="4"/>
  <c r="AI25" i="4"/>
  <c r="AG25" i="4"/>
  <c r="I32" i="5"/>
  <c r="S17" i="8"/>
  <c r="K17" i="8"/>
  <c r="B29" i="5"/>
  <c r="Q22" i="8"/>
  <c r="W34" i="8"/>
  <c r="J17" i="5"/>
  <c r="U34" i="5"/>
  <c r="O34" i="5"/>
  <c r="E22" i="8"/>
  <c r="BK34" i="4"/>
  <c r="BG36" i="4"/>
  <c r="AK24" i="4"/>
  <c r="AJ24" i="4"/>
  <c r="AS24" i="4" s="1"/>
  <c r="AY24" i="4" s="1"/>
  <c r="W24" i="4"/>
  <c r="BA36" i="4"/>
  <c r="AI36" i="4"/>
  <c r="BA22" i="4"/>
  <c r="T36" i="4"/>
  <c r="AO24" i="4"/>
  <c r="BI36" i="4"/>
  <c r="BP22" i="4"/>
  <c r="BV22" i="4"/>
  <c r="BZ34" i="4"/>
  <c r="BS34" i="4"/>
  <c r="BW34" i="4"/>
  <c r="BW24" i="4"/>
  <c r="CS24" i="4"/>
  <c r="BP36" i="4"/>
  <c r="CS36" i="4"/>
  <c r="BX25" i="4"/>
  <c r="BS25" i="4"/>
  <c r="BW25" i="4"/>
  <c r="CL37" i="4"/>
  <c r="BT37" i="4"/>
  <c r="BM34" i="4"/>
  <c r="I21" i="42"/>
  <c r="AG21" i="42"/>
  <c r="AM33" i="42"/>
  <c r="AE33" i="42"/>
  <c r="X21" i="42"/>
  <c r="G34" i="4"/>
  <c r="AJ34" i="4"/>
  <c r="Y34" i="4"/>
  <c r="AG22" i="4"/>
  <c r="M34" i="4"/>
  <c r="S34" i="4"/>
  <c r="AT25" i="4"/>
  <c r="N25" i="4"/>
  <c r="K37" i="4"/>
  <c r="F30" i="34" s="1"/>
  <c r="AL37" i="4"/>
  <c r="AH34" i="4"/>
  <c r="C34" i="42"/>
  <c r="F34" i="42"/>
  <c r="K34" i="42"/>
  <c r="P34" i="42"/>
  <c r="BA37" i="4"/>
  <c r="BO25" i="4"/>
  <c r="CS25" i="4"/>
  <c r="CK25" i="4"/>
  <c r="BR37" i="4"/>
  <c r="CN37" i="4"/>
  <c r="G32" i="5"/>
  <c r="Q17" i="8"/>
  <c r="N17" i="8"/>
  <c r="P30" i="5"/>
  <c r="AC34" i="8"/>
  <c r="T34" i="8"/>
  <c r="AA34" i="8"/>
  <c r="F34" i="5"/>
  <c r="B33" i="5"/>
  <c r="BD34" i="4"/>
  <c r="H36" i="4"/>
  <c r="E24" i="4"/>
  <c r="BE36" i="4"/>
  <c r="AF36" i="4"/>
  <c r="L24" i="4"/>
  <c r="BB25" i="4"/>
  <c r="BR22" i="4"/>
  <c r="CK22" i="4"/>
  <c r="CC34" i="4"/>
  <c r="CJ34" i="4"/>
  <c r="CL34" i="4"/>
  <c r="CL24" i="4"/>
  <c r="BS24" i="4"/>
  <c r="BR36" i="4"/>
  <c r="CB36" i="4"/>
  <c r="BY25" i="4"/>
  <c r="CE25" i="4"/>
  <c r="CL25" i="4"/>
  <c r="BU37" i="4"/>
  <c r="CF37" i="4"/>
  <c r="BE34" i="4"/>
  <c r="AF21" i="42"/>
  <c r="H21" i="42"/>
  <c r="AQ33" i="42"/>
  <c r="AF33" i="42"/>
  <c r="Z33" i="42"/>
  <c r="AB33" i="42" s="1"/>
  <c r="J34" i="4"/>
  <c r="AB34" i="4"/>
  <c r="AL22" i="4"/>
  <c r="R34" i="4"/>
  <c r="C18" i="5"/>
  <c r="L18" i="5" s="1"/>
  <c r="AA34" i="4"/>
  <c r="AT22" i="4"/>
  <c r="AP25" i="4"/>
  <c r="AU25" i="4"/>
  <c r="AE25" i="4"/>
  <c r="C21" i="5"/>
  <c r="AH37" i="4"/>
  <c r="R22" i="4"/>
  <c r="K32" i="5"/>
  <c r="AD22" i="8"/>
  <c r="BC37" i="4"/>
  <c r="J32" i="5"/>
  <c r="R34" i="5"/>
  <c r="G34" i="5"/>
  <c r="T22" i="8"/>
  <c r="X17" i="8"/>
  <c r="U34" i="8"/>
  <c r="O34" i="8"/>
  <c r="J34" i="5"/>
  <c r="X22" i="8"/>
  <c r="B21" i="5"/>
  <c r="BC24" i="4"/>
  <c r="BM24" i="4"/>
  <c r="Z36" i="4"/>
  <c r="P36" i="4"/>
  <c r="BC36" i="4"/>
  <c r="AT36" i="4"/>
  <c r="AK36" i="4"/>
  <c r="I36" i="4"/>
  <c r="BD24" i="4"/>
  <c r="BE37" i="4"/>
  <c r="BG37" i="4"/>
  <c r="BT22" i="4"/>
  <c r="BW22" i="4"/>
  <c r="BQ34" i="4"/>
  <c r="BT34" i="4"/>
  <c r="BI34" i="4"/>
  <c r="BY24" i="4"/>
  <c r="CE24" i="4"/>
  <c r="BT36" i="4"/>
  <c r="CU36" i="4"/>
  <c r="CA25" i="4"/>
  <c r="CT25" i="4"/>
  <c r="BO37" i="4"/>
  <c r="CO37" i="4"/>
  <c r="CU37" i="4"/>
  <c r="AK33" i="42"/>
  <c r="H33" i="42"/>
  <c r="N34" i="4"/>
  <c r="J22" i="4"/>
  <c r="AL34" i="4"/>
  <c r="AE22" i="4"/>
  <c r="C34" i="4"/>
  <c r="D27" i="34" s="1"/>
  <c r="AM22" i="4"/>
  <c r="X25" i="4"/>
  <c r="AO25" i="4"/>
  <c r="AH25" i="4"/>
  <c r="U25" i="4"/>
  <c r="Z25" i="4"/>
  <c r="AL25" i="4"/>
  <c r="AI34" i="4"/>
  <c r="AG33" i="42"/>
  <c r="P33" i="42"/>
  <c r="K33" i="42"/>
  <c r="F33" i="42"/>
  <c r="G33" i="42" s="1"/>
  <c r="S32" i="42"/>
  <c r="P14" i="42"/>
  <c r="F14" i="42"/>
  <c r="K14" i="42"/>
  <c r="P26" i="42"/>
  <c r="F26" i="42"/>
  <c r="K26" i="42"/>
  <c r="O15" i="42"/>
  <c r="P15" i="42"/>
  <c r="F15" i="42"/>
  <c r="K15" i="42"/>
  <c r="AF27" i="42"/>
  <c r="P27" i="42"/>
  <c r="F27" i="42"/>
  <c r="K27" i="42"/>
  <c r="K25" i="42"/>
  <c r="P25" i="42"/>
  <c r="F25" i="42"/>
  <c r="J16" i="42"/>
  <c r="K16" i="42"/>
  <c r="F16" i="42"/>
  <c r="P16" i="42"/>
  <c r="W28" i="42"/>
  <c r="K28" i="42"/>
  <c r="F28" i="42"/>
  <c r="P28" i="42"/>
  <c r="AC17" i="42"/>
  <c r="F17" i="42"/>
  <c r="K17" i="42"/>
  <c r="P17" i="42"/>
  <c r="F29" i="42"/>
  <c r="K29" i="42"/>
  <c r="P29" i="42"/>
  <c r="F18" i="42"/>
  <c r="P18" i="42"/>
  <c r="K18" i="42"/>
  <c r="AL30" i="42"/>
  <c r="F30" i="42"/>
  <c r="K30" i="42"/>
  <c r="P30" i="42"/>
  <c r="F19" i="42"/>
  <c r="K19" i="42"/>
  <c r="P19" i="42"/>
  <c r="K31" i="42"/>
  <c r="P31" i="42"/>
  <c r="F31" i="42"/>
  <c r="F20" i="42"/>
  <c r="K20" i="42"/>
  <c r="P20" i="42"/>
  <c r="Y32" i="42"/>
  <c r="AB32" i="42" s="1"/>
  <c r="F32" i="42"/>
  <c r="G32" i="42" s="1"/>
  <c r="K32" i="42"/>
  <c r="L32" i="42" s="1"/>
  <c r="P32" i="42"/>
  <c r="Q32" i="42" s="1"/>
  <c r="F21" i="42"/>
  <c r="K21" i="42"/>
  <c r="P21" i="42"/>
  <c r="Q21" i="42" s="1"/>
  <c r="F22" i="42"/>
  <c r="K22" i="42"/>
  <c r="P22" i="42"/>
  <c r="F23" i="42"/>
  <c r="K23" i="42"/>
  <c r="P23" i="42"/>
  <c r="Q23" i="42" s="1"/>
  <c r="K24" i="42"/>
  <c r="P24" i="42"/>
  <c r="F24" i="42"/>
  <c r="AK13" i="42"/>
  <c r="F13" i="42"/>
  <c r="K13" i="42"/>
  <c r="P13" i="42"/>
  <c r="H77" i="42"/>
  <c r="E65" i="42"/>
  <c r="N41" i="42"/>
  <c r="AB65" i="42"/>
  <c r="AQ17" i="42"/>
  <c r="M41" i="42"/>
  <c r="Y77" i="42"/>
  <c r="M17" i="42"/>
  <c r="N77" i="42"/>
  <c r="AN17" i="42"/>
  <c r="AR77" i="42"/>
  <c r="AE17" i="42"/>
  <c r="AN65" i="42"/>
  <c r="AD77" i="42"/>
  <c r="W65" i="42"/>
  <c r="AF29" i="42"/>
  <c r="AE65" i="42"/>
  <c r="AG77" i="42"/>
  <c r="N29" i="42"/>
  <c r="AD17" i="42"/>
  <c r="AJ41" i="42"/>
  <c r="AD30" i="42"/>
  <c r="R77" i="42"/>
  <c r="S77" i="42"/>
  <c r="AG29" i="42"/>
  <c r="Z17" i="42"/>
  <c r="J29" i="42"/>
  <c r="Y17" i="42"/>
  <c r="H65" i="42"/>
  <c r="AQ29" i="42"/>
  <c r="T77" i="42"/>
  <c r="AQ65" i="42"/>
  <c r="AL29" i="42"/>
  <c r="X41" i="42"/>
  <c r="O77" i="42"/>
  <c r="AG30" i="42"/>
  <c r="E77" i="42"/>
  <c r="I77" i="42"/>
  <c r="AJ65" i="42"/>
  <c r="D29" i="42"/>
  <c r="AM65" i="42"/>
  <c r="AK29" i="42"/>
  <c r="V65" i="42"/>
  <c r="AF17" i="42"/>
  <c r="V77" i="42"/>
  <c r="AB41" i="42"/>
  <c r="X17" i="42"/>
  <c r="AD65" i="42"/>
  <c r="AQ41" i="42"/>
  <c r="AE41" i="42"/>
  <c r="W30" i="42"/>
  <c r="AM77" i="42"/>
  <c r="AF41" i="42"/>
  <c r="N17" i="42"/>
  <c r="X77" i="42"/>
  <c r="W17" i="42"/>
  <c r="AB77" i="42"/>
  <c r="M53" i="42"/>
  <c r="Z77" i="42"/>
  <c r="R65" i="42"/>
  <c r="AG65" i="42"/>
  <c r="E41" i="42"/>
  <c r="M77" i="42"/>
  <c r="W77" i="42"/>
  <c r="AD41" i="42"/>
  <c r="AL77" i="42"/>
  <c r="AL17" i="42"/>
  <c r="AI77" i="42"/>
  <c r="AC29" i="42"/>
  <c r="AK77" i="42"/>
  <c r="J65" i="42"/>
  <c r="AQ53" i="42"/>
  <c r="S41" i="42"/>
  <c r="C77" i="42"/>
  <c r="H17" i="42"/>
  <c r="Z29" i="42"/>
  <c r="Y29" i="42"/>
  <c r="AE77" i="42"/>
  <c r="AM41" i="42"/>
  <c r="Z65" i="42"/>
  <c r="D77" i="42"/>
  <c r="T41" i="42"/>
  <c r="AK17" i="42"/>
  <c r="AG17" i="42"/>
  <c r="Z41" i="42"/>
  <c r="AS41" i="42"/>
  <c r="AC65" i="42"/>
  <c r="AF65" i="42"/>
  <c r="AN77" i="42"/>
  <c r="O53" i="42"/>
  <c r="W41" i="42"/>
  <c r="AC77" i="42"/>
  <c r="C29" i="42"/>
  <c r="O41" i="42"/>
  <c r="H41" i="42"/>
  <c r="AQ77" i="42"/>
  <c r="AN29" i="42"/>
  <c r="AI65" i="42"/>
  <c r="I41" i="42"/>
  <c r="AR65" i="42"/>
  <c r="E17" i="42"/>
  <c r="N65" i="42"/>
  <c r="AL65" i="42"/>
  <c r="AJ77" i="42"/>
  <c r="D17" i="42"/>
  <c r="Y41" i="42"/>
  <c r="AR41" i="42"/>
  <c r="AS77" i="42"/>
  <c r="AS65" i="42"/>
  <c r="I65" i="42"/>
  <c r="E29" i="42"/>
  <c r="T29" i="42" s="1"/>
  <c r="S65" i="42"/>
  <c r="C65" i="42"/>
  <c r="J17" i="42"/>
  <c r="D65" i="42"/>
  <c r="AI41" i="42"/>
  <c r="R41" i="42"/>
  <c r="J77" i="42"/>
  <c r="X65" i="42"/>
  <c r="AF77" i="42"/>
  <c r="W29" i="42"/>
  <c r="V51" i="42"/>
  <c r="Z15" i="42"/>
  <c r="I51" i="42"/>
  <c r="AK51" i="42"/>
  <c r="O51" i="42"/>
  <c r="W39" i="42"/>
  <c r="AF51" i="42"/>
  <c r="N51" i="42"/>
  <c r="U62" i="8"/>
  <c r="AB62" i="8"/>
  <c r="O55" i="5"/>
  <c r="L70" i="5"/>
  <c r="L44" i="5"/>
  <c r="AA62" i="8"/>
  <c r="O62" i="8"/>
  <c r="P63" i="8"/>
  <c r="W63" i="8"/>
  <c r="O70" i="5"/>
  <c r="P70" i="5"/>
  <c r="T70" i="5"/>
  <c r="E44" i="5"/>
  <c r="U44" i="5"/>
  <c r="U70" i="5"/>
  <c r="V70" i="5"/>
  <c r="G70" i="5"/>
  <c r="N44" i="5"/>
  <c r="B43" i="5"/>
  <c r="H62" i="8"/>
  <c r="R62" i="8"/>
  <c r="K63" i="8"/>
  <c r="M63" i="8"/>
  <c r="H70" i="5"/>
  <c r="B69" i="5"/>
  <c r="K70" i="5"/>
  <c r="P44" i="5"/>
  <c r="I44" i="5"/>
  <c r="Q44" i="5"/>
  <c r="J62" i="8"/>
  <c r="Q62" i="8"/>
  <c r="S63" i="8"/>
  <c r="U63" i="8"/>
  <c r="L63" i="8"/>
  <c r="J70" i="5"/>
  <c r="F44" i="5"/>
  <c r="M44" i="5"/>
  <c r="T44" i="5"/>
  <c r="I62" i="8"/>
  <c r="Z62" i="8"/>
  <c r="Y63" i="8"/>
  <c r="O63" i="8"/>
  <c r="V63" i="8"/>
  <c r="G44" i="5"/>
  <c r="O44" i="5"/>
  <c r="V44" i="5"/>
  <c r="AU70" i="5"/>
  <c r="F62" i="8"/>
  <c r="T63" i="8"/>
  <c r="L62" i="8"/>
  <c r="AC62" i="8"/>
  <c r="E63" i="8"/>
  <c r="N63" i="8"/>
  <c r="F63" i="8"/>
  <c r="I70" i="5"/>
  <c r="S44" i="5"/>
  <c r="N70" i="5"/>
  <c r="AU44" i="5"/>
  <c r="Y62" i="8"/>
  <c r="R63" i="8"/>
  <c r="X62" i="8"/>
  <c r="AD62" i="8"/>
  <c r="AA63" i="8"/>
  <c r="D63" i="8"/>
  <c r="M70" i="5"/>
  <c r="H44" i="5"/>
  <c r="AU52" i="5"/>
  <c r="V62" i="8"/>
  <c r="W62" i="8"/>
  <c r="E62" i="8"/>
  <c r="H63" i="8"/>
  <c r="G63" i="8"/>
  <c r="R70" i="5"/>
  <c r="R44" i="5"/>
  <c r="T52" i="5"/>
  <c r="Z62" i="42"/>
  <c r="G62" i="8"/>
  <c r="D62" i="8"/>
  <c r="N62" i="8"/>
  <c r="AB63" i="8"/>
  <c r="AC63" i="8"/>
  <c r="E70" i="5"/>
  <c r="S70" i="5"/>
  <c r="K44" i="5"/>
  <c r="CR54" i="4"/>
  <c r="P62" i="8"/>
  <c r="K62" i="8"/>
  <c r="X63" i="8"/>
  <c r="J63" i="8"/>
  <c r="AB40" i="42"/>
  <c r="Y64" i="42"/>
  <c r="AL52" i="42"/>
  <c r="M76" i="42"/>
  <c r="AJ76" i="42"/>
  <c r="D40" i="42"/>
  <c r="AC40" i="42"/>
  <c r="AM76" i="42"/>
  <c r="J76" i="42"/>
  <c r="AC52" i="42"/>
  <c r="I76" i="42"/>
  <c r="N76" i="42"/>
  <c r="AF40" i="42"/>
  <c r="AM40" i="42"/>
  <c r="AE76" i="42"/>
  <c r="T52" i="42"/>
  <c r="AK64" i="42"/>
  <c r="AJ52" i="42"/>
  <c r="S76" i="42"/>
  <c r="Z40" i="42"/>
  <c r="AD76" i="42"/>
  <c r="AR40" i="42"/>
  <c r="I64" i="42"/>
  <c r="Y76" i="42"/>
  <c r="T76" i="42"/>
  <c r="N40" i="42"/>
  <c r="W40" i="42"/>
  <c r="AI64" i="42"/>
  <c r="X40" i="42"/>
  <c r="AG76" i="42"/>
  <c r="AB76" i="42"/>
  <c r="AK40" i="42"/>
  <c r="T40" i="42"/>
  <c r="C76" i="42"/>
  <c r="R76" i="42"/>
  <c r="E40" i="42"/>
  <c r="W76" i="42"/>
  <c r="AF76" i="42"/>
  <c r="AD40" i="42"/>
  <c r="V40" i="42"/>
  <c r="S40" i="42"/>
  <c r="O76" i="42"/>
  <c r="AS76" i="42"/>
  <c r="E76" i="42"/>
  <c r="J40" i="42"/>
  <c r="C40" i="42"/>
  <c r="H40" i="42"/>
  <c r="N28" i="42"/>
  <c r="Z76" i="42"/>
  <c r="AE40" i="42"/>
  <c r="AC76" i="42"/>
  <c r="AI76" i="42"/>
  <c r="AR76" i="42"/>
  <c r="AL40" i="42"/>
  <c r="AS40" i="42"/>
  <c r="AJ40" i="42"/>
  <c r="O28" i="42"/>
  <c r="AM28" i="42"/>
  <c r="Z28" i="42"/>
  <c r="X76" i="42"/>
  <c r="AL76" i="42"/>
  <c r="AI40" i="42"/>
  <c r="Y40" i="42"/>
  <c r="M40" i="42"/>
  <c r="AQ40" i="42"/>
  <c r="AF28" i="42"/>
  <c r="AK76" i="42"/>
  <c r="C52" i="42"/>
  <c r="AN76" i="42"/>
  <c r="I40" i="42"/>
  <c r="AG40" i="42"/>
  <c r="O16" i="42"/>
  <c r="V76" i="42"/>
  <c r="AQ76" i="42"/>
  <c r="O40" i="42"/>
  <c r="AA78" i="4"/>
  <c r="AG38" i="42"/>
  <c r="N26" i="42"/>
  <c r="C62" i="42"/>
  <c r="AC38" i="42"/>
  <c r="AJ26" i="42"/>
  <c r="Y74" i="42"/>
  <c r="AB62" i="42"/>
  <c r="AE62" i="42"/>
  <c r="Y62" i="42"/>
  <c r="AD62" i="42"/>
  <c r="I38" i="42"/>
  <c r="AM62" i="42"/>
  <c r="AJ74" i="42"/>
  <c r="AB74" i="42"/>
  <c r="T74" i="42"/>
  <c r="D62" i="42"/>
  <c r="X74" i="42"/>
  <c r="N62" i="42"/>
  <c r="CP78" i="4"/>
  <c r="AQ38" i="42"/>
  <c r="CQ78" i="4"/>
  <c r="H74" i="42"/>
  <c r="M74" i="42"/>
  <c r="CR78" i="4"/>
  <c r="AL78" i="4"/>
  <c r="H26" i="42"/>
  <c r="S62" i="42"/>
  <c r="V38" i="42"/>
  <c r="S30" i="5"/>
  <c r="BO42" i="4"/>
  <c r="BQ42" i="4"/>
  <c r="CB42" i="4"/>
  <c r="CC54" i="4"/>
  <c r="CU54" i="4"/>
  <c r="BU66" i="4"/>
  <c r="CN66" i="4"/>
  <c r="BS66" i="4"/>
  <c r="X15" i="42"/>
  <c r="D51" i="42"/>
  <c r="F44" i="8"/>
  <c r="W51" i="42"/>
  <c r="C51" i="42"/>
  <c r="AM51" i="42"/>
  <c r="AB51" i="42"/>
  <c r="AC51" i="42"/>
  <c r="AF77" i="4"/>
  <c r="W54" i="4"/>
  <c r="D66" i="4"/>
  <c r="CP66" i="4"/>
  <c r="K30" i="5"/>
  <c r="N22" i="5"/>
  <c r="BZ42" i="4"/>
  <c r="BR42" i="4"/>
  <c r="CL42" i="4"/>
  <c r="CE54" i="4"/>
  <c r="CJ54" i="4"/>
  <c r="CV66" i="4"/>
  <c r="CO66" i="4"/>
  <c r="CT66" i="4"/>
  <c r="AE51" i="42"/>
  <c r="S51" i="42"/>
  <c r="AN51" i="42"/>
  <c r="CQ66" i="4"/>
  <c r="S22" i="5"/>
  <c r="AB28" i="8"/>
  <c r="M28" i="8"/>
  <c r="N30" i="5"/>
  <c r="G22" i="5"/>
  <c r="L22" i="5"/>
  <c r="CE42" i="4"/>
  <c r="CJ42" i="4"/>
  <c r="CX42" i="4"/>
  <c r="CM54" i="4"/>
  <c r="CV54" i="4"/>
  <c r="BV66" i="4"/>
  <c r="BO66" i="4"/>
  <c r="BT66" i="4"/>
  <c r="G42" i="4"/>
  <c r="AV66" i="4"/>
  <c r="D15" i="42"/>
  <c r="AJ51" i="42"/>
  <c r="AQ51" i="42"/>
  <c r="CR66" i="4"/>
  <c r="K28" i="8"/>
  <c r="W28" i="8"/>
  <c r="AD28" i="8"/>
  <c r="Z28" i="8"/>
  <c r="P27" i="8"/>
  <c r="F30" i="5"/>
  <c r="I22" i="5"/>
  <c r="CS42" i="4"/>
  <c r="BS42" i="4"/>
  <c r="BY42" i="4"/>
  <c r="CO54" i="4"/>
  <c r="BV54" i="4"/>
  <c r="CK66" i="4"/>
  <c r="CA66" i="4"/>
  <c r="CF66" i="4"/>
  <c r="F42" i="4"/>
  <c r="C66" i="4"/>
  <c r="AD75" i="42"/>
  <c r="R51" i="42"/>
  <c r="Z51" i="42"/>
  <c r="M51" i="42"/>
  <c r="AK66" i="4"/>
  <c r="Y28" i="8"/>
  <c r="E28" i="8"/>
  <c r="K27" i="8"/>
  <c r="O30" i="5"/>
  <c r="R30" i="5"/>
  <c r="U22" i="5"/>
  <c r="CW42" i="4"/>
  <c r="CK42" i="4"/>
  <c r="CN42" i="4"/>
  <c r="BP54" i="4"/>
  <c r="CK54" i="4"/>
  <c r="CW66" i="4"/>
  <c r="BP66" i="4"/>
  <c r="CU66" i="4"/>
  <c r="AH42" i="4"/>
  <c r="CP42" i="4"/>
  <c r="CA42" i="4"/>
  <c r="BT42" i="4"/>
  <c r="BO54" i="4"/>
  <c r="CB54" i="4"/>
  <c r="CW54" i="4"/>
  <c r="BW66" i="4"/>
  <c r="CB66" i="4"/>
  <c r="AI51" i="42"/>
  <c r="AS51" i="42"/>
  <c r="CQ42" i="4"/>
  <c r="T28" i="8"/>
  <c r="AC28" i="8"/>
  <c r="J28" i="8"/>
  <c r="L30" i="5"/>
  <c r="G30" i="5"/>
  <c r="R22" i="5"/>
  <c r="CT42" i="4"/>
  <c r="CM42" i="4"/>
  <c r="CT54" i="4"/>
  <c r="BR54" i="4"/>
  <c r="BW54" i="4"/>
  <c r="CL66" i="4"/>
  <c r="BQ66" i="4"/>
  <c r="AX42" i="4"/>
  <c r="AL51" i="42"/>
  <c r="CR42" i="4"/>
  <c r="I28" i="8"/>
  <c r="X28" i="8"/>
  <c r="I30" i="5"/>
  <c r="P22" i="5"/>
  <c r="K22" i="5"/>
  <c r="F22" i="5"/>
  <c r="CC42" i="4"/>
  <c r="BU42" i="4"/>
  <c r="BQ54" i="4"/>
  <c r="CD54" i="4"/>
  <c r="CL54" i="4"/>
  <c r="CX66" i="4"/>
  <c r="CC66" i="4"/>
  <c r="AR51" i="42"/>
  <c r="J51" i="42"/>
  <c r="BN42" i="4"/>
  <c r="P28" i="8"/>
  <c r="J30" i="5"/>
  <c r="V28" i="8"/>
  <c r="N28" i="8"/>
  <c r="M22" i="5"/>
  <c r="E22" i="5"/>
  <c r="O22" i="5"/>
  <c r="CU42" i="4"/>
  <c r="CO42" i="4"/>
  <c r="BS54" i="4"/>
  <c r="CS54" i="4"/>
  <c r="CX54" i="4"/>
  <c r="BX66" i="4"/>
  <c r="BR66" i="4"/>
  <c r="V39" i="42"/>
  <c r="Y51" i="42"/>
  <c r="X51" i="42"/>
  <c r="CP54" i="4"/>
  <c r="L28" i="8"/>
  <c r="G28" i="8"/>
  <c r="CD42" i="4"/>
  <c r="BV42" i="4"/>
  <c r="BZ54" i="4"/>
  <c r="BT54" i="4"/>
  <c r="BY54" i="4"/>
  <c r="CM66" i="4"/>
  <c r="CD66" i="4"/>
  <c r="T51" i="42"/>
  <c r="AD51" i="42"/>
  <c r="H51" i="42"/>
  <c r="CQ54" i="4"/>
  <c r="AA27" i="8"/>
  <c r="O27" i="8"/>
  <c r="J27" i="8"/>
  <c r="X46" i="8"/>
  <c r="C46" i="8"/>
  <c r="N27" i="8"/>
  <c r="Y27" i="8"/>
  <c r="C30" i="33"/>
  <c r="G70" i="8"/>
  <c r="C70" i="8"/>
  <c r="AC35" i="8"/>
  <c r="C35" i="8" s="1"/>
  <c r="M51" i="8"/>
  <c r="C51" i="8"/>
  <c r="AD41" i="8"/>
  <c r="C41" i="8"/>
  <c r="K57" i="8"/>
  <c r="C57" i="8"/>
  <c r="L45" i="8"/>
  <c r="C45" i="8"/>
  <c r="L71" i="8"/>
  <c r="C71" i="8"/>
  <c r="K53" i="8"/>
  <c r="C53" i="8"/>
  <c r="AB56" i="8"/>
  <c r="C56" i="8"/>
  <c r="V54" i="8"/>
  <c r="C54" i="8"/>
  <c r="AC65" i="8"/>
  <c r="C65" i="8"/>
  <c r="G68" i="8"/>
  <c r="C68" i="8"/>
  <c r="M58" i="8"/>
  <c r="C58" i="8"/>
  <c r="I39" i="8"/>
  <c r="C39" i="8"/>
  <c r="Y34" i="8"/>
  <c r="Y40" i="8"/>
  <c r="C40" i="8"/>
  <c r="E52" i="8"/>
  <c r="C52" i="8"/>
  <c r="H31" i="5"/>
  <c r="Q31" i="5"/>
  <c r="BL35" i="4"/>
  <c r="BN35" i="4" s="1"/>
  <c r="AE27" i="42"/>
  <c r="M28" i="42"/>
  <c r="O33" i="4"/>
  <c r="Q33" i="4" s="1"/>
  <c r="I30" i="23"/>
  <c r="H29" i="5"/>
  <c r="AT29" i="5" s="1"/>
  <c r="Q29" i="5"/>
  <c r="AR33" i="4"/>
  <c r="AX33" i="4" s="1"/>
  <c r="AQ33" i="4"/>
  <c r="AW33" i="4" s="1"/>
  <c r="AS33" i="4"/>
  <c r="AY33" i="4" s="1"/>
  <c r="BL33" i="4"/>
  <c r="BN33" i="4" s="1"/>
  <c r="Z16" i="8"/>
  <c r="B28" i="6"/>
  <c r="E27" i="6" s="1"/>
  <c r="B29" i="8"/>
  <c r="AC29" i="8" s="1"/>
  <c r="AS32" i="4"/>
  <c r="AY32" i="4" s="1"/>
  <c r="AR32" i="4"/>
  <c r="AX32" i="4" s="1"/>
  <c r="AQ32" i="4"/>
  <c r="AW32" i="4" s="1"/>
  <c r="O32" i="4"/>
  <c r="Q32" i="4" s="1"/>
  <c r="BL32" i="4"/>
  <c r="BN32" i="4" s="1"/>
  <c r="CC30" i="4"/>
  <c r="BY30" i="4"/>
  <c r="AD27" i="8"/>
  <c r="Q27" i="8"/>
  <c r="I27" i="8"/>
  <c r="R27" i="8"/>
  <c r="L22" i="8"/>
  <c r="H27" i="8"/>
  <c r="F27" i="8"/>
  <c r="G27" i="8"/>
  <c r="V27" i="8"/>
  <c r="AJ30" i="4"/>
  <c r="AB27" i="8"/>
  <c r="U27" i="8"/>
  <c r="L27" i="8"/>
  <c r="AC27" i="8"/>
  <c r="S27" i="8"/>
  <c r="Z27" i="8"/>
  <c r="S19" i="5"/>
  <c r="K22" i="8"/>
  <c r="Y22" i="8"/>
  <c r="V15" i="8"/>
  <c r="T27" i="8"/>
  <c r="P15" i="8"/>
  <c r="H15" i="8"/>
  <c r="Z20" i="8"/>
  <c r="M27" i="8"/>
  <c r="W27" i="8"/>
  <c r="P22" i="8"/>
  <c r="R22" i="8"/>
  <c r="F30" i="4"/>
  <c r="E25" i="6" s="1"/>
  <c r="I28" i="42"/>
  <c r="C16" i="42"/>
  <c r="AL28" i="42"/>
  <c r="AN28" i="42"/>
  <c r="AM27" i="42"/>
  <c r="I16" i="42"/>
  <c r="N16" i="42"/>
  <c r="AK16" i="42"/>
  <c r="AD28" i="42"/>
  <c r="M15" i="42"/>
  <c r="AQ15" i="42"/>
  <c r="N15" i="42"/>
  <c r="AJ27" i="42"/>
  <c r="W15" i="42"/>
  <c r="AC28" i="42"/>
  <c r="J28" i="42"/>
  <c r="AC15" i="42"/>
  <c r="D28" i="42"/>
  <c r="AK28" i="42"/>
  <c r="AK15" i="42"/>
  <c r="D27" i="42"/>
  <c r="AQ28" i="42"/>
  <c r="AG28" i="42"/>
  <c r="I15" i="42"/>
  <c r="C15" i="42"/>
  <c r="Y28" i="42"/>
  <c r="AJ28" i="42"/>
  <c r="AE15" i="42"/>
  <c r="X28" i="42"/>
  <c r="H28" i="42"/>
  <c r="AN15" i="42"/>
  <c r="E15" i="42"/>
  <c r="AD27" i="42"/>
  <c r="AE28" i="42"/>
  <c r="AG27" i="42"/>
  <c r="E28" i="42"/>
  <c r="C28" i="42"/>
  <c r="E20" i="30"/>
  <c r="E9" i="63" s="1"/>
  <c r="J22" i="27"/>
  <c r="E7" i="66"/>
  <c r="F8" i="66" s="1"/>
  <c r="J19" i="27"/>
  <c r="K19" i="27" s="1"/>
  <c r="E17" i="30"/>
  <c r="E6" i="63" s="1"/>
  <c r="J21" i="27"/>
  <c r="K16" i="27"/>
  <c r="E22" i="30"/>
  <c r="E11" i="63" s="1"/>
  <c r="AR31" i="4"/>
  <c r="AX31" i="4" s="1"/>
  <c r="AS31" i="4"/>
  <c r="AY31" i="4" s="1"/>
  <c r="AQ31" i="4"/>
  <c r="AW31" i="4" s="1"/>
  <c r="BL31" i="4"/>
  <c r="BN31" i="4" s="1"/>
  <c r="AI30" i="4"/>
  <c r="AF30" i="4"/>
  <c r="M30" i="4"/>
  <c r="BI30" i="4"/>
  <c r="CA30" i="4"/>
  <c r="BS30" i="4"/>
  <c r="CN30" i="4"/>
  <c r="AP30" i="4"/>
  <c r="U30" i="4"/>
  <c r="Z30" i="4"/>
  <c r="AC30" i="4"/>
  <c r="CB30" i="4"/>
  <c r="CE30" i="4"/>
  <c r="BZ30" i="4"/>
  <c r="AH30" i="4"/>
  <c r="H30" i="4"/>
  <c r="BJ30" i="4"/>
  <c r="E30" i="4"/>
  <c r="CD30" i="4"/>
  <c r="CT30" i="4"/>
  <c r="CO30" i="4"/>
  <c r="BC30" i="4"/>
  <c r="W30" i="4"/>
  <c r="BG30" i="4"/>
  <c r="AO30" i="4"/>
  <c r="R30" i="4"/>
  <c r="D30" i="4"/>
  <c r="CF30" i="4"/>
  <c r="BU30" i="4"/>
  <c r="BH30" i="4"/>
  <c r="N30" i="4"/>
  <c r="AE30" i="4"/>
  <c r="C30" i="4"/>
  <c r="D23" i="34" s="1"/>
  <c r="L30" i="4"/>
  <c r="CS30" i="4"/>
  <c r="CJ30" i="4"/>
  <c r="AN30" i="4"/>
  <c r="BM30" i="4"/>
  <c r="BF30" i="4"/>
  <c r="V30" i="4"/>
  <c r="AU30" i="4"/>
  <c r="AD30" i="4"/>
  <c r="BK30" i="4"/>
  <c r="CU30" i="4"/>
  <c r="BV30" i="4"/>
  <c r="O31" i="4"/>
  <c r="Q31" i="4" s="1"/>
  <c r="S30" i="4"/>
  <c r="K30" i="4"/>
  <c r="F23" i="34" s="1"/>
  <c r="AV30" i="4"/>
  <c r="AG30" i="4"/>
  <c r="BE30" i="4"/>
  <c r="BP30" i="4"/>
  <c r="CK30" i="4"/>
  <c r="T30" i="4"/>
  <c r="P30" i="4"/>
  <c r="BT30" i="4"/>
  <c r="BW30" i="4"/>
  <c r="AL30" i="4"/>
  <c r="Y30" i="4"/>
  <c r="AA30" i="4"/>
  <c r="BO30" i="4"/>
  <c r="CL30" i="4"/>
  <c r="BB30" i="4"/>
  <c r="J30" i="4"/>
  <c r="C26" i="5"/>
  <c r="K26" i="5" s="1"/>
  <c r="X30" i="4"/>
  <c r="AK30" i="4"/>
  <c r="AT30" i="4"/>
  <c r="AM30" i="4"/>
  <c r="BR30" i="4"/>
  <c r="BX30" i="4"/>
  <c r="BA30" i="4"/>
  <c r="BD30" i="4"/>
  <c r="AB30" i="4"/>
  <c r="G30" i="4"/>
  <c r="I30" i="4"/>
  <c r="B26" i="8"/>
  <c r="BQ30" i="4"/>
  <c r="CM30" i="4"/>
  <c r="M4" i="60"/>
  <c r="X4" i="60"/>
  <c r="L4" i="60"/>
  <c r="BL18" i="4"/>
  <c r="E21" i="30"/>
  <c r="E10" i="63" s="1"/>
  <c r="J23" i="27"/>
  <c r="AK3" i="42"/>
  <c r="AC4" i="12"/>
  <c r="K4" i="67"/>
  <c r="AC5" i="12"/>
  <c r="AC6" i="12"/>
  <c r="Y17" i="12"/>
  <c r="N25" i="42"/>
  <c r="C18" i="42"/>
  <c r="C21" i="42"/>
  <c r="E22" i="42"/>
  <c r="AK23" i="42"/>
  <c r="AI23" i="42"/>
  <c r="J40" i="29"/>
  <c r="L48" i="15"/>
  <c r="K51" i="15"/>
  <c r="K44" i="29" s="1"/>
  <c r="K73" i="54"/>
  <c r="O73" i="54"/>
  <c r="L73" i="54"/>
  <c r="I73" i="54"/>
  <c r="M73" i="54"/>
  <c r="Q73" i="54"/>
  <c r="J73" i="54"/>
  <c r="N73" i="54"/>
  <c r="K48" i="53"/>
  <c r="I48" i="53"/>
  <c r="M15" i="11"/>
  <c r="BF3" i="50"/>
  <c r="AC3" i="64"/>
  <c r="I72" i="53"/>
  <c r="C30" i="42"/>
  <c r="AE21" i="42"/>
  <c r="Y30" i="8"/>
  <c r="C28" i="33"/>
  <c r="R58" i="42"/>
  <c r="I46" i="42"/>
  <c r="AG22" i="42"/>
  <c r="AE70" i="42"/>
  <c r="AN70" i="42"/>
  <c r="AQ22" i="42"/>
  <c r="AI70" i="42"/>
  <c r="M70" i="42"/>
  <c r="I82" i="42"/>
  <c r="M34" i="42"/>
  <c r="AK82" i="42"/>
  <c r="AE34" i="42"/>
  <c r="AD70" i="42"/>
  <c r="T58" i="42"/>
  <c r="S82" i="42"/>
  <c r="AD22" i="42"/>
  <c r="Z70" i="42"/>
  <c r="AJ70" i="42"/>
  <c r="O70" i="42"/>
  <c r="I22" i="42"/>
  <c r="J46" i="42"/>
  <c r="N58" i="42"/>
  <c r="AQ70" i="42"/>
  <c r="H58" i="42"/>
  <c r="AI46" i="42"/>
  <c r="AM22" i="42"/>
  <c r="E82" i="42"/>
  <c r="AK22" i="42"/>
  <c r="S46" i="42"/>
  <c r="R54" i="42"/>
  <c r="T82" i="42"/>
  <c r="AG58" i="42"/>
  <c r="AL70" i="42"/>
  <c r="J34" i="42"/>
  <c r="X22" i="42"/>
  <c r="X70" i="42"/>
  <c r="AE22" i="42"/>
  <c r="AB46" i="42"/>
  <c r="E46" i="42"/>
  <c r="W34" i="42"/>
  <c r="Y46" i="42"/>
  <c r="O22" i="42"/>
  <c r="AC18" i="42"/>
  <c r="AN54" i="42"/>
  <c r="N34" i="42"/>
  <c r="W70" i="42"/>
  <c r="N33" i="42"/>
  <c r="S33" i="42" s="1"/>
  <c r="N82" i="42"/>
  <c r="AR58" i="42"/>
  <c r="Z22" i="42"/>
  <c r="AJ22" i="42"/>
  <c r="AL22" i="42"/>
  <c r="O34" i="42"/>
  <c r="M46" i="42"/>
  <c r="AF70" i="42"/>
  <c r="W58" i="42"/>
  <c r="AF46" i="42"/>
  <c r="M82" i="42"/>
  <c r="Z18" i="42"/>
  <c r="AJ33" i="42"/>
  <c r="Z58" i="42"/>
  <c r="D82" i="42"/>
  <c r="AF22" i="42"/>
  <c r="AQ58" i="42"/>
  <c r="AD82" i="42"/>
  <c r="I58" i="42"/>
  <c r="N22" i="42"/>
  <c r="H34" i="42"/>
  <c r="D58" i="42"/>
  <c r="AJ82" i="42"/>
  <c r="AG46" i="42"/>
  <c r="AC70" i="42"/>
  <c r="R70" i="42"/>
  <c r="H70" i="42"/>
  <c r="D34" i="42"/>
  <c r="AE18" i="42"/>
  <c r="AR82" i="42"/>
  <c r="J82" i="42"/>
  <c r="AC46" i="42"/>
  <c r="X34" i="42"/>
  <c r="AB58" i="42"/>
  <c r="AF82" i="42"/>
  <c r="AC22" i="42"/>
  <c r="AI58" i="42"/>
  <c r="J58" i="42"/>
  <c r="C70" i="42"/>
  <c r="C22" i="42"/>
  <c r="R46" i="42"/>
  <c r="N70" i="42"/>
  <c r="AD58" i="42"/>
  <c r="W22" i="42"/>
  <c r="AQ30" i="42"/>
  <c r="AS82" i="42"/>
  <c r="AK34" i="42"/>
  <c r="AJ46" i="42"/>
  <c r="AF34" i="42"/>
  <c r="AG82" i="42"/>
  <c r="H82" i="42"/>
  <c r="AI82" i="42"/>
  <c r="E34" i="42"/>
  <c r="J22" i="42"/>
  <c r="X58" i="42"/>
  <c r="AM70" i="42"/>
  <c r="D22" i="42"/>
  <c r="S58" i="42"/>
  <c r="AC58" i="42"/>
  <c r="AL46" i="42"/>
  <c r="AQ46" i="42"/>
  <c r="AK70" i="42"/>
  <c r="N46" i="42"/>
  <c r="AD34" i="42"/>
  <c r="AM82" i="42"/>
  <c r="I34" i="42"/>
  <c r="M22" i="42"/>
  <c r="V70" i="42"/>
  <c r="AM34" i="42"/>
  <c r="O30" i="42"/>
  <c r="AS58" i="42"/>
  <c r="V58" i="42"/>
  <c r="W46" i="42"/>
  <c r="AC82" i="42"/>
  <c r="AE46" i="42"/>
  <c r="O46" i="42"/>
  <c r="AK58" i="42"/>
  <c r="H46" i="42"/>
  <c r="Y22" i="42"/>
  <c r="Y82" i="42"/>
  <c r="Y70" i="42"/>
  <c r="AE82" i="42"/>
  <c r="AG34" i="42"/>
  <c r="D46" i="42"/>
  <c r="X30" i="42"/>
  <c r="Y58" i="42"/>
  <c r="C82" i="42"/>
  <c r="T70" i="42"/>
  <c r="Z46" i="42"/>
  <c r="X82" i="42"/>
  <c r="AJ58" i="42"/>
  <c r="V46" i="42"/>
  <c r="AJ34" i="42"/>
  <c r="T46" i="42"/>
  <c r="H22" i="42"/>
  <c r="AK46" i="42"/>
  <c r="AL34" i="42"/>
  <c r="S70" i="42"/>
  <c r="AF58" i="42"/>
  <c r="J70" i="42"/>
  <c r="AC34" i="42"/>
  <c r="R82" i="42"/>
  <c r="V82" i="42"/>
  <c r="AG70" i="42"/>
  <c r="C46" i="42"/>
  <c r="AE58" i="42"/>
  <c r="AD46" i="42"/>
  <c r="AR46" i="42"/>
  <c r="O82" i="42"/>
  <c r="AB70" i="42"/>
  <c r="Y34" i="42"/>
  <c r="AR70" i="42"/>
  <c r="X27" i="8"/>
  <c r="C25" i="33"/>
  <c r="N5" i="8"/>
  <c r="K5" i="67"/>
  <c r="O18" i="42"/>
  <c r="N18" i="42"/>
  <c r="AM30" i="42"/>
  <c r="AD66" i="42"/>
  <c r="AO35" i="42"/>
  <c r="AK47" i="42"/>
  <c r="AP47" i="42"/>
  <c r="AO47" i="42"/>
  <c r="H59" i="42"/>
  <c r="AP59" i="42"/>
  <c r="AO59" i="42"/>
  <c r="AJ71" i="42"/>
  <c r="AP71" i="42"/>
  <c r="AO71" i="42"/>
  <c r="AK83" i="42"/>
  <c r="AP83" i="42"/>
  <c r="AO83" i="42"/>
  <c r="AO30" i="42"/>
  <c r="X54" i="42"/>
  <c r="AP54" i="42"/>
  <c r="AO54" i="42"/>
  <c r="E18" i="42"/>
  <c r="I18" i="42"/>
  <c r="AK66" i="42"/>
  <c r="AN30" i="42"/>
  <c r="AG66" i="42"/>
  <c r="N54" i="42"/>
  <c r="AO36" i="42"/>
  <c r="AP48" i="42"/>
  <c r="AO48" i="42"/>
  <c r="I60" i="42"/>
  <c r="AP60" i="42"/>
  <c r="AO60" i="42"/>
  <c r="AP72" i="42"/>
  <c r="AO72" i="42"/>
  <c r="AJ18" i="42"/>
  <c r="AL18" i="42"/>
  <c r="I30" i="42"/>
  <c r="AE66" i="42"/>
  <c r="AF26" i="42"/>
  <c r="AO26" i="42"/>
  <c r="AS38" i="42"/>
  <c r="AP38" i="42"/>
  <c r="AO38" i="42"/>
  <c r="J50" i="42"/>
  <c r="AP50" i="42"/>
  <c r="AO50" i="42"/>
  <c r="I62" i="42"/>
  <c r="AP62" i="42"/>
  <c r="AO62" i="42"/>
  <c r="AM74" i="42"/>
  <c r="AP74" i="42"/>
  <c r="AO74" i="42"/>
  <c r="H18" i="42"/>
  <c r="Y18" i="42"/>
  <c r="E30" i="42"/>
  <c r="M30" i="42"/>
  <c r="AQ27" i="42"/>
  <c r="AO27" i="42"/>
  <c r="AS39" i="42"/>
  <c r="AP39" i="42"/>
  <c r="AO39" i="42"/>
  <c r="E51" i="42"/>
  <c r="AP51" i="42"/>
  <c r="AO51" i="42"/>
  <c r="AP63" i="42"/>
  <c r="AO63" i="42"/>
  <c r="W75" i="42"/>
  <c r="AP75" i="42"/>
  <c r="AO75" i="42"/>
  <c r="D18" i="42"/>
  <c r="AD18" i="42"/>
  <c r="AJ30" i="42"/>
  <c r="AC30" i="42"/>
  <c r="AK30" i="42"/>
  <c r="I66" i="42"/>
  <c r="AO28" i="42"/>
  <c r="R40" i="42"/>
  <c r="AP40" i="42"/>
  <c r="AO40" i="42"/>
  <c r="AP52" i="42"/>
  <c r="AO52" i="42"/>
  <c r="AM64" i="42"/>
  <c r="AP64" i="42"/>
  <c r="AO64" i="42"/>
  <c r="D76" i="42"/>
  <c r="AP76" i="42"/>
  <c r="AO76" i="42"/>
  <c r="AP37" i="42"/>
  <c r="AO37" i="42"/>
  <c r="AL49" i="42"/>
  <c r="AP49" i="42"/>
  <c r="AO49" i="42"/>
  <c r="AP61" i="42"/>
  <c r="AO61" i="42"/>
  <c r="AP73" i="42"/>
  <c r="AO73" i="42"/>
  <c r="AQ18" i="42"/>
  <c r="AF18" i="42"/>
  <c r="Y30" i="42"/>
  <c r="AE30" i="42"/>
  <c r="N30" i="42"/>
  <c r="M29" i="42"/>
  <c r="AO29" i="42"/>
  <c r="AP41" i="42"/>
  <c r="AO41" i="42"/>
  <c r="AL53" i="42"/>
  <c r="AP53" i="42"/>
  <c r="AO53" i="42"/>
  <c r="AP65" i="42"/>
  <c r="AO65" i="42"/>
  <c r="AP77" i="42"/>
  <c r="AO77" i="42"/>
  <c r="M18" i="42"/>
  <c r="Z30" i="42"/>
  <c r="J30" i="42"/>
  <c r="AF30" i="42"/>
  <c r="AM18" i="42"/>
  <c r="AL31" i="42"/>
  <c r="AO31" i="42"/>
  <c r="AP43" i="42"/>
  <c r="AO43" i="42"/>
  <c r="AL55" i="42"/>
  <c r="AP55" i="42"/>
  <c r="AO55" i="42"/>
  <c r="AP67" i="42"/>
  <c r="AO67" i="42"/>
  <c r="AP79" i="42"/>
  <c r="AO79" i="42"/>
  <c r="X18" i="42"/>
  <c r="D30" i="42"/>
  <c r="T54" i="42"/>
  <c r="AC32" i="42"/>
  <c r="AS32" i="42" s="1"/>
  <c r="AO32" i="42"/>
  <c r="AP32" i="42" s="1"/>
  <c r="AI44" i="42"/>
  <c r="AP44" i="42"/>
  <c r="AO44" i="42"/>
  <c r="AS56" i="42"/>
  <c r="AP56" i="42"/>
  <c r="AO56" i="42"/>
  <c r="AM68" i="42"/>
  <c r="AP68" i="42"/>
  <c r="AO68" i="42"/>
  <c r="AF80" i="42"/>
  <c r="AP80" i="42"/>
  <c r="AO80" i="42"/>
  <c r="H78" i="42"/>
  <c r="AP78" i="42"/>
  <c r="AO78" i="42"/>
  <c r="AN18" i="42"/>
  <c r="AG18" i="42"/>
  <c r="AK18" i="42"/>
  <c r="W54" i="42"/>
  <c r="C33" i="42"/>
  <c r="AO33" i="42"/>
  <c r="AG45" i="42"/>
  <c r="AP45" i="42"/>
  <c r="AO45" i="42"/>
  <c r="AF57" i="42"/>
  <c r="AP57" i="42"/>
  <c r="AO57" i="42"/>
  <c r="N69" i="42"/>
  <c r="AP69" i="42"/>
  <c r="AO69" i="42"/>
  <c r="D81" i="42"/>
  <c r="AP81" i="42"/>
  <c r="AO81" i="42"/>
  <c r="O42" i="42"/>
  <c r="AP42" i="42"/>
  <c r="AO42" i="42"/>
  <c r="Y66" i="42"/>
  <c r="AP66" i="42"/>
  <c r="AO66" i="42"/>
  <c r="W18" i="42"/>
  <c r="J18" i="42"/>
  <c r="H30" i="42"/>
  <c r="AJ54" i="42"/>
  <c r="AN34" i="42"/>
  <c r="AO34" i="42"/>
  <c r="AM46" i="42"/>
  <c r="AP46" i="42"/>
  <c r="AO46" i="42"/>
  <c r="AL58" i="42"/>
  <c r="AP58" i="42"/>
  <c r="AO58" i="42"/>
  <c r="I70" i="42"/>
  <c r="AP70" i="42"/>
  <c r="AO70" i="42"/>
  <c r="AQ82" i="42"/>
  <c r="AP82" i="42"/>
  <c r="AO82" i="42"/>
  <c r="AO25" i="42"/>
  <c r="B5" i="66"/>
  <c r="AH3" i="50"/>
  <c r="G388" i="32"/>
  <c r="H373" i="32" s="1"/>
  <c r="AR111" i="5"/>
  <c r="AH111" i="5"/>
  <c r="AF111" i="5"/>
  <c r="AI111" i="5"/>
  <c r="X111" i="5"/>
  <c r="AJ111" i="5"/>
  <c r="AT111" i="5"/>
  <c r="Y111" i="5"/>
  <c r="AK111" i="5"/>
  <c r="Z111" i="5"/>
  <c r="AL111" i="5"/>
  <c r="AA111" i="5"/>
  <c r="AM111" i="5"/>
  <c r="AB111" i="5"/>
  <c r="AN111" i="5"/>
  <c r="AC111" i="5"/>
  <c r="AO111" i="5"/>
  <c r="AD111" i="5"/>
  <c r="AE111" i="5"/>
  <c r="AG111" i="5"/>
  <c r="S15" i="5"/>
  <c r="B18" i="5"/>
  <c r="L65" i="5"/>
  <c r="K19" i="5"/>
  <c r="AU65" i="5"/>
  <c r="AU47" i="5"/>
  <c r="AR47" i="5"/>
  <c r="G38" i="5"/>
  <c r="AR38" i="5"/>
  <c r="N87" i="5"/>
  <c r="V87" i="5"/>
  <c r="H105" i="5"/>
  <c r="V93" i="5"/>
  <c r="J93" i="5"/>
  <c r="I117" i="5"/>
  <c r="G111" i="5"/>
  <c r="H111" i="5"/>
  <c r="V105" i="5"/>
  <c r="N111" i="5"/>
  <c r="E46" i="5"/>
  <c r="AR46" i="5"/>
  <c r="R111" i="5"/>
  <c r="AR88" i="5"/>
  <c r="AB88" i="5"/>
  <c r="AN88" i="5"/>
  <c r="AM88" i="5"/>
  <c r="AC88" i="5"/>
  <c r="AO88" i="5"/>
  <c r="AD88" i="5"/>
  <c r="AE88" i="5"/>
  <c r="AT88" i="5"/>
  <c r="AF88" i="5"/>
  <c r="AG88" i="5"/>
  <c r="AL88" i="5"/>
  <c r="AH88" i="5"/>
  <c r="AI88" i="5"/>
  <c r="X88" i="5"/>
  <c r="AJ88" i="5"/>
  <c r="Y88" i="5"/>
  <c r="AK88" i="5"/>
  <c r="Z88" i="5"/>
  <c r="AA88" i="5"/>
  <c r="AR94" i="5"/>
  <c r="AB94" i="5"/>
  <c r="AN94" i="5"/>
  <c r="AL94" i="5"/>
  <c r="AC94" i="5"/>
  <c r="AO94" i="5"/>
  <c r="AD94" i="5"/>
  <c r="AE94" i="5"/>
  <c r="AF94" i="5"/>
  <c r="Z94" i="5"/>
  <c r="AG94" i="5"/>
  <c r="AH94" i="5"/>
  <c r="AI94" i="5"/>
  <c r="AA94" i="5"/>
  <c r="X94" i="5"/>
  <c r="AJ94" i="5"/>
  <c r="Y94" i="5"/>
  <c r="AK94" i="5"/>
  <c r="AT94" i="5"/>
  <c r="AM94" i="5"/>
  <c r="AR100" i="5"/>
  <c r="AB100" i="5"/>
  <c r="AN100" i="5"/>
  <c r="AM100" i="5"/>
  <c r="AC100" i="5"/>
  <c r="AO100" i="5"/>
  <c r="AD100" i="5"/>
  <c r="AE100" i="5"/>
  <c r="AT100" i="5"/>
  <c r="AF100" i="5"/>
  <c r="AL100" i="5"/>
  <c r="AG100" i="5"/>
  <c r="AH100" i="5"/>
  <c r="AI100" i="5"/>
  <c r="X100" i="5"/>
  <c r="AJ100" i="5"/>
  <c r="Y100" i="5"/>
  <c r="AK100" i="5"/>
  <c r="Z100" i="5"/>
  <c r="AA100" i="5"/>
  <c r="AR106" i="5"/>
  <c r="AB106" i="5"/>
  <c r="AN106" i="5"/>
  <c r="AM106" i="5"/>
  <c r="AC106" i="5"/>
  <c r="AO106" i="5"/>
  <c r="AD106" i="5"/>
  <c r="AE106" i="5"/>
  <c r="AL106" i="5"/>
  <c r="AF106" i="5"/>
  <c r="AG106" i="5"/>
  <c r="AT106" i="5"/>
  <c r="Z106" i="5"/>
  <c r="AH106" i="5"/>
  <c r="AA106" i="5"/>
  <c r="AI106" i="5"/>
  <c r="X106" i="5"/>
  <c r="AJ106" i="5"/>
  <c r="Y106" i="5"/>
  <c r="AK106" i="5"/>
  <c r="AR112" i="5"/>
  <c r="AB112" i="5"/>
  <c r="AN112" i="5"/>
  <c r="AL112" i="5"/>
  <c r="AA112" i="5"/>
  <c r="AC112" i="5"/>
  <c r="AO112" i="5"/>
  <c r="Z112" i="5"/>
  <c r="AD112" i="5"/>
  <c r="AE112" i="5"/>
  <c r="AT112" i="5"/>
  <c r="AF112" i="5"/>
  <c r="AG112" i="5"/>
  <c r="AM112" i="5"/>
  <c r="AH112" i="5"/>
  <c r="AI112" i="5"/>
  <c r="X112" i="5"/>
  <c r="AJ112" i="5"/>
  <c r="Y112" i="5"/>
  <c r="AK112" i="5"/>
  <c r="AR118" i="5"/>
  <c r="AB118" i="5"/>
  <c r="AN118" i="5"/>
  <c r="AC118" i="5"/>
  <c r="AO118" i="5"/>
  <c r="AD118" i="5"/>
  <c r="Z118" i="5"/>
  <c r="AE118" i="5"/>
  <c r="AF118" i="5"/>
  <c r="AG118" i="5"/>
  <c r="AH118" i="5"/>
  <c r="AT118" i="5"/>
  <c r="AI118" i="5"/>
  <c r="AM118" i="5"/>
  <c r="X118" i="5"/>
  <c r="AJ118" i="5"/>
  <c r="AL118" i="5"/>
  <c r="Y118" i="5"/>
  <c r="AK118" i="5"/>
  <c r="AA118" i="5"/>
  <c r="AR93" i="5"/>
  <c r="AH93" i="5"/>
  <c r="AI93" i="5"/>
  <c r="AG93" i="5"/>
  <c r="X93" i="5"/>
  <c r="AJ93" i="5"/>
  <c r="Y93" i="5"/>
  <c r="AK93" i="5"/>
  <c r="Z93" i="5"/>
  <c r="AL93" i="5"/>
  <c r="AA93" i="5"/>
  <c r="AM93" i="5"/>
  <c r="AF93" i="5"/>
  <c r="AB93" i="5"/>
  <c r="AN93" i="5"/>
  <c r="AC93" i="5"/>
  <c r="AO93" i="5"/>
  <c r="AD93" i="5"/>
  <c r="AT93" i="5"/>
  <c r="AE93" i="5"/>
  <c r="AR117" i="5"/>
  <c r="AH117" i="5"/>
  <c r="AF117" i="5"/>
  <c r="AI117" i="5"/>
  <c r="X117" i="5"/>
  <c r="AJ117" i="5"/>
  <c r="Y117" i="5"/>
  <c r="AK117" i="5"/>
  <c r="Z117" i="5"/>
  <c r="AL117" i="5"/>
  <c r="AA117" i="5"/>
  <c r="AM117" i="5"/>
  <c r="AB117" i="5"/>
  <c r="AN117" i="5"/>
  <c r="AC117" i="5"/>
  <c r="AO117" i="5"/>
  <c r="AD117" i="5"/>
  <c r="AG117" i="5"/>
  <c r="AT117" i="5"/>
  <c r="AE117" i="5"/>
  <c r="B15" i="5"/>
  <c r="L15" i="5"/>
  <c r="K15" i="5"/>
  <c r="N19" i="5"/>
  <c r="B64" i="5"/>
  <c r="I58" i="5"/>
  <c r="R58" i="5"/>
  <c r="G66" i="5"/>
  <c r="AR66" i="5"/>
  <c r="G50" i="5"/>
  <c r="AR50" i="5"/>
  <c r="M105" i="5"/>
  <c r="P105" i="5"/>
  <c r="F93" i="5"/>
  <c r="B104" i="5"/>
  <c r="E111" i="5"/>
  <c r="L111" i="5"/>
  <c r="K93" i="5"/>
  <c r="F15" i="5"/>
  <c r="N16" i="5"/>
  <c r="U15" i="5"/>
  <c r="R15" i="5"/>
  <c r="Q54" i="5"/>
  <c r="J65" i="5"/>
  <c r="O18" i="5"/>
  <c r="E58" i="5"/>
  <c r="T58" i="5"/>
  <c r="N58" i="5"/>
  <c r="O117" i="5"/>
  <c r="Q93" i="5"/>
  <c r="M93" i="5"/>
  <c r="M117" i="5"/>
  <c r="S99" i="5"/>
  <c r="I99" i="5"/>
  <c r="T99" i="5"/>
  <c r="L99" i="5"/>
  <c r="AR89" i="5"/>
  <c r="AH89" i="5"/>
  <c r="AI89" i="5"/>
  <c r="X89" i="5"/>
  <c r="AJ89" i="5"/>
  <c r="Y89" i="5"/>
  <c r="AK89" i="5"/>
  <c r="Z89" i="5"/>
  <c r="AL89" i="5"/>
  <c r="AT89" i="5"/>
  <c r="AA89" i="5"/>
  <c r="AM89" i="5"/>
  <c r="AB89" i="5"/>
  <c r="AN89" i="5"/>
  <c r="AG89" i="5"/>
  <c r="AC89" i="5"/>
  <c r="AO89" i="5"/>
  <c r="AD89" i="5"/>
  <c r="AE89" i="5"/>
  <c r="AF89" i="5"/>
  <c r="AR95" i="5"/>
  <c r="AH95" i="5"/>
  <c r="AT95" i="5"/>
  <c r="AI95" i="5"/>
  <c r="X95" i="5"/>
  <c r="AJ95" i="5"/>
  <c r="Y95" i="5"/>
  <c r="AK95" i="5"/>
  <c r="Z95" i="5"/>
  <c r="AL95" i="5"/>
  <c r="AA95" i="5"/>
  <c r="AM95" i="5"/>
  <c r="AG95" i="5"/>
  <c r="AB95" i="5"/>
  <c r="AN95" i="5"/>
  <c r="AC95" i="5"/>
  <c r="AO95" i="5"/>
  <c r="AD95" i="5"/>
  <c r="AE95" i="5"/>
  <c r="AF95" i="5"/>
  <c r="AR101" i="5"/>
  <c r="AH101" i="5"/>
  <c r="AI101" i="5"/>
  <c r="X101" i="5"/>
  <c r="AJ101" i="5"/>
  <c r="Y101" i="5"/>
  <c r="AK101" i="5"/>
  <c r="Z101" i="5"/>
  <c r="AL101" i="5"/>
  <c r="AT101" i="5"/>
  <c r="AA101" i="5"/>
  <c r="AM101" i="5"/>
  <c r="AF101" i="5"/>
  <c r="AB101" i="5"/>
  <c r="AN101" i="5"/>
  <c r="AC101" i="5"/>
  <c r="AO101" i="5"/>
  <c r="AG101" i="5"/>
  <c r="AD101" i="5"/>
  <c r="AE101" i="5"/>
  <c r="AR107" i="5"/>
  <c r="AH107" i="5"/>
  <c r="AF107" i="5"/>
  <c r="AI107" i="5"/>
  <c r="X107" i="5"/>
  <c r="AJ107" i="5"/>
  <c r="Y107" i="5"/>
  <c r="AK107" i="5"/>
  <c r="AG107" i="5"/>
  <c r="Z107" i="5"/>
  <c r="AL107" i="5"/>
  <c r="AA107" i="5"/>
  <c r="AM107" i="5"/>
  <c r="AT107" i="5"/>
  <c r="AB107" i="5"/>
  <c r="AN107" i="5"/>
  <c r="AC107" i="5"/>
  <c r="AO107" i="5"/>
  <c r="AD107" i="5"/>
  <c r="AE107" i="5"/>
  <c r="AR113" i="5"/>
  <c r="AH113" i="5"/>
  <c r="AI113" i="5"/>
  <c r="X113" i="5"/>
  <c r="AJ113" i="5"/>
  <c r="AG113" i="5"/>
  <c r="Y113" i="5"/>
  <c r="AK113" i="5"/>
  <c r="AF113" i="5"/>
  <c r="Z113" i="5"/>
  <c r="AL113" i="5"/>
  <c r="AT113" i="5"/>
  <c r="AA113" i="5"/>
  <c r="AM113" i="5"/>
  <c r="AB113" i="5"/>
  <c r="AN113" i="5"/>
  <c r="AC113" i="5"/>
  <c r="AO113" i="5"/>
  <c r="AD113" i="5"/>
  <c r="AE113" i="5"/>
  <c r="AR119" i="5"/>
  <c r="AH119" i="5"/>
  <c r="AG119" i="5"/>
  <c r="AI119" i="5"/>
  <c r="X119" i="5"/>
  <c r="AJ119" i="5"/>
  <c r="Y119" i="5"/>
  <c r="AK119" i="5"/>
  <c r="Z119" i="5"/>
  <c r="AL119" i="5"/>
  <c r="AF119" i="5"/>
  <c r="AA119" i="5"/>
  <c r="AM119" i="5"/>
  <c r="AB119" i="5"/>
  <c r="AN119" i="5"/>
  <c r="AT119" i="5"/>
  <c r="AC119" i="5"/>
  <c r="AO119" i="5"/>
  <c r="AD119" i="5"/>
  <c r="AE119" i="5"/>
  <c r="F16" i="5"/>
  <c r="G20" i="5"/>
  <c r="P15" i="5"/>
  <c r="B14" i="5"/>
  <c r="U65" i="5"/>
  <c r="T65" i="5"/>
  <c r="Q58" i="5"/>
  <c r="L58" i="5"/>
  <c r="G19" i="5"/>
  <c r="S18" i="5"/>
  <c r="O87" i="5"/>
  <c r="H87" i="5"/>
  <c r="U105" i="5"/>
  <c r="K111" i="5"/>
  <c r="G117" i="5"/>
  <c r="K117" i="5"/>
  <c r="F117" i="5"/>
  <c r="B110" i="5"/>
  <c r="E99" i="5"/>
  <c r="O99" i="5"/>
  <c r="V99" i="5"/>
  <c r="AR105" i="5"/>
  <c r="AH105" i="5"/>
  <c r="AI105" i="5"/>
  <c r="AG105" i="5"/>
  <c r="X105" i="5"/>
  <c r="AJ105" i="5"/>
  <c r="Y105" i="5"/>
  <c r="AK105" i="5"/>
  <c r="Z105" i="5"/>
  <c r="AL105" i="5"/>
  <c r="AA105" i="5"/>
  <c r="AM105" i="5"/>
  <c r="AB105" i="5"/>
  <c r="AN105" i="5"/>
  <c r="AC105" i="5"/>
  <c r="AO105" i="5"/>
  <c r="AF105" i="5"/>
  <c r="AD105" i="5"/>
  <c r="AT105" i="5"/>
  <c r="AE105" i="5"/>
  <c r="P16" i="5"/>
  <c r="B19" i="5"/>
  <c r="O15" i="5"/>
  <c r="N65" i="5"/>
  <c r="E65" i="5"/>
  <c r="F58" i="5"/>
  <c r="G58" i="5"/>
  <c r="L19" i="5"/>
  <c r="H74" i="5"/>
  <c r="AR74" i="5"/>
  <c r="AU39" i="5"/>
  <c r="AR39" i="5"/>
  <c r="N117" i="5"/>
  <c r="S117" i="5"/>
  <c r="E93" i="5"/>
  <c r="L117" i="5"/>
  <c r="K99" i="5"/>
  <c r="E117" i="5"/>
  <c r="AR84" i="5"/>
  <c r="AT84" i="5"/>
  <c r="AB84" i="5"/>
  <c r="AN84" i="5"/>
  <c r="AL84" i="5"/>
  <c r="AC84" i="5"/>
  <c r="AO84" i="5"/>
  <c r="AD84" i="5"/>
  <c r="AE84" i="5"/>
  <c r="AF84" i="5"/>
  <c r="AM84" i="5"/>
  <c r="AG84" i="5"/>
  <c r="AH84" i="5"/>
  <c r="AI84" i="5"/>
  <c r="Z84" i="5"/>
  <c r="X84" i="5"/>
  <c r="AJ84" i="5"/>
  <c r="Y84" i="5"/>
  <c r="AK84" i="5"/>
  <c r="AA84" i="5"/>
  <c r="AR90" i="5"/>
  <c r="AB90" i="5"/>
  <c r="AN90" i="5"/>
  <c r="AC90" i="5"/>
  <c r="AO90" i="5"/>
  <c r="AD90" i="5"/>
  <c r="AE90" i="5"/>
  <c r="AF90" i="5"/>
  <c r="AG90" i="5"/>
  <c r="AL90" i="5"/>
  <c r="AA90" i="5"/>
  <c r="AT90" i="5"/>
  <c r="AH90" i="5"/>
  <c r="AI90" i="5"/>
  <c r="X90" i="5"/>
  <c r="AJ90" i="5"/>
  <c r="Y90" i="5"/>
  <c r="AK90" i="5"/>
  <c r="Z90" i="5"/>
  <c r="AM90" i="5"/>
  <c r="AR96" i="5"/>
  <c r="AT96" i="5"/>
  <c r="AB96" i="5"/>
  <c r="AN96" i="5"/>
  <c r="AA96" i="5"/>
  <c r="AC96" i="5"/>
  <c r="AO96" i="5"/>
  <c r="AD96" i="5"/>
  <c r="AE96" i="5"/>
  <c r="AF96" i="5"/>
  <c r="AG96" i="5"/>
  <c r="Z96" i="5"/>
  <c r="AH96" i="5"/>
  <c r="AL96" i="5"/>
  <c r="AI96" i="5"/>
  <c r="X96" i="5"/>
  <c r="AJ96" i="5"/>
  <c r="Y96" i="5"/>
  <c r="AK96" i="5"/>
  <c r="AM96" i="5"/>
  <c r="AR102" i="5"/>
  <c r="AB102" i="5"/>
  <c r="AN102" i="5"/>
  <c r="Z102" i="5"/>
  <c r="AC102" i="5"/>
  <c r="AO102" i="5"/>
  <c r="AD102" i="5"/>
  <c r="AE102" i="5"/>
  <c r="AA102" i="5"/>
  <c r="AF102" i="5"/>
  <c r="AG102" i="5"/>
  <c r="AM102" i="5"/>
  <c r="AT102" i="5"/>
  <c r="AH102" i="5"/>
  <c r="AI102" i="5"/>
  <c r="X102" i="5"/>
  <c r="AJ102" i="5"/>
  <c r="Y102" i="5"/>
  <c r="AK102" i="5"/>
  <c r="AL102" i="5"/>
  <c r="AR108" i="5"/>
  <c r="AT108" i="5"/>
  <c r="AB108" i="5"/>
  <c r="AN108" i="5"/>
  <c r="AC108" i="5"/>
  <c r="AO108" i="5"/>
  <c r="AD108" i="5"/>
  <c r="AE108" i="5"/>
  <c r="AF108" i="5"/>
  <c r="Z108" i="5"/>
  <c r="AG108" i="5"/>
  <c r="AM108" i="5"/>
  <c r="AH108" i="5"/>
  <c r="AI108" i="5"/>
  <c r="X108" i="5"/>
  <c r="AJ108" i="5"/>
  <c r="AA108" i="5"/>
  <c r="Y108" i="5"/>
  <c r="AK108" i="5"/>
  <c r="AL108" i="5"/>
  <c r="AR114" i="5"/>
  <c r="AB114" i="5"/>
  <c r="AN114" i="5"/>
  <c r="AC114" i="5"/>
  <c r="AO114" i="5"/>
  <c r="AM114" i="5"/>
  <c r="AD114" i="5"/>
  <c r="AE114" i="5"/>
  <c r="AF114" i="5"/>
  <c r="AL114" i="5"/>
  <c r="AG114" i="5"/>
  <c r="AT114" i="5"/>
  <c r="AH114" i="5"/>
  <c r="AA114" i="5"/>
  <c r="AI114" i="5"/>
  <c r="X114" i="5"/>
  <c r="AJ114" i="5"/>
  <c r="Y114" i="5"/>
  <c r="AK114" i="5"/>
  <c r="Z114" i="5"/>
  <c r="AR120" i="5"/>
  <c r="AT120" i="5"/>
  <c r="AB120" i="5"/>
  <c r="AN120" i="5"/>
  <c r="AC120" i="5"/>
  <c r="AO120" i="5"/>
  <c r="Z120" i="5"/>
  <c r="AM120" i="5"/>
  <c r="AD120" i="5"/>
  <c r="AE120" i="5"/>
  <c r="AF120" i="5"/>
  <c r="AG120" i="5"/>
  <c r="AH120" i="5"/>
  <c r="AA120" i="5"/>
  <c r="AI120" i="5"/>
  <c r="X120" i="5"/>
  <c r="AJ120" i="5"/>
  <c r="Y120" i="5"/>
  <c r="AK120" i="5"/>
  <c r="AL120" i="5"/>
  <c r="E16" i="5"/>
  <c r="M19" i="5"/>
  <c r="H65" i="5"/>
  <c r="G16" i="5"/>
  <c r="R20" i="5"/>
  <c r="N15" i="5"/>
  <c r="O65" i="5"/>
  <c r="I65" i="5"/>
  <c r="V58" i="5"/>
  <c r="S58" i="5"/>
  <c r="P53" i="5"/>
  <c r="AR53" i="5"/>
  <c r="Q87" i="5"/>
  <c r="P99" i="5"/>
  <c r="U111" i="5"/>
  <c r="K105" i="5"/>
  <c r="P117" i="5"/>
  <c r="Q105" i="5"/>
  <c r="G93" i="5"/>
  <c r="R117" i="5"/>
  <c r="S111" i="5"/>
  <c r="B98" i="5"/>
  <c r="AR87" i="5"/>
  <c r="AH87" i="5"/>
  <c r="AI87" i="5"/>
  <c r="X87" i="5"/>
  <c r="AJ87" i="5"/>
  <c r="AG87" i="5"/>
  <c r="AT87" i="5"/>
  <c r="Y87" i="5"/>
  <c r="AK87" i="5"/>
  <c r="Z87" i="5"/>
  <c r="AL87" i="5"/>
  <c r="AA87" i="5"/>
  <c r="AM87" i="5"/>
  <c r="AB87" i="5"/>
  <c r="AN87" i="5"/>
  <c r="AC87" i="5"/>
  <c r="AO87" i="5"/>
  <c r="AD87" i="5"/>
  <c r="AE87" i="5"/>
  <c r="AF87" i="5"/>
  <c r="S93" i="5"/>
  <c r="O16" i="5"/>
  <c r="U20" i="5"/>
  <c r="G15" i="5"/>
  <c r="P65" i="5"/>
  <c r="M65" i="5"/>
  <c r="H58" i="5"/>
  <c r="B57" i="5"/>
  <c r="O19" i="5"/>
  <c r="S87" i="5"/>
  <c r="I55" i="5"/>
  <c r="AR55" i="5"/>
  <c r="G43" i="5"/>
  <c r="AR43" i="5"/>
  <c r="J105" i="5"/>
  <c r="N93" i="5"/>
  <c r="I93" i="5"/>
  <c r="S105" i="5"/>
  <c r="Q111" i="5"/>
  <c r="I105" i="5"/>
  <c r="P111" i="5"/>
  <c r="T111" i="5"/>
  <c r="P87" i="5"/>
  <c r="G105" i="5"/>
  <c r="AR85" i="5"/>
  <c r="AH85" i="5"/>
  <c r="AT85" i="5"/>
  <c r="AI85" i="5"/>
  <c r="AG85" i="5"/>
  <c r="X85" i="5"/>
  <c r="AJ85" i="5"/>
  <c r="Y85" i="5"/>
  <c r="AK85" i="5"/>
  <c r="Z85" i="5"/>
  <c r="AL85" i="5"/>
  <c r="AF85" i="5"/>
  <c r="AA85" i="5"/>
  <c r="AM85" i="5"/>
  <c r="AB85" i="5"/>
  <c r="AN85" i="5"/>
  <c r="AC85" i="5"/>
  <c r="AO85" i="5"/>
  <c r="AD85" i="5"/>
  <c r="AE85" i="5"/>
  <c r="AR91" i="5"/>
  <c r="AH91" i="5"/>
  <c r="AI91" i="5"/>
  <c r="X91" i="5"/>
  <c r="AJ91" i="5"/>
  <c r="Y91" i="5"/>
  <c r="AK91" i="5"/>
  <c r="Z91" i="5"/>
  <c r="AL91" i="5"/>
  <c r="AG91" i="5"/>
  <c r="AA91" i="5"/>
  <c r="AM91" i="5"/>
  <c r="AB91" i="5"/>
  <c r="AN91" i="5"/>
  <c r="AT91" i="5"/>
  <c r="AC91" i="5"/>
  <c r="AO91" i="5"/>
  <c r="AD91" i="5"/>
  <c r="AE91" i="5"/>
  <c r="AF91" i="5"/>
  <c r="AR97" i="5"/>
  <c r="AH97" i="5"/>
  <c r="AT97" i="5"/>
  <c r="AI97" i="5"/>
  <c r="X97" i="5"/>
  <c r="AJ97" i="5"/>
  <c r="Y97" i="5"/>
  <c r="AK97" i="5"/>
  <c r="Z97" i="5"/>
  <c r="AL97" i="5"/>
  <c r="AF97" i="5"/>
  <c r="AA97" i="5"/>
  <c r="AM97" i="5"/>
  <c r="AB97" i="5"/>
  <c r="AN97" i="5"/>
  <c r="AG97" i="5"/>
  <c r="AC97" i="5"/>
  <c r="AO97" i="5"/>
  <c r="AD97" i="5"/>
  <c r="AE97" i="5"/>
  <c r="AR103" i="5"/>
  <c r="AH103" i="5"/>
  <c r="AI103" i="5"/>
  <c r="AF103" i="5"/>
  <c r="X103" i="5"/>
  <c r="AJ103" i="5"/>
  <c r="Y103" i="5"/>
  <c r="AK103" i="5"/>
  <c r="Z103" i="5"/>
  <c r="AL103" i="5"/>
  <c r="AA103" i="5"/>
  <c r="AM103" i="5"/>
  <c r="AB103" i="5"/>
  <c r="AN103" i="5"/>
  <c r="AT103" i="5"/>
  <c r="AC103" i="5"/>
  <c r="AO103" i="5"/>
  <c r="AD103" i="5"/>
  <c r="AE103" i="5"/>
  <c r="AG103" i="5"/>
  <c r="AR109" i="5"/>
  <c r="AH109" i="5"/>
  <c r="AT109" i="5"/>
  <c r="AI109" i="5"/>
  <c r="X109" i="5"/>
  <c r="AJ109" i="5"/>
  <c r="Y109" i="5"/>
  <c r="AK109" i="5"/>
  <c r="Z109" i="5"/>
  <c r="AL109" i="5"/>
  <c r="AG109" i="5"/>
  <c r="AA109" i="5"/>
  <c r="AM109" i="5"/>
  <c r="AF109" i="5"/>
  <c r="AB109" i="5"/>
  <c r="AN109" i="5"/>
  <c r="AC109" i="5"/>
  <c r="AO109" i="5"/>
  <c r="AD109" i="5"/>
  <c r="AE109" i="5"/>
  <c r="AR115" i="5"/>
  <c r="AH115" i="5"/>
  <c r="AG115" i="5"/>
  <c r="AI115" i="5"/>
  <c r="X115" i="5"/>
  <c r="AJ115" i="5"/>
  <c r="Y115" i="5"/>
  <c r="AK115" i="5"/>
  <c r="Z115" i="5"/>
  <c r="AL115" i="5"/>
  <c r="AA115" i="5"/>
  <c r="AM115" i="5"/>
  <c r="AB115" i="5"/>
  <c r="AN115" i="5"/>
  <c r="AF115" i="5"/>
  <c r="AT115" i="5"/>
  <c r="AC115" i="5"/>
  <c r="AO115" i="5"/>
  <c r="AD115" i="5"/>
  <c r="AE115" i="5"/>
  <c r="AR121" i="5"/>
  <c r="AE121" i="5"/>
  <c r="AT121" i="5"/>
  <c r="AD121" i="5"/>
  <c r="AO121" i="5"/>
  <c r="AC121" i="5"/>
  <c r="AN121" i="5"/>
  <c r="AB121" i="5"/>
  <c r="AG121" i="5"/>
  <c r="AF121" i="5"/>
  <c r="AM121" i="5"/>
  <c r="AA121" i="5"/>
  <c r="AL121" i="5"/>
  <c r="Z121" i="5"/>
  <c r="AK121" i="5"/>
  <c r="Y121" i="5"/>
  <c r="AJ121" i="5"/>
  <c r="X121" i="5"/>
  <c r="AI121" i="5"/>
  <c r="AH121" i="5"/>
  <c r="F20" i="5"/>
  <c r="J15" i="5"/>
  <c r="F19" i="5"/>
  <c r="K65" i="5"/>
  <c r="R65" i="5"/>
  <c r="U58" i="5"/>
  <c r="AU58" i="5"/>
  <c r="I87" i="5"/>
  <c r="AU63" i="5"/>
  <c r="AR63" i="5"/>
  <c r="L93" i="5"/>
  <c r="P93" i="5"/>
  <c r="O93" i="5"/>
  <c r="T105" i="5"/>
  <c r="H93" i="5"/>
  <c r="J111" i="5"/>
  <c r="R99" i="5"/>
  <c r="M99" i="5"/>
  <c r="R93" i="5"/>
  <c r="N20" i="5"/>
  <c r="I15" i="5"/>
  <c r="J19" i="5"/>
  <c r="S65" i="5"/>
  <c r="Q65" i="5"/>
  <c r="K58" i="5"/>
  <c r="I19" i="5"/>
  <c r="J58" i="5"/>
  <c r="AU62" i="5"/>
  <c r="AR62" i="5"/>
  <c r="K87" i="5"/>
  <c r="M111" i="5"/>
  <c r="O105" i="5"/>
  <c r="F105" i="5"/>
  <c r="N105" i="5"/>
  <c r="J117" i="5"/>
  <c r="H99" i="5"/>
  <c r="F99" i="5"/>
  <c r="O111" i="5"/>
  <c r="I111" i="5"/>
  <c r="AR86" i="5"/>
  <c r="AB86" i="5"/>
  <c r="AN86" i="5"/>
  <c r="AC86" i="5"/>
  <c r="AO86" i="5"/>
  <c r="AL86" i="5"/>
  <c r="AT86" i="5"/>
  <c r="AD86" i="5"/>
  <c r="AE86" i="5"/>
  <c r="AF86" i="5"/>
  <c r="AG86" i="5"/>
  <c r="AH86" i="5"/>
  <c r="AI86" i="5"/>
  <c r="AA86" i="5"/>
  <c r="X86" i="5"/>
  <c r="AJ86" i="5"/>
  <c r="AM86" i="5"/>
  <c r="Y86" i="5"/>
  <c r="AK86" i="5"/>
  <c r="Z86" i="5"/>
  <c r="AR92" i="5"/>
  <c r="AB92" i="5"/>
  <c r="AN92" i="5"/>
  <c r="AC92" i="5"/>
  <c r="AO92" i="5"/>
  <c r="AD92" i="5"/>
  <c r="AL92" i="5"/>
  <c r="AE92" i="5"/>
  <c r="AM92" i="5"/>
  <c r="AF92" i="5"/>
  <c r="AG92" i="5"/>
  <c r="AH92" i="5"/>
  <c r="AI92" i="5"/>
  <c r="AT92" i="5"/>
  <c r="X92" i="5"/>
  <c r="AJ92" i="5"/>
  <c r="Z92" i="5"/>
  <c r="Y92" i="5"/>
  <c r="AK92" i="5"/>
  <c r="AA92" i="5"/>
  <c r="AR98" i="5"/>
  <c r="AB98" i="5"/>
  <c r="AN98" i="5"/>
  <c r="AL98" i="5"/>
  <c r="AC98" i="5"/>
  <c r="AO98" i="5"/>
  <c r="AA98" i="5"/>
  <c r="AT98" i="5"/>
  <c r="AD98" i="5"/>
  <c r="AE98" i="5"/>
  <c r="Z98" i="5"/>
  <c r="AF98" i="5"/>
  <c r="AG98" i="5"/>
  <c r="AH98" i="5"/>
  <c r="AI98" i="5"/>
  <c r="X98" i="5"/>
  <c r="AJ98" i="5"/>
  <c r="AM98" i="5"/>
  <c r="Y98" i="5"/>
  <c r="AK98" i="5"/>
  <c r="AR104" i="5"/>
  <c r="AB104" i="5"/>
  <c r="AN104" i="5"/>
  <c r="AM104" i="5"/>
  <c r="AC104" i="5"/>
  <c r="AO104" i="5"/>
  <c r="AD104" i="5"/>
  <c r="AA104" i="5"/>
  <c r="AE104" i="5"/>
  <c r="AF104" i="5"/>
  <c r="AL104" i="5"/>
  <c r="AG104" i="5"/>
  <c r="AH104" i="5"/>
  <c r="Z104" i="5"/>
  <c r="AI104" i="5"/>
  <c r="AT104" i="5"/>
  <c r="X104" i="5"/>
  <c r="AJ104" i="5"/>
  <c r="Y104" i="5"/>
  <c r="AK104" i="5"/>
  <c r="AR110" i="5"/>
  <c r="AB110" i="5"/>
  <c r="AN110" i="5"/>
  <c r="AA110" i="5"/>
  <c r="AC110" i="5"/>
  <c r="AO110" i="5"/>
  <c r="AT110" i="5"/>
  <c r="AD110" i="5"/>
  <c r="AE110" i="5"/>
  <c r="AF110" i="5"/>
  <c r="AL110" i="5"/>
  <c r="AG110" i="5"/>
  <c r="AH110" i="5"/>
  <c r="Z110" i="5"/>
  <c r="AI110" i="5"/>
  <c r="AM110" i="5"/>
  <c r="X110" i="5"/>
  <c r="AJ110" i="5"/>
  <c r="Y110" i="5"/>
  <c r="AK110" i="5"/>
  <c r="AR116" i="5"/>
  <c r="AB116" i="5"/>
  <c r="AN116" i="5"/>
  <c r="AC116" i="5"/>
  <c r="AO116" i="5"/>
  <c r="AD116" i="5"/>
  <c r="AE116" i="5"/>
  <c r="AA116" i="5"/>
  <c r="AF116" i="5"/>
  <c r="AG116" i="5"/>
  <c r="Z116" i="5"/>
  <c r="AM116" i="5"/>
  <c r="AH116" i="5"/>
  <c r="AI116" i="5"/>
  <c r="AL116" i="5"/>
  <c r="AT116" i="5"/>
  <c r="X116" i="5"/>
  <c r="AJ116" i="5"/>
  <c r="Y116" i="5"/>
  <c r="AK116" i="5"/>
  <c r="R54" i="5"/>
  <c r="AR54" i="5"/>
  <c r="AR99" i="5"/>
  <c r="AH99" i="5"/>
  <c r="AI99" i="5"/>
  <c r="X99" i="5"/>
  <c r="AJ99" i="5"/>
  <c r="AT99" i="5"/>
  <c r="Y99" i="5"/>
  <c r="AK99" i="5"/>
  <c r="Z99" i="5"/>
  <c r="AL99" i="5"/>
  <c r="AG99" i="5"/>
  <c r="AA99" i="5"/>
  <c r="AM99" i="5"/>
  <c r="AF99" i="5"/>
  <c r="AB99" i="5"/>
  <c r="AN99" i="5"/>
  <c r="AC99" i="5"/>
  <c r="AO99" i="5"/>
  <c r="AD99" i="5"/>
  <c r="AE99" i="5"/>
  <c r="P58" i="5"/>
  <c r="M20" i="5"/>
  <c r="G65" i="5"/>
  <c r="V65" i="5"/>
  <c r="O58" i="5"/>
  <c r="AU54" i="5"/>
  <c r="J87" i="5"/>
  <c r="M87" i="5"/>
  <c r="F111" i="5"/>
  <c r="U87" i="5"/>
  <c r="B116" i="5"/>
  <c r="V117" i="5"/>
  <c r="H117" i="5"/>
  <c r="T117" i="5"/>
  <c r="L87" i="5"/>
  <c r="V111" i="5"/>
  <c r="L105" i="5"/>
  <c r="U99" i="5"/>
  <c r="N99" i="5"/>
  <c r="AU87" i="5"/>
  <c r="AU93" i="5"/>
  <c r="AU99" i="5"/>
  <c r="AU105" i="5"/>
  <c r="AU111" i="5"/>
  <c r="AU117" i="5"/>
  <c r="M23" i="42"/>
  <c r="R23" i="42" s="1"/>
  <c r="AQ23" i="42"/>
  <c r="AO24" i="42"/>
  <c r="AJ23" i="42"/>
  <c r="AM23" i="42"/>
  <c r="J23" i="42"/>
  <c r="AG23" i="42"/>
  <c r="E23" i="42"/>
  <c r="AC23" i="42"/>
  <c r="S23" i="42"/>
  <c r="X20" i="8"/>
  <c r="M20" i="8"/>
  <c r="E20" i="8"/>
  <c r="I22" i="8"/>
  <c r="H20" i="8"/>
  <c r="Q20" i="8"/>
  <c r="W20" i="8"/>
  <c r="J20" i="8"/>
  <c r="Z23" i="42"/>
  <c r="AB23" i="42" s="1"/>
  <c r="AO23" i="42"/>
  <c r="AO14" i="42"/>
  <c r="AO17" i="42"/>
  <c r="AO18" i="42"/>
  <c r="AO20" i="42"/>
  <c r="AE13" i="42"/>
  <c r="F12" i="34"/>
  <c r="AR26" i="4"/>
  <c r="AX26" i="4" s="1"/>
  <c r="AQ26" i="4"/>
  <c r="AW26" i="4" s="1"/>
  <c r="AS26" i="4"/>
  <c r="AY26" i="4" s="1"/>
  <c r="BL26" i="4"/>
  <c r="BN26" i="4" s="1"/>
  <c r="O26" i="4"/>
  <c r="Q26" i="4" s="1"/>
  <c r="U18" i="5"/>
  <c r="G18" i="5"/>
  <c r="AL15" i="42"/>
  <c r="AO15" i="42"/>
  <c r="AD16" i="42"/>
  <c r="AO16" i="42"/>
  <c r="F18" i="8"/>
  <c r="J18" i="5"/>
  <c r="E18" i="5"/>
  <c r="T14" i="8"/>
  <c r="Z19" i="42"/>
  <c r="AO19" i="42"/>
  <c r="AD14" i="8"/>
  <c r="Y21" i="42"/>
  <c r="AO21" i="42"/>
  <c r="AP21" i="42" s="1"/>
  <c r="Q14" i="8"/>
  <c r="AN22" i="42"/>
  <c r="AO22" i="42"/>
  <c r="Y13" i="42"/>
  <c r="AO13" i="42"/>
  <c r="F13" i="34"/>
  <c r="E15" i="19"/>
  <c r="F14" i="34"/>
  <c r="D14" i="34"/>
  <c r="D14" i="35" s="1"/>
  <c r="Q3" i="50"/>
  <c r="BK79" i="4"/>
  <c r="X79" i="4"/>
  <c r="BY52" i="4"/>
  <c r="U52" i="4"/>
  <c r="W24" i="42"/>
  <c r="AK24" i="42"/>
  <c r="AC24" i="42"/>
  <c r="Y24" i="42"/>
  <c r="J24" i="42"/>
  <c r="AN24" i="42"/>
  <c r="O24" i="42"/>
  <c r="E24" i="42"/>
  <c r="H24" i="42"/>
  <c r="I24" i="42"/>
  <c r="AQ24" i="42"/>
  <c r="C24" i="42"/>
  <c r="Z24" i="42"/>
  <c r="AJ24" i="42"/>
  <c r="AG24" i="42"/>
  <c r="AE24" i="42"/>
  <c r="M24" i="42"/>
  <c r="AD36" i="42"/>
  <c r="Y36" i="42"/>
  <c r="AJ80" i="4"/>
  <c r="G80" i="4"/>
  <c r="N80" i="4"/>
  <c r="CE80" i="4"/>
  <c r="CA80" i="4"/>
  <c r="BJ80" i="4"/>
  <c r="AQ80" i="4"/>
  <c r="BK80" i="4"/>
  <c r="AR80" i="4"/>
  <c r="I80" i="4"/>
  <c r="AW80" i="4"/>
  <c r="AS65" i="4"/>
  <c r="J65" i="4"/>
  <c r="AN65" i="4"/>
  <c r="AE65" i="4"/>
  <c r="D65" i="4"/>
  <c r="BC65" i="4"/>
  <c r="AY65" i="4"/>
  <c r="K65" i="4"/>
  <c r="CB65" i="4"/>
  <c r="N65" i="4"/>
  <c r="AW65" i="4"/>
  <c r="T65" i="4"/>
  <c r="CA65" i="4"/>
  <c r="L65" i="4"/>
  <c r="CM65" i="4"/>
  <c r="BF65" i="4"/>
  <c r="Z65" i="4"/>
  <c r="BW65" i="4"/>
  <c r="AK65" i="4"/>
  <c r="H65" i="4"/>
  <c r="CK65" i="4"/>
  <c r="CF65" i="4"/>
  <c r="BS65" i="4"/>
  <c r="CD53" i="4"/>
  <c r="AK53" i="4"/>
  <c r="CN53" i="4"/>
  <c r="BZ53" i="4"/>
  <c r="CJ53" i="4"/>
  <c r="CX53" i="4"/>
  <c r="BK53" i="4"/>
  <c r="BA53" i="4"/>
  <c r="BS53" i="4"/>
  <c r="AE41" i="4"/>
  <c r="BP41" i="4"/>
  <c r="N41" i="4"/>
  <c r="BH41" i="4"/>
  <c r="P41" i="4"/>
  <c r="AC41" i="4"/>
  <c r="BJ41" i="4"/>
  <c r="C41" i="4"/>
  <c r="D34" i="34" s="1"/>
  <c r="BK41" i="4"/>
  <c r="BV41" i="4"/>
  <c r="L41" i="4"/>
  <c r="CF41" i="4"/>
  <c r="BB41" i="4"/>
  <c r="CO41" i="4"/>
  <c r="BE41" i="4"/>
  <c r="AH41" i="4"/>
  <c r="CL41" i="4"/>
  <c r="B37" i="8"/>
  <c r="C37" i="8" s="1"/>
  <c r="CC41" i="4"/>
  <c r="BM41" i="4"/>
  <c r="AE29" i="4"/>
  <c r="P29" i="4"/>
  <c r="CK29" i="4"/>
  <c r="BU29" i="4"/>
  <c r="B25" i="8"/>
  <c r="C23" i="33" s="1"/>
  <c r="CF29" i="4"/>
  <c r="S29" i="4"/>
  <c r="CD29" i="4"/>
  <c r="BA29" i="4"/>
  <c r="AU29" i="4"/>
  <c r="CO29" i="4"/>
  <c r="BO29" i="4"/>
  <c r="N29" i="4"/>
  <c r="BY29" i="4"/>
  <c r="AP29" i="4"/>
  <c r="V29" i="4"/>
  <c r="Y29" i="4"/>
  <c r="D25" i="42"/>
  <c r="AD25" i="42"/>
  <c r="Y25" i="42"/>
  <c r="AL25" i="42"/>
  <c r="X25" i="42"/>
  <c r="Z25" i="42"/>
  <c r="AK25" i="42"/>
  <c r="E25" i="42"/>
  <c r="AM25" i="42"/>
  <c r="M25" i="42"/>
  <c r="AJ25" i="42"/>
  <c r="AF25" i="42"/>
  <c r="AQ25" i="42"/>
  <c r="O25" i="42"/>
  <c r="AC25" i="42"/>
  <c r="H25" i="42"/>
  <c r="J25" i="42"/>
  <c r="AE25" i="42"/>
  <c r="AN25" i="42"/>
  <c r="E37" i="42"/>
  <c r="AQ37" i="42"/>
  <c r="S37" i="42"/>
  <c r="I37" i="42"/>
  <c r="AN37" i="42"/>
  <c r="AE37" i="42"/>
  <c r="H37" i="42"/>
  <c r="AG37" i="42"/>
  <c r="M37" i="42"/>
  <c r="AS37" i="42"/>
  <c r="AK37" i="42"/>
  <c r="AC37" i="42"/>
  <c r="V37" i="42"/>
  <c r="W37" i="42"/>
  <c r="AJ37" i="42"/>
  <c r="C37" i="42"/>
  <c r="Z37" i="42"/>
  <c r="AB37" i="42"/>
  <c r="D37" i="42"/>
  <c r="N37" i="42"/>
  <c r="T37" i="42"/>
  <c r="S49" i="42"/>
  <c r="AI49" i="42"/>
  <c r="AB49" i="42"/>
  <c r="T49" i="42"/>
  <c r="AQ49" i="42"/>
  <c r="O49" i="42"/>
  <c r="AE49" i="42"/>
  <c r="V49" i="42"/>
  <c r="AM49" i="42"/>
  <c r="J49" i="42"/>
  <c r="I49" i="42"/>
  <c r="AK49" i="42"/>
  <c r="AC49" i="42"/>
  <c r="AS49" i="42"/>
  <c r="M49" i="42"/>
  <c r="H49" i="42"/>
  <c r="AR49" i="42"/>
  <c r="Z49" i="42"/>
  <c r="AG49" i="42"/>
  <c r="N49" i="42"/>
  <c r="W49" i="42"/>
  <c r="AD49" i="42"/>
  <c r="Y49" i="42"/>
  <c r="E49" i="42"/>
  <c r="X49" i="42"/>
  <c r="H61" i="42"/>
  <c r="C61" i="42"/>
  <c r="J73" i="42"/>
  <c r="AF73" i="42"/>
  <c r="CK79" i="4"/>
  <c r="CD79" i="4"/>
  <c r="CM79" i="4"/>
  <c r="AB79" i="4"/>
  <c r="AL79" i="4"/>
  <c r="V79" i="4"/>
  <c r="J79" i="4"/>
  <c r="BV79" i="4"/>
  <c r="BR79" i="4"/>
  <c r="BX79" i="4"/>
  <c r="P79" i="4"/>
  <c r="AW79" i="4"/>
  <c r="K79" i="4"/>
  <c r="AE79" i="4"/>
  <c r="CV79" i="4"/>
  <c r="CC79" i="4"/>
  <c r="BJ79" i="4"/>
  <c r="BC79" i="4"/>
  <c r="AA79" i="4"/>
  <c r="C79" i="4"/>
  <c r="N79" i="4"/>
  <c r="CJ79" i="4"/>
  <c r="BQ79" i="4"/>
  <c r="C75" i="5"/>
  <c r="AR75" i="5" s="1"/>
  <c r="AP79" i="4"/>
  <c r="AS79" i="4"/>
  <c r="BB79" i="4"/>
  <c r="AO79" i="4"/>
  <c r="S79" i="4"/>
  <c r="BU79" i="4"/>
  <c r="CB79" i="4"/>
  <c r="BI79" i="4"/>
  <c r="AD79" i="4"/>
  <c r="AF79" i="4"/>
  <c r="AT79" i="4"/>
  <c r="AV79" i="4"/>
  <c r="BA79" i="4"/>
  <c r="AI79" i="4"/>
  <c r="Q79" i="4"/>
  <c r="CU79" i="4"/>
  <c r="BP79" i="4"/>
  <c r="BH79" i="4"/>
  <c r="U79" i="4"/>
  <c r="T79" i="4"/>
  <c r="AN79" i="4"/>
  <c r="BN79" i="4"/>
  <c r="W79" i="4"/>
  <c r="I79" i="4"/>
  <c r="AM79" i="4"/>
  <c r="CF79" i="4"/>
  <c r="CA79" i="4"/>
  <c r="AK79" i="4"/>
  <c r="AC79" i="4"/>
  <c r="AX79" i="4"/>
  <c r="G79" i="4"/>
  <c r="Y79" i="4"/>
  <c r="O79" i="4"/>
  <c r="BG79" i="4"/>
  <c r="AU79" i="4"/>
  <c r="BT79" i="4"/>
  <c r="BO79" i="4"/>
  <c r="H79" i="4"/>
  <c r="Z79" i="4"/>
  <c r="AY79" i="4"/>
  <c r="BM79" i="4"/>
  <c r="M79" i="4"/>
  <c r="L79" i="4"/>
  <c r="CR79" i="4"/>
  <c r="CX79" i="4"/>
  <c r="CT79" i="4"/>
  <c r="CO79" i="4"/>
  <c r="BF79" i="4"/>
  <c r="AG79" i="4"/>
  <c r="AQ79" i="4"/>
  <c r="BL79" i="4"/>
  <c r="AR79" i="4"/>
  <c r="CW79" i="4"/>
  <c r="CS79" i="4"/>
  <c r="BY79" i="4"/>
  <c r="AJ79" i="4"/>
  <c r="BD79" i="4"/>
  <c r="AH79" i="4"/>
  <c r="F79" i="4"/>
  <c r="B71" i="6"/>
  <c r="AX76" i="4"/>
  <c r="W76" i="4"/>
  <c r="AW76" i="4"/>
  <c r="AO76" i="4"/>
  <c r="J76" i="4"/>
  <c r="M76" i="4"/>
  <c r="Q76" i="4"/>
  <c r="CM76" i="4"/>
  <c r="CF76" i="4"/>
  <c r="CA76" i="4"/>
  <c r="BL76" i="4"/>
  <c r="AS76" i="4"/>
  <c r="F76" i="4"/>
  <c r="AU76" i="4"/>
  <c r="D76" i="4"/>
  <c r="AV76" i="4"/>
  <c r="AR76" i="4"/>
  <c r="N76" i="4"/>
  <c r="BX76" i="4"/>
  <c r="BT76" i="4"/>
  <c r="BO76" i="4"/>
  <c r="BI76" i="4"/>
  <c r="L76" i="4"/>
  <c r="BH76" i="4"/>
  <c r="CQ76" i="4"/>
  <c r="K76" i="4"/>
  <c r="AH76" i="4"/>
  <c r="B72" i="8"/>
  <c r="C72" i="8" s="1"/>
  <c r="AI76" i="4"/>
  <c r="AY76" i="4"/>
  <c r="BD76" i="4"/>
  <c r="CX76" i="4"/>
  <c r="CT76" i="4"/>
  <c r="O76" i="4"/>
  <c r="CR76" i="4"/>
  <c r="V76" i="4"/>
  <c r="E76" i="4"/>
  <c r="AQ76" i="4"/>
  <c r="X76" i="4"/>
  <c r="AK76" i="4"/>
  <c r="CL76" i="4"/>
  <c r="CE76" i="4"/>
  <c r="BA76" i="4"/>
  <c r="BG76" i="4"/>
  <c r="CP76" i="4"/>
  <c r="AE76" i="4"/>
  <c r="H76" i="4"/>
  <c r="Z76" i="4"/>
  <c r="BW76" i="4"/>
  <c r="BS76" i="4"/>
  <c r="BC76" i="4"/>
  <c r="AG76" i="4"/>
  <c r="AT76" i="4"/>
  <c r="T76" i="4"/>
  <c r="BB76" i="4"/>
  <c r="CW76" i="4"/>
  <c r="CS76" i="4"/>
  <c r="P76" i="4"/>
  <c r="I76" i="4"/>
  <c r="R76" i="4"/>
  <c r="CK76" i="4"/>
  <c r="CD76" i="4"/>
  <c r="BN76" i="4"/>
  <c r="AN76" i="4"/>
  <c r="BV76" i="4"/>
  <c r="BR76" i="4"/>
  <c r="BF76" i="4"/>
  <c r="AD76" i="4"/>
  <c r="AF76" i="4"/>
  <c r="CO76" i="4"/>
  <c r="CV76" i="4"/>
  <c r="CC76" i="4"/>
  <c r="AJ76" i="4"/>
  <c r="AP76" i="4"/>
  <c r="G76" i="4"/>
  <c r="AB76" i="4"/>
  <c r="BY76" i="4"/>
  <c r="CU76" i="4"/>
  <c r="BP76" i="4"/>
  <c r="BJ76" i="4"/>
  <c r="B59" i="6"/>
  <c r="E58" i="6" s="1"/>
  <c r="CK64" i="4"/>
  <c r="CD64" i="4"/>
  <c r="BN64" i="4"/>
  <c r="BG64" i="4"/>
  <c r="BV64" i="4"/>
  <c r="BR64" i="4"/>
  <c r="BM64" i="4"/>
  <c r="E64" i="4"/>
  <c r="CO64" i="4"/>
  <c r="CV64" i="4"/>
  <c r="CC64" i="4"/>
  <c r="BI64" i="4"/>
  <c r="BZ64" i="4"/>
  <c r="CJ64" i="4"/>
  <c r="BQ64" i="4"/>
  <c r="BL64" i="4"/>
  <c r="BK64" i="4"/>
  <c r="CN64" i="4"/>
  <c r="BU64" i="4"/>
  <c r="CB64" i="4"/>
  <c r="L64" i="4"/>
  <c r="M64" i="4"/>
  <c r="AA64" i="4"/>
  <c r="AY64" i="4"/>
  <c r="BY64" i="4"/>
  <c r="CU64" i="4"/>
  <c r="BP64" i="4"/>
  <c r="O64" i="4"/>
  <c r="BC64" i="4"/>
  <c r="BJ64" i="4"/>
  <c r="CQ64" i="4"/>
  <c r="CM64" i="4"/>
  <c r="CF64" i="4"/>
  <c r="CA64" i="4"/>
  <c r="CP64" i="4"/>
  <c r="AM64" i="4"/>
  <c r="BX64" i="4"/>
  <c r="BT64" i="4"/>
  <c r="BO64" i="4"/>
  <c r="CX64" i="4"/>
  <c r="CT64" i="4"/>
  <c r="BE64" i="4"/>
  <c r="BB64" i="4"/>
  <c r="CW64" i="4"/>
  <c r="CS64" i="4"/>
  <c r="BA64" i="4"/>
  <c r="B47" i="6"/>
  <c r="E46" i="6" s="1"/>
  <c r="AM52" i="4"/>
  <c r="Y52" i="4"/>
  <c r="BQ52" i="4"/>
  <c r="CV52" i="4"/>
  <c r="CX52" i="4"/>
  <c r="AJ52" i="4"/>
  <c r="CB52" i="4"/>
  <c r="BR52" i="4"/>
  <c r="BU52" i="4"/>
  <c r="BE52" i="4"/>
  <c r="AR52" i="4"/>
  <c r="K52" i="4"/>
  <c r="F45" i="34" s="1"/>
  <c r="BP52" i="4"/>
  <c r="CU52" i="4"/>
  <c r="BF52" i="4"/>
  <c r="BG52" i="4"/>
  <c r="BB52" i="4"/>
  <c r="AB52" i="4"/>
  <c r="AQ52" i="4"/>
  <c r="AI52" i="4"/>
  <c r="AC52" i="4"/>
  <c r="H52" i="4"/>
  <c r="J52" i="4"/>
  <c r="BD52" i="4"/>
  <c r="CA52" i="4"/>
  <c r="CS52" i="4"/>
  <c r="BI52" i="4"/>
  <c r="CQ52" i="4"/>
  <c r="AT52" i="4"/>
  <c r="Z52" i="4"/>
  <c r="B48" i="8"/>
  <c r="C48" i="8" s="1"/>
  <c r="AF52" i="4"/>
  <c r="G52" i="4"/>
  <c r="BO52" i="4"/>
  <c r="CN52" i="4"/>
  <c r="BM52" i="4"/>
  <c r="CR52" i="4"/>
  <c r="AX52" i="4"/>
  <c r="Q52" i="4"/>
  <c r="X52" i="4"/>
  <c r="AY52" i="4"/>
  <c r="R52" i="4"/>
  <c r="CO52" i="4"/>
  <c r="CF52" i="4"/>
  <c r="BN52" i="4"/>
  <c r="CP52" i="4"/>
  <c r="AV52" i="4"/>
  <c r="AS52" i="4"/>
  <c r="AL52" i="4"/>
  <c r="AP52" i="4"/>
  <c r="V52" i="4"/>
  <c r="P52" i="4"/>
  <c r="BZ52" i="4"/>
  <c r="CL52" i="4"/>
  <c r="BL52" i="4"/>
  <c r="I52" i="4"/>
  <c r="F52" i="4"/>
  <c r="M52" i="4"/>
  <c r="AA52" i="4"/>
  <c r="C48" i="5"/>
  <c r="AR48" i="5" s="1"/>
  <c r="CM52" i="4"/>
  <c r="CJ52" i="4"/>
  <c r="L52" i="4"/>
  <c r="BC52" i="4"/>
  <c r="BK52" i="4"/>
  <c r="BH52" i="4"/>
  <c r="AH52" i="4"/>
  <c r="AO52" i="4"/>
  <c r="N52" i="4"/>
  <c r="AK52" i="4"/>
  <c r="AE52" i="4"/>
  <c r="CT52" i="4"/>
  <c r="BX52" i="4"/>
  <c r="CD52" i="4"/>
  <c r="O52" i="4"/>
  <c r="W52" i="4"/>
  <c r="AW52" i="4"/>
  <c r="AN52" i="4"/>
  <c r="CC52" i="4"/>
  <c r="BV52" i="4"/>
  <c r="BT52" i="4"/>
  <c r="BJ52" i="4"/>
  <c r="B35" i="6"/>
  <c r="I40" i="4"/>
  <c r="AD40" i="4"/>
  <c r="E40" i="4"/>
  <c r="K40" i="4"/>
  <c r="F33" i="34" s="1"/>
  <c r="CO40" i="4"/>
  <c r="CD40" i="4"/>
  <c r="BE40" i="4"/>
  <c r="AC40" i="4"/>
  <c r="AK40" i="4"/>
  <c r="H40" i="4"/>
  <c r="BW40" i="4"/>
  <c r="CA40" i="4"/>
  <c r="D40" i="4"/>
  <c r="J40" i="4"/>
  <c r="W40" i="4"/>
  <c r="AJ40" i="4"/>
  <c r="CT40" i="4"/>
  <c r="CN40" i="4"/>
  <c r="BZ40" i="4"/>
  <c r="M40" i="4"/>
  <c r="AT40" i="4"/>
  <c r="Z40" i="4"/>
  <c r="C40" i="4"/>
  <c r="D33" i="34" s="1"/>
  <c r="AI40" i="4"/>
  <c r="CE40" i="4"/>
  <c r="BU40" i="4"/>
  <c r="BP40" i="4"/>
  <c r="BD40" i="4"/>
  <c r="B36" i="8"/>
  <c r="T40" i="4"/>
  <c r="AA40" i="4"/>
  <c r="AU40" i="4"/>
  <c r="BS40" i="4"/>
  <c r="CM40" i="4"/>
  <c r="BI40" i="4"/>
  <c r="BK40" i="4"/>
  <c r="F40" i="4"/>
  <c r="AO40" i="4"/>
  <c r="CC40" i="4"/>
  <c r="BT40" i="4"/>
  <c r="CJ40" i="4"/>
  <c r="AH40" i="4"/>
  <c r="AL40" i="4"/>
  <c r="R40" i="4"/>
  <c r="AB40" i="4"/>
  <c r="BQ40" i="4"/>
  <c r="CL40" i="4"/>
  <c r="CU40" i="4"/>
  <c r="G40" i="4"/>
  <c r="Y40" i="4"/>
  <c r="AV40" i="4"/>
  <c r="N40" i="4"/>
  <c r="BR40" i="4"/>
  <c r="CS40" i="4"/>
  <c r="BC40" i="4"/>
  <c r="BM40" i="4"/>
  <c r="P40" i="4"/>
  <c r="V40" i="4"/>
  <c r="C36" i="5"/>
  <c r="X40" i="4"/>
  <c r="CK40" i="4"/>
  <c r="CF40" i="4"/>
  <c r="BG40" i="4"/>
  <c r="BF40" i="4"/>
  <c r="AN40" i="4"/>
  <c r="AP40" i="4"/>
  <c r="AF40" i="4"/>
  <c r="BX40" i="4"/>
  <c r="CB40" i="4"/>
  <c r="B23" i="6"/>
  <c r="Z28" i="4"/>
  <c r="AF28" i="4"/>
  <c r="CE28" i="4"/>
  <c r="BY28" i="4"/>
  <c r="BV28" i="4"/>
  <c r="BC28" i="4"/>
  <c r="BF28" i="4"/>
  <c r="N28" i="4"/>
  <c r="H28" i="4"/>
  <c r="AD28" i="4"/>
  <c r="K28" i="4"/>
  <c r="F21" i="34" s="1"/>
  <c r="M28" i="4"/>
  <c r="BS28" i="4"/>
  <c r="BU28" i="4"/>
  <c r="BH28" i="4"/>
  <c r="BD28" i="4"/>
  <c r="BJ28" i="4"/>
  <c r="AC28" i="4"/>
  <c r="P28" i="4"/>
  <c r="AK28" i="4"/>
  <c r="E28" i="4"/>
  <c r="AB28" i="4"/>
  <c r="CS28" i="4"/>
  <c r="CL28" i="4"/>
  <c r="L28" i="4"/>
  <c r="BB28" i="4"/>
  <c r="X28" i="4"/>
  <c r="I28" i="4"/>
  <c r="CD28" i="4"/>
  <c r="BW28" i="4"/>
  <c r="S28" i="4"/>
  <c r="AM28" i="4"/>
  <c r="AV28" i="4"/>
  <c r="AO28" i="4"/>
  <c r="BR28" i="4"/>
  <c r="AA28" i="4"/>
  <c r="Y28" i="4"/>
  <c r="W28" i="4"/>
  <c r="CC28" i="4"/>
  <c r="BI28" i="4"/>
  <c r="U28" i="4"/>
  <c r="BQ28" i="4"/>
  <c r="CO28" i="4"/>
  <c r="BK28" i="4"/>
  <c r="BM28" i="4"/>
  <c r="D28" i="4"/>
  <c r="AJ28" i="4"/>
  <c r="G28" i="4"/>
  <c r="V28" i="4"/>
  <c r="CB28" i="4"/>
  <c r="CM28" i="4"/>
  <c r="AH28" i="4"/>
  <c r="J28" i="4"/>
  <c r="F28" i="4"/>
  <c r="T28" i="4"/>
  <c r="CU28" i="4"/>
  <c r="BP28" i="4"/>
  <c r="CK28" i="4"/>
  <c r="BA28" i="4"/>
  <c r="AL28" i="4"/>
  <c r="AE28" i="4"/>
  <c r="AP28" i="4"/>
  <c r="R28" i="4"/>
  <c r="C24" i="5"/>
  <c r="AL24" i="5" s="1"/>
  <c r="CT28" i="4"/>
  <c r="CN28" i="4"/>
  <c r="BX28" i="4"/>
  <c r="BE28" i="4"/>
  <c r="BA40" i="4"/>
  <c r="BO28" i="4"/>
  <c r="BS52" i="4"/>
  <c r="CB41" i="4"/>
  <c r="C25" i="42"/>
  <c r="AU52" i="4"/>
  <c r="AU28" i="4"/>
  <c r="AC80" i="4"/>
  <c r="R79" i="4"/>
  <c r="CA28" i="4"/>
  <c r="CE52" i="4"/>
  <c r="CJ41" i="4"/>
  <c r="AC76" i="4"/>
  <c r="AL76" i="4"/>
  <c r="E52" i="4"/>
  <c r="D52" i="4"/>
  <c r="E79" i="4"/>
  <c r="U19" i="5"/>
  <c r="R19" i="5"/>
  <c r="U76" i="4"/>
  <c r="AA76" i="4"/>
  <c r="F65" i="4"/>
  <c r="K29" i="4"/>
  <c r="F22" i="34" s="1"/>
  <c r="U56" i="5"/>
  <c r="T56" i="5"/>
  <c r="M56" i="5"/>
  <c r="S56" i="5"/>
  <c r="E56" i="5"/>
  <c r="Q56" i="5"/>
  <c r="V56" i="5"/>
  <c r="B55" i="5"/>
  <c r="K56" i="5"/>
  <c r="N56" i="5"/>
  <c r="AU56" i="5"/>
  <c r="I56" i="5"/>
  <c r="P56" i="5"/>
  <c r="H56" i="5"/>
  <c r="F68" i="5"/>
  <c r="AU68" i="5"/>
  <c r="AT28" i="4"/>
  <c r="D79" i="4"/>
  <c r="T72" i="42"/>
  <c r="B24" i="8"/>
  <c r="C22" i="33" s="1"/>
  <c r="S40" i="4"/>
  <c r="CP79" i="4"/>
  <c r="BG28" i="4"/>
  <c r="BW64" i="4"/>
  <c r="CN79" i="4"/>
  <c r="C28" i="4"/>
  <c r="D21" i="34" s="1"/>
  <c r="CQ79" i="4"/>
  <c r="BA52" i="4"/>
  <c r="BE79" i="4"/>
  <c r="BO40" i="4"/>
  <c r="CL64" i="4"/>
  <c r="BZ79" i="4"/>
  <c r="Y76" i="4"/>
  <c r="U29" i="4"/>
  <c r="AF37" i="42"/>
  <c r="J37" i="42"/>
  <c r="AR37" i="42"/>
  <c r="AI28" i="4"/>
  <c r="BF41" i="4"/>
  <c r="BY40" i="4"/>
  <c r="CB76" i="4"/>
  <c r="BS79" i="4"/>
  <c r="S76" i="4"/>
  <c r="AD37" i="42"/>
  <c r="W25" i="42"/>
  <c r="AE40" i="4"/>
  <c r="AG40" i="4"/>
  <c r="AN28" i="4"/>
  <c r="BM76" i="4"/>
  <c r="L40" i="4"/>
  <c r="BV40" i="4"/>
  <c r="BQ76" i="4"/>
  <c r="CE79" i="4"/>
  <c r="C72" i="5"/>
  <c r="AR72" i="5" s="1"/>
  <c r="AM76" i="4"/>
  <c r="AG25" i="42"/>
  <c r="AG28" i="4"/>
  <c r="BK76" i="4"/>
  <c r="BW52" i="4"/>
  <c r="BU76" i="4"/>
  <c r="BW79" i="4"/>
  <c r="BB40" i="4"/>
  <c r="BL40" i="4" s="1"/>
  <c r="BN40" i="4" s="1"/>
  <c r="AT65" i="4"/>
  <c r="I25" i="42"/>
  <c r="AM37" i="42"/>
  <c r="W69" i="8"/>
  <c r="G69" i="8"/>
  <c r="AB69" i="8"/>
  <c r="O69" i="8"/>
  <c r="V69" i="8"/>
  <c r="E69" i="8"/>
  <c r="AC69" i="8"/>
  <c r="P69" i="8"/>
  <c r="R69" i="8"/>
  <c r="X69" i="8"/>
  <c r="N69" i="8"/>
  <c r="D69" i="8"/>
  <c r="AD69" i="8"/>
  <c r="H69" i="8"/>
  <c r="I69" i="8"/>
  <c r="AA69" i="8"/>
  <c r="Q69" i="8"/>
  <c r="S69" i="8"/>
  <c r="L69" i="8"/>
  <c r="M69" i="8"/>
  <c r="U69" i="8"/>
  <c r="Y69" i="8"/>
  <c r="S52" i="4"/>
  <c r="C76" i="4"/>
  <c r="G313" i="32"/>
  <c r="H300" i="32" s="1"/>
  <c r="AF24" i="42"/>
  <c r="X24" i="42"/>
  <c r="O39" i="8"/>
  <c r="D39" i="8"/>
  <c r="AD24" i="42"/>
  <c r="D24" i="42"/>
  <c r="G376" i="32"/>
  <c r="E28" i="5"/>
  <c r="G28" i="5"/>
  <c r="Q50" i="5"/>
  <c r="R50" i="5"/>
  <c r="O38" i="5"/>
  <c r="K2" i="29"/>
  <c r="Y26" i="42"/>
  <c r="AQ36" i="42"/>
  <c r="M36" i="42"/>
  <c r="J36" i="42"/>
  <c r="AL36" i="42"/>
  <c r="E36" i="42"/>
  <c r="AF36" i="42"/>
  <c r="W36" i="42"/>
  <c r="D36" i="42"/>
  <c r="AN36" i="42"/>
  <c r="O36" i="42"/>
  <c r="I36" i="42"/>
  <c r="X36" i="42"/>
  <c r="Z36" i="42"/>
  <c r="AC36" i="42"/>
  <c r="AG36" i="42"/>
  <c r="N48" i="42"/>
  <c r="AD48" i="42"/>
  <c r="R48" i="42"/>
  <c r="O48" i="42"/>
  <c r="D48" i="42"/>
  <c r="S48" i="42"/>
  <c r="J48" i="42"/>
  <c r="AN48" i="42"/>
  <c r="AK48" i="42"/>
  <c r="C48" i="42"/>
  <c r="Z48" i="42"/>
  <c r="H48" i="42"/>
  <c r="AF48" i="42"/>
  <c r="AM48" i="42"/>
  <c r="AI48" i="42"/>
  <c r="AE48" i="42"/>
  <c r="AR48" i="42"/>
  <c r="AS48" i="42"/>
  <c r="AB48" i="42"/>
  <c r="M48" i="42"/>
  <c r="AC48" i="42"/>
  <c r="AL48" i="42"/>
  <c r="T48" i="42"/>
  <c r="AI72" i="42"/>
  <c r="AQ72" i="42"/>
  <c r="J72" i="42"/>
  <c r="AE72" i="42"/>
  <c r="C72" i="42"/>
  <c r="M72" i="42"/>
  <c r="R72" i="42"/>
  <c r="AF72" i="42"/>
  <c r="O72" i="42"/>
  <c r="AD72" i="42"/>
  <c r="AJ72" i="42"/>
  <c r="AK72" i="42"/>
  <c r="AS72" i="42"/>
  <c r="AM72" i="42"/>
  <c r="H72" i="42"/>
  <c r="AL72" i="42"/>
  <c r="D72" i="42"/>
  <c r="AG72" i="42"/>
  <c r="X72" i="42"/>
  <c r="W72" i="42"/>
  <c r="E72" i="42"/>
  <c r="CW80" i="4"/>
  <c r="CS80" i="4"/>
  <c r="O80" i="4"/>
  <c r="M80" i="4"/>
  <c r="C80" i="4"/>
  <c r="V80" i="4"/>
  <c r="AV80" i="4"/>
  <c r="AN80" i="4"/>
  <c r="CK80" i="4"/>
  <c r="CD80" i="4"/>
  <c r="BL80" i="4"/>
  <c r="X80" i="4"/>
  <c r="T80" i="4"/>
  <c r="AS80" i="4"/>
  <c r="S80" i="4"/>
  <c r="AD80" i="4"/>
  <c r="BI80" i="4"/>
  <c r="BV80" i="4"/>
  <c r="BR80" i="4"/>
  <c r="BE80" i="4"/>
  <c r="BA80" i="4"/>
  <c r="AX80" i="4"/>
  <c r="AI80" i="4"/>
  <c r="BH80" i="4"/>
  <c r="AO80" i="4"/>
  <c r="W80" i="4"/>
  <c r="CO80" i="4"/>
  <c r="CV80" i="4"/>
  <c r="CC80" i="4"/>
  <c r="AE80" i="4"/>
  <c r="P80" i="4"/>
  <c r="CN80" i="4"/>
  <c r="BU80" i="4"/>
  <c r="CB80" i="4"/>
  <c r="Y80" i="4"/>
  <c r="E80" i="4"/>
  <c r="U80" i="4"/>
  <c r="AP80" i="4"/>
  <c r="AB80" i="4"/>
  <c r="H80" i="4"/>
  <c r="AY80" i="4"/>
  <c r="BY80" i="4"/>
  <c r="CU80" i="4"/>
  <c r="BP80" i="4"/>
  <c r="BM80" i="4"/>
  <c r="AT80" i="4"/>
  <c r="AL80" i="4"/>
  <c r="CR80" i="4"/>
  <c r="CM80" i="4"/>
  <c r="CF80" i="4"/>
  <c r="BO80" i="4"/>
  <c r="J80" i="4"/>
  <c r="BD80" i="4"/>
  <c r="CP80" i="4"/>
  <c r="CQ80" i="4"/>
  <c r="R80" i="4"/>
  <c r="CX80" i="4"/>
  <c r="CT80" i="4"/>
  <c r="AG80" i="4"/>
  <c r="AA80" i="4"/>
  <c r="AU80" i="4"/>
  <c r="BW80" i="4"/>
  <c r="BS80" i="4"/>
  <c r="L80" i="4"/>
  <c r="Z80" i="4"/>
  <c r="C76" i="5"/>
  <c r="AR76" i="5" s="1"/>
  <c r="D80" i="4"/>
  <c r="BF80" i="4"/>
  <c r="B60" i="6"/>
  <c r="CP65" i="4"/>
  <c r="AC65" i="4"/>
  <c r="AU65" i="4"/>
  <c r="Y65" i="4"/>
  <c r="AP65" i="4"/>
  <c r="R65" i="4"/>
  <c r="CO65" i="4"/>
  <c r="CV65" i="4"/>
  <c r="BB65" i="4"/>
  <c r="CR65" i="4"/>
  <c r="V65" i="4"/>
  <c r="E65" i="4"/>
  <c r="AO65" i="4"/>
  <c r="AD65" i="4"/>
  <c r="BA65" i="4"/>
  <c r="BZ65" i="4"/>
  <c r="CJ65" i="4"/>
  <c r="CQ65" i="4"/>
  <c r="AF65" i="4"/>
  <c r="AR65" i="4"/>
  <c r="CN65" i="4"/>
  <c r="BU65" i="4"/>
  <c r="BG65" i="4"/>
  <c r="O65" i="4"/>
  <c r="AA65" i="4"/>
  <c r="AB65" i="4"/>
  <c r="BE65" i="4"/>
  <c r="U65" i="4"/>
  <c r="C61" i="5"/>
  <c r="AR61" i="5" s="1"/>
  <c r="BY65" i="4"/>
  <c r="CU65" i="4"/>
  <c r="BJ65" i="4"/>
  <c r="BL65" i="4"/>
  <c r="AJ65" i="4"/>
  <c r="AV65" i="4"/>
  <c r="C65" i="4"/>
  <c r="BM65" i="4"/>
  <c r="AQ65" i="4"/>
  <c r="BX65" i="4"/>
  <c r="BT65" i="4"/>
  <c r="AI65" i="4"/>
  <c r="AH65" i="4"/>
  <c r="B61" i="8"/>
  <c r="C61" i="8" s="1"/>
  <c r="CC65" i="4"/>
  <c r="CX65" i="4"/>
  <c r="CT65" i="4"/>
  <c r="BH65" i="4"/>
  <c r="BN65" i="4"/>
  <c r="G65" i="4"/>
  <c r="W65" i="4"/>
  <c r="BQ65" i="4"/>
  <c r="CL65" i="4"/>
  <c r="CE65" i="4"/>
  <c r="M65" i="4"/>
  <c r="AM65" i="4"/>
  <c r="AX65" i="4"/>
  <c r="X65" i="4"/>
  <c r="BP65" i="4"/>
  <c r="CW65" i="4"/>
  <c r="CS65" i="4"/>
  <c r="BD65" i="4"/>
  <c r="BK65" i="4"/>
  <c r="AG65" i="4"/>
  <c r="Q65" i="4"/>
  <c r="I65" i="4"/>
  <c r="S65" i="4"/>
  <c r="AL65" i="4"/>
  <c r="P65" i="4"/>
  <c r="BO65" i="4"/>
  <c r="BV65" i="4"/>
  <c r="BR65" i="4"/>
  <c r="BI65" i="4"/>
  <c r="B48" i="6"/>
  <c r="BE53" i="4"/>
  <c r="CW53" i="4"/>
  <c r="CC53" i="4"/>
  <c r="BX53" i="4"/>
  <c r="BI53" i="4"/>
  <c r="BJ53" i="4"/>
  <c r="B49" i="8"/>
  <c r="C49" i="8" s="1"/>
  <c r="CK53" i="4"/>
  <c r="BQ53" i="4"/>
  <c r="BW53" i="4"/>
  <c r="BH53" i="4"/>
  <c r="BV53" i="4"/>
  <c r="CA53" i="4"/>
  <c r="BU53" i="4"/>
  <c r="BD53" i="4"/>
  <c r="AA53" i="4"/>
  <c r="CU53" i="4"/>
  <c r="BO53" i="4"/>
  <c r="CV53" i="4"/>
  <c r="F53" i="4"/>
  <c r="BT53" i="4"/>
  <c r="BY53" i="4"/>
  <c r="BP53" i="4"/>
  <c r="BN53" i="4"/>
  <c r="BL53" i="4"/>
  <c r="V53" i="4"/>
  <c r="CT53" i="4"/>
  <c r="CO53" i="4"/>
  <c r="BG53" i="4"/>
  <c r="BB53" i="4"/>
  <c r="O53" i="4"/>
  <c r="S53" i="4"/>
  <c r="AH53" i="4"/>
  <c r="CE53" i="4"/>
  <c r="CM53" i="4"/>
  <c r="BM53" i="4"/>
  <c r="L53" i="4"/>
  <c r="K53" i="4"/>
  <c r="F46" i="34" s="1"/>
  <c r="X53" i="4"/>
  <c r="CS53" i="4"/>
  <c r="CL53" i="4"/>
  <c r="AQ53" i="4"/>
  <c r="BF53" i="4"/>
  <c r="BR53" i="4"/>
  <c r="CB53" i="4"/>
  <c r="B36" i="6"/>
  <c r="AV41" i="4"/>
  <c r="X41" i="4"/>
  <c r="AJ41" i="4"/>
  <c r="C37" i="5"/>
  <c r="AR37" i="5" s="1"/>
  <c r="AK41" i="4"/>
  <c r="CN41" i="4"/>
  <c r="CX41" i="4"/>
  <c r="AB41" i="4"/>
  <c r="AD41" i="4"/>
  <c r="BY41" i="4"/>
  <c r="CD41" i="4"/>
  <c r="BI41" i="4"/>
  <c r="BN41" i="4"/>
  <c r="E41" i="4"/>
  <c r="F41" i="4"/>
  <c r="R41" i="4"/>
  <c r="BX41" i="4"/>
  <c r="BO41" i="4"/>
  <c r="T41" i="4"/>
  <c r="AU41" i="4"/>
  <c r="V41" i="4"/>
  <c r="AA41" i="4"/>
  <c r="U41" i="4"/>
  <c r="BW41" i="4"/>
  <c r="CT41" i="4"/>
  <c r="BD41" i="4"/>
  <c r="CP41" i="4"/>
  <c r="H41" i="4"/>
  <c r="CR41" i="4"/>
  <c r="AG41" i="4"/>
  <c r="AS41" i="4"/>
  <c r="W41" i="4"/>
  <c r="Z41" i="4"/>
  <c r="AL41" i="4"/>
  <c r="BU41" i="4"/>
  <c r="CV41" i="4"/>
  <c r="CQ41" i="4"/>
  <c r="AW41" i="4"/>
  <c r="AM41" i="4"/>
  <c r="AN41" i="4"/>
  <c r="AT41" i="4"/>
  <c r="D41" i="4"/>
  <c r="AP41" i="4"/>
  <c r="CW41" i="4"/>
  <c r="CM41" i="4"/>
  <c r="CS41" i="4"/>
  <c r="AX41" i="4"/>
  <c r="S41" i="4"/>
  <c r="AF41" i="4"/>
  <c r="AO41" i="4"/>
  <c r="AQ41" i="4"/>
  <c r="CK41" i="4"/>
  <c r="BS41" i="4"/>
  <c r="CE41" i="4"/>
  <c r="K41" i="4"/>
  <c r="F34" i="34" s="1"/>
  <c r="Q41" i="4"/>
  <c r="J41" i="4"/>
  <c r="I41" i="4"/>
  <c r="CU41" i="4"/>
  <c r="BR41" i="4"/>
  <c r="CA41" i="4"/>
  <c r="BA41" i="4"/>
  <c r="BL41" i="4"/>
  <c r="BC41" i="4"/>
  <c r="G41" i="4"/>
  <c r="AR41" i="4"/>
  <c r="M41" i="4"/>
  <c r="AI41" i="4"/>
  <c r="AY41" i="4"/>
  <c r="BT41" i="4"/>
  <c r="BQ41" i="4"/>
  <c r="BZ41" i="4"/>
  <c r="O41" i="4"/>
  <c r="B24" i="6"/>
  <c r="AH29" i="4"/>
  <c r="X29" i="4"/>
  <c r="I29" i="4"/>
  <c r="H29" i="4"/>
  <c r="AD29" i="4"/>
  <c r="CT29" i="4"/>
  <c r="BQ29" i="4"/>
  <c r="BM29" i="4"/>
  <c r="AJ29" i="4"/>
  <c r="M29" i="4"/>
  <c r="C29" i="4"/>
  <c r="D22" i="34" s="1"/>
  <c r="AN29" i="4"/>
  <c r="Z29" i="4"/>
  <c r="CL29" i="4"/>
  <c r="CE29" i="4"/>
  <c r="CC29" i="4"/>
  <c r="BD29" i="4"/>
  <c r="L29" i="4"/>
  <c r="AL29" i="4"/>
  <c r="AA29" i="4"/>
  <c r="R29" i="4"/>
  <c r="AT29" i="4"/>
  <c r="AO29" i="4"/>
  <c r="AF29" i="4"/>
  <c r="E29" i="4"/>
  <c r="BW29" i="4"/>
  <c r="BS29" i="4"/>
  <c r="CM29" i="4"/>
  <c r="BI29" i="4"/>
  <c r="BB29" i="4"/>
  <c r="AV29" i="4"/>
  <c r="F29" i="4"/>
  <c r="E24" i="6" s="1"/>
  <c r="C25" i="5"/>
  <c r="AI25" i="5" s="1"/>
  <c r="AK29" i="4"/>
  <c r="CS29" i="4"/>
  <c r="CA29" i="4"/>
  <c r="J29" i="4"/>
  <c r="BV29" i="4"/>
  <c r="BR29" i="4"/>
  <c r="BX29" i="4"/>
  <c r="BG29" i="4"/>
  <c r="CB29" i="4"/>
  <c r="BF29" i="4"/>
  <c r="W29" i="4"/>
  <c r="AB29" i="4"/>
  <c r="AG29" i="4"/>
  <c r="CJ29" i="4"/>
  <c r="BP29" i="4"/>
  <c r="BH29" i="4"/>
  <c r="BC29" i="4"/>
  <c r="BE29" i="4"/>
  <c r="AI29" i="4"/>
  <c r="AC29" i="4"/>
  <c r="AM29" i="4"/>
  <c r="D29" i="4"/>
  <c r="CU29" i="4"/>
  <c r="BZ29" i="4"/>
  <c r="G29" i="4"/>
  <c r="T29" i="4"/>
  <c r="BT29" i="4"/>
  <c r="CN29" i="4"/>
  <c r="BK29" i="4"/>
  <c r="BJ29" i="4"/>
  <c r="M50" i="5"/>
  <c r="I50" i="5"/>
  <c r="F38" i="5"/>
  <c r="K25" i="8"/>
  <c r="BG80" i="4"/>
  <c r="AH80" i="4"/>
  <c r="BN80" i="4"/>
  <c r="BQ80" i="4"/>
  <c r="X48" i="42"/>
  <c r="I72" i="42"/>
  <c r="AG48" i="42"/>
  <c r="Y14" i="42"/>
  <c r="O14" i="42"/>
  <c r="D14" i="42"/>
  <c r="M28" i="5"/>
  <c r="T50" i="5"/>
  <c r="E38" i="5"/>
  <c r="J38" i="5"/>
  <c r="BT80" i="4"/>
  <c r="V50" i="5"/>
  <c r="I38" i="5"/>
  <c r="V38" i="5"/>
  <c r="CJ80" i="4"/>
  <c r="F80" i="4"/>
  <c r="AR72" i="42"/>
  <c r="C36" i="42"/>
  <c r="E50" i="5"/>
  <c r="L38" i="5"/>
  <c r="B37" i="5"/>
  <c r="AK80" i="4"/>
  <c r="CL80" i="4"/>
  <c r="I48" i="42"/>
  <c r="N36" i="42"/>
  <c r="Q36" i="42" s="1"/>
  <c r="O28" i="5"/>
  <c r="R28" i="5"/>
  <c r="U50" i="5"/>
  <c r="K38" i="5"/>
  <c r="S38" i="5"/>
  <c r="AU38" i="5"/>
  <c r="AF80" i="4"/>
  <c r="BC80" i="4"/>
  <c r="BX80" i="4"/>
  <c r="AJ36" i="42"/>
  <c r="AS36" i="42" s="1"/>
  <c r="X26" i="42"/>
  <c r="K50" i="5"/>
  <c r="R38" i="5"/>
  <c r="Q38" i="5"/>
  <c r="AU50" i="5"/>
  <c r="Q80" i="4"/>
  <c r="BZ80" i="4"/>
  <c r="Z72" i="42"/>
  <c r="I28" i="5"/>
  <c r="N28" i="5"/>
  <c r="K28" i="5"/>
  <c r="J28" i="5"/>
  <c r="H50" i="5"/>
  <c r="L50" i="5"/>
  <c r="P38" i="5"/>
  <c r="AJ48" i="42"/>
  <c r="H36" i="42"/>
  <c r="I26" i="42"/>
  <c r="D26" i="42"/>
  <c r="E26" i="42"/>
  <c r="Z26" i="42"/>
  <c r="J26" i="42"/>
  <c r="AL26" i="42"/>
  <c r="AE26" i="42"/>
  <c r="AG26" i="42"/>
  <c r="W26" i="42"/>
  <c r="M26" i="42"/>
  <c r="AM26" i="42"/>
  <c r="C26" i="42"/>
  <c r="AQ26" i="42"/>
  <c r="AN26" i="42"/>
  <c r="AD26" i="42"/>
  <c r="O26" i="42"/>
  <c r="S28" i="5"/>
  <c r="P28" i="5"/>
  <c r="B49" i="5"/>
  <c r="N50" i="5"/>
  <c r="H38" i="5"/>
  <c r="N38" i="5"/>
  <c r="V72" i="42"/>
  <c r="AB72" i="42"/>
  <c r="AC26" i="42"/>
  <c r="B27" i="5"/>
  <c r="F28" i="5"/>
  <c r="J50" i="5"/>
  <c r="M38" i="5"/>
  <c r="AM80" i="4"/>
  <c r="BB80" i="4"/>
  <c r="K80" i="4"/>
  <c r="Y72" i="42"/>
  <c r="E48" i="42"/>
  <c r="V48" i="42"/>
  <c r="AK26" i="42"/>
  <c r="S66" i="42"/>
  <c r="AC31" i="42"/>
  <c r="CX86" i="4"/>
  <c r="CC86" i="4"/>
  <c r="M42" i="42"/>
  <c r="V66" i="42"/>
  <c r="D66" i="42"/>
  <c r="Z66" i="42"/>
  <c r="AB54" i="42"/>
  <c r="V54" i="42"/>
  <c r="AR54" i="42"/>
  <c r="H16" i="42"/>
  <c r="AF16" i="42"/>
  <c r="BM86" i="4"/>
  <c r="M38" i="42"/>
  <c r="AR38" i="42"/>
  <c r="AI38" i="42"/>
  <c r="E74" i="42"/>
  <c r="O38" i="42"/>
  <c r="O74" i="42"/>
  <c r="AQ62" i="42"/>
  <c r="Y38" i="42"/>
  <c r="AE50" i="42"/>
  <c r="AL38" i="42"/>
  <c r="AC27" i="42"/>
  <c r="U86" i="4"/>
  <c r="AV86" i="4"/>
  <c r="AP86" i="4"/>
  <c r="O37" i="42"/>
  <c r="E60" i="6"/>
  <c r="F60" i="6"/>
  <c r="E48" i="6"/>
  <c r="F48" i="6"/>
  <c r="C35" i="35"/>
  <c r="E36" i="6"/>
  <c r="F36" i="6"/>
  <c r="C23" i="35"/>
  <c r="AN31" i="42"/>
  <c r="CM86" i="4"/>
  <c r="CD86" i="4"/>
  <c r="W42" i="42"/>
  <c r="AQ66" i="42"/>
  <c r="J66" i="42"/>
  <c r="AE54" i="42"/>
  <c r="H54" i="42"/>
  <c r="E16" i="42"/>
  <c r="BN86" i="4"/>
  <c r="C74" i="42"/>
  <c r="AR62" i="42"/>
  <c r="AD38" i="42"/>
  <c r="R62" i="42"/>
  <c r="Z38" i="42"/>
  <c r="H62" i="42"/>
  <c r="AK50" i="42"/>
  <c r="E50" i="42"/>
  <c r="R86" i="4"/>
  <c r="AK86" i="4"/>
  <c r="AF86" i="4"/>
  <c r="Z86" i="4"/>
  <c r="E70" i="6"/>
  <c r="F70" i="6"/>
  <c r="C70" i="6" s="1"/>
  <c r="E34" i="6"/>
  <c r="C33" i="35"/>
  <c r="F34" i="6"/>
  <c r="E69" i="6"/>
  <c r="F69" i="6"/>
  <c r="C69" i="6" s="1"/>
  <c r="E57" i="6"/>
  <c r="F57" i="6"/>
  <c r="C57" i="6" s="1"/>
  <c r="E45" i="6"/>
  <c r="F45" i="6"/>
  <c r="C45" i="6" s="1"/>
  <c r="E33" i="6"/>
  <c r="C32" i="35"/>
  <c r="F33" i="6"/>
  <c r="BZ27" i="4"/>
  <c r="B22" i="6"/>
  <c r="BU86" i="4"/>
  <c r="CN86" i="4"/>
  <c r="BS86" i="4"/>
  <c r="H66" i="42"/>
  <c r="O66" i="42"/>
  <c r="I54" i="42"/>
  <c r="Y54" i="42"/>
  <c r="W16" i="42"/>
  <c r="M16" i="42"/>
  <c r="BD86" i="4"/>
  <c r="AF38" i="42"/>
  <c r="AC74" i="42"/>
  <c r="V74" i="42"/>
  <c r="Z50" i="42"/>
  <c r="R74" i="42"/>
  <c r="AN62" i="42"/>
  <c r="AL74" i="42"/>
  <c r="O62" i="42"/>
  <c r="AK74" i="42"/>
  <c r="AK62" i="42"/>
  <c r="C27" i="42"/>
  <c r="H86" i="4"/>
  <c r="J86" i="4"/>
  <c r="AM86" i="4"/>
  <c r="AA86" i="4"/>
  <c r="D49" i="42"/>
  <c r="CQ77" i="4"/>
  <c r="B72" i="6"/>
  <c r="E68" i="6"/>
  <c r="F68" i="6"/>
  <c r="C68" i="6" s="1"/>
  <c r="E56" i="6"/>
  <c r="F56" i="6"/>
  <c r="C56" i="6" s="1"/>
  <c r="E44" i="6"/>
  <c r="F44" i="6"/>
  <c r="C44" i="6" s="1"/>
  <c r="C31" i="35"/>
  <c r="C19" i="35"/>
  <c r="E20" i="6"/>
  <c r="D31" i="42"/>
  <c r="CJ86" i="4"/>
  <c r="BZ86" i="4"/>
  <c r="CE86" i="4"/>
  <c r="AN66" i="42"/>
  <c r="W66" i="42"/>
  <c r="D54" i="42"/>
  <c r="Z54" i="42"/>
  <c r="AC54" i="42"/>
  <c r="AE16" i="42"/>
  <c r="BB86" i="4"/>
  <c r="AC62" i="42"/>
  <c r="AK38" i="42"/>
  <c r="AF74" i="42"/>
  <c r="S74" i="42"/>
  <c r="J27" i="42"/>
  <c r="AN38" i="42"/>
  <c r="AE74" i="42"/>
  <c r="D74" i="42"/>
  <c r="AD74" i="42"/>
  <c r="AT86" i="4"/>
  <c r="AC86" i="4"/>
  <c r="D86" i="4"/>
  <c r="AJ86" i="4"/>
  <c r="AH86" i="4"/>
  <c r="AE86" i="4"/>
  <c r="C49" i="42"/>
  <c r="E67" i="6"/>
  <c r="F67" i="6"/>
  <c r="C67" i="6" s="1"/>
  <c r="E55" i="6"/>
  <c r="F55" i="6"/>
  <c r="C55" i="6" s="1"/>
  <c r="E43" i="6"/>
  <c r="F43" i="6"/>
  <c r="C43" i="6" s="1"/>
  <c r="E31" i="6"/>
  <c r="C30" i="35"/>
  <c r="F31" i="6"/>
  <c r="CV86" i="4"/>
  <c r="CO86" i="4"/>
  <c r="CT86" i="4"/>
  <c r="AL66" i="42"/>
  <c r="E54" i="42"/>
  <c r="M66" i="42"/>
  <c r="T66" i="42"/>
  <c r="AQ54" i="42"/>
  <c r="AD54" i="42"/>
  <c r="X16" i="42"/>
  <c r="AJ16" i="42"/>
  <c r="BF86" i="4"/>
  <c r="BG86" i="4"/>
  <c r="I27" i="42"/>
  <c r="X62" i="42"/>
  <c r="AI62" i="42"/>
  <c r="W38" i="42"/>
  <c r="T62" i="42"/>
  <c r="J74" i="42"/>
  <c r="H27" i="42"/>
  <c r="AN27" i="42"/>
  <c r="AJ38" i="42"/>
  <c r="AI74" i="42"/>
  <c r="AB38" i="42"/>
  <c r="AO86" i="4"/>
  <c r="AN86" i="4"/>
  <c r="S86" i="4"/>
  <c r="W86" i="4"/>
  <c r="C82" i="5"/>
  <c r="AE82" i="5" s="1"/>
  <c r="AG86" i="4"/>
  <c r="AR86" i="4"/>
  <c r="E66" i="6"/>
  <c r="F66" i="6"/>
  <c r="D66" i="6" s="1"/>
  <c r="E54" i="6"/>
  <c r="F54" i="6"/>
  <c r="C54" i="6" s="1"/>
  <c r="E42" i="6"/>
  <c r="F42" i="6"/>
  <c r="C42" i="6" s="1"/>
  <c r="C29" i="35"/>
  <c r="F30" i="6"/>
  <c r="E65" i="6"/>
  <c r="F65" i="6"/>
  <c r="C65" i="6" s="1"/>
  <c r="E53" i="6"/>
  <c r="F53" i="6"/>
  <c r="C53" i="6" s="1"/>
  <c r="E41" i="6"/>
  <c r="F41" i="6"/>
  <c r="C41" i="6" s="1"/>
  <c r="E29" i="6"/>
  <c r="C28" i="35"/>
  <c r="CK86" i="4"/>
  <c r="CA86" i="4"/>
  <c r="CF86" i="4"/>
  <c r="AS78" i="42"/>
  <c r="C66" i="42"/>
  <c r="AF66" i="42"/>
  <c r="O54" i="42"/>
  <c r="AF54" i="42"/>
  <c r="AI54" i="42"/>
  <c r="AQ16" i="42"/>
  <c r="AL16" i="42"/>
  <c r="BH86" i="4"/>
  <c r="M27" i="42"/>
  <c r="N38" i="42"/>
  <c r="O27" i="42"/>
  <c r="M62" i="42"/>
  <c r="S38" i="42"/>
  <c r="W27" i="42"/>
  <c r="X38" i="42"/>
  <c r="T38" i="42"/>
  <c r="AS62" i="42"/>
  <c r="AQ74" i="42"/>
  <c r="AG74" i="42"/>
  <c r="R38" i="42"/>
  <c r="X86" i="4"/>
  <c r="AI86" i="4"/>
  <c r="P86" i="4"/>
  <c r="X27" i="42"/>
  <c r="Y27" i="42"/>
  <c r="CQ86" i="4"/>
  <c r="E64" i="6"/>
  <c r="F64" i="6"/>
  <c r="C64" i="6" s="1"/>
  <c r="E52" i="6"/>
  <c r="F52" i="6"/>
  <c r="C52" i="6" s="1"/>
  <c r="E40" i="6"/>
  <c r="F40" i="6"/>
  <c r="C40" i="6" s="1"/>
  <c r="E28" i="6"/>
  <c r="C27" i="35"/>
  <c r="F28" i="6"/>
  <c r="CW86" i="4"/>
  <c r="BP86" i="4"/>
  <c r="CU86" i="4"/>
  <c r="AD78" i="42"/>
  <c r="N66" i="42"/>
  <c r="AB66" i="42"/>
  <c r="AC66" i="42"/>
  <c r="M54" i="42"/>
  <c r="AS54" i="42"/>
  <c r="AM54" i="42"/>
  <c r="AN16" i="42"/>
  <c r="D16" i="42"/>
  <c r="Z16" i="42"/>
  <c r="BE86" i="4"/>
  <c r="AK27" i="42"/>
  <c r="W74" i="42"/>
  <c r="Z74" i="42"/>
  <c r="J62" i="42"/>
  <c r="E27" i="42"/>
  <c r="V62" i="42"/>
  <c r="E62" i="42"/>
  <c r="AW86" i="4"/>
  <c r="Y86" i="4"/>
  <c r="AD86" i="4"/>
  <c r="I86" i="4"/>
  <c r="R49" i="42"/>
  <c r="CR86" i="4"/>
  <c r="E63" i="6"/>
  <c r="F63" i="6"/>
  <c r="C63" i="6" s="1"/>
  <c r="E51" i="6"/>
  <c r="F51" i="6"/>
  <c r="C51" i="6" s="1"/>
  <c r="E39" i="6"/>
  <c r="F39" i="6"/>
  <c r="C39" i="6" s="1"/>
  <c r="BW86" i="4"/>
  <c r="CB86" i="4"/>
  <c r="BI86" i="4"/>
  <c r="M78" i="42"/>
  <c r="AJ66" i="42"/>
  <c r="X66" i="42"/>
  <c r="E66" i="42"/>
  <c r="C54" i="42"/>
  <c r="AG16" i="42"/>
  <c r="AM16" i="42"/>
  <c r="Y16" i="42"/>
  <c r="BK86" i="4"/>
  <c r="N74" i="42"/>
  <c r="AL27" i="42"/>
  <c r="N27" i="42"/>
  <c r="H38" i="42"/>
  <c r="W62" i="42"/>
  <c r="AJ62" i="42"/>
  <c r="AN74" i="42"/>
  <c r="C86" i="4"/>
  <c r="Z27" i="42"/>
  <c r="AU86" i="4"/>
  <c r="K86" i="4"/>
  <c r="BA86" i="4"/>
  <c r="E332" i="32"/>
  <c r="F331" i="32" s="1"/>
  <c r="E62" i="6"/>
  <c r="F62" i="6"/>
  <c r="D62" i="6" s="1"/>
  <c r="E50" i="6"/>
  <c r="F50" i="6"/>
  <c r="C50" i="6" s="1"/>
  <c r="E38" i="6"/>
  <c r="F38" i="6"/>
  <c r="C38" i="6" s="1"/>
  <c r="C25" i="35"/>
  <c r="E26" i="6"/>
  <c r="F26" i="6"/>
  <c r="AR66" i="42"/>
  <c r="CL86" i="4"/>
  <c r="BQ86" i="4"/>
  <c r="AS66" i="42"/>
  <c r="AM66" i="42"/>
  <c r="S54" i="42"/>
  <c r="AL54" i="42"/>
  <c r="J54" i="42"/>
  <c r="AK54" i="42"/>
  <c r="AC16" i="42"/>
  <c r="AM38" i="42"/>
  <c r="E38" i="42"/>
  <c r="I74" i="42"/>
  <c r="AS74" i="42"/>
  <c r="J38" i="42"/>
  <c r="D38" i="42"/>
  <c r="AE38" i="42"/>
  <c r="AY86" i="4"/>
  <c r="AB86" i="4"/>
  <c r="AL62" i="42"/>
  <c r="Y37" i="42"/>
  <c r="E61" i="6"/>
  <c r="F61" i="6"/>
  <c r="C61" i="6" s="1"/>
  <c r="E49" i="6"/>
  <c r="F49" i="6"/>
  <c r="C49" i="6" s="1"/>
  <c r="E37" i="6"/>
  <c r="F37" i="6"/>
  <c r="C37" i="6" s="1"/>
  <c r="C24" i="35"/>
  <c r="AS21" i="42"/>
  <c r="T21" i="42"/>
  <c r="I16" i="5"/>
  <c r="E20" i="5"/>
  <c r="I14" i="5"/>
  <c r="AK14" i="5"/>
  <c r="J16" i="5"/>
  <c r="P20" i="5"/>
  <c r="AL14" i="42"/>
  <c r="AK14" i="42"/>
  <c r="J14" i="5"/>
  <c r="AF14" i="5"/>
  <c r="R16" i="5"/>
  <c r="F16" i="8"/>
  <c r="O20" i="5"/>
  <c r="K14" i="5"/>
  <c r="AG14" i="5"/>
  <c r="C14" i="42"/>
  <c r="D18" i="4"/>
  <c r="O18" i="4" s="1"/>
  <c r="B13" i="6"/>
  <c r="C11" i="35" s="1"/>
  <c r="D19" i="4"/>
  <c r="O19" i="4" s="1"/>
  <c r="Q19" i="4" s="1"/>
  <c r="B14" i="6"/>
  <c r="C12" i="35" s="1"/>
  <c r="E19" i="6"/>
  <c r="C18" i="35"/>
  <c r="F19" i="6"/>
  <c r="C17" i="35"/>
  <c r="M16" i="5"/>
  <c r="K16" i="5"/>
  <c r="J20" i="5"/>
  <c r="L20" i="5"/>
  <c r="R14" i="5"/>
  <c r="AI14" i="5"/>
  <c r="L16" i="5"/>
  <c r="S20" i="5"/>
  <c r="AE14" i="5"/>
  <c r="P14" i="5"/>
  <c r="S16" i="5"/>
  <c r="I20" i="5"/>
  <c r="AB14" i="5"/>
  <c r="U14" i="5"/>
  <c r="CG20" i="4"/>
  <c r="CP20" i="4" s="1"/>
  <c r="CV20" i="4" s="1"/>
  <c r="B15" i="6"/>
  <c r="C13" i="35" s="1"/>
  <c r="E13" i="35" s="1"/>
  <c r="Y14" i="5"/>
  <c r="AA14" i="5" s="1"/>
  <c r="AU14" i="5" s="1"/>
  <c r="O14" i="5"/>
  <c r="B13" i="5"/>
  <c r="F21" i="2"/>
  <c r="Q3" i="5"/>
  <c r="C13" i="5" s="1"/>
  <c r="Z13" i="5" s="1"/>
  <c r="I55" i="34"/>
  <c r="H54" i="34"/>
  <c r="L55" i="34"/>
  <c r="D16" i="34"/>
  <c r="F18" i="6"/>
  <c r="D18" i="6" s="1"/>
  <c r="BX3" i="64"/>
  <c r="I51" i="13"/>
  <c r="CC3" i="50"/>
  <c r="DB3" i="64"/>
  <c r="BQ3" i="50"/>
  <c r="L3" i="15"/>
  <c r="Q3" i="4"/>
  <c r="W5" i="45"/>
  <c r="K3" i="49"/>
  <c r="G3" i="10"/>
  <c r="N3" i="8"/>
  <c r="H3" i="9"/>
  <c r="G3" i="6"/>
  <c r="BZ3" i="50"/>
  <c r="CY3" i="64"/>
  <c r="K5" i="49"/>
  <c r="H3" i="7"/>
  <c r="J2" i="13"/>
  <c r="Q5" i="4"/>
  <c r="J4" i="14"/>
  <c r="AU3" i="50"/>
  <c r="Y51" i="8"/>
  <c r="AB18" i="8"/>
  <c r="H55" i="5"/>
  <c r="N57" i="8"/>
  <c r="R57" i="8"/>
  <c r="D53" i="8"/>
  <c r="E53" i="8"/>
  <c r="N53" i="8"/>
  <c r="I50" i="8"/>
  <c r="R50" i="8"/>
  <c r="W51" i="8"/>
  <c r="X51" i="8"/>
  <c r="M27" i="5"/>
  <c r="L27" i="5"/>
  <c r="P43" i="5"/>
  <c r="Q43" i="5"/>
  <c r="J18" i="8"/>
  <c r="M18" i="8"/>
  <c r="K54" i="5"/>
  <c r="J54" i="5"/>
  <c r="C12" i="33"/>
  <c r="G14" i="8"/>
  <c r="AB57" i="8"/>
  <c r="U57" i="8"/>
  <c r="S56" i="8"/>
  <c r="J46" i="5"/>
  <c r="M46" i="5"/>
  <c r="S46" i="5"/>
  <c r="AN2" i="24"/>
  <c r="H46" i="8"/>
  <c r="U56" i="8"/>
  <c r="Y56" i="8"/>
  <c r="X56" i="8"/>
  <c r="H57" i="8"/>
  <c r="O77" i="4"/>
  <c r="AI53" i="42"/>
  <c r="S53" i="42"/>
  <c r="X31" i="42"/>
  <c r="AQ31" i="42"/>
  <c r="W31" i="42"/>
  <c r="CF77" i="4"/>
  <c r="CM77" i="4"/>
  <c r="T42" i="42"/>
  <c r="C42" i="42"/>
  <c r="R42" i="42"/>
  <c r="AN64" i="42"/>
  <c r="D64" i="42"/>
  <c r="BF77" i="4"/>
  <c r="AN77" i="4"/>
  <c r="N77" i="4"/>
  <c r="AB77" i="4"/>
  <c r="Z75" i="42"/>
  <c r="R75" i="42"/>
  <c r="C75" i="42"/>
  <c r="N72" i="42"/>
  <c r="R37" i="42"/>
  <c r="CP77" i="4"/>
  <c r="S43" i="5"/>
  <c r="N55" i="5"/>
  <c r="Q53" i="8"/>
  <c r="AD53" i="8"/>
  <c r="AB53" i="8"/>
  <c r="F50" i="8"/>
  <c r="D50" i="8"/>
  <c r="E51" i="8"/>
  <c r="J51" i="8"/>
  <c r="S27" i="5"/>
  <c r="F43" i="5"/>
  <c r="L43" i="5"/>
  <c r="G18" i="8"/>
  <c r="F55" i="5"/>
  <c r="G55" i="5"/>
  <c r="H46" i="5"/>
  <c r="O14" i="8"/>
  <c r="J14" i="8"/>
  <c r="T57" i="8"/>
  <c r="Z57" i="8"/>
  <c r="L55" i="5"/>
  <c r="O46" i="5"/>
  <c r="Q46" i="5"/>
  <c r="L46" i="5"/>
  <c r="N46" i="8"/>
  <c r="L56" i="8"/>
  <c r="Z56" i="8"/>
  <c r="E57" i="8"/>
  <c r="I57" i="8"/>
  <c r="AU55" i="5"/>
  <c r="BL77" i="4"/>
  <c r="BC77" i="4"/>
  <c r="W53" i="42"/>
  <c r="I53" i="42"/>
  <c r="AF53" i="42"/>
  <c r="AE31" i="42"/>
  <c r="Z31" i="42"/>
  <c r="CU77" i="4"/>
  <c r="BY77" i="4"/>
  <c r="Y42" i="42"/>
  <c r="D53" i="42"/>
  <c r="J64" i="42"/>
  <c r="C64" i="42"/>
  <c r="G77" i="4"/>
  <c r="X77" i="4"/>
  <c r="J77" i="4"/>
  <c r="Z64" i="42"/>
  <c r="AL75" i="42"/>
  <c r="BE77" i="4"/>
  <c r="F27" i="5"/>
  <c r="P54" i="5"/>
  <c r="V53" i="8"/>
  <c r="AA53" i="8"/>
  <c r="I53" i="8"/>
  <c r="O50" i="8"/>
  <c r="AD50" i="8"/>
  <c r="D51" i="8"/>
  <c r="V51" i="8"/>
  <c r="G27" i="5"/>
  <c r="O43" i="5"/>
  <c r="U43" i="5"/>
  <c r="AC18" i="8"/>
  <c r="Q18" i="8"/>
  <c r="L54" i="5"/>
  <c r="V55" i="5"/>
  <c r="E55" i="5"/>
  <c r="G46" i="5"/>
  <c r="R14" i="8"/>
  <c r="F61" i="5"/>
  <c r="J46" i="8"/>
  <c r="G46" i="8"/>
  <c r="AC56" i="8"/>
  <c r="G56" i="8"/>
  <c r="P56" i="8"/>
  <c r="AC57" i="8"/>
  <c r="M55" i="5"/>
  <c r="AU46" i="5"/>
  <c r="R53" i="42"/>
  <c r="X53" i="42"/>
  <c r="M31" i="42"/>
  <c r="C31" i="42"/>
  <c r="BU77" i="4"/>
  <c r="CN77" i="4"/>
  <c r="AN42" i="42"/>
  <c r="I42" i="42"/>
  <c r="AQ42" i="42"/>
  <c r="R64" i="42"/>
  <c r="AE53" i="42"/>
  <c r="H64" i="42"/>
  <c r="AL64" i="42"/>
  <c r="AG77" i="4"/>
  <c r="AR77" i="4"/>
  <c r="P77" i="4"/>
  <c r="BA77" i="4"/>
  <c r="M75" i="42"/>
  <c r="E75" i="42"/>
  <c r="Y60" i="42"/>
  <c r="AQ48" i="42"/>
  <c r="X37" i="42"/>
  <c r="AL37" i="42"/>
  <c r="K77" i="4"/>
  <c r="E77" i="4"/>
  <c r="AA51" i="8"/>
  <c r="W53" i="8"/>
  <c r="Y53" i="8"/>
  <c r="J50" i="8"/>
  <c r="P50" i="8"/>
  <c r="AD51" i="8"/>
  <c r="Z51" i="8"/>
  <c r="P27" i="5"/>
  <c r="N27" i="5"/>
  <c r="V43" i="5"/>
  <c r="Z18" i="8"/>
  <c r="I18" i="8"/>
  <c r="V54" i="5"/>
  <c r="U55" i="5"/>
  <c r="P46" i="5"/>
  <c r="W57" i="8"/>
  <c r="H14" i="8"/>
  <c r="AD56" i="8"/>
  <c r="W46" i="8"/>
  <c r="AB46" i="8"/>
  <c r="I46" i="5"/>
  <c r="I2" i="26"/>
  <c r="I2" i="23"/>
  <c r="Z46" i="8"/>
  <c r="F56" i="8"/>
  <c r="E56" i="8"/>
  <c r="J57" i="8"/>
  <c r="D57" i="8"/>
  <c r="R46" i="5"/>
  <c r="C53" i="42"/>
  <c r="AK31" i="42"/>
  <c r="CJ77" i="4"/>
  <c r="BZ77" i="4"/>
  <c r="AL42" i="42"/>
  <c r="N42" i="42"/>
  <c r="AJ42" i="42"/>
  <c r="T53" i="42"/>
  <c r="AB64" i="42"/>
  <c r="AQ64" i="42"/>
  <c r="AI77" i="4"/>
  <c r="AA77" i="4"/>
  <c r="Z77" i="4"/>
  <c r="Y77" i="4"/>
  <c r="J75" i="42"/>
  <c r="N75" i="42"/>
  <c r="AR75" i="42"/>
  <c r="AB75" i="42"/>
  <c r="AI37" i="42"/>
  <c r="U51" i="8"/>
  <c r="M53" i="8"/>
  <c r="X53" i="8"/>
  <c r="G50" i="8"/>
  <c r="W50" i="8"/>
  <c r="L51" i="8"/>
  <c r="Q51" i="8"/>
  <c r="E27" i="5"/>
  <c r="J27" i="5"/>
  <c r="E43" i="5"/>
  <c r="J43" i="5"/>
  <c r="N18" i="8"/>
  <c r="T54" i="5"/>
  <c r="N14" i="8"/>
  <c r="S55" i="5"/>
  <c r="P55" i="5"/>
  <c r="X14" i="8"/>
  <c r="F57" i="8"/>
  <c r="L61" i="5"/>
  <c r="I46" i="8"/>
  <c r="V46" i="5"/>
  <c r="B45" i="5"/>
  <c r="T46" i="8"/>
  <c r="Y46" i="8"/>
  <c r="V56" i="8"/>
  <c r="G57" i="8"/>
  <c r="V57" i="8"/>
  <c r="AU61" i="5"/>
  <c r="AU37" i="5"/>
  <c r="BB77" i="4"/>
  <c r="H53" i="42"/>
  <c r="AB53" i="42"/>
  <c r="AD31" i="42"/>
  <c r="AG31" i="42"/>
  <c r="CV77" i="4"/>
  <c r="CO77" i="4"/>
  <c r="H42" i="42"/>
  <c r="AM42" i="42"/>
  <c r="J42" i="42"/>
  <c r="AR42" i="42"/>
  <c r="E53" i="42"/>
  <c r="AE64" i="42"/>
  <c r="AG64" i="42"/>
  <c r="AT77" i="4"/>
  <c r="AJ77" i="4"/>
  <c r="AK77" i="4"/>
  <c r="H77" i="4"/>
  <c r="AF75" i="42"/>
  <c r="AM75" i="42"/>
  <c r="R46" i="8"/>
  <c r="F53" i="8"/>
  <c r="T53" i="8"/>
  <c r="Z50" i="8"/>
  <c r="U50" i="8"/>
  <c r="F51" i="8"/>
  <c r="H51" i="8"/>
  <c r="O27" i="5"/>
  <c r="I27" i="5"/>
  <c r="I43" i="5"/>
  <c r="T43" i="5"/>
  <c r="K18" i="8"/>
  <c r="L18" i="8"/>
  <c r="B53" i="5"/>
  <c r="G54" i="5"/>
  <c r="K14" i="8"/>
  <c r="V14" i="8"/>
  <c r="S14" i="8"/>
  <c r="T37" i="5"/>
  <c r="Y57" i="8"/>
  <c r="W14" i="8"/>
  <c r="M61" i="5"/>
  <c r="K46" i="5"/>
  <c r="AA46" i="8"/>
  <c r="K46" i="8"/>
  <c r="AA57" i="8"/>
  <c r="S57" i="8"/>
  <c r="S37" i="5"/>
  <c r="BD77" i="4"/>
  <c r="AC53" i="42"/>
  <c r="AN53" i="42"/>
  <c r="AJ53" i="42"/>
  <c r="AG53" i="42"/>
  <c r="AM31" i="42"/>
  <c r="H31" i="42"/>
  <c r="BR77" i="4"/>
  <c r="BV77" i="4"/>
  <c r="BO77" i="4"/>
  <c r="AE42" i="42"/>
  <c r="S42" i="42"/>
  <c r="V42" i="42"/>
  <c r="Z42" i="42"/>
  <c r="AD42" i="42"/>
  <c r="M64" i="42"/>
  <c r="N64" i="42"/>
  <c r="AL77" i="4"/>
  <c r="R77" i="4"/>
  <c r="AQ77" i="4"/>
  <c r="C73" i="5"/>
  <c r="M77" i="4"/>
  <c r="X75" i="42"/>
  <c r="Y75" i="42"/>
  <c r="O75" i="42"/>
  <c r="I75" i="42"/>
  <c r="I77" i="4"/>
  <c r="V77" i="4"/>
  <c r="W48" i="42"/>
  <c r="N43" i="5"/>
  <c r="V46" i="8"/>
  <c r="P53" i="8"/>
  <c r="J53" i="8"/>
  <c r="X50" i="8"/>
  <c r="AC50" i="8"/>
  <c r="E50" i="8"/>
  <c r="G51" i="8"/>
  <c r="AB51" i="8"/>
  <c r="U27" i="5"/>
  <c r="M43" i="5"/>
  <c r="S18" i="8"/>
  <c r="F54" i="5"/>
  <c r="S54" i="5"/>
  <c r="E14" i="8"/>
  <c r="R55" i="5"/>
  <c r="J37" i="5"/>
  <c r="I2" i="28"/>
  <c r="F14" i="8"/>
  <c r="I14" i="8"/>
  <c r="AD57" i="8"/>
  <c r="L46" i="8"/>
  <c r="O46" i="8"/>
  <c r="I56" i="8"/>
  <c r="T56" i="8"/>
  <c r="Q57" i="8"/>
  <c r="Z53" i="42"/>
  <c r="AD53" i="42"/>
  <c r="Y53" i="42"/>
  <c r="AJ31" i="42"/>
  <c r="E31" i="42"/>
  <c r="CD77" i="4"/>
  <c r="CK77" i="4"/>
  <c r="CA77" i="4"/>
  <c r="AK42" i="42"/>
  <c r="S64" i="42"/>
  <c r="W64" i="42"/>
  <c r="AC64" i="42"/>
  <c r="AW77" i="4"/>
  <c r="AV77" i="4"/>
  <c r="AU77" i="4"/>
  <c r="AS77" i="4"/>
  <c r="AO77" i="4"/>
  <c r="E64" i="42"/>
  <c r="AC75" i="42"/>
  <c r="U54" i="5"/>
  <c r="Q46" i="8"/>
  <c r="U53" i="8"/>
  <c r="G53" i="8"/>
  <c r="Y50" i="8"/>
  <c r="S50" i="8"/>
  <c r="AB50" i="8"/>
  <c r="S51" i="8"/>
  <c r="R27" i="5"/>
  <c r="K27" i="5"/>
  <c r="B42" i="5"/>
  <c r="C16" i="33"/>
  <c r="O54" i="5"/>
  <c r="N54" i="5"/>
  <c r="L14" i="8"/>
  <c r="Q55" i="5"/>
  <c r="T55" i="5"/>
  <c r="U14" i="8"/>
  <c r="E61" i="5"/>
  <c r="N56" i="8"/>
  <c r="N46" i="5"/>
  <c r="M46" i="8"/>
  <c r="K2" i="27"/>
  <c r="W56" i="8"/>
  <c r="AA56" i="8"/>
  <c r="P57" i="8"/>
  <c r="AU43" i="5"/>
  <c r="V53" i="42"/>
  <c r="AK53" i="42"/>
  <c r="AM53" i="42"/>
  <c r="J31" i="42"/>
  <c r="N31" i="42"/>
  <c r="CS77" i="4"/>
  <c r="CW77" i="4"/>
  <c r="BP77" i="4"/>
  <c r="AG42" i="42"/>
  <c r="AB42" i="42"/>
  <c r="X42" i="42"/>
  <c r="AD64" i="42"/>
  <c r="AF64" i="42"/>
  <c r="D77" i="4"/>
  <c r="BH77" i="4"/>
  <c r="AY77" i="4"/>
  <c r="C77" i="4"/>
  <c r="S75" i="42"/>
  <c r="AK75" i="42"/>
  <c r="Y48" i="42"/>
  <c r="Z53" i="8"/>
  <c r="O53" i="8"/>
  <c r="M50" i="8"/>
  <c r="N50" i="8"/>
  <c r="L50" i="8"/>
  <c r="P51" i="8"/>
  <c r="N51" i="8"/>
  <c r="K51" i="8"/>
  <c r="B26" i="5"/>
  <c r="K43" i="5"/>
  <c r="W18" i="8"/>
  <c r="M54" i="5"/>
  <c r="I54" i="5"/>
  <c r="AA14" i="8"/>
  <c r="B54" i="5"/>
  <c r="Y14" i="8"/>
  <c r="D56" i="8"/>
  <c r="T46" i="5"/>
  <c r="E46" i="8"/>
  <c r="U46" i="8"/>
  <c r="AD46" i="8"/>
  <c r="K56" i="8"/>
  <c r="O57" i="8"/>
  <c r="M57" i="8"/>
  <c r="X57" i="8"/>
  <c r="S46" i="8"/>
  <c r="Y31" i="42"/>
  <c r="I31" i="42"/>
  <c r="BI77" i="4"/>
  <c r="BS77" i="4"/>
  <c r="BW77" i="4"/>
  <c r="CB77" i="4"/>
  <c r="D42" i="42"/>
  <c r="E42" i="42"/>
  <c r="AS42" i="42"/>
  <c r="T64" i="42"/>
  <c r="V64" i="42"/>
  <c r="AX77" i="4"/>
  <c r="BM77" i="4"/>
  <c r="BN77" i="4"/>
  <c r="Q77" i="4"/>
  <c r="S77" i="4"/>
  <c r="AJ75" i="42"/>
  <c r="AN75" i="42"/>
  <c r="AQ75" i="42"/>
  <c r="D75" i="42"/>
  <c r="AG75" i="42"/>
  <c r="AI75" i="42"/>
  <c r="AM77" i="4"/>
  <c r="H53" i="8"/>
  <c r="V50" i="8"/>
  <c r="Q50" i="8"/>
  <c r="AC51" i="8"/>
  <c r="R51" i="8"/>
  <c r="Y18" i="8"/>
  <c r="H54" i="5"/>
  <c r="P14" i="8"/>
  <c r="J55" i="5"/>
  <c r="G61" i="5"/>
  <c r="AB14" i="8"/>
  <c r="AC14" i="8"/>
  <c r="Z14" i="8"/>
  <c r="Q56" i="8"/>
  <c r="P46" i="8"/>
  <c r="R56" i="8"/>
  <c r="AC46" i="8"/>
  <c r="N53" i="42"/>
  <c r="AS53" i="42"/>
  <c r="AF31" i="42"/>
  <c r="CE77" i="4"/>
  <c r="CL77" i="4"/>
  <c r="BQ77" i="4"/>
  <c r="AF42" i="42"/>
  <c r="AI42" i="42"/>
  <c r="O64" i="42"/>
  <c r="AS64" i="42"/>
  <c r="AJ64" i="42"/>
  <c r="AE77" i="4"/>
  <c r="U77" i="4"/>
  <c r="AS75" i="42"/>
  <c r="V75" i="42"/>
  <c r="AE75" i="42"/>
  <c r="T75" i="42"/>
  <c r="F77" i="4"/>
  <c r="G332" i="32"/>
  <c r="H330" i="32" s="1"/>
  <c r="AN72" i="42"/>
  <c r="G324" i="32"/>
  <c r="H321" i="32" s="1"/>
  <c r="X15" i="8"/>
  <c r="AC15" i="8"/>
  <c r="AF15" i="42"/>
  <c r="R15" i="8"/>
  <c r="G15" i="8"/>
  <c r="H15" i="42"/>
  <c r="Y15" i="8"/>
  <c r="N15" i="8"/>
  <c r="L15" i="8"/>
  <c r="AG15" i="42"/>
  <c r="AJ15" i="42"/>
  <c r="S15" i="8"/>
  <c r="M15" i="8"/>
  <c r="AB15" i="8"/>
  <c r="W15" i="8"/>
  <c r="E15" i="8"/>
  <c r="C13" i="33"/>
  <c r="T15" i="8"/>
  <c r="J15" i="42"/>
  <c r="AM15" i="42"/>
  <c r="Z15" i="8"/>
  <c r="I15" i="8"/>
  <c r="K15" i="8"/>
  <c r="AD15" i="42"/>
  <c r="O15" i="8"/>
  <c r="U15" i="8"/>
  <c r="J15" i="8"/>
  <c r="F15" i="8"/>
  <c r="AA15" i="8"/>
  <c r="AD15" i="8"/>
  <c r="Y15" i="42"/>
  <c r="M6" i="60"/>
  <c r="B3" i="64"/>
  <c r="F29" i="2"/>
  <c r="K6" i="29" s="1"/>
  <c r="C3" i="64"/>
  <c r="A3" i="64"/>
  <c r="D13" i="34"/>
  <c r="D13" i="35" s="1"/>
  <c r="H11" i="28"/>
  <c r="DA3" i="64"/>
  <c r="AD25" i="11"/>
  <c r="AL3" i="64" s="1"/>
  <c r="AI3" i="64"/>
  <c r="BB3" i="50"/>
  <c r="BS3" i="64"/>
  <c r="BN3" i="50"/>
  <c r="CM3" i="64"/>
  <c r="O3" i="64"/>
  <c r="AC3" i="50"/>
  <c r="AO3" i="64"/>
  <c r="AR3" i="50"/>
  <c r="BD3" i="64"/>
  <c r="C19" i="17"/>
  <c r="AN5" i="24" s="1"/>
  <c r="C15" i="17"/>
  <c r="G5" i="10"/>
  <c r="J4" i="13"/>
  <c r="H5" i="7"/>
  <c r="Q4" i="5"/>
  <c r="N4" i="8"/>
  <c r="L4" i="15"/>
  <c r="L4" i="30"/>
  <c r="Q4" i="33" s="1"/>
  <c r="L4" i="34" s="1"/>
  <c r="I4" i="35" s="1"/>
  <c r="Q4" i="4"/>
  <c r="L5" i="30"/>
  <c r="D10" i="30" s="1"/>
  <c r="L5" i="15"/>
  <c r="H4" i="7"/>
  <c r="AK4" i="42"/>
  <c r="B17" i="45"/>
  <c r="M3" i="60"/>
  <c r="J3" i="13"/>
  <c r="G4" i="10"/>
  <c r="B12" i="10" s="1"/>
  <c r="W6" i="45"/>
  <c r="B17" i="12"/>
  <c r="X3" i="60"/>
  <c r="C18" i="17"/>
  <c r="J4" i="20" s="1"/>
  <c r="B3" i="50"/>
  <c r="G5" i="6"/>
  <c r="L3" i="60"/>
  <c r="G4" i="6"/>
  <c r="Q5" i="5"/>
  <c r="C3" i="50"/>
  <c r="B25" i="11"/>
  <c r="J46" i="53" s="1"/>
  <c r="J47" i="53" s="1"/>
  <c r="L6" i="60"/>
  <c r="L3" i="30"/>
  <c r="Q3" i="33" s="1"/>
  <c r="L3" i="34" s="1"/>
  <c r="I3" i="35" s="1"/>
  <c r="J5" i="14"/>
  <c r="C11" i="24"/>
  <c r="G17" i="12"/>
  <c r="P17" i="12" s="1"/>
  <c r="CH3" i="64" s="1"/>
  <c r="A31" i="36"/>
  <c r="A31" i="44" s="1"/>
  <c r="A33" i="44" s="1"/>
  <c r="F22" i="2"/>
  <c r="F17" i="12" s="1"/>
  <c r="K4" i="49"/>
  <c r="AF5" i="11"/>
  <c r="AF6" i="11"/>
  <c r="H5" i="9"/>
  <c r="J3" i="20"/>
  <c r="H4" i="9"/>
  <c r="J6" i="14"/>
  <c r="AK5" i="42"/>
  <c r="C13" i="42"/>
  <c r="AQ13" i="42"/>
  <c r="AL13" i="42"/>
  <c r="M13" i="42"/>
  <c r="AF13" i="42"/>
  <c r="N13" i="42"/>
  <c r="AJ13" i="42"/>
  <c r="H13" i="42"/>
  <c r="I13" i="42"/>
  <c r="E13" i="42"/>
  <c r="O13" i="42"/>
  <c r="Z13" i="42"/>
  <c r="X13" i="42"/>
  <c r="AM13" i="42"/>
  <c r="AC13" i="42"/>
  <c r="AN13" i="42"/>
  <c r="AD13" i="42"/>
  <c r="W13" i="42"/>
  <c r="J13" i="42"/>
  <c r="J13" i="34"/>
  <c r="O66" i="5"/>
  <c r="V66" i="5"/>
  <c r="B52" i="5"/>
  <c r="CL27" i="4"/>
  <c r="BY27" i="4"/>
  <c r="AV71" i="4"/>
  <c r="P71" i="4"/>
  <c r="BJ71" i="4"/>
  <c r="C67" i="5"/>
  <c r="O67" i="5" s="1"/>
  <c r="AA71" i="4"/>
  <c r="AK71" i="4"/>
  <c r="AY71" i="4"/>
  <c r="BN71" i="4"/>
  <c r="AS71" i="4"/>
  <c r="K71" i="4"/>
  <c r="BG71" i="4"/>
  <c r="AU71" i="4"/>
  <c r="J71" i="4"/>
  <c r="M71" i="4"/>
  <c r="W71" i="4"/>
  <c r="H71" i="4"/>
  <c r="AT71" i="4"/>
  <c r="AR71" i="4"/>
  <c r="AM71" i="4"/>
  <c r="D71" i="4"/>
  <c r="Q71" i="4"/>
  <c r="AH71" i="4"/>
  <c r="BA71" i="4"/>
  <c r="AF71" i="4"/>
  <c r="BM71" i="4"/>
  <c r="BK71" i="4"/>
  <c r="AI71" i="4"/>
  <c r="AN71" i="4"/>
  <c r="B67" i="8"/>
  <c r="C67" i="8" s="1"/>
  <c r="CR71" i="4"/>
  <c r="X71" i="4"/>
  <c r="BH71" i="4"/>
  <c r="C71" i="4"/>
  <c r="CP71" i="4"/>
  <c r="I71" i="4"/>
  <c r="S71" i="4"/>
  <c r="AD71" i="4"/>
  <c r="N66" i="5"/>
  <c r="Q66" i="5"/>
  <c r="F53" i="5"/>
  <c r="AU66" i="5"/>
  <c r="CT27" i="4"/>
  <c r="C63" i="42"/>
  <c r="O71" i="42"/>
  <c r="T37" i="4"/>
  <c r="U37" i="4"/>
  <c r="AU37" i="4"/>
  <c r="W37" i="4"/>
  <c r="D37" i="4"/>
  <c r="X37" i="4"/>
  <c r="Z37" i="4"/>
  <c r="AM37" i="4"/>
  <c r="AG37" i="4"/>
  <c r="AP37" i="4"/>
  <c r="G37" i="4"/>
  <c r="I37" i="4"/>
  <c r="V37" i="4"/>
  <c r="B33" i="8"/>
  <c r="AJ37" i="4"/>
  <c r="S37" i="4"/>
  <c r="AD37" i="4"/>
  <c r="AF37" i="4"/>
  <c r="Y37" i="4"/>
  <c r="C37" i="4"/>
  <c r="F32" i="6" s="1"/>
  <c r="AC37" i="4"/>
  <c r="N37" i="4"/>
  <c r="AT37" i="4"/>
  <c r="BK37" i="4"/>
  <c r="AA37" i="4"/>
  <c r="AE37" i="4"/>
  <c r="C33" i="5"/>
  <c r="E37" i="4"/>
  <c r="F37" i="4"/>
  <c r="E32" i="6" s="1"/>
  <c r="M37" i="4"/>
  <c r="H37" i="4"/>
  <c r="R37" i="4"/>
  <c r="P37" i="4"/>
  <c r="AV37" i="4"/>
  <c r="AI37" i="4"/>
  <c r="AN37" i="4"/>
  <c r="U27" i="4"/>
  <c r="AH27" i="4"/>
  <c r="AK27" i="4"/>
  <c r="AB27" i="4"/>
  <c r="F27" i="4"/>
  <c r="R27" i="4"/>
  <c r="AI27" i="4"/>
  <c r="Y27" i="4"/>
  <c r="P27" i="4"/>
  <c r="W27" i="4"/>
  <c r="C23" i="5"/>
  <c r="AO27" i="4"/>
  <c r="H27" i="4"/>
  <c r="BG27" i="4"/>
  <c r="T27" i="4"/>
  <c r="X27" i="4"/>
  <c r="AN27" i="4"/>
  <c r="E27" i="4"/>
  <c r="AT27" i="4"/>
  <c r="B23" i="8"/>
  <c r="C21" i="33" s="1"/>
  <c r="K27" i="4"/>
  <c r="F20" i="34" s="1"/>
  <c r="G27" i="4"/>
  <c r="AD27" i="4"/>
  <c r="V27" i="4"/>
  <c r="AM27" i="4"/>
  <c r="AJ27" i="4"/>
  <c r="AF27" i="4"/>
  <c r="AA27" i="4"/>
  <c r="AC27" i="4"/>
  <c r="AG27" i="4"/>
  <c r="N27" i="4"/>
  <c r="J27" i="4"/>
  <c r="M27" i="4"/>
  <c r="AP27" i="4"/>
  <c r="AL27" i="4"/>
  <c r="AE27" i="4"/>
  <c r="S27" i="4"/>
  <c r="D27" i="4"/>
  <c r="U66" i="5"/>
  <c r="B65" i="5"/>
  <c r="G53" i="5"/>
  <c r="I29" i="42"/>
  <c r="CO27" i="4"/>
  <c r="BH27" i="4"/>
  <c r="C71" i="42"/>
  <c r="D63" i="42"/>
  <c r="E63" i="42"/>
  <c r="M66" i="5"/>
  <c r="J66" i="5"/>
  <c r="L53" i="5"/>
  <c r="Q53" i="5"/>
  <c r="BS27" i="4"/>
  <c r="BT27" i="4"/>
  <c r="BO27" i="4"/>
  <c r="X73" i="42"/>
  <c r="H73" i="42"/>
  <c r="AA46" i="4"/>
  <c r="BJ46" i="4"/>
  <c r="Z46" i="4"/>
  <c r="CR46" i="4"/>
  <c r="CQ46" i="4"/>
  <c r="CP46" i="4"/>
  <c r="R46" i="4"/>
  <c r="AM46" i="4"/>
  <c r="C42" i="5"/>
  <c r="AM42" i="5" s="1"/>
  <c r="B42" i="8"/>
  <c r="B31" i="8"/>
  <c r="AK35" i="4"/>
  <c r="AO35" i="4"/>
  <c r="M35" i="4"/>
  <c r="AG35" i="4"/>
  <c r="T35" i="4"/>
  <c r="AD35" i="4"/>
  <c r="G35" i="4"/>
  <c r="N35" i="4"/>
  <c r="K35" i="4"/>
  <c r="F28" i="34" s="1"/>
  <c r="F35" i="4"/>
  <c r="E30" i="6" s="1"/>
  <c r="AB35" i="4"/>
  <c r="AT35" i="4"/>
  <c r="R35" i="4"/>
  <c r="AH35" i="4"/>
  <c r="V35" i="4"/>
  <c r="D35" i="4"/>
  <c r="Y35" i="4"/>
  <c r="AV35" i="4"/>
  <c r="AI35" i="4"/>
  <c r="O53" i="5"/>
  <c r="BR27" i="4"/>
  <c r="CF27" i="4"/>
  <c r="CA27" i="4"/>
  <c r="AI61" i="42"/>
  <c r="AC61" i="42"/>
  <c r="Y61" i="42"/>
  <c r="V61" i="42"/>
  <c r="AS61" i="42"/>
  <c r="AJ61" i="42"/>
  <c r="AG61" i="42"/>
  <c r="AD61" i="42"/>
  <c r="R61" i="42"/>
  <c r="S61" i="42"/>
  <c r="AL61" i="42"/>
  <c r="D61" i="42"/>
  <c r="Z61" i="42"/>
  <c r="T61" i="42"/>
  <c r="AR61" i="42"/>
  <c r="J61" i="42"/>
  <c r="I61" i="42"/>
  <c r="AK61" i="42"/>
  <c r="AQ61" i="42"/>
  <c r="M61" i="42"/>
  <c r="AM61" i="42"/>
  <c r="N61" i="42"/>
  <c r="O61" i="42"/>
  <c r="W61" i="42"/>
  <c r="W71" i="42"/>
  <c r="AQ71" i="42"/>
  <c r="X71" i="42"/>
  <c r="Y71" i="42"/>
  <c r="R71" i="42"/>
  <c r="V71" i="42"/>
  <c r="AN71" i="42"/>
  <c r="AD71" i="42"/>
  <c r="AI71" i="42"/>
  <c r="T71" i="42"/>
  <c r="AG71" i="42"/>
  <c r="D71" i="42"/>
  <c r="M71" i="42"/>
  <c r="H71" i="42"/>
  <c r="AB71" i="42"/>
  <c r="AK71" i="42"/>
  <c r="AS71" i="42"/>
  <c r="AM71" i="42"/>
  <c r="E71" i="42"/>
  <c r="AE71" i="42"/>
  <c r="I71" i="42"/>
  <c r="S71" i="42"/>
  <c r="J71" i="42"/>
  <c r="AR71" i="42"/>
  <c r="M83" i="42"/>
  <c r="AM83" i="42"/>
  <c r="AB83" i="42"/>
  <c r="V83" i="42"/>
  <c r="S83" i="42"/>
  <c r="AI83" i="42"/>
  <c r="T83" i="42"/>
  <c r="AS83" i="42"/>
  <c r="R83" i="42"/>
  <c r="Y83" i="42"/>
  <c r="J83" i="42"/>
  <c r="H83" i="42"/>
  <c r="AL83" i="42"/>
  <c r="W83" i="42"/>
  <c r="AQ83" i="42"/>
  <c r="C83" i="42"/>
  <c r="AE83" i="42"/>
  <c r="AG83" i="42"/>
  <c r="AC83" i="42"/>
  <c r="E83" i="42"/>
  <c r="O83" i="42"/>
  <c r="X83" i="42"/>
  <c r="AD83" i="42"/>
  <c r="AF83" i="42"/>
  <c r="Z83" i="42"/>
  <c r="D83" i="42"/>
  <c r="I83" i="42"/>
  <c r="AR83" i="42"/>
  <c r="F85" i="4"/>
  <c r="AQ85" i="4"/>
  <c r="AV85" i="4"/>
  <c r="AP85" i="4"/>
  <c r="W85" i="4"/>
  <c r="AU85" i="4"/>
  <c r="AF85" i="4"/>
  <c r="C85" i="4"/>
  <c r="AJ85" i="4"/>
  <c r="AS85" i="4"/>
  <c r="E85" i="4"/>
  <c r="I85" i="4"/>
  <c r="Z85" i="4"/>
  <c r="AD85" i="4"/>
  <c r="V85" i="4"/>
  <c r="AO85" i="4"/>
  <c r="AT85" i="4"/>
  <c r="AR85" i="4"/>
  <c r="P85" i="4"/>
  <c r="N85" i="4"/>
  <c r="BE85" i="4"/>
  <c r="J85" i="4"/>
  <c r="G85" i="4"/>
  <c r="AI85" i="4"/>
  <c r="CR85" i="4"/>
  <c r="AY85" i="4"/>
  <c r="U85" i="4"/>
  <c r="CQ85" i="4"/>
  <c r="AK85" i="4"/>
  <c r="AE85" i="4"/>
  <c r="AB85" i="4"/>
  <c r="CP85" i="4"/>
  <c r="AX85" i="4"/>
  <c r="X85" i="4"/>
  <c r="AH85" i="4"/>
  <c r="S85" i="4"/>
  <c r="AN85" i="4"/>
  <c r="Q85" i="4"/>
  <c r="AM85" i="4"/>
  <c r="T85" i="4"/>
  <c r="R85" i="4"/>
  <c r="AL85" i="4"/>
  <c r="Y85" i="4"/>
  <c r="H85" i="4"/>
  <c r="J53" i="5"/>
  <c r="AU53" i="5"/>
  <c r="H53" i="5"/>
  <c r="N53" i="5"/>
  <c r="BB27" i="4"/>
  <c r="BU27" i="4"/>
  <c r="CU27" i="4"/>
  <c r="BP27" i="4"/>
  <c r="AM73" i="42"/>
  <c r="AQ39" i="42"/>
  <c r="AK39" i="42"/>
  <c r="Z39" i="42"/>
  <c r="AI39" i="42"/>
  <c r="C39" i="42"/>
  <c r="T39" i="42"/>
  <c r="J39" i="42"/>
  <c r="O39" i="42"/>
  <c r="D39" i="42"/>
  <c r="AD39" i="42"/>
  <c r="AM39" i="42"/>
  <c r="I39" i="42"/>
  <c r="H39" i="42"/>
  <c r="E39" i="42"/>
  <c r="M39" i="42"/>
  <c r="AE39" i="42"/>
  <c r="AG39" i="42"/>
  <c r="S39" i="42"/>
  <c r="AJ39" i="42"/>
  <c r="AC39" i="42"/>
  <c r="X39" i="42"/>
  <c r="AL39" i="42"/>
  <c r="R39" i="42"/>
  <c r="AN39" i="42"/>
  <c r="AB39" i="42"/>
  <c r="Y39" i="42"/>
  <c r="AF39" i="42"/>
  <c r="X50" i="42"/>
  <c r="V50" i="42"/>
  <c r="T50" i="42"/>
  <c r="AJ50" i="42"/>
  <c r="AB50" i="42"/>
  <c r="Y50" i="42"/>
  <c r="M50" i="42"/>
  <c r="AC50" i="42"/>
  <c r="AF50" i="42"/>
  <c r="I50" i="42"/>
  <c r="AD50" i="42"/>
  <c r="N50" i="42"/>
  <c r="D50" i="42"/>
  <c r="H50" i="42"/>
  <c r="S50" i="42"/>
  <c r="AM50" i="42"/>
  <c r="AG50" i="42"/>
  <c r="W50" i="42"/>
  <c r="AR50" i="42"/>
  <c r="AL50" i="42"/>
  <c r="AS50" i="42"/>
  <c r="AN50" i="42"/>
  <c r="AI50" i="42"/>
  <c r="O50" i="42"/>
  <c r="AQ50" i="42"/>
  <c r="G55" i="4"/>
  <c r="Y55" i="4"/>
  <c r="CR55" i="4"/>
  <c r="J55" i="4"/>
  <c r="CP55" i="4"/>
  <c r="CQ44" i="4"/>
  <c r="AA44" i="4"/>
  <c r="CR44" i="4"/>
  <c r="CP44" i="4"/>
  <c r="U44" i="4"/>
  <c r="AK44" i="4"/>
  <c r="AX44" i="4"/>
  <c r="BA27" i="4"/>
  <c r="BW27" i="4"/>
  <c r="BV27" i="4"/>
  <c r="CB27" i="4"/>
  <c r="AE61" i="42"/>
  <c r="AJ29" i="42"/>
  <c r="AD29" i="42"/>
  <c r="X29" i="42"/>
  <c r="AL63" i="42"/>
  <c r="Z63" i="42"/>
  <c r="X63" i="42"/>
  <c r="AR63" i="42"/>
  <c r="AE63" i="42"/>
  <c r="Y63" i="42"/>
  <c r="H63" i="42"/>
  <c r="AC63" i="42"/>
  <c r="AJ63" i="42"/>
  <c r="AB63" i="42"/>
  <c r="AI63" i="42"/>
  <c r="J63" i="42"/>
  <c r="T63" i="42"/>
  <c r="AG63" i="42"/>
  <c r="AK63" i="42"/>
  <c r="AS63" i="42"/>
  <c r="V63" i="42"/>
  <c r="M63" i="42"/>
  <c r="I63" i="42"/>
  <c r="AM63" i="42"/>
  <c r="AD63" i="42"/>
  <c r="O63" i="42"/>
  <c r="W63" i="42"/>
  <c r="AQ63" i="42"/>
  <c r="N63" i="42"/>
  <c r="R63" i="42"/>
  <c r="AF63" i="42"/>
  <c r="S63" i="42"/>
  <c r="AS73" i="42"/>
  <c r="I73" i="42"/>
  <c r="Y73" i="42"/>
  <c r="AB73" i="42"/>
  <c r="M73" i="42"/>
  <c r="AC73" i="42"/>
  <c r="AQ73" i="42"/>
  <c r="D73" i="42"/>
  <c r="AK73" i="42"/>
  <c r="W73" i="42"/>
  <c r="R73" i="42"/>
  <c r="AI73" i="42"/>
  <c r="T73" i="42"/>
  <c r="AE73" i="42"/>
  <c r="S73" i="42"/>
  <c r="AN73" i="42"/>
  <c r="AG73" i="42"/>
  <c r="E73" i="42"/>
  <c r="N73" i="42"/>
  <c r="C73" i="42"/>
  <c r="Z73" i="42"/>
  <c r="AD73" i="42"/>
  <c r="AL73" i="42"/>
  <c r="AR73" i="42"/>
  <c r="V73" i="42"/>
  <c r="O73" i="42"/>
  <c r="AL83" i="4"/>
  <c r="BB83" i="4"/>
  <c r="AD83" i="4"/>
  <c r="AE83" i="4"/>
  <c r="AQ83" i="4"/>
  <c r="V83" i="4"/>
  <c r="BA83" i="4"/>
  <c r="G83" i="4"/>
  <c r="AJ83" i="4"/>
  <c r="AS83" i="4"/>
  <c r="BC83" i="4"/>
  <c r="D83" i="4"/>
  <c r="CR83" i="4"/>
  <c r="AU83" i="4"/>
  <c r="AB83" i="4"/>
  <c r="AR83" i="4"/>
  <c r="AP83" i="4"/>
  <c r="CQ83" i="4"/>
  <c r="AG83" i="4"/>
  <c r="BN83" i="4"/>
  <c r="BM83" i="4"/>
  <c r="F83" i="4"/>
  <c r="AH83" i="4"/>
  <c r="AV83" i="4"/>
  <c r="CP83" i="4"/>
  <c r="AA83" i="4"/>
  <c r="Y83" i="4"/>
  <c r="AN83" i="4"/>
  <c r="S83" i="4"/>
  <c r="W83" i="4"/>
  <c r="AO83" i="4"/>
  <c r="AM83" i="4"/>
  <c r="C79" i="5"/>
  <c r="AF79" i="5" s="1"/>
  <c r="BK83" i="4"/>
  <c r="AY83" i="4"/>
  <c r="C83" i="4"/>
  <c r="F66" i="5"/>
  <c r="S53" i="5"/>
  <c r="AU74" i="5"/>
  <c r="BC27" i="4"/>
  <c r="BE27" i="4"/>
  <c r="CK27" i="4"/>
  <c r="BQ27" i="4"/>
  <c r="AL71" i="42"/>
  <c r="AJ73" i="42"/>
  <c r="AC71" i="42"/>
  <c r="R50" i="42"/>
  <c r="D41" i="42"/>
  <c r="AC41" i="42"/>
  <c r="V41" i="42"/>
  <c r="AE52" i="42"/>
  <c r="V52" i="42"/>
  <c r="AG52" i="42"/>
  <c r="I52" i="42"/>
  <c r="X52" i="42"/>
  <c r="M52" i="42"/>
  <c r="N52" i="42"/>
  <c r="H52" i="42"/>
  <c r="D52" i="42"/>
  <c r="AM52" i="42"/>
  <c r="J52" i="42"/>
  <c r="AQ52" i="42"/>
  <c r="W52" i="42"/>
  <c r="AF52" i="42"/>
  <c r="AR52" i="42"/>
  <c r="E52" i="42"/>
  <c r="R52" i="42"/>
  <c r="Y52" i="42"/>
  <c r="Z52" i="42"/>
  <c r="AD52" i="42"/>
  <c r="AS52" i="42"/>
  <c r="O52" i="42"/>
  <c r="AN52" i="42"/>
  <c r="AI52" i="42"/>
  <c r="S52" i="42"/>
  <c r="AK52" i="42"/>
  <c r="AW64" i="4"/>
  <c r="AL64" i="4"/>
  <c r="AT64" i="4"/>
  <c r="X64" i="4"/>
  <c r="AN64" i="4"/>
  <c r="H64" i="4"/>
  <c r="AC64" i="4"/>
  <c r="AH64" i="4"/>
  <c r="AS64" i="4"/>
  <c r="AP64" i="4"/>
  <c r="Y64" i="4"/>
  <c r="AR64" i="4"/>
  <c r="G64" i="4"/>
  <c r="K64" i="4"/>
  <c r="R64" i="4"/>
  <c r="V64" i="4"/>
  <c r="AE64" i="4"/>
  <c r="D64" i="4"/>
  <c r="AV64" i="4"/>
  <c r="J64" i="4"/>
  <c r="U64" i="4"/>
  <c r="I64" i="4"/>
  <c r="B60" i="8"/>
  <c r="C60" i="8" s="1"/>
  <c r="C64" i="4"/>
  <c r="P64" i="4"/>
  <c r="F64" i="4"/>
  <c r="AO64" i="4"/>
  <c r="C60" i="5"/>
  <c r="AD64" i="4"/>
  <c r="AK64" i="4"/>
  <c r="AU64" i="4"/>
  <c r="AB64" i="4"/>
  <c r="Q64" i="4"/>
  <c r="BF64" i="4"/>
  <c r="AF64" i="4"/>
  <c r="AX64" i="4"/>
  <c r="AJ64" i="4"/>
  <c r="BD64" i="4"/>
  <c r="CR64" i="4"/>
  <c r="Z64" i="4"/>
  <c r="W64" i="4"/>
  <c r="AG64" i="4"/>
  <c r="T64" i="4"/>
  <c r="N64" i="4"/>
  <c r="AI64" i="4"/>
  <c r="AQ64" i="4"/>
  <c r="S64" i="4"/>
  <c r="AD53" i="4"/>
  <c r="R53" i="4"/>
  <c r="AB53" i="4"/>
  <c r="E53" i="4"/>
  <c r="T53" i="4"/>
  <c r="AP53" i="4"/>
  <c r="AX53" i="4"/>
  <c r="AT53" i="4"/>
  <c r="BC53" i="4"/>
  <c r="G53" i="4"/>
  <c r="AS53" i="4"/>
  <c r="W53" i="4"/>
  <c r="AV53" i="4"/>
  <c r="CR53" i="4"/>
  <c r="AG53" i="4"/>
  <c r="C49" i="5"/>
  <c r="AO53" i="4"/>
  <c r="Q53" i="4"/>
  <c r="CQ53" i="4"/>
  <c r="AE53" i="4"/>
  <c r="AU53" i="4"/>
  <c r="AI53" i="4"/>
  <c r="CP53" i="4"/>
  <c r="AY53" i="4"/>
  <c r="D53" i="4"/>
  <c r="C53" i="4"/>
  <c r="D46" i="34" s="1"/>
  <c r="P53" i="4"/>
  <c r="H53" i="4"/>
  <c r="AR53" i="4"/>
  <c r="M53" i="4"/>
  <c r="J53" i="4"/>
  <c r="AN53" i="4"/>
  <c r="AW53" i="4"/>
  <c r="Z53" i="4"/>
  <c r="AJ53" i="4"/>
  <c r="I53" i="4"/>
  <c r="N53" i="4"/>
  <c r="U53" i="4"/>
  <c r="Y53" i="4"/>
  <c r="AF53" i="4"/>
  <c r="AL53" i="4"/>
  <c r="AC53" i="4"/>
  <c r="AM53" i="4"/>
  <c r="I53" i="5"/>
  <c r="R66" i="5"/>
  <c r="T53" i="5"/>
  <c r="K53" i="5"/>
  <c r="BF27" i="4"/>
  <c r="BJ27" i="4"/>
  <c r="H29" i="42"/>
  <c r="CE27" i="4"/>
  <c r="CC27" i="4"/>
  <c r="BK27" i="4"/>
  <c r="AR39" i="42"/>
  <c r="AN83" i="42"/>
  <c r="AL20" i="42"/>
  <c r="W20" i="42"/>
  <c r="Z20" i="42"/>
  <c r="AK20" i="42"/>
  <c r="X20" i="42"/>
  <c r="J20" i="42"/>
  <c r="AD20" i="42"/>
  <c r="E20" i="42"/>
  <c r="AJ20" i="42"/>
  <c r="AF20" i="42"/>
  <c r="AE20" i="42"/>
  <c r="AG20" i="42"/>
  <c r="C20" i="42"/>
  <c r="AN20" i="42"/>
  <c r="I20" i="42"/>
  <c r="AM20" i="42"/>
  <c r="D20" i="42"/>
  <c r="O20" i="42"/>
  <c r="M20" i="42"/>
  <c r="AC20" i="42"/>
  <c r="AQ20" i="42"/>
  <c r="N20" i="42"/>
  <c r="Y20" i="42"/>
  <c r="H20" i="42"/>
  <c r="X63" i="4"/>
  <c r="AX63" i="4"/>
  <c r="AJ63" i="4"/>
  <c r="J63" i="4"/>
  <c r="AB63" i="4"/>
  <c r="C63" i="4"/>
  <c r="AE63" i="4"/>
  <c r="AG63" i="4"/>
  <c r="AD63" i="4"/>
  <c r="AR63" i="4"/>
  <c r="P63" i="4"/>
  <c r="AU63" i="4"/>
  <c r="AK63" i="4"/>
  <c r="AC63" i="4"/>
  <c r="AY63" i="4"/>
  <c r="AO63" i="4"/>
  <c r="BK63" i="4"/>
  <c r="K63" i="4"/>
  <c r="CR63" i="4"/>
  <c r="AI63" i="4"/>
  <c r="AA63" i="4"/>
  <c r="H63" i="4"/>
  <c r="CQ63" i="4"/>
  <c r="AH63" i="4"/>
  <c r="B59" i="8"/>
  <c r="C59" i="8" s="1"/>
  <c r="AT63" i="4"/>
  <c r="CP63" i="4"/>
  <c r="Q63" i="4"/>
  <c r="AQ63" i="4"/>
  <c r="Y63" i="4"/>
  <c r="AP63" i="4"/>
  <c r="AV63" i="4"/>
  <c r="N63" i="4"/>
  <c r="D63" i="4"/>
  <c r="AL63" i="4"/>
  <c r="I63" i="4"/>
  <c r="U63" i="4"/>
  <c r="AN63" i="4"/>
  <c r="M63" i="4"/>
  <c r="G63" i="4"/>
  <c r="C59" i="5"/>
  <c r="AS63" i="4"/>
  <c r="E63" i="4"/>
  <c r="AW63" i="4"/>
  <c r="U53" i="5"/>
  <c r="H66" i="5"/>
  <c r="K66" i="5"/>
  <c r="R53" i="5"/>
  <c r="V53" i="5"/>
  <c r="BM27" i="4"/>
  <c r="CJ27" i="4"/>
  <c r="BX27" i="4"/>
  <c r="N83" i="42"/>
  <c r="X61" i="42"/>
  <c r="C27" i="4"/>
  <c r="D20" i="34" s="1"/>
  <c r="I27" i="4"/>
  <c r="Z27" i="4"/>
  <c r="I66" i="5"/>
  <c r="E53" i="5"/>
  <c r="L27" i="4"/>
  <c r="CD27" i="4"/>
  <c r="CM27" i="4"/>
  <c r="AM29" i="42"/>
  <c r="AB61" i="42"/>
  <c r="C50" i="42"/>
  <c r="AV27" i="4"/>
  <c r="AU27" i="4"/>
  <c r="AS23" i="4"/>
  <c r="AY23" i="4" s="1"/>
  <c r="AQ23" i="4"/>
  <c r="AW23" i="4" s="1"/>
  <c r="AR23" i="4"/>
  <c r="AX23" i="4" s="1"/>
  <c r="O23" i="4"/>
  <c r="Q23" i="4" s="1"/>
  <c r="BL23" i="4"/>
  <c r="BN23" i="4" s="1"/>
  <c r="AQ19" i="42"/>
  <c r="X5" i="60"/>
  <c r="M5" i="60"/>
  <c r="X6" i="60"/>
  <c r="L5" i="60"/>
  <c r="B12" i="49"/>
  <c r="B17" i="4"/>
  <c r="B12" i="6" s="1"/>
  <c r="C10" i="35" s="1"/>
  <c r="D11" i="44"/>
  <c r="E16" i="19"/>
  <c r="W3" i="50"/>
  <c r="D12" i="34"/>
  <c r="D12" i="35" s="1"/>
  <c r="J12" i="34"/>
  <c r="AT66" i="5"/>
  <c r="Y66" i="5"/>
  <c r="AK66" i="5"/>
  <c r="Z66" i="5"/>
  <c r="AL66" i="5"/>
  <c r="AA66" i="5"/>
  <c r="AM66" i="5"/>
  <c r="AB66" i="5"/>
  <c r="AN66" i="5"/>
  <c r="AC66" i="5"/>
  <c r="AO66" i="5"/>
  <c r="AD66" i="5"/>
  <c r="AE66" i="5"/>
  <c r="AF66" i="5"/>
  <c r="AG66" i="5"/>
  <c r="AH66" i="5"/>
  <c r="AI66" i="5"/>
  <c r="X66" i="5"/>
  <c r="AJ66" i="5"/>
  <c r="AT62" i="5"/>
  <c r="Y62" i="5"/>
  <c r="AK62" i="5"/>
  <c r="Z62" i="5"/>
  <c r="AL62" i="5"/>
  <c r="AA62" i="5"/>
  <c r="AM62" i="5"/>
  <c r="AB62" i="5"/>
  <c r="AN62" i="5"/>
  <c r="AC62" i="5"/>
  <c r="AO62" i="5"/>
  <c r="AD62" i="5"/>
  <c r="AE62" i="5"/>
  <c r="AF62" i="5"/>
  <c r="AG62" i="5"/>
  <c r="AH62" i="5"/>
  <c r="AI62" i="5"/>
  <c r="X62" i="5"/>
  <c r="AJ62" i="5"/>
  <c r="AT70" i="5"/>
  <c r="Y70" i="5"/>
  <c r="AK70" i="5"/>
  <c r="Z70" i="5"/>
  <c r="AL70" i="5"/>
  <c r="AA70" i="5"/>
  <c r="AM70" i="5"/>
  <c r="AB70" i="5"/>
  <c r="AN70" i="5"/>
  <c r="AC70" i="5"/>
  <c r="AO70" i="5"/>
  <c r="AD70" i="5"/>
  <c r="AE70" i="5"/>
  <c r="AF70" i="5"/>
  <c r="AG70" i="5"/>
  <c r="AH70" i="5"/>
  <c r="AI70" i="5"/>
  <c r="X70" i="5"/>
  <c r="AJ70" i="5"/>
  <c r="AM24" i="42"/>
  <c r="AT81" i="5"/>
  <c r="AE81" i="5"/>
  <c r="AF81" i="5"/>
  <c r="AG81" i="5"/>
  <c r="AH81" i="5"/>
  <c r="AI81" i="5"/>
  <c r="X81" i="5"/>
  <c r="AJ81" i="5"/>
  <c r="Y81" i="5"/>
  <c r="AK81" i="5"/>
  <c r="Z81" i="5"/>
  <c r="AL81" i="5"/>
  <c r="AA81" i="5"/>
  <c r="AM81" i="5"/>
  <c r="AB81" i="5"/>
  <c r="AN81" i="5"/>
  <c r="AD81" i="5"/>
  <c r="AO81" i="5"/>
  <c r="AC81" i="5"/>
  <c r="AL24" i="42"/>
  <c r="AM36" i="42"/>
  <c r="CI83" i="4"/>
  <c r="CG83" i="4"/>
  <c r="CH83" i="4"/>
  <c r="CI74" i="4"/>
  <c r="CH74" i="4"/>
  <c r="CG74" i="4"/>
  <c r="CI68" i="4"/>
  <c r="CH68" i="4"/>
  <c r="CG68" i="4"/>
  <c r="CI62" i="4"/>
  <c r="CH62" i="4"/>
  <c r="CG62" i="4"/>
  <c r="CI49" i="4"/>
  <c r="CH49" i="4"/>
  <c r="CG49" i="4"/>
  <c r="CI41" i="4"/>
  <c r="CH41" i="4"/>
  <c r="CG41" i="4"/>
  <c r="CI27" i="4"/>
  <c r="CG27" i="4"/>
  <c r="CH27" i="4"/>
  <c r="X17" i="5"/>
  <c r="AL17" i="5"/>
  <c r="Y17" i="5"/>
  <c r="AN17" i="5"/>
  <c r="Z17" i="5"/>
  <c r="AB17" i="5"/>
  <c r="AC17" i="5"/>
  <c r="AD17" i="5"/>
  <c r="AE17" i="5"/>
  <c r="AF17" i="5"/>
  <c r="AG17" i="5"/>
  <c r="AH17" i="5"/>
  <c r="AK17" i="5"/>
  <c r="AI17" i="5"/>
  <c r="CI82" i="4"/>
  <c r="CH82" i="4"/>
  <c r="CG82" i="4"/>
  <c r="CI48" i="4"/>
  <c r="CH48" i="4"/>
  <c r="CG48" i="4"/>
  <c r="CI34" i="4"/>
  <c r="CH34" i="4"/>
  <c r="CG34" i="4"/>
  <c r="CI26" i="4"/>
  <c r="CR26" i="4" s="1"/>
  <c r="CX26" i="4" s="1"/>
  <c r="CH26" i="4"/>
  <c r="CQ26" i="4" s="1"/>
  <c r="CW26" i="4" s="1"/>
  <c r="CG26" i="4"/>
  <c r="CP26" i="4" s="1"/>
  <c r="CV26" i="4" s="1"/>
  <c r="AD16" i="5"/>
  <c r="AH16" i="5"/>
  <c r="AI16" i="5"/>
  <c r="Z16" i="5"/>
  <c r="AC16" i="5"/>
  <c r="AE16" i="5"/>
  <c r="AF16" i="5"/>
  <c r="AG16" i="5"/>
  <c r="AK16" i="5"/>
  <c r="AL16" i="5"/>
  <c r="AN16" i="5"/>
  <c r="X16" i="5"/>
  <c r="AB16" i="5"/>
  <c r="Y16" i="5"/>
  <c r="AT65" i="5"/>
  <c r="AE65" i="5"/>
  <c r="AF65" i="5"/>
  <c r="AG65" i="5"/>
  <c r="AH65" i="5"/>
  <c r="AI65" i="5"/>
  <c r="X65" i="5"/>
  <c r="AJ65" i="5"/>
  <c r="Y65" i="5"/>
  <c r="AK65" i="5"/>
  <c r="Z65" i="5"/>
  <c r="AL65" i="5"/>
  <c r="AA65" i="5"/>
  <c r="AM65" i="5"/>
  <c r="AB65" i="5"/>
  <c r="AN65" i="5"/>
  <c r="AC65" i="5"/>
  <c r="AO65" i="5"/>
  <c r="AD65" i="5"/>
  <c r="Z44" i="5"/>
  <c r="AL44" i="5"/>
  <c r="AA44" i="5"/>
  <c r="AM44" i="5"/>
  <c r="AB44" i="5"/>
  <c r="AN44" i="5"/>
  <c r="AT44" i="5"/>
  <c r="AC44" i="5"/>
  <c r="AO44" i="5"/>
  <c r="AD44" i="5"/>
  <c r="AE44" i="5"/>
  <c r="AF44" i="5"/>
  <c r="AG44" i="5"/>
  <c r="AH44" i="5"/>
  <c r="AI44" i="5"/>
  <c r="Y44" i="5"/>
  <c r="AK44" i="5"/>
  <c r="X44" i="5"/>
  <c r="AJ44" i="5"/>
  <c r="AF51" i="5"/>
  <c r="AG51" i="5"/>
  <c r="AH51" i="5"/>
  <c r="AI51" i="5"/>
  <c r="X51" i="5"/>
  <c r="AJ51" i="5"/>
  <c r="Y51" i="5"/>
  <c r="AK51" i="5"/>
  <c r="Z51" i="5"/>
  <c r="AL51" i="5"/>
  <c r="AA51" i="5"/>
  <c r="AM51" i="5"/>
  <c r="AB51" i="5"/>
  <c r="AN51" i="5"/>
  <c r="AC51" i="5"/>
  <c r="AO51" i="5"/>
  <c r="AE51" i="5"/>
  <c r="AT51" i="5"/>
  <c r="AD51" i="5"/>
  <c r="Z22" i="5"/>
  <c r="AL22" i="5"/>
  <c r="AB22" i="5"/>
  <c r="AN22" i="5"/>
  <c r="AC22" i="5"/>
  <c r="AD22" i="5"/>
  <c r="AE22" i="5"/>
  <c r="AF22" i="5"/>
  <c r="AG22" i="5"/>
  <c r="AH22" i="5"/>
  <c r="AI22" i="5"/>
  <c r="Y22" i="5"/>
  <c r="AK22" i="5"/>
  <c r="X22" i="5"/>
  <c r="CI81" i="4"/>
  <c r="CH81" i="4"/>
  <c r="CG81" i="4"/>
  <c r="CI55" i="4"/>
  <c r="CG55" i="4"/>
  <c r="CH55" i="4"/>
  <c r="CI47" i="4"/>
  <c r="CG47" i="4"/>
  <c r="CH47" i="4"/>
  <c r="CI33" i="4"/>
  <c r="CR33" i="4" s="1"/>
  <c r="CX33" i="4" s="1"/>
  <c r="CH33" i="4"/>
  <c r="CQ33" i="4" s="1"/>
  <c r="CW33" i="4" s="1"/>
  <c r="CG33" i="4"/>
  <c r="CP33" i="4" s="1"/>
  <c r="CV33" i="4" s="1"/>
  <c r="AF43" i="5"/>
  <c r="AG43" i="5"/>
  <c r="AT43" i="5"/>
  <c r="AH43" i="5"/>
  <c r="AI43" i="5"/>
  <c r="X43" i="5"/>
  <c r="AJ43" i="5"/>
  <c r="Y43" i="5"/>
  <c r="AK43" i="5"/>
  <c r="Z43" i="5"/>
  <c r="AL43" i="5"/>
  <c r="AA43" i="5"/>
  <c r="AM43" i="5"/>
  <c r="AB43" i="5"/>
  <c r="AN43" i="5"/>
  <c r="AC43" i="5"/>
  <c r="AO43" i="5"/>
  <c r="AE43" i="5"/>
  <c r="AD43" i="5"/>
  <c r="M30" i="5"/>
  <c r="Z30" i="5"/>
  <c r="AL30" i="5"/>
  <c r="AB30" i="5"/>
  <c r="AN30" i="5"/>
  <c r="AC30" i="5"/>
  <c r="AD30" i="5"/>
  <c r="AE30" i="5"/>
  <c r="AF30" i="5"/>
  <c r="AG30" i="5"/>
  <c r="AH30" i="5"/>
  <c r="AI30" i="5"/>
  <c r="Y30" i="5"/>
  <c r="AK30" i="5"/>
  <c r="X30" i="5"/>
  <c r="AF29" i="5"/>
  <c r="AG29" i="5"/>
  <c r="AH29" i="5"/>
  <c r="AI29" i="5"/>
  <c r="X29" i="5"/>
  <c r="Y29" i="5"/>
  <c r="AK29" i="5"/>
  <c r="Z29" i="5"/>
  <c r="AL29" i="5"/>
  <c r="AB29" i="5"/>
  <c r="AN29" i="5"/>
  <c r="AC29" i="5"/>
  <c r="AE29" i="5"/>
  <c r="AD29" i="5"/>
  <c r="AT41" i="5"/>
  <c r="AF41" i="5"/>
  <c r="AG41" i="5"/>
  <c r="AH41" i="5"/>
  <c r="AI41" i="5"/>
  <c r="X41" i="5"/>
  <c r="AJ41" i="5"/>
  <c r="Y41" i="5"/>
  <c r="AK41" i="5"/>
  <c r="Z41" i="5"/>
  <c r="AL41" i="5"/>
  <c r="AA41" i="5"/>
  <c r="AM41" i="5"/>
  <c r="AB41" i="5"/>
  <c r="AN41" i="5"/>
  <c r="AC41" i="5"/>
  <c r="AO41" i="5"/>
  <c r="AE41" i="5"/>
  <c r="AD41" i="5"/>
  <c r="AF25" i="5"/>
  <c r="AT80" i="5"/>
  <c r="Y80" i="5"/>
  <c r="AK80" i="5"/>
  <c r="Z80" i="5"/>
  <c r="AL80" i="5"/>
  <c r="AA80" i="5"/>
  <c r="AM80" i="5"/>
  <c r="AB80" i="5"/>
  <c r="AN80" i="5"/>
  <c r="AC80" i="5"/>
  <c r="AO80" i="5"/>
  <c r="AD80" i="5"/>
  <c r="AE80" i="5"/>
  <c r="AF80" i="5"/>
  <c r="AG80" i="5"/>
  <c r="AH80" i="5"/>
  <c r="X80" i="5"/>
  <c r="AJ80" i="5"/>
  <c r="AI80" i="5"/>
  <c r="AT71" i="5"/>
  <c r="AE71" i="5"/>
  <c r="AF71" i="5"/>
  <c r="AG71" i="5"/>
  <c r="AH71" i="5"/>
  <c r="AI71" i="5"/>
  <c r="X71" i="5"/>
  <c r="AJ71" i="5"/>
  <c r="Y71" i="5"/>
  <c r="AK71" i="5"/>
  <c r="Z71" i="5"/>
  <c r="AL71" i="5"/>
  <c r="AA71" i="5"/>
  <c r="AM71" i="5"/>
  <c r="AB71" i="5"/>
  <c r="AN71" i="5"/>
  <c r="AC71" i="5"/>
  <c r="AO71" i="5"/>
  <c r="AD71" i="5"/>
  <c r="AN58" i="42"/>
  <c r="CI80" i="4"/>
  <c r="CH80" i="4"/>
  <c r="CG80" i="4"/>
  <c r="CI73" i="4"/>
  <c r="CH73" i="4"/>
  <c r="CG73" i="4"/>
  <c r="CI67" i="4"/>
  <c r="CG67" i="4"/>
  <c r="CH67" i="4"/>
  <c r="CI61" i="4"/>
  <c r="CH61" i="4"/>
  <c r="CG61" i="4"/>
  <c r="CI54" i="4"/>
  <c r="CH54" i="4"/>
  <c r="CG54" i="4"/>
  <c r="CI40" i="4"/>
  <c r="CH40" i="4"/>
  <c r="CG40" i="4"/>
  <c r="CI32" i="4"/>
  <c r="CR32" i="4" s="1"/>
  <c r="CX32" i="4" s="1"/>
  <c r="CH32" i="4"/>
  <c r="CQ32" i="4" s="1"/>
  <c r="CW32" i="4" s="1"/>
  <c r="CG32" i="4"/>
  <c r="CP32" i="4" s="1"/>
  <c r="CV32" i="4" s="1"/>
  <c r="AF47" i="5"/>
  <c r="AG47" i="5"/>
  <c r="AH47" i="5"/>
  <c r="AI47" i="5"/>
  <c r="X47" i="5"/>
  <c r="AJ47" i="5"/>
  <c r="Y47" i="5"/>
  <c r="AK47" i="5"/>
  <c r="AT47" i="5"/>
  <c r="Z47" i="5"/>
  <c r="AL47" i="5"/>
  <c r="AA47" i="5"/>
  <c r="AM47" i="5"/>
  <c r="AB47" i="5"/>
  <c r="AN47" i="5"/>
  <c r="AC47" i="5"/>
  <c r="AO47" i="5"/>
  <c r="AE47" i="5"/>
  <c r="AD47" i="5"/>
  <c r="AT64" i="5"/>
  <c r="Y64" i="5"/>
  <c r="AK64" i="5"/>
  <c r="Z64" i="5"/>
  <c r="AL64" i="5"/>
  <c r="AA64" i="5"/>
  <c r="AM64" i="5"/>
  <c r="AB64" i="5"/>
  <c r="AN64" i="5"/>
  <c r="AC64" i="5"/>
  <c r="AO64" i="5"/>
  <c r="AD64" i="5"/>
  <c r="AE64" i="5"/>
  <c r="AF64" i="5"/>
  <c r="AG64" i="5"/>
  <c r="AH64" i="5"/>
  <c r="AI64" i="5"/>
  <c r="X64" i="5"/>
  <c r="AJ64" i="5"/>
  <c r="AT74" i="5"/>
  <c r="Y74" i="5"/>
  <c r="AK74" i="5"/>
  <c r="Z74" i="5"/>
  <c r="AL74" i="5"/>
  <c r="AA74" i="5"/>
  <c r="AM74" i="5"/>
  <c r="AB74" i="5"/>
  <c r="AN74" i="5"/>
  <c r="AC74" i="5"/>
  <c r="AO74" i="5"/>
  <c r="AD74" i="5"/>
  <c r="AE74" i="5"/>
  <c r="AF74" i="5"/>
  <c r="AG74" i="5"/>
  <c r="AH74" i="5"/>
  <c r="AI74" i="5"/>
  <c r="X74" i="5"/>
  <c r="AJ74" i="5"/>
  <c r="AF55" i="5"/>
  <c r="AG55" i="5"/>
  <c r="AT55" i="5"/>
  <c r="AI55" i="5"/>
  <c r="X55" i="5"/>
  <c r="AJ55" i="5"/>
  <c r="Y55" i="5"/>
  <c r="AK55" i="5"/>
  <c r="AA55" i="5"/>
  <c r="AM55" i="5"/>
  <c r="AB55" i="5"/>
  <c r="AN55" i="5"/>
  <c r="AC55" i="5"/>
  <c r="AO55" i="5"/>
  <c r="AE55" i="5"/>
  <c r="Z55" i="5"/>
  <c r="AD55" i="5"/>
  <c r="AH55" i="5"/>
  <c r="AL55" i="5"/>
  <c r="AG73" i="5"/>
  <c r="AJ73" i="5"/>
  <c r="AA73" i="5"/>
  <c r="Z58" i="5"/>
  <c r="AA58" i="5"/>
  <c r="AC58" i="5"/>
  <c r="AD58" i="5"/>
  <c r="AT58" i="5"/>
  <c r="AG58" i="5"/>
  <c r="AI58" i="5"/>
  <c r="Y58" i="5"/>
  <c r="AK58" i="5"/>
  <c r="AJ58" i="5"/>
  <c r="AL58" i="5"/>
  <c r="AM58" i="5"/>
  <c r="AN58" i="5"/>
  <c r="AO58" i="5"/>
  <c r="X58" i="5"/>
  <c r="AB58" i="5"/>
  <c r="AE58" i="5"/>
  <c r="AF58" i="5"/>
  <c r="AH58" i="5"/>
  <c r="CI79" i="4"/>
  <c r="CG79" i="4"/>
  <c r="CH79" i="4"/>
  <c r="CI53" i="4"/>
  <c r="CH53" i="4"/>
  <c r="CG53" i="4"/>
  <c r="CI39" i="4"/>
  <c r="CR39" i="4" s="1"/>
  <c r="CX39" i="4" s="1"/>
  <c r="CG39" i="4"/>
  <c r="CP39" i="4" s="1"/>
  <c r="CV39" i="4" s="1"/>
  <c r="CH39" i="4"/>
  <c r="CQ39" i="4" s="1"/>
  <c r="CW39" i="4" s="1"/>
  <c r="CI25" i="4"/>
  <c r="CH25" i="4"/>
  <c r="CG25" i="4"/>
  <c r="AF62" i="42"/>
  <c r="E61" i="42"/>
  <c r="AT83" i="5"/>
  <c r="AE83" i="5"/>
  <c r="AF83" i="5"/>
  <c r="AG83" i="5"/>
  <c r="AH83" i="5"/>
  <c r="AI83" i="5"/>
  <c r="X83" i="5"/>
  <c r="AJ83" i="5"/>
  <c r="Y83" i="5"/>
  <c r="AK83" i="5"/>
  <c r="Z83" i="5"/>
  <c r="AL83" i="5"/>
  <c r="AA83" i="5"/>
  <c r="AM83" i="5"/>
  <c r="AB83" i="5"/>
  <c r="AN83" i="5"/>
  <c r="AD83" i="5"/>
  <c r="AC83" i="5"/>
  <c r="AO83" i="5"/>
  <c r="CI78" i="4"/>
  <c r="CH78" i="4"/>
  <c r="CG78" i="4"/>
  <c r="CI72" i="4"/>
  <c r="CH72" i="4"/>
  <c r="CG72" i="4"/>
  <c r="CI66" i="4"/>
  <c r="CH66" i="4"/>
  <c r="CG66" i="4"/>
  <c r="CI60" i="4"/>
  <c r="CH60" i="4"/>
  <c r="CG60" i="4"/>
  <c r="CI46" i="4"/>
  <c r="CH46" i="4"/>
  <c r="CG46" i="4"/>
  <c r="CI38" i="4"/>
  <c r="CR38" i="4" s="1"/>
  <c r="CX38" i="4" s="1"/>
  <c r="CH38" i="4"/>
  <c r="CQ38" i="4" s="1"/>
  <c r="CW38" i="4" s="1"/>
  <c r="CG38" i="4"/>
  <c r="CP38" i="4" s="1"/>
  <c r="CV38" i="4" s="1"/>
  <c r="CI24" i="4"/>
  <c r="CH24" i="4"/>
  <c r="CG24" i="4"/>
  <c r="Z54" i="5"/>
  <c r="AL54" i="5"/>
  <c r="AT54" i="5"/>
  <c r="AA54" i="5"/>
  <c r="AM54" i="5"/>
  <c r="AC54" i="5"/>
  <c r="AO54" i="5"/>
  <c r="AD54" i="5"/>
  <c r="AE54" i="5"/>
  <c r="AG54" i="5"/>
  <c r="AH54" i="5"/>
  <c r="AI54" i="5"/>
  <c r="Y54" i="5"/>
  <c r="AK54" i="5"/>
  <c r="X54" i="5"/>
  <c r="AB54" i="5"/>
  <c r="AF54" i="5"/>
  <c r="AJ54" i="5"/>
  <c r="AN54" i="5"/>
  <c r="AI48" i="5"/>
  <c r="Z46" i="5"/>
  <c r="AL46" i="5"/>
  <c r="AA46" i="5"/>
  <c r="AM46" i="5"/>
  <c r="AB46" i="5"/>
  <c r="AN46" i="5"/>
  <c r="AC46" i="5"/>
  <c r="AO46" i="5"/>
  <c r="AD46" i="5"/>
  <c r="AT46" i="5"/>
  <c r="AE46" i="5"/>
  <c r="AF46" i="5"/>
  <c r="AG46" i="5"/>
  <c r="AH46" i="5"/>
  <c r="AI46" i="5"/>
  <c r="Y46" i="5"/>
  <c r="AK46" i="5"/>
  <c r="X46" i="5"/>
  <c r="AJ46" i="5"/>
  <c r="AF45" i="5"/>
  <c r="AG45" i="5"/>
  <c r="AH45" i="5"/>
  <c r="AI45" i="5"/>
  <c r="AT45" i="5"/>
  <c r="X45" i="5"/>
  <c r="AJ45" i="5"/>
  <c r="Y45" i="5"/>
  <c r="AK45" i="5"/>
  <c r="Z45" i="5"/>
  <c r="AL45" i="5"/>
  <c r="AA45" i="5"/>
  <c r="AM45" i="5"/>
  <c r="AB45" i="5"/>
  <c r="AN45" i="5"/>
  <c r="AC45" i="5"/>
  <c r="AO45" i="5"/>
  <c r="AE45" i="5"/>
  <c r="AD45" i="5"/>
  <c r="AF57" i="5"/>
  <c r="AG57" i="5"/>
  <c r="AI57" i="5"/>
  <c r="AT57" i="5"/>
  <c r="X57" i="5"/>
  <c r="AJ57" i="5"/>
  <c r="Y57" i="5"/>
  <c r="AK57" i="5"/>
  <c r="AA57" i="5"/>
  <c r="AM57" i="5"/>
  <c r="AB57" i="5"/>
  <c r="AN57" i="5"/>
  <c r="AC57" i="5"/>
  <c r="AO57" i="5"/>
  <c r="AE57" i="5"/>
  <c r="Z57" i="5"/>
  <c r="AD57" i="5"/>
  <c r="AH57" i="5"/>
  <c r="AL57" i="5"/>
  <c r="S72" i="42"/>
  <c r="N24" i="42"/>
  <c r="AN49" i="42"/>
  <c r="AN61" i="42"/>
  <c r="AF61" i="42"/>
  <c r="Z71" i="42"/>
  <c r="CI77" i="4"/>
  <c r="CH77" i="4"/>
  <c r="CG77" i="4"/>
  <c r="CI71" i="4"/>
  <c r="CG71" i="4"/>
  <c r="CH71" i="4"/>
  <c r="CI65" i="4"/>
  <c r="CH65" i="4"/>
  <c r="CG65" i="4"/>
  <c r="CI59" i="4"/>
  <c r="CG59" i="4"/>
  <c r="CH59" i="4"/>
  <c r="CI45" i="4"/>
  <c r="CH45" i="4"/>
  <c r="CG45" i="4"/>
  <c r="CI31" i="4"/>
  <c r="CR31" i="4" s="1"/>
  <c r="CX31" i="4" s="1"/>
  <c r="CG31" i="4"/>
  <c r="CP31" i="4" s="1"/>
  <c r="CV31" i="4" s="1"/>
  <c r="CH31" i="4"/>
  <c r="CQ31" i="4" s="1"/>
  <c r="CW31" i="4" s="1"/>
  <c r="CI23" i="4"/>
  <c r="CR23" i="4" s="1"/>
  <c r="CX23" i="4" s="1"/>
  <c r="CG23" i="4"/>
  <c r="CP23" i="4" s="1"/>
  <c r="CV23" i="4" s="1"/>
  <c r="CH23" i="4"/>
  <c r="CQ23" i="4" s="1"/>
  <c r="CW23" i="4" s="1"/>
  <c r="Z32" i="5"/>
  <c r="AL32" i="5"/>
  <c r="AB32" i="5"/>
  <c r="AN32" i="5"/>
  <c r="AC32" i="5"/>
  <c r="AD32" i="5"/>
  <c r="AE32" i="5"/>
  <c r="AF32" i="5"/>
  <c r="AG32" i="5"/>
  <c r="AH32" i="5"/>
  <c r="AI32" i="5"/>
  <c r="Y32" i="5"/>
  <c r="AK32" i="5"/>
  <c r="X32" i="5"/>
  <c r="AE63" i="5"/>
  <c r="AF63" i="5"/>
  <c r="AG63" i="5"/>
  <c r="AT63" i="5"/>
  <c r="AH63" i="5"/>
  <c r="AI63" i="5"/>
  <c r="X63" i="5"/>
  <c r="AJ63" i="5"/>
  <c r="Y63" i="5"/>
  <c r="AK63" i="5"/>
  <c r="Z63" i="5"/>
  <c r="AL63" i="5"/>
  <c r="AA63" i="5"/>
  <c r="AM63" i="5"/>
  <c r="AB63" i="5"/>
  <c r="AN63" i="5"/>
  <c r="AC63" i="5"/>
  <c r="AO63" i="5"/>
  <c r="AD63" i="5"/>
  <c r="AF31" i="5"/>
  <c r="AG31" i="5"/>
  <c r="AH31" i="5"/>
  <c r="AI31" i="5"/>
  <c r="X31" i="5"/>
  <c r="Y31" i="5"/>
  <c r="AK31" i="5"/>
  <c r="Z31" i="5"/>
  <c r="AL31" i="5"/>
  <c r="AB31" i="5"/>
  <c r="AN31" i="5"/>
  <c r="AC31" i="5"/>
  <c r="AE31" i="5"/>
  <c r="AD31" i="5"/>
  <c r="AT77" i="5"/>
  <c r="AE77" i="5"/>
  <c r="AF77" i="5"/>
  <c r="AG77" i="5"/>
  <c r="AH77" i="5"/>
  <c r="AI77" i="5"/>
  <c r="X77" i="5"/>
  <c r="AJ77" i="5"/>
  <c r="Y77" i="5"/>
  <c r="AK77" i="5"/>
  <c r="Z77" i="5"/>
  <c r="AL77" i="5"/>
  <c r="AA77" i="5"/>
  <c r="AM77" i="5"/>
  <c r="AB77" i="5"/>
  <c r="AN77" i="5"/>
  <c r="AD77" i="5"/>
  <c r="AC77" i="5"/>
  <c r="AO77" i="5"/>
  <c r="AG37" i="5"/>
  <c r="X37" i="5"/>
  <c r="AJ37" i="5"/>
  <c r="Y37" i="5"/>
  <c r="AB37" i="5"/>
  <c r="AO37" i="5"/>
  <c r="AE37" i="5"/>
  <c r="AD37" i="5"/>
  <c r="AT69" i="5"/>
  <c r="AE69" i="5"/>
  <c r="AF69" i="5"/>
  <c r="AG69" i="5"/>
  <c r="AH69" i="5"/>
  <c r="AI69" i="5"/>
  <c r="X69" i="5"/>
  <c r="AJ69" i="5"/>
  <c r="Y69" i="5"/>
  <c r="AK69" i="5"/>
  <c r="Z69" i="5"/>
  <c r="AL69" i="5"/>
  <c r="AA69" i="5"/>
  <c r="AM69" i="5"/>
  <c r="AB69" i="5"/>
  <c r="AN69" i="5"/>
  <c r="AC69" i="5"/>
  <c r="AO69" i="5"/>
  <c r="AD69" i="5"/>
  <c r="CI52" i="4"/>
  <c r="CH52" i="4"/>
  <c r="CG52" i="4"/>
  <c r="CI44" i="4"/>
  <c r="CH44" i="4"/>
  <c r="CG44" i="4"/>
  <c r="CI30" i="4"/>
  <c r="CH30" i="4"/>
  <c r="CG30" i="4"/>
  <c r="AT53" i="5"/>
  <c r="AF53" i="5"/>
  <c r="AG53" i="5"/>
  <c r="AH53" i="5"/>
  <c r="AI53" i="5"/>
  <c r="X53" i="5"/>
  <c r="AJ53" i="5"/>
  <c r="Y53" i="5"/>
  <c r="AK53" i="5"/>
  <c r="Z53" i="5"/>
  <c r="AA53" i="5"/>
  <c r="AM53" i="5"/>
  <c r="AB53" i="5"/>
  <c r="AN53" i="5"/>
  <c r="AC53" i="5"/>
  <c r="AO53" i="5"/>
  <c r="AE53" i="5"/>
  <c r="AL53" i="5"/>
  <c r="AD53" i="5"/>
  <c r="AE75" i="5"/>
  <c r="AF75" i="5"/>
  <c r="AG75" i="5"/>
  <c r="AH75" i="5"/>
  <c r="AT75" i="5"/>
  <c r="AI75" i="5"/>
  <c r="X75" i="5"/>
  <c r="AJ75" i="5"/>
  <c r="Y75" i="5"/>
  <c r="AK75" i="5"/>
  <c r="Z75" i="5"/>
  <c r="AL75" i="5"/>
  <c r="AA75" i="5"/>
  <c r="AM75" i="5"/>
  <c r="AB75" i="5"/>
  <c r="AN75" i="5"/>
  <c r="AC75" i="5"/>
  <c r="AO75" i="5"/>
  <c r="AD75" i="5"/>
  <c r="AF19" i="5"/>
  <c r="AG19" i="5"/>
  <c r="AH19" i="5"/>
  <c r="AI19" i="5"/>
  <c r="X19" i="5"/>
  <c r="Y19" i="5"/>
  <c r="AK19" i="5"/>
  <c r="Z19" i="5"/>
  <c r="AL19" i="5"/>
  <c r="AB19" i="5"/>
  <c r="AN19" i="5"/>
  <c r="AC19" i="5"/>
  <c r="AE19" i="5"/>
  <c r="AD19" i="5"/>
  <c r="AT61" i="5"/>
  <c r="AF61" i="5"/>
  <c r="AI61" i="5"/>
  <c r="X61" i="5"/>
  <c r="AJ61" i="5"/>
  <c r="Y61" i="5"/>
  <c r="AK61" i="5"/>
  <c r="Z61" i="5"/>
  <c r="AL61" i="5"/>
  <c r="AA61" i="5"/>
  <c r="AB61" i="5"/>
  <c r="AO61" i="5"/>
  <c r="AD61" i="5"/>
  <c r="AF35" i="5"/>
  <c r="AG35" i="5"/>
  <c r="AH35" i="5"/>
  <c r="AI35" i="5"/>
  <c r="X35" i="5"/>
  <c r="Y35" i="5"/>
  <c r="AK35" i="5"/>
  <c r="AT35" i="5"/>
  <c r="Z35" i="5"/>
  <c r="AL35" i="5"/>
  <c r="AB35" i="5"/>
  <c r="AN35" i="5"/>
  <c r="AC35" i="5"/>
  <c r="AE35" i="5"/>
  <c r="AD35" i="5"/>
  <c r="CI87" i="4"/>
  <c r="CG87" i="4"/>
  <c r="CH87" i="4"/>
  <c r="CI51" i="4"/>
  <c r="CG51" i="4"/>
  <c r="CH51" i="4"/>
  <c r="CI37" i="4"/>
  <c r="CH37" i="4"/>
  <c r="CG37" i="4"/>
  <c r="CI29" i="4"/>
  <c r="CH29" i="4"/>
  <c r="CG29" i="4"/>
  <c r="CI22" i="4"/>
  <c r="CH22" i="4"/>
  <c r="CG22" i="4"/>
  <c r="AB76" i="5"/>
  <c r="AI76" i="5"/>
  <c r="Z50" i="5"/>
  <c r="AL50" i="5"/>
  <c r="AA50" i="5"/>
  <c r="AM50" i="5"/>
  <c r="AB50" i="5"/>
  <c r="AN50" i="5"/>
  <c r="AC50" i="5"/>
  <c r="AO50" i="5"/>
  <c r="AD50" i="5"/>
  <c r="AE50" i="5"/>
  <c r="AF50" i="5"/>
  <c r="AG50" i="5"/>
  <c r="AH50" i="5"/>
  <c r="AT50" i="5"/>
  <c r="AI50" i="5"/>
  <c r="Y50" i="5"/>
  <c r="AK50" i="5"/>
  <c r="X50" i="5"/>
  <c r="AJ50" i="5"/>
  <c r="AF39" i="5"/>
  <c r="AG39" i="5"/>
  <c r="AH39" i="5"/>
  <c r="AI39" i="5"/>
  <c r="X39" i="5"/>
  <c r="AJ39" i="5"/>
  <c r="Y39" i="5"/>
  <c r="AK39" i="5"/>
  <c r="Z39" i="5"/>
  <c r="AL39" i="5"/>
  <c r="AA39" i="5"/>
  <c r="AM39" i="5"/>
  <c r="AB39" i="5"/>
  <c r="AN39" i="5"/>
  <c r="AC39" i="5"/>
  <c r="AO39" i="5"/>
  <c r="AE39" i="5"/>
  <c r="AT39" i="5"/>
  <c r="AD39" i="5"/>
  <c r="Z56" i="5"/>
  <c r="AL56" i="5"/>
  <c r="AA56" i="5"/>
  <c r="AM56" i="5"/>
  <c r="AT56" i="5"/>
  <c r="AC56" i="5"/>
  <c r="AO56" i="5"/>
  <c r="AD56" i="5"/>
  <c r="AE56" i="5"/>
  <c r="AG56" i="5"/>
  <c r="AH56" i="5"/>
  <c r="AI56" i="5"/>
  <c r="Y56" i="5"/>
  <c r="AK56" i="5"/>
  <c r="AF56" i="5"/>
  <c r="AJ56" i="5"/>
  <c r="AN56" i="5"/>
  <c r="X56" i="5"/>
  <c r="AB56" i="5"/>
  <c r="AT68" i="5"/>
  <c r="Y68" i="5"/>
  <c r="AK68" i="5"/>
  <c r="Z68" i="5"/>
  <c r="AL68" i="5"/>
  <c r="AA68" i="5"/>
  <c r="AM68" i="5"/>
  <c r="AB68" i="5"/>
  <c r="AN68" i="5"/>
  <c r="AC68" i="5"/>
  <c r="AO68" i="5"/>
  <c r="AD68" i="5"/>
  <c r="AE68" i="5"/>
  <c r="AF68" i="5"/>
  <c r="AG68" i="5"/>
  <c r="AH68" i="5"/>
  <c r="AI68" i="5"/>
  <c r="X68" i="5"/>
  <c r="AJ68" i="5"/>
  <c r="M34" i="5"/>
  <c r="Z34" i="5"/>
  <c r="AL34" i="5"/>
  <c r="AB34" i="5"/>
  <c r="AN34" i="5"/>
  <c r="AC34" i="5"/>
  <c r="AD34" i="5"/>
  <c r="AE34" i="5"/>
  <c r="AF34" i="5"/>
  <c r="AG34" i="5"/>
  <c r="AH34" i="5"/>
  <c r="AI34" i="5"/>
  <c r="Y34" i="5"/>
  <c r="AK34" i="5"/>
  <c r="X34" i="5"/>
  <c r="AF21" i="5"/>
  <c r="AG21" i="5"/>
  <c r="AH21" i="5"/>
  <c r="AI21" i="5"/>
  <c r="X21" i="5"/>
  <c r="Y21" i="5"/>
  <c r="AK21" i="5"/>
  <c r="Z21" i="5"/>
  <c r="AL21" i="5"/>
  <c r="AB21" i="5"/>
  <c r="AN21" i="5"/>
  <c r="AC21" i="5"/>
  <c r="AE21" i="5"/>
  <c r="AD21" i="5"/>
  <c r="CI86" i="4"/>
  <c r="CH86" i="4"/>
  <c r="CG86" i="4"/>
  <c r="CI76" i="4"/>
  <c r="CH76" i="4"/>
  <c r="CG76" i="4"/>
  <c r="CI70" i="4"/>
  <c r="CH70" i="4"/>
  <c r="CG70" i="4"/>
  <c r="CI64" i="4"/>
  <c r="CH64" i="4"/>
  <c r="CG64" i="4"/>
  <c r="CI58" i="4"/>
  <c r="CH58" i="4"/>
  <c r="CG58" i="4"/>
  <c r="CI50" i="4"/>
  <c r="CH50" i="4"/>
  <c r="CG50" i="4"/>
  <c r="CI36" i="4"/>
  <c r="CH36" i="4"/>
  <c r="CG36" i="4"/>
  <c r="CI21" i="4"/>
  <c r="CR21" i="4" s="1"/>
  <c r="CX21" i="4" s="1"/>
  <c r="CH21" i="4"/>
  <c r="CQ21" i="4" s="1"/>
  <c r="CW21" i="4" s="1"/>
  <c r="CG21" i="4"/>
  <c r="CP21" i="4" s="1"/>
  <c r="CV21" i="4" s="1"/>
  <c r="AF15" i="5"/>
  <c r="AK15" i="5"/>
  <c r="X15" i="5"/>
  <c r="AL15" i="5"/>
  <c r="AC15" i="5"/>
  <c r="AE15" i="5"/>
  <c r="Z15" i="5"/>
  <c r="AB15" i="5"/>
  <c r="Y15" i="5"/>
  <c r="AH15" i="5"/>
  <c r="AD15" i="5"/>
  <c r="AG15" i="5"/>
  <c r="AI15" i="5"/>
  <c r="AN15" i="5"/>
  <c r="Z38" i="5"/>
  <c r="AL38" i="5"/>
  <c r="AA38" i="5"/>
  <c r="AM38" i="5"/>
  <c r="AB38" i="5"/>
  <c r="AN38" i="5"/>
  <c r="AC38" i="5"/>
  <c r="AO38" i="5"/>
  <c r="AD38" i="5"/>
  <c r="AE38" i="5"/>
  <c r="AF38" i="5"/>
  <c r="AG38" i="5"/>
  <c r="AH38" i="5"/>
  <c r="AT38" i="5"/>
  <c r="AI38" i="5"/>
  <c r="Y38" i="5"/>
  <c r="AK38" i="5"/>
  <c r="X38" i="5"/>
  <c r="AJ38" i="5"/>
  <c r="AF27" i="5"/>
  <c r="AG27" i="5"/>
  <c r="AH27" i="5"/>
  <c r="AI27" i="5"/>
  <c r="X27" i="5"/>
  <c r="Y27" i="5"/>
  <c r="AK27" i="5"/>
  <c r="Z27" i="5"/>
  <c r="AL27" i="5"/>
  <c r="AB27" i="5"/>
  <c r="AN27" i="5"/>
  <c r="AC27" i="5"/>
  <c r="AE27" i="5"/>
  <c r="AD27" i="5"/>
  <c r="Z52" i="5"/>
  <c r="AL52" i="5"/>
  <c r="AA52" i="5"/>
  <c r="AM52" i="5"/>
  <c r="AB52" i="5"/>
  <c r="AN52" i="5"/>
  <c r="AC52" i="5"/>
  <c r="AO52" i="5"/>
  <c r="AD52" i="5"/>
  <c r="AE52" i="5"/>
  <c r="AF52" i="5"/>
  <c r="AG52" i="5"/>
  <c r="AH52" i="5"/>
  <c r="AI52" i="5"/>
  <c r="AT52" i="5"/>
  <c r="Y52" i="5"/>
  <c r="AK52" i="5"/>
  <c r="X52" i="5"/>
  <c r="AJ52" i="5"/>
  <c r="AT78" i="5"/>
  <c r="Y78" i="5"/>
  <c r="AK78" i="5"/>
  <c r="Z78" i="5"/>
  <c r="AL78" i="5"/>
  <c r="AA78" i="5"/>
  <c r="AM78" i="5"/>
  <c r="AB78" i="5"/>
  <c r="AN78" i="5"/>
  <c r="AC78" i="5"/>
  <c r="AO78" i="5"/>
  <c r="AD78" i="5"/>
  <c r="AE78" i="5"/>
  <c r="AF78" i="5"/>
  <c r="AG78" i="5"/>
  <c r="AH78" i="5"/>
  <c r="X78" i="5"/>
  <c r="AJ78" i="5"/>
  <c r="AI78" i="5"/>
  <c r="Z18" i="5"/>
  <c r="AB18" i="5"/>
  <c r="AC18" i="5"/>
  <c r="AD18" i="5"/>
  <c r="AE18" i="5"/>
  <c r="CI85" i="4"/>
  <c r="CH85" i="4"/>
  <c r="CG85" i="4"/>
  <c r="CI57" i="4"/>
  <c r="CH57" i="4"/>
  <c r="CG57" i="4"/>
  <c r="CI43" i="4"/>
  <c r="CG43" i="4"/>
  <c r="CH43" i="4"/>
  <c r="CI35" i="4"/>
  <c r="CR35" i="4" s="1"/>
  <c r="CX35" i="4" s="1"/>
  <c r="CG35" i="4"/>
  <c r="CP35" i="4" s="1"/>
  <c r="CV35" i="4" s="1"/>
  <c r="CH35" i="4"/>
  <c r="CQ35" i="4" s="1"/>
  <c r="CW35" i="4" s="1"/>
  <c r="Z28" i="5"/>
  <c r="AL28" i="5"/>
  <c r="AB28" i="5"/>
  <c r="AN28" i="5"/>
  <c r="AC28" i="5"/>
  <c r="AD28" i="5"/>
  <c r="AE28" i="5"/>
  <c r="AF28" i="5"/>
  <c r="AG28" i="5"/>
  <c r="AH28" i="5"/>
  <c r="AI28" i="5"/>
  <c r="Y28" i="5"/>
  <c r="AK28" i="5"/>
  <c r="X28" i="5"/>
  <c r="Z20" i="5"/>
  <c r="AL20" i="5"/>
  <c r="AB20" i="5"/>
  <c r="AN20" i="5"/>
  <c r="AC20" i="5"/>
  <c r="AD20" i="5"/>
  <c r="AE20" i="5"/>
  <c r="AF20" i="5"/>
  <c r="AG20" i="5"/>
  <c r="AH20" i="5"/>
  <c r="AI20" i="5"/>
  <c r="Y20" i="5"/>
  <c r="AK20" i="5"/>
  <c r="X20" i="5"/>
  <c r="X26" i="5"/>
  <c r="Z40" i="5"/>
  <c r="AL40" i="5"/>
  <c r="AA40" i="5"/>
  <c r="AM40" i="5"/>
  <c r="AB40" i="5"/>
  <c r="AN40" i="5"/>
  <c r="AC40" i="5"/>
  <c r="AO40" i="5"/>
  <c r="AD40" i="5"/>
  <c r="AE40" i="5"/>
  <c r="AF40" i="5"/>
  <c r="AG40" i="5"/>
  <c r="AH40" i="5"/>
  <c r="AI40" i="5"/>
  <c r="AT40" i="5"/>
  <c r="Y40" i="5"/>
  <c r="AK40" i="5"/>
  <c r="X40" i="5"/>
  <c r="AJ40" i="5"/>
  <c r="AT72" i="5"/>
  <c r="AE72" i="5"/>
  <c r="AC72" i="42"/>
  <c r="AF49" i="42"/>
  <c r="AJ49" i="42"/>
  <c r="AK36" i="42"/>
  <c r="AP36" i="42" s="1"/>
  <c r="AE36" i="42"/>
  <c r="AI36" i="42" s="1"/>
  <c r="CI84" i="4"/>
  <c r="CH84" i="4"/>
  <c r="CG84" i="4"/>
  <c r="I4" i="53"/>
  <c r="CI75" i="4"/>
  <c r="CG75" i="4"/>
  <c r="CH75" i="4"/>
  <c r="CI69" i="4"/>
  <c r="CH69" i="4"/>
  <c r="CG69" i="4"/>
  <c r="CI63" i="4"/>
  <c r="CG63" i="4"/>
  <c r="CH63" i="4"/>
  <c r="CI56" i="4"/>
  <c r="CH56" i="4"/>
  <c r="CG56" i="4"/>
  <c r="CI42" i="4"/>
  <c r="CH42" i="4"/>
  <c r="CG42" i="4"/>
  <c r="CI28" i="4"/>
  <c r="CH28" i="4"/>
  <c r="CG28" i="4"/>
  <c r="G76" i="32"/>
  <c r="H55" i="32" s="1"/>
  <c r="E276" i="32"/>
  <c r="F292" i="32" s="1"/>
  <c r="E313" i="32"/>
  <c r="F303" i="32" s="1"/>
  <c r="F258" i="32"/>
  <c r="F259" i="32" s="1"/>
  <c r="E388" i="32"/>
  <c r="F374" i="32" s="1"/>
  <c r="AD16" i="8"/>
  <c r="V16" i="8"/>
  <c r="C14" i="33"/>
  <c r="O16" i="8"/>
  <c r="X16" i="8"/>
  <c r="R16" i="8"/>
  <c r="AB16" i="8"/>
  <c r="J16" i="8"/>
  <c r="Y16" i="8"/>
  <c r="H16" i="8"/>
  <c r="M16" i="8"/>
  <c r="C15" i="34"/>
  <c r="T16" i="8"/>
  <c r="N16" i="8"/>
  <c r="K16" i="8"/>
  <c r="E16" i="8"/>
  <c r="G16" i="8"/>
  <c r="I16" i="8"/>
  <c r="S16" i="8"/>
  <c r="P16" i="8"/>
  <c r="AC16" i="8"/>
  <c r="L16" i="8"/>
  <c r="W16" i="8"/>
  <c r="Q16" i="8"/>
  <c r="U16" i="8"/>
  <c r="Q2" i="33"/>
  <c r="L2" i="34" s="1"/>
  <c r="I2" i="35" s="1"/>
  <c r="E324" i="32"/>
  <c r="F323" i="32" s="1"/>
  <c r="G156" i="32"/>
  <c r="F11" i="34"/>
  <c r="AS21" i="4"/>
  <c r="AY21" i="4" s="1"/>
  <c r="AQ21" i="4"/>
  <c r="AW21" i="4" s="1"/>
  <c r="AR21" i="4"/>
  <c r="AX21" i="4" s="1"/>
  <c r="O21" i="4"/>
  <c r="BL21" i="4"/>
  <c r="BN21" i="4" s="1"/>
  <c r="AE14" i="42"/>
  <c r="I14" i="42"/>
  <c r="W14" i="42"/>
  <c r="J14" i="34"/>
  <c r="AJ14" i="42"/>
  <c r="M14" i="42"/>
  <c r="AD14" i="42"/>
  <c r="Z14" i="42"/>
  <c r="X14" i="42"/>
  <c r="AM14" i="42"/>
  <c r="AN14" i="42"/>
  <c r="N14" i="42"/>
  <c r="AQ14" i="42"/>
  <c r="J14" i="42"/>
  <c r="CI20" i="4"/>
  <c r="CR20" i="4" s="1"/>
  <c r="CX20" i="4" s="1"/>
  <c r="H14" i="42"/>
  <c r="AF14" i="42"/>
  <c r="AG14" i="42"/>
  <c r="CH20" i="4"/>
  <c r="CQ20" i="4" s="1"/>
  <c r="CW20" i="4" s="1"/>
  <c r="AC14" i="42"/>
  <c r="E14" i="42"/>
  <c r="CQ19" i="4"/>
  <c r="CW19" i="4" s="1"/>
  <c r="AQ19" i="4"/>
  <c r="AW19" i="4" s="1"/>
  <c r="H14" i="5"/>
  <c r="AT14" i="5" s="1"/>
  <c r="AQ20" i="4"/>
  <c r="AW20" i="4" s="1"/>
  <c r="AR20" i="4"/>
  <c r="AX20" i="4" s="1"/>
  <c r="CQ18" i="4"/>
  <c r="CW18" i="4" s="1"/>
  <c r="CP18" i="4"/>
  <c r="CV18" i="4" s="1"/>
  <c r="AS18" i="4"/>
  <c r="AY18" i="4" s="1"/>
  <c r="AR18" i="4"/>
  <c r="AX18" i="4" s="1"/>
  <c r="CR18" i="4"/>
  <c r="CX18" i="4" s="1"/>
  <c r="AS20" i="4"/>
  <c r="AY20" i="4" s="1"/>
  <c r="AQ18" i="4"/>
  <c r="AW18" i="4" s="1"/>
  <c r="AR19" i="4"/>
  <c r="AX19" i="4" s="1"/>
  <c r="CP19" i="4"/>
  <c r="CV19" i="4" s="1"/>
  <c r="CR19" i="4"/>
  <c r="CX19" i="4" s="1"/>
  <c r="AS19" i="4"/>
  <c r="AY19" i="4" s="1"/>
  <c r="AK19" i="42"/>
  <c r="X19" i="42"/>
  <c r="W69" i="42"/>
  <c r="R69" i="42"/>
  <c r="S45" i="42"/>
  <c r="AJ78" i="42"/>
  <c r="V78" i="42"/>
  <c r="Z78" i="42"/>
  <c r="D35" i="42"/>
  <c r="G35" i="42" s="1"/>
  <c r="T69" i="42"/>
  <c r="AC60" i="42"/>
  <c r="AN60" i="42"/>
  <c r="AS60" i="42"/>
  <c r="J19" i="42"/>
  <c r="AF35" i="42"/>
  <c r="R60" i="42"/>
  <c r="X69" i="42"/>
  <c r="AC78" i="42"/>
  <c r="Z69" i="42"/>
  <c r="AD45" i="42"/>
  <c r="V45" i="42"/>
  <c r="W78" i="42"/>
  <c r="R78" i="42"/>
  <c r="O45" i="42"/>
  <c r="M60" i="42"/>
  <c r="AJ60" i="42"/>
  <c r="X60" i="42"/>
  <c r="C60" i="42"/>
  <c r="AL19" i="42"/>
  <c r="W19" i="42"/>
  <c r="M69" i="42"/>
  <c r="Y45" i="42"/>
  <c r="E45" i="42"/>
  <c r="AR69" i="42"/>
  <c r="AL45" i="42"/>
  <c r="AS45" i="42"/>
  <c r="C45" i="42"/>
  <c r="M45" i="42"/>
  <c r="AG69" i="42"/>
  <c r="AG78" i="42"/>
  <c r="AK78" i="42"/>
  <c r="AE78" i="42"/>
  <c r="J35" i="42"/>
  <c r="L35" i="42" s="1"/>
  <c r="AF60" i="42"/>
  <c r="Z60" i="42"/>
  <c r="I19" i="42"/>
  <c r="AC19" i="42"/>
  <c r="AM19" i="42"/>
  <c r="AR45" i="42"/>
  <c r="Z45" i="42"/>
  <c r="R45" i="42"/>
  <c r="AK69" i="42"/>
  <c r="H69" i="42"/>
  <c r="I45" i="42"/>
  <c r="AI78" i="42"/>
  <c r="AM78" i="42"/>
  <c r="AD35" i="42"/>
  <c r="E69" i="42"/>
  <c r="AL60" i="42"/>
  <c r="AF19" i="42"/>
  <c r="AG19" i="42"/>
  <c r="M19" i="42"/>
  <c r="AS69" i="42"/>
  <c r="J45" i="42"/>
  <c r="D69" i="42"/>
  <c r="AQ69" i="42"/>
  <c r="AI69" i="42"/>
  <c r="I69" i="42"/>
  <c r="J69" i="42"/>
  <c r="H45" i="42"/>
  <c r="AN78" i="42"/>
  <c r="D78" i="42"/>
  <c r="N35" i="42"/>
  <c r="E60" i="42"/>
  <c r="V60" i="42"/>
  <c r="J60" i="42"/>
  <c r="AB60" i="42"/>
  <c r="AD19" i="42"/>
  <c r="AE19" i="42"/>
  <c r="N45" i="42"/>
  <c r="AC69" i="42"/>
  <c r="T78" i="42"/>
  <c r="N78" i="42"/>
  <c r="AJ35" i="42"/>
  <c r="AS35" i="42" s="1"/>
  <c r="S35" i="42"/>
  <c r="T60" i="42"/>
  <c r="S60" i="42"/>
  <c r="H60" i="42"/>
  <c r="W60" i="42"/>
  <c r="AG35" i="42"/>
  <c r="D13" i="42"/>
  <c r="H19" i="42"/>
  <c r="AJ19" i="42"/>
  <c r="AL78" i="42"/>
  <c r="AR78" i="42"/>
  <c r="AQ78" i="42"/>
  <c r="X35" i="42"/>
  <c r="AI60" i="42"/>
  <c r="AE60" i="42"/>
  <c r="D19" i="42"/>
  <c r="E19" i="42"/>
  <c r="D45" i="42"/>
  <c r="AK45" i="42"/>
  <c r="AM69" i="42"/>
  <c r="AB78" i="42"/>
  <c r="Y78" i="42"/>
  <c r="S78" i="42"/>
  <c r="X78" i="42"/>
  <c r="O35" i="42"/>
  <c r="AB69" i="42"/>
  <c r="AK60" i="42"/>
  <c r="AQ60" i="42"/>
  <c r="C35" i="42"/>
  <c r="AR60" i="42"/>
  <c r="D60" i="42"/>
  <c r="AN19" i="42"/>
  <c r="O19" i="42"/>
  <c r="Y19" i="42"/>
  <c r="S69" i="42"/>
  <c r="C69" i="42"/>
  <c r="AF69" i="42"/>
  <c r="AQ45" i="42"/>
  <c r="AI45" i="42"/>
  <c r="AF78" i="42"/>
  <c r="O78" i="42"/>
  <c r="AK35" i="42"/>
  <c r="AM45" i="42"/>
  <c r="AE69" i="42"/>
  <c r="AN35" i="42"/>
  <c r="N19" i="42"/>
  <c r="C19" i="42"/>
  <c r="V69" i="42"/>
  <c r="X45" i="42"/>
  <c r="AL69" i="42"/>
  <c r="AE45" i="42"/>
  <c r="O69" i="42"/>
  <c r="C78" i="42"/>
  <c r="I78" i="42"/>
  <c r="J78" i="42"/>
  <c r="M35" i="42"/>
  <c r="Y35" i="42"/>
  <c r="AE35" i="42"/>
  <c r="Z35" i="42"/>
  <c r="T45" i="42"/>
  <c r="AG60" i="42"/>
  <c r="AM60" i="42"/>
  <c r="AM35" i="42"/>
  <c r="AJ69" i="42"/>
  <c r="AB45" i="42"/>
  <c r="AN69" i="42"/>
  <c r="AJ45" i="42"/>
  <c r="W45" i="42"/>
  <c r="E78" i="42"/>
  <c r="W35" i="42"/>
  <c r="AL35" i="42"/>
  <c r="AD60" i="42"/>
  <c r="O60" i="42"/>
  <c r="N60" i="42"/>
  <c r="AF45" i="42"/>
  <c r="J11" i="34"/>
  <c r="D11" i="34"/>
  <c r="D11" i="35" s="1"/>
  <c r="I36" i="13"/>
  <c r="J84" i="29" s="1"/>
  <c r="I14" i="13"/>
  <c r="J59" i="29" s="1"/>
  <c r="O20" i="4"/>
  <c r="Q20" i="4" s="1"/>
  <c r="BL20" i="4"/>
  <c r="BN20" i="4" s="1"/>
  <c r="I3" i="26"/>
  <c r="AN3" i="24"/>
  <c r="I3" i="23"/>
  <c r="I3" i="28"/>
  <c r="K3" i="27"/>
  <c r="G39" i="8"/>
  <c r="T39" i="8"/>
  <c r="AB39" i="8"/>
  <c r="E293" i="32"/>
  <c r="E376" i="32"/>
  <c r="R39" i="8"/>
  <c r="H39" i="8"/>
  <c r="N39" i="8"/>
  <c r="G293" i="32"/>
  <c r="H282" i="32" s="1"/>
  <c r="P21" i="4"/>
  <c r="Y39" i="8"/>
  <c r="X39" i="8"/>
  <c r="Q39" i="8"/>
  <c r="V39" i="8"/>
  <c r="J39" i="8"/>
  <c r="S25" i="5"/>
  <c r="P39" i="8"/>
  <c r="S39" i="8"/>
  <c r="E39" i="8"/>
  <c r="K39" i="8"/>
  <c r="U39" i="8"/>
  <c r="L39" i="8"/>
  <c r="W39" i="8"/>
  <c r="V67" i="5"/>
  <c r="BL19" i="4"/>
  <c r="BN19" i="4" s="1"/>
  <c r="G137" i="32"/>
  <c r="H135" i="32" s="1"/>
  <c r="G193" i="32"/>
  <c r="H169" i="32" s="1"/>
  <c r="G227" i="32"/>
  <c r="H221" i="32" s="1"/>
  <c r="G250" i="32"/>
  <c r="G276" i="32"/>
  <c r="H270" i="32" s="1"/>
  <c r="G360" i="32"/>
  <c r="M39" i="8"/>
  <c r="F39" i="8"/>
  <c r="AA39" i="8"/>
  <c r="AD39" i="8"/>
  <c r="AC39" i="8"/>
  <c r="E30" i="5"/>
  <c r="E76" i="32"/>
  <c r="F70" i="32" s="1"/>
  <c r="E193" i="32"/>
  <c r="F188" i="32" s="1"/>
  <c r="E227" i="32"/>
  <c r="F214" i="32" s="1"/>
  <c r="E250" i="32"/>
  <c r="E360" i="32"/>
  <c r="E156" i="32"/>
  <c r="E116" i="32"/>
  <c r="F89" i="32" s="1"/>
  <c r="G116" i="32"/>
  <c r="E137" i="32"/>
  <c r="F134" i="32" s="1"/>
  <c r="AQ40" i="4" l="1"/>
  <c r="AW40" i="4" s="1"/>
  <c r="CR40" i="4"/>
  <c r="CX40" i="4" s="1"/>
  <c r="AS40" i="4"/>
  <c r="AY40" i="4" s="1"/>
  <c r="O40" i="4"/>
  <c r="Q40" i="4" s="1"/>
  <c r="AR40" i="4"/>
  <c r="AX40" i="4" s="1"/>
  <c r="CP40" i="4"/>
  <c r="CV40" i="4" s="1"/>
  <c r="CQ40" i="4"/>
  <c r="CW40" i="4" s="1"/>
  <c r="AB36" i="42"/>
  <c r="T36" i="42"/>
  <c r="G36" i="42"/>
  <c r="S36" i="42"/>
  <c r="U36" i="42"/>
  <c r="AR36" i="42"/>
  <c r="R36" i="42"/>
  <c r="L36" i="42"/>
  <c r="V36" i="42" s="1"/>
  <c r="D19" i="8"/>
  <c r="C19" i="8"/>
  <c r="D17" i="33" s="1"/>
  <c r="F17" i="33" s="1"/>
  <c r="T35" i="5"/>
  <c r="V35" i="5" s="1"/>
  <c r="R33" i="42"/>
  <c r="L33" i="42"/>
  <c r="AP35" i="42"/>
  <c r="AR35" i="5"/>
  <c r="M37" i="5"/>
  <c r="P61" i="5"/>
  <c r="S61" i="5"/>
  <c r="U35" i="42"/>
  <c r="AJ35" i="5"/>
  <c r="AA35" i="5"/>
  <c r="AU35" i="5" s="1"/>
  <c r="AB35" i="42"/>
  <c r="R35" i="42"/>
  <c r="Q35" i="42"/>
  <c r="V35" i="42" s="1"/>
  <c r="AI35" i="42"/>
  <c r="T35" i="42"/>
  <c r="R34" i="42"/>
  <c r="R17" i="42"/>
  <c r="BL24" i="4"/>
  <c r="Q17" i="42"/>
  <c r="U34" i="42"/>
  <c r="G23" i="42"/>
  <c r="H301" i="32"/>
  <c r="D34" i="8"/>
  <c r="H32" i="5"/>
  <c r="AQ24" i="4"/>
  <c r="AW24" i="4" s="1"/>
  <c r="AS25" i="4"/>
  <c r="AY25" i="4" s="1"/>
  <c r="AR25" i="4"/>
  <c r="AX25" i="4" s="1"/>
  <c r="H17" i="5"/>
  <c r="AT17" i="5" s="1"/>
  <c r="CQ36" i="4"/>
  <c r="CW36" i="4" s="1"/>
  <c r="AQ34" i="4"/>
  <c r="AW34" i="4" s="1"/>
  <c r="AQ25" i="4"/>
  <c r="AW25" i="4" s="1"/>
  <c r="AR36" i="4"/>
  <c r="AX36" i="4" s="1"/>
  <c r="D15" i="35"/>
  <c r="H15" i="35" s="1"/>
  <c r="H14" i="35"/>
  <c r="D16" i="6"/>
  <c r="C16" i="6" s="1"/>
  <c r="D32" i="8"/>
  <c r="C17" i="8"/>
  <c r="D15" i="33" s="1"/>
  <c r="L15" i="33" s="1"/>
  <c r="D17" i="8"/>
  <c r="C34" i="8"/>
  <c r="C32" i="8"/>
  <c r="D30" i="33" s="1"/>
  <c r="N30" i="33" s="1"/>
  <c r="T17" i="42"/>
  <c r="AS17" i="42"/>
  <c r="Q34" i="42"/>
  <c r="AB34" i="42"/>
  <c r="AB21" i="42"/>
  <c r="L16" i="42"/>
  <c r="S17" i="42"/>
  <c r="L25" i="42"/>
  <c r="L34" i="42"/>
  <c r="T34" i="42"/>
  <c r="G31" i="42"/>
  <c r="G34" i="42"/>
  <c r="L21" i="42"/>
  <c r="AI33" i="42"/>
  <c r="Q27" i="42"/>
  <c r="AP34" i="42"/>
  <c r="AB17" i="42"/>
  <c r="Q31" i="42"/>
  <c r="Q24" i="42"/>
  <c r="AS33" i="42"/>
  <c r="AI34" i="42"/>
  <c r="S21" i="42"/>
  <c r="BN24" i="4"/>
  <c r="O24" i="4"/>
  <c r="Q24" i="4" s="1"/>
  <c r="O25" i="4"/>
  <c r="Q25" i="4" s="1"/>
  <c r="AS36" i="4"/>
  <c r="AY36" i="4" s="1"/>
  <c r="F20" i="6"/>
  <c r="D20" i="6" s="1"/>
  <c r="CQ37" i="4"/>
  <c r="CW37" i="4" s="1"/>
  <c r="CR37" i="4"/>
  <c r="CX37" i="4" s="1"/>
  <c r="F15" i="34"/>
  <c r="F29" i="6"/>
  <c r="D29" i="6" s="1"/>
  <c r="F27" i="35" s="1"/>
  <c r="G27" i="35" s="1"/>
  <c r="CP36" i="4"/>
  <c r="CV36" i="4" s="1"/>
  <c r="AR22" i="4"/>
  <c r="AX22" i="4" s="1"/>
  <c r="AQ36" i="4"/>
  <c r="AW36" i="4" s="1"/>
  <c r="O36" i="4"/>
  <c r="Q36" i="4" s="1"/>
  <c r="AS34" i="4"/>
  <c r="AY34" i="4" s="1"/>
  <c r="Q34" i="5"/>
  <c r="Q17" i="5"/>
  <c r="T17" i="5" s="1"/>
  <c r="AQ22" i="4"/>
  <c r="AW22" i="4" s="1"/>
  <c r="BL25" i="4"/>
  <c r="BN25" i="4" s="1"/>
  <c r="AS22" i="4"/>
  <c r="AY22" i="4" s="1"/>
  <c r="BL22" i="4"/>
  <c r="BN22" i="4" s="1"/>
  <c r="Q32" i="5"/>
  <c r="AJ34" i="5"/>
  <c r="CP22" i="4"/>
  <c r="CV22" i="4" s="1"/>
  <c r="CR25" i="4"/>
  <c r="CX25" i="4" s="1"/>
  <c r="H34" i="5"/>
  <c r="AT34" i="5" s="1"/>
  <c r="AR24" i="4"/>
  <c r="AX24" i="4" s="1"/>
  <c r="O22" i="4"/>
  <c r="Q22" i="4" s="1"/>
  <c r="BL36" i="4"/>
  <c r="BN36" i="4" s="1"/>
  <c r="BL34" i="4"/>
  <c r="BN34" i="4" s="1"/>
  <c r="AA34" i="5"/>
  <c r="AU34" i="5" s="1"/>
  <c r="AR34" i="4"/>
  <c r="AX34" i="4" s="1"/>
  <c r="O34" i="4"/>
  <c r="Q34" i="4" s="1"/>
  <c r="U20" i="8"/>
  <c r="F20" i="8"/>
  <c r="Y18" i="5"/>
  <c r="CR22" i="4"/>
  <c r="CX22" i="4" s="1"/>
  <c r="CQ34" i="4"/>
  <c r="CW34" i="4" s="1"/>
  <c r="BL37" i="4"/>
  <c r="BN37" i="4" s="1"/>
  <c r="AB15" i="42"/>
  <c r="R18" i="8"/>
  <c r="P18" i="8"/>
  <c r="AA18" i="8"/>
  <c r="R20" i="8"/>
  <c r="S20" i="8"/>
  <c r="Q29" i="42"/>
  <c r="AC26" i="5"/>
  <c r="AI29" i="42"/>
  <c r="AN18" i="5"/>
  <c r="CR36" i="4"/>
  <c r="CX36" i="4" s="1"/>
  <c r="CQ22" i="4"/>
  <c r="CW22" i="4" s="1"/>
  <c r="N18" i="5"/>
  <c r="T20" i="8"/>
  <c r="AL18" i="5"/>
  <c r="CR34" i="4"/>
  <c r="CX34" i="4" s="1"/>
  <c r="O20" i="8"/>
  <c r="AT32" i="5"/>
  <c r="X18" i="5"/>
  <c r="H18" i="8"/>
  <c r="T18" i="8"/>
  <c r="G24" i="42"/>
  <c r="K18" i="5"/>
  <c r="B17" i="5"/>
  <c r="V20" i="8"/>
  <c r="AD20" i="8"/>
  <c r="G22" i="42"/>
  <c r="S34" i="42"/>
  <c r="AB29" i="42"/>
  <c r="AR37" i="4"/>
  <c r="AX37" i="4" s="1"/>
  <c r="AA20" i="8"/>
  <c r="M18" i="5"/>
  <c r="L27" i="42"/>
  <c r="C18" i="33"/>
  <c r="L19" i="42"/>
  <c r="AG18" i="5"/>
  <c r="AK18" i="5"/>
  <c r="CP24" i="4"/>
  <c r="CV24" i="4" s="1"/>
  <c r="V18" i="8"/>
  <c r="AD18" i="8"/>
  <c r="F18" i="5"/>
  <c r="H18" i="5" s="1"/>
  <c r="AT18" i="5" s="1"/>
  <c r="I20" i="8"/>
  <c r="Q30" i="42"/>
  <c r="AS34" i="42"/>
  <c r="P21" i="5"/>
  <c r="I21" i="5"/>
  <c r="N21" i="5"/>
  <c r="O21" i="5"/>
  <c r="G21" i="5"/>
  <c r="S21" i="5"/>
  <c r="E21" i="5"/>
  <c r="F21" i="5"/>
  <c r="U21" i="5"/>
  <c r="B20" i="5"/>
  <c r="R21" i="5"/>
  <c r="J21" i="5"/>
  <c r="L21" i="5"/>
  <c r="M21" i="5"/>
  <c r="K21" i="5"/>
  <c r="AA21" i="8"/>
  <c r="O21" i="8"/>
  <c r="X21" i="8"/>
  <c r="I21" i="8"/>
  <c r="G21" i="8"/>
  <c r="T21" i="8"/>
  <c r="R21" i="8"/>
  <c r="Q21" i="8"/>
  <c r="M21" i="8"/>
  <c r="S21" i="8"/>
  <c r="J21" i="8"/>
  <c r="P21" i="8"/>
  <c r="W21" i="8"/>
  <c r="U21" i="8"/>
  <c r="C19" i="33"/>
  <c r="V21" i="8"/>
  <c r="AC21" i="8"/>
  <c r="N21" i="8"/>
  <c r="L21" i="8"/>
  <c r="E21" i="8"/>
  <c r="Z21" i="8"/>
  <c r="AB21" i="8"/>
  <c r="F21" i="8"/>
  <c r="AD21" i="8"/>
  <c r="K21" i="8"/>
  <c r="H21" i="8"/>
  <c r="Y21" i="8"/>
  <c r="AB26" i="5"/>
  <c r="CP25" i="4"/>
  <c r="CV25" i="4" s="1"/>
  <c r="K20" i="8"/>
  <c r="AC20" i="8"/>
  <c r="AL26" i="5"/>
  <c r="CQ25" i="4"/>
  <c r="CW25" i="4" s="1"/>
  <c r="AB20" i="8"/>
  <c r="AP33" i="42"/>
  <c r="CP34" i="4"/>
  <c r="CV34" i="4" s="1"/>
  <c r="Q14" i="42"/>
  <c r="AH18" i="5"/>
  <c r="AI18" i="5"/>
  <c r="CP37" i="4"/>
  <c r="CV37" i="4" s="1"/>
  <c r="CQ24" i="4"/>
  <c r="CW24" i="4" s="1"/>
  <c r="P18" i="5"/>
  <c r="R18" i="5"/>
  <c r="L20" i="8"/>
  <c r="G20" i="8"/>
  <c r="Q22" i="42"/>
  <c r="AF18" i="5"/>
  <c r="CR24" i="4"/>
  <c r="CX24" i="4" s="1"/>
  <c r="L29" i="42"/>
  <c r="X18" i="8"/>
  <c r="O18" i="8"/>
  <c r="E18" i="8"/>
  <c r="I18" i="5"/>
  <c r="Y20" i="8"/>
  <c r="N20" i="8"/>
  <c r="R21" i="42"/>
  <c r="W30" i="8"/>
  <c r="S30" i="8"/>
  <c r="U30" i="8"/>
  <c r="E30" i="8"/>
  <c r="Q30" i="8"/>
  <c r="AD30" i="8"/>
  <c r="AA30" i="8"/>
  <c r="AB30" i="8"/>
  <c r="H30" i="8"/>
  <c r="N30" i="8"/>
  <c r="G30" i="8"/>
  <c r="O30" i="8"/>
  <c r="L30" i="8"/>
  <c r="AC30" i="8"/>
  <c r="X30" i="8"/>
  <c r="V30" i="8"/>
  <c r="M30" i="8"/>
  <c r="F30" i="8"/>
  <c r="T30" i="8"/>
  <c r="J30" i="8"/>
  <c r="K30" i="8"/>
  <c r="R30" i="8"/>
  <c r="Z30" i="8"/>
  <c r="P30" i="8"/>
  <c r="I30" i="8"/>
  <c r="AQ37" i="4"/>
  <c r="AW37" i="4" s="1"/>
  <c r="AS37" i="4"/>
  <c r="AY37" i="4" s="1"/>
  <c r="Q18" i="42"/>
  <c r="U18" i="42"/>
  <c r="U28" i="42"/>
  <c r="U16" i="42"/>
  <c r="Q19" i="42"/>
  <c r="AE25" i="5"/>
  <c r="G20" i="42"/>
  <c r="L20" i="42"/>
  <c r="V29" i="8"/>
  <c r="Q33" i="42"/>
  <c r="V33" i="42" s="1"/>
  <c r="D30" i="34"/>
  <c r="O37" i="4"/>
  <c r="Q37" i="4" s="1"/>
  <c r="U33" i="42"/>
  <c r="H22" i="5"/>
  <c r="AT22" i="5" s="1"/>
  <c r="L17" i="42"/>
  <c r="L24" i="42"/>
  <c r="U13" i="42"/>
  <c r="U24" i="42"/>
  <c r="U17" i="42"/>
  <c r="AJ32" i="5"/>
  <c r="AA32" i="5"/>
  <c r="AU32" i="5" s="1"/>
  <c r="T31" i="5"/>
  <c r="V31" i="5" s="1"/>
  <c r="G28" i="42"/>
  <c r="U31" i="42"/>
  <c r="U15" i="42"/>
  <c r="U29" i="42"/>
  <c r="L13" i="42"/>
  <c r="Q25" i="42"/>
  <c r="G15" i="42"/>
  <c r="G30" i="42"/>
  <c r="Q28" i="42"/>
  <c r="L22" i="42"/>
  <c r="Q16" i="42"/>
  <c r="U23" i="42"/>
  <c r="V32" i="42"/>
  <c r="AR32" i="42"/>
  <c r="U30" i="42"/>
  <c r="G19" i="42"/>
  <c r="AP17" i="42"/>
  <c r="L31" i="42"/>
  <c r="G26" i="42"/>
  <c r="G14" i="42"/>
  <c r="U22" i="42"/>
  <c r="U20" i="42"/>
  <c r="U26" i="42"/>
  <c r="L26" i="42"/>
  <c r="Q26" i="42"/>
  <c r="U25" i="42"/>
  <c r="Q20" i="42"/>
  <c r="L14" i="42"/>
  <c r="G16" i="42"/>
  <c r="L30" i="42"/>
  <c r="L28" i="42"/>
  <c r="L15" i="42"/>
  <c r="Q15" i="42"/>
  <c r="U21" i="42"/>
  <c r="U27" i="42"/>
  <c r="U14" i="42"/>
  <c r="G25" i="42"/>
  <c r="G18" i="42"/>
  <c r="G29" i="42"/>
  <c r="U32" i="42"/>
  <c r="U19" i="42"/>
  <c r="L23" i="42"/>
  <c r="L18" i="42"/>
  <c r="G27" i="42"/>
  <c r="G17" i="42"/>
  <c r="G21" i="42"/>
  <c r="Q13" i="42"/>
  <c r="G13" i="42"/>
  <c r="Q18" i="4"/>
  <c r="Q22" i="5"/>
  <c r="AS29" i="42"/>
  <c r="AI17" i="42"/>
  <c r="S15" i="42"/>
  <c r="C28" i="8"/>
  <c r="D26" i="33" s="1"/>
  <c r="K26" i="33" s="1"/>
  <c r="AB61" i="8"/>
  <c r="V61" i="8"/>
  <c r="H30" i="5"/>
  <c r="AT30" i="5" s="1"/>
  <c r="I61" i="8"/>
  <c r="Q61" i="8"/>
  <c r="Q30" i="5"/>
  <c r="T16" i="42"/>
  <c r="Z61" i="8"/>
  <c r="B36" i="5"/>
  <c r="I13" i="5"/>
  <c r="AM37" i="5"/>
  <c r="Y13" i="5"/>
  <c r="D61" i="8"/>
  <c r="AE13" i="5"/>
  <c r="AA37" i="5"/>
  <c r="X61" i="8"/>
  <c r="O37" i="5"/>
  <c r="E37" i="5"/>
  <c r="V25" i="8"/>
  <c r="S61" i="8"/>
  <c r="G13" i="5"/>
  <c r="AL37" i="5"/>
  <c r="E61" i="8"/>
  <c r="O61" i="8"/>
  <c r="M61" i="8"/>
  <c r="P37" i="5"/>
  <c r="R37" i="5"/>
  <c r="H37" i="5"/>
  <c r="M13" i="5"/>
  <c r="AT37" i="5"/>
  <c r="AF37" i="5"/>
  <c r="Z37" i="5"/>
  <c r="T61" i="8"/>
  <c r="L37" i="5"/>
  <c r="AD29" i="8"/>
  <c r="N37" i="5"/>
  <c r="E13" i="5"/>
  <c r="K13" i="5"/>
  <c r="AK37" i="5"/>
  <c r="AC61" i="8"/>
  <c r="U37" i="5"/>
  <c r="M42" i="5"/>
  <c r="AI13" i="5"/>
  <c r="AC37" i="5"/>
  <c r="AI37" i="5"/>
  <c r="AD61" i="8"/>
  <c r="AA61" i="8"/>
  <c r="P61" i="8"/>
  <c r="F61" i="8"/>
  <c r="I37" i="5"/>
  <c r="F37" i="5"/>
  <c r="F26" i="5"/>
  <c r="K61" i="8"/>
  <c r="L61" i="8"/>
  <c r="U61" i="8"/>
  <c r="AL13" i="5"/>
  <c r="AN37" i="5"/>
  <c r="AH37" i="5"/>
  <c r="Y61" i="8"/>
  <c r="G61" i="8"/>
  <c r="N61" i="8"/>
  <c r="J61" i="8"/>
  <c r="M29" i="8"/>
  <c r="V37" i="5"/>
  <c r="N26" i="5"/>
  <c r="AL48" i="5"/>
  <c r="X29" i="8"/>
  <c r="O29" i="8"/>
  <c r="K29" i="8"/>
  <c r="F29" i="8"/>
  <c r="T29" i="8"/>
  <c r="I29" i="8"/>
  <c r="Y29" i="8"/>
  <c r="P29" i="8"/>
  <c r="R29" i="8"/>
  <c r="L29" i="8"/>
  <c r="C27" i="33"/>
  <c r="S29" i="8"/>
  <c r="U29" i="8"/>
  <c r="J29" i="8"/>
  <c r="W29" i="8"/>
  <c r="G29" i="8"/>
  <c r="D28" i="8"/>
  <c r="Z29" i="8"/>
  <c r="Q29" i="8"/>
  <c r="AH48" i="5"/>
  <c r="AB29" i="8"/>
  <c r="H29" i="8"/>
  <c r="AA48" i="5"/>
  <c r="N29" i="8"/>
  <c r="AJ76" i="5"/>
  <c r="M76" i="5"/>
  <c r="Z25" i="8"/>
  <c r="X76" i="5"/>
  <c r="E25" i="8"/>
  <c r="O76" i="5"/>
  <c r="P25" i="8"/>
  <c r="AA76" i="5"/>
  <c r="AG36" i="5"/>
  <c r="R25" i="8"/>
  <c r="P42" i="5"/>
  <c r="AL76" i="5"/>
  <c r="AF36" i="5"/>
  <c r="AE36" i="5"/>
  <c r="U25" i="8"/>
  <c r="N25" i="8"/>
  <c r="AM76" i="5"/>
  <c r="AD36" i="5"/>
  <c r="Z36" i="5"/>
  <c r="I25" i="8"/>
  <c r="O25" i="8"/>
  <c r="AH79" i="5"/>
  <c r="AB30" i="42"/>
  <c r="AP30" i="42"/>
  <c r="AD79" i="5"/>
  <c r="AB79" i="5"/>
  <c r="C31" i="33"/>
  <c r="Z79" i="5"/>
  <c r="J42" i="8"/>
  <c r="C42" i="8"/>
  <c r="S31" i="42"/>
  <c r="R31" i="42"/>
  <c r="AS35" i="4"/>
  <c r="AY35" i="4" s="1"/>
  <c r="AT31" i="5"/>
  <c r="AR35" i="4"/>
  <c r="AX35" i="4" s="1"/>
  <c r="AA31" i="5"/>
  <c r="AJ31" i="5"/>
  <c r="AS31" i="42"/>
  <c r="AS30" i="42"/>
  <c r="AP31" i="42"/>
  <c r="S27" i="42"/>
  <c r="AB31" i="42"/>
  <c r="AI31" i="42"/>
  <c r="R22" i="42"/>
  <c r="C29" i="33"/>
  <c r="O35" i="4"/>
  <c r="Q35" i="4" s="1"/>
  <c r="F27" i="6"/>
  <c r="D27" i="6" s="1"/>
  <c r="F25" i="35" s="1"/>
  <c r="C26" i="35"/>
  <c r="AQ35" i="4"/>
  <c r="AW35" i="4" s="1"/>
  <c r="T31" i="42"/>
  <c r="R29" i="42"/>
  <c r="T15" i="42"/>
  <c r="R30" i="42"/>
  <c r="AJ30" i="5"/>
  <c r="AA30" i="5"/>
  <c r="AU30" i="5" s="1"/>
  <c r="AK24" i="5"/>
  <c r="AE24" i="5"/>
  <c r="Z24" i="5"/>
  <c r="AI30" i="42"/>
  <c r="S30" i="42"/>
  <c r="T30" i="42"/>
  <c r="T29" i="5"/>
  <c r="V29" i="5" s="1"/>
  <c r="F25" i="6"/>
  <c r="D25" i="6" s="1"/>
  <c r="F23" i="35" s="1"/>
  <c r="G23" i="35" s="1"/>
  <c r="R15" i="42"/>
  <c r="AA29" i="5"/>
  <c r="AU29" i="5" s="1"/>
  <c r="AJ29" i="5"/>
  <c r="AH25" i="5"/>
  <c r="AN26" i="5"/>
  <c r="AD25" i="5"/>
  <c r="AG25" i="5"/>
  <c r="R26" i="5"/>
  <c r="AK26" i="5"/>
  <c r="Z26" i="5"/>
  <c r="AN25" i="5"/>
  <c r="AA29" i="8"/>
  <c r="E29" i="8"/>
  <c r="N25" i="5"/>
  <c r="Y26" i="5"/>
  <c r="AB25" i="5"/>
  <c r="E26" i="5"/>
  <c r="P26" i="5"/>
  <c r="AI26" i="5"/>
  <c r="AL25" i="5"/>
  <c r="L26" i="5"/>
  <c r="AC25" i="5"/>
  <c r="P25" i="5"/>
  <c r="AH26" i="5"/>
  <c r="Z25" i="5"/>
  <c r="C27" i="8"/>
  <c r="D25" i="33" s="1"/>
  <c r="M25" i="33" s="1"/>
  <c r="AG26" i="5"/>
  <c r="AK25" i="5"/>
  <c r="M26" i="5"/>
  <c r="G26" i="5"/>
  <c r="AF26" i="5"/>
  <c r="Y25" i="5"/>
  <c r="J26" i="5"/>
  <c r="I26" i="5"/>
  <c r="G25" i="5"/>
  <c r="E25" i="5"/>
  <c r="AE26" i="5"/>
  <c r="X25" i="5"/>
  <c r="B25" i="5"/>
  <c r="O26" i="5"/>
  <c r="AD26" i="5"/>
  <c r="AP29" i="42"/>
  <c r="S29" i="42"/>
  <c r="J13" i="5"/>
  <c r="I5" i="23"/>
  <c r="K5" i="29"/>
  <c r="H309" i="32"/>
  <c r="H307" i="32"/>
  <c r="H384" i="32"/>
  <c r="C22" i="8"/>
  <c r="D20" i="33" s="1"/>
  <c r="Q20" i="33" s="1"/>
  <c r="C14" i="8"/>
  <c r="D12" i="33" s="1"/>
  <c r="F12" i="33" s="1"/>
  <c r="C16" i="8"/>
  <c r="D14" i="33" s="1"/>
  <c r="O14" i="33" s="1"/>
  <c r="C15" i="8"/>
  <c r="D13" i="33" s="1"/>
  <c r="J13" i="33" s="1"/>
  <c r="G19" i="27"/>
  <c r="H28" i="5"/>
  <c r="AT28" i="5" s="1"/>
  <c r="Q28" i="5"/>
  <c r="AJ28" i="5"/>
  <c r="AA28" i="5"/>
  <c r="H305" i="32"/>
  <c r="H366" i="32"/>
  <c r="H367" i="32" s="1"/>
  <c r="H311" i="32"/>
  <c r="H387" i="32"/>
  <c r="H310" i="32"/>
  <c r="H306" i="32"/>
  <c r="H304" i="32"/>
  <c r="H385" i="32"/>
  <c r="H303" i="32"/>
  <c r="H386" i="32"/>
  <c r="H374" i="32"/>
  <c r="H308" i="32"/>
  <c r="H312" i="32"/>
  <c r="H375" i="32"/>
  <c r="H302" i="32"/>
  <c r="AP28" i="42"/>
  <c r="AS27" i="42"/>
  <c r="AI27" i="42"/>
  <c r="AB28" i="42"/>
  <c r="T18" i="42"/>
  <c r="S28" i="42"/>
  <c r="T22" i="42"/>
  <c r="D22" i="8"/>
  <c r="D27" i="8"/>
  <c r="AI28" i="42"/>
  <c r="AI26" i="42"/>
  <c r="AS28" i="42"/>
  <c r="R28" i="42"/>
  <c r="T28" i="42"/>
  <c r="AB22" i="42"/>
  <c r="AI15" i="42"/>
  <c r="AS15" i="42"/>
  <c r="S16" i="42"/>
  <c r="CP30" i="4"/>
  <c r="CV30" i="4" s="1"/>
  <c r="AR30" i="4"/>
  <c r="AX30" i="4" s="1"/>
  <c r="H27" i="5"/>
  <c r="AT27" i="5" s="1"/>
  <c r="K21" i="27"/>
  <c r="G21" i="27"/>
  <c r="K22" i="27"/>
  <c r="G22" i="27"/>
  <c r="T27" i="42"/>
  <c r="R27" i="42"/>
  <c r="AP27" i="42"/>
  <c r="AB27" i="42"/>
  <c r="S22" i="42"/>
  <c r="AB26" i="42"/>
  <c r="R18" i="42"/>
  <c r="AS22" i="42"/>
  <c r="AJ27" i="5"/>
  <c r="AA27" i="5"/>
  <c r="Q27" i="5"/>
  <c r="CQ30" i="4"/>
  <c r="CW30" i="4" s="1"/>
  <c r="AS30" i="4"/>
  <c r="AY30" i="4" s="1"/>
  <c r="AQ30" i="4"/>
  <c r="AW30" i="4" s="1"/>
  <c r="O30" i="4"/>
  <c r="Q30" i="4" s="1"/>
  <c r="BL30" i="4"/>
  <c r="BN30" i="4" s="1"/>
  <c r="Y24" i="5"/>
  <c r="AH24" i="5"/>
  <c r="C24" i="33"/>
  <c r="J26" i="8"/>
  <c r="Z26" i="8"/>
  <c r="L26" i="8"/>
  <c r="Y26" i="8"/>
  <c r="I26" i="8"/>
  <c r="V26" i="8"/>
  <c r="U26" i="8"/>
  <c r="AD26" i="8"/>
  <c r="K26" i="8"/>
  <c r="X26" i="8"/>
  <c r="E26" i="8"/>
  <c r="G26" i="8"/>
  <c r="W26" i="8"/>
  <c r="AA26" i="8"/>
  <c r="F26" i="8"/>
  <c r="P26" i="8"/>
  <c r="O26" i="8"/>
  <c r="H26" i="8"/>
  <c r="T26" i="8"/>
  <c r="AB26" i="8"/>
  <c r="AC26" i="8"/>
  <c r="S26" i="8"/>
  <c r="R26" i="8"/>
  <c r="M26" i="8"/>
  <c r="N26" i="8"/>
  <c r="Q26" i="8"/>
  <c r="S26" i="5"/>
  <c r="U26" i="5"/>
  <c r="AI24" i="5"/>
  <c r="AG24" i="5"/>
  <c r="AF24" i="5"/>
  <c r="AD24" i="5"/>
  <c r="AC24" i="5"/>
  <c r="CR30" i="4"/>
  <c r="CX30" i="4" s="1"/>
  <c r="AN24" i="5"/>
  <c r="AB24" i="5"/>
  <c r="X24" i="5"/>
  <c r="J7" i="63"/>
  <c r="A7" i="63" s="1"/>
  <c r="J16" i="63"/>
  <c r="A16" i="63" s="1"/>
  <c r="J17" i="63"/>
  <c r="A17" i="63" s="1"/>
  <c r="G23" i="27"/>
  <c r="K23" i="27"/>
  <c r="R26" i="42"/>
  <c r="AI21" i="42"/>
  <c r="AI14" i="42"/>
  <c r="S26" i="42"/>
  <c r="AP26" i="42"/>
  <c r="AI13" i="42"/>
  <c r="X17" i="12"/>
  <c r="Z17" i="12" s="1"/>
  <c r="O17" i="12"/>
  <c r="CG3" i="64" s="1"/>
  <c r="AB11" i="24"/>
  <c r="O11" i="24"/>
  <c r="CE17" i="4"/>
  <c r="I46" i="53"/>
  <c r="I47" i="53" s="1"/>
  <c r="F24" i="6"/>
  <c r="D24" i="6" s="1"/>
  <c r="F22" i="35" s="1"/>
  <c r="G22" i="35" s="1"/>
  <c r="AI20" i="42"/>
  <c r="AI24" i="42"/>
  <c r="AI25" i="42"/>
  <c r="T26" i="42"/>
  <c r="AS18" i="42"/>
  <c r="AS26" i="42"/>
  <c r="AI19" i="42"/>
  <c r="AI18" i="42"/>
  <c r="AI16" i="42"/>
  <c r="AI22" i="42"/>
  <c r="AB13" i="42"/>
  <c r="L43" i="53"/>
  <c r="L49" i="15"/>
  <c r="J41" i="29"/>
  <c r="J20" i="16"/>
  <c r="K18" i="31" s="1"/>
  <c r="F16" i="19"/>
  <c r="AF25" i="11"/>
  <c r="AB3" i="50" s="1"/>
  <c r="I6" i="60"/>
  <c r="E17" i="19"/>
  <c r="Q19" i="5"/>
  <c r="H20" i="5"/>
  <c r="AT20" i="5" s="1"/>
  <c r="H16" i="5"/>
  <c r="AT16" i="5" s="1"/>
  <c r="Q15" i="5"/>
  <c r="AO72" i="5"/>
  <c r="AH76" i="5"/>
  <c r="AF48" i="5"/>
  <c r="K76" i="5"/>
  <c r="AB72" i="5"/>
  <c r="AK76" i="5"/>
  <c r="AL33" i="5"/>
  <c r="AC82" i="5"/>
  <c r="F46" i="6"/>
  <c r="C46" i="6" s="1"/>
  <c r="AO48" i="5"/>
  <c r="G82" i="5"/>
  <c r="C60" i="6"/>
  <c r="AI72" i="5"/>
  <c r="AL72" i="5"/>
  <c r="AI42" i="5"/>
  <c r="AD76" i="5"/>
  <c r="AC61" i="5"/>
  <c r="AH61" i="5"/>
  <c r="AT82" i="5"/>
  <c r="AJ48" i="5"/>
  <c r="AC48" i="5"/>
  <c r="AK36" i="5"/>
  <c r="AB36" i="5"/>
  <c r="O61" i="5"/>
  <c r="L76" i="5"/>
  <c r="R61" i="5"/>
  <c r="F58" i="6"/>
  <c r="C58" i="6" s="1"/>
  <c r="AD72" i="5"/>
  <c r="AG48" i="5"/>
  <c r="AT48" i="5"/>
  <c r="Z76" i="5"/>
  <c r="X82" i="5"/>
  <c r="T76" i="5"/>
  <c r="AG76" i="5"/>
  <c r="AD48" i="5"/>
  <c r="AC36" i="5"/>
  <c r="R82" i="5"/>
  <c r="U76" i="5"/>
  <c r="X72" i="5"/>
  <c r="AA72" i="5"/>
  <c r="AE76" i="5"/>
  <c r="AT76" i="5"/>
  <c r="AK33" i="5"/>
  <c r="AL82" i="5"/>
  <c r="X36" i="5"/>
  <c r="AN36" i="5"/>
  <c r="AH72" i="5"/>
  <c r="Z72" i="5"/>
  <c r="AO42" i="5"/>
  <c r="AO76" i="5"/>
  <c r="AN61" i="5"/>
  <c r="AG61" i="5"/>
  <c r="X48" i="5"/>
  <c r="AN48" i="5"/>
  <c r="Y36" i="5"/>
  <c r="N61" i="5"/>
  <c r="S76" i="5"/>
  <c r="H61" i="5"/>
  <c r="Z48" i="5"/>
  <c r="AC72" i="5"/>
  <c r="AN72" i="5"/>
  <c r="E67" i="5"/>
  <c r="AE48" i="5"/>
  <c r="J15" i="63"/>
  <c r="A15" i="63" s="1"/>
  <c r="AJ72" i="5"/>
  <c r="AM72" i="5"/>
  <c r="AF76" i="5"/>
  <c r="Y76" i="5"/>
  <c r="Z67" i="5"/>
  <c r="J76" i="5"/>
  <c r="AG72" i="5"/>
  <c r="AK72" i="5"/>
  <c r="AC76" i="5"/>
  <c r="AK48" i="5"/>
  <c r="AB48" i="5"/>
  <c r="AI36" i="5"/>
  <c r="AA36" i="5"/>
  <c r="AF72" i="5"/>
  <c r="Y72" i="5"/>
  <c r="AN76" i="5"/>
  <c r="AM61" i="5"/>
  <c r="AE61" i="5"/>
  <c r="Y48" i="5"/>
  <c r="AM48" i="5"/>
  <c r="AH36" i="5"/>
  <c r="AL36" i="5"/>
  <c r="K61" i="5"/>
  <c r="P76" i="5"/>
  <c r="I61" i="5"/>
  <c r="E76" i="5"/>
  <c r="Q76" i="5"/>
  <c r="C36" i="6"/>
  <c r="H76" i="5"/>
  <c r="N76" i="5"/>
  <c r="AU76" i="5"/>
  <c r="V76" i="5"/>
  <c r="U61" i="5"/>
  <c r="B75" i="5"/>
  <c r="AP18" i="42"/>
  <c r="AP22" i="42"/>
  <c r="AB18" i="42"/>
  <c r="S18" i="42"/>
  <c r="AB25" i="42"/>
  <c r="H234" i="32"/>
  <c r="H248" i="32"/>
  <c r="F240" i="32"/>
  <c r="F248" i="32"/>
  <c r="R25" i="42"/>
  <c r="T25" i="42"/>
  <c r="D50" i="6"/>
  <c r="CQ29" i="4"/>
  <c r="CW29" i="4" s="1"/>
  <c r="AR29" i="4"/>
  <c r="AX29" i="4" s="1"/>
  <c r="AQ29" i="4"/>
  <c r="AW29" i="4" s="1"/>
  <c r="AS29" i="4"/>
  <c r="AY29" i="4" s="1"/>
  <c r="CR29" i="4"/>
  <c r="CX29" i="4" s="1"/>
  <c r="BL29" i="4"/>
  <c r="BN29" i="4" s="1"/>
  <c r="S25" i="42"/>
  <c r="AP25" i="42"/>
  <c r="AS25" i="42"/>
  <c r="CP29" i="4"/>
  <c r="CV29" i="4" s="1"/>
  <c r="G25" i="8"/>
  <c r="Y25" i="8"/>
  <c r="X25" i="8"/>
  <c r="W25" i="8"/>
  <c r="AA25" i="8"/>
  <c r="Q25" i="8"/>
  <c r="H25" i="8"/>
  <c r="AD25" i="8"/>
  <c r="J25" i="8"/>
  <c r="T25" i="8"/>
  <c r="O29" i="4"/>
  <c r="Q29" i="4" s="1"/>
  <c r="AF17" i="4"/>
  <c r="F17" i="4"/>
  <c r="E12" i="25" s="1"/>
  <c r="X17" i="4"/>
  <c r="AF13" i="5"/>
  <c r="AH13" i="5"/>
  <c r="CI17" i="4"/>
  <c r="B12" i="9"/>
  <c r="C10" i="34" s="1"/>
  <c r="E10" i="34" s="1"/>
  <c r="X13" i="5"/>
  <c r="L13" i="5"/>
  <c r="AD13" i="5"/>
  <c r="K4" i="66"/>
  <c r="B6" i="66"/>
  <c r="B7" i="66" s="1"/>
  <c r="B8" i="66" s="1"/>
  <c r="B9" i="66" s="1"/>
  <c r="B10" i="66" s="1"/>
  <c r="B11" i="66" s="1"/>
  <c r="B12" i="66" s="1"/>
  <c r="B13" i="66" s="1"/>
  <c r="B14" i="66" s="1"/>
  <c r="B15" i="66" s="1"/>
  <c r="B16" i="66" s="1"/>
  <c r="B17" i="66" s="1"/>
  <c r="B18" i="66" s="1"/>
  <c r="B19" i="66" s="1"/>
  <c r="B20" i="66" s="1"/>
  <c r="B21" i="66" s="1"/>
  <c r="B22" i="66" s="1"/>
  <c r="B23" i="66" s="1"/>
  <c r="B24" i="66" s="1"/>
  <c r="B25" i="66" s="1"/>
  <c r="B26" i="66" s="1"/>
  <c r="B27" i="66" s="1"/>
  <c r="B28" i="66" s="1"/>
  <c r="B29" i="66" s="1"/>
  <c r="B30" i="66" s="1"/>
  <c r="B31" i="66" s="1"/>
  <c r="B32" i="66" s="1"/>
  <c r="B33" i="66" s="1"/>
  <c r="B34" i="66" s="1"/>
  <c r="B35" i="66" s="1"/>
  <c r="B36" i="66" s="1"/>
  <c r="B37" i="66" s="1"/>
  <c r="B38" i="66" s="1"/>
  <c r="AG13" i="5"/>
  <c r="S13" i="5"/>
  <c r="J8" i="63"/>
  <c r="A8" i="63" s="1"/>
  <c r="N13" i="5"/>
  <c r="AB13" i="5"/>
  <c r="AC13" i="5"/>
  <c r="AK13" i="5"/>
  <c r="P13" i="5"/>
  <c r="AD17" i="4"/>
  <c r="F13" i="5"/>
  <c r="AN13" i="5"/>
  <c r="H11" i="26" s="1"/>
  <c r="BN18" i="4"/>
  <c r="H19" i="5"/>
  <c r="AT19" i="5" s="1"/>
  <c r="H15" i="5"/>
  <c r="AT15" i="5" s="1"/>
  <c r="R24" i="42"/>
  <c r="F330" i="32"/>
  <c r="F332" i="32" s="1"/>
  <c r="F321" i="32"/>
  <c r="AI67" i="5"/>
  <c r="AR67" i="5"/>
  <c r="AI79" i="5"/>
  <c r="AR79" i="5"/>
  <c r="AD42" i="5"/>
  <c r="AR42" i="5"/>
  <c r="V82" i="5"/>
  <c r="AR82" i="5"/>
  <c r="AN60" i="5"/>
  <c r="AR60" i="5"/>
  <c r="AJ49" i="5"/>
  <c r="AR49" i="5"/>
  <c r="AH59" i="5"/>
  <c r="AR59" i="5"/>
  <c r="AE73" i="5"/>
  <c r="AR73" i="5"/>
  <c r="F311" i="32"/>
  <c r="F306" i="32"/>
  <c r="H322" i="32"/>
  <c r="H241" i="32"/>
  <c r="D38" i="6"/>
  <c r="CR28" i="4"/>
  <c r="CX28" i="4" s="1"/>
  <c r="CP28" i="4"/>
  <c r="CV28" i="4" s="1"/>
  <c r="AS28" i="4"/>
  <c r="AY28" i="4" s="1"/>
  <c r="BL28" i="4"/>
  <c r="BN28" i="4" s="1"/>
  <c r="F22" i="6"/>
  <c r="CQ28" i="4"/>
  <c r="CW28" i="4" s="1"/>
  <c r="J10" i="63"/>
  <c r="A10" i="63" s="1"/>
  <c r="J23" i="63"/>
  <c r="A23" i="63" s="1"/>
  <c r="AQ28" i="4"/>
  <c r="AW28" i="4" s="1"/>
  <c r="O28" i="4"/>
  <c r="Q28" i="4" s="1"/>
  <c r="AR28" i="4"/>
  <c r="AX28" i="4" s="1"/>
  <c r="AB24" i="42"/>
  <c r="T24" i="42"/>
  <c r="E22" i="6"/>
  <c r="C21" i="35"/>
  <c r="D20" i="35" s="1"/>
  <c r="AS24" i="42"/>
  <c r="AS23" i="42"/>
  <c r="AP24" i="42"/>
  <c r="T23" i="42"/>
  <c r="S24" i="42"/>
  <c r="AP23" i="42"/>
  <c r="AR23" i="42" s="1"/>
  <c r="CR27" i="4"/>
  <c r="CX27" i="4" s="1"/>
  <c r="CQ27" i="4"/>
  <c r="CW27" i="4" s="1"/>
  <c r="CP27" i="4"/>
  <c r="CV27" i="4" s="1"/>
  <c r="AR27" i="4"/>
  <c r="AX27" i="4" s="1"/>
  <c r="AS27" i="4"/>
  <c r="AY27" i="4" s="1"/>
  <c r="AQ27" i="4"/>
  <c r="AW27" i="4" s="1"/>
  <c r="BL27" i="4"/>
  <c r="BN27" i="4" s="1"/>
  <c r="O27" i="4"/>
  <c r="Q27" i="4" s="1"/>
  <c r="AC23" i="5"/>
  <c r="AP15" i="42"/>
  <c r="AP20" i="42"/>
  <c r="AP16" i="42"/>
  <c r="AP14" i="42"/>
  <c r="AP19" i="42"/>
  <c r="AP13" i="42"/>
  <c r="E17" i="4"/>
  <c r="BP17" i="4"/>
  <c r="J19" i="63"/>
  <c r="A19" i="63" s="1"/>
  <c r="CD17" i="4"/>
  <c r="J21" i="63"/>
  <c r="A21" i="63" s="1"/>
  <c r="CF17" i="4"/>
  <c r="J12" i="63"/>
  <c r="A12" i="63" s="1"/>
  <c r="C17" i="4"/>
  <c r="F12" i="6" s="1"/>
  <c r="H17" i="4"/>
  <c r="D43" i="6"/>
  <c r="AA22" i="5"/>
  <c r="AU22" i="5" s="1"/>
  <c r="D52" i="6"/>
  <c r="AJ22" i="5"/>
  <c r="D45" i="6"/>
  <c r="D68" i="6"/>
  <c r="R16" i="42"/>
  <c r="AB16" i="42"/>
  <c r="AS16" i="42"/>
  <c r="D42" i="6"/>
  <c r="O13" i="5"/>
  <c r="U13" i="5"/>
  <c r="AG17" i="4"/>
  <c r="R13" i="5"/>
  <c r="D55" i="6"/>
  <c r="CP3" i="64"/>
  <c r="D39" i="6"/>
  <c r="E17" i="35"/>
  <c r="D33" i="6"/>
  <c r="F31" i="35" s="1"/>
  <c r="D26" i="6"/>
  <c r="F24" i="35" s="1"/>
  <c r="G24" i="35" s="1"/>
  <c r="D64" i="6"/>
  <c r="D67" i="6"/>
  <c r="D44" i="6"/>
  <c r="D69" i="6"/>
  <c r="C62" i="6"/>
  <c r="Z3" i="50"/>
  <c r="E15" i="34"/>
  <c r="G15" i="34" s="1"/>
  <c r="G14" i="34" s="1"/>
  <c r="G13" i="34" s="1"/>
  <c r="G12" i="34" s="1"/>
  <c r="G11" i="34" s="1"/>
  <c r="G42" i="5"/>
  <c r="AC42" i="5"/>
  <c r="AD82" i="5"/>
  <c r="X73" i="5"/>
  <c r="AU82" i="5"/>
  <c r="AB42" i="5"/>
  <c r="AO82" i="5"/>
  <c r="AH73" i="5"/>
  <c r="N82" i="5"/>
  <c r="P82" i="5"/>
  <c r="Q16" i="5"/>
  <c r="AU72" i="5"/>
  <c r="O72" i="5"/>
  <c r="P72" i="5"/>
  <c r="V72" i="5"/>
  <c r="L72" i="5"/>
  <c r="Q72" i="5"/>
  <c r="I72" i="5"/>
  <c r="N72" i="5"/>
  <c r="G72" i="5"/>
  <c r="S72" i="5"/>
  <c r="R72" i="5"/>
  <c r="H72" i="5"/>
  <c r="B71" i="5"/>
  <c r="U72" i="5"/>
  <c r="F72" i="5"/>
  <c r="E72" i="5"/>
  <c r="T72" i="5"/>
  <c r="M72" i="5"/>
  <c r="J72" i="5"/>
  <c r="K72" i="5"/>
  <c r="F82" i="5"/>
  <c r="E82" i="5"/>
  <c r="F13" i="6"/>
  <c r="D51" i="6"/>
  <c r="S42" i="5"/>
  <c r="AA42" i="5"/>
  <c r="AN82" i="5"/>
  <c r="AD73" i="5"/>
  <c r="AF73" i="5"/>
  <c r="L82" i="5"/>
  <c r="Q82" i="5"/>
  <c r="I82" i="5"/>
  <c r="D16" i="35"/>
  <c r="H16" i="35" s="1"/>
  <c r="L42" i="5"/>
  <c r="X42" i="5"/>
  <c r="AT42" i="5"/>
  <c r="AB82" i="5"/>
  <c r="AC73" i="5"/>
  <c r="AT73" i="5"/>
  <c r="O82" i="5"/>
  <c r="E24" i="5"/>
  <c r="R24" i="5"/>
  <c r="G24" i="5"/>
  <c r="I24" i="5"/>
  <c r="J24" i="5"/>
  <c r="M24" i="5"/>
  <c r="F24" i="5"/>
  <c r="L24" i="5"/>
  <c r="S24" i="5"/>
  <c r="U24" i="5"/>
  <c r="N24" i="5"/>
  <c r="K24" i="5"/>
  <c r="B23" i="5"/>
  <c r="P24" i="5"/>
  <c r="O24" i="5"/>
  <c r="J75" i="5"/>
  <c r="T75" i="5"/>
  <c r="V75" i="5"/>
  <c r="U75" i="5"/>
  <c r="Q75" i="5"/>
  <c r="AU75" i="5"/>
  <c r="S75" i="5"/>
  <c r="L75" i="5"/>
  <c r="E75" i="5"/>
  <c r="H75" i="5"/>
  <c r="I75" i="5"/>
  <c r="M75" i="5"/>
  <c r="O75" i="5"/>
  <c r="B74" i="5"/>
  <c r="K75" i="5"/>
  <c r="N75" i="5"/>
  <c r="R75" i="5"/>
  <c r="G75" i="5"/>
  <c r="F75" i="5"/>
  <c r="P75" i="5"/>
  <c r="R37" i="8"/>
  <c r="E37" i="8"/>
  <c r="Z37" i="8"/>
  <c r="M37" i="8"/>
  <c r="Q37" i="8"/>
  <c r="Y37" i="8"/>
  <c r="P37" i="8"/>
  <c r="AD37" i="8"/>
  <c r="N37" i="8"/>
  <c r="F37" i="8"/>
  <c r="X37" i="8"/>
  <c r="K37" i="8"/>
  <c r="L37" i="8"/>
  <c r="I37" i="8"/>
  <c r="V37" i="8"/>
  <c r="G37" i="8"/>
  <c r="O37" i="8"/>
  <c r="T37" i="8"/>
  <c r="J37" i="8"/>
  <c r="AA37" i="8"/>
  <c r="U37" i="8"/>
  <c r="H37" i="8"/>
  <c r="AB37" i="8"/>
  <c r="W37" i="8"/>
  <c r="S37" i="8"/>
  <c r="AC37" i="8"/>
  <c r="D37" i="8"/>
  <c r="AK42" i="5"/>
  <c r="Z42" i="5"/>
  <c r="AI82" i="5"/>
  <c r="AM82" i="5"/>
  <c r="AN73" i="5"/>
  <c r="M82" i="5"/>
  <c r="D63" i="6"/>
  <c r="D28" i="6"/>
  <c r="F26" i="35" s="1"/>
  <c r="G26" i="35" s="1"/>
  <c r="D53" i="6"/>
  <c r="C66" i="6"/>
  <c r="C48" i="6"/>
  <c r="X24" i="8"/>
  <c r="E24" i="8"/>
  <c r="AD24" i="8"/>
  <c r="L24" i="8"/>
  <c r="S24" i="8"/>
  <c r="AC24" i="8"/>
  <c r="G24" i="8"/>
  <c r="H24" i="8"/>
  <c r="Q24" i="8"/>
  <c r="Z24" i="8"/>
  <c r="N24" i="8"/>
  <c r="J24" i="8"/>
  <c r="U24" i="8"/>
  <c r="F24" i="8"/>
  <c r="W24" i="8"/>
  <c r="O24" i="8"/>
  <c r="T24" i="8"/>
  <c r="P24" i="8"/>
  <c r="I24" i="8"/>
  <c r="K24" i="8"/>
  <c r="AA24" i="8"/>
  <c r="AB24" i="8"/>
  <c r="R24" i="8"/>
  <c r="M24" i="8"/>
  <c r="V24" i="8"/>
  <c r="Y24" i="8"/>
  <c r="H274" i="32"/>
  <c r="J42" i="5"/>
  <c r="H245" i="32"/>
  <c r="Y42" i="5"/>
  <c r="F42" i="5"/>
  <c r="AJ82" i="5"/>
  <c r="AA82" i="5"/>
  <c r="AB73" i="5"/>
  <c r="T82" i="5"/>
  <c r="R48" i="5"/>
  <c r="B47" i="5"/>
  <c r="H48" i="5"/>
  <c r="E48" i="5"/>
  <c r="O48" i="5"/>
  <c r="S48" i="5"/>
  <c r="N48" i="5"/>
  <c r="T48" i="5"/>
  <c r="AU48" i="5"/>
  <c r="L48" i="5"/>
  <c r="U48" i="5"/>
  <c r="V48" i="5"/>
  <c r="K48" i="5"/>
  <c r="M48" i="5"/>
  <c r="P48" i="5"/>
  <c r="I48" i="5"/>
  <c r="J48" i="5"/>
  <c r="F48" i="5"/>
  <c r="G48" i="5"/>
  <c r="Q48" i="5"/>
  <c r="H242" i="32"/>
  <c r="AU42" i="5"/>
  <c r="AG42" i="5"/>
  <c r="AH82" i="5"/>
  <c r="Z82" i="5"/>
  <c r="AL73" i="5"/>
  <c r="D31" i="6"/>
  <c r="F29" i="35" s="1"/>
  <c r="G29" i="35" s="1"/>
  <c r="D32" i="6"/>
  <c r="F30" i="35" s="1"/>
  <c r="G30" i="35" s="1"/>
  <c r="D70" i="6"/>
  <c r="L25" i="8"/>
  <c r="S25" i="8"/>
  <c r="AC25" i="8"/>
  <c r="F25" i="8"/>
  <c r="M25" i="8"/>
  <c r="AB25" i="8"/>
  <c r="AF42" i="5"/>
  <c r="AG82" i="5"/>
  <c r="AK82" i="5"/>
  <c r="AK73" i="5"/>
  <c r="S82" i="5"/>
  <c r="L36" i="5"/>
  <c r="B35" i="5"/>
  <c r="G36" i="5"/>
  <c r="S36" i="5"/>
  <c r="F36" i="5"/>
  <c r="I36" i="5"/>
  <c r="O36" i="5"/>
  <c r="J36" i="5"/>
  <c r="U36" i="5"/>
  <c r="AU36" i="5"/>
  <c r="E36" i="5"/>
  <c r="H36" i="5" s="1"/>
  <c r="K36" i="5"/>
  <c r="N36" i="5"/>
  <c r="R36" i="5"/>
  <c r="M36" i="5"/>
  <c r="P36" i="5"/>
  <c r="L73" i="5"/>
  <c r="H42" i="5"/>
  <c r="B41" i="5"/>
  <c r="Q42" i="5"/>
  <c r="AE42" i="5"/>
  <c r="AF82" i="5"/>
  <c r="Y82" i="5"/>
  <c r="Y73" i="5"/>
  <c r="J82" i="5"/>
  <c r="D57" i="6"/>
  <c r="G36" i="8"/>
  <c r="L36" i="8"/>
  <c r="AD36" i="8"/>
  <c r="E36" i="8"/>
  <c r="AB36" i="8"/>
  <c r="M36" i="8"/>
  <c r="I36" i="8"/>
  <c r="X36" i="8"/>
  <c r="H36" i="8"/>
  <c r="U36" i="8"/>
  <c r="S36" i="8"/>
  <c r="Y36" i="8"/>
  <c r="P36" i="8"/>
  <c r="Q36" i="8"/>
  <c r="O36" i="8"/>
  <c r="AC36" i="8"/>
  <c r="T36" i="8"/>
  <c r="R36" i="8"/>
  <c r="V36" i="8"/>
  <c r="N36" i="8"/>
  <c r="Z36" i="8"/>
  <c r="W36" i="8"/>
  <c r="AA36" i="8"/>
  <c r="K36" i="8"/>
  <c r="J36" i="8"/>
  <c r="F36" i="8"/>
  <c r="S72" i="8"/>
  <c r="R72" i="8"/>
  <c r="K72" i="8"/>
  <c r="O72" i="8"/>
  <c r="D72" i="8"/>
  <c r="L72" i="8"/>
  <c r="H72" i="8"/>
  <c r="AB72" i="8"/>
  <c r="P72" i="8"/>
  <c r="I72" i="8"/>
  <c r="Y72" i="8"/>
  <c r="E72" i="8"/>
  <c r="U72" i="8"/>
  <c r="Z72" i="8"/>
  <c r="T72" i="8"/>
  <c r="X72" i="8"/>
  <c r="Q72" i="8"/>
  <c r="W72" i="8"/>
  <c r="AC72" i="8"/>
  <c r="V72" i="8"/>
  <c r="J72" i="8"/>
  <c r="N72" i="8"/>
  <c r="AA72" i="8"/>
  <c r="G72" i="8"/>
  <c r="AD72" i="8"/>
  <c r="M72" i="8"/>
  <c r="F72" i="8"/>
  <c r="Q48" i="8"/>
  <c r="O48" i="8"/>
  <c r="Y48" i="8"/>
  <c r="S48" i="8"/>
  <c r="W48" i="8"/>
  <c r="F48" i="8"/>
  <c r="N48" i="8"/>
  <c r="R48" i="8"/>
  <c r="J48" i="8"/>
  <c r="G48" i="8"/>
  <c r="AD48" i="8"/>
  <c r="Z48" i="8"/>
  <c r="X48" i="8"/>
  <c r="AA48" i="8"/>
  <c r="V48" i="8"/>
  <c r="P48" i="8"/>
  <c r="H48" i="8"/>
  <c r="K48" i="8"/>
  <c r="D48" i="8"/>
  <c r="T48" i="8"/>
  <c r="AC48" i="8"/>
  <c r="U48" i="8"/>
  <c r="AB48" i="8"/>
  <c r="M48" i="8"/>
  <c r="E48" i="8"/>
  <c r="I48" i="8"/>
  <c r="L48" i="8"/>
  <c r="X23" i="5"/>
  <c r="H61" i="32"/>
  <c r="N42" i="5"/>
  <c r="K42" i="5"/>
  <c r="X42" i="8"/>
  <c r="BH17" i="4"/>
  <c r="F35" i="19" s="1"/>
  <c r="F10" i="34" s="1"/>
  <c r="BB17" i="4"/>
  <c r="I5" i="28"/>
  <c r="J20" i="63"/>
  <c r="A20" i="63" s="1"/>
  <c r="J2" i="63"/>
  <c r="A2" i="63" s="1"/>
  <c r="AI23" i="5"/>
  <c r="AJ42" i="5"/>
  <c r="AN42" i="5"/>
  <c r="Z73" i="5"/>
  <c r="D56" i="6"/>
  <c r="D37" i="6"/>
  <c r="F35" i="35" s="1"/>
  <c r="Q20" i="5"/>
  <c r="E42" i="8"/>
  <c r="J5" i="63"/>
  <c r="A5" i="63" s="1"/>
  <c r="J11" i="63"/>
  <c r="A11" i="63" s="1"/>
  <c r="H56" i="32"/>
  <c r="I5" i="26"/>
  <c r="I6" i="28"/>
  <c r="J6" i="63"/>
  <c r="A6" i="63" s="1"/>
  <c r="I6" i="23"/>
  <c r="AB60" i="5"/>
  <c r="AA42" i="8"/>
  <c r="V42" i="8"/>
  <c r="AH17" i="4"/>
  <c r="M17" i="4"/>
  <c r="J5" i="20"/>
  <c r="I6" i="26"/>
  <c r="J18" i="63"/>
  <c r="A18" i="63" s="1"/>
  <c r="J6" i="20"/>
  <c r="H268" i="32"/>
  <c r="H42" i="8"/>
  <c r="CB17" i="4"/>
  <c r="AV17" i="4"/>
  <c r="K6" i="27"/>
  <c r="J4" i="63"/>
  <c r="A4" i="63" s="1"/>
  <c r="AH42" i="5"/>
  <c r="AL42" i="5"/>
  <c r="AO73" i="5"/>
  <c r="AI73" i="5"/>
  <c r="E13" i="6"/>
  <c r="E11" i="35" s="1"/>
  <c r="H11" i="35" s="1"/>
  <c r="E44" i="19" s="1"/>
  <c r="D65" i="6"/>
  <c r="H73" i="32"/>
  <c r="Y42" i="8"/>
  <c r="AN6" i="24"/>
  <c r="J3" i="63"/>
  <c r="A3" i="63" s="1"/>
  <c r="U42" i="8"/>
  <c r="J14" i="63"/>
  <c r="A14" i="63" s="1"/>
  <c r="BA17" i="4"/>
  <c r="E54" i="14" s="1"/>
  <c r="G54" i="14" s="1"/>
  <c r="J54" i="14" s="1"/>
  <c r="E15" i="66" s="1"/>
  <c r="F16" i="66" s="1"/>
  <c r="AT17" i="4"/>
  <c r="K5" i="27"/>
  <c r="J9" i="63"/>
  <c r="A9" i="63" s="1"/>
  <c r="J13" i="63"/>
  <c r="A13" i="63" s="1"/>
  <c r="H323" i="32"/>
  <c r="F42" i="8"/>
  <c r="CH17" i="4"/>
  <c r="BW17" i="4"/>
  <c r="J22" i="63"/>
  <c r="A22" i="63" s="1"/>
  <c r="AM73" i="5"/>
  <c r="AC67" i="5"/>
  <c r="AH67" i="5"/>
  <c r="F322" i="32"/>
  <c r="B66" i="5"/>
  <c r="AB42" i="8"/>
  <c r="BT17" i="4"/>
  <c r="CU17" i="4"/>
  <c r="CJ17" i="4"/>
  <c r="AC17" i="4"/>
  <c r="BO17" i="4"/>
  <c r="Z33" i="5"/>
  <c r="AN67" i="5"/>
  <c r="AG67" i="5"/>
  <c r="AN79" i="5"/>
  <c r="AG79" i="5"/>
  <c r="D41" i="6"/>
  <c r="B81" i="5"/>
  <c r="U82" i="5"/>
  <c r="K82" i="5"/>
  <c r="H82" i="5"/>
  <c r="J25" i="5"/>
  <c r="B24" i="5"/>
  <c r="L25" i="5"/>
  <c r="F25" i="5"/>
  <c r="O25" i="5"/>
  <c r="U25" i="5"/>
  <c r="M25" i="5"/>
  <c r="I25" i="5"/>
  <c r="K25" i="5"/>
  <c r="R25" i="5"/>
  <c r="G37" i="5"/>
  <c r="K37" i="5"/>
  <c r="Q37" i="5"/>
  <c r="AF67" i="5"/>
  <c r="H269" i="32"/>
  <c r="H287" i="32"/>
  <c r="R67" i="5"/>
  <c r="AL17" i="4"/>
  <c r="R17" i="4"/>
  <c r="CK17" i="4"/>
  <c r="BE17" i="4"/>
  <c r="L17" i="4"/>
  <c r="Y33" i="5"/>
  <c r="AM67" i="5"/>
  <c r="AE67" i="5"/>
  <c r="AM79" i="5"/>
  <c r="AE79" i="5"/>
  <c r="E23" i="6"/>
  <c r="C22" i="35"/>
  <c r="F23" i="6"/>
  <c r="E47" i="6"/>
  <c r="F47" i="6"/>
  <c r="D48" i="6"/>
  <c r="H271" i="32"/>
  <c r="Q67" i="5"/>
  <c r="Q42" i="8"/>
  <c r="N42" i="8"/>
  <c r="V17" i="4"/>
  <c r="Z17" i="4"/>
  <c r="CC17" i="4"/>
  <c r="D17" i="4"/>
  <c r="H24" i="13" s="1"/>
  <c r="BD17" i="4"/>
  <c r="AD33" i="5"/>
  <c r="AA67" i="5"/>
  <c r="AT67" i="5"/>
  <c r="AA79" i="5"/>
  <c r="AT79" i="5"/>
  <c r="E26" i="35"/>
  <c r="D25" i="35"/>
  <c r="D54" i="6"/>
  <c r="D34" i="6"/>
  <c r="F32" i="35" s="1"/>
  <c r="E59" i="6"/>
  <c r="F59" i="6"/>
  <c r="D60" i="6"/>
  <c r="AB67" i="5"/>
  <c r="C20" i="35"/>
  <c r="E21" i="6"/>
  <c r="E19" i="35" s="1"/>
  <c r="F21" i="6"/>
  <c r="H272" i="32"/>
  <c r="W42" i="8"/>
  <c r="L42" i="8"/>
  <c r="T67" i="5"/>
  <c r="AB17" i="4"/>
  <c r="CG17" i="4"/>
  <c r="AK17" i="4"/>
  <c r="BJ17" i="4"/>
  <c r="BR17" i="4"/>
  <c r="AE33" i="5"/>
  <c r="X33" i="5"/>
  <c r="AL67" i="5"/>
  <c r="J67" i="5"/>
  <c r="AL79" i="5"/>
  <c r="F14" i="6"/>
  <c r="H34" i="35"/>
  <c r="D34" i="35"/>
  <c r="E35" i="35"/>
  <c r="G34" i="35"/>
  <c r="E35" i="6"/>
  <c r="C34" i="35"/>
  <c r="F35" i="6"/>
  <c r="D36" i="6"/>
  <c r="F34" i="35" s="1"/>
  <c r="D40" i="6"/>
  <c r="D18" i="35"/>
  <c r="G31" i="35"/>
  <c r="D31" i="35"/>
  <c r="E32" i="35"/>
  <c r="D49" i="6"/>
  <c r="H290" i="32"/>
  <c r="AC33" i="5"/>
  <c r="E25" i="35"/>
  <c r="D24" i="35"/>
  <c r="G76" i="5"/>
  <c r="R76" i="5"/>
  <c r="F76" i="5"/>
  <c r="I76" i="5"/>
  <c r="AI33" i="5"/>
  <c r="AK67" i="5"/>
  <c r="L67" i="5"/>
  <c r="S42" i="8"/>
  <c r="R42" i="8"/>
  <c r="S17" i="4"/>
  <c r="T17" i="4"/>
  <c r="J17" i="4"/>
  <c r="N17" i="4"/>
  <c r="K17" i="4"/>
  <c r="E12" i="9" s="1"/>
  <c r="AN33" i="5"/>
  <c r="AH33" i="5"/>
  <c r="Y67" i="5"/>
  <c r="Y79" i="5"/>
  <c r="E24" i="35"/>
  <c r="D23" i="35"/>
  <c r="E71" i="6"/>
  <c r="F71" i="6"/>
  <c r="D49" i="8"/>
  <c r="P49" i="8"/>
  <c r="V49" i="8"/>
  <c r="O49" i="8"/>
  <c r="R49" i="8"/>
  <c r="E49" i="8"/>
  <c r="Z49" i="8"/>
  <c r="U49" i="8"/>
  <c r="AB49" i="8"/>
  <c r="S49" i="8"/>
  <c r="J49" i="8"/>
  <c r="W49" i="8"/>
  <c r="AD49" i="8"/>
  <c r="Q49" i="8"/>
  <c r="T49" i="8"/>
  <c r="N49" i="8"/>
  <c r="AA49" i="8"/>
  <c r="I49" i="8"/>
  <c r="G49" i="8"/>
  <c r="H49" i="8"/>
  <c r="Y49" i="8"/>
  <c r="L49" i="8"/>
  <c r="K49" i="8"/>
  <c r="AC49" i="8"/>
  <c r="F49" i="8"/>
  <c r="M49" i="8"/>
  <c r="X49" i="8"/>
  <c r="N67" i="5"/>
  <c r="AK79" i="5"/>
  <c r="H51" i="32"/>
  <c r="I42" i="8"/>
  <c r="BI17" i="4"/>
  <c r="AN17" i="4"/>
  <c r="BC17" i="4"/>
  <c r="AU17" i="4"/>
  <c r="Y17" i="4"/>
  <c r="AB33" i="5"/>
  <c r="AG33" i="5"/>
  <c r="AJ67" i="5"/>
  <c r="AJ79" i="5"/>
  <c r="D19" i="6"/>
  <c r="F17" i="35" s="1"/>
  <c r="G17" i="35" s="1"/>
  <c r="D30" i="6"/>
  <c r="F28" i="35" s="1"/>
  <c r="G28" i="35" s="1"/>
  <c r="D61" i="6"/>
  <c r="H61" i="8"/>
  <c r="R61" i="8"/>
  <c r="W61" i="8"/>
  <c r="X79" i="5"/>
  <c r="D30" i="35"/>
  <c r="E31" i="35"/>
  <c r="M67" i="5"/>
  <c r="H134" i="32"/>
  <c r="AF33" i="5"/>
  <c r="AD67" i="5"/>
  <c r="X67" i="5"/>
  <c r="AC79" i="5"/>
  <c r="H144" i="32"/>
  <c r="G17" i="4"/>
  <c r="P17" i="4"/>
  <c r="AA17" i="4"/>
  <c r="I17" i="4"/>
  <c r="BY17" i="4"/>
  <c r="AO67" i="5"/>
  <c r="AO79" i="5"/>
  <c r="E27" i="35"/>
  <c r="D26" i="35"/>
  <c r="D27" i="35"/>
  <c r="E28" i="35"/>
  <c r="G32" i="35"/>
  <c r="D32" i="35"/>
  <c r="H32" i="35" s="1"/>
  <c r="E33" i="35"/>
  <c r="V61" i="5"/>
  <c r="T61" i="5"/>
  <c r="Q61" i="5"/>
  <c r="J61" i="5"/>
  <c r="B60" i="5"/>
  <c r="D28" i="35"/>
  <c r="E29" i="35"/>
  <c r="D29" i="35"/>
  <c r="E30" i="35"/>
  <c r="E23" i="35"/>
  <c r="D22" i="35"/>
  <c r="F288" i="32"/>
  <c r="F238" i="32"/>
  <c r="F209" i="32"/>
  <c r="H69" i="32"/>
  <c r="H72" i="32"/>
  <c r="H48" i="32"/>
  <c r="F271" i="32"/>
  <c r="H52" i="32"/>
  <c r="F270" i="32"/>
  <c r="F266" i="32"/>
  <c r="F286" i="32"/>
  <c r="F274" i="32"/>
  <c r="F268" i="32"/>
  <c r="H50" i="32"/>
  <c r="H49" i="32"/>
  <c r="H66" i="32"/>
  <c r="H67" i="32"/>
  <c r="F269" i="32"/>
  <c r="F291" i="32"/>
  <c r="H331" i="32"/>
  <c r="H332" i="32" s="1"/>
  <c r="F289" i="32"/>
  <c r="F275" i="32"/>
  <c r="H45" i="32"/>
  <c r="H46" i="32"/>
  <c r="F223" i="32"/>
  <c r="F273" i="32"/>
  <c r="F290" i="32"/>
  <c r="F267" i="32"/>
  <c r="F284" i="32"/>
  <c r="H74" i="32"/>
  <c r="H60" i="32"/>
  <c r="H58" i="32"/>
  <c r="H47" i="32"/>
  <c r="F283" i="32"/>
  <c r="F282" i="32"/>
  <c r="H70" i="32"/>
  <c r="H59" i="32"/>
  <c r="H54" i="32"/>
  <c r="H63" i="32"/>
  <c r="H57" i="32"/>
  <c r="H71" i="32"/>
  <c r="H53" i="32"/>
  <c r="F272" i="32"/>
  <c r="F287" i="32"/>
  <c r="H64" i="32"/>
  <c r="H62" i="32"/>
  <c r="H65" i="32"/>
  <c r="F285" i="32"/>
  <c r="AJ14" i="5"/>
  <c r="AM14" i="5" s="1"/>
  <c r="AO14" i="5" s="1"/>
  <c r="Q14" i="5"/>
  <c r="T14" i="5" s="1"/>
  <c r="AJ21" i="5"/>
  <c r="AA21" i="5"/>
  <c r="AU21" i="5" s="1"/>
  <c r="H284" i="32"/>
  <c r="H283" i="32"/>
  <c r="H285" i="32"/>
  <c r="H291" i="32"/>
  <c r="H288" i="32"/>
  <c r="H292" i="32"/>
  <c r="H146" i="32"/>
  <c r="H286" i="32"/>
  <c r="D14" i="8"/>
  <c r="E28" i="19" s="1"/>
  <c r="E14" i="6"/>
  <c r="E12" i="35" s="1"/>
  <c r="H12" i="35" s="1"/>
  <c r="D15" i="6"/>
  <c r="D17" i="35"/>
  <c r="E18" i="35"/>
  <c r="H13" i="35"/>
  <c r="CM17" i="4"/>
  <c r="AE17" i="4"/>
  <c r="CL17" i="4"/>
  <c r="AM17" i="4"/>
  <c r="BX17" i="4"/>
  <c r="U17" i="4"/>
  <c r="BV17" i="4"/>
  <c r="BF17" i="4"/>
  <c r="BQ17" i="4"/>
  <c r="CS17" i="4"/>
  <c r="CT17" i="4"/>
  <c r="BK17" i="4"/>
  <c r="AJ17" i="4"/>
  <c r="AP17" i="4"/>
  <c r="AO17" i="4"/>
  <c r="AI17" i="4"/>
  <c r="CA17" i="4"/>
  <c r="BM17" i="4"/>
  <c r="E11" i="36"/>
  <c r="F11" i="36" s="1"/>
  <c r="G11" i="36" s="1"/>
  <c r="E11" i="44"/>
  <c r="F11" i="44" s="1"/>
  <c r="G11" i="44" s="1"/>
  <c r="C18" i="6"/>
  <c r="F16" i="35"/>
  <c r="G16" i="35" s="1"/>
  <c r="H53" i="34"/>
  <c r="I54" i="34"/>
  <c r="L54" i="34"/>
  <c r="C17" i="6"/>
  <c r="F15" i="35"/>
  <c r="G15" i="35" s="1"/>
  <c r="I52" i="13"/>
  <c r="J101" i="29"/>
  <c r="F219" i="32"/>
  <c r="F203" i="32"/>
  <c r="AM60" i="5"/>
  <c r="H246" i="32"/>
  <c r="AN23" i="5"/>
  <c r="AH23" i="5"/>
  <c r="AC59" i="5"/>
  <c r="X60" i="5"/>
  <c r="AA60" i="5"/>
  <c r="AJ60" i="5"/>
  <c r="H244" i="32"/>
  <c r="AB23" i="5"/>
  <c r="AG23" i="5"/>
  <c r="AI60" i="5"/>
  <c r="AL60" i="5"/>
  <c r="H239" i="32"/>
  <c r="F307" i="32"/>
  <c r="AF23" i="5"/>
  <c r="AH60" i="5"/>
  <c r="Z60" i="5"/>
  <c r="AG60" i="5"/>
  <c r="AK60" i="5"/>
  <c r="H249" i="32"/>
  <c r="F301" i="32"/>
  <c r="AL23" i="5"/>
  <c r="AF60" i="5"/>
  <c r="Y60" i="5"/>
  <c r="H243" i="32"/>
  <c r="H235" i="32"/>
  <c r="F309" i="32"/>
  <c r="Z23" i="5"/>
  <c r="AE60" i="5"/>
  <c r="AT60" i="5"/>
  <c r="AU73" i="5"/>
  <c r="F73" i="5"/>
  <c r="H73" i="5"/>
  <c r="K73" i="5"/>
  <c r="S73" i="5"/>
  <c r="B72" i="5"/>
  <c r="N73" i="5"/>
  <c r="G73" i="5"/>
  <c r="Q73" i="5"/>
  <c r="R73" i="5"/>
  <c r="T73" i="5"/>
  <c r="U73" i="5"/>
  <c r="O73" i="5"/>
  <c r="I73" i="5"/>
  <c r="J73" i="5"/>
  <c r="M73" i="5"/>
  <c r="V73" i="5"/>
  <c r="P73" i="5"/>
  <c r="E73" i="5"/>
  <c r="H217" i="32"/>
  <c r="AD60" i="5"/>
  <c r="H219" i="32"/>
  <c r="AK23" i="5"/>
  <c r="AA49" i="5"/>
  <c r="AO60" i="5"/>
  <c r="H240" i="32"/>
  <c r="AD23" i="5"/>
  <c r="Y23" i="5"/>
  <c r="AC60" i="5"/>
  <c r="AE23" i="5"/>
  <c r="D15" i="8"/>
  <c r="AA20" i="5"/>
  <c r="AU20" i="5" s="1"/>
  <c r="AJ20" i="5"/>
  <c r="S20" i="42"/>
  <c r="S13" i="42"/>
  <c r="R13" i="42"/>
  <c r="AB20" i="42"/>
  <c r="T13" i="42"/>
  <c r="AS13" i="42"/>
  <c r="T20" i="42"/>
  <c r="R20" i="42"/>
  <c r="M17" i="33"/>
  <c r="AS20" i="42"/>
  <c r="BY3" i="64"/>
  <c r="E10" i="23"/>
  <c r="BZ3" i="64"/>
  <c r="AN4" i="24"/>
  <c r="K46" i="53"/>
  <c r="K47" i="53" s="1"/>
  <c r="L47" i="53" s="1"/>
  <c r="I4" i="28"/>
  <c r="K4" i="27"/>
  <c r="I4" i="26"/>
  <c r="I4" i="23"/>
  <c r="BI3" i="50"/>
  <c r="Q5" i="33"/>
  <c r="L5" i="34" s="1"/>
  <c r="I5" i="35" s="1"/>
  <c r="BH3" i="50"/>
  <c r="D10" i="23"/>
  <c r="A33" i="36"/>
  <c r="K4" i="29"/>
  <c r="H17" i="12"/>
  <c r="J17" i="12" s="1"/>
  <c r="AS19" i="42"/>
  <c r="R19" i="42"/>
  <c r="T59" i="5"/>
  <c r="K59" i="5"/>
  <c r="M59" i="5"/>
  <c r="N59" i="5"/>
  <c r="B58" i="5"/>
  <c r="F59" i="5"/>
  <c r="E59" i="5"/>
  <c r="J59" i="5"/>
  <c r="P59" i="5"/>
  <c r="O59" i="5"/>
  <c r="H59" i="5"/>
  <c r="U59" i="5"/>
  <c r="V59" i="5"/>
  <c r="G59" i="5"/>
  <c r="L59" i="5"/>
  <c r="AU59" i="5"/>
  <c r="R59" i="5"/>
  <c r="S59" i="5"/>
  <c r="Q59" i="5"/>
  <c r="I59" i="5"/>
  <c r="H174" i="32"/>
  <c r="H182" i="32"/>
  <c r="H168" i="32"/>
  <c r="AM49" i="5"/>
  <c r="AO59" i="5"/>
  <c r="AI59" i="5"/>
  <c r="AU60" i="5"/>
  <c r="M60" i="5"/>
  <c r="B59" i="5"/>
  <c r="T60" i="5"/>
  <c r="L60" i="5"/>
  <c r="V60" i="5"/>
  <c r="N60" i="5"/>
  <c r="J60" i="5"/>
  <c r="O60" i="5"/>
  <c r="G60" i="5"/>
  <c r="I60" i="5"/>
  <c r="R60" i="5"/>
  <c r="F60" i="5"/>
  <c r="H60" i="5"/>
  <c r="S60" i="5"/>
  <c r="K60" i="5"/>
  <c r="Q60" i="5"/>
  <c r="P60" i="5"/>
  <c r="E60" i="5"/>
  <c r="U60" i="5"/>
  <c r="AU79" i="5"/>
  <c r="H79" i="5"/>
  <c r="J79" i="5"/>
  <c r="U79" i="5"/>
  <c r="K79" i="5"/>
  <c r="V79" i="5"/>
  <c r="F79" i="5"/>
  <c r="G79" i="5"/>
  <c r="N79" i="5"/>
  <c r="I79" i="5"/>
  <c r="S79" i="5"/>
  <c r="E79" i="5"/>
  <c r="M79" i="5"/>
  <c r="L79" i="5"/>
  <c r="B78" i="5"/>
  <c r="O79" i="5"/>
  <c r="T79" i="5"/>
  <c r="R79" i="5"/>
  <c r="Q79" i="5"/>
  <c r="P79" i="5"/>
  <c r="N33" i="8"/>
  <c r="W33" i="8"/>
  <c r="U33" i="8"/>
  <c r="X33" i="8"/>
  <c r="G33" i="8"/>
  <c r="R33" i="8"/>
  <c r="J33" i="8"/>
  <c r="AA33" i="8"/>
  <c r="K33" i="8"/>
  <c r="F33" i="8"/>
  <c r="S33" i="8"/>
  <c r="Z33" i="8"/>
  <c r="E33" i="8"/>
  <c r="O33" i="8"/>
  <c r="P33" i="8"/>
  <c r="Y33" i="8"/>
  <c r="M33" i="8"/>
  <c r="V33" i="8"/>
  <c r="AC33" i="8"/>
  <c r="L33" i="8"/>
  <c r="H33" i="8"/>
  <c r="T33" i="8"/>
  <c r="Q33" i="8"/>
  <c r="AD33" i="8"/>
  <c r="AB33" i="8"/>
  <c r="I33" i="8"/>
  <c r="AL49" i="5"/>
  <c r="AN59" i="5"/>
  <c r="AG59" i="5"/>
  <c r="S67" i="5"/>
  <c r="I67" i="5"/>
  <c r="K67" i="5"/>
  <c r="H67" i="5"/>
  <c r="AU67" i="5"/>
  <c r="G67" i="5"/>
  <c r="P67" i="5"/>
  <c r="F67" i="5"/>
  <c r="U67" i="5"/>
  <c r="Z49" i="5"/>
  <c r="AB59" i="5"/>
  <c r="AF59" i="5"/>
  <c r="H133" i="32"/>
  <c r="H150" i="32"/>
  <c r="AK49" i="5"/>
  <c r="AM59" i="5"/>
  <c r="AE59" i="5"/>
  <c r="H184" i="32"/>
  <c r="H136" i="32"/>
  <c r="AD49" i="5"/>
  <c r="Y49" i="5"/>
  <c r="AA59" i="5"/>
  <c r="AT59" i="5"/>
  <c r="D60" i="8"/>
  <c r="U60" i="8"/>
  <c r="W60" i="8"/>
  <c r="P60" i="8"/>
  <c r="AB60" i="8"/>
  <c r="O60" i="8"/>
  <c r="M60" i="8"/>
  <c r="AD60" i="8"/>
  <c r="K60" i="8"/>
  <c r="L60" i="8"/>
  <c r="T60" i="8"/>
  <c r="S60" i="8"/>
  <c r="J60" i="8"/>
  <c r="AA60" i="8"/>
  <c r="X60" i="8"/>
  <c r="R60" i="8"/>
  <c r="G60" i="8"/>
  <c r="AC60" i="8"/>
  <c r="Z60" i="8"/>
  <c r="F60" i="8"/>
  <c r="I60" i="8"/>
  <c r="E60" i="8"/>
  <c r="H60" i="8"/>
  <c r="Q60" i="8"/>
  <c r="V60" i="8"/>
  <c r="Y60" i="8"/>
  <c r="N60" i="8"/>
  <c r="H189" i="32"/>
  <c r="H191" i="32"/>
  <c r="H207" i="32"/>
  <c r="F62" i="32"/>
  <c r="AB19" i="42"/>
  <c r="AE49" i="5"/>
  <c r="AL59" i="5"/>
  <c r="H31" i="8"/>
  <c r="W31" i="8"/>
  <c r="S31" i="8"/>
  <c r="F31" i="8"/>
  <c r="E31" i="8"/>
  <c r="T31" i="8"/>
  <c r="G31" i="8"/>
  <c r="X31" i="8"/>
  <c r="Q31" i="8"/>
  <c r="V31" i="8"/>
  <c r="Z31" i="8"/>
  <c r="AB31" i="8"/>
  <c r="N31" i="8"/>
  <c r="O31" i="8"/>
  <c r="Y31" i="8"/>
  <c r="AC31" i="8"/>
  <c r="I31" i="8"/>
  <c r="P31" i="8"/>
  <c r="L31" i="8"/>
  <c r="J31" i="8"/>
  <c r="R31" i="8"/>
  <c r="K31" i="8"/>
  <c r="M31" i="8"/>
  <c r="U31" i="8"/>
  <c r="AD31" i="8"/>
  <c r="AA31" i="8"/>
  <c r="E49" i="5"/>
  <c r="U49" i="5"/>
  <c r="AU49" i="5"/>
  <c r="K49" i="5"/>
  <c r="F49" i="5"/>
  <c r="H49" i="5"/>
  <c r="B48" i="5"/>
  <c r="J49" i="5"/>
  <c r="G49" i="5"/>
  <c r="N49" i="5"/>
  <c r="I49" i="5"/>
  <c r="R49" i="5"/>
  <c r="Q49" i="5"/>
  <c r="O49" i="5"/>
  <c r="V49" i="5"/>
  <c r="L49" i="5"/>
  <c r="S49" i="5"/>
  <c r="P49" i="5"/>
  <c r="T49" i="5"/>
  <c r="M49" i="5"/>
  <c r="L67" i="8"/>
  <c r="H67" i="8"/>
  <c r="U67" i="8"/>
  <c r="AD67" i="8"/>
  <c r="AC67" i="8"/>
  <c r="K67" i="8"/>
  <c r="Z67" i="8"/>
  <c r="AA67" i="8"/>
  <c r="S67" i="8"/>
  <c r="J67" i="8"/>
  <c r="D67" i="8"/>
  <c r="N67" i="8"/>
  <c r="X67" i="8"/>
  <c r="F67" i="8"/>
  <c r="W67" i="8"/>
  <c r="P67" i="8"/>
  <c r="I67" i="8"/>
  <c r="M67" i="8"/>
  <c r="E67" i="8"/>
  <c r="R67" i="8"/>
  <c r="T67" i="8"/>
  <c r="O67" i="8"/>
  <c r="V67" i="8"/>
  <c r="Q67" i="8"/>
  <c r="AB67" i="8"/>
  <c r="Y67" i="8"/>
  <c r="G67" i="8"/>
  <c r="H209" i="32"/>
  <c r="H155" i="32"/>
  <c r="H203" i="32"/>
  <c r="H275" i="32"/>
  <c r="H176" i="32"/>
  <c r="H129" i="32"/>
  <c r="H237" i="32"/>
  <c r="H266" i="32"/>
  <c r="H218" i="32"/>
  <c r="H212" i="32"/>
  <c r="H166" i="32"/>
  <c r="H152" i="32"/>
  <c r="H154" i="32"/>
  <c r="H273" i="32"/>
  <c r="H213" i="32"/>
  <c r="H215" i="32"/>
  <c r="H185" i="32"/>
  <c r="H127" i="32"/>
  <c r="H130" i="32"/>
  <c r="AO49" i="5"/>
  <c r="X49" i="5"/>
  <c r="Z59" i="5"/>
  <c r="S59" i="8"/>
  <c r="P59" i="8"/>
  <c r="K59" i="8"/>
  <c r="X59" i="8"/>
  <c r="H59" i="8"/>
  <c r="F59" i="8"/>
  <c r="D59" i="8"/>
  <c r="Y59" i="8"/>
  <c r="J59" i="8"/>
  <c r="AD59" i="8"/>
  <c r="V59" i="8"/>
  <c r="L59" i="8"/>
  <c r="T59" i="8"/>
  <c r="Q59" i="8"/>
  <c r="E59" i="8"/>
  <c r="U59" i="8"/>
  <c r="AB59" i="8"/>
  <c r="G59" i="8"/>
  <c r="W59" i="8"/>
  <c r="Z59" i="8"/>
  <c r="AC59" i="8"/>
  <c r="M59" i="8"/>
  <c r="R59" i="8"/>
  <c r="AA59" i="8"/>
  <c r="I59" i="8"/>
  <c r="O59" i="8"/>
  <c r="N59" i="8"/>
  <c r="U33" i="5"/>
  <c r="P33" i="5"/>
  <c r="J33" i="5"/>
  <c r="O33" i="5"/>
  <c r="S33" i="5"/>
  <c r="R33" i="5"/>
  <c r="G33" i="5"/>
  <c r="I33" i="5"/>
  <c r="K33" i="5"/>
  <c r="B32" i="5"/>
  <c r="F33" i="5"/>
  <c r="N33" i="5"/>
  <c r="L33" i="5"/>
  <c r="M33" i="5"/>
  <c r="E33" i="5"/>
  <c r="H183" i="32"/>
  <c r="H173" i="32"/>
  <c r="H190" i="32"/>
  <c r="H75" i="32"/>
  <c r="AC49" i="5"/>
  <c r="AI49" i="5"/>
  <c r="AK59" i="5"/>
  <c r="K42" i="8"/>
  <c r="AD42" i="8"/>
  <c r="T42" i="8"/>
  <c r="G42" i="8"/>
  <c r="P42" i="8"/>
  <c r="Z42" i="8"/>
  <c r="M42" i="8"/>
  <c r="D42" i="8"/>
  <c r="O42" i="8"/>
  <c r="AC42" i="8"/>
  <c r="X23" i="8"/>
  <c r="O23" i="8"/>
  <c r="N23" i="8"/>
  <c r="E23" i="8"/>
  <c r="Y23" i="8"/>
  <c r="AB23" i="8"/>
  <c r="AA23" i="8"/>
  <c r="J23" i="8"/>
  <c r="U23" i="8"/>
  <c r="M23" i="8"/>
  <c r="Z23" i="8"/>
  <c r="G23" i="8"/>
  <c r="T23" i="8"/>
  <c r="AD23" i="8"/>
  <c r="F23" i="8"/>
  <c r="V23" i="8"/>
  <c r="W23" i="8"/>
  <c r="S23" i="8"/>
  <c r="R23" i="8"/>
  <c r="H23" i="8"/>
  <c r="K23" i="8"/>
  <c r="L23" i="8"/>
  <c r="Q23" i="8"/>
  <c r="P23" i="8"/>
  <c r="AC23" i="8"/>
  <c r="I23" i="8"/>
  <c r="F23" i="5"/>
  <c r="G23" i="5"/>
  <c r="R23" i="5"/>
  <c r="I23" i="5"/>
  <c r="B22" i="5"/>
  <c r="P23" i="5"/>
  <c r="K23" i="5"/>
  <c r="M23" i="5"/>
  <c r="U23" i="5"/>
  <c r="L23" i="5"/>
  <c r="O23" i="5"/>
  <c r="N23" i="5"/>
  <c r="S23" i="5"/>
  <c r="J23" i="5"/>
  <c r="E23" i="5"/>
  <c r="H180" i="32"/>
  <c r="H226" i="32"/>
  <c r="H186" i="32"/>
  <c r="H188" i="32"/>
  <c r="H147" i="32"/>
  <c r="H151" i="32"/>
  <c r="AN49" i="5"/>
  <c r="AH49" i="5"/>
  <c r="Y59" i="5"/>
  <c r="E42" i="5"/>
  <c r="T42" i="5"/>
  <c r="U42" i="5"/>
  <c r="V42" i="5"/>
  <c r="R42" i="5"/>
  <c r="O42" i="5"/>
  <c r="I42" i="5"/>
  <c r="H205" i="32"/>
  <c r="H132" i="32"/>
  <c r="H128" i="32"/>
  <c r="AB49" i="5"/>
  <c r="AG49" i="5"/>
  <c r="AJ59" i="5"/>
  <c r="H175" i="32"/>
  <c r="H210" i="32"/>
  <c r="H170" i="32"/>
  <c r="H202" i="32"/>
  <c r="H125" i="32"/>
  <c r="H211" i="32"/>
  <c r="H179" i="32"/>
  <c r="H177" i="32"/>
  <c r="H126" i="32"/>
  <c r="H206" i="32"/>
  <c r="H214" i="32"/>
  <c r="H178" i="32"/>
  <c r="H167" i="32"/>
  <c r="H149" i="32"/>
  <c r="H145" i="32"/>
  <c r="AT49" i="5"/>
  <c r="AF49" i="5"/>
  <c r="AD59" i="5"/>
  <c r="X59" i="5"/>
  <c r="F234" i="32"/>
  <c r="F242" i="32"/>
  <c r="F54" i="32"/>
  <c r="F74" i="32"/>
  <c r="F73" i="32"/>
  <c r="F59" i="32"/>
  <c r="F387" i="32"/>
  <c r="F51" i="32"/>
  <c r="F72" i="32"/>
  <c r="F384" i="32"/>
  <c r="F64" i="32"/>
  <c r="F58" i="32"/>
  <c r="F68" i="32"/>
  <c r="F47" i="32"/>
  <c r="F49" i="32"/>
  <c r="F55" i="32"/>
  <c r="P17" i="33"/>
  <c r="K17" i="33"/>
  <c r="J17" i="33"/>
  <c r="I17" i="33"/>
  <c r="H17" i="33"/>
  <c r="E17" i="33"/>
  <c r="O17" i="33"/>
  <c r="G17" i="33"/>
  <c r="N17" i="33"/>
  <c r="L17" i="33"/>
  <c r="AA19" i="5"/>
  <c r="AU19" i="5" s="1"/>
  <c r="AJ19" i="5"/>
  <c r="Q17" i="33"/>
  <c r="S19" i="42"/>
  <c r="T19" i="42"/>
  <c r="AA15" i="5"/>
  <c r="AU15" i="5" s="1"/>
  <c r="CO17" i="4"/>
  <c r="BG17" i="4"/>
  <c r="B13" i="8"/>
  <c r="BS17" i="4"/>
  <c r="CN17" i="4"/>
  <c r="BU17" i="4"/>
  <c r="BZ17" i="4"/>
  <c r="W17" i="4"/>
  <c r="AA17" i="5"/>
  <c r="AU17" i="5" s="1"/>
  <c r="F201" i="32"/>
  <c r="F67" i="32"/>
  <c r="F60" i="32"/>
  <c r="AJ16" i="5"/>
  <c r="AA16" i="5"/>
  <c r="F243" i="32"/>
  <c r="F204" i="32"/>
  <c r="F236" i="32"/>
  <c r="F205" i="32"/>
  <c r="F237" i="32"/>
  <c r="F220" i="32"/>
  <c r="F56" i="32"/>
  <c r="F247" i="32"/>
  <c r="F225" i="32"/>
  <c r="AJ17" i="5"/>
  <c r="F244" i="32"/>
  <c r="F210" i="32"/>
  <c r="F241" i="32"/>
  <c r="F211" i="32"/>
  <c r="AJ15" i="5"/>
  <c r="F249" i="32"/>
  <c r="F48" i="32"/>
  <c r="F61" i="32"/>
  <c r="F57" i="32"/>
  <c r="F385" i="32"/>
  <c r="F50" i="32"/>
  <c r="F46" i="32"/>
  <c r="F375" i="32"/>
  <c r="F69" i="32"/>
  <c r="F386" i="32"/>
  <c r="F366" i="32"/>
  <c r="F367" i="32" s="1"/>
  <c r="F373" i="32"/>
  <c r="F300" i="32"/>
  <c r="H68" i="32"/>
  <c r="F169" i="32"/>
  <c r="F304" i="32"/>
  <c r="F310" i="32"/>
  <c r="F302" i="32"/>
  <c r="F305" i="32"/>
  <c r="F312" i="32"/>
  <c r="F308" i="32"/>
  <c r="D16" i="8"/>
  <c r="P15" i="33"/>
  <c r="F187" i="32"/>
  <c r="F170" i="32"/>
  <c r="F179" i="32"/>
  <c r="F190" i="32"/>
  <c r="F181" i="32"/>
  <c r="F168" i="32"/>
  <c r="F186" i="32"/>
  <c r="F176" i="32"/>
  <c r="F178" i="32"/>
  <c r="F171" i="32"/>
  <c r="F180" i="32"/>
  <c r="F191" i="32"/>
  <c r="I15" i="33"/>
  <c r="Q15" i="33"/>
  <c r="D15" i="34"/>
  <c r="M15" i="33"/>
  <c r="AB14" i="42"/>
  <c r="AS14" i="42"/>
  <c r="R14" i="42"/>
  <c r="S14" i="42"/>
  <c r="T14" i="42"/>
  <c r="Q21" i="4"/>
  <c r="F216" i="32"/>
  <c r="F221" i="32"/>
  <c r="F174" i="32"/>
  <c r="F173" i="32"/>
  <c r="F212" i="32"/>
  <c r="F213" i="32"/>
  <c r="H222" i="32"/>
  <c r="F245" i="32"/>
  <c r="F217" i="32"/>
  <c r="F172" i="32"/>
  <c r="F192" i="32"/>
  <c r="F166" i="32"/>
  <c r="F175" i="32"/>
  <c r="H208" i="32"/>
  <c r="F208" i="32"/>
  <c r="H267" i="32"/>
  <c r="H247" i="32"/>
  <c r="H224" i="32"/>
  <c r="H216" i="32"/>
  <c r="H187" i="32"/>
  <c r="H171" i="32"/>
  <c r="H148" i="32"/>
  <c r="H153" i="32"/>
  <c r="F246" i="32"/>
  <c r="F206" i="32"/>
  <c r="F202" i="32"/>
  <c r="F167" i="32"/>
  <c r="F183" i="32"/>
  <c r="F75" i="32"/>
  <c r="F71" i="32"/>
  <c r="F53" i="32"/>
  <c r="H289" i="32"/>
  <c r="F207" i="32"/>
  <c r="H238" i="32"/>
  <c r="H223" i="32"/>
  <c r="H204" i="32"/>
  <c r="H192" i="32"/>
  <c r="H181" i="32"/>
  <c r="F235" i="32"/>
  <c r="F224" i="32"/>
  <c r="F222" i="32"/>
  <c r="F189" i="32"/>
  <c r="F182" i="32"/>
  <c r="F63" i="32"/>
  <c r="F66" i="32"/>
  <c r="F65" i="32"/>
  <c r="H201" i="32"/>
  <c r="H220" i="32"/>
  <c r="F226" i="32"/>
  <c r="F218" i="32"/>
  <c r="F177" i="32"/>
  <c r="F185" i="32"/>
  <c r="H236" i="32"/>
  <c r="H225" i="32"/>
  <c r="H172" i="32"/>
  <c r="H131" i="32"/>
  <c r="F239" i="32"/>
  <c r="F215" i="32"/>
  <c r="F184" i="32"/>
  <c r="F52" i="32"/>
  <c r="F45" i="32"/>
  <c r="F113" i="32"/>
  <c r="F101" i="32"/>
  <c r="F151" i="32"/>
  <c r="F147" i="32"/>
  <c r="F144" i="32"/>
  <c r="F153" i="32"/>
  <c r="F146" i="32"/>
  <c r="F132" i="32"/>
  <c r="F148" i="32"/>
  <c r="F149" i="32"/>
  <c r="F126" i="32"/>
  <c r="F152" i="32"/>
  <c r="F129" i="32"/>
  <c r="F130" i="32"/>
  <c r="F154" i="32"/>
  <c r="F128" i="32"/>
  <c r="F133" i="32"/>
  <c r="F155" i="32"/>
  <c r="F136" i="32"/>
  <c r="F131" i="32"/>
  <c r="F150" i="32"/>
  <c r="F127" i="32"/>
  <c r="F135" i="32"/>
  <c r="F145" i="32"/>
  <c r="F125" i="32"/>
  <c r="H110" i="32"/>
  <c r="H113" i="32"/>
  <c r="H92" i="32"/>
  <c r="H93" i="32"/>
  <c r="H96" i="32"/>
  <c r="H104" i="32"/>
  <c r="H90" i="32"/>
  <c r="H115" i="32"/>
  <c r="H95" i="32"/>
  <c r="H106" i="32"/>
  <c r="H112" i="32"/>
  <c r="H101" i="32"/>
  <c r="H91" i="32"/>
  <c r="H107" i="32"/>
  <c r="H89" i="32"/>
  <c r="H86" i="32"/>
  <c r="H97" i="32"/>
  <c r="H102" i="32"/>
  <c r="H94" i="32"/>
  <c r="H98" i="32"/>
  <c r="H99" i="32"/>
  <c r="H85" i="32"/>
  <c r="H108" i="32"/>
  <c r="H105" i="32"/>
  <c r="H87" i="32"/>
  <c r="H103" i="32"/>
  <c r="F16" i="32"/>
  <c r="H111" i="32"/>
  <c r="H109" i="32"/>
  <c r="H114" i="32"/>
  <c r="H100" i="32"/>
  <c r="H88" i="32"/>
  <c r="F111" i="32"/>
  <c r="F93" i="32"/>
  <c r="F87" i="32"/>
  <c r="F92" i="32"/>
  <c r="F107" i="32"/>
  <c r="F17" i="32"/>
  <c r="F90" i="32"/>
  <c r="F100" i="32"/>
  <c r="F110" i="32"/>
  <c r="F108" i="32"/>
  <c r="F96" i="32"/>
  <c r="F88" i="32"/>
  <c r="F104" i="32"/>
  <c r="F103" i="32"/>
  <c r="F109" i="32"/>
  <c r="F114" i="32"/>
  <c r="F94" i="32"/>
  <c r="F99" i="32"/>
  <c r="F86" i="32"/>
  <c r="F115" i="32"/>
  <c r="F105" i="32"/>
  <c r="F102" i="32"/>
  <c r="F112" i="32"/>
  <c r="F85" i="32"/>
  <c r="F91" i="32"/>
  <c r="F98" i="32"/>
  <c r="F95" i="32"/>
  <c r="F106" i="32"/>
  <c r="F97" i="32"/>
  <c r="E12" i="36"/>
  <c r="E12" i="44"/>
  <c r="Q36" i="5" l="1"/>
  <c r="AM36" i="5"/>
  <c r="AO36" i="5" s="1"/>
  <c r="AJ36" i="5"/>
  <c r="D36" i="8"/>
  <c r="C36" i="8"/>
  <c r="AT36" i="5"/>
  <c r="T36" i="5"/>
  <c r="H31" i="35"/>
  <c r="C34" i="6"/>
  <c r="AR35" i="42"/>
  <c r="V23" i="42"/>
  <c r="AM35" i="5"/>
  <c r="AO35" i="5" s="1"/>
  <c r="T32" i="5"/>
  <c r="V32" i="5" s="1"/>
  <c r="C33" i="6"/>
  <c r="AR33" i="42"/>
  <c r="J30" i="33"/>
  <c r="M26" i="33"/>
  <c r="N26" i="33"/>
  <c r="F15" i="33"/>
  <c r="O15" i="33"/>
  <c r="H15" i="33"/>
  <c r="K15" i="33"/>
  <c r="G15" i="33"/>
  <c r="J15" i="33"/>
  <c r="L26" i="33"/>
  <c r="N15" i="33"/>
  <c r="E15" i="33"/>
  <c r="V34" i="42"/>
  <c r="V21" i="42"/>
  <c r="V15" i="42"/>
  <c r="K30" i="33"/>
  <c r="O30" i="33"/>
  <c r="P30" i="33"/>
  <c r="H28" i="35"/>
  <c r="F14" i="35"/>
  <c r="G14" i="35" s="1"/>
  <c r="AA18" i="5"/>
  <c r="AM34" i="5"/>
  <c r="AO34" i="5" s="1"/>
  <c r="T34" i="5"/>
  <c r="V34" i="5" s="1"/>
  <c r="D21" i="8"/>
  <c r="C30" i="8"/>
  <c r="D28" i="33" s="1"/>
  <c r="M28" i="33" s="1"/>
  <c r="C20" i="8"/>
  <c r="D18" i="33" s="1"/>
  <c r="I18" i="33" s="1"/>
  <c r="I30" i="33"/>
  <c r="C18" i="8"/>
  <c r="D16" i="33" s="1"/>
  <c r="O16" i="33" s="1"/>
  <c r="G30" i="33"/>
  <c r="L30" i="33"/>
  <c r="E30" i="33"/>
  <c r="D18" i="8"/>
  <c r="H30" i="33"/>
  <c r="D20" i="8"/>
  <c r="C21" i="8"/>
  <c r="D19" i="33" s="1"/>
  <c r="G19" i="33" s="1"/>
  <c r="M30" i="33"/>
  <c r="F30" i="33"/>
  <c r="Q30" i="33"/>
  <c r="AR34" i="42"/>
  <c r="V29" i="42"/>
  <c r="V17" i="42"/>
  <c r="AR21" i="42"/>
  <c r="V31" i="42"/>
  <c r="V16" i="42"/>
  <c r="AR17" i="42"/>
  <c r="H30" i="35"/>
  <c r="AJ18" i="5"/>
  <c r="Q18" i="5"/>
  <c r="H29" i="35"/>
  <c r="AR32" i="5"/>
  <c r="H21" i="5"/>
  <c r="AT21" i="5" s="1"/>
  <c r="E21" i="35"/>
  <c r="AR34" i="5"/>
  <c r="D30" i="8"/>
  <c r="C32" i="6"/>
  <c r="AJ33" i="5"/>
  <c r="Q21" i="5"/>
  <c r="AR29" i="42"/>
  <c r="T22" i="5"/>
  <c r="V22" i="5" s="1"/>
  <c r="Q33" i="5"/>
  <c r="H33" i="5"/>
  <c r="AT33" i="5" s="1"/>
  <c r="AA33" i="5"/>
  <c r="AU33" i="5" s="1"/>
  <c r="D33" i="8"/>
  <c r="C33" i="8"/>
  <c r="D31" i="33" s="1"/>
  <c r="G31" i="33" s="1"/>
  <c r="C31" i="6"/>
  <c r="J26" i="33"/>
  <c r="P26" i="33"/>
  <c r="I26" i="33"/>
  <c r="H26" i="33"/>
  <c r="E26" i="33"/>
  <c r="Q26" i="33"/>
  <c r="F26" i="33"/>
  <c r="G26" i="33"/>
  <c r="O26" i="33"/>
  <c r="AR31" i="5"/>
  <c r="T30" i="5"/>
  <c r="V30" i="5" s="1"/>
  <c r="AA13" i="5"/>
  <c r="I16" i="54" s="1"/>
  <c r="L3" i="55" s="1"/>
  <c r="AM32" i="5"/>
  <c r="AO32" i="5" s="1"/>
  <c r="G25" i="35"/>
  <c r="C30" i="6"/>
  <c r="AR30" i="42"/>
  <c r="D29" i="8"/>
  <c r="H13" i="5"/>
  <c r="I20" i="54" s="1"/>
  <c r="P3" i="55" s="1"/>
  <c r="AR31" i="42"/>
  <c r="AR29" i="5"/>
  <c r="C31" i="8"/>
  <c r="D29" i="33" s="1"/>
  <c r="P29" i="33" s="1"/>
  <c r="D31" i="8"/>
  <c r="AM31" i="5"/>
  <c r="AO31" i="5" s="1"/>
  <c r="AU31" i="5"/>
  <c r="H27" i="35"/>
  <c r="V22" i="42"/>
  <c r="AM30" i="5"/>
  <c r="AO30" i="5" s="1"/>
  <c r="C29" i="6"/>
  <c r="V30" i="42"/>
  <c r="H26" i="35"/>
  <c r="O28" i="33"/>
  <c r="AA26" i="5"/>
  <c r="AU26" i="5" s="1"/>
  <c r="AM29" i="5"/>
  <c r="AO29" i="5" s="1"/>
  <c r="C28" i="6"/>
  <c r="H23" i="35"/>
  <c r="H376" i="32"/>
  <c r="H25" i="35"/>
  <c r="AA25" i="5"/>
  <c r="AU25" i="5" s="1"/>
  <c r="H26" i="5"/>
  <c r="AT26" i="5" s="1"/>
  <c r="AJ25" i="5"/>
  <c r="Q26" i="5"/>
  <c r="AJ26" i="5"/>
  <c r="H24" i="35"/>
  <c r="C29" i="8"/>
  <c r="D27" i="33" s="1"/>
  <c r="C27" i="6"/>
  <c r="H25" i="5"/>
  <c r="AT25" i="5" s="1"/>
  <c r="V28" i="42"/>
  <c r="AM28" i="5"/>
  <c r="AO28" i="5" s="1"/>
  <c r="T28" i="5"/>
  <c r="V28" i="5" s="1"/>
  <c r="C25" i="8"/>
  <c r="D23" i="33" s="1"/>
  <c r="F23" i="33" s="1"/>
  <c r="C26" i="8"/>
  <c r="D24" i="33" s="1"/>
  <c r="C23" i="8"/>
  <c r="D21" i="33" s="1"/>
  <c r="O21" i="33" s="1"/>
  <c r="C24" i="8"/>
  <c r="D22" i="33" s="1"/>
  <c r="M22" i="33" s="1"/>
  <c r="AU28" i="5"/>
  <c r="D58" i="6"/>
  <c r="AN3" i="64"/>
  <c r="H388" i="32"/>
  <c r="K20" i="33"/>
  <c r="N20" i="33"/>
  <c r="J20" i="33"/>
  <c r="E20" i="33"/>
  <c r="H20" i="33"/>
  <c r="L20" i="33"/>
  <c r="O20" i="33"/>
  <c r="P20" i="33"/>
  <c r="I20" i="33"/>
  <c r="G20" i="33"/>
  <c r="M20" i="33"/>
  <c r="F20" i="33"/>
  <c r="AA24" i="5"/>
  <c r="AU24" i="5" s="1"/>
  <c r="H313" i="32"/>
  <c r="AR27" i="42"/>
  <c r="AR28" i="42"/>
  <c r="T27" i="5"/>
  <c r="AR27" i="5" s="1"/>
  <c r="C26" i="6"/>
  <c r="V27" i="42"/>
  <c r="V25" i="42"/>
  <c r="V18" i="42"/>
  <c r="AM27" i="5"/>
  <c r="AO27" i="5" s="1"/>
  <c r="AU27" i="5"/>
  <c r="AR26" i="42"/>
  <c r="V24" i="42"/>
  <c r="AR18" i="42"/>
  <c r="V26" i="42"/>
  <c r="AJ24" i="5"/>
  <c r="D26" i="8"/>
  <c r="J25" i="33"/>
  <c r="N25" i="33"/>
  <c r="F25" i="33"/>
  <c r="O25" i="33"/>
  <c r="K25" i="33"/>
  <c r="P25" i="33"/>
  <c r="E25" i="33"/>
  <c r="C25" i="6"/>
  <c r="H25" i="33"/>
  <c r="Q25" i="33"/>
  <c r="G25" i="33"/>
  <c r="I25" i="33"/>
  <c r="L25" i="33"/>
  <c r="J15" i="15"/>
  <c r="H21" i="26" s="1"/>
  <c r="E15" i="25"/>
  <c r="J16" i="15"/>
  <c r="H22" i="26" s="1"/>
  <c r="E17" i="45"/>
  <c r="H13" i="7"/>
  <c r="H324" i="32"/>
  <c r="AR22" i="42"/>
  <c r="Q17" i="12"/>
  <c r="Q12" i="33"/>
  <c r="E12" i="33"/>
  <c r="G12" i="33"/>
  <c r="C24" i="6"/>
  <c r="AR25" i="42"/>
  <c r="T16" i="5"/>
  <c r="V16" i="5" s="1"/>
  <c r="T20" i="5"/>
  <c r="V20" i="5" s="1"/>
  <c r="E16" i="25"/>
  <c r="I69" i="29"/>
  <c r="Q11" i="4"/>
  <c r="L50" i="15"/>
  <c r="J42" i="29"/>
  <c r="J10" i="4"/>
  <c r="T19" i="5"/>
  <c r="V19" i="5" s="1"/>
  <c r="T15" i="5"/>
  <c r="V15" i="5" s="1"/>
  <c r="E12" i="6"/>
  <c r="E10" i="35" s="1"/>
  <c r="D46" i="6"/>
  <c r="L46" i="53"/>
  <c r="AJ13" i="5"/>
  <c r="I18" i="54" s="1"/>
  <c r="N3" i="55" s="1"/>
  <c r="AR13" i="42"/>
  <c r="AT13" i="42" s="1"/>
  <c r="E14" i="25"/>
  <c r="F324" i="32"/>
  <c r="Q13" i="5"/>
  <c r="E31" i="66" s="1"/>
  <c r="F32" i="66" s="1"/>
  <c r="I34" i="54"/>
  <c r="AD3" i="55" s="1"/>
  <c r="D25" i="8"/>
  <c r="Q25" i="5"/>
  <c r="D22" i="6"/>
  <c r="F20" i="35" s="1"/>
  <c r="G20" i="35" s="1"/>
  <c r="T18" i="5"/>
  <c r="V18" i="5" s="1"/>
  <c r="D6" i="66"/>
  <c r="D33" i="66"/>
  <c r="D15" i="66"/>
  <c r="D10" i="66"/>
  <c r="D25" i="66"/>
  <c r="D7" i="66"/>
  <c r="D31" i="66"/>
  <c r="D24" i="66"/>
  <c r="D30" i="66"/>
  <c r="D23" i="66"/>
  <c r="D21" i="66"/>
  <c r="D35" i="66"/>
  <c r="D13" i="66"/>
  <c r="D22" i="66"/>
  <c r="D29" i="66"/>
  <c r="D18" i="66"/>
  <c r="D26" i="66"/>
  <c r="D28" i="66"/>
  <c r="D36" i="66"/>
  <c r="D16" i="66"/>
  <c r="D5" i="66"/>
  <c r="D17" i="66"/>
  <c r="D32" i="66"/>
  <c r="D19" i="66"/>
  <c r="D8" i="66"/>
  <c r="D9" i="66"/>
  <c r="D34" i="66"/>
  <c r="D27" i="66"/>
  <c r="D12" i="66"/>
  <c r="D14" i="66"/>
  <c r="D11" i="66"/>
  <c r="D20" i="66"/>
  <c r="E11" i="25"/>
  <c r="E33" i="14"/>
  <c r="E34" i="14" s="1"/>
  <c r="H23" i="5"/>
  <c r="AT23" i="5" s="1"/>
  <c r="H24" i="5"/>
  <c r="AT24" i="5" s="1"/>
  <c r="Q24" i="5"/>
  <c r="AR15" i="42"/>
  <c r="AR20" i="42"/>
  <c r="AR24" i="42"/>
  <c r="N12" i="33"/>
  <c r="M12" i="33"/>
  <c r="P12" i="33"/>
  <c r="D24" i="8"/>
  <c r="J12" i="33"/>
  <c r="K12" i="33"/>
  <c r="O12" i="33"/>
  <c r="L12" i="33"/>
  <c r="H12" i="33"/>
  <c r="I12" i="33"/>
  <c r="AA23" i="5"/>
  <c r="AR16" i="42"/>
  <c r="AJ23" i="5"/>
  <c r="Q23" i="5"/>
  <c r="I38" i="54"/>
  <c r="AH3" i="55" s="1"/>
  <c r="E13" i="27"/>
  <c r="E53" i="14"/>
  <c r="G53" i="14" s="1"/>
  <c r="J53" i="14" s="1"/>
  <c r="E17" i="66" s="1"/>
  <c r="F18" i="66" s="1"/>
  <c r="E10" i="25"/>
  <c r="E21" i="19"/>
  <c r="E30" i="19" s="1"/>
  <c r="D23" i="8"/>
  <c r="AM22" i="5"/>
  <c r="AO22" i="5" s="1"/>
  <c r="AR14" i="42"/>
  <c r="AR19" i="42"/>
  <c r="V17" i="5"/>
  <c r="AR17" i="5"/>
  <c r="V14" i="5"/>
  <c r="AR14" i="5"/>
  <c r="E39" i="19" s="1"/>
  <c r="C12" i="9"/>
  <c r="H18" i="35"/>
  <c r="F13" i="33"/>
  <c r="F18" i="35"/>
  <c r="G18" i="35" s="1"/>
  <c r="C20" i="6"/>
  <c r="H17" i="35"/>
  <c r="AM21" i="5"/>
  <c r="AO21" i="5" s="1"/>
  <c r="D11" i="36"/>
  <c r="C19" i="6"/>
  <c r="O17" i="4"/>
  <c r="D13" i="6"/>
  <c r="C13" i="6" s="1"/>
  <c r="AS17" i="4"/>
  <c r="AY17" i="4" s="1"/>
  <c r="AQ17" i="4"/>
  <c r="E35" i="66" s="1"/>
  <c r="I39" i="54"/>
  <c r="AI3" i="55" s="1"/>
  <c r="E17" i="25"/>
  <c r="AR17" i="4"/>
  <c r="AX17" i="4" s="1"/>
  <c r="CP17" i="4"/>
  <c r="CV17" i="4" s="1"/>
  <c r="V13" i="42"/>
  <c r="M13" i="33"/>
  <c r="L13" i="33"/>
  <c r="O13" i="33"/>
  <c r="E13" i="33"/>
  <c r="H293" i="32"/>
  <c r="I13" i="33"/>
  <c r="P13" i="33"/>
  <c r="M11" i="4"/>
  <c r="G13" i="33"/>
  <c r="K13" i="33"/>
  <c r="H13" i="33"/>
  <c r="H15" i="7"/>
  <c r="N13" i="33"/>
  <c r="E14" i="16"/>
  <c r="E14" i="31" s="1"/>
  <c r="E19" i="31" s="1"/>
  <c r="A7" i="36"/>
  <c r="A7" i="44" s="1"/>
  <c r="J11" i="44" s="1"/>
  <c r="K11" i="44" s="1"/>
  <c r="L11" i="44" s="1"/>
  <c r="Q13" i="33"/>
  <c r="F293" i="32"/>
  <c r="F276" i="32"/>
  <c r="H33" i="35"/>
  <c r="G33" i="35"/>
  <c r="D33" i="35"/>
  <c r="E34" i="35"/>
  <c r="D19" i="35"/>
  <c r="H19" i="35" s="1"/>
  <c r="E20" i="35"/>
  <c r="H20" i="35" s="1"/>
  <c r="C71" i="6"/>
  <c r="D71" i="6"/>
  <c r="C59" i="6"/>
  <c r="D59" i="6"/>
  <c r="C47" i="6"/>
  <c r="D47" i="6"/>
  <c r="D23" i="6"/>
  <c r="F21" i="35" s="1"/>
  <c r="G21" i="35" s="1"/>
  <c r="E22" i="35"/>
  <c r="H22" i="35" s="1"/>
  <c r="D21" i="35"/>
  <c r="C35" i="6"/>
  <c r="D35" i="6"/>
  <c r="F33" i="35" s="1"/>
  <c r="D21" i="6"/>
  <c r="F19" i="35" s="1"/>
  <c r="G19" i="35" s="1"/>
  <c r="H276" i="32"/>
  <c r="H76" i="32"/>
  <c r="E45" i="19"/>
  <c r="BL17" i="4"/>
  <c r="F34" i="66" s="1"/>
  <c r="F13" i="35"/>
  <c r="G13" i="35" s="1"/>
  <c r="C15" i="6"/>
  <c r="D14" i="6"/>
  <c r="D12" i="44"/>
  <c r="F12" i="44"/>
  <c r="G12" i="44" s="1"/>
  <c r="CA3" i="64"/>
  <c r="CC3" i="64"/>
  <c r="I53" i="34"/>
  <c r="H52" i="34"/>
  <c r="L53" i="34"/>
  <c r="DF3" i="64"/>
  <c r="CG3" i="50"/>
  <c r="J24" i="16"/>
  <c r="K24" i="31" s="1"/>
  <c r="J102" i="29"/>
  <c r="J104" i="29" s="1"/>
  <c r="F5" i="59"/>
  <c r="E23" i="16"/>
  <c r="E23" i="31" s="1"/>
  <c r="K86" i="53"/>
  <c r="AM20" i="5"/>
  <c r="AO20" i="5" s="1"/>
  <c r="V20" i="42"/>
  <c r="BP3" i="50"/>
  <c r="CO3" i="64"/>
  <c r="CQ3" i="64"/>
  <c r="F12" i="9"/>
  <c r="F36" i="19" s="1"/>
  <c r="F3" i="64"/>
  <c r="D8" i="23"/>
  <c r="D9" i="23"/>
  <c r="BJ3" i="50"/>
  <c r="D11" i="23"/>
  <c r="V19" i="42"/>
  <c r="F376" i="32"/>
  <c r="H137" i="32"/>
  <c r="CR17" i="4"/>
  <c r="CX17" i="4" s="1"/>
  <c r="AM19" i="5"/>
  <c r="AO19" i="5" s="1"/>
  <c r="AM15" i="5"/>
  <c r="AO15" i="5" s="1"/>
  <c r="CQ17" i="4"/>
  <c r="CW17" i="4" s="1"/>
  <c r="AM17" i="5"/>
  <c r="AO17" i="5" s="1"/>
  <c r="AB13" i="8"/>
  <c r="K13" i="8"/>
  <c r="F13" i="8"/>
  <c r="Q13" i="8"/>
  <c r="R13" i="8"/>
  <c r="S13" i="8"/>
  <c r="M13" i="8"/>
  <c r="Y13" i="8"/>
  <c r="P13" i="8"/>
  <c r="X13" i="8"/>
  <c r="H13" i="8"/>
  <c r="AD13" i="8"/>
  <c r="Z13" i="8"/>
  <c r="J13" i="8"/>
  <c r="I13" i="8"/>
  <c r="E13" i="8"/>
  <c r="U13" i="8"/>
  <c r="AC13" i="8"/>
  <c r="AA13" i="8"/>
  <c r="O13" i="8"/>
  <c r="T13" i="8"/>
  <c r="V13" i="8"/>
  <c r="L13" i="8"/>
  <c r="W13" i="8"/>
  <c r="N13" i="8"/>
  <c r="C11" i="33"/>
  <c r="G13" i="8"/>
  <c r="F313" i="32"/>
  <c r="AU18" i="5"/>
  <c r="AM18" i="5"/>
  <c r="AO18" i="5" s="1"/>
  <c r="H193" i="32"/>
  <c r="AM16" i="5"/>
  <c r="AO16" i="5" s="1"/>
  <c r="AU16" i="5"/>
  <c r="F388" i="32"/>
  <c r="H156" i="32"/>
  <c r="F227" i="32"/>
  <c r="H250" i="32"/>
  <c r="P14" i="33"/>
  <c r="E14" i="33"/>
  <c r="K14" i="33"/>
  <c r="J14" i="33"/>
  <c r="V14" i="42"/>
  <c r="M14" i="33"/>
  <c r="H14" i="33"/>
  <c r="L14" i="33"/>
  <c r="F14" i="33"/>
  <c r="Q14" i="33"/>
  <c r="G14" i="33"/>
  <c r="N14" i="33"/>
  <c r="I14" i="33"/>
  <c r="BR3" i="50"/>
  <c r="F76" i="32"/>
  <c r="F250" i="32"/>
  <c r="F193" i="32"/>
  <c r="H227" i="32"/>
  <c r="F12" i="36"/>
  <c r="G12" i="36" s="1"/>
  <c r="D12" i="36"/>
  <c r="E14" i="27"/>
  <c r="E14" i="30"/>
  <c r="E3" i="63" s="1"/>
  <c r="J14" i="27"/>
  <c r="K14" i="27" s="1"/>
  <c r="E24" i="30"/>
  <c r="E13" i="63" s="1"/>
  <c r="H116" i="32"/>
  <c r="G10" i="34"/>
  <c r="D10" i="34"/>
  <c r="D10" i="35" s="1"/>
  <c r="F156" i="32"/>
  <c r="F137" i="32"/>
  <c r="F116" i="32"/>
  <c r="F356" i="32"/>
  <c r="F358" i="32"/>
  <c r="F348" i="32"/>
  <c r="F355" i="32"/>
  <c r="F354" i="32"/>
  <c r="F352" i="32"/>
  <c r="F344" i="32"/>
  <c r="F341" i="32"/>
  <c r="F350" i="32"/>
  <c r="F349" i="32"/>
  <c r="F347" i="32"/>
  <c r="F353" i="32"/>
  <c r="F343" i="32"/>
  <c r="F359" i="32"/>
  <c r="F345" i="32"/>
  <c r="F357" i="32"/>
  <c r="F18" i="32"/>
  <c r="F342" i="32"/>
  <c r="F346" i="32"/>
  <c r="F340" i="32"/>
  <c r="F19" i="32"/>
  <c r="F351" i="32"/>
  <c r="H348" i="32"/>
  <c r="H341" i="32"/>
  <c r="H345" i="32"/>
  <c r="H349" i="32"/>
  <c r="H355" i="32"/>
  <c r="H347" i="32"/>
  <c r="H351" i="32"/>
  <c r="H359" i="32"/>
  <c r="H354" i="32"/>
  <c r="H344" i="32"/>
  <c r="H357" i="32"/>
  <c r="H343" i="32"/>
  <c r="H346" i="32"/>
  <c r="H342" i="32"/>
  <c r="H350" i="32"/>
  <c r="H358" i="32"/>
  <c r="H356" i="32"/>
  <c r="H353" i="32"/>
  <c r="H352" i="32"/>
  <c r="H340" i="32"/>
  <c r="E13" i="36"/>
  <c r="E13" i="44"/>
  <c r="AR36" i="5" l="1"/>
  <c r="V36" i="5"/>
  <c r="F16" i="33"/>
  <c r="I28" i="33"/>
  <c r="E28" i="33"/>
  <c r="L18" i="33"/>
  <c r="P28" i="33"/>
  <c r="M18" i="33"/>
  <c r="N18" i="33"/>
  <c r="P18" i="33"/>
  <c r="Q18" i="33"/>
  <c r="K18" i="33"/>
  <c r="G18" i="33"/>
  <c r="H18" i="33"/>
  <c r="O18" i="33"/>
  <c r="F18" i="33"/>
  <c r="J28" i="33"/>
  <c r="K28" i="33"/>
  <c r="J16" i="33"/>
  <c r="Q28" i="33"/>
  <c r="Q16" i="33"/>
  <c r="P16" i="33"/>
  <c r="L16" i="33"/>
  <c r="K16" i="33"/>
  <c r="M16" i="33"/>
  <c r="N16" i="33"/>
  <c r="I16" i="33"/>
  <c r="L28" i="33"/>
  <c r="G16" i="33"/>
  <c r="H16" i="33"/>
  <c r="F28" i="33"/>
  <c r="E16" i="33"/>
  <c r="G28" i="33"/>
  <c r="AR22" i="5"/>
  <c r="K19" i="33"/>
  <c r="H19" i="33"/>
  <c r="E18" i="33"/>
  <c r="N28" i="33"/>
  <c r="H28" i="33"/>
  <c r="J18" i="33"/>
  <c r="F19" i="33"/>
  <c r="Q19" i="33"/>
  <c r="P19" i="33"/>
  <c r="I19" i="33"/>
  <c r="N19" i="33"/>
  <c r="O19" i="33"/>
  <c r="J19" i="33"/>
  <c r="L19" i="33"/>
  <c r="E19" i="33"/>
  <c r="M19" i="33"/>
  <c r="T21" i="5"/>
  <c r="AR21" i="5" s="1"/>
  <c r="H21" i="35"/>
  <c r="T33" i="5"/>
  <c r="AR33" i="5" s="1"/>
  <c r="AM33" i="5"/>
  <c r="AO33" i="5" s="1"/>
  <c r="M31" i="33"/>
  <c r="H31" i="33"/>
  <c r="Q31" i="33"/>
  <c r="N31" i="33"/>
  <c r="J31" i="33"/>
  <c r="E31" i="33"/>
  <c r="F31" i="33"/>
  <c r="L31" i="33"/>
  <c r="I31" i="33"/>
  <c r="K31" i="33"/>
  <c r="P31" i="33"/>
  <c r="O31" i="33"/>
  <c r="E37" i="66"/>
  <c r="F38" i="66" s="1"/>
  <c r="AU13" i="5"/>
  <c r="AR30" i="5"/>
  <c r="AT13" i="5"/>
  <c r="Q17" i="4"/>
  <c r="F36" i="66"/>
  <c r="E33" i="66" s="1"/>
  <c r="Q29" i="33"/>
  <c r="G29" i="33"/>
  <c r="E29" i="33"/>
  <c r="F29" i="33"/>
  <c r="J29" i="33"/>
  <c r="K29" i="33"/>
  <c r="N29" i="33"/>
  <c r="H29" i="33"/>
  <c r="L29" i="33"/>
  <c r="I29" i="33"/>
  <c r="O29" i="33"/>
  <c r="M29" i="33"/>
  <c r="AM25" i="5"/>
  <c r="AO25" i="5" s="1"/>
  <c r="AM26" i="5"/>
  <c r="AO26" i="5" s="1"/>
  <c r="T26" i="5"/>
  <c r="AR26" i="5" s="1"/>
  <c r="AR28" i="5"/>
  <c r="T25" i="5"/>
  <c r="V25" i="5" s="1"/>
  <c r="J27" i="33"/>
  <c r="H27" i="33"/>
  <c r="I27" i="33"/>
  <c r="N27" i="33"/>
  <c r="M27" i="33"/>
  <c r="Q27" i="33"/>
  <c r="L27" i="33"/>
  <c r="E27" i="33"/>
  <c r="F27" i="33"/>
  <c r="G27" i="33"/>
  <c r="O27" i="33"/>
  <c r="K27" i="33"/>
  <c r="P27" i="33"/>
  <c r="AM24" i="5"/>
  <c r="AO24" i="5" s="1"/>
  <c r="C13" i="8"/>
  <c r="I53" i="54" s="1"/>
  <c r="AW3" i="55" s="1"/>
  <c r="V27" i="5"/>
  <c r="E24" i="33"/>
  <c r="F24" i="33"/>
  <c r="N24" i="33"/>
  <c r="H24" i="33"/>
  <c r="I24" i="33"/>
  <c r="J24" i="33"/>
  <c r="O24" i="33"/>
  <c r="K24" i="33"/>
  <c r="Q24" i="33"/>
  <c r="M24" i="33"/>
  <c r="P24" i="33"/>
  <c r="G24" i="33"/>
  <c r="L24" i="33"/>
  <c r="CI3" i="64"/>
  <c r="S17" i="12"/>
  <c r="R17" i="45"/>
  <c r="AN3" i="50" s="1"/>
  <c r="F17" i="45"/>
  <c r="AK17" i="45" s="1"/>
  <c r="O17" i="45"/>
  <c r="P17" i="45" s="1"/>
  <c r="X17" i="45" s="1"/>
  <c r="K17" i="45"/>
  <c r="AI3" i="50" s="1"/>
  <c r="AM13" i="5"/>
  <c r="AO13" i="5" s="1"/>
  <c r="AR20" i="5"/>
  <c r="D12" i="6"/>
  <c r="C12" i="6" s="1"/>
  <c r="I29" i="54"/>
  <c r="Y3" i="55" s="1"/>
  <c r="AR16" i="5"/>
  <c r="P10" i="4"/>
  <c r="AR19" i="5"/>
  <c r="D3" i="64"/>
  <c r="D12" i="9"/>
  <c r="E3" i="64" s="1"/>
  <c r="AR15" i="5"/>
  <c r="AU13" i="42"/>
  <c r="R11" i="4"/>
  <c r="P11" i="4"/>
  <c r="G34" i="14"/>
  <c r="J34" i="14" s="1"/>
  <c r="J15" i="27" s="1"/>
  <c r="L51" i="15"/>
  <c r="J43" i="29"/>
  <c r="AP3" i="64"/>
  <c r="AR18" i="5"/>
  <c r="I22" i="54"/>
  <c r="R3" i="55" s="1"/>
  <c r="T13" i="5"/>
  <c r="H10" i="26" s="1"/>
  <c r="H12" i="26" s="1"/>
  <c r="G33" i="14"/>
  <c r="J33" i="14" s="1"/>
  <c r="C23" i="6"/>
  <c r="H23" i="33"/>
  <c r="G23" i="33"/>
  <c r="E23" i="33"/>
  <c r="M23" i="33"/>
  <c r="J23" i="33"/>
  <c r="O23" i="33"/>
  <c r="N23" i="33"/>
  <c r="P23" i="33"/>
  <c r="L23" i="33"/>
  <c r="C22" i="6"/>
  <c r="K23" i="33"/>
  <c r="Q23" i="33"/>
  <c r="I23" i="33"/>
  <c r="E16" i="16"/>
  <c r="E16" i="31" s="1"/>
  <c r="T23" i="5"/>
  <c r="AR23" i="5" s="1"/>
  <c r="AW17" i="4"/>
  <c r="L22" i="33"/>
  <c r="E22" i="33"/>
  <c r="J22" i="33"/>
  <c r="F22" i="33"/>
  <c r="I22" i="33"/>
  <c r="G22" i="33"/>
  <c r="T24" i="5"/>
  <c r="AR24" i="5" s="1"/>
  <c r="AM23" i="5"/>
  <c r="AO23" i="5" s="1"/>
  <c r="AU23" i="5"/>
  <c r="Q22" i="33"/>
  <c r="O22" i="33"/>
  <c r="N22" i="33"/>
  <c r="K22" i="33"/>
  <c r="P22" i="33"/>
  <c r="H22" i="33"/>
  <c r="P21" i="33"/>
  <c r="E18" i="25"/>
  <c r="K21" i="33"/>
  <c r="L21" i="33"/>
  <c r="M21" i="33"/>
  <c r="H21" i="33"/>
  <c r="I21" i="33"/>
  <c r="J21" i="33"/>
  <c r="F21" i="33"/>
  <c r="G21" i="33"/>
  <c r="E21" i="33"/>
  <c r="N21" i="33"/>
  <c r="Q21" i="33"/>
  <c r="C21" i="6"/>
  <c r="H17" i="13"/>
  <c r="I62" i="29" s="1"/>
  <c r="AD3" i="50"/>
  <c r="F11" i="35"/>
  <c r="G11" i="35" s="1"/>
  <c r="E43" i="19" s="1"/>
  <c r="H18" i="13"/>
  <c r="I63" i="29" s="1"/>
  <c r="F21" i="19"/>
  <c r="J11" i="36"/>
  <c r="K11" i="36" s="1"/>
  <c r="L11" i="36" s="1"/>
  <c r="BN17" i="4"/>
  <c r="F13" i="44"/>
  <c r="G13" i="44" s="1"/>
  <c r="D13" i="44"/>
  <c r="H10" i="35"/>
  <c r="F44" i="19" s="1"/>
  <c r="C14" i="6"/>
  <c r="F12" i="35"/>
  <c r="G12" i="35" s="1"/>
  <c r="I52" i="34"/>
  <c r="H51" i="34"/>
  <c r="L52" i="34"/>
  <c r="G3" i="64"/>
  <c r="K17" i="12"/>
  <c r="M11" i="24"/>
  <c r="BL3" i="50"/>
  <c r="D13" i="8"/>
  <c r="F28" i="19" s="1"/>
  <c r="J15" i="34"/>
  <c r="K15" i="34" s="1"/>
  <c r="D13" i="36"/>
  <c r="F13" i="36"/>
  <c r="G13" i="36" s="1"/>
  <c r="J13" i="27"/>
  <c r="K13" i="27" s="1"/>
  <c r="E13" i="30"/>
  <c r="E2" i="63" s="1"/>
  <c r="F360" i="32"/>
  <c r="H360" i="32"/>
  <c r="M11" i="44"/>
  <c r="N11" i="44" s="1"/>
  <c r="E14" i="44"/>
  <c r="E14" i="36"/>
  <c r="V21" i="5" l="1"/>
  <c r="V33" i="5"/>
  <c r="AR25" i="5"/>
  <c r="V26" i="5"/>
  <c r="J61" i="14"/>
  <c r="I28" i="15" s="1"/>
  <c r="H17" i="29" s="1"/>
  <c r="G12" i="9"/>
  <c r="H3" i="64" s="1"/>
  <c r="AY3" i="64"/>
  <c r="F10" i="35"/>
  <c r="G10" i="35" s="1"/>
  <c r="F43" i="19" s="1"/>
  <c r="V13" i="5"/>
  <c r="E18" i="23"/>
  <c r="L52" i="15"/>
  <c r="J44" i="29"/>
  <c r="AQ3" i="64"/>
  <c r="S17" i="45"/>
  <c r="T17" i="45" s="1"/>
  <c r="AR13" i="5"/>
  <c r="J11" i="15" s="1"/>
  <c r="H15" i="13" s="1"/>
  <c r="V23" i="5"/>
  <c r="V24" i="5"/>
  <c r="CD3" i="64"/>
  <c r="E25" i="66"/>
  <c r="F26" i="66" s="1"/>
  <c r="E13" i="66"/>
  <c r="F14" i="66" s="1"/>
  <c r="AZ3" i="64"/>
  <c r="M11" i="36"/>
  <c r="N11" i="36" s="1"/>
  <c r="Q11" i="36" s="1"/>
  <c r="AL3" i="50"/>
  <c r="AU3" i="64"/>
  <c r="AX3" i="64"/>
  <c r="V17" i="45"/>
  <c r="BP3" i="64"/>
  <c r="C12" i="10"/>
  <c r="AE3" i="50"/>
  <c r="D14" i="44"/>
  <c r="F14" i="44"/>
  <c r="G14" i="44" s="1"/>
  <c r="H50" i="34"/>
  <c r="I51" i="34"/>
  <c r="L51" i="34"/>
  <c r="F45" i="19"/>
  <c r="I52" i="54"/>
  <c r="AV3" i="55" s="1"/>
  <c r="I54" i="54"/>
  <c r="AX3" i="55" s="1"/>
  <c r="I57" i="54"/>
  <c r="BA3" i="55" s="1"/>
  <c r="C10" i="8"/>
  <c r="D11" i="33"/>
  <c r="M11" i="33" s="1"/>
  <c r="F30" i="19"/>
  <c r="I51" i="54"/>
  <c r="AU3" i="55" s="1"/>
  <c r="I56" i="54"/>
  <c r="AZ3" i="55" s="1"/>
  <c r="I55" i="54"/>
  <c r="AY3" i="55" s="1"/>
  <c r="BM3" i="50"/>
  <c r="E25" i="30"/>
  <c r="E14" i="63" s="1"/>
  <c r="I11" i="24"/>
  <c r="K14" i="34"/>
  <c r="D14" i="36"/>
  <c r="F14" i="36"/>
  <c r="G14" i="36" s="1"/>
  <c r="F23" i="19"/>
  <c r="AM3" i="50"/>
  <c r="E15" i="27"/>
  <c r="E16" i="30"/>
  <c r="E5" i="63" s="1"/>
  <c r="K15" i="27"/>
  <c r="K29" i="27" s="1"/>
  <c r="Q11" i="44"/>
  <c r="J12" i="44"/>
  <c r="E15" i="36"/>
  <c r="E15" i="44"/>
  <c r="J3" i="64" l="1"/>
  <c r="H12" i="9"/>
  <c r="I3" i="64" s="1"/>
  <c r="J10" i="34"/>
  <c r="AR4" i="5"/>
  <c r="J45" i="29"/>
  <c r="L53" i="15"/>
  <c r="D3" i="50"/>
  <c r="BA3" i="64"/>
  <c r="J12" i="36"/>
  <c r="K12" i="36" s="1"/>
  <c r="L12" i="36" s="1"/>
  <c r="M12" i="36" s="1"/>
  <c r="N12" i="36" s="1"/>
  <c r="AQ3" i="50"/>
  <c r="AY3" i="50"/>
  <c r="BC3" i="64"/>
  <c r="E19" i="20"/>
  <c r="F15" i="44"/>
  <c r="G15" i="44" s="1"/>
  <c r="D15" i="44"/>
  <c r="H17" i="26"/>
  <c r="F39" i="19"/>
  <c r="H49" i="34"/>
  <c r="I50" i="34"/>
  <c r="L50" i="34"/>
  <c r="K13" i="34"/>
  <c r="Q11" i="33"/>
  <c r="J11" i="33"/>
  <c r="F11" i="33"/>
  <c r="K11" i="33"/>
  <c r="L11" i="33"/>
  <c r="N11" i="33"/>
  <c r="P11" i="33"/>
  <c r="H11" i="33"/>
  <c r="G11" i="33"/>
  <c r="I11" i="33"/>
  <c r="O11" i="33"/>
  <c r="E11" i="33"/>
  <c r="AS3" i="50"/>
  <c r="BE3" i="64"/>
  <c r="D15" i="36"/>
  <c r="F15" i="36"/>
  <c r="G15" i="36" s="1"/>
  <c r="AO3" i="50"/>
  <c r="BB3" i="64"/>
  <c r="K12" i="44"/>
  <c r="L12" i="44" s="1"/>
  <c r="M12" i="44" s="1"/>
  <c r="E16" i="44"/>
  <c r="E16" i="36"/>
  <c r="L54" i="15" l="1"/>
  <c r="J46" i="29"/>
  <c r="F16" i="44"/>
  <c r="G16" i="44" s="1"/>
  <c r="D16" i="44"/>
  <c r="H48" i="34"/>
  <c r="I49" i="34"/>
  <c r="L49" i="34"/>
  <c r="K12" i="34"/>
  <c r="D16" i="36"/>
  <c r="F16" i="36"/>
  <c r="G16" i="36" s="1"/>
  <c r="AP3" i="50"/>
  <c r="Q12" i="36"/>
  <c r="J13" i="36"/>
  <c r="N12" i="44"/>
  <c r="E17" i="36"/>
  <c r="E17" i="44"/>
  <c r="I72" i="29" l="1"/>
  <c r="F17" i="44"/>
  <c r="G17" i="44" s="1"/>
  <c r="D17" i="44"/>
  <c r="H47" i="34"/>
  <c r="I48" i="34"/>
  <c r="L48" i="34"/>
  <c r="K11" i="34"/>
  <c r="D17" i="36"/>
  <c r="F17" i="36"/>
  <c r="G17" i="36" s="1"/>
  <c r="K13" i="36"/>
  <c r="L13" i="36" s="1"/>
  <c r="M13" i="36" s="1"/>
  <c r="Q12" i="44"/>
  <c r="J13" i="44"/>
  <c r="E18" i="44"/>
  <c r="E18" i="36"/>
  <c r="D18" i="44" l="1"/>
  <c r="F18" i="44"/>
  <c r="G18" i="44" s="1"/>
  <c r="H46" i="34"/>
  <c r="I47" i="34"/>
  <c r="L47" i="34"/>
  <c r="K10" i="34"/>
  <c r="D18" i="36"/>
  <c r="F18" i="36"/>
  <c r="G18" i="36" s="1"/>
  <c r="N13" i="36"/>
  <c r="Q13" i="36" s="1"/>
  <c r="K13" i="44"/>
  <c r="E19" i="36"/>
  <c r="E19" i="44"/>
  <c r="F19" i="44" l="1"/>
  <c r="G19" i="44" s="1"/>
  <c r="D19" i="44"/>
  <c r="H45" i="34"/>
  <c r="I46" i="34"/>
  <c r="L46" i="34"/>
  <c r="F19" i="36"/>
  <c r="G19" i="36" s="1"/>
  <c r="D19" i="36"/>
  <c r="J14" i="36"/>
  <c r="K14" i="36" s="1"/>
  <c r="L14" i="36" s="1"/>
  <c r="M14" i="36" s="1"/>
  <c r="L13" i="44"/>
  <c r="M13" i="44" s="1"/>
  <c r="E20" i="44"/>
  <c r="E20" i="36"/>
  <c r="F20" i="44" l="1"/>
  <c r="G20" i="44" s="1"/>
  <c r="D20" i="44"/>
  <c r="H44" i="34"/>
  <c r="I45" i="34"/>
  <c r="L45" i="34"/>
  <c r="D20" i="36"/>
  <c r="F20" i="36"/>
  <c r="G20" i="36" s="1"/>
  <c r="N13" i="44"/>
  <c r="N14" i="36"/>
  <c r="E21" i="44"/>
  <c r="E21" i="36"/>
  <c r="D21" i="44" l="1"/>
  <c r="F21" i="44"/>
  <c r="G21" i="44" s="1"/>
  <c r="I44" i="34"/>
  <c r="H43" i="34"/>
  <c r="L44" i="34"/>
  <c r="D21" i="36"/>
  <c r="F21" i="36"/>
  <c r="G21" i="36" s="1"/>
  <c r="J14" i="44"/>
  <c r="K14" i="44" s="1"/>
  <c r="Q13" i="44"/>
  <c r="Q14" i="36"/>
  <c r="J15" i="36"/>
  <c r="E22" i="36"/>
  <c r="E22" i="44"/>
  <c r="D22" i="44" l="1"/>
  <c r="F22" i="44"/>
  <c r="G22" i="44" s="1"/>
  <c r="H42" i="34"/>
  <c r="I43" i="34"/>
  <c r="L43" i="34"/>
  <c r="F22" i="36"/>
  <c r="G22" i="36" s="1"/>
  <c r="D22" i="36"/>
  <c r="L14" i="44"/>
  <c r="M14" i="44" s="1"/>
  <c r="K15" i="36"/>
  <c r="L15" i="36" s="1"/>
  <c r="E23" i="36"/>
  <c r="E23" i="44"/>
  <c r="D23" i="44" l="1"/>
  <c r="F23" i="44"/>
  <c r="G23" i="44" s="1"/>
  <c r="H41" i="34"/>
  <c r="I42" i="34"/>
  <c r="L42" i="34"/>
  <c r="D23" i="36"/>
  <c r="F23" i="36"/>
  <c r="G23" i="36" s="1"/>
  <c r="N14" i="44"/>
  <c r="Q14" i="44" s="1"/>
  <c r="M15" i="36"/>
  <c r="N15" i="36" s="1"/>
  <c r="J16" i="36" s="1"/>
  <c r="E24" i="36"/>
  <c r="E24" i="44"/>
  <c r="F24" i="44" l="1"/>
  <c r="G24" i="44" s="1"/>
  <c r="D24" i="44"/>
  <c r="H40" i="34"/>
  <c r="I41" i="34"/>
  <c r="L41" i="34"/>
  <c r="D24" i="36"/>
  <c r="F24" i="36"/>
  <c r="G24" i="36" s="1"/>
  <c r="J15" i="44"/>
  <c r="K15" i="44" s="1"/>
  <c r="L15" i="44" s="1"/>
  <c r="M15" i="44" s="1"/>
  <c r="Q15" i="36"/>
  <c r="K16" i="36"/>
  <c r="L16" i="36" s="1"/>
  <c r="E25" i="44"/>
  <c r="E25" i="36"/>
  <c r="F25" i="44" l="1"/>
  <c r="G25" i="44" s="1"/>
  <c r="D25" i="44"/>
  <c r="H39" i="34"/>
  <c r="I40" i="34"/>
  <c r="L40" i="34"/>
  <c r="F25" i="36"/>
  <c r="G25" i="36" s="1"/>
  <c r="D25" i="36"/>
  <c r="M16" i="36"/>
  <c r="N16" i="36" s="1"/>
  <c r="Q16" i="36" s="1"/>
  <c r="N15" i="44"/>
  <c r="E26" i="36"/>
  <c r="E26" i="44"/>
  <c r="D26" i="44" l="1"/>
  <c r="F26" i="44"/>
  <c r="G26" i="44" s="1"/>
  <c r="H38" i="34"/>
  <c r="I39" i="34"/>
  <c r="L39" i="34"/>
  <c r="D26" i="36"/>
  <c r="F26" i="36"/>
  <c r="G26" i="36" s="1"/>
  <c r="J17" i="36"/>
  <c r="K17" i="36" s="1"/>
  <c r="Q15" i="44"/>
  <c r="J16" i="44"/>
  <c r="E27" i="36"/>
  <c r="E27" i="44"/>
  <c r="F27" i="44" l="1"/>
  <c r="G27" i="44" s="1"/>
  <c r="D27" i="44"/>
  <c r="H37" i="34"/>
  <c r="I38" i="34"/>
  <c r="L38" i="34"/>
  <c r="F27" i="36"/>
  <c r="G27" i="36" s="1"/>
  <c r="D27" i="36"/>
  <c r="L17" i="36"/>
  <c r="M17" i="36" s="1"/>
  <c r="K16" i="44"/>
  <c r="L16" i="44" s="1"/>
  <c r="E28" i="44"/>
  <c r="E28" i="36"/>
  <c r="F28" i="44" l="1"/>
  <c r="G28" i="44" s="1"/>
  <c r="D28" i="44"/>
  <c r="H36" i="34"/>
  <c r="I37" i="34"/>
  <c r="L37" i="34"/>
  <c r="D28" i="36"/>
  <c r="F28" i="36"/>
  <c r="G28" i="36" s="1"/>
  <c r="N17" i="36"/>
  <c r="Q17" i="36" s="1"/>
  <c r="M16" i="44"/>
  <c r="N16" i="44" s="1"/>
  <c r="E29" i="36"/>
  <c r="E29" i="44"/>
  <c r="F29" i="44" l="1"/>
  <c r="G29" i="44" s="1"/>
  <c r="D29" i="44"/>
  <c r="H35" i="34"/>
  <c r="I36" i="34"/>
  <c r="L36" i="34"/>
  <c r="F29" i="36"/>
  <c r="G29" i="36" s="1"/>
  <c r="D29" i="36"/>
  <c r="J18" i="36"/>
  <c r="K18" i="36" s="1"/>
  <c r="L18" i="36" s="1"/>
  <c r="M18" i="36" s="1"/>
  <c r="J17" i="44"/>
  <c r="K17" i="44" s="1"/>
  <c r="Q16" i="44"/>
  <c r="E30" i="36"/>
  <c r="E30" i="44"/>
  <c r="D30" i="44" l="1"/>
  <c r="F30" i="44"/>
  <c r="G30" i="44" s="1"/>
  <c r="H34" i="34"/>
  <c r="I35" i="34"/>
  <c r="L35" i="34"/>
  <c r="D30" i="36"/>
  <c r="F30" i="36"/>
  <c r="G30" i="36" s="1"/>
  <c r="L17" i="44"/>
  <c r="M17" i="44" s="1"/>
  <c r="N18" i="36"/>
  <c r="E31" i="36"/>
  <c r="E31" i="44"/>
  <c r="F31" i="44" l="1"/>
  <c r="G31" i="44" s="1"/>
  <c r="D31" i="44"/>
  <c r="H33" i="34"/>
  <c r="I34" i="34"/>
  <c r="L34" i="34"/>
  <c r="D31" i="36"/>
  <c r="F31" i="36"/>
  <c r="G31" i="36" s="1"/>
  <c r="N17" i="44"/>
  <c r="J18" i="44" s="1"/>
  <c r="Q18" i="36"/>
  <c r="J19" i="36"/>
  <c r="E32" i="36"/>
  <c r="E32" i="44"/>
  <c r="F32" i="44" l="1"/>
  <c r="G32" i="44" s="1"/>
  <c r="D32" i="44"/>
  <c r="H32" i="34"/>
  <c r="I33" i="34"/>
  <c r="L33" i="34"/>
  <c r="D32" i="36"/>
  <c r="F32" i="36"/>
  <c r="G32" i="36" s="1"/>
  <c r="Q17" i="44"/>
  <c r="K19" i="36"/>
  <c r="L19" i="36" s="1"/>
  <c r="K18" i="44"/>
  <c r="L18" i="44" s="1"/>
  <c r="E33" i="36"/>
  <c r="E33" i="44"/>
  <c r="F33" i="44" l="1"/>
  <c r="G33" i="44" s="1"/>
  <c r="D33" i="44"/>
  <c r="H31" i="34"/>
  <c r="I32" i="34"/>
  <c r="L32" i="34"/>
  <c r="D33" i="36"/>
  <c r="F33" i="36"/>
  <c r="G33" i="36" s="1"/>
  <c r="M18" i="44"/>
  <c r="N18" i="44" s="1"/>
  <c r="Q18" i="44" s="1"/>
  <c r="M19" i="36"/>
  <c r="N19" i="36" s="1"/>
  <c r="E34" i="36"/>
  <c r="E34" i="44"/>
  <c r="F34" i="44" l="1"/>
  <c r="G34" i="44" s="1"/>
  <c r="D34" i="44"/>
  <c r="H30" i="34"/>
  <c r="I31" i="34"/>
  <c r="L31" i="34"/>
  <c r="D34" i="36"/>
  <c r="F34" i="36"/>
  <c r="G34" i="36" s="1"/>
  <c r="J19" i="44"/>
  <c r="K19" i="44" s="1"/>
  <c r="J20" i="36"/>
  <c r="K20" i="36" s="1"/>
  <c r="Q19" i="36"/>
  <c r="E35" i="44"/>
  <c r="E35" i="36"/>
  <c r="D35" i="44" l="1"/>
  <c r="F35" i="44"/>
  <c r="G35" i="44" s="1"/>
  <c r="I30" i="34"/>
  <c r="H29" i="34"/>
  <c r="L30" i="34"/>
  <c r="F35" i="36"/>
  <c r="G35" i="36" s="1"/>
  <c r="D35" i="36"/>
  <c r="L20" i="36"/>
  <c r="M20" i="36" s="1"/>
  <c r="N20" i="36" s="1"/>
  <c r="L19" i="44"/>
  <c r="E36" i="44"/>
  <c r="E36" i="36"/>
  <c r="F36" i="44" l="1"/>
  <c r="G36" i="44" s="1"/>
  <c r="D36" i="44"/>
  <c r="H28" i="34"/>
  <c r="I29" i="34"/>
  <c r="L29" i="34"/>
  <c r="D36" i="36"/>
  <c r="F36" i="36"/>
  <c r="G36" i="36" s="1"/>
  <c r="J21" i="36"/>
  <c r="Q20" i="36"/>
  <c r="M19" i="44"/>
  <c r="N19" i="44" s="1"/>
  <c r="E37" i="44"/>
  <c r="E37" i="36"/>
  <c r="D37" i="44" l="1"/>
  <c r="F37" i="44"/>
  <c r="G37" i="44" s="1"/>
  <c r="I28" i="34"/>
  <c r="H27" i="34"/>
  <c r="L28" i="34"/>
  <c r="D37" i="36"/>
  <c r="F37" i="36"/>
  <c r="G37" i="36" s="1"/>
  <c r="Q19" i="44"/>
  <c r="J20" i="44"/>
  <c r="K20" i="44" s="1"/>
  <c r="K21" i="36"/>
  <c r="E38" i="36"/>
  <c r="E38" i="44"/>
  <c r="F38" i="44" l="1"/>
  <c r="G38" i="44" s="1"/>
  <c r="D38" i="44"/>
  <c r="H26" i="34"/>
  <c r="I27" i="34"/>
  <c r="L27" i="34"/>
  <c r="D38" i="36"/>
  <c r="F38" i="36"/>
  <c r="G38" i="36" s="1"/>
  <c r="L20" i="44"/>
  <c r="M20" i="44" s="1"/>
  <c r="N20" i="44" s="1"/>
  <c r="Q20" i="44" s="1"/>
  <c r="L21" i="36"/>
  <c r="E39" i="36"/>
  <c r="E39" i="44"/>
  <c r="D39" i="44" l="1"/>
  <c r="F39" i="44"/>
  <c r="G39" i="44" s="1"/>
  <c r="H25" i="34"/>
  <c r="I26" i="34"/>
  <c r="L26" i="34"/>
  <c r="F39" i="36"/>
  <c r="G39" i="36" s="1"/>
  <c r="D39" i="36"/>
  <c r="J21" i="44"/>
  <c r="K21" i="44" s="1"/>
  <c r="L21" i="44" s="1"/>
  <c r="M21" i="36"/>
  <c r="N21" i="36" s="1"/>
  <c r="E40" i="44"/>
  <c r="E40" i="36"/>
  <c r="F40" i="44" l="1"/>
  <c r="G40" i="44" s="1"/>
  <c r="D40" i="44"/>
  <c r="H24" i="34"/>
  <c r="I25" i="34"/>
  <c r="L25" i="34"/>
  <c r="D40" i="36"/>
  <c r="F40" i="36"/>
  <c r="G40" i="36" s="1"/>
  <c r="J22" i="36"/>
  <c r="Q21" i="36"/>
  <c r="M21" i="44"/>
  <c r="N21" i="44" s="1"/>
  <c r="E41" i="36"/>
  <c r="E41" i="44"/>
  <c r="D41" i="44" l="1"/>
  <c r="F41" i="44"/>
  <c r="G41" i="44" s="1"/>
  <c r="H23" i="34"/>
  <c r="I24" i="34"/>
  <c r="L24" i="34"/>
  <c r="D41" i="36"/>
  <c r="F41" i="36"/>
  <c r="G41" i="36" s="1"/>
  <c r="K22" i="36"/>
  <c r="L22" i="36" s="1"/>
  <c r="M22" i="36" s="1"/>
  <c r="N22" i="36" s="1"/>
  <c r="Q21" i="44"/>
  <c r="J22" i="44"/>
  <c r="K22" i="44" s="1"/>
  <c r="L22" i="44" s="1"/>
  <c r="M22" i="44" s="1"/>
  <c r="N22" i="44" s="1"/>
  <c r="E42" i="44"/>
  <c r="E42" i="36"/>
  <c r="F42" i="44" l="1"/>
  <c r="G42" i="44" s="1"/>
  <c r="D42" i="44"/>
  <c r="H22" i="34"/>
  <c r="I23" i="34"/>
  <c r="L23" i="34"/>
  <c r="F42" i="36"/>
  <c r="G42" i="36" s="1"/>
  <c r="D42" i="36"/>
  <c r="Q22" i="36"/>
  <c r="J23" i="36"/>
  <c r="K23" i="36" s="1"/>
  <c r="Q22" i="44"/>
  <c r="J23" i="44"/>
  <c r="E43" i="36"/>
  <c r="E43" i="44"/>
  <c r="F43" i="44" l="1"/>
  <c r="G43" i="44" s="1"/>
  <c r="D43" i="44"/>
  <c r="H21" i="34"/>
  <c r="I22" i="34"/>
  <c r="L22" i="34"/>
  <c r="D43" i="36"/>
  <c r="F43" i="36"/>
  <c r="G43" i="36" s="1"/>
  <c r="L23" i="36"/>
  <c r="M23" i="36" s="1"/>
  <c r="K23" i="44"/>
  <c r="E44" i="44"/>
  <c r="E44" i="36"/>
  <c r="D44" i="44" l="1"/>
  <c r="F44" i="44"/>
  <c r="G44" i="44" s="1"/>
  <c r="H20" i="34"/>
  <c r="I21" i="34"/>
  <c r="L21" i="34"/>
  <c r="F44" i="36"/>
  <c r="G44" i="36" s="1"/>
  <c r="D44" i="36"/>
  <c r="N23" i="36"/>
  <c r="J24" i="36" s="1"/>
  <c r="L23" i="44"/>
  <c r="E45" i="36"/>
  <c r="E45" i="44"/>
  <c r="F45" i="44" l="1"/>
  <c r="G45" i="44" s="1"/>
  <c r="D45" i="44"/>
  <c r="H19" i="34"/>
  <c r="I20" i="34"/>
  <c r="L20" i="34"/>
  <c r="F45" i="36"/>
  <c r="G45" i="36" s="1"/>
  <c r="D45" i="36"/>
  <c r="Q23" i="36"/>
  <c r="M23" i="44"/>
  <c r="N23" i="44" s="1"/>
  <c r="K24" i="36"/>
  <c r="L24" i="36" s="1"/>
  <c r="E46" i="44"/>
  <c r="E46" i="36"/>
  <c r="F46" i="44" l="1"/>
  <c r="G46" i="44" s="1"/>
  <c r="D46" i="44"/>
  <c r="H18" i="34"/>
  <c r="I19" i="34"/>
  <c r="L19" i="34"/>
  <c r="D46" i="36"/>
  <c r="F46" i="36"/>
  <c r="G46" i="36" s="1"/>
  <c r="Q23" i="44"/>
  <c r="J24" i="44"/>
  <c r="M24" i="36"/>
  <c r="N24" i="36" s="1"/>
  <c r="E47" i="44"/>
  <c r="E47" i="36"/>
  <c r="D47" i="44" l="1"/>
  <c r="F47" i="44"/>
  <c r="G47" i="44" s="1"/>
  <c r="H17" i="34"/>
  <c r="I18" i="34"/>
  <c r="L18" i="34"/>
  <c r="F47" i="36"/>
  <c r="G47" i="36" s="1"/>
  <c r="D47" i="36"/>
  <c r="K24" i="44"/>
  <c r="L24" i="44" s="1"/>
  <c r="M24" i="44" s="1"/>
  <c r="Q24" i="36"/>
  <c r="J25" i="36"/>
  <c r="E48" i="36"/>
  <c r="E48" i="44"/>
  <c r="F48" i="44" l="1"/>
  <c r="G48" i="44" s="1"/>
  <c r="D48" i="44"/>
  <c r="H16" i="34"/>
  <c r="I17" i="34"/>
  <c r="L17" i="34"/>
  <c r="F48" i="36"/>
  <c r="G48" i="36" s="1"/>
  <c r="D48" i="36"/>
  <c r="N24" i="44"/>
  <c r="K25" i="36"/>
  <c r="E49" i="36"/>
  <c r="E49" i="44"/>
  <c r="D49" i="44" l="1"/>
  <c r="F49" i="44"/>
  <c r="G49" i="44" s="1"/>
  <c r="I16" i="34"/>
  <c r="H15" i="34"/>
  <c r="L16" i="34"/>
  <c r="D49" i="36"/>
  <c r="F49" i="36"/>
  <c r="G49" i="36" s="1"/>
  <c r="L25" i="36"/>
  <c r="M25" i="36" s="1"/>
  <c r="N25" i="36" s="1"/>
  <c r="Q24" i="44"/>
  <c r="J25" i="44"/>
  <c r="E50" i="36"/>
  <c r="E50" i="44"/>
  <c r="D50" i="44" l="1"/>
  <c r="F50" i="44"/>
  <c r="G50" i="44" s="1"/>
  <c r="H14" i="34"/>
  <c r="I15" i="34"/>
  <c r="L15" i="34"/>
  <c r="F50" i="36"/>
  <c r="G50" i="36" s="1"/>
  <c r="D50" i="36"/>
  <c r="Q25" i="36"/>
  <c r="J26" i="36"/>
  <c r="K25" i="44"/>
  <c r="L25" i="44" s="1"/>
  <c r="M25" i="44" s="1"/>
  <c r="E51" i="44"/>
  <c r="E51" i="36"/>
  <c r="D51" i="44" l="1"/>
  <c r="F51" i="44"/>
  <c r="G51" i="44" s="1"/>
  <c r="H13" i="34"/>
  <c r="I14" i="34"/>
  <c r="L14" i="34"/>
  <c r="D51" i="36"/>
  <c r="F51" i="36"/>
  <c r="G51" i="36" s="1"/>
  <c r="K26" i="36"/>
  <c r="L26" i="36" s="1"/>
  <c r="M26" i="36" s="1"/>
  <c r="N25" i="44"/>
  <c r="E52" i="36"/>
  <c r="E52" i="44"/>
  <c r="D52" i="44" l="1"/>
  <c r="F52" i="44"/>
  <c r="G52" i="44" s="1"/>
  <c r="H12" i="34"/>
  <c r="I13" i="34"/>
  <c r="L13" i="34"/>
  <c r="D52" i="36"/>
  <c r="F52" i="36"/>
  <c r="G52" i="36" s="1"/>
  <c r="N26" i="36"/>
  <c r="Q25" i="44"/>
  <c r="J26" i="44"/>
  <c r="E53" i="44"/>
  <c r="E53" i="36"/>
  <c r="F53" i="44" l="1"/>
  <c r="G53" i="44" s="1"/>
  <c r="D53" i="44"/>
  <c r="I12" i="34"/>
  <c r="H11" i="34"/>
  <c r="L12" i="34"/>
  <c r="D53" i="36"/>
  <c r="F53" i="36"/>
  <c r="G53" i="36" s="1"/>
  <c r="Q26" i="36"/>
  <c r="J27" i="36"/>
  <c r="K26" i="44"/>
  <c r="L26" i="44" s="1"/>
  <c r="E54" i="44"/>
  <c r="E54" i="36"/>
  <c r="D54" i="44" l="1"/>
  <c r="F54" i="44"/>
  <c r="G54" i="44" s="1"/>
  <c r="H10" i="34"/>
  <c r="I11" i="34"/>
  <c r="L11" i="34"/>
  <c r="D54" i="36"/>
  <c r="F54" i="36"/>
  <c r="G54" i="36" s="1"/>
  <c r="M26" i="44"/>
  <c r="N26" i="44" s="1"/>
  <c r="K27" i="36"/>
  <c r="L27" i="36" s="1"/>
  <c r="M27" i="36" s="1"/>
  <c r="E55" i="36"/>
  <c r="E55" i="44"/>
  <c r="D55" i="44" l="1"/>
  <c r="F55" i="44"/>
  <c r="G55" i="44" s="1"/>
  <c r="I10" i="34"/>
  <c r="L10" i="34"/>
  <c r="F55" i="36"/>
  <c r="G55" i="36" s="1"/>
  <c r="D55" i="36"/>
  <c r="Q26" i="44"/>
  <c r="J27" i="44"/>
  <c r="K27" i="44" s="1"/>
  <c r="N27" i="36"/>
  <c r="E56" i="36"/>
  <c r="E56" i="44"/>
  <c r="D56" i="44" l="1"/>
  <c r="F56" i="44"/>
  <c r="G56" i="44" s="1"/>
  <c r="D56" i="36"/>
  <c r="F56" i="36"/>
  <c r="G56" i="36" s="1"/>
  <c r="L27" i="44"/>
  <c r="M27" i="44" s="1"/>
  <c r="N27" i="44" s="1"/>
  <c r="Q27" i="36"/>
  <c r="J28" i="36"/>
  <c r="E57" i="36"/>
  <c r="E57" i="44"/>
  <c r="D57" i="44" l="1"/>
  <c r="F57" i="44"/>
  <c r="G57" i="44" s="1"/>
  <c r="D57" i="36"/>
  <c r="F57" i="36"/>
  <c r="G57" i="36" s="1"/>
  <c r="Q27" i="44"/>
  <c r="J28" i="44"/>
  <c r="K28" i="36"/>
  <c r="L28" i="36" s="1"/>
  <c r="M28" i="36" s="1"/>
  <c r="E58" i="36"/>
  <c r="E58" i="44"/>
  <c r="F58" i="44" l="1"/>
  <c r="G58" i="44" s="1"/>
  <c r="D58" i="44"/>
  <c r="D58" i="36"/>
  <c r="F58" i="36"/>
  <c r="G58" i="36" s="1"/>
  <c r="N28" i="36"/>
  <c r="K28" i="44"/>
  <c r="L28" i="44" s="1"/>
  <c r="E59" i="44"/>
  <c r="E59" i="36"/>
  <c r="F59" i="44" l="1"/>
  <c r="G59" i="44" s="1"/>
  <c r="D59" i="44"/>
  <c r="D59" i="36"/>
  <c r="F59" i="36"/>
  <c r="G59" i="36" s="1"/>
  <c r="M28" i="44"/>
  <c r="N28" i="44" s="1"/>
  <c r="Q28" i="36"/>
  <c r="J29" i="36"/>
  <c r="E60" i="44"/>
  <c r="E60" i="36"/>
  <c r="D60" i="44" l="1"/>
  <c r="F60" i="44"/>
  <c r="G60" i="44" s="1"/>
  <c r="D60" i="36"/>
  <c r="F60" i="36"/>
  <c r="G60" i="36" s="1"/>
  <c r="Q28" i="44"/>
  <c r="J29" i="44"/>
  <c r="K29" i="36"/>
  <c r="L29" i="36" s="1"/>
  <c r="E61" i="36"/>
  <c r="E61" i="44"/>
  <c r="F61" i="44" l="1"/>
  <c r="G61" i="44" s="1"/>
  <c r="D61" i="44"/>
  <c r="D61" i="36"/>
  <c r="F61" i="36"/>
  <c r="G61" i="36" s="1"/>
  <c r="M29" i="36"/>
  <c r="N29" i="36" s="1"/>
  <c r="K29" i="44"/>
  <c r="E62" i="36"/>
  <c r="E62" i="44"/>
  <c r="F62" i="44" l="1"/>
  <c r="G62" i="44" s="1"/>
  <c r="D62" i="44"/>
  <c r="F62" i="36"/>
  <c r="G62" i="36" s="1"/>
  <c r="D62" i="36"/>
  <c r="L29" i="44"/>
  <c r="M29" i="44" s="1"/>
  <c r="Q29" i="36"/>
  <c r="J30" i="36"/>
  <c r="E63" i="36"/>
  <c r="E63" i="44"/>
  <c r="D63" i="44" l="1"/>
  <c r="F63" i="44"/>
  <c r="G63" i="44" s="1"/>
  <c r="F63" i="36"/>
  <c r="G63" i="36" s="1"/>
  <c r="D63" i="36"/>
  <c r="N29" i="44"/>
  <c r="J30" i="44" s="1"/>
  <c r="K30" i="44" s="1"/>
  <c r="K30" i="36"/>
  <c r="L30" i="36" s="1"/>
  <c r="M30" i="36" s="1"/>
  <c r="E64" i="44"/>
  <c r="E64" i="36"/>
  <c r="D64" i="44" l="1"/>
  <c r="F64" i="44"/>
  <c r="G64" i="44" s="1"/>
  <c r="F64" i="36"/>
  <c r="G64" i="36" s="1"/>
  <c r="D64" i="36"/>
  <c r="Q29" i="44"/>
  <c r="L30" i="44"/>
  <c r="M30" i="44" s="1"/>
  <c r="N30" i="44" s="1"/>
  <c r="N30" i="36"/>
  <c r="E65" i="44"/>
  <c r="E65" i="36"/>
  <c r="F65" i="44" l="1"/>
  <c r="G65" i="44" s="1"/>
  <c r="D65" i="44"/>
  <c r="F65" i="36"/>
  <c r="G65" i="36" s="1"/>
  <c r="D65" i="36"/>
  <c r="Q30" i="36"/>
  <c r="J31" i="36"/>
  <c r="Q30" i="44"/>
  <c r="J31" i="44"/>
  <c r="E66" i="44"/>
  <c r="E66" i="36"/>
  <c r="D66" i="44" l="1"/>
  <c r="F66" i="44"/>
  <c r="G66" i="44" s="1"/>
  <c r="D66" i="36"/>
  <c r="F66" i="36"/>
  <c r="G66" i="36" s="1"/>
  <c r="K31" i="36"/>
  <c r="L31" i="36" s="1"/>
  <c r="M31" i="36" s="1"/>
  <c r="N31" i="36" s="1"/>
  <c r="K31" i="44"/>
  <c r="L31" i="44" s="1"/>
  <c r="E67" i="36"/>
  <c r="E67" i="44"/>
  <c r="D67" i="44" l="1"/>
  <c r="F67" i="44"/>
  <c r="G67" i="44" s="1"/>
  <c r="F67" i="36"/>
  <c r="G67" i="36" s="1"/>
  <c r="D67" i="36"/>
  <c r="M31" i="44"/>
  <c r="N31" i="44" s="1"/>
  <c r="Q31" i="36"/>
  <c r="J32" i="36"/>
  <c r="E68" i="36"/>
  <c r="E68" i="44"/>
  <c r="F68" i="44" l="1"/>
  <c r="G68" i="44" s="1"/>
  <c r="D68" i="44"/>
  <c r="D68" i="36"/>
  <c r="F68" i="36"/>
  <c r="G68" i="36" s="1"/>
  <c r="J32" i="44"/>
  <c r="K32" i="44" s="1"/>
  <c r="Q31" i="44"/>
  <c r="K32" i="36"/>
  <c r="L32" i="36" s="1"/>
  <c r="M32" i="36" s="1"/>
  <c r="E69" i="36"/>
  <c r="E69" i="44"/>
  <c r="D69" i="44" l="1"/>
  <c r="F69" i="44"/>
  <c r="G69" i="44" s="1"/>
  <c r="D69" i="36"/>
  <c r="F69" i="36"/>
  <c r="G69" i="36" s="1"/>
  <c r="L32" i="44"/>
  <c r="M32" i="44" s="1"/>
  <c r="N32" i="44" s="1"/>
  <c r="N32" i="36"/>
  <c r="E70" i="36"/>
  <c r="E70" i="44"/>
  <c r="D70" i="44" l="1"/>
  <c r="F70" i="44"/>
  <c r="G70" i="44" s="1"/>
  <c r="F70" i="36"/>
  <c r="G70" i="36" s="1"/>
  <c r="D70" i="36"/>
  <c r="J33" i="44"/>
  <c r="K33" i="44" s="1"/>
  <c r="L33" i="44" s="1"/>
  <c r="M33" i="44" s="1"/>
  <c r="N33" i="44" s="1"/>
  <c r="Q32" i="44"/>
  <c r="Q32" i="36"/>
  <c r="J33" i="36"/>
  <c r="E71" i="36"/>
  <c r="E71" i="44"/>
  <c r="F71" i="44" l="1"/>
  <c r="G71" i="44" s="1"/>
  <c r="D71" i="44"/>
  <c r="D71" i="36"/>
  <c r="F71" i="36"/>
  <c r="G71" i="36" s="1"/>
  <c r="Q33" i="44"/>
  <c r="J34" i="44"/>
  <c r="K33" i="36"/>
  <c r="L33" i="36" s="1"/>
  <c r="E72" i="44"/>
  <c r="E72" i="36"/>
  <c r="D72" i="44" l="1"/>
  <c r="F72" i="44"/>
  <c r="G72" i="44" s="1"/>
  <c r="F72" i="36"/>
  <c r="G72" i="36" s="1"/>
  <c r="D72" i="36"/>
  <c r="M33" i="36"/>
  <c r="N33" i="36" s="1"/>
  <c r="K34" i="44"/>
  <c r="E73" i="44"/>
  <c r="E73" i="36"/>
  <c r="F73" i="44" l="1"/>
  <c r="G73" i="44" s="1"/>
  <c r="D73" i="44"/>
  <c r="F73" i="36"/>
  <c r="G73" i="36" s="1"/>
  <c r="D73" i="36"/>
  <c r="J34" i="36"/>
  <c r="K34" i="36" s="1"/>
  <c r="Q33" i="36"/>
  <c r="L34" i="44"/>
  <c r="M34" i="44" s="1"/>
  <c r="E74" i="36"/>
  <c r="E74" i="44"/>
  <c r="D74" i="44" l="1"/>
  <c r="F74" i="44"/>
  <c r="G74" i="44" s="1"/>
  <c r="D74" i="36"/>
  <c r="F74" i="36"/>
  <c r="G74" i="36" s="1"/>
  <c r="N34" i="44"/>
  <c r="Q34" i="44" s="1"/>
  <c r="L34" i="36"/>
  <c r="E75" i="36"/>
  <c r="E75" i="44"/>
  <c r="D75" i="44" l="1"/>
  <c r="F75" i="44"/>
  <c r="G75" i="44" s="1"/>
  <c r="F75" i="36"/>
  <c r="G75" i="36" s="1"/>
  <c r="D75" i="36"/>
  <c r="J35" i="44"/>
  <c r="K35" i="44" s="1"/>
  <c r="L35" i="44" s="1"/>
  <c r="M34" i="36"/>
  <c r="N34" i="36" s="1"/>
  <c r="E76" i="44"/>
  <c r="E76" i="36"/>
  <c r="D76" i="44" l="1"/>
  <c r="F76" i="44"/>
  <c r="G76" i="44" s="1"/>
  <c r="F76" i="36"/>
  <c r="G76" i="36" s="1"/>
  <c r="D76" i="36"/>
  <c r="Q34" i="36"/>
  <c r="J35" i="36"/>
  <c r="K35" i="36" s="1"/>
  <c r="L35" i="36" s="1"/>
  <c r="M35" i="36" s="1"/>
  <c r="M35" i="44"/>
  <c r="N35" i="44" s="1"/>
  <c r="E77" i="44"/>
  <c r="E77" i="36"/>
  <c r="F77" i="44" l="1"/>
  <c r="G77" i="44" s="1"/>
  <c r="D77" i="44"/>
  <c r="D77" i="36"/>
  <c r="F77" i="36"/>
  <c r="G77" i="36" s="1"/>
  <c r="J36" i="44"/>
  <c r="K36" i="44" s="1"/>
  <c r="L36" i="44" s="1"/>
  <c r="Q35" i="44"/>
  <c r="N35" i="36"/>
  <c r="E78" i="44"/>
  <c r="E78" i="36"/>
  <c r="D78" i="44" l="1"/>
  <c r="F78" i="44"/>
  <c r="G78" i="44" s="1"/>
  <c r="D78" i="36"/>
  <c r="F78" i="36"/>
  <c r="G78" i="36" s="1"/>
  <c r="M36" i="44"/>
  <c r="N36" i="44" s="1"/>
  <c r="J37" i="44" s="1"/>
  <c r="Q35" i="36"/>
  <c r="J36" i="36"/>
  <c r="E79" i="44"/>
  <c r="E79" i="36"/>
  <c r="D79" i="44" l="1"/>
  <c r="F79" i="44"/>
  <c r="G79" i="44" s="1"/>
  <c r="F79" i="36"/>
  <c r="G79" i="36" s="1"/>
  <c r="D79" i="36"/>
  <c r="Q36" i="44"/>
  <c r="K37" i="44"/>
  <c r="K36" i="36"/>
  <c r="L36" i="36" s="1"/>
  <c r="E80" i="36"/>
  <c r="E80" i="44"/>
  <c r="F80" i="44" l="1"/>
  <c r="G80" i="44" s="1"/>
  <c r="D80" i="44"/>
  <c r="D80" i="36"/>
  <c r="F80" i="36"/>
  <c r="G80" i="36" s="1"/>
  <c r="M36" i="36"/>
  <c r="N36" i="36" s="1"/>
  <c r="L37" i="44"/>
  <c r="M37" i="44" s="1"/>
  <c r="N37" i="44" s="1"/>
  <c r="E81" i="36"/>
  <c r="E81" i="44"/>
  <c r="D81" i="44" l="1"/>
  <c r="F81" i="44"/>
  <c r="G81" i="44" s="1"/>
  <c r="F81" i="36"/>
  <c r="G81" i="36" s="1"/>
  <c r="D81" i="36"/>
  <c r="Q37" i="44"/>
  <c r="J38" i="44"/>
  <c r="Q36" i="36"/>
  <c r="J37" i="36"/>
  <c r="E82" i="36"/>
  <c r="E82" i="44"/>
  <c r="D82" i="44" l="1"/>
  <c r="F82" i="44"/>
  <c r="G82" i="44" s="1"/>
  <c r="F82" i="36"/>
  <c r="G82" i="36" s="1"/>
  <c r="D82" i="36"/>
  <c r="K38" i="44"/>
  <c r="L38" i="44" s="1"/>
  <c r="K37" i="36"/>
  <c r="L37" i="36" s="1"/>
  <c r="E83" i="36"/>
  <c r="E83" i="44"/>
  <c r="F83" i="44" l="1"/>
  <c r="G83" i="44" s="1"/>
  <c r="D83" i="44"/>
  <c r="F83" i="36"/>
  <c r="G83" i="36" s="1"/>
  <c r="D83" i="36"/>
  <c r="M37" i="36"/>
  <c r="N37" i="36" s="1"/>
  <c r="M38" i="44"/>
  <c r="N38" i="44" s="1"/>
  <c r="E84" i="44"/>
  <c r="E84" i="36"/>
  <c r="D84" i="44" l="1"/>
  <c r="F84" i="44"/>
  <c r="G84" i="44" s="1"/>
  <c r="F84" i="36"/>
  <c r="G84" i="36" s="1"/>
  <c r="D84" i="36"/>
  <c r="Q37" i="36"/>
  <c r="J38" i="36"/>
  <c r="K38" i="36" s="1"/>
  <c r="Q38" i="44"/>
  <c r="J39" i="44"/>
  <c r="E85" i="44"/>
  <c r="E85" i="36"/>
  <c r="F85" i="44" l="1"/>
  <c r="G85" i="44" s="1"/>
  <c r="D85" i="44"/>
  <c r="D85" i="36"/>
  <c r="F85" i="36"/>
  <c r="G85" i="36" s="1"/>
  <c r="K39" i="44"/>
  <c r="L39" i="44" s="1"/>
  <c r="L38" i="36"/>
  <c r="M38" i="36" s="1"/>
  <c r="N38" i="36" s="1"/>
  <c r="E86" i="44"/>
  <c r="E86" i="36"/>
  <c r="F86" i="44" l="1"/>
  <c r="G86" i="44" s="1"/>
  <c r="D86" i="44"/>
  <c r="F86" i="36"/>
  <c r="G86" i="36" s="1"/>
  <c r="D86" i="36"/>
  <c r="Q38" i="36"/>
  <c r="J39" i="36"/>
  <c r="M39" i="44"/>
  <c r="N39" i="44" s="1"/>
  <c r="E87" i="36"/>
  <c r="E87" i="44"/>
  <c r="F87" i="44" l="1"/>
  <c r="G87" i="44" s="1"/>
  <c r="D87" i="44"/>
  <c r="F87" i="36"/>
  <c r="G87" i="36" s="1"/>
  <c r="D87" i="36"/>
  <c r="Q39" i="44"/>
  <c r="J40" i="44"/>
  <c r="K39" i="36"/>
  <c r="L39" i="36" s="1"/>
  <c r="E88" i="36"/>
  <c r="E88" i="44"/>
  <c r="D88" i="44" l="1"/>
  <c r="F88" i="44"/>
  <c r="G88" i="44" s="1"/>
  <c r="F88" i="36"/>
  <c r="G88" i="36" s="1"/>
  <c r="D88" i="36"/>
  <c r="M39" i="36"/>
  <c r="N39" i="36" s="1"/>
  <c r="K40" i="44"/>
  <c r="L40" i="44" s="1"/>
  <c r="M40" i="44" s="1"/>
  <c r="E89" i="44"/>
  <c r="E89" i="36"/>
  <c r="D89" i="44" l="1"/>
  <c r="F89" i="44"/>
  <c r="G89" i="44" s="1"/>
  <c r="D89" i="36"/>
  <c r="F89" i="36"/>
  <c r="G89" i="36" s="1"/>
  <c r="Q39" i="36"/>
  <c r="J40" i="36"/>
  <c r="K40" i="36" s="1"/>
  <c r="L40" i="36" s="1"/>
  <c r="N40" i="44"/>
  <c r="E90" i="36"/>
  <c r="E90" i="44"/>
  <c r="F90" i="44" l="1"/>
  <c r="G90" i="44" s="1"/>
  <c r="D90" i="44"/>
  <c r="D90" i="36"/>
  <c r="F90" i="36"/>
  <c r="G90" i="36" s="1"/>
  <c r="M40" i="36"/>
  <c r="N40" i="36" s="1"/>
  <c r="J41" i="36" s="1"/>
  <c r="Q40" i="44"/>
  <c r="J41" i="44"/>
  <c r="E91" i="36"/>
  <c r="E91" i="44"/>
  <c r="F91" i="44" l="1"/>
  <c r="G91" i="44" s="1"/>
  <c r="D91" i="44"/>
  <c r="F91" i="36"/>
  <c r="G91" i="36" s="1"/>
  <c r="D91" i="36"/>
  <c r="Q40" i="36"/>
  <c r="K41" i="44"/>
  <c r="K41" i="36"/>
  <c r="L41" i="36" s="1"/>
  <c r="M41" i="36" s="1"/>
  <c r="E92" i="36"/>
  <c r="E92" i="44"/>
  <c r="F92" i="44" l="1"/>
  <c r="G92" i="44" s="1"/>
  <c r="D92" i="44"/>
  <c r="F92" i="36"/>
  <c r="G92" i="36" s="1"/>
  <c r="D92" i="36"/>
  <c r="N41" i="36"/>
  <c r="L41" i="44"/>
  <c r="M41" i="44" s="1"/>
  <c r="E93" i="44"/>
  <c r="E93" i="36"/>
  <c r="F93" i="44" l="1"/>
  <c r="G93" i="44" s="1"/>
  <c r="D93" i="44"/>
  <c r="D93" i="36"/>
  <c r="F93" i="36"/>
  <c r="G93" i="36" s="1"/>
  <c r="N41" i="44"/>
  <c r="Q41" i="36"/>
  <c r="J42" i="36"/>
  <c r="E94" i="36"/>
  <c r="E94" i="44"/>
  <c r="F94" i="44" l="1"/>
  <c r="G94" i="44" s="1"/>
  <c r="D94" i="44"/>
  <c r="F94" i="36"/>
  <c r="G94" i="36" s="1"/>
  <c r="D94" i="36"/>
  <c r="Q41" i="44"/>
  <c r="J42" i="44"/>
  <c r="K42" i="36"/>
  <c r="L42" i="36" s="1"/>
  <c r="M42" i="36" s="1"/>
  <c r="N42" i="36" s="1"/>
  <c r="E95" i="36"/>
  <c r="E95" i="44"/>
  <c r="D95" i="44" l="1"/>
  <c r="F95" i="44"/>
  <c r="G95" i="44" s="1"/>
  <c r="F95" i="36"/>
  <c r="G95" i="36" s="1"/>
  <c r="D95" i="36"/>
  <c r="Q42" i="36"/>
  <c r="J43" i="36"/>
  <c r="K42" i="44"/>
  <c r="L42" i="44" s="1"/>
  <c r="M42" i="44" s="1"/>
  <c r="E96" i="44"/>
  <c r="E96" i="36"/>
  <c r="D96" i="44" l="1"/>
  <c r="F96" i="44"/>
  <c r="G96" i="44" s="1"/>
  <c r="F96" i="36"/>
  <c r="G96" i="36" s="1"/>
  <c r="D96" i="36"/>
  <c r="K43" i="36"/>
  <c r="L43" i="36" s="1"/>
  <c r="M43" i="36" s="1"/>
  <c r="N42" i="44"/>
  <c r="E97" i="36"/>
  <c r="E97" i="44"/>
  <c r="D97" i="44" l="1"/>
  <c r="F97" i="44"/>
  <c r="G97" i="44" s="1"/>
  <c r="D97" i="36"/>
  <c r="F97" i="36"/>
  <c r="G97" i="36" s="1"/>
  <c r="Q42" i="44"/>
  <c r="J43" i="44"/>
  <c r="N43" i="36"/>
  <c r="E98" i="44"/>
  <c r="E98" i="36"/>
  <c r="F98" i="44" l="1"/>
  <c r="G98" i="44" s="1"/>
  <c r="D98" i="44"/>
  <c r="F98" i="36"/>
  <c r="G98" i="36" s="1"/>
  <c r="D98" i="36"/>
  <c r="Q43" i="36"/>
  <c r="J44" i="36"/>
  <c r="K43" i="44"/>
  <c r="L43" i="44" s="1"/>
  <c r="M43" i="44" s="1"/>
  <c r="E99" i="36"/>
  <c r="E99" i="44"/>
  <c r="D99" i="44" l="1"/>
  <c r="F99" i="44"/>
  <c r="G99" i="44" s="1"/>
  <c r="D99" i="36"/>
  <c r="F99" i="36"/>
  <c r="G99" i="36" s="1"/>
  <c r="N43" i="44"/>
  <c r="K44" i="36"/>
  <c r="L44" i="36" s="1"/>
  <c r="E100" i="44"/>
  <c r="E100" i="36"/>
  <c r="D100" i="44" l="1"/>
  <c r="F100" i="44"/>
  <c r="G100" i="44" s="1"/>
  <c r="D100" i="36"/>
  <c r="F100" i="36"/>
  <c r="G100" i="36" s="1"/>
  <c r="M44" i="36"/>
  <c r="N44" i="36" s="1"/>
  <c r="J45" i="36" s="1"/>
  <c r="Q43" i="44"/>
  <c r="J44" i="44"/>
  <c r="E101" i="36"/>
  <c r="E101" i="44"/>
  <c r="F101" i="44" l="1"/>
  <c r="G101" i="44" s="1"/>
  <c r="D101" i="44"/>
  <c r="D101" i="36"/>
  <c r="F101" i="36"/>
  <c r="G101" i="36" s="1"/>
  <c r="Q44" i="36"/>
  <c r="K45" i="36"/>
  <c r="L45" i="36" s="1"/>
  <c r="K44" i="44"/>
  <c r="L44" i="44" s="1"/>
  <c r="M44" i="44" s="1"/>
  <c r="N44" i="44" s="1"/>
  <c r="E102" i="44"/>
  <c r="E102" i="36"/>
  <c r="D102" i="44" l="1"/>
  <c r="F102" i="44"/>
  <c r="G102" i="44" s="1"/>
  <c r="D102" i="36"/>
  <c r="F102" i="36"/>
  <c r="G102" i="36" s="1"/>
  <c r="M45" i="36"/>
  <c r="N45" i="36" s="1"/>
  <c r="Q44" i="44"/>
  <c r="J45" i="44"/>
  <c r="E103" i="44"/>
  <c r="E103" i="36"/>
  <c r="D103" i="44" l="1"/>
  <c r="F103" i="44"/>
  <c r="G103" i="44" s="1"/>
  <c r="D103" i="36"/>
  <c r="F103" i="36"/>
  <c r="G103" i="36" s="1"/>
  <c r="Q45" i="36"/>
  <c r="J46" i="36"/>
  <c r="K45" i="44"/>
  <c r="L45" i="44" s="1"/>
  <c r="M45" i="44" s="1"/>
  <c r="N45" i="44" s="1"/>
  <c r="E104" i="44"/>
  <c r="E104" i="36"/>
  <c r="F104" i="44" l="1"/>
  <c r="G104" i="44" s="1"/>
  <c r="D104" i="44"/>
  <c r="D104" i="36"/>
  <c r="F104" i="36"/>
  <c r="G104" i="36" s="1"/>
  <c r="Q45" i="44"/>
  <c r="J46" i="44"/>
  <c r="K46" i="36"/>
  <c r="L46" i="36" s="1"/>
  <c r="M46" i="36" s="1"/>
  <c r="E105" i="36"/>
  <c r="E105" i="44"/>
  <c r="D105" i="44" l="1"/>
  <c r="F105" i="44"/>
  <c r="G105" i="44" s="1"/>
  <c r="F105" i="36"/>
  <c r="G105" i="36" s="1"/>
  <c r="D105" i="36"/>
  <c r="N46" i="36"/>
  <c r="K46" i="44"/>
  <c r="L46" i="44" s="1"/>
  <c r="E106" i="44"/>
  <c r="E106" i="36"/>
  <c r="D106" i="44" l="1"/>
  <c r="F106" i="44"/>
  <c r="G106" i="44" s="1"/>
  <c r="D106" i="36"/>
  <c r="F106" i="36"/>
  <c r="G106" i="36" s="1"/>
  <c r="M46" i="44"/>
  <c r="N46" i="44" s="1"/>
  <c r="Q46" i="36"/>
  <c r="J47" i="36"/>
  <c r="E107" i="36"/>
  <c r="E107" i="44"/>
  <c r="D107" i="44" l="1"/>
  <c r="F107" i="44"/>
  <c r="G107" i="44" s="1"/>
  <c r="F107" i="36"/>
  <c r="G107" i="36" s="1"/>
  <c r="D107" i="36"/>
  <c r="J47" i="44"/>
  <c r="K47" i="44" s="1"/>
  <c r="L47" i="44" s="1"/>
  <c r="M47" i="44" s="1"/>
  <c r="Q46" i="44"/>
  <c r="K47" i="36"/>
  <c r="L47" i="36" s="1"/>
  <c r="M47" i="36" s="1"/>
  <c r="E108" i="36"/>
  <c r="E108" i="44"/>
  <c r="D108" i="44" l="1"/>
  <c r="F108" i="44"/>
  <c r="G108" i="44" s="1"/>
  <c r="D108" i="36"/>
  <c r="F108" i="36"/>
  <c r="G108" i="36" s="1"/>
  <c r="N47" i="36"/>
  <c r="N47" i="44"/>
  <c r="E109" i="44"/>
  <c r="E109" i="36"/>
  <c r="D109" i="44" l="1"/>
  <c r="F109" i="44"/>
  <c r="G109" i="44" s="1"/>
  <c r="D109" i="36"/>
  <c r="F109" i="36"/>
  <c r="G109" i="36" s="1"/>
  <c r="Q47" i="44"/>
  <c r="J48" i="44"/>
  <c r="Q47" i="36"/>
  <c r="J48" i="36"/>
  <c r="E110" i="44"/>
  <c r="E110" i="36"/>
  <c r="D110" i="44" l="1"/>
  <c r="F110" i="44"/>
  <c r="G110" i="44" s="1"/>
  <c r="D110" i="36"/>
  <c r="F110" i="36"/>
  <c r="G110" i="36" s="1"/>
  <c r="K48" i="36"/>
  <c r="L48" i="36" s="1"/>
  <c r="K48" i="44"/>
  <c r="L48" i="44" s="1"/>
  <c r="E111" i="36"/>
  <c r="E111" i="44"/>
  <c r="D111" i="44" l="1"/>
  <c r="F111" i="44"/>
  <c r="G111" i="44" s="1"/>
  <c r="D111" i="36"/>
  <c r="F111" i="36"/>
  <c r="G111" i="36" s="1"/>
  <c r="M48" i="36"/>
  <c r="N48" i="36" s="1"/>
  <c r="M48" i="44"/>
  <c r="N48" i="44" s="1"/>
  <c r="Q48" i="44" s="1"/>
  <c r="E112" i="36"/>
  <c r="E112" i="44"/>
  <c r="D112" i="44" l="1"/>
  <c r="F112" i="44"/>
  <c r="G112" i="44" s="1"/>
  <c r="D112" i="36"/>
  <c r="F112" i="36"/>
  <c r="G112" i="36" s="1"/>
  <c r="J49" i="44"/>
  <c r="K49" i="44" s="1"/>
  <c r="L49" i="44" s="1"/>
  <c r="Q48" i="36"/>
  <c r="J49" i="36"/>
  <c r="E113" i="44"/>
  <c r="E113" i="36"/>
  <c r="F113" i="44" l="1"/>
  <c r="G113" i="44" s="1"/>
  <c r="D113" i="44"/>
  <c r="D113" i="36"/>
  <c r="F113" i="36"/>
  <c r="G113" i="36" s="1"/>
  <c r="M49" i="44"/>
  <c r="N49" i="44" s="1"/>
  <c r="J50" i="44" s="1"/>
  <c r="K49" i="36"/>
  <c r="L49" i="36" s="1"/>
  <c r="M49" i="36" s="1"/>
  <c r="E114" i="36"/>
  <c r="E114" i="44"/>
  <c r="D114" i="44" l="1"/>
  <c r="F114" i="44"/>
  <c r="G114" i="44" s="1"/>
  <c r="F114" i="36"/>
  <c r="G114" i="36" s="1"/>
  <c r="D114" i="36"/>
  <c r="Q49" i="44"/>
  <c r="N49" i="36"/>
  <c r="K50" i="44"/>
  <c r="E115" i="44"/>
  <c r="E115" i="36"/>
  <c r="F115" i="44" l="1"/>
  <c r="G115" i="44" s="1"/>
  <c r="D115" i="44"/>
  <c r="D115" i="36"/>
  <c r="F115" i="36"/>
  <c r="G115" i="36" s="1"/>
  <c r="L50" i="44"/>
  <c r="M50" i="44" s="1"/>
  <c r="N50" i="44" s="1"/>
  <c r="Q49" i="36"/>
  <c r="J50" i="36"/>
  <c r="E116" i="36"/>
  <c r="E116" i="44"/>
  <c r="F116" i="44" l="1"/>
  <c r="G116" i="44" s="1"/>
  <c r="D116" i="44"/>
  <c r="F116" i="36"/>
  <c r="G116" i="36" s="1"/>
  <c r="D116" i="36"/>
  <c r="Q50" i="44"/>
  <c r="J51" i="44"/>
  <c r="K50" i="36"/>
  <c r="L50" i="36" s="1"/>
  <c r="E117" i="36"/>
  <c r="E117" i="44"/>
  <c r="D117" i="44" l="1"/>
  <c r="F117" i="44"/>
  <c r="G117" i="44" s="1"/>
  <c r="D117" i="36"/>
  <c r="F117" i="36"/>
  <c r="G117" i="36" s="1"/>
  <c r="M50" i="36"/>
  <c r="N50" i="36" s="1"/>
  <c r="K51" i="44"/>
  <c r="L51" i="44" s="1"/>
  <c r="M51" i="44" s="1"/>
  <c r="N51" i="44" s="1"/>
  <c r="E118" i="44"/>
  <c r="E118" i="36"/>
  <c r="D118" i="44" l="1"/>
  <c r="F118" i="44"/>
  <c r="G118" i="44" s="1"/>
  <c r="D118" i="36"/>
  <c r="F118" i="36"/>
  <c r="G118" i="36" s="1"/>
  <c r="Q51" i="44"/>
  <c r="J52" i="44"/>
  <c r="Q50" i="36"/>
  <c r="J51" i="36"/>
  <c r="E119" i="36"/>
  <c r="E119" i="44"/>
  <c r="D119" i="44" l="1"/>
  <c r="F119" i="44"/>
  <c r="G119" i="44" s="1"/>
  <c r="F119" i="36"/>
  <c r="G119" i="36" s="1"/>
  <c r="D119" i="36"/>
  <c r="K52" i="44"/>
  <c r="K51" i="36"/>
  <c r="L51" i="36" s="1"/>
  <c r="E120" i="36"/>
  <c r="E120" i="44"/>
  <c r="F120" i="44" l="1"/>
  <c r="G120" i="44" s="1"/>
  <c r="D120" i="44"/>
  <c r="D120" i="36"/>
  <c r="F120" i="36"/>
  <c r="G120" i="36" s="1"/>
  <c r="M51" i="36"/>
  <c r="N51" i="36" s="1"/>
  <c r="L52" i="44"/>
  <c r="M52" i="44" s="1"/>
  <c r="E121" i="44"/>
  <c r="E121" i="36"/>
  <c r="F121" i="44" l="1"/>
  <c r="G121" i="44" s="1"/>
  <c r="D121" i="44"/>
  <c r="J52" i="36"/>
  <c r="K52" i="36" s="1"/>
  <c r="Q51" i="36"/>
  <c r="D121" i="36"/>
  <c r="F121" i="36"/>
  <c r="G121" i="36" s="1"/>
  <c r="N52" i="44"/>
  <c r="E122" i="44"/>
  <c r="E122" i="36"/>
  <c r="F122" i="44" l="1"/>
  <c r="G122" i="44" s="1"/>
  <c r="D122" i="44"/>
  <c r="F122" i="36"/>
  <c r="G122" i="36" s="1"/>
  <c r="D122" i="36"/>
  <c r="Q52" i="44"/>
  <c r="J53" i="44"/>
  <c r="L52" i="36"/>
  <c r="E123" i="44"/>
  <c r="E123" i="36"/>
  <c r="D123" i="44" l="1"/>
  <c r="F123" i="44"/>
  <c r="G123" i="44" s="1"/>
  <c r="D123" i="36"/>
  <c r="F123" i="36"/>
  <c r="G123" i="36" s="1"/>
  <c r="M52" i="36"/>
  <c r="N52" i="36" s="1"/>
  <c r="K53" i="44"/>
  <c r="L53" i="44" s="1"/>
  <c r="M53" i="44" s="1"/>
  <c r="E124" i="36"/>
  <c r="E124" i="44"/>
  <c r="D124" i="44" l="1"/>
  <c r="F124" i="44"/>
  <c r="G124" i="44" s="1"/>
  <c r="D124" i="36"/>
  <c r="F124" i="36"/>
  <c r="G124" i="36" s="1"/>
  <c r="Q52" i="36"/>
  <c r="J53" i="36"/>
  <c r="N53" i="44"/>
  <c r="E125" i="36"/>
  <c r="E125" i="44"/>
  <c r="D125" i="44" l="1"/>
  <c r="F125" i="44"/>
  <c r="G125" i="44" s="1"/>
  <c r="D125" i="36"/>
  <c r="F125" i="36"/>
  <c r="G125" i="36" s="1"/>
  <c r="Q53" i="44"/>
  <c r="J54" i="44"/>
  <c r="K53" i="36"/>
  <c r="L53" i="36" s="1"/>
  <c r="E126" i="44"/>
  <c r="E126" i="36"/>
  <c r="F126" i="44" l="1"/>
  <c r="G126" i="44" s="1"/>
  <c r="D126" i="44"/>
  <c r="D126" i="36"/>
  <c r="F126" i="36"/>
  <c r="G126" i="36" s="1"/>
  <c r="K54" i="44"/>
  <c r="L54" i="44" s="1"/>
  <c r="M53" i="36"/>
  <c r="N53" i="36" s="1"/>
  <c r="E127" i="36"/>
  <c r="E127" i="44"/>
  <c r="F127" i="44" l="1"/>
  <c r="G127" i="44" s="1"/>
  <c r="D127" i="44"/>
  <c r="D127" i="36"/>
  <c r="F127" i="36"/>
  <c r="G127" i="36" s="1"/>
  <c r="M54" i="44"/>
  <c r="N54" i="44" s="1"/>
  <c r="Q53" i="36"/>
  <c r="J54" i="36"/>
  <c r="E128" i="36"/>
  <c r="E128" i="44"/>
  <c r="F128" i="44" l="1"/>
  <c r="G128" i="44" s="1"/>
  <c r="D128" i="44"/>
  <c r="D128" i="36"/>
  <c r="F128" i="36"/>
  <c r="G128" i="36" s="1"/>
  <c r="Q54" i="44"/>
  <c r="J55" i="44"/>
  <c r="K54" i="36"/>
  <c r="L54" i="36" s="1"/>
  <c r="E129" i="44"/>
  <c r="E129" i="36"/>
  <c r="D129" i="44" l="1"/>
  <c r="F129" i="44"/>
  <c r="G129" i="44" s="1"/>
  <c r="D129" i="36"/>
  <c r="F129" i="36"/>
  <c r="G129" i="36" s="1"/>
  <c r="M54" i="36"/>
  <c r="N54" i="36" s="1"/>
  <c r="K55" i="44"/>
  <c r="L55" i="44" s="1"/>
  <c r="E130" i="44"/>
  <c r="E130" i="36"/>
  <c r="D130" i="44" l="1"/>
  <c r="F130" i="44"/>
  <c r="G130" i="44" s="1"/>
  <c r="F130" i="36"/>
  <c r="G130" i="36" s="1"/>
  <c r="D130" i="36"/>
  <c r="M55" i="44"/>
  <c r="N55" i="44" s="1"/>
  <c r="Q54" i="36"/>
  <c r="J55" i="36"/>
  <c r="E131" i="44"/>
  <c r="E131" i="36"/>
  <c r="D131" i="44" l="1"/>
  <c r="F131" i="44"/>
  <c r="G131" i="44" s="1"/>
  <c r="F131" i="36"/>
  <c r="G131" i="36" s="1"/>
  <c r="D131" i="36"/>
  <c r="Q55" i="44"/>
  <c r="J56" i="44"/>
  <c r="K56" i="44" s="1"/>
  <c r="L56" i="44" s="1"/>
  <c r="M56" i="44" s="1"/>
  <c r="K55" i="36"/>
  <c r="L55" i="36" s="1"/>
  <c r="M55" i="36" s="1"/>
  <c r="E132" i="44"/>
  <c r="E132" i="36"/>
  <c r="D132" i="44" l="1"/>
  <c r="F132" i="44"/>
  <c r="G132" i="44" s="1"/>
  <c r="D132" i="36"/>
  <c r="F132" i="36"/>
  <c r="G132" i="36" s="1"/>
  <c r="N55" i="36"/>
  <c r="N56" i="44"/>
  <c r="E133" i="44"/>
  <c r="E133" i="36"/>
  <c r="D133" i="44" l="1"/>
  <c r="F133" i="44"/>
  <c r="G133" i="44" s="1"/>
  <c r="D133" i="36"/>
  <c r="F133" i="36"/>
  <c r="G133" i="36" s="1"/>
  <c r="Q55" i="36"/>
  <c r="J56" i="36"/>
  <c r="Q56" i="44"/>
  <c r="J57" i="44"/>
  <c r="E134" i="36"/>
  <c r="E134" i="44"/>
  <c r="F134" i="44" l="1"/>
  <c r="G134" i="44" s="1"/>
  <c r="D134" i="44"/>
  <c r="F134" i="36"/>
  <c r="G134" i="36" s="1"/>
  <c r="D134" i="36"/>
  <c r="K56" i="36"/>
  <c r="L56" i="36" s="1"/>
  <c r="K57" i="44"/>
  <c r="L57" i="44" s="1"/>
  <c r="E135" i="44"/>
  <c r="E135" i="36"/>
  <c r="F135" i="44" l="1"/>
  <c r="G135" i="44" s="1"/>
  <c r="D135" i="44"/>
  <c r="F135" i="36"/>
  <c r="G135" i="36" s="1"/>
  <c r="D135" i="36"/>
  <c r="M57" i="44"/>
  <c r="N57" i="44" s="1"/>
  <c r="Q57" i="44" s="1"/>
  <c r="M56" i="36"/>
  <c r="N56" i="36" s="1"/>
  <c r="E136" i="36"/>
  <c r="E136" i="44"/>
  <c r="D136" i="44" l="1"/>
  <c r="F136" i="44"/>
  <c r="G136" i="44" s="1"/>
  <c r="F136" i="36"/>
  <c r="G136" i="36" s="1"/>
  <c r="D136" i="36"/>
  <c r="J58" i="44"/>
  <c r="K58" i="44" s="1"/>
  <c r="L58" i="44" s="1"/>
  <c r="Q56" i="36"/>
  <c r="J57" i="36"/>
  <c r="E137" i="36"/>
  <c r="E137" i="44"/>
  <c r="F137" i="44" l="1"/>
  <c r="G137" i="44" s="1"/>
  <c r="D137" i="44"/>
  <c r="D137" i="36"/>
  <c r="F137" i="36"/>
  <c r="G137" i="36" s="1"/>
  <c r="M58" i="44"/>
  <c r="N58" i="44" s="1"/>
  <c r="K57" i="36"/>
  <c r="E138" i="44"/>
  <c r="E138" i="36"/>
  <c r="D138" i="44" l="1"/>
  <c r="F138" i="44"/>
  <c r="G138" i="44" s="1"/>
  <c r="F138" i="36"/>
  <c r="G138" i="36" s="1"/>
  <c r="D138" i="36"/>
  <c r="Q58" i="44"/>
  <c r="J59" i="44"/>
  <c r="L57" i="36"/>
  <c r="M57" i="36" s="1"/>
  <c r="N57" i="36" s="1"/>
  <c r="E139" i="36"/>
  <c r="E139" i="44"/>
  <c r="F139" i="44" l="1"/>
  <c r="G139" i="44" s="1"/>
  <c r="D139" i="44"/>
  <c r="F139" i="36"/>
  <c r="G139" i="36" s="1"/>
  <c r="D139" i="36"/>
  <c r="Q57" i="36"/>
  <c r="J58" i="36"/>
  <c r="K59" i="44"/>
  <c r="L59" i="44" s="1"/>
  <c r="E140" i="44"/>
  <c r="E140" i="36"/>
  <c r="F140" i="44" l="1"/>
  <c r="G140" i="44" s="1"/>
  <c r="D140" i="44"/>
  <c r="F140" i="36"/>
  <c r="G140" i="36" s="1"/>
  <c r="D140" i="36"/>
  <c r="K58" i="36"/>
  <c r="L58" i="36" s="1"/>
  <c r="M59" i="44"/>
  <c r="N59" i="44" s="1"/>
  <c r="E141" i="36"/>
  <c r="E141" i="44"/>
  <c r="F141" i="44" l="1"/>
  <c r="G141" i="44" s="1"/>
  <c r="D141" i="44"/>
  <c r="F141" i="36"/>
  <c r="G141" i="36" s="1"/>
  <c r="D141" i="36"/>
  <c r="Q59" i="44"/>
  <c r="J60" i="44"/>
  <c r="M58" i="36"/>
  <c r="N58" i="36" s="1"/>
  <c r="E142" i="36"/>
  <c r="E142" i="44"/>
  <c r="F142" i="44" l="1"/>
  <c r="G142" i="44" s="1"/>
  <c r="D142" i="44"/>
  <c r="D142" i="36"/>
  <c r="F142" i="36"/>
  <c r="G142" i="36" s="1"/>
  <c r="Q58" i="36"/>
  <c r="J59" i="36"/>
  <c r="K60" i="44"/>
  <c r="L60" i="44" s="1"/>
  <c r="M60" i="44" s="1"/>
  <c r="E143" i="36"/>
  <c r="E143" i="44"/>
  <c r="D143" i="44" l="1"/>
  <c r="F143" i="44"/>
  <c r="G143" i="44" s="1"/>
  <c r="D143" i="36"/>
  <c r="F143" i="36"/>
  <c r="G143" i="36" s="1"/>
  <c r="K59" i="36"/>
  <c r="L59" i="36" s="1"/>
  <c r="M59" i="36" s="1"/>
  <c r="N60" i="44"/>
  <c r="E144" i="36"/>
  <c r="E144" i="44"/>
  <c r="F144" i="44" l="1"/>
  <c r="G144" i="44" s="1"/>
  <c r="D144" i="44"/>
  <c r="D144" i="36"/>
  <c r="F144" i="36"/>
  <c r="G144" i="36" s="1"/>
  <c r="N59" i="36"/>
  <c r="Q60" i="44"/>
  <c r="J61" i="44"/>
  <c r="E145" i="36"/>
  <c r="E145" i="44"/>
  <c r="D145" i="44" l="1"/>
  <c r="F145" i="44"/>
  <c r="G145" i="44" s="1"/>
  <c r="J60" i="36"/>
  <c r="K60" i="36" s="1"/>
  <c r="L60" i="36" s="1"/>
  <c r="M60" i="36" s="1"/>
  <c r="Q59" i="36"/>
  <c r="F145" i="36"/>
  <c r="G145" i="36" s="1"/>
  <c r="D145" i="36"/>
  <c r="K61" i="44"/>
  <c r="E146" i="36"/>
  <c r="E146" i="44"/>
  <c r="D146" i="44" l="1"/>
  <c r="F146" i="44"/>
  <c r="G146" i="44" s="1"/>
  <c r="D146" i="36"/>
  <c r="F146" i="36"/>
  <c r="G146" i="36" s="1"/>
  <c r="L61" i="44"/>
  <c r="M61" i="44" s="1"/>
  <c r="N61" i="44" s="1"/>
  <c r="N60" i="36"/>
  <c r="E147" i="44"/>
  <c r="E147" i="36"/>
  <c r="D147" i="44" l="1"/>
  <c r="F147" i="44"/>
  <c r="G147" i="44" s="1"/>
  <c r="D147" i="36"/>
  <c r="F147" i="36"/>
  <c r="G147" i="36" s="1"/>
  <c r="Q60" i="36"/>
  <c r="J61" i="36"/>
  <c r="Q61" i="44"/>
  <c r="J62" i="44"/>
  <c r="E148" i="36"/>
  <c r="E148" i="44"/>
  <c r="D148" i="44" l="1"/>
  <c r="F148" i="44"/>
  <c r="G148" i="44" s="1"/>
  <c r="D148" i="36"/>
  <c r="F148" i="36"/>
  <c r="G148" i="36" s="1"/>
  <c r="K61" i="36"/>
  <c r="K62" i="44"/>
  <c r="L62" i="44" s="1"/>
  <c r="E149" i="44"/>
  <c r="E149" i="36"/>
  <c r="F149" i="44" l="1"/>
  <c r="G149" i="44" s="1"/>
  <c r="D149" i="44"/>
  <c r="D149" i="36"/>
  <c r="F149" i="36"/>
  <c r="G149" i="36" s="1"/>
  <c r="L61" i="36"/>
  <c r="M61" i="36" s="1"/>
  <c r="N61" i="36" s="1"/>
  <c r="M62" i="44"/>
  <c r="N62" i="44" s="1"/>
  <c r="E150" i="44"/>
  <c r="E150" i="36"/>
  <c r="D150" i="44" l="1"/>
  <c r="F150" i="44"/>
  <c r="G150" i="44" s="1"/>
  <c r="D150" i="36"/>
  <c r="F150" i="36"/>
  <c r="G150" i="36" s="1"/>
  <c r="J63" i="44"/>
  <c r="K63" i="44" s="1"/>
  <c r="L63" i="44" s="1"/>
  <c r="Q62" i="44"/>
  <c r="Q61" i="36"/>
  <c r="J62" i="36"/>
  <c r="E151" i="44"/>
  <c r="E151" i="36"/>
  <c r="F151" i="44" l="1"/>
  <c r="G151" i="44" s="1"/>
  <c r="D151" i="44"/>
  <c r="D151" i="36"/>
  <c r="F151" i="36"/>
  <c r="G151" i="36" s="1"/>
  <c r="M63" i="44"/>
  <c r="N63" i="44" s="1"/>
  <c r="K62" i="36"/>
  <c r="L62" i="36" s="1"/>
  <c r="E152" i="36"/>
  <c r="E152" i="44"/>
  <c r="F152" i="44" l="1"/>
  <c r="G152" i="44" s="1"/>
  <c r="D152" i="44"/>
  <c r="D152" i="36"/>
  <c r="F152" i="36"/>
  <c r="G152" i="36" s="1"/>
  <c r="Q63" i="44"/>
  <c r="J64" i="44"/>
  <c r="M62" i="36"/>
  <c r="N62" i="36" s="1"/>
  <c r="E153" i="36"/>
  <c r="E153" i="44"/>
  <c r="D153" i="44" l="1"/>
  <c r="F153" i="44"/>
  <c r="G153" i="44" s="1"/>
  <c r="F153" i="36"/>
  <c r="G153" i="36" s="1"/>
  <c r="D153" i="36"/>
  <c r="Q62" i="36"/>
  <c r="J63" i="36"/>
  <c r="K64" i="44"/>
  <c r="L64" i="44" s="1"/>
  <c r="E154" i="36"/>
  <c r="E154" i="44"/>
  <c r="F154" i="44" l="1"/>
  <c r="G154" i="44" s="1"/>
  <c r="D154" i="44"/>
  <c r="F154" i="36"/>
  <c r="G154" i="36" s="1"/>
  <c r="D154" i="36"/>
  <c r="M64" i="44"/>
  <c r="N64" i="44" s="1"/>
  <c r="K63" i="36"/>
  <c r="L63" i="36" s="1"/>
  <c r="E155" i="44"/>
  <c r="E155" i="36"/>
  <c r="D155" i="44" l="1"/>
  <c r="F155" i="44"/>
  <c r="G155" i="44" s="1"/>
  <c r="D155" i="36"/>
  <c r="F155" i="36"/>
  <c r="G155" i="36" s="1"/>
  <c r="Q64" i="44"/>
  <c r="J65" i="44"/>
  <c r="M63" i="36"/>
  <c r="N63" i="36" s="1"/>
  <c r="E156" i="44"/>
  <c r="E156" i="36"/>
  <c r="F156" i="44" l="1"/>
  <c r="G156" i="44" s="1"/>
  <c r="D156" i="44"/>
  <c r="F156" i="36"/>
  <c r="G156" i="36" s="1"/>
  <c r="D156" i="36"/>
  <c r="Q63" i="36"/>
  <c r="J64" i="36"/>
  <c r="K65" i="44"/>
  <c r="L65" i="44" s="1"/>
  <c r="E157" i="36"/>
  <c r="E157" i="44"/>
  <c r="D157" i="44" l="1"/>
  <c r="F157" i="44"/>
  <c r="G157" i="44" s="1"/>
  <c r="D157" i="36"/>
  <c r="F157" i="36"/>
  <c r="G157" i="36" s="1"/>
  <c r="M65" i="44"/>
  <c r="N65" i="44" s="1"/>
  <c r="K64" i="36"/>
  <c r="E158" i="44"/>
  <c r="E158" i="36"/>
  <c r="D158" i="44" l="1"/>
  <c r="F158" i="44"/>
  <c r="G158" i="44" s="1"/>
  <c r="F158" i="36"/>
  <c r="G158" i="36" s="1"/>
  <c r="D158" i="36"/>
  <c r="Q65" i="44"/>
  <c r="J66" i="44"/>
  <c r="L64" i="36"/>
  <c r="E159" i="36"/>
  <c r="E159" i="44"/>
  <c r="F159" i="44" l="1"/>
  <c r="G159" i="44" s="1"/>
  <c r="D159" i="44"/>
  <c r="D159" i="36"/>
  <c r="F159" i="36"/>
  <c r="G159" i="36" s="1"/>
  <c r="M64" i="36"/>
  <c r="N64" i="36" s="1"/>
  <c r="K66" i="44"/>
  <c r="L66" i="44" s="1"/>
  <c r="M66" i="44" s="1"/>
  <c r="E160" i="36"/>
  <c r="E160" i="44"/>
  <c r="D160" i="44" l="1"/>
  <c r="F160" i="44"/>
  <c r="G160" i="44" s="1"/>
  <c r="D160" i="36"/>
  <c r="F160" i="36"/>
  <c r="G160" i="36" s="1"/>
  <c r="Q64" i="36"/>
  <c r="J65" i="36"/>
  <c r="N66" i="44"/>
  <c r="E161" i="36"/>
  <c r="E161" i="44"/>
  <c r="F161" i="44" l="1"/>
  <c r="G161" i="44" s="1"/>
  <c r="D161" i="44"/>
  <c r="D161" i="36"/>
  <c r="F161" i="36"/>
  <c r="G161" i="36" s="1"/>
  <c r="K65" i="36"/>
  <c r="L65" i="36" s="1"/>
  <c r="M65" i="36" s="1"/>
  <c r="N65" i="36" s="1"/>
  <c r="Q66" i="44"/>
  <c r="J67" i="44"/>
  <c r="E162" i="36"/>
  <c r="E162" i="44"/>
  <c r="F162" i="44" l="1"/>
  <c r="G162" i="44" s="1"/>
  <c r="D162" i="44"/>
  <c r="F162" i="36"/>
  <c r="G162" i="36" s="1"/>
  <c r="D162" i="36"/>
  <c r="Q65" i="36"/>
  <c r="J66" i="36"/>
  <c r="K67" i="44"/>
  <c r="L67" i="44" s="1"/>
  <c r="E163" i="36"/>
  <c r="E163" i="44"/>
  <c r="F163" i="44" l="1"/>
  <c r="G163" i="44" s="1"/>
  <c r="D163" i="44"/>
  <c r="D163" i="36"/>
  <c r="F163" i="36"/>
  <c r="G163" i="36" s="1"/>
  <c r="K66" i="36"/>
  <c r="L66" i="36" s="1"/>
  <c r="M67" i="44"/>
  <c r="N67" i="44" s="1"/>
  <c r="E164" i="44"/>
  <c r="E164" i="36"/>
  <c r="D164" i="44" l="1"/>
  <c r="F164" i="44"/>
  <c r="G164" i="44" s="1"/>
  <c r="D164" i="36"/>
  <c r="F164" i="36"/>
  <c r="G164" i="36" s="1"/>
  <c r="M66" i="36"/>
  <c r="N66" i="36" s="1"/>
  <c r="J67" i="36" s="1"/>
  <c r="Q67" i="44"/>
  <c r="J68" i="44"/>
  <c r="E165" i="44"/>
  <c r="E165" i="36"/>
  <c r="F165" i="44" l="1"/>
  <c r="G165" i="44" s="1"/>
  <c r="D165" i="44"/>
  <c r="Q66" i="36"/>
  <c r="F165" i="36"/>
  <c r="G165" i="36" s="1"/>
  <c r="D165" i="36"/>
  <c r="K68" i="44"/>
  <c r="L68" i="44" s="1"/>
  <c r="M68" i="44" s="1"/>
  <c r="N68" i="44" s="1"/>
  <c r="K67" i="36"/>
  <c r="L67" i="36" s="1"/>
  <c r="E166" i="44"/>
  <c r="E166" i="36"/>
  <c r="D166" i="44" l="1"/>
  <c r="F166" i="44"/>
  <c r="G166" i="44" s="1"/>
  <c r="D166" i="36"/>
  <c r="F166" i="36"/>
  <c r="G166" i="36" s="1"/>
  <c r="M67" i="36"/>
  <c r="N67" i="36" s="1"/>
  <c r="Q68" i="44"/>
  <c r="J69" i="44"/>
  <c r="E167" i="36"/>
  <c r="E167" i="44"/>
  <c r="D167" i="44" l="1"/>
  <c r="F167" i="44"/>
  <c r="G167" i="44" s="1"/>
  <c r="D167" i="36"/>
  <c r="F167" i="36"/>
  <c r="G167" i="36" s="1"/>
  <c r="Q67" i="36"/>
  <c r="J68" i="36"/>
  <c r="K68" i="36" s="1"/>
  <c r="L68" i="36" s="1"/>
  <c r="K69" i="44"/>
  <c r="L69" i="44" s="1"/>
  <c r="E168" i="36"/>
  <c r="E168" i="44"/>
  <c r="D168" i="44" l="1"/>
  <c r="F168" i="44"/>
  <c r="G168" i="44" s="1"/>
  <c r="D168" i="36"/>
  <c r="F168" i="36"/>
  <c r="G168" i="36" s="1"/>
  <c r="M69" i="44"/>
  <c r="N69" i="44" s="1"/>
  <c r="M68" i="36"/>
  <c r="N68" i="36" s="1"/>
  <c r="E169" i="44"/>
  <c r="E169" i="36"/>
  <c r="D169" i="44" l="1"/>
  <c r="F169" i="44"/>
  <c r="G169" i="44" s="1"/>
  <c r="F169" i="36"/>
  <c r="G169" i="36" s="1"/>
  <c r="D169" i="36"/>
  <c r="Q69" i="44"/>
  <c r="J70" i="44"/>
  <c r="Q68" i="36"/>
  <c r="J69" i="36"/>
  <c r="E170" i="44"/>
  <c r="E170" i="36"/>
  <c r="F170" i="44" l="1"/>
  <c r="G170" i="44" s="1"/>
  <c r="D170" i="44"/>
  <c r="D170" i="36"/>
  <c r="F170" i="36"/>
  <c r="G170" i="36" s="1"/>
  <c r="K70" i="44"/>
  <c r="L70" i="44" s="1"/>
  <c r="K69" i="36"/>
  <c r="L69" i="36" s="1"/>
  <c r="M69" i="36" s="1"/>
  <c r="N69" i="36" s="1"/>
  <c r="E171" i="44"/>
  <c r="E171" i="36"/>
  <c r="D171" i="44" l="1"/>
  <c r="F171" i="44"/>
  <c r="G171" i="44" s="1"/>
  <c r="D171" i="36"/>
  <c r="F171" i="36"/>
  <c r="G171" i="36" s="1"/>
  <c r="M70" i="44"/>
  <c r="N70" i="44" s="1"/>
  <c r="Q70" i="44" s="1"/>
  <c r="Q69" i="36"/>
  <c r="J70" i="36"/>
  <c r="E172" i="44"/>
  <c r="E172" i="36"/>
  <c r="D172" i="44" l="1"/>
  <c r="F172" i="44"/>
  <c r="G172" i="44" s="1"/>
  <c r="D172" i="36"/>
  <c r="F172" i="36"/>
  <c r="G172" i="36" s="1"/>
  <c r="J71" i="44"/>
  <c r="K71" i="44" s="1"/>
  <c r="L71" i="44" s="1"/>
  <c r="K70" i="36"/>
  <c r="E173" i="44"/>
  <c r="E173" i="36"/>
  <c r="F173" i="44" l="1"/>
  <c r="G173" i="44" s="1"/>
  <c r="D173" i="44"/>
  <c r="D173" i="36"/>
  <c r="F173" i="36"/>
  <c r="G173" i="36" s="1"/>
  <c r="M71" i="44"/>
  <c r="N71" i="44" s="1"/>
  <c r="L70" i="36"/>
  <c r="M70" i="36" s="1"/>
  <c r="E174" i="36"/>
  <c r="E174" i="44"/>
  <c r="D174" i="44" l="1"/>
  <c r="F174" i="44"/>
  <c r="G174" i="44" s="1"/>
  <c r="F174" i="36"/>
  <c r="G174" i="36" s="1"/>
  <c r="D174" i="36"/>
  <c r="Q71" i="44"/>
  <c r="J72" i="44"/>
  <c r="N70" i="36"/>
  <c r="E175" i="44"/>
  <c r="E175" i="36"/>
  <c r="F175" i="44" l="1"/>
  <c r="G175" i="44" s="1"/>
  <c r="D175" i="44"/>
  <c r="D175" i="36"/>
  <c r="F175" i="36"/>
  <c r="G175" i="36" s="1"/>
  <c r="K72" i="44"/>
  <c r="L72" i="44" s="1"/>
  <c r="M72" i="44" s="1"/>
  <c r="Q70" i="36"/>
  <c r="J71" i="36"/>
  <c r="E176" i="44"/>
  <c r="E176" i="36"/>
  <c r="D176" i="44" l="1"/>
  <c r="F176" i="44"/>
  <c r="G176" i="44" s="1"/>
  <c r="F176" i="36"/>
  <c r="G176" i="36" s="1"/>
  <c r="D176" i="36"/>
  <c r="N72" i="44"/>
  <c r="K71" i="36"/>
  <c r="L71" i="36" s="1"/>
  <c r="M71" i="36" s="1"/>
  <c r="E177" i="36"/>
  <c r="E177" i="44"/>
  <c r="F177" i="44" l="1"/>
  <c r="G177" i="44" s="1"/>
  <c r="D177" i="44"/>
  <c r="F177" i="36"/>
  <c r="G177" i="36" s="1"/>
  <c r="D177" i="36"/>
  <c r="Q72" i="44"/>
  <c r="J73" i="44"/>
  <c r="N71" i="36"/>
  <c r="E178" i="44"/>
  <c r="E178" i="36"/>
  <c r="D178" i="44" l="1"/>
  <c r="F178" i="44"/>
  <c r="G178" i="44" s="1"/>
  <c r="D178" i="36"/>
  <c r="F178" i="36"/>
  <c r="G178" i="36" s="1"/>
  <c r="K73" i="44"/>
  <c r="Q71" i="36"/>
  <c r="J72" i="36"/>
  <c r="E179" i="36"/>
  <c r="E179" i="44"/>
  <c r="F179" i="44" l="1"/>
  <c r="G179" i="44" s="1"/>
  <c r="D179" i="44"/>
  <c r="F179" i="36"/>
  <c r="G179" i="36" s="1"/>
  <c r="D179" i="36"/>
  <c r="L73" i="44"/>
  <c r="M73" i="44" s="1"/>
  <c r="K72" i="36"/>
  <c r="L72" i="36" s="1"/>
  <c r="E180" i="44"/>
  <c r="E180" i="36"/>
  <c r="F180" i="44" l="1"/>
  <c r="G180" i="44" s="1"/>
  <c r="D180" i="44"/>
  <c r="D180" i="36"/>
  <c r="F180" i="36"/>
  <c r="G180" i="36" s="1"/>
  <c r="M72" i="36"/>
  <c r="N72" i="36" s="1"/>
  <c r="N73" i="44"/>
  <c r="E181" i="44"/>
  <c r="E181" i="36"/>
  <c r="D181" i="44" l="1"/>
  <c r="F181" i="44"/>
  <c r="G181" i="44" s="1"/>
  <c r="D181" i="36"/>
  <c r="F181" i="36"/>
  <c r="G181" i="36" s="1"/>
  <c r="Q73" i="44"/>
  <c r="J74" i="44"/>
  <c r="Q72" i="36"/>
  <c r="J73" i="36"/>
  <c r="E182" i="36"/>
  <c r="E182" i="44"/>
  <c r="F182" i="44" l="1"/>
  <c r="G182" i="44" s="1"/>
  <c r="D182" i="44"/>
  <c r="D182" i="36"/>
  <c r="F182" i="36"/>
  <c r="G182" i="36" s="1"/>
  <c r="K74" i="44"/>
  <c r="L74" i="44" s="1"/>
  <c r="K73" i="36"/>
  <c r="L73" i="36" s="1"/>
  <c r="M73" i="36" s="1"/>
  <c r="N73" i="36" s="1"/>
  <c r="E183" i="36"/>
  <c r="E183" i="44"/>
  <c r="F183" i="44" l="1"/>
  <c r="G183" i="44" s="1"/>
  <c r="D183" i="44"/>
  <c r="D183" i="36"/>
  <c r="F183" i="36"/>
  <c r="G183" i="36" s="1"/>
  <c r="Q73" i="36"/>
  <c r="J74" i="36"/>
  <c r="M74" i="44"/>
  <c r="N74" i="44" s="1"/>
  <c r="E184" i="36"/>
  <c r="E184" i="44"/>
  <c r="F184" i="44" l="1"/>
  <c r="G184" i="44" s="1"/>
  <c r="D184" i="44"/>
  <c r="F184" i="36"/>
  <c r="G184" i="36" s="1"/>
  <c r="D184" i="36"/>
  <c r="Q74" i="44"/>
  <c r="J75" i="44"/>
  <c r="K74" i="36"/>
  <c r="L74" i="36" s="1"/>
  <c r="M74" i="36" s="1"/>
  <c r="E185" i="44"/>
  <c r="E185" i="36"/>
  <c r="F185" i="44" l="1"/>
  <c r="G185" i="44" s="1"/>
  <c r="D185" i="44"/>
  <c r="D185" i="36"/>
  <c r="F185" i="36"/>
  <c r="G185" i="36" s="1"/>
  <c r="K75" i="44"/>
  <c r="L75" i="44" s="1"/>
  <c r="M75" i="44" s="1"/>
  <c r="N74" i="36"/>
  <c r="E186" i="36"/>
  <c r="E186" i="44"/>
  <c r="D186" i="44" l="1"/>
  <c r="F186" i="44"/>
  <c r="G186" i="44" s="1"/>
  <c r="D186" i="36"/>
  <c r="F186" i="36"/>
  <c r="G186" i="36" s="1"/>
  <c r="Q74" i="36"/>
  <c r="J75" i="36"/>
  <c r="N75" i="44"/>
  <c r="E187" i="44"/>
  <c r="E187" i="36"/>
  <c r="F187" i="44" l="1"/>
  <c r="G187" i="44" s="1"/>
  <c r="D187" i="44"/>
  <c r="D187" i="36"/>
  <c r="F187" i="36"/>
  <c r="G187" i="36" s="1"/>
  <c r="K75" i="36"/>
  <c r="L75" i="36" s="1"/>
  <c r="M75" i="36" s="1"/>
  <c r="N75" i="36" s="1"/>
  <c r="Q75" i="44"/>
  <c r="J76" i="44"/>
  <c r="E188" i="44"/>
  <c r="E188" i="36"/>
  <c r="D188" i="44" l="1"/>
  <c r="F188" i="44"/>
  <c r="G188" i="44" s="1"/>
  <c r="F188" i="36"/>
  <c r="G188" i="36" s="1"/>
  <c r="D188" i="36"/>
  <c r="Q75" i="36"/>
  <c r="J76" i="36"/>
  <c r="K76" i="44"/>
  <c r="L76" i="44" s="1"/>
  <c r="M76" i="44" s="1"/>
  <c r="E189" i="44"/>
  <c r="E189" i="36"/>
  <c r="D189" i="44" l="1"/>
  <c r="F189" i="44"/>
  <c r="G189" i="44" s="1"/>
  <c r="D189" i="36"/>
  <c r="F189" i="36"/>
  <c r="G189" i="36" s="1"/>
  <c r="N76" i="44"/>
  <c r="K76" i="36"/>
  <c r="L76" i="36" s="1"/>
  <c r="E190" i="44"/>
  <c r="E190" i="36"/>
  <c r="D190" i="44" l="1"/>
  <c r="F190" i="44"/>
  <c r="G190" i="44" s="1"/>
  <c r="F190" i="36"/>
  <c r="G190" i="36" s="1"/>
  <c r="D190" i="36"/>
  <c r="M76" i="36"/>
  <c r="N76" i="36" s="1"/>
  <c r="Q76" i="44"/>
  <c r="J77" i="44"/>
  <c r="E191" i="36"/>
  <c r="E191" i="44"/>
  <c r="D191" i="44" l="1"/>
  <c r="F191" i="44"/>
  <c r="G191" i="44" s="1"/>
  <c r="D191" i="36"/>
  <c r="F191" i="36"/>
  <c r="G191" i="36" s="1"/>
  <c r="Q76" i="36"/>
  <c r="J77" i="36"/>
  <c r="K77" i="44"/>
  <c r="L77" i="44" s="1"/>
  <c r="M77" i="44" s="1"/>
  <c r="E192" i="44"/>
  <c r="E192" i="36"/>
  <c r="F192" i="44" l="1"/>
  <c r="G192" i="44" s="1"/>
  <c r="D192" i="44"/>
  <c r="F192" i="36"/>
  <c r="G192" i="36" s="1"/>
  <c r="D192" i="36"/>
  <c r="N77" i="44"/>
  <c r="K77" i="36"/>
  <c r="L77" i="36" s="1"/>
  <c r="E193" i="44"/>
  <c r="E193" i="36"/>
  <c r="D193" i="44" l="1"/>
  <c r="F193" i="44"/>
  <c r="G193" i="44" s="1"/>
  <c r="D193" i="36"/>
  <c r="F193" i="36"/>
  <c r="G193" i="36" s="1"/>
  <c r="M77" i="36"/>
  <c r="N77" i="36" s="1"/>
  <c r="Q77" i="44"/>
  <c r="J78" i="44"/>
  <c r="E194" i="36"/>
  <c r="E194" i="44"/>
  <c r="F194" i="44" l="1"/>
  <c r="G194" i="44" s="1"/>
  <c r="D194" i="44"/>
  <c r="D194" i="36"/>
  <c r="F194" i="36"/>
  <c r="G194" i="36" s="1"/>
  <c r="Q77" i="36"/>
  <c r="J78" i="36"/>
  <c r="K78" i="44"/>
  <c r="L78" i="44" s="1"/>
  <c r="M78" i="44" s="1"/>
  <c r="E195" i="36"/>
  <c r="E195" i="44"/>
  <c r="F195" i="44" l="1"/>
  <c r="G195" i="44" s="1"/>
  <c r="D195" i="44"/>
  <c r="D195" i="36"/>
  <c r="F195" i="36"/>
  <c r="G195" i="36" s="1"/>
  <c r="K78" i="36"/>
  <c r="L78" i="36" s="1"/>
  <c r="M78" i="36" s="1"/>
  <c r="N78" i="36" s="1"/>
  <c r="N78" i="44"/>
  <c r="E196" i="44"/>
  <c r="E196" i="36"/>
  <c r="F196" i="44" l="1"/>
  <c r="G196" i="44" s="1"/>
  <c r="D196" i="44"/>
  <c r="F196" i="36"/>
  <c r="G196" i="36" s="1"/>
  <c r="D196" i="36"/>
  <c r="Q78" i="36"/>
  <c r="J79" i="36"/>
  <c r="Q78" i="44"/>
  <c r="J79" i="44"/>
  <c r="E197" i="36"/>
  <c r="E197" i="44"/>
  <c r="D197" i="44" l="1"/>
  <c r="F197" i="44"/>
  <c r="G197" i="44" s="1"/>
  <c r="F197" i="36"/>
  <c r="G197" i="36" s="1"/>
  <c r="D197" i="36"/>
  <c r="K79" i="36"/>
  <c r="L79" i="36" s="1"/>
  <c r="M79" i="36" s="1"/>
  <c r="K79" i="44"/>
  <c r="L79" i="44" s="1"/>
  <c r="E198" i="36"/>
  <c r="E198" i="44"/>
  <c r="D198" i="44" l="1"/>
  <c r="F198" i="44"/>
  <c r="G198" i="44" s="1"/>
  <c r="D198" i="36"/>
  <c r="F198" i="36"/>
  <c r="G198" i="36" s="1"/>
  <c r="N79" i="36"/>
  <c r="M79" i="44"/>
  <c r="N79" i="44" s="1"/>
  <c r="E199" i="36"/>
  <c r="E199" i="44"/>
  <c r="F199" i="44" l="1"/>
  <c r="G199" i="44" s="1"/>
  <c r="D199" i="44"/>
  <c r="D199" i="36"/>
  <c r="F199" i="36"/>
  <c r="G199" i="36" s="1"/>
  <c r="Q79" i="44"/>
  <c r="J80" i="44"/>
  <c r="Q79" i="36"/>
  <c r="J80" i="36"/>
  <c r="E200" i="36"/>
  <c r="E200" i="44"/>
  <c r="D200" i="44" l="1"/>
  <c r="F200" i="44"/>
  <c r="G200" i="44" s="1"/>
  <c r="D200" i="36"/>
  <c r="F200" i="36"/>
  <c r="G200" i="36" s="1"/>
  <c r="K80" i="36"/>
  <c r="K80" i="44"/>
  <c r="L80" i="44" s="1"/>
  <c r="M80" i="44" s="1"/>
  <c r="E201" i="44"/>
  <c r="E201" i="36"/>
  <c r="F201" i="44" l="1"/>
  <c r="G201" i="44" s="1"/>
  <c r="D201" i="44"/>
  <c r="D201" i="36"/>
  <c r="F201" i="36"/>
  <c r="G201" i="36" s="1"/>
  <c r="N80" i="44"/>
  <c r="L80" i="36"/>
  <c r="E202" i="36"/>
  <c r="E202" i="44"/>
  <c r="D202" i="44" l="1"/>
  <c r="F202" i="44"/>
  <c r="G202" i="44" s="1"/>
  <c r="D202" i="36"/>
  <c r="F202" i="36"/>
  <c r="G202" i="36" s="1"/>
  <c r="M80" i="36"/>
  <c r="N80" i="36" s="1"/>
  <c r="Q80" i="44"/>
  <c r="J81" i="44"/>
  <c r="E203" i="36"/>
  <c r="E203" i="44"/>
  <c r="F203" i="44" l="1"/>
  <c r="G203" i="44" s="1"/>
  <c r="D203" i="44"/>
  <c r="F203" i="36"/>
  <c r="G203" i="36" s="1"/>
  <c r="D203" i="36"/>
  <c r="Q80" i="36"/>
  <c r="J81" i="36"/>
  <c r="K81" i="44"/>
  <c r="E204" i="44"/>
  <c r="E204" i="36"/>
  <c r="F204" i="44" l="1"/>
  <c r="G204" i="44" s="1"/>
  <c r="D204" i="44"/>
  <c r="D204" i="36"/>
  <c r="F204" i="36"/>
  <c r="G204" i="36" s="1"/>
  <c r="L81" i="44"/>
  <c r="M81" i="44" s="1"/>
  <c r="N81" i="44" s="1"/>
  <c r="K81" i="36"/>
  <c r="E205" i="36"/>
  <c r="E205" i="44"/>
  <c r="D205" i="44" l="1"/>
  <c r="F205" i="44"/>
  <c r="G205" i="44" s="1"/>
  <c r="F205" i="36"/>
  <c r="G205" i="36" s="1"/>
  <c r="D205" i="36"/>
  <c r="Q81" i="44"/>
  <c r="J82" i="44"/>
  <c r="L81" i="36"/>
  <c r="M81" i="36" s="1"/>
  <c r="E206" i="36"/>
  <c r="E206" i="44"/>
  <c r="F206" i="44" l="1"/>
  <c r="G206" i="44" s="1"/>
  <c r="D206" i="44"/>
  <c r="D206" i="36"/>
  <c r="F206" i="36"/>
  <c r="G206" i="36" s="1"/>
  <c r="N81" i="36"/>
  <c r="K82" i="44"/>
  <c r="E207" i="44"/>
  <c r="E207" i="36"/>
  <c r="F207" i="44" l="1"/>
  <c r="G207" i="44" s="1"/>
  <c r="D207" i="44"/>
  <c r="D207" i="36"/>
  <c r="F207" i="36"/>
  <c r="G207" i="36" s="1"/>
  <c r="Q81" i="36"/>
  <c r="J82" i="36"/>
  <c r="L82" i="44"/>
  <c r="M82" i="44" s="1"/>
  <c r="E208" i="44"/>
  <c r="E208" i="36"/>
  <c r="D208" i="44" l="1"/>
  <c r="F208" i="44"/>
  <c r="G208" i="44" s="1"/>
  <c r="F208" i="36"/>
  <c r="G208" i="36" s="1"/>
  <c r="D208" i="36"/>
  <c r="K82" i="36"/>
  <c r="N82" i="44"/>
  <c r="E209" i="36"/>
  <c r="E209" i="44"/>
  <c r="D209" i="44" l="1"/>
  <c r="F209" i="44"/>
  <c r="G209" i="44" s="1"/>
  <c r="D209" i="36"/>
  <c r="F209" i="36"/>
  <c r="G209" i="36" s="1"/>
  <c r="L82" i="36"/>
  <c r="M82" i="36" s="1"/>
  <c r="Q82" i="44"/>
  <c r="J83" i="44"/>
  <c r="E210" i="36"/>
  <c r="E210" i="44"/>
  <c r="D210" i="44" l="1"/>
  <c r="F210" i="44"/>
  <c r="G210" i="44" s="1"/>
  <c r="D210" i="36"/>
  <c r="F210" i="36"/>
  <c r="G210" i="36" s="1"/>
  <c r="K83" i="44"/>
  <c r="L83" i="44" s="1"/>
  <c r="M83" i="44" s="1"/>
  <c r="N82" i="36"/>
  <c r="E211" i="44"/>
  <c r="E211" i="36"/>
  <c r="F211" i="44" l="1"/>
  <c r="G211" i="44" s="1"/>
  <c r="D211" i="44"/>
  <c r="D211" i="36"/>
  <c r="F211" i="36"/>
  <c r="G211" i="36" s="1"/>
  <c r="N83" i="44"/>
  <c r="Q82" i="36"/>
  <c r="J83" i="36"/>
  <c r="E212" i="36"/>
  <c r="E212" i="44"/>
  <c r="F212" i="44" l="1"/>
  <c r="G212" i="44" s="1"/>
  <c r="D212" i="44"/>
  <c r="F212" i="36"/>
  <c r="G212" i="36" s="1"/>
  <c r="D212" i="36"/>
  <c r="K83" i="36"/>
  <c r="L83" i="36" s="1"/>
  <c r="Q83" i="44"/>
  <c r="J84" i="44"/>
  <c r="E213" i="44"/>
  <c r="E213" i="36"/>
  <c r="D213" i="44" l="1"/>
  <c r="F213" i="44"/>
  <c r="G213" i="44" s="1"/>
  <c r="D213" i="36"/>
  <c r="F213" i="36"/>
  <c r="G213" i="36" s="1"/>
  <c r="M83" i="36"/>
  <c r="N83" i="36" s="1"/>
  <c r="K84" i="44"/>
  <c r="L84" i="44" s="1"/>
  <c r="M84" i="44" s="1"/>
  <c r="N84" i="44" s="1"/>
  <c r="E214" i="44"/>
  <c r="E214" i="36"/>
  <c r="F214" i="44" l="1"/>
  <c r="G214" i="44" s="1"/>
  <c r="D214" i="44"/>
  <c r="D214" i="36"/>
  <c r="F214" i="36"/>
  <c r="G214" i="36" s="1"/>
  <c r="Q83" i="36"/>
  <c r="J84" i="36"/>
  <c r="K84" i="36" s="1"/>
  <c r="Q84" i="44"/>
  <c r="J85" i="44"/>
  <c r="E215" i="36"/>
  <c r="E215" i="44"/>
  <c r="D215" i="44" l="1"/>
  <c r="F215" i="44"/>
  <c r="G215" i="44" s="1"/>
  <c r="F215" i="36"/>
  <c r="G215" i="36" s="1"/>
  <c r="D215" i="36"/>
  <c r="L84" i="36"/>
  <c r="M84" i="36" s="1"/>
  <c r="N84" i="36" s="1"/>
  <c r="K85" i="44"/>
  <c r="L85" i="44" s="1"/>
  <c r="M85" i="44" s="1"/>
  <c r="N85" i="44" s="1"/>
  <c r="E216" i="44"/>
  <c r="E216" i="36"/>
  <c r="D216" i="44" l="1"/>
  <c r="F216" i="44"/>
  <c r="G216" i="44" s="1"/>
  <c r="D216" i="36"/>
  <c r="F216" i="36"/>
  <c r="G216" i="36" s="1"/>
  <c r="Q85" i="44"/>
  <c r="J86" i="44"/>
  <c r="Q84" i="36"/>
  <c r="J85" i="36"/>
  <c r="E217" i="36"/>
  <c r="E217" i="44"/>
  <c r="F217" i="44" l="1"/>
  <c r="G217" i="44" s="1"/>
  <c r="D217" i="44"/>
  <c r="D217" i="36"/>
  <c r="F217" i="36"/>
  <c r="G217" i="36" s="1"/>
  <c r="K85" i="36"/>
  <c r="L85" i="36" s="1"/>
  <c r="K86" i="44"/>
  <c r="L86" i="44" s="1"/>
  <c r="M86" i="44" s="1"/>
  <c r="E218" i="36"/>
  <c r="E218" i="44"/>
  <c r="D218" i="44" l="1"/>
  <c r="F218" i="44"/>
  <c r="G218" i="44" s="1"/>
  <c r="F218" i="36"/>
  <c r="G218" i="36" s="1"/>
  <c r="D218" i="36"/>
  <c r="M85" i="36"/>
  <c r="N85" i="36" s="1"/>
  <c r="N86" i="44"/>
  <c r="E219" i="44"/>
  <c r="E219" i="36"/>
  <c r="D219" i="44" l="1"/>
  <c r="F219" i="44"/>
  <c r="G219" i="44" s="1"/>
  <c r="F219" i="36"/>
  <c r="G219" i="36" s="1"/>
  <c r="D219" i="36"/>
  <c r="Q85" i="36"/>
  <c r="J86" i="36"/>
  <c r="Q86" i="44"/>
  <c r="J87" i="44"/>
  <c r="E220" i="44"/>
  <c r="E220" i="36"/>
  <c r="D220" i="44" l="1"/>
  <c r="F220" i="44"/>
  <c r="G220" i="44" s="1"/>
  <c r="F220" i="36"/>
  <c r="G220" i="36" s="1"/>
  <c r="D220" i="36"/>
  <c r="K86" i="36"/>
  <c r="L86" i="36" s="1"/>
  <c r="K87" i="44"/>
  <c r="L87" i="44" s="1"/>
  <c r="E221" i="44"/>
  <c r="E221" i="36"/>
  <c r="F221" i="44" l="1"/>
  <c r="G221" i="44" s="1"/>
  <c r="D221" i="44"/>
  <c r="D221" i="36"/>
  <c r="F221" i="36"/>
  <c r="G221" i="36" s="1"/>
  <c r="M86" i="36"/>
  <c r="N86" i="36" s="1"/>
  <c r="M87" i="44"/>
  <c r="N87" i="44" s="1"/>
  <c r="E222" i="36"/>
  <c r="E222" i="44"/>
  <c r="F222" i="44" l="1"/>
  <c r="G222" i="44" s="1"/>
  <c r="D222" i="44"/>
  <c r="D222" i="36"/>
  <c r="F222" i="36"/>
  <c r="G222" i="36" s="1"/>
  <c r="Q87" i="44"/>
  <c r="J88" i="44"/>
  <c r="Q86" i="36"/>
  <c r="J87" i="36"/>
  <c r="E223" i="44"/>
  <c r="E223" i="36"/>
  <c r="D223" i="44" l="1"/>
  <c r="F223" i="44"/>
  <c r="G223" i="44" s="1"/>
  <c r="F223" i="36"/>
  <c r="G223" i="36" s="1"/>
  <c r="D223" i="36"/>
  <c r="K88" i="44"/>
  <c r="L88" i="44" s="1"/>
  <c r="K87" i="36"/>
  <c r="L87" i="36" s="1"/>
  <c r="E224" i="44"/>
  <c r="E224" i="36"/>
  <c r="F224" i="44" l="1"/>
  <c r="G224" i="44" s="1"/>
  <c r="D224" i="44"/>
  <c r="D224" i="36"/>
  <c r="F224" i="36"/>
  <c r="G224" i="36" s="1"/>
  <c r="M87" i="36"/>
  <c r="N87" i="36" s="1"/>
  <c r="J88" i="36" s="1"/>
  <c r="M88" i="44"/>
  <c r="N88" i="44" s="1"/>
  <c r="E225" i="36"/>
  <c r="E225" i="44"/>
  <c r="D225" i="44" l="1"/>
  <c r="F225" i="44"/>
  <c r="G225" i="44" s="1"/>
  <c r="Q87" i="36"/>
  <c r="D225" i="36"/>
  <c r="F225" i="36"/>
  <c r="G225" i="36" s="1"/>
  <c r="Q88" i="44"/>
  <c r="J89" i="44"/>
  <c r="K88" i="36"/>
  <c r="E226" i="36"/>
  <c r="E226" i="44"/>
  <c r="D226" i="44" l="1"/>
  <c r="F226" i="44"/>
  <c r="G226" i="44" s="1"/>
  <c r="F226" i="36"/>
  <c r="G226" i="36" s="1"/>
  <c r="D226" i="36"/>
  <c r="K89" i="44"/>
  <c r="L89" i="44" s="1"/>
  <c r="M89" i="44" s="1"/>
  <c r="L88" i="36"/>
  <c r="M88" i="36" s="1"/>
  <c r="E227" i="36"/>
  <c r="E227" i="44"/>
  <c r="F227" i="44" l="1"/>
  <c r="G227" i="44" s="1"/>
  <c r="D227" i="44"/>
  <c r="D227" i="36"/>
  <c r="F227" i="36"/>
  <c r="G227" i="36" s="1"/>
  <c r="N88" i="36"/>
  <c r="N89" i="44"/>
  <c r="E228" i="44"/>
  <c r="E228" i="36"/>
  <c r="D228" i="44" l="1"/>
  <c r="F228" i="44"/>
  <c r="G228" i="44" s="1"/>
  <c r="F228" i="36"/>
  <c r="G228" i="36" s="1"/>
  <c r="D228" i="36"/>
  <c r="Q89" i="44"/>
  <c r="J90" i="44"/>
  <c r="Q88" i="36"/>
  <c r="J89" i="36"/>
  <c r="E229" i="36"/>
  <c r="E229" i="44"/>
  <c r="F229" i="44" l="1"/>
  <c r="G229" i="44" s="1"/>
  <c r="D229" i="44"/>
  <c r="F229" i="36"/>
  <c r="G229" i="36" s="1"/>
  <c r="D229" i="36"/>
  <c r="K89" i="36"/>
  <c r="L89" i="36" s="1"/>
  <c r="K90" i="44"/>
  <c r="L90" i="44" s="1"/>
  <c r="E230" i="44"/>
  <c r="E230" i="36"/>
  <c r="D230" i="44" l="1"/>
  <c r="F230" i="44"/>
  <c r="G230" i="44" s="1"/>
  <c r="D230" i="36"/>
  <c r="F230" i="36"/>
  <c r="G230" i="36" s="1"/>
  <c r="M89" i="36"/>
  <c r="N89" i="36" s="1"/>
  <c r="M90" i="44"/>
  <c r="N90" i="44" s="1"/>
  <c r="E231" i="44"/>
  <c r="E231" i="36"/>
  <c r="D231" i="44" l="1"/>
  <c r="F231" i="44"/>
  <c r="G231" i="44" s="1"/>
  <c r="F231" i="36"/>
  <c r="G231" i="36" s="1"/>
  <c r="D231" i="36"/>
  <c r="J90" i="36"/>
  <c r="K90" i="36" s="1"/>
  <c r="Q89" i="36"/>
  <c r="Q90" i="44"/>
  <c r="J91" i="44"/>
  <c r="E232" i="44"/>
  <c r="E232" i="36"/>
  <c r="D232" i="44" l="1"/>
  <c r="F232" i="44"/>
  <c r="G232" i="44" s="1"/>
  <c r="D232" i="36"/>
  <c r="F232" i="36"/>
  <c r="G232" i="36" s="1"/>
  <c r="K91" i="44"/>
  <c r="L90" i="36"/>
  <c r="E233" i="36"/>
  <c r="E233" i="44"/>
  <c r="F233" i="44" l="1"/>
  <c r="G233" i="44" s="1"/>
  <c r="D233" i="44"/>
  <c r="D233" i="36"/>
  <c r="F233" i="36"/>
  <c r="G233" i="36" s="1"/>
  <c r="M90" i="36"/>
  <c r="N90" i="36" s="1"/>
  <c r="L91" i="44"/>
  <c r="M91" i="44" s="1"/>
  <c r="E234" i="36"/>
  <c r="E234" i="44"/>
  <c r="D234" i="44" l="1"/>
  <c r="F234" i="44"/>
  <c r="G234" i="44" s="1"/>
  <c r="D234" i="36"/>
  <c r="F234" i="36"/>
  <c r="G234" i="36" s="1"/>
  <c r="N91" i="44"/>
  <c r="Q90" i="36"/>
  <c r="J91" i="36"/>
  <c r="E235" i="44"/>
  <c r="E235" i="36"/>
  <c r="F235" i="44" l="1"/>
  <c r="G235" i="44" s="1"/>
  <c r="D235" i="44"/>
  <c r="F235" i="36"/>
  <c r="G235" i="36" s="1"/>
  <c r="D235" i="36"/>
  <c r="Q91" i="44"/>
  <c r="J92" i="44"/>
  <c r="K91" i="36"/>
  <c r="L91" i="36" s="1"/>
  <c r="M91" i="36" s="1"/>
  <c r="E236" i="36"/>
  <c r="E236" i="44"/>
  <c r="D236" i="44" l="1"/>
  <c r="F236" i="44"/>
  <c r="G236" i="44" s="1"/>
  <c r="F236" i="36"/>
  <c r="G236" i="36" s="1"/>
  <c r="D236" i="36"/>
  <c r="N91" i="36"/>
  <c r="K92" i="44"/>
  <c r="L92" i="44" s="1"/>
  <c r="E237" i="44"/>
  <c r="E237" i="36"/>
  <c r="D237" i="44" l="1"/>
  <c r="F237" i="44"/>
  <c r="G237" i="44" s="1"/>
  <c r="D237" i="36"/>
  <c r="F237" i="36"/>
  <c r="G237" i="36" s="1"/>
  <c r="M92" i="44"/>
  <c r="N92" i="44" s="1"/>
  <c r="Q91" i="36"/>
  <c r="J92" i="36"/>
  <c r="E238" i="36"/>
  <c r="E238" i="44"/>
  <c r="F238" i="44" l="1"/>
  <c r="G238" i="44" s="1"/>
  <c r="D238" i="44"/>
  <c r="F238" i="36"/>
  <c r="G238" i="36" s="1"/>
  <c r="D238" i="36"/>
  <c r="Q92" i="44"/>
  <c r="J93" i="44"/>
  <c r="K92" i="36"/>
  <c r="L92" i="36" s="1"/>
  <c r="M92" i="36" s="1"/>
  <c r="N92" i="36" s="1"/>
  <c r="E239" i="36"/>
  <c r="E239" i="44"/>
  <c r="D239" i="44" l="1"/>
  <c r="F239" i="44"/>
  <c r="G239" i="44" s="1"/>
  <c r="D239" i="36"/>
  <c r="F239" i="36"/>
  <c r="G239" i="36" s="1"/>
  <c r="Q92" i="36"/>
  <c r="J93" i="36"/>
  <c r="K93" i="44"/>
  <c r="L93" i="44" s="1"/>
  <c r="E240" i="44"/>
  <c r="E240" i="36"/>
  <c r="F240" i="44" l="1"/>
  <c r="G240" i="44" s="1"/>
  <c r="D240" i="44"/>
  <c r="D240" i="36"/>
  <c r="F240" i="36"/>
  <c r="G240" i="36" s="1"/>
  <c r="M93" i="44"/>
  <c r="N93" i="44" s="1"/>
  <c r="K93" i="36"/>
  <c r="L93" i="36" s="1"/>
  <c r="E241" i="36"/>
  <c r="E241" i="44"/>
  <c r="F241" i="44" l="1"/>
  <c r="G241" i="44" s="1"/>
  <c r="D241" i="44"/>
  <c r="D241" i="36"/>
  <c r="F241" i="36"/>
  <c r="G241" i="36" s="1"/>
  <c r="M93" i="36"/>
  <c r="N93" i="36" s="1"/>
  <c r="Q93" i="36" s="1"/>
  <c r="Q93" i="44"/>
  <c r="J94" i="44"/>
  <c r="E242" i="44"/>
  <c r="E242" i="36"/>
  <c r="D242" i="44" l="1"/>
  <c r="F242" i="44"/>
  <c r="G242" i="44" s="1"/>
  <c r="J94" i="36"/>
  <c r="K94" i="36" s="1"/>
  <c r="L94" i="36" s="1"/>
  <c r="M94" i="36" s="1"/>
  <c r="N94" i="36" s="1"/>
  <c r="D242" i="36"/>
  <c r="F242" i="36"/>
  <c r="G242" i="36" s="1"/>
  <c r="K94" i="44"/>
  <c r="L94" i="44" s="1"/>
  <c r="M94" i="44" s="1"/>
  <c r="E243" i="44"/>
  <c r="E243" i="36"/>
  <c r="F243" i="44" l="1"/>
  <c r="G243" i="44" s="1"/>
  <c r="D243" i="44"/>
  <c r="D243" i="36"/>
  <c r="F243" i="36"/>
  <c r="G243" i="36" s="1"/>
  <c r="Q94" i="36"/>
  <c r="J95" i="36"/>
  <c r="N94" i="44"/>
  <c r="E244" i="36"/>
  <c r="E244" i="44"/>
  <c r="D244" i="44" l="1"/>
  <c r="F244" i="44"/>
  <c r="G244" i="44" s="1"/>
  <c r="D244" i="36"/>
  <c r="F244" i="36"/>
  <c r="G244" i="36" s="1"/>
  <c r="K95" i="36"/>
  <c r="L95" i="36" s="1"/>
  <c r="Q94" i="44"/>
  <c r="J95" i="44"/>
  <c r="E245" i="44"/>
  <c r="E245" i="36"/>
  <c r="F245" i="44" l="1"/>
  <c r="G245" i="44" s="1"/>
  <c r="D245" i="44"/>
  <c r="D245" i="36"/>
  <c r="F245" i="36"/>
  <c r="G245" i="36" s="1"/>
  <c r="M95" i="36"/>
  <c r="N95" i="36" s="1"/>
  <c r="K95" i="44"/>
  <c r="L95" i="44" s="1"/>
  <c r="M95" i="44" s="1"/>
  <c r="E246" i="44"/>
  <c r="E246" i="36"/>
  <c r="F246" i="44" l="1"/>
  <c r="G246" i="44" s="1"/>
  <c r="D246" i="44"/>
  <c r="D246" i="36"/>
  <c r="F246" i="36"/>
  <c r="G246" i="36" s="1"/>
  <c r="Q95" i="36"/>
  <c r="J96" i="36"/>
  <c r="K96" i="36" s="1"/>
  <c r="N95" i="44"/>
  <c r="E247" i="44"/>
  <c r="E247" i="36"/>
  <c r="D247" i="44" l="1"/>
  <c r="F247" i="44"/>
  <c r="G247" i="44" s="1"/>
  <c r="F247" i="36"/>
  <c r="G247" i="36" s="1"/>
  <c r="D247" i="36"/>
  <c r="L96" i="36"/>
  <c r="M96" i="36" s="1"/>
  <c r="N96" i="36" s="1"/>
  <c r="Q95" i="44"/>
  <c r="J96" i="44"/>
  <c r="E248" i="36"/>
  <c r="E248" i="44"/>
  <c r="F248" i="44" l="1"/>
  <c r="G248" i="44" s="1"/>
  <c r="D248" i="44"/>
  <c r="F248" i="36"/>
  <c r="G248" i="36" s="1"/>
  <c r="D248" i="36"/>
  <c r="K96" i="44"/>
  <c r="L96" i="44" s="1"/>
  <c r="M96" i="44" s="1"/>
  <c r="Q96" i="36"/>
  <c r="J97" i="36"/>
  <c r="E249" i="44"/>
  <c r="E249" i="36"/>
  <c r="F249" i="44" l="1"/>
  <c r="G249" i="44" s="1"/>
  <c r="D249" i="44"/>
  <c r="F249" i="36"/>
  <c r="G249" i="36" s="1"/>
  <c r="D249" i="36"/>
  <c r="N96" i="44"/>
  <c r="K97" i="36"/>
  <c r="L97" i="36" s="1"/>
  <c r="M97" i="36" s="1"/>
  <c r="E250" i="44"/>
  <c r="E250" i="36"/>
  <c r="F250" i="44" l="1"/>
  <c r="G250" i="44" s="1"/>
  <c r="D250" i="44"/>
  <c r="D250" i="36"/>
  <c r="F250" i="36"/>
  <c r="G250" i="36" s="1"/>
  <c r="Q96" i="44"/>
  <c r="J97" i="44"/>
  <c r="N97" i="36"/>
  <c r="E251" i="44"/>
  <c r="E251" i="36"/>
  <c r="D251" i="44" l="1"/>
  <c r="F251" i="44"/>
  <c r="G251" i="44" s="1"/>
  <c r="D251" i="36"/>
  <c r="F251" i="36"/>
  <c r="G251" i="36" s="1"/>
  <c r="K97" i="44"/>
  <c r="L97" i="44" s="1"/>
  <c r="Q97" i="36"/>
  <c r="J98" i="36"/>
  <c r="E252" i="44"/>
  <c r="E252" i="36"/>
  <c r="D252" i="44" l="1"/>
  <c r="F252" i="44"/>
  <c r="G252" i="44" s="1"/>
  <c r="D252" i="36"/>
  <c r="F252" i="36"/>
  <c r="G252" i="36" s="1"/>
  <c r="M97" i="44"/>
  <c r="N97" i="44" s="1"/>
  <c r="K98" i="36"/>
  <c r="L98" i="36" s="1"/>
  <c r="E253" i="44"/>
  <c r="E253" i="36"/>
  <c r="F253" i="44" l="1"/>
  <c r="G253" i="44" s="1"/>
  <c r="D253" i="44"/>
  <c r="D253" i="36"/>
  <c r="F253" i="36"/>
  <c r="G253" i="36" s="1"/>
  <c r="M98" i="36"/>
  <c r="N98" i="36" s="1"/>
  <c r="Q97" i="44"/>
  <c r="J98" i="44"/>
  <c r="E254" i="44"/>
  <c r="E254" i="36"/>
  <c r="F254" i="44" l="1"/>
  <c r="G254" i="44" s="1"/>
  <c r="D254" i="44"/>
  <c r="F254" i="36"/>
  <c r="G254" i="36" s="1"/>
  <c r="D254" i="36"/>
  <c r="Q98" i="36"/>
  <c r="J99" i="36"/>
  <c r="K99" i="36" s="1"/>
  <c r="K98" i="44"/>
  <c r="L98" i="44" s="1"/>
  <c r="E255" i="44"/>
  <c r="E255" i="36"/>
  <c r="D255" i="44" l="1"/>
  <c r="F255" i="44"/>
  <c r="G255" i="44" s="1"/>
  <c r="D255" i="36"/>
  <c r="F255" i="36"/>
  <c r="G255" i="36" s="1"/>
  <c r="M98" i="44"/>
  <c r="N98" i="44" s="1"/>
  <c r="Q98" i="44" s="1"/>
  <c r="L99" i="36"/>
  <c r="M99" i="36" s="1"/>
  <c r="N99" i="36" s="1"/>
  <c r="E256" i="44"/>
  <c r="E256" i="36"/>
  <c r="D256" i="44" l="1"/>
  <c r="F256" i="44"/>
  <c r="G256" i="44" s="1"/>
  <c r="J99" i="44"/>
  <c r="K99" i="44" s="1"/>
  <c r="L99" i="44" s="1"/>
  <c r="M99" i="44" s="1"/>
  <c r="D256" i="36"/>
  <c r="F256" i="36"/>
  <c r="G256" i="36" s="1"/>
  <c r="J100" i="36"/>
  <c r="K100" i="36" s="1"/>
  <c r="Q99" i="36"/>
  <c r="E257" i="44"/>
  <c r="E257" i="36"/>
  <c r="D257" i="44" l="1"/>
  <c r="F257" i="44"/>
  <c r="G257" i="44" s="1"/>
  <c r="D257" i="36"/>
  <c r="F257" i="36"/>
  <c r="G257" i="36" s="1"/>
  <c r="N99" i="44"/>
  <c r="L100" i="36"/>
  <c r="M100" i="36" s="1"/>
  <c r="N100" i="36" s="1"/>
  <c r="E258" i="36"/>
  <c r="E258" i="44"/>
  <c r="D258" i="44" l="1"/>
  <c r="F258" i="44"/>
  <c r="G258" i="44" s="1"/>
  <c r="D258" i="36"/>
  <c r="F258" i="36"/>
  <c r="G258" i="36" s="1"/>
  <c r="Q100" i="36"/>
  <c r="J101" i="36"/>
  <c r="Q99" i="44"/>
  <c r="J100" i="44"/>
  <c r="E259" i="44"/>
  <c r="E259" i="36"/>
  <c r="F259" i="44" l="1"/>
  <c r="G259" i="44" s="1"/>
  <c r="D259" i="44"/>
  <c r="F259" i="36"/>
  <c r="G259" i="36" s="1"/>
  <c r="D259" i="36"/>
  <c r="K101" i="36"/>
  <c r="L101" i="36" s="1"/>
  <c r="M101" i="36" s="1"/>
  <c r="K100" i="44"/>
  <c r="L100" i="44" s="1"/>
  <c r="M100" i="44" s="1"/>
  <c r="N100" i="44" s="1"/>
  <c r="E260" i="36"/>
  <c r="E260" i="44"/>
  <c r="D260" i="44" l="1"/>
  <c r="F260" i="44"/>
  <c r="G260" i="44" s="1"/>
  <c r="F260" i="36"/>
  <c r="G260" i="36" s="1"/>
  <c r="D260" i="36"/>
  <c r="Q100" i="44"/>
  <c r="J101" i="44"/>
  <c r="N101" i="36"/>
  <c r="E261" i="36"/>
  <c r="E261" i="44"/>
  <c r="F261" i="44" l="1"/>
  <c r="G261" i="44" s="1"/>
  <c r="D261" i="44"/>
  <c r="D261" i="36"/>
  <c r="F261" i="36"/>
  <c r="G261" i="36" s="1"/>
  <c r="Q101" i="36"/>
  <c r="J102" i="36"/>
  <c r="K101" i="44"/>
  <c r="L101" i="44" s="1"/>
  <c r="M101" i="44" s="1"/>
  <c r="N101" i="44" s="1"/>
  <c r="E262" i="44"/>
  <c r="E262" i="36"/>
  <c r="F262" i="44" l="1"/>
  <c r="G262" i="44" s="1"/>
  <c r="D262" i="44"/>
  <c r="F262" i="36"/>
  <c r="G262" i="36" s="1"/>
  <c r="D262" i="36"/>
  <c r="Q101" i="44"/>
  <c r="J102" i="44"/>
  <c r="K102" i="36"/>
  <c r="L102" i="36" s="1"/>
  <c r="E263" i="44"/>
  <c r="E263" i="36"/>
  <c r="F263" i="44" l="1"/>
  <c r="G263" i="44" s="1"/>
  <c r="D263" i="44"/>
  <c r="F263" i="36"/>
  <c r="G263" i="36" s="1"/>
  <c r="D263" i="36"/>
  <c r="M102" i="36"/>
  <c r="N102" i="36" s="1"/>
  <c r="K102" i="44"/>
  <c r="L102" i="44" s="1"/>
  <c r="M102" i="44" s="1"/>
  <c r="E264" i="36"/>
  <c r="E264" i="44"/>
  <c r="F264" i="44" l="1"/>
  <c r="G264" i="44" s="1"/>
  <c r="D264" i="44"/>
  <c r="D264" i="36"/>
  <c r="F264" i="36"/>
  <c r="G264" i="36" s="1"/>
  <c r="Q102" i="36"/>
  <c r="J103" i="36"/>
  <c r="N102" i="44"/>
  <c r="E265" i="44"/>
  <c r="E265" i="36"/>
  <c r="D265" i="44" l="1"/>
  <c r="F265" i="44"/>
  <c r="G265" i="44" s="1"/>
  <c r="D265" i="36"/>
  <c r="F265" i="36"/>
  <c r="G265" i="36" s="1"/>
  <c r="K103" i="36"/>
  <c r="L103" i="36" s="1"/>
  <c r="M103" i="36" s="1"/>
  <c r="Q102" i="44"/>
  <c r="J103" i="44"/>
  <c r="E266" i="44"/>
  <c r="E266" i="36"/>
  <c r="F266" i="44" l="1"/>
  <c r="G266" i="44" s="1"/>
  <c r="D266" i="44"/>
  <c r="D266" i="36"/>
  <c r="F266" i="36"/>
  <c r="G266" i="36" s="1"/>
  <c r="N103" i="36"/>
  <c r="Q103" i="36" s="1"/>
  <c r="K103" i="44"/>
  <c r="L103" i="44" s="1"/>
  <c r="E267" i="44"/>
  <c r="E267" i="36"/>
  <c r="F267" i="44" l="1"/>
  <c r="G267" i="44" s="1"/>
  <c r="D267" i="44"/>
  <c r="J104" i="36"/>
  <c r="K104" i="36" s="1"/>
  <c r="L104" i="36" s="1"/>
  <c r="D267" i="36"/>
  <c r="F267" i="36"/>
  <c r="G267" i="36" s="1"/>
  <c r="M103" i="44"/>
  <c r="N103" i="44" s="1"/>
  <c r="E268" i="44"/>
  <c r="E268" i="36"/>
  <c r="F268" i="44" l="1"/>
  <c r="G268" i="44" s="1"/>
  <c r="D268" i="44"/>
  <c r="F268" i="36"/>
  <c r="G268" i="36" s="1"/>
  <c r="D268" i="36"/>
  <c r="M104" i="36"/>
  <c r="N104" i="36" s="1"/>
  <c r="Q103" i="44"/>
  <c r="J104" i="44"/>
  <c r="E269" i="44"/>
  <c r="E269" i="36"/>
  <c r="D269" i="44" l="1"/>
  <c r="F269" i="44"/>
  <c r="G269" i="44" s="1"/>
  <c r="D269" i="36"/>
  <c r="F269" i="36"/>
  <c r="G269" i="36" s="1"/>
  <c r="Q104" i="36"/>
  <c r="J105" i="36"/>
  <c r="K104" i="44"/>
  <c r="L104" i="44" s="1"/>
  <c r="E270" i="44"/>
  <c r="E270" i="36"/>
  <c r="F270" i="44" l="1"/>
  <c r="G270" i="44" s="1"/>
  <c r="D270" i="44"/>
  <c r="F270" i="36"/>
  <c r="G270" i="36" s="1"/>
  <c r="D270" i="36"/>
  <c r="K105" i="36"/>
  <c r="L105" i="36" s="1"/>
  <c r="M105" i="36" s="1"/>
  <c r="N105" i="36" s="1"/>
  <c r="M104" i="44"/>
  <c r="N104" i="44" s="1"/>
  <c r="E271" i="44"/>
  <c r="E271" i="36"/>
  <c r="F271" i="44" l="1"/>
  <c r="G271" i="44" s="1"/>
  <c r="D271" i="44"/>
  <c r="D271" i="36"/>
  <c r="F271" i="36"/>
  <c r="G271" i="36" s="1"/>
  <c r="Q105" i="36"/>
  <c r="J106" i="36"/>
  <c r="Q104" i="44"/>
  <c r="J105" i="44"/>
  <c r="E272" i="36"/>
  <c r="E272" i="44"/>
  <c r="F272" i="44" l="1"/>
  <c r="G272" i="44" s="1"/>
  <c r="D272" i="44"/>
  <c r="F272" i="36"/>
  <c r="G272" i="36" s="1"/>
  <c r="D272" i="36"/>
  <c r="K105" i="44"/>
  <c r="L105" i="44" s="1"/>
  <c r="M105" i="44" s="1"/>
  <c r="K106" i="36"/>
  <c r="L106" i="36" s="1"/>
  <c r="M106" i="36" s="1"/>
  <c r="N106" i="36" s="1"/>
  <c r="E273" i="44"/>
  <c r="E273" i="36"/>
  <c r="D273" i="44" l="1"/>
  <c r="F273" i="44"/>
  <c r="G273" i="44" s="1"/>
  <c r="F273" i="36"/>
  <c r="G273" i="36" s="1"/>
  <c r="D273" i="36"/>
  <c r="Q106" i="36"/>
  <c r="J107" i="36"/>
  <c r="N105" i="44"/>
  <c r="E274" i="36"/>
  <c r="E274" i="44"/>
  <c r="F274" i="44" l="1"/>
  <c r="G274" i="44" s="1"/>
  <c r="D274" i="44"/>
  <c r="F274" i="36"/>
  <c r="G274" i="36" s="1"/>
  <c r="D274" i="36"/>
  <c r="Q105" i="44"/>
  <c r="J106" i="44"/>
  <c r="K107" i="36"/>
  <c r="L107" i="36" s="1"/>
  <c r="E275" i="36"/>
  <c r="E275" i="44"/>
  <c r="D275" i="44" l="1"/>
  <c r="F275" i="44"/>
  <c r="G275" i="44" s="1"/>
  <c r="D275" i="36"/>
  <c r="F275" i="36"/>
  <c r="G275" i="36" s="1"/>
  <c r="K106" i="44"/>
  <c r="L106" i="44" s="1"/>
  <c r="M106" i="44" s="1"/>
  <c r="M107" i="36"/>
  <c r="N107" i="36" s="1"/>
  <c r="E276" i="36"/>
  <c r="E276" i="44"/>
  <c r="D276" i="44" l="1"/>
  <c r="F276" i="44"/>
  <c r="G276" i="44" s="1"/>
  <c r="D276" i="36"/>
  <c r="F276" i="36"/>
  <c r="G276" i="36" s="1"/>
  <c r="Q107" i="36"/>
  <c r="J108" i="36"/>
  <c r="N106" i="44"/>
  <c r="E277" i="36"/>
  <c r="E277" i="44"/>
  <c r="D277" i="44" l="1"/>
  <c r="F277" i="44"/>
  <c r="G277" i="44" s="1"/>
  <c r="F277" i="36"/>
  <c r="G277" i="36" s="1"/>
  <c r="D277" i="36"/>
  <c r="Q106" i="44"/>
  <c r="J107" i="44"/>
  <c r="K108" i="36"/>
  <c r="L108" i="36" s="1"/>
  <c r="M108" i="36" s="1"/>
  <c r="E278" i="36"/>
  <c r="E278" i="44"/>
  <c r="F278" i="44" l="1"/>
  <c r="G278" i="44" s="1"/>
  <c r="D278" i="44"/>
  <c r="D278" i="36"/>
  <c r="F278" i="36"/>
  <c r="G278" i="36" s="1"/>
  <c r="K107" i="44"/>
  <c r="L107" i="44" s="1"/>
  <c r="N108" i="36"/>
  <c r="E279" i="44"/>
  <c r="E279" i="36"/>
  <c r="D279" i="44" l="1"/>
  <c r="F279" i="44"/>
  <c r="G279" i="44" s="1"/>
  <c r="D279" i="36"/>
  <c r="F279" i="36"/>
  <c r="G279" i="36" s="1"/>
  <c r="M107" i="44"/>
  <c r="N107" i="44" s="1"/>
  <c r="Q108" i="36"/>
  <c r="J109" i="36"/>
  <c r="E280" i="44"/>
  <c r="E280" i="36"/>
  <c r="D280" i="44" l="1"/>
  <c r="F280" i="44"/>
  <c r="G280" i="44" s="1"/>
  <c r="D280" i="36"/>
  <c r="F280" i="36"/>
  <c r="G280" i="36" s="1"/>
  <c r="Q107" i="44"/>
  <c r="J108" i="44"/>
  <c r="K109" i="36"/>
  <c r="E281" i="44"/>
  <c r="E281" i="36"/>
  <c r="D281" i="44" l="1"/>
  <c r="F281" i="44"/>
  <c r="G281" i="44" s="1"/>
  <c r="D281" i="36"/>
  <c r="F281" i="36"/>
  <c r="G281" i="36" s="1"/>
  <c r="L109" i="36"/>
  <c r="M109" i="36" s="1"/>
  <c r="N109" i="36" s="1"/>
  <c r="K108" i="44"/>
  <c r="L108" i="44" s="1"/>
  <c r="M108" i="44" s="1"/>
  <c r="E282" i="44"/>
  <c r="E282" i="36"/>
  <c r="D282" i="44" l="1"/>
  <c r="F282" i="44"/>
  <c r="G282" i="44" s="1"/>
  <c r="D282" i="36"/>
  <c r="F282" i="36"/>
  <c r="G282" i="36" s="1"/>
  <c r="Q109" i="36"/>
  <c r="J110" i="36"/>
  <c r="K110" i="36" s="1"/>
  <c r="L110" i="36" s="1"/>
  <c r="M110" i="36" s="1"/>
  <c r="N108" i="44"/>
  <c r="E283" i="36"/>
  <c r="E283" i="44"/>
  <c r="F283" i="44" l="1"/>
  <c r="G283" i="44" s="1"/>
  <c r="D283" i="44"/>
  <c r="D283" i="36"/>
  <c r="F283" i="36"/>
  <c r="G283" i="36" s="1"/>
  <c r="N110" i="36"/>
  <c r="Q108" i="44"/>
  <c r="J109" i="44"/>
  <c r="E284" i="36"/>
  <c r="E284" i="44"/>
  <c r="D284" i="44" l="1"/>
  <c r="F284" i="44"/>
  <c r="G284" i="44" s="1"/>
  <c r="D284" i="36"/>
  <c r="F284" i="36"/>
  <c r="G284" i="36" s="1"/>
  <c r="Q110" i="36"/>
  <c r="J111" i="36"/>
  <c r="K109" i="44"/>
  <c r="L109" i="44" s="1"/>
  <c r="M109" i="44" s="1"/>
  <c r="E285" i="36"/>
  <c r="E285" i="44"/>
  <c r="F285" i="44" l="1"/>
  <c r="G285" i="44" s="1"/>
  <c r="D285" i="44"/>
  <c r="D285" i="36"/>
  <c r="F285" i="36"/>
  <c r="G285" i="36" s="1"/>
  <c r="N109" i="44"/>
  <c r="K111" i="36"/>
  <c r="L111" i="36" s="1"/>
  <c r="E286" i="36"/>
  <c r="E286" i="44"/>
  <c r="F286" i="44" l="1"/>
  <c r="G286" i="44" s="1"/>
  <c r="D286" i="44"/>
  <c r="F286" i="36"/>
  <c r="G286" i="36" s="1"/>
  <c r="D286" i="36"/>
  <c r="M111" i="36"/>
  <c r="N111" i="36" s="1"/>
  <c r="Q111" i="36" s="1"/>
  <c r="Q109" i="44"/>
  <c r="J110" i="44"/>
  <c r="E287" i="44"/>
  <c r="E287" i="36"/>
  <c r="F287" i="44" l="1"/>
  <c r="G287" i="44" s="1"/>
  <c r="D287" i="44"/>
  <c r="D287" i="36"/>
  <c r="F287" i="36"/>
  <c r="G287" i="36" s="1"/>
  <c r="J112" i="36"/>
  <c r="K112" i="36" s="1"/>
  <c r="K110" i="44"/>
  <c r="E288" i="44"/>
  <c r="E288" i="36"/>
  <c r="F288" i="44" l="1"/>
  <c r="G288" i="44" s="1"/>
  <c r="D288" i="44"/>
  <c r="F288" i="36"/>
  <c r="G288" i="36" s="1"/>
  <c r="D288" i="36"/>
  <c r="L112" i="36"/>
  <c r="M112" i="36" s="1"/>
  <c r="L110" i="44"/>
  <c r="M110" i="44" s="1"/>
  <c r="E289" i="44"/>
  <c r="E289" i="36"/>
  <c r="F289" i="44" l="1"/>
  <c r="G289" i="44" s="1"/>
  <c r="D289" i="44"/>
  <c r="D289" i="36"/>
  <c r="F289" i="36"/>
  <c r="G289" i="36" s="1"/>
  <c r="N112" i="36"/>
  <c r="N110" i="44"/>
  <c r="E290" i="44"/>
  <c r="E290" i="36"/>
  <c r="D290" i="44" l="1"/>
  <c r="F290" i="44"/>
  <c r="G290" i="44" s="1"/>
  <c r="D290" i="36"/>
  <c r="F290" i="36"/>
  <c r="G290" i="36" s="1"/>
  <c r="Q110" i="44"/>
  <c r="J111" i="44"/>
  <c r="Q112" i="36"/>
  <c r="J113" i="36"/>
  <c r="E291" i="44"/>
  <c r="E291" i="36"/>
  <c r="D291" i="44" l="1"/>
  <c r="F291" i="44"/>
  <c r="G291" i="44" s="1"/>
  <c r="D291" i="36"/>
  <c r="F291" i="36"/>
  <c r="G291" i="36" s="1"/>
  <c r="K111" i="44"/>
  <c r="L111" i="44" s="1"/>
  <c r="M111" i="44" s="1"/>
  <c r="K113" i="36"/>
  <c r="L113" i="36" s="1"/>
  <c r="M113" i="36" s="1"/>
  <c r="N113" i="36" s="1"/>
  <c r="E292" i="36"/>
  <c r="E292" i="44"/>
  <c r="F292" i="44" l="1"/>
  <c r="G292" i="44" s="1"/>
  <c r="D292" i="44"/>
  <c r="D292" i="36"/>
  <c r="F292" i="36"/>
  <c r="G292" i="36" s="1"/>
  <c r="Q113" i="36"/>
  <c r="J114" i="36"/>
  <c r="N111" i="44"/>
  <c r="E293" i="36"/>
  <c r="E293" i="44"/>
  <c r="D293" i="44" l="1"/>
  <c r="F293" i="44"/>
  <c r="G293" i="44" s="1"/>
  <c r="F293" i="36"/>
  <c r="G293" i="36" s="1"/>
  <c r="D293" i="36"/>
  <c r="K114" i="36"/>
  <c r="L114" i="36" s="1"/>
  <c r="M114" i="36" s="1"/>
  <c r="Q111" i="44"/>
  <c r="J112" i="44"/>
  <c r="E294" i="36"/>
  <c r="E294" i="44"/>
  <c r="D294" i="44" l="1"/>
  <c r="F294" i="44"/>
  <c r="G294" i="44" s="1"/>
  <c r="F294" i="36"/>
  <c r="G294" i="36" s="1"/>
  <c r="D294" i="36"/>
  <c r="N114" i="36"/>
  <c r="K112" i="44"/>
  <c r="E295" i="36"/>
  <c r="E295" i="44"/>
  <c r="D295" i="44" l="1"/>
  <c r="F295" i="44"/>
  <c r="G295" i="44" s="1"/>
  <c r="D295" i="36"/>
  <c r="F295" i="36"/>
  <c r="G295" i="36" s="1"/>
  <c r="L112" i="44"/>
  <c r="M112" i="44" s="1"/>
  <c r="N112" i="44" s="1"/>
  <c r="Q114" i="36"/>
  <c r="J115" i="36"/>
  <c r="E296" i="36"/>
  <c r="E296" i="44"/>
  <c r="F296" i="44" l="1"/>
  <c r="G296" i="44" s="1"/>
  <c r="D296" i="44"/>
  <c r="F296" i="36"/>
  <c r="G296" i="36" s="1"/>
  <c r="D296" i="36"/>
  <c r="K115" i="36"/>
  <c r="L115" i="36" s="1"/>
  <c r="M115" i="36" s="1"/>
  <c r="Q112" i="44"/>
  <c r="J113" i="44"/>
  <c r="E297" i="44"/>
  <c r="E297" i="36"/>
  <c r="F297" i="44" l="1"/>
  <c r="G297" i="44" s="1"/>
  <c r="D297" i="44"/>
  <c r="D297" i="36"/>
  <c r="F297" i="36"/>
  <c r="G297" i="36" s="1"/>
  <c r="N115" i="36"/>
  <c r="K113" i="44"/>
  <c r="E298" i="36"/>
  <c r="E298" i="44"/>
  <c r="F298" i="44" l="1"/>
  <c r="G298" i="44" s="1"/>
  <c r="D298" i="44"/>
  <c r="D298" i="36"/>
  <c r="F298" i="36"/>
  <c r="G298" i="36" s="1"/>
  <c r="L113" i="44"/>
  <c r="M113" i="44" s="1"/>
  <c r="N113" i="44" s="1"/>
  <c r="Q115" i="36"/>
  <c r="J116" i="36"/>
  <c r="E299" i="44"/>
  <c r="E299" i="36"/>
  <c r="F299" i="44" l="1"/>
  <c r="G299" i="44" s="1"/>
  <c r="D299" i="44"/>
  <c r="D299" i="36"/>
  <c r="F299" i="36"/>
  <c r="G299" i="36" s="1"/>
  <c r="Q113" i="44"/>
  <c r="J114" i="44"/>
  <c r="K116" i="36"/>
  <c r="L116" i="36" s="1"/>
  <c r="E300" i="44"/>
  <c r="E300" i="36"/>
  <c r="F300" i="44" l="1"/>
  <c r="G300" i="44" s="1"/>
  <c r="D300" i="44"/>
  <c r="D300" i="36"/>
  <c r="F300" i="36"/>
  <c r="G300" i="36" s="1"/>
  <c r="M116" i="36"/>
  <c r="N116" i="36" s="1"/>
  <c r="K114" i="44"/>
  <c r="L114" i="44" s="1"/>
  <c r="M114" i="44" s="1"/>
  <c r="E301" i="36"/>
  <c r="E301" i="44"/>
  <c r="D301" i="44" l="1"/>
  <c r="F301" i="44"/>
  <c r="G301" i="44" s="1"/>
  <c r="F301" i="36"/>
  <c r="G301" i="36" s="1"/>
  <c r="D301" i="36"/>
  <c r="Q116" i="36"/>
  <c r="J117" i="36"/>
  <c r="N114" i="44"/>
  <c r="E302" i="44"/>
  <c r="E302" i="36"/>
  <c r="D302" i="44" l="1"/>
  <c r="F302" i="44"/>
  <c r="G302" i="44" s="1"/>
  <c r="F302" i="36"/>
  <c r="G302" i="36" s="1"/>
  <c r="D302" i="36"/>
  <c r="K117" i="36"/>
  <c r="L117" i="36" s="1"/>
  <c r="M117" i="36" s="1"/>
  <c r="Q114" i="44"/>
  <c r="J115" i="44"/>
  <c r="E303" i="44"/>
  <c r="E303" i="36"/>
  <c r="F303" i="44" l="1"/>
  <c r="G303" i="44" s="1"/>
  <c r="D303" i="44"/>
  <c r="F303" i="36"/>
  <c r="G303" i="36" s="1"/>
  <c r="D303" i="36"/>
  <c r="N117" i="36"/>
  <c r="K115" i="44"/>
  <c r="L115" i="44" s="1"/>
  <c r="E304" i="36"/>
  <c r="E304" i="44"/>
  <c r="D304" i="44" l="1"/>
  <c r="F304" i="44"/>
  <c r="G304" i="44" s="1"/>
  <c r="F304" i="36"/>
  <c r="G304" i="36" s="1"/>
  <c r="D304" i="36"/>
  <c r="Q117" i="36"/>
  <c r="J118" i="36"/>
  <c r="M115" i="44"/>
  <c r="N115" i="44" s="1"/>
  <c r="E305" i="36"/>
  <c r="E305" i="44"/>
  <c r="D305" i="44" l="1"/>
  <c r="F305" i="44"/>
  <c r="G305" i="44" s="1"/>
  <c r="D305" i="36"/>
  <c r="F305" i="36"/>
  <c r="G305" i="36" s="1"/>
  <c r="K118" i="36"/>
  <c r="L118" i="36" s="1"/>
  <c r="Q115" i="44"/>
  <c r="J116" i="44"/>
  <c r="E306" i="36"/>
  <c r="E306" i="44"/>
  <c r="F306" i="44" l="1"/>
  <c r="G306" i="44" s="1"/>
  <c r="D306" i="44"/>
  <c r="F306" i="36"/>
  <c r="G306" i="36" s="1"/>
  <c r="D306" i="36"/>
  <c r="M118" i="36"/>
  <c r="N118" i="36" s="1"/>
  <c r="K116" i="44"/>
  <c r="L116" i="44" s="1"/>
  <c r="M116" i="44" s="1"/>
  <c r="E307" i="36"/>
  <c r="E307" i="44"/>
  <c r="D307" i="44" l="1"/>
  <c r="F307" i="44"/>
  <c r="G307" i="44" s="1"/>
  <c r="D307" i="36"/>
  <c r="F307" i="36"/>
  <c r="G307" i="36" s="1"/>
  <c r="Q118" i="36"/>
  <c r="J119" i="36"/>
  <c r="K119" i="36" s="1"/>
  <c r="N116" i="44"/>
  <c r="E308" i="44"/>
  <c r="E308" i="36"/>
  <c r="D308" i="44" l="1"/>
  <c r="F308" i="44"/>
  <c r="G308" i="44" s="1"/>
  <c r="F308" i="36"/>
  <c r="G308" i="36" s="1"/>
  <c r="D308" i="36"/>
  <c r="L119" i="36"/>
  <c r="Q116" i="44"/>
  <c r="J117" i="44"/>
  <c r="E309" i="44"/>
  <c r="E309" i="36"/>
  <c r="F309" i="44" l="1"/>
  <c r="G309" i="44" s="1"/>
  <c r="D309" i="44"/>
  <c r="D309" i="36"/>
  <c r="F309" i="36"/>
  <c r="G309" i="36" s="1"/>
  <c r="M119" i="36"/>
  <c r="N119" i="36" s="1"/>
  <c r="K117" i="44"/>
  <c r="E310" i="36"/>
  <c r="E310" i="44"/>
  <c r="F310" i="44" l="1"/>
  <c r="G310" i="44" s="1"/>
  <c r="D310" i="44"/>
  <c r="F310" i="36"/>
  <c r="G310" i="36" s="1"/>
  <c r="D310" i="36"/>
  <c r="Q119" i="36"/>
  <c r="J120" i="36"/>
  <c r="L117" i="44"/>
  <c r="M117" i="44" s="1"/>
  <c r="E311" i="44"/>
  <c r="E311" i="36"/>
  <c r="F311" i="44" l="1"/>
  <c r="G311" i="44" s="1"/>
  <c r="D311" i="44"/>
  <c r="D311" i="36"/>
  <c r="F311" i="36"/>
  <c r="G311" i="36" s="1"/>
  <c r="K120" i="36"/>
  <c r="N117" i="44"/>
  <c r="E312" i="36"/>
  <c r="E312" i="44"/>
  <c r="F312" i="44" l="1"/>
  <c r="G312" i="44" s="1"/>
  <c r="D312" i="44"/>
  <c r="F312" i="36"/>
  <c r="G312" i="36" s="1"/>
  <c r="D312" i="36"/>
  <c r="L120" i="36"/>
  <c r="Q117" i="44"/>
  <c r="J118" i="44"/>
  <c r="E313" i="36"/>
  <c r="E313" i="44"/>
  <c r="D313" i="44" l="1"/>
  <c r="F313" i="44"/>
  <c r="G313" i="44" s="1"/>
  <c r="D313" i="36"/>
  <c r="F313" i="36"/>
  <c r="G313" i="36" s="1"/>
  <c r="M120" i="36"/>
  <c r="N120" i="36" s="1"/>
  <c r="K118" i="44"/>
  <c r="E314" i="44"/>
  <c r="E314" i="36"/>
  <c r="D314" i="44" l="1"/>
  <c r="F314" i="44"/>
  <c r="G314" i="44" s="1"/>
  <c r="D314" i="36"/>
  <c r="F314" i="36"/>
  <c r="G314" i="36" s="1"/>
  <c r="Q120" i="36"/>
  <c r="J121" i="36"/>
  <c r="L118" i="44"/>
  <c r="M118" i="44" s="1"/>
  <c r="E315" i="36"/>
  <c r="E315" i="44"/>
  <c r="F315" i="44" l="1"/>
  <c r="G315" i="44" s="1"/>
  <c r="D315" i="44"/>
  <c r="D315" i="36"/>
  <c r="F315" i="36"/>
  <c r="G315" i="36" s="1"/>
  <c r="N118" i="44"/>
  <c r="K121" i="36"/>
  <c r="L121" i="36" s="1"/>
  <c r="E316" i="44"/>
  <c r="E316" i="36"/>
  <c r="F316" i="44" l="1"/>
  <c r="G316" i="44" s="1"/>
  <c r="D316" i="44"/>
  <c r="J119" i="44"/>
  <c r="K119" i="44" s="1"/>
  <c r="L119" i="44" s="1"/>
  <c r="D316" i="36"/>
  <c r="F316" i="36"/>
  <c r="G316" i="36" s="1"/>
  <c r="Q118" i="44"/>
  <c r="M121" i="36"/>
  <c r="N121" i="36" s="1"/>
  <c r="E317" i="44"/>
  <c r="E317" i="36"/>
  <c r="F317" i="44" l="1"/>
  <c r="G317" i="44" s="1"/>
  <c r="D317" i="44"/>
  <c r="D317" i="36"/>
  <c r="F317" i="36"/>
  <c r="G317" i="36" s="1"/>
  <c r="Q121" i="36"/>
  <c r="J122" i="36"/>
  <c r="M119" i="44"/>
  <c r="N119" i="44" s="1"/>
  <c r="E318" i="36"/>
  <c r="E318" i="44"/>
  <c r="F318" i="44" l="1"/>
  <c r="G318" i="44" s="1"/>
  <c r="D318" i="44"/>
  <c r="D318" i="36"/>
  <c r="F318" i="36"/>
  <c r="G318" i="36" s="1"/>
  <c r="Q119" i="44"/>
  <c r="J120" i="44"/>
  <c r="K120" i="44" s="1"/>
  <c r="K122" i="36"/>
  <c r="L122" i="36" s="1"/>
  <c r="E319" i="36"/>
  <c r="E319" i="44"/>
  <c r="F319" i="44" l="1"/>
  <c r="G319" i="44" s="1"/>
  <c r="D319" i="44"/>
  <c r="D319" i="36"/>
  <c r="F319" i="36"/>
  <c r="G319" i="36" s="1"/>
  <c r="M122" i="36"/>
  <c r="N122" i="36" s="1"/>
  <c r="L120" i="44"/>
  <c r="M120" i="44" s="1"/>
  <c r="N120" i="44" s="1"/>
  <c r="E320" i="44"/>
  <c r="E320" i="36"/>
  <c r="D320" i="44" l="1"/>
  <c r="F320" i="44"/>
  <c r="G320" i="44" s="1"/>
  <c r="D320" i="36"/>
  <c r="F320" i="36"/>
  <c r="G320" i="36" s="1"/>
  <c r="Q122" i="36"/>
  <c r="J123" i="36"/>
  <c r="Q120" i="44"/>
  <c r="J121" i="44"/>
  <c r="E321" i="44"/>
  <c r="E321" i="36"/>
  <c r="D321" i="44" l="1"/>
  <c r="F321" i="44"/>
  <c r="G321" i="44" s="1"/>
  <c r="D321" i="36"/>
  <c r="F321" i="36"/>
  <c r="G321" i="36" s="1"/>
  <c r="K123" i="36"/>
  <c r="L123" i="36" s="1"/>
  <c r="M123" i="36" s="1"/>
  <c r="N123" i="36" s="1"/>
  <c r="K121" i="44"/>
  <c r="E322" i="36"/>
  <c r="E322" i="44"/>
  <c r="F322" i="44" l="1"/>
  <c r="G322" i="44" s="1"/>
  <c r="D322" i="44"/>
  <c r="D322" i="36"/>
  <c r="F322" i="36"/>
  <c r="G322" i="36" s="1"/>
  <c r="J124" i="36"/>
  <c r="Q123" i="36"/>
  <c r="L121" i="44"/>
  <c r="M121" i="44" s="1"/>
  <c r="E323" i="44"/>
  <c r="E323" i="36"/>
  <c r="F323" i="44" l="1"/>
  <c r="G323" i="44" s="1"/>
  <c r="D323" i="44"/>
  <c r="F323" i="36"/>
  <c r="G323" i="36" s="1"/>
  <c r="D323" i="36"/>
  <c r="K124" i="36"/>
  <c r="L124" i="36" s="1"/>
  <c r="M124" i="36" s="1"/>
  <c r="N124" i="36" s="1"/>
  <c r="N121" i="44"/>
  <c r="E324" i="36"/>
  <c r="E324" i="44"/>
  <c r="F324" i="44" l="1"/>
  <c r="G324" i="44" s="1"/>
  <c r="D324" i="44"/>
  <c r="F324" i="36"/>
  <c r="G324" i="36" s="1"/>
  <c r="D324" i="36"/>
  <c r="Q124" i="36"/>
  <c r="J125" i="36"/>
  <c r="Q121" i="44"/>
  <c r="J122" i="44"/>
  <c r="E325" i="44"/>
  <c r="E325" i="36"/>
  <c r="D325" i="44" l="1"/>
  <c r="F325" i="44"/>
  <c r="G325" i="44" s="1"/>
  <c r="D325" i="36"/>
  <c r="F325" i="36"/>
  <c r="G325" i="36" s="1"/>
  <c r="K125" i="36"/>
  <c r="L125" i="36" s="1"/>
  <c r="M125" i="36" s="1"/>
  <c r="K122" i="44"/>
  <c r="L122" i="44" s="1"/>
  <c r="M122" i="44" s="1"/>
  <c r="E326" i="36"/>
  <c r="E326" i="44"/>
  <c r="F326" i="44" l="1"/>
  <c r="G326" i="44" s="1"/>
  <c r="D326" i="44"/>
  <c r="D326" i="36"/>
  <c r="F326" i="36"/>
  <c r="G326" i="36" s="1"/>
  <c r="N125" i="36"/>
  <c r="Q125" i="36" s="1"/>
  <c r="N122" i="44"/>
  <c r="E327" i="44"/>
  <c r="E327" i="36"/>
  <c r="F327" i="44" l="1"/>
  <c r="G327" i="44" s="1"/>
  <c r="D327" i="44"/>
  <c r="D327" i="36"/>
  <c r="F327" i="36"/>
  <c r="G327" i="36" s="1"/>
  <c r="J126" i="36"/>
  <c r="K126" i="36" s="1"/>
  <c r="L126" i="36" s="1"/>
  <c r="M126" i="36" s="1"/>
  <c r="N126" i="36" s="1"/>
  <c r="Q122" i="44"/>
  <c r="J123" i="44"/>
  <c r="E328" i="44"/>
  <c r="E328" i="36"/>
  <c r="F328" i="44" l="1"/>
  <c r="G328" i="44" s="1"/>
  <c r="D328" i="44"/>
  <c r="F328" i="36"/>
  <c r="G328" i="36" s="1"/>
  <c r="D328" i="36"/>
  <c r="Q126" i="36"/>
  <c r="J127" i="36"/>
  <c r="K123" i="44"/>
  <c r="L123" i="44" s="1"/>
  <c r="M123" i="44" s="1"/>
  <c r="E329" i="36"/>
  <c r="E329" i="44"/>
  <c r="D329" i="44" l="1"/>
  <c r="F329" i="44"/>
  <c r="G329" i="44" s="1"/>
  <c r="F329" i="36"/>
  <c r="G329" i="36" s="1"/>
  <c r="D329" i="36"/>
  <c r="K127" i="36"/>
  <c r="L127" i="36" s="1"/>
  <c r="M127" i="36" s="1"/>
  <c r="N127" i="36" s="1"/>
  <c r="N123" i="44"/>
  <c r="E330" i="36"/>
  <c r="E330" i="44"/>
  <c r="D330" i="44" l="1"/>
  <c r="F330" i="44"/>
  <c r="G330" i="44" s="1"/>
  <c r="D330" i="36"/>
  <c r="F330" i="36"/>
  <c r="G330" i="36" s="1"/>
  <c r="Q127" i="36"/>
  <c r="J128" i="36"/>
  <c r="Q123" i="44"/>
  <c r="J124" i="44"/>
  <c r="E331" i="36"/>
  <c r="E331" i="44"/>
  <c r="D331" i="44" l="1"/>
  <c r="F331" i="44"/>
  <c r="G331" i="44" s="1"/>
  <c r="D331" i="36"/>
  <c r="F331" i="36"/>
  <c r="G331" i="36" s="1"/>
  <c r="K128" i="36"/>
  <c r="L128" i="36" s="1"/>
  <c r="K124" i="44"/>
  <c r="L124" i="44" s="1"/>
  <c r="M124" i="44" s="1"/>
  <c r="E332" i="44"/>
  <c r="E332" i="36"/>
  <c r="D332" i="44" l="1"/>
  <c r="F332" i="44"/>
  <c r="G332" i="44" s="1"/>
  <c r="F332" i="36"/>
  <c r="G332" i="36" s="1"/>
  <c r="D332" i="36"/>
  <c r="M128" i="36"/>
  <c r="N128" i="36" s="1"/>
  <c r="N124" i="44"/>
  <c r="E333" i="36"/>
  <c r="E333" i="44"/>
  <c r="D333" i="44" l="1"/>
  <c r="F333" i="44"/>
  <c r="G333" i="44" s="1"/>
  <c r="F333" i="36"/>
  <c r="G333" i="36" s="1"/>
  <c r="D333" i="36"/>
  <c r="J129" i="36"/>
  <c r="Q128" i="36"/>
  <c r="Q124" i="44"/>
  <c r="J125" i="44"/>
  <c r="E334" i="36"/>
  <c r="E334" i="44"/>
  <c r="F334" i="44" l="1"/>
  <c r="G334" i="44" s="1"/>
  <c r="D334" i="44"/>
  <c r="D334" i="36"/>
  <c r="F334" i="36"/>
  <c r="G334" i="36" s="1"/>
  <c r="K129" i="36"/>
  <c r="L129" i="36" s="1"/>
  <c r="M129" i="36" s="1"/>
  <c r="K125" i="44"/>
  <c r="L125" i="44" s="1"/>
  <c r="E335" i="36"/>
  <c r="E335" i="44"/>
  <c r="F335" i="44" l="1"/>
  <c r="G335" i="44" s="1"/>
  <c r="D335" i="44"/>
  <c r="F335" i="36"/>
  <c r="G335" i="36" s="1"/>
  <c r="D335" i="36"/>
  <c r="M125" i="44"/>
  <c r="N125" i="44" s="1"/>
  <c r="N129" i="36"/>
  <c r="E336" i="44"/>
  <c r="E336" i="36"/>
  <c r="F336" i="44" l="1"/>
  <c r="G336" i="44" s="1"/>
  <c r="D336" i="44"/>
  <c r="D336" i="36"/>
  <c r="F336" i="36"/>
  <c r="G336" i="36" s="1"/>
  <c r="J130" i="36"/>
  <c r="Q129" i="36"/>
  <c r="Q125" i="44"/>
  <c r="J126" i="44"/>
  <c r="E337" i="44"/>
  <c r="E337" i="36"/>
  <c r="D337" i="44" l="1"/>
  <c r="F337" i="44"/>
  <c r="G337" i="44" s="1"/>
  <c r="F337" i="36"/>
  <c r="G337" i="36" s="1"/>
  <c r="D337" i="36"/>
  <c r="K130" i="36"/>
  <c r="L130" i="36" s="1"/>
  <c r="M130" i="36" s="1"/>
  <c r="K126" i="44"/>
  <c r="L126" i="44" s="1"/>
  <c r="E338" i="44"/>
  <c r="E338" i="36"/>
  <c r="D338" i="44" l="1"/>
  <c r="F338" i="44"/>
  <c r="G338" i="44" s="1"/>
  <c r="F338" i="36"/>
  <c r="G338" i="36" s="1"/>
  <c r="D338" i="36"/>
  <c r="M126" i="44"/>
  <c r="N126" i="44" s="1"/>
  <c r="N130" i="36"/>
  <c r="E339" i="44"/>
  <c r="E339" i="36"/>
  <c r="D339" i="44" l="1"/>
  <c r="F339" i="44"/>
  <c r="G339" i="44" s="1"/>
  <c r="D339" i="36"/>
  <c r="F339" i="36"/>
  <c r="G339" i="36" s="1"/>
  <c r="Q126" i="44"/>
  <c r="J127" i="44"/>
  <c r="K127" i="44" s="1"/>
  <c r="Q130" i="36"/>
  <c r="J131" i="36"/>
  <c r="E340" i="44"/>
  <c r="E340" i="36"/>
  <c r="D340" i="44" l="1"/>
  <c r="F340" i="44"/>
  <c r="G340" i="44" s="1"/>
  <c r="F340" i="36"/>
  <c r="G340" i="36" s="1"/>
  <c r="D340" i="36"/>
  <c r="L127" i="44"/>
  <c r="M127" i="44" s="1"/>
  <c r="N127" i="44" s="1"/>
  <c r="J128" i="44" s="1"/>
  <c r="K131" i="36"/>
  <c r="L131" i="36" s="1"/>
  <c r="E341" i="44"/>
  <c r="E341" i="36"/>
  <c r="F341" i="44" l="1"/>
  <c r="G341" i="44" s="1"/>
  <c r="D341" i="44"/>
  <c r="D341" i="36"/>
  <c r="F341" i="36"/>
  <c r="G341" i="36" s="1"/>
  <c r="Q127" i="44"/>
  <c r="M131" i="36"/>
  <c r="N131" i="36" s="1"/>
  <c r="J132" i="36" s="1"/>
  <c r="K128" i="44"/>
  <c r="L128" i="44" s="1"/>
  <c r="E342" i="44"/>
  <c r="E342" i="36"/>
  <c r="D342" i="44" l="1"/>
  <c r="F342" i="44"/>
  <c r="G342" i="44" s="1"/>
  <c r="D342" i="36"/>
  <c r="F342" i="36"/>
  <c r="G342" i="36" s="1"/>
  <c r="Q131" i="36"/>
  <c r="K132" i="36"/>
  <c r="L132" i="36" s="1"/>
  <c r="M132" i="36" s="1"/>
  <c r="N132" i="36" s="1"/>
  <c r="M128" i="44"/>
  <c r="N128" i="44" s="1"/>
  <c r="E343" i="36"/>
  <c r="E343" i="44"/>
  <c r="D343" i="44" l="1"/>
  <c r="F343" i="44"/>
  <c r="G343" i="44" s="1"/>
  <c r="F343" i="36"/>
  <c r="G343" i="36" s="1"/>
  <c r="D343" i="36"/>
  <c r="J133" i="36"/>
  <c r="Q132" i="36"/>
  <c r="Q128" i="44"/>
  <c r="J129" i="44"/>
  <c r="E344" i="44"/>
  <c r="E344" i="36"/>
  <c r="D344" i="44" l="1"/>
  <c r="F344" i="44"/>
  <c r="G344" i="44" s="1"/>
  <c r="D344" i="36"/>
  <c r="F344" i="36"/>
  <c r="G344" i="36" s="1"/>
  <c r="K133" i="36"/>
  <c r="L133" i="36" s="1"/>
  <c r="K129" i="44"/>
  <c r="L129" i="44" s="1"/>
  <c r="M129" i="44" s="1"/>
  <c r="N129" i="44" s="1"/>
  <c r="E345" i="44"/>
  <c r="E345" i="36"/>
  <c r="D345" i="44" l="1"/>
  <c r="F345" i="44"/>
  <c r="G345" i="44" s="1"/>
  <c r="F345" i="36"/>
  <c r="G345" i="36" s="1"/>
  <c r="D345" i="36"/>
  <c r="M133" i="36"/>
  <c r="N133" i="36" s="1"/>
  <c r="Q129" i="44"/>
  <c r="J130" i="44"/>
  <c r="E346" i="44"/>
  <c r="E346" i="36"/>
  <c r="D346" i="44" l="1"/>
  <c r="F346" i="44"/>
  <c r="G346" i="44" s="1"/>
  <c r="F346" i="36"/>
  <c r="G346" i="36" s="1"/>
  <c r="D346" i="36"/>
  <c r="J134" i="36"/>
  <c r="Q133" i="36"/>
  <c r="K130" i="44"/>
  <c r="L130" i="44" s="1"/>
  <c r="M130" i="44" s="1"/>
  <c r="E347" i="36"/>
  <c r="E347" i="44"/>
  <c r="D347" i="44" l="1"/>
  <c r="F347" i="44"/>
  <c r="G347" i="44" s="1"/>
  <c r="F347" i="36"/>
  <c r="G347" i="36" s="1"/>
  <c r="D347" i="36"/>
  <c r="K134" i="36"/>
  <c r="L134" i="36" s="1"/>
  <c r="M134" i="36" s="1"/>
  <c r="N134" i="36" s="1"/>
  <c r="N130" i="44"/>
  <c r="E348" i="44"/>
  <c r="E348" i="36"/>
  <c r="D348" i="44" l="1"/>
  <c r="F348" i="44"/>
  <c r="G348" i="44" s="1"/>
  <c r="D348" i="36"/>
  <c r="F348" i="36"/>
  <c r="G348" i="36" s="1"/>
  <c r="J135" i="36"/>
  <c r="Q134" i="36"/>
  <c r="Q130" i="44"/>
  <c r="J131" i="44"/>
  <c r="E349" i="36"/>
  <c r="E349" i="44"/>
  <c r="D349" i="44" l="1"/>
  <c r="F349" i="44"/>
  <c r="G349" i="44" s="1"/>
  <c r="F349" i="36"/>
  <c r="G349" i="36" s="1"/>
  <c r="D349" i="36"/>
  <c r="K135" i="36"/>
  <c r="L135" i="36" s="1"/>
  <c r="M135" i="36" s="1"/>
  <c r="K131" i="44"/>
  <c r="L131" i="44" s="1"/>
  <c r="M131" i="44" s="1"/>
  <c r="E350" i="36"/>
  <c r="E350" i="44"/>
  <c r="D350" i="44" l="1"/>
  <c r="F350" i="44"/>
  <c r="G350" i="44" s="1"/>
  <c r="F350" i="36"/>
  <c r="G350" i="36" s="1"/>
  <c r="D350" i="36"/>
  <c r="N135" i="36"/>
  <c r="J136" i="36" s="1"/>
  <c r="N131" i="44"/>
  <c r="E351" i="36"/>
  <c r="E351" i="44"/>
  <c r="D351" i="44" l="1"/>
  <c r="F351" i="44"/>
  <c r="G351" i="44" s="1"/>
  <c r="F351" i="36"/>
  <c r="G351" i="36" s="1"/>
  <c r="D351" i="36"/>
  <c r="Q135" i="36"/>
  <c r="K136" i="36"/>
  <c r="Q131" i="44"/>
  <c r="J132" i="44"/>
  <c r="E352" i="44"/>
  <c r="E352" i="36"/>
  <c r="F352" i="44" l="1"/>
  <c r="G352" i="44" s="1"/>
  <c r="D352" i="44"/>
  <c r="D352" i="36"/>
  <c r="F352" i="36"/>
  <c r="G352" i="36" s="1"/>
  <c r="L136" i="36"/>
  <c r="M136" i="36" s="1"/>
  <c r="K132" i="44"/>
  <c r="L132" i="44" s="1"/>
  <c r="E353" i="36"/>
  <c r="E353" i="44"/>
  <c r="D353" i="44" l="1"/>
  <c r="F353" i="44"/>
  <c r="G353" i="44" s="1"/>
  <c r="D353" i="36"/>
  <c r="F353" i="36"/>
  <c r="G353" i="36" s="1"/>
  <c r="M132" i="44"/>
  <c r="N132" i="44" s="1"/>
  <c r="Q132" i="44" s="1"/>
  <c r="N136" i="36"/>
  <c r="E354" i="36"/>
  <c r="E354" i="44"/>
  <c r="D354" i="44" l="1"/>
  <c r="F354" i="44"/>
  <c r="G354" i="44" s="1"/>
  <c r="D354" i="36"/>
  <c r="F354" i="36"/>
  <c r="G354" i="36" s="1"/>
  <c r="J133" i="44"/>
  <c r="K133" i="44" s="1"/>
  <c r="L133" i="44" s="1"/>
  <c r="J137" i="36"/>
  <c r="Q136" i="36"/>
  <c r="E355" i="36"/>
  <c r="E355" i="44"/>
  <c r="D355" i="44" l="1"/>
  <c r="F355" i="44"/>
  <c r="G355" i="44" s="1"/>
  <c r="D355" i="36"/>
  <c r="F355" i="36"/>
  <c r="G355" i="36" s="1"/>
  <c r="M133" i="44"/>
  <c r="N133" i="44" s="1"/>
  <c r="Q133" i="44" s="1"/>
  <c r="K137" i="36"/>
  <c r="L137" i="36" s="1"/>
  <c r="M137" i="36" s="1"/>
  <c r="E356" i="36"/>
  <c r="E356" i="44"/>
  <c r="F356" i="44" l="1"/>
  <c r="G356" i="44" s="1"/>
  <c r="D356" i="44"/>
  <c r="F356" i="36"/>
  <c r="G356" i="36" s="1"/>
  <c r="D356" i="36"/>
  <c r="J134" i="44"/>
  <c r="K134" i="44" s="1"/>
  <c r="N137" i="36"/>
  <c r="J138" i="36" s="1"/>
  <c r="E357" i="44"/>
  <c r="E357" i="36"/>
  <c r="F357" i="44" l="1"/>
  <c r="G357" i="44" s="1"/>
  <c r="D357" i="44"/>
  <c r="D357" i="36"/>
  <c r="F357" i="36"/>
  <c r="G357" i="36" s="1"/>
  <c r="Q137" i="36"/>
  <c r="L134" i="44"/>
  <c r="M134" i="44" s="1"/>
  <c r="N134" i="44" s="1"/>
  <c r="K138" i="36"/>
  <c r="E358" i="44"/>
  <c r="E358" i="36"/>
  <c r="D358" i="44" l="1"/>
  <c r="F358" i="44"/>
  <c r="G358" i="44" s="1"/>
  <c r="F358" i="36"/>
  <c r="G358" i="36" s="1"/>
  <c r="D358" i="36"/>
  <c r="Q134" i="44"/>
  <c r="J135" i="44"/>
  <c r="K135" i="44" s="1"/>
  <c r="L138" i="36"/>
  <c r="E359" i="44"/>
  <c r="E359" i="36"/>
  <c r="F359" i="44" l="1"/>
  <c r="G359" i="44" s="1"/>
  <c r="D359" i="44"/>
  <c r="F359" i="36"/>
  <c r="G359" i="36" s="1"/>
  <c r="D359" i="36"/>
  <c r="M138" i="36"/>
  <c r="N138" i="36" s="1"/>
  <c r="L135" i="44"/>
  <c r="M135" i="44" s="1"/>
  <c r="E360" i="36"/>
  <c r="E360" i="44"/>
  <c r="F360" i="44" l="1"/>
  <c r="G360" i="44" s="1"/>
  <c r="D360" i="44"/>
  <c r="D360" i="36"/>
  <c r="F360" i="36"/>
  <c r="G360" i="36" s="1"/>
  <c r="J139" i="36"/>
  <c r="Q138" i="36"/>
  <c r="N135" i="44"/>
  <c r="E361" i="44"/>
  <c r="E361" i="36"/>
  <c r="D361" i="44" l="1"/>
  <c r="F361" i="44"/>
  <c r="G361" i="44" s="1"/>
  <c r="D361" i="36"/>
  <c r="F361" i="36"/>
  <c r="G361" i="36" s="1"/>
  <c r="K139" i="36"/>
  <c r="L139" i="36" s="1"/>
  <c r="M139" i="36" s="1"/>
  <c r="Q135" i="44"/>
  <c r="J136" i="44"/>
  <c r="E362" i="44"/>
  <c r="E362" i="36"/>
  <c r="D362" i="44" l="1"/>
  <c r="F362" i="44"/>
  <c r="G362" i="44" s="1"/>
  <c r="D362" i="36"/>
  <c r="F362" i="36"/>
  <c r="G362" i="36" s="1"/>
  <c r="N139" i="36"/>
  <c r="K136" i="44"/>
  <c r="L136" i="44" s="1"/>
  <c r="E363" i="44"/>
  <c r="E363" i="36"/>
  <c r="F363" i="44" l="1"/>
  <c r="G363" i="44" s="1"/>
  <c r="D363" i="44"/>
  <c r="D363" i="36"/>
  <c r="F363" i="36"/>
  <c r="G363" i="36" s="1"/>
  <c r="J140" i="36"/>
  <c r="Q139" i="36"/>
  <c r="M136" i="44"/>
  <c r="N136" i="44" s="1"/>
  <c r="E364" i="36"/>
  <c r="E364" i="44"/>
  <c r="D364" i="44" l="1"/>
  <c r="F364" i="44"/>
  <c r="G364" i="44" s="1"/>
  <c r="D364" i="36"/>
  <c r="F364" i="36"/>
  <c r="G364" i="36" s="1"/>
  <c r="K140" i="36"/>
  <c r="L140" i="36" s="1"/>
  <c r="Q136" i="44"/>
  <c r="J137" i="44"/>
  <c r="E365" i="36"/>
  <c r="E365" i="44"/>
  <c r="D365" i="44" l="1"/>
  <c r="F365" i="44"/>
  <c r="G365" i="44" s="1"/>
  <c r="D365" i="36"/>
  <c r="F365" i="36"/>
  <c r="G365" i="36" s="1"/>
  <c r="M140" i="36"/>
  <c r="N140" i="36" s="1"/>
  <c r="K137" i="44"/>
  <c r="L137" i="44" s="1"/>
  <c r="E366" i="36"/>
  <c r="E366" i="44"/>
  <c r="D366" i="44" l="1"/>
  <c r="F366" i="44"/>
  <c r="G366" i="44" s="1"/>
  <c r="D366" i="36"/>
  <c r="F366" i="36"/>
  <c r="G366" i="36" s="1"/>
  <c r="J141" i="36"/>
  <c r="Q140" i="36"/>
  <c r="M137" i="44"/>
  <c r="N137" i="44" s="1"/>
  <c r="E367" i="44"/>
  <c r="E367" i="36"/>
  <c r="D367" i="44" l="1"/>
  <c r="F367" i="44"/>
  <c r="G367" i="44" s="1"/>
  <c r="D367" i="36"/>
  <c r="F367" i="36"/>
  <c r="G367" i="36" s="1"/>
  <c r="K141" i="36"/>
  <c r="L141" i="36" s="1"/>
  <c r="Q137" i="44"/>
  <c r="J138" i="44"/>
  <c r="E368" i="44"/>
  <c r="E368" i="36"/>
  <c r="D368" i="44" l="1"/>
  <c r="F368" i="44"/>
  <c r="G368" i="44" s="1"/>
  <c r="D368" i="36"/>
  <c r="F368" i="36"/>
  <c r="G368" i="36" s="1"/>
  <c r="M141" i="36"/>
  <c r="N141" i="36" s="1"/>
  <c r="K138" i="44"/>
  <c r="L138" i="44" s="1"/>
  <c r="M138" i="44" s="1"/>
  <c r="N138" i="44" s="1"/>
  <c r="E369" i="36"/>
  <c r="E369" i="44"/>
  <c r="D369" i="44" l="1"/>
  <c r="F369" i="44"/>
  <c r="G369" i="44" s="1"/>
  <c r="D369" i="36"/>
  <c r="F369" i="36"/>
  <c r="G369" i="36" s="1"/>
  <c r="Q141" i="36"/>
  <c r="J142" i="36"/>
  <c r="Q138" i="44"/>
  <c r="J139" i="44"/>
  <c r="E370" i="44"/>
  <c r="E370" i="36"/>
  <c r="F370" i="44" l="1"/>
  <c r="G370" i="44" s="1"/>
  <c r="D370" i="44"/>
  <c r="F370" i="36"/>
  <c r="G370" i="36" s="1"/>
  <c r="D370" i="36"/>
  <c r="K142" i="36"/>
  <c r="L142" i="36" s="1"/>
  <c r="M142" i="36" s="1"/>
  <c r="N142" i="36" s="1"/>
  <c r="K139" i="44"/>
  <c r="E371" i="36"/>
  <c r="E371" i="44"/>
  <c r="F371" i="44" l="1"/>
  <c r="G371" i="44" s="1"/>
  <c r="D371" i="44"/>
  <c r="D371" i="36"/>
  <c r="F371" i="36"/>
  <c r="G371" i="36" s="1"/>
  <c r="Q142" i="36"/>
  <c r="J143" i="36"/>
  <c r="L139" i="44"/>
  <c r="M139" i="44" s="1"/>
  <c r="N139" i="44" s="1"/>
  <c r="E372" i="44"/>
  <c r="E372" i="36"/>
  <c r="D372" i="44" l="1"/>
  <c r="F372" i="44"/>
  <c r="G372" i="44" s="1"/>
  <c r="F372" i="36"/>
  <c r="G372" i="36" s="1"/>
  <c r="D372" i="36"/>
  <c r="K143" i="36"/>
  <c r="L143" i="36" s="1"/>
  <c r="M143" i="36" s="1"/>
  <c r="Q139" i="44"/>
  <c r="J140" i="44"/>
  <c r="E373" i="36"/>
  <c r="E373" i="44"/>
  <c r="D373" i="44" l="1"/>
  <c r="F373" i="44"/>
  <c r="G373" i="44" s="1"/>
  <c r="D373" i="36"/>
  <c r="F373" i="36"/>
  <c r="G373" i="36" s="1"/>
  <c r="N143" i="36"/>
  <c r="Q143" i="36" s="1"/>
  <c r="K140" i="44"/>
  <c r="L140" i="44" s="1"/>
  <c r="E374" i="44"/>
  <c r="E374" i="36"/>
  <c r="D374" i="44" l="1"/>
  <c r="F374" i="44"/>
  <c r="G374" i="44" s="1"/>
  <c r="F374" i="36"/>
  <c r="G374" i="36" s="1"/>
  <c r="D374" i="36"/>
  <c r="J144" i="36"/>
  <c r="K144" i="36" s="1"/>
  <c r="L144" i="36" s="1"/>
  <c r="M140" i="44"/>
  <c r="N140" i="44" s="1"/>
  <c r="E375" i="44"/>
  <c r="E375" i="36"/>
  <c r="D375" i="44" l="1"/>
  <c r="F375" i="44"/>
  <c r="G375" i="44" s="1"/>
  <c r="F375" i="36"/>
  <c r="G375" i="36" s="1"/>
  <c r="D375" i="36"/>
  <c r="M144" i="36"/>
  <c r="N144" i="36" s="1"/>
  <c r="Q140" i="44"/>
  <c r="J141" i="44"/>
  <c r="E376" i="36"/>
  <c r="E376" i="44"/>
  <c r="D376" i="44" l="1"/>
  <c r="F376" i="44"/>
  <c r="G376" i="44" s="1"/>
  <c r="F376" i="36"/>
  <c r="G376" i="36" s="1"/>
  <c r="D376" i="36"/>
  <c r="J145" i="36"/>
  <c r="Q144" i="36"/>
  <c r="K141" i="44"/>
  <c r="L141" i="44" s="1"/>
  <c r="M141" i="44" s="1"/>
  <c r="N141" i="44" s="1"/>
  <c r="E377" i="44"/>
  <c r="E377" i="36"/>
  <c r="F377" i="44" l="1"/>
  <c r="G377" i="44" s="1"/>
  <c r="D377" i="44"/>
  <c r="F377" i="36"/>
  <c r="G377" i="36" s="1"/>
  <c r="D377" i="36"/>
  <c r="K145" i="36"/>
  <c r="L145" i="36" s="1"/>
  <c r="Q141" i="44"/>
  <c r="J142" i="44"/>
  <c r="E378" i="44"/>
  <c r="E378" i="36"/>
  <c r="D378" i="44" l="1"/>
  <c r="F378" i="44"/>
  <c r="G378" i="44" s="1"/>
  <c r="D378" i="36"/>
  <c r="F378" i="36"/>
  <c r="G378" i="36" s="1"/>
  <c r="M145" i="36"/>
  <c r="N145" i="36" s="1"/>
  <c r="K142" i="44"/>
  <c r="L142" i="44" s="1"/>
  <c r="E379" i="44"/>
  <c r="E379" i="36"/>
  <c r="D379" i="44" l="1"/>
  <c r="F379" i="44"/>
  <c r="G379" i="44" s="1"/>
  <c r="F379" i="36"/>
  <c r="G379" i="36" s="1"/>
  <c r="D379" i="36"/>
  <c r="M142" i="44"/>
  <c r="N142" i="44" s="1"/>
  <c r="J146" i="36"/>
  <c r="Q145" i="36"/>
  <c r="E380" i="44"/>
  <c r="E380" i="36"/>
  <c r="F380" i="44" l="1"/>
  <c r="G380" i="44" s="1"/>
  <c r="D380" i="44"/>
  <c r="F380" i="36"/>
  <c r="G380" i="36" s="1"/>
  <c r="D380" i="36"/>
  <c r="K146" i="36"/>
  <c r="L146" i="36" s="1"/>
  <c r="M146" i="36" s="1"/>
  <c r="N146" i="36" s="1"/>
  <c r="Q142" i="44"/>
  <c r="J143" i="44"/>
  <c r="E381" i="36"/>
  <c r="E381" i="44"/>
  <c r="D381" i="44" l="1"/>
  <c r="F381" i="44"/>
  <c r="G381" i="44" s="1"/>
  <c r="F381" i="36"/>
  <c r="G381" i="36" s="1"/>
  <c r="D381" i="36"/>
  <c r="Q146" i="36"/>
  <c r="J147" i="36"/>
  <c r="K143" i="44"/>
  <c r="L143" i="44" s="1"/>
  <c r="E382" i="44"/>
  <c r="E382" i="36"/>
  <c r="D382" i="44" l="1"/>
  <c r="F382" i="44"/>
  <c r="G382" i="44" s="1"/>
  <c r="F382" i="36"/>
  <c r="G382" i="36" s="1"/>
  <c r="D382" i="36"/>
  <c r="K147" i="36"/>
  <c r="L147" i="36" s="1"/>
  <c r="M147" i="36" s="1"/>
  <c r="M143" i="44"/>
  <c r="N143" i="44" s="1"/>
  <c r="E383" i="36"/>
  <c r="E383" i="44"/>
  <c r="D383" i="44" l="1"/>
  <c r="F383" i="44"/>
  <c r="G383" i="44" s="1"/>
  <c r="D383" i="36"/>
  <c r="F383" i="36"/>
  <c r="G383" i="36" s="1"/>
  <c r="N147" i="36"/>
  <c r="Q143" i="44"/>
  <c r="J144" i="44"/>
  <c r="E384" i="44"/>
  <c r="E384" i="36"/>
  <c r="D384" i="44" l="1"/>
  <c r="F384" i="44"/>
  <c r="G384" i="44" s="1"/>
  <c r="D384" i="36"/>
  <c r="F384" i="36"/>
  <c r="G384" i="36" s="1"/>
  <c r="Q147" i="36"/>
  <c r="J148" i="36"/>
  <c r="K144" i="44"/>
  <c r="L144" i="44" s="1"/>
  <c r="E385" i="44"/>
  <c r="E385" i="36"/>
  <c r="D385" i="44" l="1"/>
  <c r="F385" i="44"/>
  <c r="G385" i="44" s="1"/>
  <c r="F385" i="36"/>
  <c r="G385" i="36" s="1"/>
  <c r="D385" i="36"/>
  <c r="K148" i="36"/>
  <c r="M144" i="44"/>
  <c r="N144" i="44" s="1"/>
  <c r="E386" i="36"/>
  <c r="E386" i="44"/>
  <c r="F386" i="44" l="1"/>
  <c r="G386" i="44" s="1"/>
  <c r="D386" i="44"/>
  <c r="D386" i="36"/>
  <c r="F386" i="36"/>
  <c r="G386" i="36" s="1"/>
  <c r="L148" i="36"/>
  <c r="Q144" i="44"/>
  <c r="J145" i="44"/>
  <c r="E387" i="44"/>
  <c r="E387" i="36"/>
  <c r="F387" i="44" l="1"/>
  <c r="G387" i="44" s="1"/>
  <c r="D387" i="44"/>
  <c r="D387" i="36"/>
  <c r="F387" i="36"/>
  <c r="G387" i="36" s="1"/>
  <c r="M148" i="36"/>
  <c r="N148" i="36" s="1"/>
  <c r="K145" i="44"/>
  <c r="E388" i="36"/>
  <c r="E388" i="44"/>
  <c r="D388" i="44" l="1"/>
  <c r="F388" i="44"/>
  <c r="G388" i="44" s="1"/>
  <c r="D388" i="36"/>
  <c r="F388" i="36"/>
  <c r="G388" i="36" s="1"/>
  <c r="J149" i="36"/>
  <c r="Q148" i="36"/>
  <c r="L145" i="44"/>
  <c r="M145" i="44" s="1"/>
  <c r="N145" i="44" s="1"/>
  <c r="E389" i="36"/>
  <c r="E389" i="44"/>
  <c r="D389" i="44" l="1"/>
  <c r="F389" i="44"/>
  <c r="G389" i="44" s="1"/>
  <c r="D389" i="36"/>
  <c r="F389" i="36"/>
  <c r="G389" i="36" s="1"/>
  <c r="K149" i="36"/>
  <c r="L149" i="36" s="1"/>
  <c r="Q145" i="44"/>
  <c r="J146" i="44"/>
  <c r="E390" i="36"/>
  <c r="E390" i="44"/>
  <c r="F390" i="44" l="1"/>
  <c r="G390" i="44" s="1"/>
  <c r="D390" i="44"/>
  <c r="F390" i="36"/>
  <c r="G390" i="36" s="1"/>
  <c r="D390" i="36"/>
  <c r="M149" i="36"/>
  <c r="N149" i="36" s="1"/>
  <c r="K146" i="44"/>
  <c r="L146" i="44" s="1"/>
  <c r="E391" i="44"/>
  <c r="E391" i="36"/>
  <c r="D391" i="44" l="1"/>
  <c r="F391" i="44"/>
  <c r="G391" i="44" s="1"/>
  <c r="D391" i="36"/>
  <c r="F391" i="36"/>
  <c r="G391" i="36" s="1"/>
  <c r="J150" i="36"/>
  <c r="Q149" i="36"/>
  <c r="M146" i="44"/>
  <c r="N146" i="44" s="1"/>
  <c r="E392" i="36"/>
  <c r="E392" i="44"/>
  <c r="D392" i="44" l="1"/>
  <c r="F392" i="44"/>
  <c r="G392" i="44" s="1"/>
  <c r="D392" i="36"/>
  <c r="F392" i="36"/>
  <c r="G392" i="36" s="1"/>
  <c r="K150" i="36"/>
  <c r="L150" i="36" s="1"/>
  <c r="M150" i="36" s="1"/>
  <c r="Q146" i="44"/>
  <c r="J147" i="44"/>
  <c r="E393" i="44"/>
  <c r="E393" i="36"/>
  <c r="D393" i="44" l="1"/>
  <c r="F393" i="44"/>
  <c r="G393" i="44" s="1"/>
  <c r="D393" i="36"/>
  <c r="F393" i="36"/>
  <c r="G393" i="36" s="1"/>
  <c r="N150" i="36"/>
  <c r="K147" i="44"/>
  <c r="L147" i="44" s="1"/>
  <c r="E394" i="36"/>
  <c r="E394" i="44"/>
  <c r="D394" i="44" l="1"/>
  <c r="F394" i="44"/>
  <c r="G394" i="44" s="1"/>
  <c r="D394" i="36"/>
  <c r="F394" i="36"/>
  <c r="G394" i="36" s="1"/>
  <c r="M147" i="44"/>
  <c r="N147" i="44" s="1"/>
  <c r="Q150" i="36"/>
  <c r="J151" i="36"/>
  <c r="E395" i="36"/>
  <c r="E395" i="44"/>
  <c r="D395" i="44" l="1"/>
  <c r="F395" i="44"/>
  <c r="G395" i="44" s="1"/>
  <c r="D395" i="36"/>
  <c r="F395" i="36"/>
  <c r="G395" i="36" s="1"/>
  <c r="Q147" i="44"/>
  <c r="J148" i="44"/>
  <c r="K148" i="44" s="1"/>
  <c r="L148" i="44" s="1"/>
  <c r="K151" i="36"/>
  <c r="E396" i="44"/>
  <c r="E396" i="36"/>
  <c r="D396" i="44" l="1"/>
  <c r="F396" i="44"/>
  <c r="G396" i="44" s="1"/>
  <c r="D396" i="36"/>
  <c r="F396" i="36"/>
  <c r="G396" i="36" s="1"/>
  <c r="L151" i="36"/>
  <c r="M148" i="44"/>
  <c r="N148" i="44" s="1"/>
  <c r="E397" i="44"/>
  <c r="E397" i="36"/>
  <c r="D397" i="44" l="1"/>
  <c r="F397" i="44"/>
  <c r="G397" i="44" s="1"/>
  <c r="F397" i="36"/>
  <c r="G397" i="36" s="1"/>
  <c r="D397" i="36"/>
  <c r="M151" i="36"/>
  <c r="N151" i="36" s="1"/>
  <c r="Q148" i="44"/>
  <c r="J149" i="44"/>
  <c r="E398" i="44"/>
  <c r="E398" i="36"/>
  <c r="D398" i="44" l="1"/>
  <c r="F398" i="44"/>
  <c r="G398" i="44" s="1"/>
  <c r="D398" i="36"/>
  <c r="F398" i="36"/>
  <c r="G398" i="36" s="1"/>
  <c r="Q151" i="36"/>
  <c r="J152" i="36"/>
  <c r="K149" i="44"/>
  <c r="L149" i="44" s="1"/>
  <c r="M149" i="44" s="1"/>
  <c r="E399" i="44"/>
  <c r="E399" i="36"/>
  <c r="D399" i="44" l="1"/>
  <c r="F399" i="44"/>
  <c r="G399" i="44" s="1"/>
  <c r="F399" i="36"/>
  <c r="G399" i="36" s="1"/>
  <c r="D399" i="36"/>
  <c r="K152" i="36"/>
  <c r="L152" i="36" s="1"/>
  <c r="M152" i="36" s="1"/>
  <c r="N152" i="36" s="1"/>
  <c r="N149" i="44"/>
  <c r="E400" i="36"/>
  <c r="E400" i="44"/>
  <c r="F400" i="44" l="1"/>
  <c r="G400" i="44" s="1"/>
  <c r="D400" i="44"/>
  <c r="D400" i="36"/>
  <c r="F400" i="36"/>
  <c r="G400" i="36" s="1"/>
  <c r="J153" i="36"/>
  <c r="Q152" i="36"/>
  <c r="Q149" i="44"/>
  <c r="J150" i="44"/>
  <c r="E401" i="44"/>
  <c r="E401" i="36"/>
  <c r="D401" i="44" l="1"/>
  <c r="F401" i="44"/>
  <c r="G401" i="44" s="1"/>
  <c r="D401" i="36"/>
  <c r="F401" i="36"/>
  <c r="G401" i="36" s="1"/>
  <c r="K153" i="36"/>
  <c r="L153" i="36" s="1"/>
  <c r="M153" i="36" s="1"/>
  <c r="N153" i="36" s="1"/>
  <c r="K150" i="44"/>
  <c r="L150" i="44" s="1"/>
  <c r="M150" i="44" s="1"/>
  <c r="E402" i="44"/>
  <c r="E402" i="36"/>
  <c r="F402" i="44" l="1"/>
  <c r="G402" i="44" s="1"/>
  <c r="D402" i="44"/>
  <c r="F402" i="36"/>
  <c r="G402" i="36" s="1"/>
  <c r="D402" i="36"/>
  <c r="Q153" i="36"/>
  <c r="J154" i="36"/>
  <c r="N150" i="44"/>
  <c r="E403" i="44"/>
  <c r="E403" i="36"/>
  <c r="D403" i="44" l="1"/>
  <c r="F403" i="44"/>
  <c r="G403" i="44" s="1"/>
  <c r="F403" i="36"/>
  <c r="G403" i="36" s="1"/>
  <c r="D403" i="36"/>
  <c r="K154" i="36"/>
  <c r="L154" i="36" s="1"/>
  <c r="M154" i="36" s="1"/>
  <c r="N154" i="36" s="1"/>
  <c r="Q150" i="44"/>
  <c r="J151" i="44"/>
  <c r="E404" i="36"/>
  <c r="E404" i="44"/>
  <c r="D404" i="44" l="1"/>
  <c r="F404" i="44"/>
  <c r="G404" i="44" s="1"/>
  <c r="D404" i="36"/>
  <c r="F404" i="36"/>
  <c r="G404" i="36" s="1"/>
  <c r="Q154" i="36"/>
  <c r="J155" i="36"/>
  <c r="K151" i="44"/>
  <c r="L151" i="44" s="1"/>
  <c r="M151" i="44" s="1"/>
  <c r="N151" i="44" s="1"/>
  <c r="E405" i="36"/>
  <c r="E405" i="44"/>
  <c r="D405" i="44" l="1"/>
  <c r="F405" i="44"/>
  <c r="G405" i="44" s="1"/>
  <c r="D405" i="36"/>
  <c r="F405" i="36"/>
  <c r="G405" i="36" s="1"/>
  <c r="K155" i="36"/>
  <c r="Q151" i="44"/>
  <c r="J152" i="44"/>
  <c r="E406" i="36"/>
  <c r="E406" i="44"/>
  <c r="D406" i="44" l="1"/>
  <c r="F406" i="44"/>
  <c r="G406" i="44" s="1"/>
  <c r="F406" i="36"/>
  <c r="G406" i="36" s="1"/>
  <c r="D406" i="36"/>
  <c r="L155" i="36"/>
  <c r="M155" i="36" s="1"/>
  <c r="K152" i="44"/>
  <c r="L152" i="44" s="1"/>
  <c r="M152" i="44" s="1"/>
  <c r="N152" i="44" s="1"/>
  <c r="E407" i="36"/>
  <c r="E407" i="44"/>
  <c r="F407" i="44" l="1"/>
  <c r="G407" i="44" s="1"/>
  <c r="D407" i="44"/>
  <c r="D407" i="36"/>
  <c r="F407" i="36"/>
  <c r="G407" i="36" s="1"/>
  <c r="N155" i="36"/>
  <c r="Q152" i="44"/>
  <c r="J153" i="44"/>
  <c r="E408" i="36"/>
  <c r="E408" i="44"/>
  <c r="D408" i="44" l="1"/>
  <c r="F408" i="44"/>
  <c r="G408" i="44" s="1"/>
  <c r="D408" i="36"/>
  <c r="F408" i="36"/>
  <c r="G408" i="36" s="1"/>
  <c r="J156" i="36"/>
  <c r="Q155" i="36"/>
  <c r="K153" i="44"/>
  <c r="L153" i="44" s="1"/>
  <c r="E409" i="36"/>
  <c r="E409" i="44"/>
  <c r="D409" i="44" l="1"/>
  <c r="F409" i="44"/>
  <c r="G409" i="44" s="1"/>
  <c r="D409" i="36"/>
  <c r="F409" i="36"/>
  <c r="G409" i="36" s="1"/>
  <c r="M153" i="44"/>
  <c r="N153" i="44" s="1"/>
  <c r="J154" i="44" s="1"/>
  <c r="K156" i="36"/>
  <c r="L156" i="36" s="1"/>
  <c r="M156" i="36" s="1"/>
  <c r="E410" i="36"/>
  <c r="E410" i="44"/>
  <c r="F410" i="44" l="1"/>
  <c r="G410" i="44" s="1"/>
  <c r="D410" i="44"/>
  <c r="D410" i="36"/>
  <c r="F410" i="36"/>
  <c r="G410" i="36" s="1"/>
  <c r="Q153" i="44"/>
  <c r="N156" i="36"/>
  <c r="K154" i="44"/>
  <c r="L154" i="44" s="1"/>
  <c r="E411" i="44"/>
  <c r="E411" i="36"/>
  <c r="F411" i="44" l="1"/>
  <c r="G411" i="44" s="1"/>
  <c r="D411" i="44"/>
  <c r="F411" i="36"/>
  <c r="G411" i="36" s="1"/>
  <c r="D411" i="36"/>
  <c r="M154" i="44"/>
  <c r="N154" i="44" s="1"/>
  <c r="Q156" i="36"/>
  <c r="J157" i="36"/>
  <c r="E412" i="44"/>
  <c r="E412" i="36"/>
  <c r="D412" i="44" l="1"/>
  <c r="F412" i="44"/>
  <c r="G412" i="44" s="1"/>
  <c r="F412" i="36"/>
  <c r="G412" i="36" s="1"/>
  <c r="D412" i="36"/>
  <c r="K157" i="36"/>
  <c r="L157" i="36" s="1"/>
  <c r="M157" i="36" s="1"/>
  <c r="N157" i="36" s="1"/>
  <c r="Q154" i="44"/>
  <c r="J155" i="44"/>
  <c r="E413" i="44"/>
  <c r="E413" i="36"/>
  <c r="D413" i="44" l="1"/>
  <c r="F413" i="44"/>
  <c r="G413" i="44" s="1"/>
  <c r="D413" i="36"/>
  <c r="F413" i="36"/>
  <c r="G413" i="36" s="1"/>
  <c r="Q157" i="36"/>
  <c r="J158" i="36"/>
  <c r="K155" i="44"/>
  <c r="L155" i="44" s="1"/>
  <c r="E414" i="44"/>
  <c r="E414" i="36"/>
  <c r="F414" i="44" l="1"/>
  <c r="G414" i="44" s="1"/>
  <c r="D414" i="44"/>
  <c r="F414" i="36"/>
  <c r="G414" i="36" s="1"/>
  <c r="D414" i="36"/>
  <c r="M155" i="44"/>
  <c r="N155" i="44" s="1"/>
  <c r="K158" i="36"/>
  <c r="L158" i="36" s="1"/>
  <c r="M158" i="36" s="1"/>
  <c r="N158" i="36" s="1"/>
  <c r="E415" i="44"/>
  <c r="E415" i="36"/>
  <c r="F415" i="44" l="1"/>
  <c r="G415" i="44" s="1"/>
  <c r="D415" i="44"/>
  <c r="F415" i="36"/>
  <c r="G415" i="36" s="1"/>
  <c r="D415" i="36"/>
  <c r="Q158" i="36"/>
  <c r="J159" i="36"/>
  <c r="Q155" i="44"/>
  <c r="J156" i="44"/>
  <c r="E416" i="36"/>
  <c r="E416" i="44"/>
  <c r="D416" i="44" l="1"/>
  <c r="F416" i="44"/>
  <c r="G416" i="44" s="1"/>
  <c r="D416" i="36"/>
  <c r="F416" i="36"/>
  <c r="G416" i="36" s="1"/>
  <c r="K159" i="36"/>
  <c r="L159" i="36" s="1"/>
  <c r="M159" i="36" s="1"/>
  <c r="K156" i="44"/>
  <c r="L156" i="44" s="1"/>
  <c r="M156" i="44" s="1"/>
  <c r="E417" i="36"/>
  <c r="E417" i="44"/>
  <c r="F417" i="44" l="1"/>
  <c r="G417" i="44" s="1"/>
  <c r="D417" i="44"/>
  <c r="F417" i="36"/>
  <c r="G417" i="36" s="1"/>
  <c r="D417" i="36"/>
  <c r="N159" i="36"/>
  <c r="Q159" i="36" s="1"/>
  <c r="N156" i="44"/>
  <c r="E418" i="44"/>
  <c r="E418" i="36"/>
  <c r="F418" i="44" l="1"/>
  <c r="G418" i="44" s="1"/>
  <c r="D418" i="44"/>
  <c r="D418" i="36"/>
  <c r="F418" i="36"/>
  <c r="G418" i="36" s="1"/>
  <c r="J160" i="36"/>
  <c r="K160" i="36" s="1"/>
  <c r="Q156" i="44"/>
  <c r="J157" i="44"/>
  <c r="E419" i="36"/>
  <c r="E419" i="44"/>
  <c r="F419" i="44" l="1"/>
  <c r="G419" i="44" s="1"/>
  <c r="D419" i="44"/>
  <c r="F419" i="36"/>
  <c r="G419" i="36" s="1"/>
  <c r="D419" i="36"/>
  <c r="L160" i="36"/>
  <c r="M160" i="36" s="1"/>
  <c r="N160" i="36" s="1"/>
  <c r="J161" i="36" s="1"/>
  <c r="K157" i="44"/>
  <c r="E420" i="36"/>
  <c r="E420" i="44"/>
  <c r="D420" i="44" l="1"/>
  <c r="F420" i="44"/>
  <c r="G420" i="44" s="1"/>
  <c r="D420" i="36"/>
  <c r="F420" i="36"/>
  <c r="G420" i="36" s="1"/>
  <c r="Q160" i="36"/>
  <c r="K161" i="36"/>
  <c r="L161" i="36" s="1"/>
  <c r="M161" i="36" s="1"/>
  <c r="N161" i="36" s="1"/>
  <c r="L157" i="44"/>
  <c r="M157" i="44" s="1"/>
  <c r="N157" i="44" s="1"/>
  <c r="E421" i="44"/>
  <c r="E421" i="36"/>
  <c r="D421" i="44" l="1"/>
  <c r="F421" i="44"/>
  <c r="G421" i="44" s="1"/>
  <c r="D421" i="36"/>
  <c r="F421" i="36"/>
  <c r="G421" i="36" s="1"/>
  <c r="J162" i="36"/>
  <c r="Q161" i="36"/>
  <c r="Q157" i="44"/>
  <c r="J158" i="44"/>
  <c r="E422" i="44"/>
  <c r="E422" i="36"/>
  <c r="D422" i="44" l="1"/>
  <c r="F422" i="44"/>
  <c r="G422" i="44" s="1"/>
  <c r="F422" i="36"/>
  <c r="G422" i="36" s="1"/>
  <c r="D422" i="36"/>
  <c r="K162" i="36"/>
  <c r="L162" i="36" s="1"/>
  <c r="M162" i="36" s="1"/>
  <c r="K158" i="44"/>
  <c r="L158" i="44" s="1"/>
  <c r="M158" i="44" s="1"/>
  <c r="E423" i="36"/>
  <c r="E423" i="44"/>
  <c r="D423" i="44" l="1"/>
  <c r="F423" i="44"/>
  <c r="G423" i="44" s="1"/>
  <c r="D423" i="36"/>
  <c r="F423" i="36"/>
  <c r="G423" i="36" s="1"/>
  <c r="N162" i="36"/>
  <c r="N158" i="44"/>
  <c r="E424" i="44"/>
  <c r="E424" i="36"/>
  <c r="D424" i="44" l="1"/>
  <c r="F424" i="44"/>
  <c r="G424" i="44" s="1"/>
  <c r="F424" i="36"/>
  <c r="G424" i="36" s="1"/>
  <c r="D424" i="36"/>
  <c r="Q162" i="36"/>
  <c r="J163" i="36"/>
  <c r="Q158" i="44"/>
  <c r="J159" i="44"/>
  <c r="E425" i="36"/>
  <c r="E425" i="44"/>
  <c r="D425" i="44" l="1"/>
  <c r="F425" i="44"/>
  <c r="G425" i="44" s="1"/>
  <c r="F425" i="36"/>
  <c r="G425" i="36" s="1"/>
  <c r="D425" i="36"/>
  <c r="K163" i="36"/>
  <c r="L163" i="36" s="1"/>
  <c r="M163" i="36" s="1"/>
  <c r="N163" i="36" s="1"/>
  <c r="K159" i="44"/>
  <c r="L159" i="44" s="1"/>
  <c r="E426" i="44"/>
  <c r="E426" i="36"/>
  <c r="D426" i="44" l="1"/>
  <c r="F426" i="44"/>
  <c r="G426" i="44" s="1"/>
  <c r="F426" i="36"/>
  <c r="G426" i="36" s="1"/>
  <c r="D426" i="36"/>
  <c r="J164" i="36"/>
  <c r="Q163" i="36"/>
  <c r="M159" i="44"/>
  <c r="N159" i="44" s="1"/>
  <c r="E427" i="36"/>
  <c r="E427" i="44"/>
  <c r="F427" i="44" l="1"/>
  <c r="G427" i="44" s="1"/>
  <c r="D427" i="44"/>
  <c r="F427" i="36"/>
  <c r="G427" i="36" s="1"/>
  <c r="D427" i="36"/>
  <c r="K164" i="36"/>
  <c r="L164" i="36" s="1"/>
  <c r="M164" i="36" s="1"/>
  <c r="N164" i="36" s="1"/>
  <c r="Q159" i="44"/>
  <c r="J160" i="44"/>
  <c r="E428" i="44"/>
  <c r="E428" i="36"/>
  <c r="D428" i="44" l="1"/>
  <c r="F428" i="44"/>
  <c r="G428" i="44" s="1"/>
  <c r="D428" i="36"/>
  <c r="F428" i="36"/>
  <c r="G428" i="36" s="1"/>
  <c r="Q164" i="36"/>
  <c r="J165" i="36"/>
  <c r="K160" i="44"/>
  <c r="L160" i="44" s="1"/>
  <c r="M160" i="44" s="1"/>
  <c r="E429" i="44"/>
  <c r="E429" i="36"/>
  <c r="F429" i="44" l="1"/>
  <c r="G429" i="44" s="1"/>
  <c r="D429" i="44"/>
  <c r="F429" i="36"/>
  <c r="G429" i="36" s="1"/>
  <c r="D429" i="36"/>
  <c r="K165" i="36"/>
  <c r="L165" i="36" s="1"/>
  <c r="M165" i="36" s="1"/>
  <c r="N160" i="44"/>
  <c r="E430" i="44"/>
  <c r="E430" i="36"/>
  <c r="D430" i="44" l="1"/>
  <c r="F430" i="44"/>
  <c r="G430" i="44" s="1"/>
  <c r="F430" i="36"/>
  <c r="G430" i="36" s="1"/>
  <c r="D430" i="36"/>
  <c r="N165" i="36"/>
  <c r="Q160" i="44"/>
  <c r="J161" i="44"/>
  <c r="E431" i="44"/>
  <c r="E431" i="36"/>
  <c r="D431" i="44" l="1"/>
  <c r="F431" i="44"/>
  <c r="G431" i="44" s="1"/>
  <c r="F431" i="36"/>
  <c r="G431" i="36" s="1"/>
  <c r="D431" i="36"/>
  <c r="Q165" i="36"/>
  <c r="J166" i="36"/>
  <c r="K161" i="44"/>
  <c r="E432" i="36"/>
  <c r="E432" i="44"/>
  <c r="D432" i="44" l="1"/>
  <c r="F432" i="44"/>
  <c r="G432" i="44" s="1"/>
  <c r="F432" i="36"/>
  <c r="G432" i="36" s="1"/>
  <c r="D432" i="36"/>
  <c r="K166" i="36"/>
  <c r="L166" i="36" s="1"/>
  <c r="M166" i="36" s="1"/>
  <c r="N166" i="36" s="1"/>
  <c r="L161" i="44"/>
  <c r="M161" i="44" s="1"/>
  <c r="E433" i="44"/>
  <c r="E433" i="36"/>
  <c r="F433" i="44" l="1"/>
  <c r="G433" i="44" s="1"/>
  <c r="D433" i="44"/>
  <c r="D433" i="36"/>
  <c r="F433" i="36"/>
  <c r="G433" i="36" s="1"/>
  <c r="Q166" i="36"/>
  <c r="J167" i="36"/>
  <c r="N161" i="44"/>
  <c r="E434" i="44"/>
  <c r="E434" i="36"/>
  <c r="F434" i="44" l="1"/>
  <c r="G434" i="44" s="1"/>
  <c r="D434" i="44"/>
  <c r="F434" i="36"/>
  <c r="G434" i="36" s="1"/>
  <c r="D434" i="36"/>
  <c r="K167" i="36"/>
  <c r="L167" i="36" s="1"/>
  <c r="M167" i="36" s="1"/>
  <c r="Q161" i="44"/>
  <c r="J162" i="44"/>
  <c r="E435" i="36"/>
  <c r="E435" i="44"/>
  <c r="D435" i="44" l="1"/>
  <c r="F435" i="44"/>
  <c r="G435" i="44" s="1"/>
  <c r="D435" i="36"/>
  <c r="F435" i="36"/>
  <c r="G435" i="36" s="1"/>
  <c r="N167" i="36"/>
  <c r="K162" i="44"/>
  <c r="L162" i="44" s="1"/>
  <c r="M162" i="44" s="1"/>
  <c r="E436" i="44"/>
  <c r="E436" i="36"/>
  <c r="F436" i="44" l="1"/>
  <c r="G436" i="44" s="1"/>
  <c r="D436" i="44"/>
  <c r="F436" i="36"/>
  <c r="G436" i="36" s="1"/>
  <c r="D436" i="36"/>
  <c r="J168" i="36"/>
  <c r="K168" i="36" s="1"/>
  <c r="L168" i="36" s="1"/>
  <c r="Q167" i="36"/>
  <c r="N162" i="44"/>
  <c r="E437" i="44"/>
  <c r="E437" i="36"/>
  <c r="D437" i="44" l="1"/>
  <c r="F437" i="44"/>
  <c r="G437" i="44" s="1"/>
  <c r="D437" i="36"/>
  <c r="F437" i="36"/>
  <c r="G437" i="36" s="1"/>
  <c r="M168" i="36"/>
  <c r="N168" i="36" s="1"/>
  <c r="Q162" i="44"/>
  <c r="J163" i="44"/>
  <c r="E438" i="44"/>
  <c r="E438" i="36"/>
  <c r="F438" i="44" l="1"/>
  <c r="G438" i="44" s="1"/>
  <c r="D438" i="44"/>
  <c r="F438" i="36"/>
  <c r="G438" i="36" s="1"/>
  <c r="D438" i="36"/>
  <c r="J169" i="36"/>
  <c r="K169" i="36" s="1"/>
  <c r="L169" i="36" s="1"/>
  <c r="Q168" i="36"/>
  <c r="K163" i="44"/>
  <c r="L163" i="44" s="1"/>
  <c r="E439" i="44"/>
  <c r="E439" i="36"/>
  <c r="D439" i="44" l="1"/>
  <c r="F439" i="44"/>
  <c r="G439" i="44" s="1"/>
  <c r="D439" i="36"/>
  <c r="F439" i="36"/>
  <c r="G439" i="36" s="1"/>
  <c r="M163" i="44"/>
  <c r="N163" i="44" s="1"/>
  <c r="M169" i="36"/>
  <c r="N169" i="36" s="1"/>
  <c r="E440" i="44"/>
  <c r="E440" i="36"/>
  <c r="D440" i="44" l="1"/>
  <c r="F440" i="44"/>
  <c r="G440" i="44" s="1"/>
  <c r="D440" i="36"/>
  <c r="F440" i="36"/>
  <c r="G440" i="36" s="1"/>
  <c r="Q163" i="44"/>
  <c r="J164" i="44"/>
  <c r="K164" i="44" s="1"/>
  <c r="Q169" i="36"/>
  <c r="J170" i="36"/>
  <c r="E441" i="36"/>
  <c r="E441" i="44"/>
  <c r="F441" i="44" l="1"/>
  <c r="G441" i="44" s="1"/>
  <c r="D441" i="44"/>
  <c r="F441" i="36"/>
  <c r="G441" i="36" s="1"/>
  <c r="D441" i="36"/>
  <c r="K170" i="36"/>
  <c r="L170" i="36" s="1"/>
  <c r="M170" i="36" s="1"/>
  <c r="L164" i="44"/>
  <c r="M164" i="44" s="1"/>
  <c r="N164" i="44" s="1"/>
  <c r="E442" i="36"/>
  <c r="E442" i="44"/>
  <c r="F442" i="44" l="1"/>
  <c r="G442" i="44" s="1"/>
  <c r="D442" i="44"/>
  <c r="F442" i="36"/>
  <c r="G442" i="36" s="1"/>
  <c r="D442" i="36"/>
  <c r="Q164" i="44"/>
  <c r="J165" i="44"/>
  <c r="N170" i="36"/>
  <c r="E443" i="36"/>
  <c r="E443" i="44"/>
  <c r="D443" i="44" l="1"/>
  <c r="F443" i="44"/>
  <c r="G443" i="44" s="1"/>
  <c r="D443" i="36"/>
  <c r="F443" i="36"/>
  <c r="G443" i="36" s="1"/>
  <c r="K165" i="44"/>
  <c r="L165" i="44" s="1"/>
  <c r="M165" i="44" s="1"/>
  <c r="Q170" i="36"/>
  <c r="J171" i="36"/>
  <c r="E444" i="36"/>
  <c r="E444" i="44"/>
  <c r="D444" i="44" l="1"/>
  <c r="F444" i="44"/>
  <c r="G444" i="44" s="1"/>
  <c r="D444" i="36"/>
  <c r="F444" i="36"/>
  <c r="G444" i="36" s="1"/>
  <c r="N165" i="44"/>
  <c r="K171" i="36"/>
  <c r="L171" i="36" s="1"/>
  <c r="M171" i="36" s="1"/>
  <c r="E445" i="36"/>
  <c r="E445" i="44"/>
  <c r="F445" i="44" l="1"/>
  <c r="G445" i="44" s="1"/>
  <c r="D445" i="44"/>
  <c r="D445" i="36"/>
  <c r="F445" i="36"/>
  <c r="G445" i="36" s="1"/>
  <c r="Q165" i="44"/>
  <c r="J166" i="44"/>
  <c r="N171" i="36"/>
  <c r="E446" i="44"/>
  <c r="E446" i="36"/>
  <c r="D446" i="44" l="1"/>
  <c r="F446" i="44"/>
  <c r="G446" i="44" s="1"/>
  <c r="F446" i="36"/>
  <c r="G446" i="36" s="1"/>
  <c r="D446" i="36"/>
  <c r="K166" i="44"/>
  <c r="L166" i="44" s="1"/>
  <c r="Q171" i="36"/>
  <c r="J172" i="36"/>
  <c r="E447" i="44"/>
  <c r="E447" i="36"/>
  <c r="D447" i="44" l="1"/>
  <c r="F447" i="44"/>
  <c r="G447" i="44" s="1"/>
  <c r="D447" i="36"/>
  <c r="F447" i="36"/>
  <c r="G447" i="36" s="1"/>
  <c r="M166" i="44"/>
  <c r="N166" i="44" s="1"/>
  <c r="K172" i="36"/>
  <c r="L172" i="36" s="1"/>
  <c r="M172" i="36" s="1"/>
  <c r="N172" i="36" s="1"/>
  <c r="E448" i="44"/>
  <c r="E448" i="36"/>
  <c r="F448" i="44" l="1"/>
  <c r="G448" i="44" s="1"/>
  <c r="D448" i="44"/>
  <c r="D448" i="36"/>
  <c r="F448" i="36"/>
  <c r="G448" i="36" s="1"/>
  <c r="J167" i="44"/>
  <c r="K167" i="44" s="1"/>
  <c r="L167" i="44" s="1"/>
  <c r="M167" i="44" s="1"/>
  <c r="Q166" i="44"/>
  <c r="Q172" i="36"/>
  <c r="J173" i="36"/>
  <c r="E449" i="44"/>
  <c r="E449" i="36"/>
  <c r="F449" i="44" l="1"/>
  <c r="G449" i="44" s="1"/>
  <c r="D449" i="44"/>
  <c r="F449" i="36"/>
  <c r="G449" i="36" s="1"/>
  <c r="D449" i="36"/>
  <c r="K173" i="36"/>
  <c r="L173" i="36" s="1"/>
  <c r="N167" i="44"/>
  <c r="E450" i="44"/>
  <c r="E450" i="36"/>
  <c r="D450" i="44" l="1"/>
  <c r="F450" i="44"/>
  <c r="G450" i="44" s="1"/>
  <c r="D450" i="36"/>
  <c r="F450" i="36"/>
  <c r="G450" i="36" s="1"/>
  <c r="M173" i="36"/>
  <c r="N173" i="36" s="1"/>
  <c r="Q167" i="44"/>
  <c r="J168" i="44"/>
  <c r="E451" i="44"/>
  <c r="E451" i="36"/>
  <c r="D451" i="44" l="1"/>
  <c r="F451" i="44"/>
  <c r="G451" i="44" s="1"/>
  <c r="F451" i="36"/>
  <c r="G451" i="36" s="1"/>
  <c r="D451" i="36"/>
  <c r="Q173" i="36"/>
  <c r="J174" i="36"/>
  <c r="K174" i="36" s="1"/>
  <c r="L174" i="36" s="1"/>
  <c r="K168" i="44"/>
  <c r="L168" i="44" s="1"/>
  <c r="E452" i="36"/>
  <c r="E452" i="44"/>
  <c r="D452" i="44" l="1"/>
  <c r="F452" i="44"/>
  <c r="G452" i="44" s="1"/>
  <c r="F452" i="36"/>
  <c r="G452" i="36" s="1"/>
  <c r="D452" i="36"/>
  <c r="M168" i="44"/>
  <c r="N168" i="44" s="1"/>
  <c r="M174" i="36"/>
  <c r="N174" i="36" s="1"/>
  <c r="E453" i="44"/>
  <c r="E453" i="36"/>
  <c r="F453" i="44" l="1"/>
  <c r="G453" i="44" s="1"/>
  <c r="D453" i="44"/>
  <c r="D453" i="36"/>
  <c r="F453" i="36"/>
  <c r="G453" i="36" s="1"/>
  <c r="Q168" i="44"/>
  <c r="J169" i="44"/>
  <c r="K169" i="44" s="1"/>
  <c r="Q174" i="36"/>
  <c r="J175" i="36"/>
  <c r="E454" i="36"/>
  <c r="E454" i="44"/>
  <c r="D454" i="44" l="1"/>
  <c r="F454" i="44"/>
  <c r="G454" i="44" s="1"/>
  <c r="D454" i="36"/>
  <c r="F454" i="36"/>
  <c r="G454" i="36" s="1"/>
  <c r="K175" i="36"/>
  <c r="L175" i="36" s="1"/>
  <c r="L169" i="44"/>
  <c r="M169" i="44" s="1"/>
  <c r="E455" i="44"/>
  <c r="E455" i="36"/>
  <c r="F455" i="44" l="1"/>
  <c r="G455" i="44" s="1"/>
  <c r="D455" i="44"/>
  <c r="D455" i="36"/>
  <c r="F455" i="36"/>
  <c r="G455" i="36" s="1"/>
  <c r="N169" i="44"/>
  <c r="Q169" i="44" s="1"/>
  <c r="M175" i="36"/>
  <c r="N175" i="36" s="1"/>
  <c r="E456" i="44"/>
  <c r="E456" i="36"/>
  <c r="D456" i="44" l="1"/>
  <c r="F456" i="44"/>
  <c r="G456" i="44" s="1"/>
  <c r="D456" i="36"/>
  <c r="F456" i="36"/>
  <c r="G456" i="36" s="1"/>
  <c r="J170" i="44"/>
  <c r="K170" i="44" s="1"/>
  <c r="L170" i="44" s="1"/>
  <c r="Q175" i="36"/>
  <c r="J176" i="36"/>
  <c r="E457" i="36"/>
  <c r="E457" i="44"/>
  <c r="D457" i="44" l="1"/>
  <c r="F457" i="44"/>
  <c r="G457" i="44" s="1"/>
  <c r="F457" i="36"/>
  <c r="G457" i="36" s="1"/>
  <c r="D457" i="36"/>
  <c r="M170" i="44"/>
  <c r="N170" i="44" s="1"/>
  <c r="Q170" i="44" s="1"/>
  <c r="K176" i="36"/>
  <c r="L176" i="36" s="1"/>
  <c r="M176" i="36" s="1"/>
  <c r="E458" i="44"/>
  <c r="E458" i="36"/>
  <c r="D458" i="44" l="1"/>
  <c r="F458" i="44"/>
  <c r="G458" i="44" s="1"/>
  <c r="F458" i="36"/>
  <c r="G458" i="36" s="1"/>
  <c r="D458" i="36"/>
  <c r="J171" i="44"/>
  <c r="K171" i="44" s="1"/>
  <c r="N176" i="36"/>
  <c r="E459" i="44"/>
  <c r="E459" i="36"/>
  <c r="Y459" i="44" l="1"/>
  <c r="Z459" i="44"/>
  <c r="T459" i="44"/>
  <c r="N459" i="44"/>
  <c r="X459" i="44"/>
  <c r="Q459" i="44"/>
  <c r="V459" i="44"/>
  <c r="F459" i="44"/>
  <c r="G459" i="44" s="1"/>
  <c r="P459" i="44" s="1"/>
  <c r="R459" i="44"/>
  <c r="AA459" i="44"/>
  <c r="U459" i="44"/>
  <c r="D459" i="44"/>
  <c r="S459" i="44"/>
  <c r="L459" i="44"/>
  <c r="Q459" i="36"/>
  <c r="Z459" i="36"/>
  <c r="AA459" i="36"/>
  <c r="R459" i="36"/>
  <c r="Y459" i="36"/>
  <c r="N459" i="36"/>
  <c r="D459" i="36"/>
  <c r="V459" i="36"/>
  <c r="X459" i="36"/>
  <c r="S459" i="36"/>
  <c r="L459" i="36"/>
  <c r="F459" i="36"/>
  <c r="G459" i="36" s="1"/>
  <c r="P459" i="36" s="1"/>
  <c r="T459" i="36"/>
  <c r="U459" i="36"/>
  <c r="Q176" i="36"/>
  <c r="J177" i="36"/>
  <c r="L171" i="44"/>
  <c r="M171" i="44" s="1"/>
  <c r="E460" i="44"/>
  <c r="E460" i="36"/>
  <c r="X460" i="44" l="1"/>
  <c r="N460" i="44"/>
  <c r="S460" i="44"/>
  <c r="D460" i="44"/>
  <c r="Q460" i="44"/>
  <c r="AA460" i="44"/>
  <c r="Y460" i="44"/>
  <c r="R460" i="44"/>
  <c r="Z460" i="44"/>
  <c r="F460" i="44"/>
  <c r="G460" i="44" s="1"/>
  <c r="J460" i="44" s="1"/>
  <c r="U460" i="44"/>
  <c r="V460" i="44"/>
  <c r="L460" i="44"/>
  <c r="T460" i="44"/>
  <c r="S460" i="36"/>
  <c r="F460" i="36"/>
  <c r="G460" i="36" s="1"/>
  <c r="J460" i="36" s="1"/>
  <c r="X460" i="36"/>
  <c r="Y460" i="36"/>
  <c r="Z460" i="36"/>
  <c r="AA460" i="36"/>
  <c r="T460" i="36"/>
  <c r="Q460" i="36"/>
  <c r="V460" i="36"/>
  <c r="U460" i="36"/>
  <c r="D460" i="36"/>
  <c r="L460" i="36"/>
  <c r="N460" i="36"/>
  <c r="R460" i="36"/>
  <c r="N171" i="44"/>
  <c r="K177" i="36"/>
  <c r="L177" i="36" s="1"/>
  <c r="E461" i="36"/>
  <c r="E461" i="44"/>
  <c r="V461" i="44" l="1"/>
  <c r="AA461" i="44"/>
  <c r="T461" i="44"/>
  <c r="S461" i="44"/>
  <c r="L461" i="44"/>
  <c r="Y461" i="44"/>
  <c r="Q461" i="44"/>
  <c r="R461" i="44"/>
  <c r="X461" i="44"/>
  <c r="D461" i="44"/>
  <c r="Z461" i="44"/>
  <c r="N461" i="44"/>
  <c r="U461" i="44"/>
  <c r="F461" i="44"/>
  <c r="G461" i="44" s="1"/>
  <c r="J461" i="44" s="1"/>
  <c r="P460" i="44"/>
  <c r="P460" i="36"/>
  <c r="N461" i="36"/>
  <c r="AA461" i="36"/>
  <c r="D461" i="36"/>
  <c r="Z461" i="36"/>
  <c r="Q461" i="36"/>
  <c r="Y461" i="36"/>
  <c r="X461" i="36"/>
  <c r="V461" i="36"/>
  <c r="U461" i="36"/>
  <c r="S461" i="36"/>
  <c r="T461" i="36"/>
  <c r="F461" i="36"/>
  <c r="G461" i="36" s="1"/>
  <c r="P461" i="36" s="1"/>
  <c r="R461" i="36"/>
  <c r="L461" i="36"/>
  <c r="M177" i="36"/>
  <c r="N177" i="36" s="1"/>
  <c r="K460" i="44"/>
  <c r="M460" i="44" s="1"/>
  <c r="Q171" i="44"/>
  <c r="J172" i="44"/>
  <c r="K460" i="36"/>
  <c r="M460" i="36" s="1"/>
  <c r="E462" i="36"/>
  <c r="E462" i="44"/>
  <c r="P461" i="44" l="1"/>
  <c r="L462" i="44"/>
  <c r="V462" i="44"/>
  <c r="Q462" i="44"/>
  <c r="S462" i="44"/>
  <c r="X462" i="44"/>
  <c r="AA462" i="44"/>
  <c r="D462" i="44"/>
  <c r="T462" i="44"/>
  <c r="N462" i="44"/>
  <c r="U462" i="44"/>
  <c r="Z462" i="44"/>
  <c r="Y462" i="44"/>
  <c r="F462" i="44"/>
  <c r="G462" i="44" s="1"/>
  <c r="P462" i="44" s="1"/>
  <c r="R462" i="44"/>
  <c r="J461" i="36"/>
  <c r="K461" i="36" s="1"/>
  <c r="M461" i="36" s="1"/>
  <c r="AA462" i="36"/>
  <c r="Q462" i="36"/>
  <c r="S462" i="36"/>
  <c r="U462" i="36"/>
  <c r="D462" i="36"/>
  <c r="F462" i="36"/>
  <c r="G462" i="36" s="1"/>
  <c r="P462" i="36" s="1"/>
  <c r="Z462" i="36"/>
  <c r="R462" i="36"/>
  <c r="X462" i="36"/>
  <c r="T462" i="36"/>
  <c r="L462" i="36"/>
  <c r="N462" i="36"/>
  <c r="V462" i="36"/>
  <c r="Y462" i="36"/>
  <c r="Q177" i="36"/>
  <c r="J178" i="36"/>
  <c r="K461" i="44"/>
  <c r="M461" i="44" s="1"/>
  <c r="K172" i="44"/>
  <c r="L172" i="44" s="1"/>
  <c r="E463" i="44"/>
  <c r="E463" i="36"/>
  <c r="J462" i="44" l="1"/>
  <c r="K462" i="44" s="1"/>
  <c r="M462" i="44" s="1"/>
  <c r="Z463" i="44"/>
  <c r="R463" i="44"/>
  <c r="V463" i="44"/>
  <c r="U463" i="44"/>
  <c r="L463" i="44"/>
  <c r="S463" i="44"/>
  <c r="T463" i="44"/>
  <c r="Y463" i="44"/>
  <c r="N463" i="44"/>
  <c r="X463" i="44"/>
  <c r="AA463" i="44"/>
  <c r="D463" i="44"/>
  <c r="F463" i="44"/>
  <c r="G463" i="44" s="1"/>
  <c r="P463" i="44" s="1"/>
  <c r="Q463" i="44"/>
  <c r="J462" i="36"/>
  <c r="K462" i="36" s="1"/>
  <c r="M462" i="36" s="1"/>
  <c r="T463" i="36"/>
  <c r="Y463" i="36"/>
  <c r="D463" i="36"/>
  <c r="N463" i="36"/>
  <c r="U463" i="36"/>
  <c r="R463" i="36"/>
  <c r="V463" i="36"/>
  <c r="X463" i="36"/>
  <c r="S463" i="36"/>
  <c r="Q463" i="36"/>
  <c r="L463" i="36"/>
  <c r="AA463" i="36"/>
  <c r="Z463" i="36"/>
  <c r="F463" i="36"/>
  <c r="G463" i="36" s="1"/>
  <c r="P463" i="36" s="1"/>
  <c r="M172" i="44"/>
  <c r="N172" i="44" s="1"/>
  <c r="K178" i="36"/>
  <c r="E464" i="36"/>
  <c r="E464" i="44"/>
  <c r="J463" i="44" l="1"/>
  <c r="K463" i="44" s="1"/>
  <c r="M463" i="44" s="1"/>
  <c r="T464" i="44"/>
  <c r="Y464" i="44"/>
  <c r="Z464" i="44"/>
  <c r="D464" i="44"/>
  <c r="S464" i="44"/>
  <c r="R464" i="44"/>
  <c r="V464" i="44"/>
  <c r="X464" i="44"/>
  <c r="U464" i="44"/>
  <c r="N464" i="44"/>
  <c r="L464" i="44"/>
  <c r="AA464" i="44"/>
  <c r="F464" i="44"/>
  <c r="G464" i="44" s="1"/>
  <c r="J464" i="44" s="1"/>
  <c r="Q464" i="44"/>
  <c r="J463" i="36"/>
  <c r="K463" i="36" s="1"/>
  <c r="M463" i="36" s="1"/>
  <c r="X464" i="36"/>
  <c r="T464" i="36"/>
  <c r="L464" i="36"/>
  <c r="N464" i="36"/>
  <c r="F464" i="36"/>
  <c r="G464" i="36" s="1"/>
  <c r="P464" i="36" s="1"/>
  <c r="Z464" i="36"/>
  <c r="V464" i="36"/>
  <c r="S464" i="36"/>
  <c r="AA464" i="36"/>
  <c r="U464" i="36"/>
  <c r="D464" i="36"/>
  <c r="Y464" i="36"/>
  <c r="R464" i="36"/>
  <c r="Q464" i="36"/>
  <c r="L178" i="36"/>
  <c r="Q172" i="44"/>
  <c r="J173" i="44"/>
  <c r="E465" i="44"/>
  <c r="E465" i="36"/>
  <c r="P464" i="44" l="1"/>
  <c r="L465" i="44"/>
  <c r="V465" i="44"/>
  <c r="S465" i="44"/>
  <c r="D465" i="44"/>
  <c r="X465" i="44"/>
  <c r="T465" i="44"/>
  <c r="Z465" i="44"/>
  <c r="Y465" i="44"/>
  <c r="R465" i="44"/>
  <c r="U465" i="44"/>
  <c r="Q465" i="44"/>
  <c r="F465" i="44"/>
  <c r="G465" i="44" s="1"/>
  <c r="J465" i="44" s="1"/>
  <c r="N465" i="44"/>
  <c r="AA465" i="44"/>
  <c r="U465" i="36"/>
  <c r="R465" i="36"/>
  <c r="Q465" i="36"/>
  <c r="S465" i="36"/>
  <c r="Y465" i="36"/>
  <c r="L465" i="36"/>
  <c r="V465" i="36"/>
  <c r="N465" i="36"/>
  <c r="AA465" i="36"/>
  <c r="F465" i="36"/>
  <c r="G465" i="36" s="1"/>
  <c r="J465" i="36" s="1"/>
  <c r="D465" i="36"/>
  <c r="Z465" i="36"/>
  <c r="T465" i="36"/>
  <c r="X465" i="36"/>
  <c r="J464" i="36"/>
  <c r="K464" i="36" s="1"/>
  <c r="M464" i="36" s="1"/>
  <c r="M178" i="36"/>
  <c r="N178" i="36" s="1"/>
  <c r="K464" i="44"/>
  <c r="M464" i="44" s="1"/>
  <c r="K173" i="44"/>
  <c r="L173" i="44" s="1"/>
  <c r="E466" i="44"/>
  <c r="P465" i="44" l="1"/>
  <c r="Z466" i="44"/>
  <c r="F466" i="44"/>
  <c r="G466" i="44" s="1"/>
  <c r="J466" i="44" s="1"/>
  <c r="K466" i="44" s="1"/>
  <c r="N466" i="44"/>
  <c r="R466" i="44"/>
  <c r="U466" i="44"/>
  <c r="V466" i="44"/>
  <c r="Q466" i="44"/>
  <c r="D466" i="44"/>
  <c r="X466" i="44"/>
  <c r="AA466" i="44"/>
  <c r="T466" i="44"/>
  <c r="L466" i="44"/>
  <c r="Y466" i="44"/>
  <c r="S466" i="44"/>
  <c r="P465" i="36"/>
  <c r="J179" i="36"/>
  <c r="Q178" i="36"/>
  <c r="K465" i="44"/>
  <c r="M465" i="44" s="1"/>
  <c r="K465" i="36"/>
  <c r="M465" i="36" s="1"/>
  <c r="M173" i="44"/>
  <c r="N173" i="44" s="1"/>
  <c r="E467" i="44"/>
  <c r="P466" i="44" l="1"/>
  <c r="D467" i="44"/>
  <c r="K179" i="36"/>
  <c r="L179" i="36" s="1"/>
  <c r="Q173" i="44"/>
  <c r="J174" i="44"/>
  <c r="E468" i="44"/>
  <c r="D468" i="44" l="1"/>
  <c r="M179" i="36"/>
  <c r="N179" i="36" s="1"/>
  <c r="K174" i="44"/>
  <c r="L174" i="44" s="1"/>
  <c r="M174" i="44" s="1"/>
  <c r="N174" i="44" s="1"/>
  <c r="E469" i="44"/>
  <c r="D469" i="44" l="1"/>
  <c r="J180" i="36"/>
  <c r="Q179" i="36"/>
  <c r="Q174" i="44"/>
  <c r="J175" i="44"/>
  <c r="E470" i="44"/>
  <c r="D470" i="44" l="1"/>
  <c r="K180" i="36"/>
  <c r="L180" i="36" s="1"/>
  <c r="K175" i="44"/>
  <c r="E471" i="44"/>
  <c r="D471" i="44" l="1"/>
  <c r="M180" i="36"/>
  <c r="N180" i="36" s="1"/>
  <c r="L175" i="44"/>
  <c r="M175" i="44" s="1"/>
  <c r="E472" i="44"/>
  <c r="D472" i="44" l="1"/>
  <c r="Q180" i="36"/>
  <c r="J181" i="36"/>
  <c r="N175" i="44"/>
  <c r="E473" i="44"/>
  <c r="D473" i="44" l="1"/>
  <c r="K181" i="36"/>
  <c r="L181" i="36" s="1"/>
  <c r="M181" i="36" s="1"/>
  <c r="N181" i="36" s="1"/>
  <c r="Q175" i="44"/>
  <c r="J176" i="44"/>
  <c r="E474" i="44"/>
  <c r="D474" i="44" l="1"/>
  <c r="Q181" i="36"/>
  <c r="J182" i="36"/>
  <c r="K176" i="44"/>
  <c r="L176" i="44" s="1"/>
  <c r="E475" i="44"/>
  <c r="D475" i="44" l="1"/>
  <c r="K182" i="36"/>
  <c r="L182" i="36" s="1"/>
  <c r="M176" i="44"/>
  <c r="N176" i="44" s="1"/>
  <c r="E476" i="44"/>
  <c r="D476" i="44" l="1"/>
  <c r="M182" i="36"/>
  <c r="N182" i="36" s="1"/>
  <c r="Q176" i="44"/>
  <c r="J177" i="44"/>
  <c r="E477" i="44"/>
  <c r="D477" i="44" l="1"/>
  <c r="Q182" i="36"/>
  <c r="J183" i="36"/>
  <c r="K177" i="44"/>
  <c r="L177" i="44" s="1"/>
  <c r="E478" i="44"/>
  <c r="D478" i="44" l="1"/>
  <c r="M177" i="44"/>
  <c r="N177" i="44" s="1"/>
  <c r="Q177" i="44" s="1"/>
  <c r="K183" i="36"/>
  <c r="L183" i="36" s="1"/>
  <c r="M183" i="36" s="1"/>
  <c r="E479" i="44"/>
  <c r="D479" i="44" l="1"/>
  <c r="J178" i="44"/>
  <c r="K178" i="44" s="1"/>
  <c r="L178" i="44" s="1"/>
  <c r="N183" i="36"/>
  <c r="E480" i="44"/>
  <c r="D480" i="44" l="1"/>
  <c r="Q183" i="36"/>
  <c r="J184" i="36"/>
  <c r="M178" i="44"/>
  <c r="N178" i="44" s="1"/>
  <c r="E481" i="44"/>
  <c r="D481" i="44" l="1"/>
  <c r="K184" i="36"/>
  <c r="L184" i="36" s="1"/>
  <c r="M184" i="36" s="1"/>
  <c r="N184" i="36" s="1"/>
  <c r="Q178" i="44"/>
  <c r="J179" i="44"/>
  <c r="E482" i="44"/>
  <c r="D482" i="44" l="1"/>
  <c r="Q184" i="36"/>
  <c r="J185" i="36"/>
  <c r="K179" i="44"/>
  <c r="E483" i="44"/>
  <c r="D483" i="44" l="1"/>
  <c r="L179" i="44"/>
  <c r="M179" i="44" s="1"/>
  <c r="N179" i="44" s="1"/>
  <c r="K185" i="36"/>
  <c r="L185" i="36" s="1"/>
  <c r="E484" i="44"/>
  <c r="D484" i="44" l="1"/>
  <c r="M185" i="36"/>
  <c r="N185" i="36" s="1"/>
  <c r="Q179" i="44"/>
  <c r="J180" i="44"/>
  <c r="E485" i="44"/>
  <c r="D485" i="44" l="1"/>
  <c r="Q185" i="36"/>
  <c r="J186" i="36"/>
  <c r="K180" i="44"/>
  <c r="E486" i="44"/>
  <c r="D486" i="44" l="1"/>
  <c r="K186" i="36"/>
  <c r="L186" i="36" s="1"/>
  <c r="L180" i="44"/>
  <c r="M180" i="44" s="1"/>
  <c r="N180" i="44" s="1"/>
  <c r="E487" i="44"/>
  <c r="D487" i="44" l="1"/>
  <c r="M186" i="36"/>
  <c r="N186" i="36" s="1"/>
  <c r="Q180" i="44"/>
  <c r="J181" i="44"/>
  <c r="E488" i="44"/>
  <c r="D488" i="44" l="1"/>
  <c r="J187" i="36"/>
  <c r="Q186" i="36"/>
  <c r="K181" i="44"/>
  <c r="L181" i="44" s="1"/>
  <c r="E489" i="44"/>
  <c r="D489" i="44" l="1"/>
  <c r="M181" i="44"/>
  <c r="N181" i="44" s="1"/>
  <c r="K187" i="36"/>
  <c r="L187" i="36" s="1"/>
  <c r="M187" i="36" s="1"/>
  <c r="Q181" i="44" l="1"/>
  <c r="J182" i="44"/>
  <c r="K182" i="44" s="1"/>
  <c r="L182" i="44" s="1"/>
  <c r="N187" i="36"/>
  <c r="Q187" i="36" l="1"/>
  <c r="J188" i="36"/>
  <c r="M182" i="44"/>
  <c r="N182" i="44" s="1"/>
  <c r="J183" i="44" l="1"/>
  <c r="K183" i="44" s="1"/>
  <c r="L183" i="44" s="1"/>
  <c r="Q182" i="44"/>
  <c r="K188" i="36"/>
  <c r="L188" i="36" s="1"/>
  <c r="M188" i="36" s="1"/>
  <c r="N188" i="36" l="1"/>
  <c r="J189" i="36" s="1"/>
  <c r="M183" i="44"/>
  <c r="N183" i="44" s="1"/>
  <c r="Q188" i="36" l="1"/>
  <c r="K189" i="36"/>
  <c r="Q183" i="44"/>
  <c r="J184" i="44"/>
  <c r="L189" i="36" l="1"/>
  <c r="M189" i="36" s="1"/>
  <c r="K184" i="44"/>
  <c r="L184" i="44" s="1"/>
  <c r="N189" i="36" l="1"/>
  <c r="M184" i="44"/>
  <c r="N184" i="44" s="1"/>
  <c r="Q189" i="36" l="1"/>
  <c r="J190" i="36"/>
  <c r="Q184" i="44"/>
  <c r="J185" i="44"/>
  <c r="K190" i="36" l="1"/>
  <c r="L190" i="36" s="1"/>
  <c r="M190" i="36" s="1"/>
  <c r="N190" i="36" s="1"/>
  <c r="K185" i="44"/>
  <c r="J191" i="36" l="1"/>
  <c r="Q190" i="36"/>
  <c r="L185" i="44"/>
  <c r="M185" i="44" s="1"/>
  <c r="K191" i="36" l="1"/>
  <c r="L191" i="36" s="1"/>
  <c r="M191" i="36" s="1"/>
  <c r="N191" i="36" s="1"/>
  <c r="N185" i="44"/>
  <c r="J186" i="44" l="1"/>
  <c r="K186" i="44" s="1"/>
  <c r="L186" i="44" s="1"/>
  <c r="Q185" i="44"/>
  <c r="J192" i="36"/>
  <c r="Q191" i="36"/>
  <c r="M186" i="44" l="1"/>
  <c r="N186" i="44" s="1"/>
  <c r="K192" i="36"/>
  <c r="L192" i="36" s="1"/>
  <c r="M192" i="36" s="1"/>
  <c r="N192" i="36" s="1"/>
  <c r="Q186" i="44" l="1"/>
  <c r="J187" i="44"/>
  <c r="K187" i="44" s="1"/>
  <c r="L187" i="44" s="1"/>
  <c r="Q192" i="36"/>
  <c r="J193" i="36"/>
  <c r="K193" i="36" l="1"/>
  <c r="L193" i="36" s="1"/>
  <c r="M193" i="36" s="1"/>
  <c r="N193" i="36" s="1"/>
  <c r="M187" i="44"/>
  <c r="N187" i="44" s="1"/>
  <c r="J194" i="36" l="1"/>
  <c r="K194" i="36" s="1"/>
  <c r="Q193" i="36"/>
  <c r="Q187" i="44"/>
  <c r="J188" i="44"/>
  <c r="L194" i="36" l="1"/>
  <c r="M194" i="36" s="1"/>
  <c r="N194" i="36" s="1"/>
  <c r="K188" i="44"/>
  <c r="L188" i="44" s="1"/>
  <c r="Q194" i="36" l="1"/>
  <c r="J195" i="36"/>
  <c r="K195" i="36" s="1"/>
  <c r="M188" i="44"/>
  <c r="N188" i="44" s="1"/>
  <c r="Q188" i="44" l="1"/>
  <c r="J189" i="44"/>
  <c r="K189" i="44" s="1"/>
  <c r="L189" i="44" s="1"/>
  <c r="L195" i="36"/>
  <c r="M195" i="36" s="1"/>
  <c r="N195" i="36" l="1"/>
  <c r="M189" i="44"/>
  <c r="N189" i="44" s="1"/>
  <c r="Q189" i="44" l="1"/>
  <c r="J190" i="44"/>
  <c r="Q195" i="36"/>
  <c r="J196" i="36"/>
  <c r="K196" i="36" l="1"/>
  <c r="L196" i="36" s="1"/>
  <c r="K190" i="44"/>
  <c r="M196" i="36" l="1"/>
  <c r="N196" i="36" s="1"/>
  <c r="L190" i="44"/>
  <c r="Q196" i="36" l="1"/>
  <c r="J197" i="36"/>
  <c r="K197" i="36" s="1"/>
  <c r="L197" i="36" s="1"/>
  <c r="M197" i="36" s="1"/>
  <c r="M190" i="44"/>
  <c r="N190" i="44" s="1"/>
  <c r="Q190" i="44" l="1"/>
  <c r="J191" i="44"/>
  <c r="N197" i="36"/>
  <c r="Q197" i="36" l="1"/>
  <c r="J198" i="36"/>
  <c r="K191" i="44"/>
  <c r="L191" i="44" s="1"/>
  <c r="M191" i="44" s="1"/>
  <c r="N191" i="44" l="1"/>
  <c r="K198" i="36"/>
  <c r="L198" i="36" s="1"/>
  <c r="M198" i="36" s="1"/>
  <c r="N198" i="36" s="1"/>
  <c r="Q198" i="36" l="1"/>
  <c r="J199" i="36"/>
  <c r="Q191" i="44"/>
  <c r="J192" i="44"/>
  <c r="K192" i="44" l="1"/>
  <c r="L192" i="44" s="1"/>
  <c r="M192" i="44" s="1"/>
  <c r="K199" i="36"/>
  <c r="L199" i="36" s="1"/>
  <c r="M199" i="36" l="1"/>
  <c r="N199" i="36" s="1"/>
  <c r="N192" i="44"/>
  <c r="Q192" i="44" l="1"/>
  <c r="J193" i="44"/>
  <c r="Q199" i="36"/>
  <c r="J200" i="36"/>
  <c r="K200" i="36" l="1"/>
  <c r="L200" i="36" s="1"/>
  <c r="K193" i="44"/>
  <c r="L193" i="44" s="1"/>
  <c r="M193" i="44" l="1"/>
  <c r="N193" i="44" s="1"/>
  <c r="M200" i="36"/>
  <c r="N200" i="36" s="1"/>
  <c r="Q200" i="36" l="1"/>
  <c r="J201" i="36"/>
  <c r="Q193" i="44"/>
  <c r="J194" i="44"/>
  <c r="K194" i="44" l="1"/>
  <c r="L194" i="44" s="1"/>
  <c r="M194" i="44" s="1"/>
  <c r="N194" i="44" s="1"/>
  <c r="K201" i="36"/>
  <c r="L201" i="36" s="1"/>
  <c r="Q194" i="44" l="1"/>
  <c r="J195" i="44"/>
  <c r="M201" i="36"/>
  <c r="N201" i="36" s="1"/>
  <c r="Q201" i="36" l="1"/>
  <c r="J202" i="36"/>
  <c r="K195" i="44"/>
  <c r="L195" i="44" s="1"/>
  <c r="M195" i="44" l="1"/>
  <c r="N195" i="44" s="1"/>
  <c r="K202" i="36"/>
  <c r="L202" i="36" s="1"/>
  <c r="M202" i="36" l="1"/>
  <c r="N202" i="36" s="1"/>
  <c r="Q195" i="44"/>
  <c r="J196" i="44"/>
  <c r="K196" i="44" l="1"/>
  <c r="L196" i="44" s="1"/>
  <c r="Q202" i="36"/>
  <c r="J203" i="36"/>
  <c r="M196" i="44" l="1"/>
  <c r="N196" i="44" s="1"/>
  <c r="K203" i="36"/>
  <c r="L203" i="36" s="1"/>
  <c r="Q196" i="44" l="1"/>
  <c r="J197" i="44"/>
  <c r="K197" i="44" s="1"/>
  <c r="M203" i="36"/>
  <c r="N203" i="36" s="1"/>
  <c r="J204" i="36" l="1"/>
  <c r="K204" i="36" s="1"/>
  <c r="L204" i="36" s="1"/>
  <c r="M204" i="36" s="1"/>
  <c r="Q203" i="36"/>
  <c r="L197" i="44"/>
  <c r="M197" i="44" s="1"/>
  <c r="N197" i="44" l="1"/>
  <c r="N204" i="36"/>
  <c r="Q197" i="44" l="1"/>
  <c r="J198" i="44"/>
  <c r="Q204" i="36"/>
  <c r="J205" i="36"/>
  <c r="K205" i="36" l="1"/>
  <c r="L205" i="36" s="1"/>
  <c r="K198" i="44"/>
  <c r="M205" i="36" l="1"/>
  <c r="N205" i="36" s="1"/>
  <c r="L198" i="44"/>
  <c r="M198" i="44" s="1"/>
  <c r="Q205" i="36" l="1"/>
  <c r="J206" i="36"/>
  <c r="K206" i="36" s="1"/>
  <c r="L206" i="36" s="1"/>
  <c r="N198" i="44"/>
  <c r="M206" i="36" l="1"/>
  <c r="N206" i="36" s="1"/>
  <c r="Q198" i="44"/>
  <c r="J199" i="44"/>
  <c r="Q206" i="36" l="1"/>
  <c r="J207" i="36"/>
  <c r="K207" i="36" s="1"/>
  <c r="L207" i="36" s="1"/>
  <c r="M207" i="36" s="1"/>
  <c r="K199" i="44"/>
  <c r="L199" i="44" s="1"/>
  <c r="M199" i="44" s="1"/>
  <c r="N199" i="44" s="1"/>
  <c r="Q199" i="44" l="1"/>
  <c r="J200" i="44"/>
  <c r="N207" i="36"/>
  <c r="Q207" i="36" l="1"/>
  <c r="J208" i="36"/>
  <c r="K200" i="44"/>
  <c r="L200" i="44" s="1"/>
  <c r="M200" i="44" l="1"/>
  <c r="N200" i="44" s="1"/>
  <c r="K208" i="36"/>
  <c r="L208" i="36" s="1"/>
  <c r="Q200" i="44" l="1"/>
  <c r="J201" i="44"/>
  <c r="M208" i="36"/>
  <c r="N208" i="36" s="1"/>
  <c r="Q208" i="36" l="1"/>
  <c r="J209" i="36"/>
  <c r="K201" i="44"/>
  <c r="L201" i="44" s="1"/>
  <c r="M201" i="44" s="1"/>
  <c r="N201" i="44" l="1"/>
  <c r="K209" i="36"/>
  <c r="L209" i="36" s="1"/>
  <c r="M209" i="36" l="1"/>
  <c r="N209" i="36" s="1"/>
  <c r="Q201" i="44"/>
  <c r="J202" i="44"/>
  <c r="Q209" i="36" l="1"/>
  <c r="J210" i="36"/>
  <c r="K202" i="44"/>
  <c r="L202" i="44" s="1"/>
  <c r="M202" i="44" l="1"/>
  <c r="N202" i="44" s="1"/>
  <c r="K210" i="36"/>
  <c r="L210" i="36" s="1"/>
  <c r="Q202" i="44" l="1"/>
  <c r="J203" i="44"/>
  <c r="K203" i="44" s="1"/>
  <c r="M210" i="36"/>
  <c r="N210" i="36" s="1"/>
  <c r="L203" i="44" l="1"/>
  <c r="M203" i="44" s="1"/>
  <c r="N203" i="44" s="1"/>
  <c r="Q210" i="36"/>
  <c r="J211" i="36"/>
  <c r="K211" i="36" l="1"/>
  <c r="L211" i="36" s="1"/>
  <c r="Q203" i="44"/>
  <c r="J204" i="44"/>
  <c r="M211" i="36" l="1"/>
  <c r="N211" i="36" s="1"/>
  <c r="K204" i="44"/>
  <c r="L204" i="44" s="1"/>
  <c r="M204" i="44" s="1"/>
  <c r="Q211" i="36" l="1"/>
  <c r="J212" i="36"/>
  <c r="N204" i="44"/>
  <c r="Q204" i="44" l="1"/>
  <c r="J205" i="44"/>
  <c r="K212" i="36"/>
  <c r="L212" i="36" l="1"/>
  <c r="K205" i="44"/>
  <c r="L205" i="44" s="1"/>
  <c r="M205" i="44" s="1"/>
  <c r="N205" i="44" l="1"/>
  <c r="M212" i="36"/>
  <c r="N212" i="36" s="1"/>
  <c r="Q212" i="36" l="1"/>
  <c r="J213" i="36"/>
  <c r="Q205" i="44"/>
  <c r="J206" i="44"/>
  <c r="K206" i="44" l="1"/>
  <c r="L206" i="44" s="1"/>
  <c r="K213" i="36"/>
  <c r="L213" i="36" s="1"/>
  <c r="M213" i="36" s="1"/>
  <c r="M206" i="44" l="1"/>
  <c r="N206" i="44" s="1"/>
  <c r="N213" i="36"/>
  <c r="J207" i="44" l="1"/>
  <c r="Q206" i="44"/>
  <c r="Q213" i="36"/>
  <c r="J214" i="36"/>
  <c r="K207" i="44" l="1"/>
  <c r="L207" i="44" s="1"/>
  <c r="K214" i="36"/>
  <c r="L214" i="36" s="1"/>
  <c r="M214" i="36" s="1"/>
  <c r="M207" i="44" l="1"/>
  <c r="N207" i="44" s="1"/>
  <c r="N214" i="36"/>
  <c r="Q207" i="44" l="1"/>
  <c r="J208" i="44"/>
  <c r="K208" i="44" s="1"/>
  <c r="L208" i="44" s="1"/>
  <c r="Q214" i="36"/>
  <c r="J215" i="36"/>
  <c r="M208" i="44" l="1"/>
  <c r="N208" i="44" s="1"/>
  <c r="K215" i="36"/>
  <c r="L215" i="36" s="1"/>
  <c r="M215" i="36" s="1"/>
  <c r="N215" i="36" s="1"/>
  <c r="Q208" i="44" l="1"/>
  <c r="J209" i="44"/>
  <c r="K209" i="44" s="1"/>
  <c r="Q215" i="36"/>
  <c r="J216" i="36"/>
  <c r="L209" i="44" l="1"/>
  <c r="M209" i="44" s="1"/>
  <c r="K216" i="36"/>
  <c r="L216" i="36" s="1"/>
  <c r="M216" i="36" s="1"/>
  <c r="N216" i="36" s="1"/>
  <c r="N209" i="44" l="1"/>
  <c r="Q209" i="44" s="1"/>
  <c r="Q216" i="36"/>
  <c r="J217" i="36"/>
  <c r="J210" i="44" l="1"/>
  <c r="K210" i="44" s="1"/>
  <c r="L210" i="44" s="1"/>
  <c r="K217" i="36"/>
  <c r="L217" i="36" s="1"/>
  <c r="M217" i="36" s="1"/>
  <c r="N217" i="36" l="1"/>
  <c r="M210" i="44"/>
  <c r="N210" i="44" s="1"/>
  <c r="Q210" i="44" l="1"/>
  <c r="J211" i="44"/>
  <c r="Q217" i="36"/>
  <c r="J218" i="36"/>
  <c r="K218" i="36" l="1"/>
  <c r="L218" i="36" s="1"/>
  <c r="M218" i="36" s="1"/>
  <c r="N218" i="36" s="1"/>
  <c r="K211" i="44"/>
  <c r="L211" i="44" s="1"/>
  <c r="M211" i="44" s="1"/>
  <c r="N211" i="44" l="1"/>
  <c r="Q211" i="44" s="1"/>
  <c r="Q218" i="36"/>
  <c r="J219" i="36"/>
  <c r="J212" i="44" l="1"/>
  <c r="K212" i="44" s="1"/>
  <c r="L212" i="44" s="1"/>
  <c r="M212" i="44" s="1"/>
  <c r="K219" i="36"/>
  <c r="N212" i="44" l="1"/>
  <c r="L219" i="36"/>
  <c r="M219" i="36" s="1"/>
  <c r="Q212" i="44" l="1"/>
  <c r="J213" i="44"/>
  <c r="N219" i="36"/>
  <c r="Q219" i="36" l="1"/>
  <c r="J220" i="36"/>
  <c r="K213" i="44"/>
  <c r="L213" i="44" s="1"/>
  <c r="M213" i="44" l="1"/>
  <c r="N213" i="44" s="1"/>
  <c r="Q213" i="44" s="1"/>
  <c r="K220" i="36"/>
  <c r="L220" i="36" s="1"/>
  <c r="J214" i="44" l="1"/>
  <c r="K214" i="44" s="1"/>
  <c r="L214" i="44" s="1"/>
  <c r="M214" i="44" s="1"/>
  <c r="M220" i="36"/>
  <c r="N220" i="36" s="1"/>
  <c r="Q220" i="36" l="1"/>
  <c r="J221" i="36"/>
  <c r="N214" i="44"/>
  <c r="Q214" i="44" l="1"/>
  <c r="J215" i="44"/>
  <c r="K221" i="36"/>
  <c r="L221" i="36" s="1"/>
  <c r="M221" i="36" l="1"/>
  <c r="N221" i="36" s="1"/>
  <c r="Q221" i="36" s="1"/>
  <c r="K215" i="44"/>
  <c r="L215" i="44" s="1"/>
  <c r="M215" i="44" s="1"/>
  <c r="N215" i="44" s="1"/>
  <c r="J222" i="36" l="1"/>
  <c r="K222" i="36" s="1"/>
  <c r="L222" i="36" s="1"/>
  <c r="Q215" i="44"/>
  <c r="J216" i="44"/>
  <c r="M222" i="36" l="1"/>
  <c r="N222" i="36" s="1"/>
  <c r="K216" i="44"/>
  <c r="L216" i="44" s="1"/>
  <c r="M216" i="44" s="1"/>
  <c r="N216" i="44" l="1"/>
  <c r="Q222" i="36"/>
  <c r="J223" i="36"/>
  <c r="K223" i="36" l="1"/>
  <c r="Q216" i="44"/>
  <c r="J217" i="44"/>
  <c r="K217" i="44" l="1"/>
  <c r="L217" i="44" s="1"/>
  <c r="L223" i="36"/>
  <c r="M217" i="44" l="1"/>
  <c r="N217" i="44" s="1"/>
  <c r="M223" i="36"/>
  <c r="N223" i="36" s="1"/>
  <c r="Q217" i="44" l="1"/>
  <c r="J218" i="44"/>
  <c r="Q223" i="36"/>
  <c r="J224" i="36"/>
  <c r="K218" i="44" l="1"/>
  <c r="L218" i="44" s="1"/>
  <c r="K224" i="36"/>
  <c r="L224" i="36" s="1"/>
  <c r="M224" i="36" l="1"/>
  <c r="N224" i="36" s="1"/>
  <c r="M218" i="44"/>
  <c r="N218" i="44" s="1"/>
  <c r="Q224" i="36" l="1"/>
  <c r="J225" i="36"/>
  <c r="K225" i="36" s="1"/>
  <c r="L225" i="36" s="1"/>
  <c r="M225" i="36" s="1"/>
  <c r="Q218" i="44"/>
  <c r="J219" i="44"/>
  <c r="N225" i="36" l="1"/>
  <c r="K219" i="44"/>
  <c r="L219" i="44" s="1"/>
  <c r="M219" i="44" s="1"/>
  <c r="N219" i="44" l="1"/>
  <c r="Q225" i="36"/>
  <c r="J226" i="36"/>
  <c r="K226" i="36" l="1"/>
  <c r="L226" i="36" s="1"/>
  <c r="Q219" i="44"/>
  <c r="J220" i="44"/>
  <c r="M226" i="36" l="1"/>
  <c r="N226" i="36" s="1"/>
  <c r="K220" i="44"/>
  <c r="L220" i="44" s="1"/>
  <c r="M220" i="44" s="1"/>
  <c r="Q226" i="36" l="1"/>
  <c r="J227" i="36"/>
  <c r="K227" i="36" s="1"/>
  <c r="L227" i="36" s="1"/>
  <c r="M227" i="36" s="1"/>
  <c r="N220" i="44"/>
  <c r="Q220" i="44" l="1"/>
  <c r="J221" i="44"/>
  <c r="N227" i="36"/>
  <c r="K221" i="44" l="1"/>
  <c r="L221" i="44" s="1"/>
  <c r="M221" i="44" s="1"/>
  <c r="Q227" i="36"/>
  <c r="J228" i="36"/>
  <c r="K228" i="36" l="1"/>
  <c r="L228" i="36" s="1"/>
  <c r="N221" i="44"/>
  <c r="M228" i="36" l="1"/>
  <c r="N228" i="36" s="1"/>
  <c r="Q221" i="44"/>
  <c r="J222" i="44"/>
  <c r="Q228" i="36" l="1"/>
  <c r="J229" i="36"/>
  <c r="K229" i="36" s="1"/>
  <c r="L229" i="36" s="1"/>
  <c r="K222" i="44"/>
  <c r="L222" i="44" s="1"/>
  <c r="M222" i="44" l="1"/>
  <c r="N222" i="44" s="1"/>
  <c r="M229" i="36"/>
  <c r="N229" i="36" s="1"/>
  <c r="Q222" i="44" l="1"/>
  <c r="J223" i="44"/>
  <c r="K223" i="44" s="1"/>
  <c r="L223" i="44" s="1"/>
  <c r="Q229" i="36"/>
  <c r="J230" i="36"/>
  <c r="M223" i="44" l="1"/>
  <c r="N223" i="44" s="1"/>
  <c r="K230" i="36"/>
  <c r="L230" i="36" s="1"/>
  <c r="M230" i="36" l="1"/>
  <c r="N230" i="36" s="1"/>
  <c r="Q223" i="44"/>
  <c r="J224" i="44"/>
  <c r="Q230" i="36" l="1"/>
  <c r="J231" i="36"/>
  <c r="K231" i="36" s="1"/>
  <c r="L231" i="36" s="1"/>
  <c r="M231" i="36" s="1"/>
  <c r="K224" i="44"/>
  <c r="L224" i="44" s="1"/>
  <c r="M224" i="44" l="1"/>
  <c r="N224" i="44" s="1"/>
  <c r="N231" i="36"/>
  <c r="Q224" i="44" l="1"/>
  <c r="J225" i="44"/>
  <c r="K225" i="44" s="1"/>
  <c r="L225" i="44" s="1"/>
  <c r="Q231" i="36"/>
  <c r="J232" i="36"/>
  <c r="M225" i="44" l="1"/>
  <c r="N225" i="44" s="1"/>
  <c r="K232" i="36"/>
  <c r="L232" i="36" s="1"/>
  <c r="Q225" i="44" l="1"/>
  <c r="J226" i="44"/>
  <c r="K226" i="44" s="1"/>
  <c r="L226" i="44" s="1"/>
  <c r="M232" i="36"/>
  <c r="N232" i="36" s="1"/>
  <c r="Q232" i="36" l="1"/>
  <c r="J233" i="36"/>
  <c r="M226" i="44"/>
  <c r="N226" i="44" s="1"/>
  <c r="Q226" i="44" l="1"/>
  <c r="J227" i="44"/>
  <c r="K233" i="36"/>
  <c r="L233" i="36" s="1"/>
  <c r="M233" i="36" l="1"/>
  <c r="N233" i="36" s="1"/>
  <c r="K227" i="44"/>
  <c r="L227" i="44" s="1"/>
  <c r="M227" i="44" s="1"/>
  <c r="Q233" i="36" l="1"/>
  <c r="J234" i="36"/>
  <c r="N227" i="44"/>
  <c r="Q227" i="44" l="1"/>
  <c r="J228" i="44"/>
  <c r="K234" i="36"/>
  <c r="L234" i="36" s="1"/>
  <c r="M234" i="36" s="1"/>
  <c r="N234" i="36" l="1"/>
  <c r="K228" i="44"/>
  <c r="L228" i="44" s="1"/>
  <c r="M228" i="44" l="1"/>
  <c r="N228" i="44" s="1"/>
  <c r="Q234" i="36"/>
  <c r="J235" i="36"/>
  <c r="Q228" i="44" l="1"/>
  <c r="J229" i="44"/>
  <c r="K235" i="36"/>
  <c r="L235" i="36" s="1"/>
  <c r="M235" i="36" s="1"/>
  <c r="N235" i="36" l="1"/>
  <c r="K229" i="44"/>
  <c r="L229" i="44" s="1"/>
  <c r="M229" i="44" l="1"/>
  <c r="N229" i="44" s="1"/>
  <c r="Q235" i="36"/>
  <c r="J236" i="36"/>
  <c r="Q229" i="44" l="1"/>
  <c r="J230" i="44"/>
  <c r="K236" i="36"/>
  <c r="L236" i="36" s="1"/>
  <c r="M236" i="36" l="1"/>
  <c r="N236" i="36" s="1"/>
  <c r="K230" i="44"/>
  <c r="L230" i="44" s="1"/>
  <c r="M230" i="44" s="1"/>
  <c r="Q236" i="36" l="1"/>
  <c r="J237" i="36"/>
  <c r="K237" i="36" s="1"/>
  <c r="L237" i="36" s="1"/>
  <c r="N230" i="44"/>
  <c r="M237" i="36" l="1"/>
  <c r="N237" i="36" s="1"/>
  <c r="Q230" i="44"/>
  <c r="J231" i="44"/>
  <c r="J238" i="36" l="1"/>
  <c r="K238" i="36" s="1"/>
  <c r="L238" i="36" s="1"/>
  <c r="M238" i="36" s="1"/>
  <c r="Q237" i="36"/>
  <c r="K231" i="44"/>
  <c r="L231" i="44" s="1"/>
  <c r="M231" i="44" s="1"/>
  <c r="N231" i="44" l="1"/>
  <c r="N238" i="36"/>
  <c r="Q238" i="36" l="1"/>
  <c r="J239" i="36"/>
  <c r="Q231" i="44"/>
  <c r="J232" i="44"/>
  <c r="K232" i="44" l="1"/>
  <c r="L232" i="44" s="1"/>
  <c r="K239" i="36"/>
  <c r="M232" i="44" l="1"/>
  <c r="N232" i="44" s="1"/>
  <c r="L239" i="36"/>
  <c r="Q232" i="44" l="1"/>
  <c r="J233" i="44"/>
  <c r="M239" i="36"/>
  <c r="N239" i="36" s="1"/>
  <c r="Q239" i="36" l="1"/>
  <c r="J240" i="36"/>
  <c r="K233" i="44"/>
  <c r="L233" i="44" s="1"/>
  <c r="M233" i="44" l="1"/>
  <c r="N233" i="44" s="1"/>
  <c r="K240" i="36"/>
  <c r="L240" i="36" s="1"/>
  <c r="M240" i="36" s="1"/>
  <c r="Q233" i="44" l="1"/>
  <c r="J234" i="44"/>
  <c r="N240" i="36"/>
  <c r="Q240" i="36" l="1"/>
  <c r="J241" i="36"/>
  <c r="K234" i="44"/>
  <c r="L234" i="44" s="1"/>
  <c r="M234" i="44" s="1"/>
  <c r="N234" i="44" l="1"/>
  <c r="K241" i="36"/>
  <c r="L241" i="36" s="1"/>
  <c r="M241" i="36" l="1"/>
  <c r="N241" i="36" s="1"/>
  <c r="Q234" i="44"/>
  <c r="J235" i="44"/>
  <c r="K235" i="44" l="1"/>
  <c r="L235" i="44" s="1"/>
  <c r="M235" i="44" s="1"/>
  <c r="Q241" i="36"/>
  <c r="J242" i="36"/>
  <c r="N235" i="44" l="1"/>
  <c r="K242" i="36"/>
  <c r="L242" i="36" s="1"/>
  <c r="M242" i="36" l="1"/>
  <c r="N242" i="36" s="1"/>
  <c r="Q235" i="44"/>
  <c r="J236" i="44"/>
  <c r="Q242" i="36" l="1"/>
  <c r="J243" i="36"/>
  <c r="K243" i="36" s="1"/>
  <c r="K236" i="44"/>
  <c r="L236" i="44" s="1"/>
  <c r="M236" i="44" s="1"/>
  <c r="N236" i="44" l="1"/>
  <c r="L243" i="36"/>
  <c r="Q236" i="44" l="1"/>
  <c r="J237" i="44"/>
  <c r="M243" i="36"/>
  <c r="N243" i="36" s="1"/>
  <c r="Q243" i="36" l="1"/>
  <c r="J244" i="36"/>
  <c r="K237" i="44"/>
  <c r="L237" i="44" s="1"/>
  <c r="M237" i="44" l="1"/>
  <c r="N237" i="44" s="1"/>
  <c r="K244" i="36"/>
  <c r="L244" i="36" s="1"/>
  <c r="J238" i="44" l="1"/>
  <c r="K238" i="44" s="1"/>
  <c r="L238" i="44" s="1"/>
  <c r="M238" i="44" s="1"/>
  <c r="Q237" i="44"/>
  <c r="M244" i="36"/>
  <c r="N244" i="36" s="1"/>
  <c r="Q244" i="36" l="1"/>
  <c r="J245" i="36"/>
  <c r="K245" i="36" s="1"/>
  <c r="L245" i="36" s="1"/>
  <c r="N238" i="44"/>
  <c r="M245" i="36" l="1"/>
  <c r="N245" i="36" s="1"/>
  <c r="Q238" i="44"/>
  <c r="J239" i="44"/>
  <c r="Q245" i="36" l="1"/>
  <c r="J246" i="36"/>
  <c r="K239" i="44"/>
  <c r="L239" i="44" s="1"/>
  <c r="M239" i="44" l="1"/>
  <c r="N239" i="44" s="1"/>
  <c r="K246" i="36"/>
  <c r="L246" i="36" s="1"/>
  <c r="Q239" i="44" l="1"/>
  <c r="J240" i="44"/>
  <c r="K240" i="44" s="1"/>
  <c r="L240" i="44" s="1"/>
  <c r="M246" i="36"/>
  <c r="N246" i="36" s="1"/>
  <c r="M240" i="44" l="1"/>
  <c r="N240" i="44" s="1"/>
  <c r="Q246" i="36"/>
  <c r="J247" i="36"/>
  <c r="Q240" i="44" l="1"/>
  <c r="J241" i="44"/>
  <c r="K241" i="44" s="1"/>
  <c r="L241" i="44" s="1"/>
  <c r="M241" i="44" s="1"/>
  <c r="K247" i="36"/>
  <c r="L247" i="36" s="1"/>
  <c r="M247" i="36" s="1"/>
  <c r="N247" i="36" s="1"/>
  <c r="Q247" i="36" l="1"/>
  <c r="J248" i="36"/>
  <c r="N241" i="44"/>
  <c r="Q241" i="44" l="1"/>
  <c r="J242" i="44"/>
  <c r="K248" i="36"/>
  <c r="K242" i="44" l="1"/>
  <c r="L242" i="44" s="1"/>
  <c r="L248" i="36"/>
  <c r="M248" i="36" s="1"/>
  <c r="M242" i="44" l="1"/>
  <c r="N242" i="44" s="1"/>
  <c r="Q242" i="44" s="1"/>
  <c r="N248" i="36"/>
  <c r="J243" i="44" l="1"/>
  <c r="K243" i="44" s="1"/>
  <c r="L243" i="44" s="1"/>
  <c r="M243" i="44" s="1"/>
  <c r="Q248" i="36"/>
  <c r="J249" i="36"/>
  <c r="N243" i="44" l="1"/>
  <c r="K249" i="36"/>
  <c r="L249" i="36" s="1"/>
  <c r="M249" i="36" s="1"/>
  <c r="N249" i="36" s="1"/>
  <c r="Q249" i="36" l="1"/>
  <c r="J250" i="36"/>
  <c r="Q243" i="44"/>
  <c r="J244" i="44"/>
  <c r="K250" i="36" l="1"/>
  <c r="K244" i="44"/>
  <c r="L244" i="44" s="1"/>
  <c r="L250" i="36" l="1"/>
  <c r="M244" i="44"/>
  <c r="N244" i="44" s="1"/>
  <c r="M250" i="36" l="1"/>
  <c r="N250" i="36" s="1"/>
  <c r="Q244" i="44"/>
  <c r="J245" i="44"/>
  <c r="Q250" i="36" l="1"/>
  <c r="J251" i="36"/>
  <c r="K245" i="44"/>
  <c r="L245" i="44" s="1"/>
  <c r="K251" i="36" l="1"/>
  <c r="L251" i="36" s="1"/>
  <c r="M245" i="44"/>
  <c r="N245" i="44" s="1"/>
  <c r="M251" i="36" l="1"/>
  <c r="N251" i="36" s="1"/>
  <c r="Q251" i="36" s="1"/>
  <c r="Q245" i="44"/>
  <c r="J246" i="44"/>
  <c r="J252" i="36" l="1"/>
  <c r="K252" i="36" s="1"/>
  <c r="L252" i="36" s="1"/>
  <c r="M252" i="36" s="1"/>
  <c r="K246" i="44"/>
  <c r="L246" i="44" s="1"/>
  <c r="M246" i="44" s="1"/>
  <c r="N246" i="44" s="1"/>
  <c r="N252" i="36" l="1"/>
  <c r="J253" i="36" s="1"/>
  <c r="Q246" i="44"/>
  <c r="J247" i="44"/>
  <c r="Q252" i="36" l="1"/>
  <c r="K253" i="36"/>
  <c r="K247" i="44"/>
  <c r="L247" i="44" s="1"/>
  <c r="M247" i="44" s="1"/>
  <c r="N247" i="44" l="1"/>
  <c r="L253" i="36"/>
  <c r="M253" i="36" l="1"/>
  <c r="N253" i="36" s="1"/>
  <c r="Q247" i="44"/>
  <c r="J248" i="44"/>
  <c r="Q253" i="36" l="1"/>
  <c r="J254" i="36"/>
  <c r="K248" i="44"/>
  <c r="L248" i="44" s="1"/>
  <c r="M248" i="44" s="1"/>
  <c r="N248" i="44" l="1"/>
  <c r="K254" i="36"/>
  <c r="L254" i="36" s="1"/>
  <c r="M254" i="36" l="1"/>
  <c r="N254" i="36" s="1"/>
  <c r="Q248" i="44"/>
  <c r="J249" i="44"/>
  <c r="K249" i="44" l="1"/>
  <c r="L249" i="44" s="1"/>
  <c r="Q254" i="36"/>
  <c r="J255" i="36"/>
  <c r="M249" i="44" l="1"/>
  <c r="N249" i="44" s="1"/>
  <c r="K255" i="36"/>
  <c r="L255" i="36" s="1"/>
  <c r="Q249" i="44" l="1"/>
  <c r="J250" i="44"/>
  <c r="K250" i="44" s="1"/>
  <c r="M255" i="36"/>
  <c r="N255" i="36" s="1"/>
  <c r="J256" i="36" l="1"/>
  <c r="K256" i="36" s="1"/>
  <c r="L256" i="36" s="1"/>
  <c r="Q255" i="36"/>
  <c r="L250" i="44"/>
  <c r="M250" i="44" s="1"/>
  <c r="M256" i="36" l="1"/>
  <c r="N256" i="36" s="1"/>
  <c r="Q256" i="36" s="1"/>
  <c r="N250" i="44"/>
  <c r="J257" i="36" l="1"/>
  <c r="K257" i="36" s="1"/>
  <c r="L257" i="36" s="1"/>
  <c r="Q250" i="44"/>
  <c r="J251" i="44"/>
  <c r="M257" i="36" l="1"/>
  <c r="N257" i="36" s="1"/>
  <c r="K251" i="44"/>
  <c r="L251" i="44" s="1"/>
  <c r="M251" i="44" s="1"/>
  <c r="N251" i="44" s="1"/>
  <c r="Q257" i="36" l="1"/>
  <c r="J258" i="36"/>
  <c r="K258" i="36" s="1"/>
  <c r="Q251" i="44"/>
  <c r="J252" i="44"/>
  <c r="L258" i="36" l="1"/>
  <c r="M258" i="36" s="1"/>
  <c r="N258" i="36" s="1"/>
  <c r="K252" i="44"/>
  <c r="L252" i="44" s="1"/>
  <c r="M252" i="44" s="1"/>
  <c r="Q258" i="36" l="1"/>
  <c r="J259" i="36"/>
  <c r="K259" i="36" s="1"/>
  <c r="L259" i="36" s="1"/>
  <c r="N252" i="44"/>
  <c r="M259" i="36" l="1"/>
  <c r="N259" i="36" s="1"/>
  <c r="Q252" i="44"/>
  <c r="J253" i="44"/>
  <c r="J260" i="36" l="1"/>
  <c r="K260" i="36" s="1"/>
  <c r="L260" i="36" s="1"/>
  <c r="M260" i="36" s="1"/>
  <c r="Q259" i="36"/>
  <c r="K253" i="44"/>
  <c r="L253" i="44" s="1"/>
  <c r="M253" i="44" s="1"/>
  <c r="N260" i="36" l="1"/>
  <c r="N253" i="44"/>
  <c r="Q253" i="44" l="1"/>
  <c r="J254" i="44"/>
  <c r="Q260" i="36"/>
  <c r="J261" i="36"/>
  <c r="K261" i="36" l="1"/>
  <c r="L261" i="36" s="1"/>
  <c r="K254" i="44"/>
  <c r="L254" i="44" s="1"/>
  <c r="M254" i="44" s="1"/>
  <c r="M261" i="36" l="1"/>
  <c r="N261" i="36" s="1"/>
  <c r="N254" i="44"/>
  <c r="Q261" i="36" l="1"/>
  <c r="J262" i="36"/>
  <c r="K262" i="36" s="1"/>
  <c r="L262" i="36" s="1"/>
  <c r="Q254" i="44"/>
  <c r="J255" i="44"/>
  <c r="M262" i="36" l="1"/>
  <c r="N262" i="36" s="1"/>
  <c r="K255" i="44"/>
  <c r="L255" i="44" s="1"/>
  <c r="M255" i="44" s="1"/>
  <c r="N255" i="44" s="1"/>
  <c r="Q262" i="36" l="1"/>
  <c r="J263" i="36"/>
  <c r="K263" i="36" s="1"/>
  <c r="Q255" i="44"/>
  <c r="J256" i="44"/>
  <c r="L263" i="36" l="1"/>
  <c r="M263" i="36" s="1"/>
  <c r="N263" i="36" s="1"/>
  <c r="K256" i="44"/>
  <c r="L256" i="44" s="1"/>
  <c r="M256" i="44" l="1"/>
  <c r="N256" i="44" s="1"/>
  <c r="Q263" i="36"/>
  <c r="J264" i="36"/>
  <c r="Q256" i="44" l="1"/>
  <c r="J257" i="44"/>
  <c r="K257" i="44" s="1"/>
  <c r="L257" i="44" s="1"/>
  <c r="M257" i="44" s="1"/>
  <c r="K264" i="36"/>
  <c r="L264" i="36" s="1"/>
  <c r="M264" i="36" l="1"/>
  <c r="N264" i="36" s="1"/>
  <c r="N257" i="44"/>
  <c r="Q264" i="36" l="1"/>
  <c r="J265" i="36"/>
  <c r="K265" i="36" s="1"/>
  <c r="Q257" i="44"/>
  <c r="J258" i="44"/>
  <c r="K258" i="44" l="1"/>
  <c r="L258" i="44" s="1"/>
  <c r="L265" i="36"/>
  <c r="M265" i="36" l="1"/>
  <c r="N265" i="36" s="1"/>
  <c r="M258" i="44"/>
  <c r="N258" i="44" s="1"/>
  <c r="J266" i="36" l="1"/>
  <c r="K266" i="36" s="1"/>
  <c r="L266" i="36" s="1"/>
  <c r="Q265" i="36"/>
  <c r="Q258" i="44"/>
  <c r="J259" i="44"/>
  <c r="M266" i="36" l="1"/>
  <c r="N266" i="36" s="1"/>
  <c r="K259" i="44"/>
  <c r="L259" i="44" s="1"/>
  <c r="Q266" i="36" l="1"/>
  <c r="J267" i="36"/>
  <c r="K267" i="36" s="1"/>
  <c r="L267" i="36" s="1"/>
  <c r="M259" i="44"/>
  <c r="N259" i="44" s="1"/>
  <c r="Q259" i="44" l="1"/>
  <c r="J260" i="44"/>
  <c r="M267" i="36"/>
  <c r="N267" i="36" s="1"/>
  <c r="Q267" i="36" l="1"/>
  <c r="J268" i="36"/>
  <c r="K260" i="44"/>
  <c r="L260" i="44" s="1"/>
  <c r="M260" i="44" l="1"/>
  <c r="N260" i="44" s="1"/>
  <c r="K268" i="36"/>
  <c r="L268" i="36" s="1"/>
  <c r="M268" i="36" l="1"/>
  <c r="N268" i="36" s="1"/>
  <c r="Q260" i="44"/>
  <c r="J261" i="44"/>
  <c r="J269" i="36" l="1"/>
  <c r="K269" i="36" s="1"/>
  <c r="L269" i="36" s="1"/>
  <c r="Q268" i="36"/>
  <c r="K261" i="44"/>
  <c r="M269" i="36" l="1"/>
  <c r="N269" i="36" s="1"/>
  <c r="L261" i="44"/>
  <c r="Q269" i="36" l="1"/>
  <c r="J270" i="36"/>
  <c r="M261" i="44"/>
  <c r="N261" i="44" s="1"/>
  <c r="Q261" i="44" l="1"/>
  <c r="J262" i="44"/>
  <c r="K270" i="36"/>
  <c r="L270" i="36" s="1"/>
  <c r="M270" i="36" s="1"/>
  <c r="N270" i="36" l="1"/>
  <c r="K262" i="44"/>
  <c r="L262" i="44" s="1"/>
  <c r="M262" i="44" l="1"/>
  <c r="N262" i="44" s="1"/>
  <c r="Q262" i="44" s="1"/>
  <c r="Q270" i="36"/>
  <c r="J271" i="36"/>
  <c r="J263" i="44" l="1"/>
  <c r="K263" i="44" s="1"/>
  <c r="L263" i="44" s="1"/>
  <c r="M263" i="44" s="1"/>
  <c r="N263" i="44" s="1"/>
  <c r="K271" i="36"/>
  <c r="L271" i="36" s="1"/>
  <c r="M271" i="36" l="1"/>
  <c r="N271" i="36" s="1"/>
  <c r="Q263" i="44"/>
  <c r="J264" i="44"/>
  <c r="Q271" i="36" l="1"/>
  <c r="J272" i="36"/>
  <c r="K264" i="44"/>
  <c r="L264" i="44" s="1"/>
  <c r="M264" i="44" s="1"/>
  <c r="K272" i="36" l="1"/>
  <c r="L272" i="36" s="1"/>
  <c r="M272" i="36" s="1"/>
  <c r="N272" i="36" s="1"/>
  <c r="N264" i="44"/>
  <c r="Q272" i="36" l="1"/>
  <c r="J273" i="36"/>
  <c r="Q264" i="44"/>
  <c r="J265" i="44"/>
  <c r="K265" i="44" l="1"/>
  <c r="L265" i="44" s="1"/>
  <c r="K273" i="36"/>
  <c r="L273" i="36" s="1"/>
  <c r="M265" i="44" l="1"/>
  <c r="N265" i="44" s="1"/>
  <c r="M273" i="36"/>
  <c r="N273" i="36" s="1"/>
  <c r="Q273" i="36" l="1"/>
  <c r="J274" i="36"/>
  <c r="Q265" i="44"/>
  <c r="J266" i="44"/>
  <c r="K266" i="44" l="1"/>
  <c r="L266" i="44" s="1"/>
  <c r="K274" i="36"/>
  <c r="L274" i="36" s="1"/>
  <c r="M274" i="36" s="1"/>
  <c r="M266" i="44" l="1"/>
  <c r="N266" i="44" s="1"/>
  <c r="N274" i="36"/>
  <c r="Q266" i="44" l="1"/>
  <c r="J267" i="44"/>
  <c r="Q274" i="36"/>
  <c r="J275" i="36"/>
  <c r="K275" i="36" l="1"/>
  <c r="L275" i="36" s="1"/>
  <c r="K267" i="44"/>
  <c r="L267" i="44" s="1"/>
  <c r="M267" i="44" s="1"/>
  <c r="M275" i="36" l="1"/>
  <c r="N275" i="36" s="1"/>
  <c r="N267" i="44"/>
  <c r="Q275" i="36" l="1"/>
  <c r="J276" i="36"/>
  <c r="K276" i="36" s="1"/>
  <c r="L276" i="36" s="1"/>
  <c r="M276" i="36" s="1"/>
  <c r="Q267" i="44"/>
  <c r="J268" i="44"/>
  <c r="N276" i="36" l="1"/>
  <c r="K268" i="44"/>
  <c r="L268" i="44" s="1"/>
  <c r="M268" i="44" l="1"/>
  <c r="N268" i="44" s="1"/>
  <c r="Q276" i="36"/>
  <c r="J277" i="36"/>
  <c r="K277" i="36" l="1"/>
  <c r="L277" i="36" s="1"/>
  <c r="M277" i="36" s="1"/>
  <c r="Q268" i="44"/>
  <c r="J269" i="44"/>
  <c r="N277" i="36" l="1"/>
  <c r="K269" i="44"/>
  <c r="L269" i="44" s="1"/>
  <c r="M269" i="44" s="1"/>
  <c r="N269" i="44" l="1"/>
  <c r="Q277" i="36"/>
  <c r="J278" i="36"/>
  <c r="Q269" i="44" l="1"/>
  <c r="J270" i="44"/>
  <c r="K278" i="36"/>
  <c r="L278" i="36" s="1"/>
  <c r="M278" i="36" l="1"/>
  <c r="N278" i="36" s="1"/>
  <c r="K270" i="44"/>
  <c r="L270" i="44" s="1"/>
  <c r="M270" i="44" l="1"/>
  <c r="N270" i="44" s="1"/>
  <c r="Q278" i="36"/>
  <c r="J279" i="36"/>
  <c r="Q270" i="44" l="1"/>
  <c r="J271" i="44"/>
  <c r="K279" i="36"/>
  <c r="L279" i="36" s="1"/>
  <c r="M279" i="36" s="1"/>
  <c r="N279" i="36" l="1"/>
  <c r="K271" i="44"/>
  <c r="L271" i="44" s="1"/>
  <c r="M271" i="44" l="1"/>
  <c r="N271" i="44" s="1"/>
  <c r="Q279" i="36"/>
  <c r="J280" i="36"/>
  <c r="Q271" i="44" l="1"/>
  <c r="J272" i="44"/>
  <c r="K280" i="36"/>
  <c r="L280" i="36" s="1"/>
  <c r="M280" i="36" l="1"/>
  <c r="N280" i="36" s="1"/>
  <c r="K272" i="44"/>
  <c r="L272" i="44" s="1"/>
  <c r="Q280" i="36" l="1"/>
  <c r="J281" i="36"/>
  <c r="K281" i="36" s="1"/>
  <c r="L281" i="36" s="1"/>
  <c r="M272" i="44"/>
  <c r="N272" i="44" s="1"/>
  <c r="Q272" i="44" l="1"/>
  <c r="J273" i="44"/>
  <c r="M281" i="36"/>
  <c r="N281" i="36" s="1"/>
  <c r="Q281" i="36" l="1"/>
  <c r="J282" i="36"/>
  <c r="K273" i="44"/>
  <c r="L273" i="44" s="1"/>
  <c r="M273" i="44" l="1"/>
  <c r="N273" i="44" s="1"/>
  <c r="K282" i="36"/>
  <c r="L282" i="36" s="1"/>
  <c r="Q273" i="44" l="1"/>
  <c r="J274" i="44"/>
  <c r="K274" i="44" s="1"/>
  <c r="L274" i="44" s="1"/>
  <c r="M282" i="36"/>
  <c r="N282" i="36" s="1"/>
  <c r="M274" i="44" l="1"/>
  <c r="N274" i="44" s="1"/>
  <c r="Q282" i="36"/>
  <c r="J283" i="36"/>
  <c r="J275" i="44" l="1"/>
  <c r="K275" i="44" s="1"/>
  <c r="Q274" i="44"/>
  <c r="K283" i="36"/>
  <c r="L283" i="36" s="1"/>
  <c r="M283" i="36" s="1"/>
  <c r="N283" i="36" l="1"/>
  <c r="L275" i="44"/>
  <c r="M275" i="44" s="1"/>
  <c r="Q283" i="36" l="1"/>
  <c r="J284" i="36"/>
  <c r="N275" i="44"/>
  <c r="Q275" i="44" l="1"/>
  <c r="J276" i="44"/>
  <c r="K284" i="36"/>
  <c r="L284" i="36" s="1"/>
  <c r="M284" i="36" l="1"/>
  <c r="N284" i="36" s="1"/>
  <c r="K276" i="44"/>
  <c r="L276" i="44" s="1"/>
  <c r="M276" i="44" l="1"/>
  <c r="N276" i="44" s="1"/>
  <c r="Q276" i="44" s="1"/>
  <c r="Q284" i="36"/>
  <c r="J285" i="36"/>
  <c r="J277" i="44" l="1"/>
  <c r="K277" i="44" s="1"/>
  <c r="L277" i="44" s="1"/>
  <c r="M277" i="44" s="1"/>
  <c r="N277" i="44" s="1"/>
  <c r="K285" i="36"/>
  <c r="L285" i="36" s="1"/>
  <c r="M285" i="36" s="1"/>
  <c r="N285" i="36" l="1"/>
  <c r="Q277" i="44"/>
  <c r="J278" i="44"/>
  <c r="K278" i="44" l="1"/>
  <c r="L278" i="44" s="1"/>
  <c r="M278" i="44" s="1"/>
  <c r="Q285" i="36"/>
  <c r="J286" i="36"/>
  <c r="K286" i="36" l="1"/>
  <c r="L286" i="36" s="1"/>
  <c r="M286" i="36" s="1"/>
  <c r="N278" i="44"/>
  <c r="Q278" i="44" l="1"/>
  <c r="J279" i="44"/>
  <c r="N286" i="36"/>
  <c r="Q286" i="36" l="1"/>
  <c r="J287" i="36"/>
  <c r="K279" i="44"/>
  <c r="L279" i="44" s="1"/>
  <c r="M279" i="44" s="1"/>
  <c r="K287" i="36" l="1"/>
  <c r="L287" i="36" s="1"/>
  <c r="N279" i="44"/>
  <c r="M287" i="36" l="1"/>
  <c r="N287" i="36" s="1"/>
  <c r="Q287" i="36" s="1"/>
  <c r="Q279" i="44"/>
  <c r="J280" i="44"/>
  <c r="J288" i="36" l="1"/>
  <c r="K288" i="36" s="1"/>
  <c r="L288" i="36" s="1"/>
  <c r="K280" i="44"/>
  <c r="L280" i="44" s="1"/>
  <c r="M280" i="44" l="1"/>
  <c r="N280" i="44" s="1"/>
  <c r="M288" i="36"/>
  <c r="N288" i="36" s="1"/>
  <c r="Q288" i="36" l="1"/>
  <c r="J289" i="36"/>
  <c r="Q280" i="44"/>
  <c r="J281" i="44"/>
  <c r="K281" i="44" l="1"/>
  <c r="L281" i="44" s="1"/>
  <c r="K289" i="36"/>
  <c r="L289" i="36" s="1"/>
  <c r="M289" i="36" l="1"/>
  <c r="N289" i="36" s="1"/>
  <c r="Q289" i="36" s="1"/>
  <c r="M281" i="44"/>
  <c r="N281" i="44" s="1"/>
  <c r="J290" i="36" l="1"/>
  <c r="K290" i="36" s="1"/>
  <c r="L290" i="36" s="1"/>
  <c r="Q281" i="44"/>
  <c r="J282" i="44"/>
  <c r="K282" i="44" s="1"/>
  <c r="L282" i="44" s="1"/>
  <c r="M290" i="36" l="1"/>
  <c r="N290" i="36" s="1"/>
  <c r="Q290" i="36" s="1"/>
  <c r="M282" i="44"/>
  <c r="N282" i="44" s="1"/>
  <c r="J291" i="36" l="1"/>
  <c r="K291" i="36" s="1"/>
  <c r="L291" i="36" s="1"/>
  <c r="Q282" i="44"/>
  <c r="J283" i="44"/>
  <c r="K283" i="44" s="1"/>
  <c r="M291" i="36" l="1"/>
  <c r="N291" i="36" s="1"/>
  <c r="L283" i="44"/>
  <c r="Q291" i="36" l="1"/>
  <c r="J292" i="36"/>
  <c r="M283" i="44"/>
  <c r="N283" i="44" s="1"/>
  <c r="Q283" i="44" l="1"/>
  <c r="J284" i="44"/>
  <c r="K292" i="36"/>
  <c r="L292" i="36" s="1"/>
  <c r="M292" i="36" l="1"/>
  <c r="N292" i="36" s="1"/>
  <c r="K284" i="44"/>
  <c r="L284" i="44" s="1"/>
  <c r="M284" i="44" s="1"/>
  <c r="Q292" i="36" l="1"/>
  <c r="J293" i="36"/>
  <c r="N284" i="44"/>
  <c r="K293" i="36" l="1"/>
  <c r="L293" i="36" s="1"/>
  <c r="Q284" i="44"/>
  <c r="J285" i="44"/>
  <c r="M293" i="36" l="1"/>
  <c r="N293" i="36" s="1"/>
  <c r="K285" i="44"/>
  <c r="L285" i="44" s="1"/>
  <c r="M285" i="44" s="1"/>
  <c r="J294" i="36" l="1"/>
  <c r="K294" i="36" s="1"/>
  <c r="Q293" i="36"/>
  <c r="N285" i="44"/>
  <c r="Q285" i="44" l="1"/>
  <c r="J286" i="44"/>
  <c r="L294" i="36"/>
  <c r="K286" i="44" l="1"/>
  <c r="L286" i="44" s="1"/>
  <c r="M286" i="44" s="1"/>
  <c r="M294" i="36"/>
  <c r="N294" i="36" s="1"/>
  <c r="Q294" i="36" l="1"/>
  <c r="J295" i="36"/>
  <c r="N286" i="44"/>
  <c r="Q286" i="44" l="1"/>
  <c r="J287" i="44"/>
  <c r="K295" i="36"/>
  <c r="L295" i="36" s="1"/>
  <c r="M295" i="36" s="1"/>
  <c r="N295" i="36" s="1"/>
  <c r="Q295" i="36" l="1"/>
  <c r="J296" i="36"/>
  <c r="K287" i="44"/>
  <c r="L287" i="44" s="1"/>
  <c r="M287" i="44" s="1"/>
  <c r="N287" i="44" l="1"/>
  <c r="K296" i="36"/>
  <c r="L296" i="36" s="1"/>
  <c r="M296" i="36" l="1"/>
  <c r="N296" i="36" s="1"/>
  <c r="Q287" i="44"/>
  <c r="J288" i="44"/>
  <c r="J297" i="36" l="1"/>
  <c r="K297" i="36" s="1"/>
  <c r="Q296" i="36"/>
  <c r="K288" i="44"/>
  <c r="L288" i="44" s="1"/>
  <c r="M288" i="44" s="1"/>
  <c r="N288" i="44" l="1"/>
  <c r="L297" i="36"/>
  <c r="Q288" i="44" l="1"/>
  <c r="J289" i="44"/>
  <c r="M297" i="36"/>
  <c r="N297" i="36" s="1"/>
  <c r="Q297" i="36" l="1"/>
  <c r="J298" i="36"/>
  <c r="K289" i="44"/>
  <c r="L289" i="44" s="1"/>
  <c r="M289" i="44" l="1"/>
  <c r="N289" i="44" s="1"/>
  <c r="K298" i="36"/>
  <c r="L298" i="36" s="1"/>
  <c r="J290" i="44" l="1"/>
  <c r="K290" i="44" s="1"/>
  <c r="L290" i="44" s="1"/>
  <c r="M290" i="44" s="1"/>
  <c r="Q289" i="44"/>
  <c r="M298" i="36"/>
  <c r="N298" i="36" s="1"/>
  <c r="Q298" i="36" l="1"/>
  <c r="J299" i="36"/>
  <c r="N290" i="44"/>
  <c r="Q290" i="44" l="1"/>
  <c r="J291" i="44"/>
  <c r="K299" i="36"/>
  <c r="L299" i="36" s="1"/>
  <c r="M299" i="36" s="1"/>
  <c r="N299" i="36" l="1"/>
  <c r="K291" i="44"/>
  <c r="L291" i="44" s="1"/>
  <c r="M291" i="44" l="1"/>
  <c r="N291" i="44" s="1"/>
  <c r="Q299" i="36"/>
  <c r="J300" i="36"/>
  <c r="Q291" i="44" l="1"/>
  <c r="J292" i="44"/>
  <c r="K292" i="44" s="1"/>
  <c r="L292" i="44" s="1"/>
  <c r="K300" i="36"/>
  <c r="L300" i="36" s="1"/>
  <c r="M300" i="36" l="1"/>
  <c r="N300" i="36" s="1"/>
  <c r="Q300" i="36" s="1"/>
  <c r="M292" i="44"/>
  <c r="N292" i="44" s="1"/>
  <c r="J301" i="36" l="1"/>
  <c r="K301" i="36" s="1"/>
  <c r="L301" i="36" s="1"/>
  <c r="Q292" i="44"/>
  <c r="J293" i="44"/>
  <c r="M301" i="36" l="1"/>
  <c r="N301" i="36" s="1"/>
  <c r="K293" i="44"/>
  <c r="L293" i="44" s="1"/>
  <c r="Q301" i="36" l="1"/>
  <c r="J302" i="36"/>
  <c r="M293" i="44"/>
  <c r="N293" i="44" s="1"/>
  <c r="Q293" i="44" l="1"/>
  <c r="J294" i="44"/>
  <c r="K302" i="36"/>
  <c r="L302" i="36" s="1"/>
  <c r="M302" i="36" l="1"/>
  <c r="N302" i="36" s="1"/>
  <c r="K294" i="44"/>
  <c r="L294" i="44" s="1"/>
  <c r="M294" i="44" s="1"/>
  <c r="Q302" i="36" l="1"/>
  <c r="J303" i="36"/>
  <c r="N294" i="44"/>
  <c r="Q294" i="44" l="1"/>
  <c r="J295" i="44"/>
  <c r="K303" i="36"/>
  <c r="L303" i="36" s="1"/>
  <c r="M303" i="36" l="1"/>
  <c r="N303" i="36" s="1"/>
  <c r="K295" i="44"/>
  <c r="Q303" i="36" l="1"/>
  <c r="J304" i="36"/>
  <c r="K304" i="36" s="1"/>
  <c r="L304" i="36" s="1"/>
  <c r="L295" i="44"/>
  <c r="M304" i="36" l="1"/>
  <c r="N304" i="36" s="1"/>
  <c r="M295" i="44"/>
  <c r="N295" i="44" s="1"/>
  <c r="Q295" i="44" l="1"/>
  <c r="J296" i="44"/>
  <c r="Q304" i="36"/>
  <c r="J305" i="36"/>
  <c r="K296" i="44" l="1"/>
  <c r="L296" i="44" s="1"/>
  <c r="K305" i="36"/>
  <c r="L305" i="36" s="1"/>
  <c r="M305" i="36" s="1"/>
  <c r="M296" i="44" l="1"/>
  <c r="N296" i="44" s="1"/>
  <c r="Q296" i="44" s="1"/>
  <c r="N305" i="36"/>
  <c r="J297" i="44" l="1"/>
  <c r="K297" i="44" s="1"/>
  <c r="L297" i="44" s="1"/>
  <c r="Q305" i="36"/>
  <c r="J306" i="36"/>
  <c r="M297" i="44" l="1"/>
  <c r="N297" i="44" s="1"/>
  <c r="Q297" i="44" s="1"/>
  <c r="K306" i="36"/>
  <c r="L306" i="36" s="1"/>
  <c r="J298" i="44" l="1"/>
  <c r="K298" i="44" s="1"/>
  <c r="L298" i="44" s="1"/>
  <c r="M306" i="36"/>
  <c r="N306" i="36" s="1"/>
  <c r="M298" i="44" l="1"/>
  <c r="N298" i="44" s="1"/>
  <c r="Q306" i="36"/>
  <c r="J307" i="36"/>
  <c r="Q298" i="44" l="1"/>
  <c r="J299" i="44"/>
  <c r="K307" i="36"/>
  <c r="L307" i="36" s="1"/>
  <c r="M307" i="36" l="1"/>
  <c r="N307" i="36" s="1"/>
  <c r="K299" i="44"/>
  <c r="L299" i="44" s="1"/>
  <c r="M299" i="44" s="1"/>
  <c r="N299" i="44" l="1"/>
  <c r="Q307" i="36"/>
  <c r="J308" i="36"/>
  <c r="K308" i="36" l="1"/>
  <c r="L308" i="36" s="1"/>
  <c r="M308" i="36" s="1"/>
  <c r="Q299" i="44"/>
  <c r="J300" i="44"/>
  <c r="K300" i="44" l="1"/>
  <c r="L300" i="44" s="1"/>
  <c r="M300" i="44" s="1"/>
  <c r="N308" i="36"/>
  <c r="Q308" i="36" l="1"/>
  <c r="J309" i="36"/>
  <c r="N300" i="44"/>
  <c r="Q300" i="44" l="1"/>
  <c r="J301" i="44"/>
  <c r="K309" i="36"/>
  <c r="L309" i="36" s="1"/>
  <c r="M309" i="36" l="1"/>
  <c r="N309" i="36" s="1"/>
  <c r="K301" i="44"/>
  <c r="L301" i="44" s="1"/>
  <c r="M301" i="44" s="1"/>
  <c r="N301" i="44" s="1"/>
  <c r="Q301" i="44" l="1"/>
  <c r="J302" i="44"/>
  <c r="Q309" i="36"/>
  <c r="J310" i="36"/>
  <c r="K310" i="36" l="1"/>
  <c r="L310" i="36" s="1"/>
  <c r="M310" i="36" s="1"/>
  <c r="K302" i="44"/>
  <c r="L302" i="44" s="1"/>
  <c r="M302" i="44" l="1"/>
  <c r="N302" i="44" s="1"/>
  <c r="N310" i="36"/>
  <c r="Q302" i="44" l="1"/>
  <c r="J303" i="44"/>
  <c r="Q310" i="36"/>
  <c r="J311" i="36"/>
  <c r="K311" i="36" l="1"/>
  <c r="L311" i="36" s="1"/>
  <c r="K303" i="44"/>
  <c r="L303" i="44" s="1"/>
  <c r="M303" i="44" l="1"/>
  <c r="N303" i="44" s="1"/>
  <c r="M311" i="36"/>
  <c r="N311" i="36" s="1"/>
  <c r="Q311" i="36" l="1"/>
  <c r="J312" i="36"/>
  <c r="Q303" i="44"/>
  <c r="J304" i="44"/>
  <c r="K304" i="44" l="1"/>
  <c r="L304" i="44" s="1"/>
  <c r="K312" i="36"/>
  <c r="L312" i="36" s="1"/>
  <c r="M304" i="44" l="1"/>
  <c r="N304" i="44" s="1"/>
  <c r="M312" i="36"/>
  <c r="N312" i="36" s="1"/>
  <c r="J305" i="44" l="1"/>
  <c r="K305" i="44" s="1"/>
  <c r="L305" i="44" s="1"/>
  <c r="J313" i="36"/>
  <c r="K313" i="36" s="1"/>
  <c r="Q312" i="36"/>
  <c r="Q304" i="44"/>
  <c r="M305" i="44" l="1"/>
  <c r="N305" i="44" s="1"/>
  <c r="Q305" i="44" s="1"/>
  <c r="L313" i="36"/>
  <c r="M313" i="36" s="1"/>
  <c r="J306" i="44" l="1"/>
  <c r="K306" i="44" s="1"/>
  <c r="L306" i="44" s="1"/>
  <c r="N313" i="36"/>
  <c r="M306" i="44" l="1"/>
  <c r="N306" i="44" s="1"/>
  <c r="Q306" i="44" s="1"/>
  <c r="Q313" i="36"/>
  <c r="J314" i="36"/>
  <c r="J307" i="44" l="1"/>
  <c r="K307" i="44" s="1"/>
  <c r="L307" i="44" s="1"/>
  <c r="K314" i="36"/>
  <c r="L314" i="36" s="1"/>
  <c r="M314" i="36" l="1"/>
  <c r="N314" i="36" s="1"/>
  <c r="M307" i="44"/>
  <c r="N307" i="44" s="1"/>
  <c r="Q314" i="36" l="1"/>
  <c r="J315" i="36"/>
  <c r="K315" i="36" s="1"/>
  <c r="L315" i="36" s="1"/>
  <c r="Q307" i="44"/>
  <c r="J308" i="44"/>
  <c r="M315" i="36" l="1"/>
  <c r="N315" i="36" s="1"/>
  <c r="K308" i="44"/>
  <c r="L308" i="44" s="1"/>
  <c r="M308" i="44" s="1"/>
  <c r="N308" i="44" s="1"/>
  <c r="Q308" i="44" l="1"/>
  <c r="J309" i="44"/>
  <c r="Q315" i="36"/>
  <c r="J316" i="36"/>
  <c r="K316" i="36" l="1"/>
  <c r="L316" i="36" s="1"/>
  <c r="K309" i="44"/>
  <c r="L309" i="44" s="1"/>
  <c r="M316" i="36" l="1"/>
  <c r="N316" i="36" s="1"/>
  <c r="M309" i="44"/>
  <c r="N309" i="44" s="1"/>
  <c r="Q316" i="36" l="1"/>
  <c r="J317" i="36"/>
  <c r="K317" i="36" s="1"/>
  <c r="L317" i="36" s="1"/>
  <c r="Q309" i="44"/>
  <c r="J310" i="44"/>
  <c r="M317" i="36" l="1"/>
  <c r="N317" i="36" s="1"/>
  <c r="K310" i="44"/>
  <c r="L310" i="44" s="1"/>
  <c r="M310" i="44" l="1"/>
  <c r="N310" i="44" s="1"/>
  <c r="Q317" i="36"/>
  <c r="J318" i="36"/>
  <c r="J311" i="44" l="1"/>
  <c r="K311" i="44" s="1"/>
  <c r="L311" i="44" s="1"/>
  <c r="Q310" i="44"/>
  <c r="K318" i="36"/>
  <c r="L318" i="36" s="1"/>
  <c r="M311" i="44" l="1"/>
  <c r="N311" i="44" s="1"/>
  <c r="M318" i="36"/>
  <c r="N318" i="36" s="1"/>
  <c r="J319" i="36" l="1"/>
  <c r="K319" i="36" s="1"/>
  <c r="L319" i="36" s="1"/>
  <c r="Q318" i="36"/>
  <c r="Q311" i="44"/>
  <c r="J312" i="44"/>
  <c r="K312" i="44" l="1"/>
  <c r="L312" i="44" s="1"/>
  <c r="M319" i="36"/>
  <c r="N319" i="36" s="1"/>
  <c r="M312" i="44" l="1"/>
  <c r="N312" i="44" s="1"/>
  <c r="Q319" i="36"/>
  <c r="J320" i="36"/>
  <c r="Q312" i="44" l="1"/>
  <c r="J313" i="44"/>
  <c r="K313" i="44" s="1"/>
  <c r="K320" i="36"/>
  <c r="L320" i="36" s="1"/>
  <c r="M320" i="36" l="1"/>
  <c r="N320" i="36" s="1"/>
  <c r="J321" i="36" s="1"/>
  <c r="L313" i="44"/>
  <c r="M313" i="44" s="1"/>
  <c r="N313" i="44" s="1"/>
  <c r="Q320" i="36" l="1"/>
  <c r="J314" i="44"/>
  <c r="K314" i="44" s="1"/>
  <c r="L314" i="44" s="1"/>
  <c r="Q313" i="44"/>
  <c r="K321" i="36"/>
  <c r="L321" i="36" s="1"/>
  <c r="M314" i="44" l="1"/>
  <c r="N314" i="44" s="1"/>
  <c r="M321" i="36"/>
  <c r="N321" i="36" s="1"/>
  <c r="Q321" i="36" l="1"/>
  <c r="J322" i="36"/>
  <c r="K322" i="36" s="1"/>
  <c r="L322" i="36" s="1"/>
  <c r="Q314" i="44"/>
  <c r="J315" i="44"/>
  <c r="K315" i="44" s="1"/>
  <c r="L315" i="44" s="1"/>
  <c r="M315" i="44" s="1"/>
  <c r="M322" i="36" l="1"/>
  <c r="N322" i="36" s="1"/>
  <c r="N315" i="44"/>
  <c r="Q315" i="44" l="1"/>
  <c r="J316" i="44"/>
  <c r="Q322" i="36"/>
  <c r="J323" i="36"/>
  <c r="K323" i="36" l="1"/>
  <c r="L323" i="36" s="1"/>
  <c r="K316" i="44"/>
  <c r="L316" i="44" s="1"/>
  <c r="M316" i="44" s="1"/>
  <c r="M323" i="36" l="1"/>
  <c r="N323" i="36" s="1"/>
  <c r="N316" i="44"/>
  <c r="Q323" i="36" l="1"/>
  <c r="J324" i="36"/>
  <c r="K324" i="36" s="1"/>
  <c r="L324" i="36" s="1"/>
  <c r="Q316" i="44"/>
  <c r="J317" i="44"/>
  <c r="M324" i="36" l="1"/>
  <c r="N324" i="36" s="1"/>
  <c r="K317" i="44"/>
  <c r="L317" i="44" s="1"/>
  <c r="Q324" i="36" l="1"/>
  <c r="J325" i="36"/>
  <c r="K325" i="36" s="1"/>
  <c r="L325" i="36" s="1"/>
  <c r="M317" i="44"/>
  <c r="N317" i="44" s="1"/>
  <c r="Q317" i="44" l="1"/>
  <c r="J318" i="44"/>
  <c r="K318" i="44" s="1"/>
  <c r="L318" i="44" s="1"/>
  <c r="M325" i="36"/>
  <c r="N325" i="36" s="1"/>
  <c r="M318" i="44" l="1"/>
  <c r="N318" i="44" s="1"/>
  <c r="Q325" i="36"/>
  <c r="J326" i="36"/>
  <c r="K326" i="36" l="1"/>
  <c r="L326" i="36" s="1"/>
  <c r="M326" i="36" s="1"/>
  <c r="Q318" i="44"/>
  <c r="J319" i="44"/>
  <c r="K319" i="44" l="1"/>
  <c r="L319" i="44" s="1"/>
  <c r="N326" i="36"/>
  <c r="M319" i="44" l="1"/>
  <c r="N319" i="44" s="1"/>
  <c r="Q326" i="36"/>
  <c r="J327" i="36"/>
  <c r="J320" i="44" l="1"/>
  <c r="K320" i="44" s="1"/>
  <c r="L320" i="44" s="1"/>
  <c r="Q319" i="44"/>
  <c r="K327" i="36"/>
  <c r="L327" i="36" s="1"/>
  <c r="M327" i="36" s="1"/>
  <c r="M320" i="44" l="1"/>
  <c r="N320" i="44" s="1"/>
  <c r="Q320" i="44" s="1"/>
  <c r="N327" i="36"/>
  <c r="J321" i="44" l="1"/>
  <c r="K321" i="44" s="1"/>
  <c r="L321" i="44" s="1"/>
  <c r="Q327" i="36"/>
  <c r="J328" i="36"/>
  <c r="M321" i="44" l="1"/>
  <c r="N321" i="44" s="1"/>
  <c r="K328" i="36"/>
  <c r="L328" i="36" s="1"/>
  <c r="J322" i="44" l="1"/>
  <c r="K322" i="44" s="1"/>
  <c r="Q321" i="44"/>
  <c r="M328" i="36"/>
  <c r="N328" i="36" s="1"/>
  <c r="Q328" i="36" s="1"/>
  <c r="J329" i="36" l="1"/>
  <c r="K329" i="36" s="1"/>
  <c r="L329" i="36" s="1"/>
  <c r="L322" i="44"/>
  <c r="M322" i="44" s="1"/>
  <c r="M329" i="36" l="1"/>
  <c r="N329" i="36" s="1"/>
  <c r="N322" i="44"/>
  <c r="Q329" i="36" l="1"/>
  <c r="J330" i="36"/>
  <c r="K330" i="36" s="1"/>
  <c r="L330" i="36" s="1"/>
  <c r="Q322" i="44"/>
  <c r="J323" i="44"/>
  <c r="M330" i="36" l="1"/>
  <c r="N330" i="36" s="1"/>
  <c r="K323" i="44"/>
  <c r="L323" i="44" s="1"/>
  <c r="M323" i="44" s="1"/>
  <c r="Q330" i="36" l="1"/>
  <c r="J331" i="36"/>
  <c r="K331" i="36" s="1"/>
  <c r="L331" i="36" s="1"/>
  <c r="N323" i="44"/>
  <c r="M331" i="36" l="1"/>
  <c r="N331" i="36" s="1"/>
  <c r="Q323" i="44"/>
  <c r="J324" i="44"/>
  <c r="J332" i="36" l="1"/>
  <c r="K332" i="36" s="1"/>
  <c r="L332" i="36" s="1"/>
  <c r="Q331" i="36"/>
  <c r="K324" i="44"/>
  <c r="L324" i="44" s="1"/>
  <c r="M332" i="36" l="1"/>
  <c r="N332" i="36" s="1"/>
  <c r="M324" i="44"/>
  <c r="N324" i="44" s="1"/>
  <c r="Q324" i="44" l="1"/>
  <c r="J325" i="44"/>
  <c r="Q332" i="36"/>
  <c r="J333" i="36"/>
  <c r="K333" i="36" l="1"/>
  <c r="L333" i="36" s="1"/>
  <c r="M333" i="36" s="1"/>
  <c r="K325" i="44"/>
  <c r="L325" i="44" s="1"/>
  <c r="M325" i="44" l="1"/>
  <c r="N325" i="44" s="1"/>
  <c r="N333" i="36"/>
  <c r="Q333" i="36" l="1"/>
  <c r="J334" i="36"/>
  <c r="Q325" i="44"/>
  <c r="J326" i="44"/>
  <c r="K326" i="44" l="1"/>
  <c r="L326" i="44" s="1"/>
  <c r="K334" i="36"/>
  <c r="M326" i="44" l="1"/>
  <c r="N326" i="44" s="1"/>
  <c r="L334" i="36"/>
  <c r="M334" i="36" s="1"/>
  <c r="Q326" i="44" l="1"/>
  <c r="J327" i="44"/>
  <c r="N334" i="36"/>
  <c r="K327" i="44" l="1"/>
  <c r="L327" i="44" s="1"/>
  <c r="Q334" i="36"/>
  <c r="J335" i="36"/>
  <c r="M327" i="44" l="1"/>
  <c r="N327" i="44" s="1"/>
  <c r="Q327" i="44" s="1"/>
  <c r="K335" i="36"/>
  <c r="L335" i="36" s="1"/>
  <c r="J328" i="44" l="1"/>
  <c r="K328" i="44" s="1"/>
  <c r="M335" i="36"/>
  <c r="N335" i="36" s="1"/>
  <c r="J336" i="36" l="1"/>
  <c r="K336" i="36" s="1"/>
  <c r="Q335" i="36"/>
  <c r="L328" i="44"/>
  <c r="M328" i="44" s="1"/>
  <c r="N328" i="44" l="1"/>
  <c r="J329" i="44" s="1"/>
  <c r="L336" i="36"/>
  <c r="M336" i="36" s="1"/>
  <c r="N336" i="36" s="1"/>
  <c r="Q328" i="44" l="1"/>
  <c r="K329" i="44"/>
  <c r="L329" i="44" s="1"/>
  <c r="Q336" i="36"/>
  <c r="J337" i="36"/>
  <c r="M329" i="44" l="1"/>
  <c r="N329" i="44" s="1"/>
  <c r="K337" i="36"/>
  <c r="L337" i="36" s="1"/>
  <c r="M337" i="36" l="1"/>
  <c r="N337" i="36" s="1"/>
  <c r="Q329" i="44"/>
  <c r="J330" i="44"/>
  <c r="Q337" i="36" l="1"/>
  <c r="J338" i="36"/>
  <c r="K338" i="36" s="1"/>
  <c r="L338" i="36" s="1"/>
  <c r="K330" i="44"/>
  <c r="L330" i="44" s="1"/>
  <c r="M330" i="44" l="1"/>
  <c r="N330" i="44" s="1"/>
  <c r="M338" i="36"/>
  <c r="N338" i="36" s="1"/>
  <c r="Q330" i="44" l="1"/>
  <c r="J331" i="44"/>
  <c r="K331" i="44" s="1"/>
  <c r="L331" i="44" s="1"/>
  <c r="M331" i="44" s="1"/>
  <c r="Q338" i="36"/>
  <c r="J339" i="36"/>
  <c r="N331" i="44" l="1"/>
  <c r="K339" i="36"/>
  <c r="L339" i="36" s="1"/>
  <c r="M339" i="36" l="1"/>
  <c r="N339" i="36" s="1"/>
  <c r="Q339" i="36" s="1"/>
  <c r="Q331" i="44"/>
  <c r="J332" i="44"/>
  <c r="J340" i="36" l="1"/>
  <c r="K340" i="36" s="1"/>
  <c r="L340" i="36" s="1"/>
  <c r="K332" i="44"/>
  <c r="L332" i="44" s="1"/>
  <c r="M340" i="36" l="1"/>
  <c r="N340" i="36" s="1"/>
  <c r="M332" i="44"/>
  <c r="N332" i="44" s="1"/>
  <c r="Q332" i="44" l="1"/>
  <c r="J333" i="44"/>
  <c r="Q340" i="36"/>
  <c r="J341" i="36"/>
  <c r="K333" i="44" l="1"/>
  <c r="L333" i="44" s="1"/>
  <c r="M333" i="44" s="1"/>
  <c r="K341" i="36"/>
  <c r="L341" i="36" s="1"/>
  <c r="M341" i="36" l="1"/>
  <c r="N341" i="36" s="1"/>
  <c r="N333" i="44"/>
  <c r="Q341" i="36" l="1"/>
  <c r="J342" i="36"/>
  <c r="Q333" i="44"/>
  <c r="J334" i="44"/>
  <c r="K342" i="36" l="1"/>
  <c r="L342" i="36" s="1"/>
  <c r="K334" i="44"/>
  <c r="M342" i="36" l="1"/>
  <c r="N342" i="36" s="1"/>
  <c r="L334" i="44"/>
  <c r="J343" i="36" l="1"/>
  <c r="K343" i="36" s="1"/>
  <c r="L343" i="36" s="1"/>
  <c r="Q342" i="36"/>
  <c r="M334" i="44"/>
  <c r="N334" i="44" s="1"/>
  <c r="M343" i="36" l="1"/>
  <c r="N343" i="36" s="1"/>
  <c r="Q334" i="44"/>
  <c r="J335" i="44"/>
  <c r="Q343" i="36" l="1"/>
  <c r="J344" i="36"/>
  <c r="K344" i="36" s="1"/>
  <c r="L344" i="36" s="1"/>
  <c r="K335" i="44"/>
  <c r="L335" i="44" s="1"/>
  <c r="M344" i="36" l="1"/>
  <c r="N344" i="36" s="1"/>
  <c r="Q344" i="36" s="1"/>
  <c r="M335" i="44"/>
  <c r="N335" i="44" s="1"/>
  <c r="J345" i="36" l="1"/>
  <c r="Q335" i="44"/>
  <c r="J336" i="44"/>
  <c r="K345" i="36" l="1"/>
  <c r="L345" i="36" s="1"/>
  <c r="M345" i="36" s="1"/>
  <c r="N345" i="36" s="1"/>
  <c r="Q345" i="36" s="1"/>
  <c r="K336" i="44"/>
  <c r="L336" i="44" s="1"/>
  <c r="J346" i="36" l="1"/>
  <c r="K346" i="36" s="1"/>
  <c r="M336" i="44"/>
  <c r="N336" i="44" s="1"/>
  <c r="Q336" i="44" l="1"/>
  <c r="J337" i="44"/>
  <c r="K337" i="44" s="1"/>
  <c r="L337" i="44" s="1"/>
  <c r="L346" i="36"/>
  <c r="M346" i="36" s="1"/>
  <c r="M337" i="44" l="1"/>
  <c r="N337" i="44" s="1"/>
  <c r="Q337" i="44" s="1"/>
  <c r="N346" i="36"/>
  <c r="J338" i="44" l="1"/>
  <c r="K338" i="44" s="1"/>
  <c r="L338" i="44" s="1"/>
  <c r="Q346" i="36"/>
  <c r="J347" i="36"/>
  <c r="M338" i="44" l="1"/>
  <c r="N338" i="44" s="1"/>
  <c r="K347" i="36"/>
  <c r="L347" i="36" s="1"/>
  <c r="M347" i="36" s="1"/>
  <c r="Q338" i="44" l="1"/>
  <c r="J339" i="44"/>
  <c r="K339" i="44" s="1"/>
  <c r="L339" i="44" s="1"/>
  <c r="N347" i="36"/>
  <c r="Q347" i="36" l="1"/>
  <c r="J348" i="36"/>
  <c r="M339" i="44"/>
  <c r="N339" i="44" s="1"/>
  <c r="Q339" i="44" l="1"/>
  <c r="J340" i="44"/>
  <c r="K348" i="36"/>
  <c r="L348" i="36" s="1"/>
  <c r="M348" i="36" l="1"/>
  <c r="N348" i="36" s="1"/>
  <c r="Q348" i="36" s="1"/>
  <c r="K340" i="44"/>
  <c r="L340" i="44" s="1"/>
  <c r="J349" i="36" l="1"/>
  <c r="K349" i="36" s="1"/>
  <c r="L349" i="36" s="1"/>
  <c r="M340" i="44"/>
  <c r="N340" i="44" s="1"/>
  <c r="Q340" i="44" l="1"/>
  <c r="J341" i="44"/>
  <c r="K341" i="44" s="1"/>
  <c r="L341" i="44" s="1"/>
  <c r="M349" i="36"/>
  <c r="N349" i="36" s="1"/>
  <c r="J350" i="36" l="1"/>
  <c r="K350" i="36" s="1"/>
  <c r="L350" i="36" s="1"/>
  <c r="Q349" i="36"/>
  <c r="M341" i="44"/>
  <c r="N341" i="44" s="1"/>
  <c r="Q341" i="44" l="1"/>
  <c r="J342" i="44"/>
  <c r="M350" i="36"/>
  <c r="N350" i="36" s="1"/>
  <c r="Q350" i="36" l="1"/>
  <c r="J351" i="36"/>
  <c r="K342" i="44"/>
  <c r="L342" i="44" s="1"/>
  <c r="M342" i="44" s="1"/>
  <c r="N342" i="44" l="1"/>
  <c r="K351" i="36"/>
  <c r="L351" i="36" s="1"/>
  <c r="M351" i="36" l="1"/>
  <c r="N351" i="36" s="1"/>
  <c r="Q351" i="36" s="1"/>
  <c r="Q342" i="44"/>
  <c r="J343" i="44"/>
  <c r="J352" i="36" l="1"/>
  <c r="K352" i="36" s="1"/>
  <c r="L352" i="36" s="1"/>
  <c r="K343" i="44"/>
  <c r="L343" i="44" s="1"/>
  <c r="M352" i="36" l="1"/>
  <c r="N352" i="36" s="1"/>
  <c r="M343" i="44"/>
  <c r="N343" i="44" s="1"/>
  <c r="Q343" i="44" l="1"/>
  <c r="J344" i="44"/>
  <c r="Q352" i="36"/>
  <c r="J353" i="36"/>
  <c r="K353" i="36" l="1"/>
  <c r="L353" i="36" s="1"/>
  <c r="K344" i="44"/>
  <c r="L344" i="44" s="1"/>
  <c r="M344" i="44" s="1"/>
  <c r="M353" i="36" l="1"/>
  <c r="N353" i="36" s="1"/>
  <c r="N344" i="44"/>
  <c r="Q353" i="36" l="1"/>
  <c r="J354" i="36"/>
  <c r="K354" i="36" s="1"/>
  <c r="L354" i="36" s="1"/>
  <c r="Q344" i="44"/>
  <c r="J345" i="44"/>
  <c r="M354" i="36" l="1"/>
  <c r="N354" i="36" s="1"/>
  <c r="K345" i="44"/>
  <c r="L345" i="44" s="1"/>
  <c r="Q354" i="36" l="1"/>
  <c r="J355" i="36"/>
  <c r="M345" i="44"/>
  <c r="N345" i="44" s="1"/>
  <c r="Q345" i="44" l="1"/>
  <c r="J346" i="44"/>
  <c r="K355" i="36"/>
  <c r="L355" i="36" s="1"/>
  <c r="M355" i="36" l="1"/>
  <c r="N355" i="36" s="1"/>
  <c r="K346" i="44"/>
  <c r="L346" i="44" s="1"/>
  <c r="Q355" i="36" l="1"/>
  <c r="J356" i="36"/>
  <c r="K356" i="36" s="1"/>
  <c r="L356" i="36" s="1"/>
  <c r="M356" i="36" s="1"/>
  <c r="N356" i="36" s="1"/>
  <c r="M346" i="44"/>
  <c r="N346" i="44" s="1"/>
  <c r="Q346" i="44" s="1"/>
  <c r="J347" i="44" l="1"/>
  <c r="K347" i="44" s="1"/>
  <c r="L347" i="44" s="1"/>
  <c r="M347" i="44" s="1"/>
  <c r="Q356" i="36"/>
  <c r="J357" i="36"/>
  <c r="N347" i="44" l="1"/>
  <c r="K357" i="36"/>
  <c r="L357" i="36" s="1"/>
  <c r="M357" i="36" l="1"/>
  <c r="N357" i="36" s="1"/>
  <c r="Q347" i="44"/>
  <c r="J348" i="44"/>
  <c r="Q357" i="36" l="1"/>
  <c r="J358" i="36"/>
  <c r="K348" i="44"/>
  <c r="L348" i="44" s="1"/>
  <c r="M348" i="44" l="1"/>
  <c r="N348" i="44" s="1"/>
  <c r="K358" i="36"/>
  <c r="Q348" i="44" l="1"/>
  <c r="J349" i="44"/>
  <c r="K349" i="44" s="1"/>
  <c r="L349" i="44" s="1"/>
  <c r="L358" i="36"/>
  <c r="M358" i="36" s="1"/>
  <c r="M349" i="44" l="1"/>
  <c r="N349" i="44" s="1"/>
  <c r="N358" i="36"/>
  <c r="Q349" i="44" l="1"/>
  <c r="J350" i="44"/>
  <c r="K350" i="44" s="1"/>
  <c r="L350" i="44" s="1"/>
  <c r="Q358" i="36"/>
  <c r="J359" i="36"/>
  <c r="M350" i="44" l="1"/>
  <c r="N350" i="44" s="1"/>
  <c r="Q350" i="44" s="1"/>
  <c r="K359" i="36"/>
  <c r="L359" i="36" s="1"/>
  <c r="M359" i="36" s="1"/>
  <c r="J351" i="44" l="1"/>
  <c r="K351" i="44" s="1"/>
  <c r="L351" i="44" s="1"/>
  <c r="N359" i="36"/>
  <c r="M351" i="44" l="1"/>
  <c r="N351" i="44" s="1"/>
  <c r="Q359" i="36"/>
  <c r="J360" i="36"/>
  <c r="Q351" i="44" l="1"/>
  <c r="J352" i="44"/>
  <c r="K360" i="36"/>
  <c r="L360" i="36" s="1"/>
  <c r="M360" i="36" l="1"/>
  <c r="N360" i="36" s="1"/>
  <c r="K352" i="44"/>
  <c r="L352" i="44" l="1"/>
  <c r="Q360" i="36"/>
  <c r="J361" i="36"/>
  <c r="M352" i="44" l="1"/>
  <c r="N352" i="44" s="1"/>
  <c r="K361" i="36"/>
  <c r="L361" i="36" s="1"/>
  <c r="Q352" i="44" l="1"/>
  <c r="J353" i="44"/>
  <c r="M361" i="36"/>
  <c r="N361" i="36" s="1"/>
  <c r="Q361" i="36" l="1"/>
  <c r="J362" i="36"/>
  <c r="K362" i="36" s="1"/>
  <c r="K353" i="44"/>
  <c r="L353" i="44" s="1"/>
  <c r="M353" i="44" s="1"/>
  <c r="N353" i="44" l="1"/>
  <c r="L362" i="36"/>
  <c r="Q353" i="44" l="1"/>
  <c r="J354" i="44"/>
  <c r="M362" i="36"/>
  <c r="N362" i="36" s="1"/>
  <c r="Q362" i="36" l="1"/>
  <c r="J363" i="36"/>
  <c r="K354" i="44"/>
  <c r="L354" i="44" s="1"/>
  <c r="K363" i="36" l="1"/>
  <c r="L363" i="36" s="1"/>
  <c r="M354" i="44"/>
  <c r="N354" i="44" s="1"/>
  <c r="M363" i="36" l="1"/>
  <c r="N363" i="36" s="1"/>
  <c r="Q354" i="44"/>
  <c r="J355" i="44"/>
  <c r="J364" i="36" l="1"/>
  <c r="Q363" i="36"/>
  <c r="K355" i="44"/>
  <c r="K364" i="36" l="1"/>
  <c r="L364" i="36" s="1"/>
  <c r="M364" i="36" s="1"/>
  <c r="N364" i="36" s="1"/>
  <c r="L355" i="44"/>
  <c r="J365" i="36" l="1"/>
  <c r="Q364" i="36"/>
  <c r="M355" i="44"/>
  <c r="N355" i="44" s="1"/>
  <c r="J356" i="44" l="1"/>
  <c r="Q355" i="44"/>
  <c r="K365" i="36"/>
  <c r="L365" i="36" s="1"/>
  <c r="M365" i="36" l="1"/>
  <c r="N365" i="36" s="1"/>
  <c r="K356" i="44"/>
  <c r="L356" i="44" s="1"/>
  <c r="Q365" i="36" l="1"/>
  <c r="J366" i="36"/>
  <c r="M356" i="44"/>
  <c r="N356" i="44" s="1"/>
  <c r="J357" i="44" l="1"/>
  <c r="Q356" i="44"/>
  <c r="K366" i="36"/>
  <c r="L366" i="36" s="1"/>
  <c r="M366" i="36" s="1"/>
  <c r="N366" i="36" l="1"/>
  <c r="K357" i="44"/>
  <c r="L357" i="44" s="1"/>
  <c r="M357" i="44" s="1"/>
  <c r="N357" i="44" s="1"/>
  <c r="J358" i="44" l="1"/>
  <c r="Q357" i="44"/>
  <c r="Q366" i="36"/>
  <c r="J367" i="36"/>
  <c r="K367" i="36" l="1"/>
  <c r="L367" i="36" s="1"/>
  <c r="M367" i="36" s="1"/>
  <c r="N367" i="36" s="1"/>
  <c r="K358" i="44"/>
  <c r="L358" i="44" s="1"/>
  <c r="M358" i="44" s="1"/>
  <c r="N358" i="44" s="1"/>
  <c r="Q358" i="44" l="1"/>
  <c r="J359" i="44"/>
  <c r="J368" i="36"/>
  <c r="Q367" i="36"/>
  <c r="K368" i="36" l="1"/>
  <c r="L368" i="36" s="1"/>
  <c r="K359" i="44"/>
  <c r="L359" i="44" s="1"/>
  <c r="M359" i="44" s="1"/>
  <c r="M368" i="36" l="1"/>
  <c r="N368" i="36" s="1"/>
  <c r="N359" i="44"/>
  <c r="J369" i="36" l="1"/>
  <c r="K369" i="36" s="1"/>
  <c r="L369" i="36" s="1"/>
  <c r="M369" i="36" s="1"/>
  <c r="Q368" i="36"/>
  <c r="Q359" i="44"/>
  <c r="J360" i="44"/>
  <c r="N369" i="36" l="1"/>
  <c r="Q369" i="36" s="1"/>
  <c r="K360" i="44"/>
  <c r="L360" i="44" s="1"/>
  <c r="J370" i="36" l="1"/>
  <c r="K370" i="36" s="1"/>
  <c r="M360" i="44"/>
  <c r="N360" i="44" s="1"/>
  <c r="Q360" i="44" l="1"/>
  <c r="J361" i="44"/>
  <c r="L370" i="36"/>
  <c r="M370" i="36" s="1"/>
  <c r="N370" i="36" s="1"/>
  <c r="K361" i="44" l="1"/>
  <c r="L361" i="44" s="1"/>
  <c r="Q370" i="36"/>
  <c r="J371" i="36"/>
  <c r="M361" i="44" l="1"/>
  <c r="N361" i="44" s="1"/>
  <c r="K371" i="36"/>
  <c r="L371" i="36" s="1"/>
  <c r="Q361" i="44" l="1"/>
  <c r="J362" i="44"/>
  <c r="M371" i="36"/>
  <c r="N371" i="36" s="1"/>
  <c r="K362" i="44" l="1"/>
  <c r="L362" i="44" s="1"/>
  <c r="M362" i="44" s="1"/>
  <c r="N362" i="44" s="1"/>
  <c r="Q371" i="36"/>
  <c r="J372" i="36"/>
  <c r="J363" i="44" l="1"/>
  <c r="Q362" i="44"/>
  <c r="K372" i="36"/>
  <c r="L372" i="36" s="1"/>
  <c r="M372" i="36" s="1"/>
  <c r="N372" i="36" s="1"/>
  <c r="K363" i="44" l="1"/>
  <c r="L363" i="44" s="1"/>
  <c r="M363" i="44" s="1"/>
  <c r="Q372" i="36"/>
  <c r="J373" i="36"/>
  <c r="N363" i="44" l="1"/>
  <c r="K373" i="36"/>
  <c r="L373" i="36" s="1"/>
  <c r="Q363" i="44" l="1"/>
  <c r="J364" i="44"/>
  <c r="M373" i="36"/>
  <c r="N373" i="36" s="1"/>
  <c r="K364" i="44" l="1"/>
  <c r="L364" i="44" s="1"/>
  <c r="Q373" i="36"/>
  <c r="J374" i="36"/>
  <c r="M364" i="44" l="1"/>
  <c r="N364" i="44" s="1"/>
  <c r="K374" i="36"/>
  <c r="L374" i="36" s="1"/>
  <c r="Q364" i="44" l="1"/>
  <c r="J365" i="44"/>
  <c r="M374" i="36"/>
  <c r="N374" i="36" s="1"/>
  <c r="K365" i="44" l="1"/>
  <c r="L365" i="44" s="1"/>
  <c r="M365" i="44" s="1"/>
  <c r="Q374" i="36"/>
  <c r="J375" i="36"/>
  <c r="N365" i="44" l="1"/>
  <c r="Q365" i="44" s="1"/>
  <c r="K375" i="36"/>
  <c r="L375" i="36" s="1"/>
  <c r="J366" i="44" l="1"/>
  <c r="K366" i="44" s="1"/>
  <c r="L366" i="44" s="1"/>
  <c r="M366" i="44" s="1"/>
  <c r="N366" i="44" s="1"/>
  <c r="M375" i="36"/>
  <c r="N375" i="36" s="1"/>
  <c r="Q366" i="44" l="1"/>
  <c r="J367" i="44"/>
  <c r="Q375" i="36"/>
  <c r="J376" i="36"/>
  <c r="K376" i="36" s="1"/>
  <c r="L376" i="36" s="1"/>
  <c r="M376" i="36" s="1"/>
  <c r="K367" i="44" l="1"/>
  <c r="N376" i="36"/>
  <c r="L367" i="44" l="1"/>
  <c r="M367" i="44" s="1"/>
  <c r="Q376" i="36"/>
  <c r="J377" i="36"/>
  <c r="N367" i="44" l="1"/>
  <c r="K377" i="36"/>
  <c r="L377" i="36" s="1"/>
  <c r="M377" i="36" l="1"/>
  <c r="N377" i="36" s="1"/>
  <c r="Q367" i="44"/>
  <c r="J368" i="44"/>
  <c r="K368" i="44" l="1"/>
  <c r="L368" i="44" s="1"/>
  <c r="Q377" i="36"/>
  <c r="J378" i="36"/>
  <c r="M368" i="44" l="1"/>
  <c r="N368" i="44" s="1"/>
  <c r="K378" i="36"/>
  <c r="L378" i="36" s="1"/>
  <c r="M378" i="36" s="1"/>
  <c r="Q368" i="44" l="1"/>
  <c r="J369" i="44"/>
  <c r="N378" i="36"/>
  <c r="K369" i="44" l="1"/>
  <c r="Q378" i="36"/>
  <c r="J379" i="36"/>
  <c r="L369" i="44" l="1"/>
  <c r="K379" i="36"/>
  <c r="L379" i="36" s="1"/>
  <c r="M379" i="36" s="1"/>
  <c r="M369" i="44" l="1"/>
  <c r="N369" i="44" s="1"/>
  <c r="N379" i="36"/>
  <c r="J370" i="44" l="1"/>
  <c r="Q369" i="44"/>
  <c r="Q379" i="36"/>
  <c r="J380" i="36"/>
  <c r="K370" i="44" l="1"/>
  <c r="L370" i="44" s="1"/>
  <c r="M370" i="44" s="1"/>
  <c r="K380" i="36"/>
  <c r="L380" i="36" s="1"/>
  <c r="N370" i="44" l="1"/>
  <c r="M380" i="36"/>
  <c r="N380" i="36" s="1"/>
  <c r="Q370" i="44" l="1"/>
  <c r="J371" i="44"/>
  <c r="Q380" i="36"/>
  <c r="J381" i="36"/>
  <c r="K371" i="44" l="1"/>
  <c r="L371" i="44" s="1"/>
  <c r="M371" i="44" s="1"/>
  <c r="K381" i="36"/>
  <c r="L381" i="36" s="1"/>
  <c r="N371" i="44" l="1"/>
  <c r="M381" i="36"/>
  <c r="N381" i="36" s="1"/>
  <c r="Q371" i="44" l="1"/>
  <c r="J372" i="44"/>
  <c r="Q381" i="36"/>
  <c r="J382" i="36"/>
  <c r="K372" i="44" l="1"/>
  <c r="L372" i="44" s="1"/>
  <c r="M372" i="44" s="1"/>
  <c r="K382" i="36"/>
  <c r="L382" i="36" s="1"/>
  <c r="N372" i="44" l="1"/>
  <c r="M382" i="36"/>
  <c r="N382" i="36" s="1"/>
  <c r="J373" i="44" l="1"/>
  <c r="K373" i="44" s="1"/>
  <c r="L373" i="44" s="1"/>
  <c r="M373" i="44" s="1"/>
  <c r="N373" i="44" s="1"/>
  <c r="Q372" i="44"/>
  <c r="Q382" i="36"/>
  <c r="J383" i="36"/>
  <c r="Q373" i="44" l="1"/>
  <c r="J374" i="44"/>
  <c r="K383" i="36"/>
  <c r="L383" i="36" s="1"/>
  <c r="M383" i="36" l="1"/>
  <c r="N383" i="36" s="1"/>
  <c r="K374" i="44"/>
  <c r="L374" i="44" s="1"/>
  <c r="M374" i="44" s="1"/>
  <c r="N374" i="44" s="1"/>
  <c r="J384" i="36" l="1"/>
  <c r="K384" i="36" s="1"/>
  <c r="L384" i="36" s="1"/>
  <c r="Q383" i="36"/>
  <c r="Q374" i="44"/>
  <c r="J375" i="44"/>
  <c r="K375" i="44" l="1"/>
  <c r="L375" i="44" s="1"/>
  <c r="M375" i="44" s="1"/>
  <c r="N375" i="44" s="1"/>
  <c r="M384" i="36"/>
  <c r="N384" i="36" s="1"/>
  <c r="Q375" i="44" l="1"/>
  <c r="J376" i="44"/>
  <c r="Q384" i="36"/>
  <c r="J385" i="36"/>
  <c r="K376" i="44" l="1"/>
  <c r="L376" i="44" s="1"/>
  <c r="M376" i="44" s="1"/>
  <c r="N376" i="44" s="1"/>
  <c r="K385" i="36"/>
  <c r="Q376" i="44" l="1"/>
  <c r="J377" i="44"/>
  <c r="K377" i="44" s="1"/>
  <c r="L377" i="44" s="1"/>
  <c r="L385" i="36"/>
  <c r="M377" i="44" l="1"/>
  <c r="N377" i="44" s="1"/>
  <c r="M385" i="36"/>
  <c r="N385" i="36" s="1"/>
  <c r="Q377" i="44" l="1"/>
  <c r="J378" i="44"/>
  <c r="K378" i="44" s="1"/>
  <c r="Q385" i="36"/>
  <c r="J386" i="36"/>
  <c r="K386" i="36" l="1"/>
  <c r="L386" i="36" s="1"/>
  <c r="L378" i="44"/>
  <c r="M378" i="44" s="1"/>
  <c r="N378" i="44" s="1"/>
  <c r="M386" i="36" l="1"/>
  <c r="N386" i="36" s="1"/>
  <c r="Q378" i="44"/>
  <c r="J379" i="44"/>
  <c r="J387" i="36" l="1"/>
  <c r="Q386" i="36"/>
  <c r="K379" i="44"/>
  <c r="L379" i="44" s="1"/>
  <c r="M379" i="44" s="1"/>
  <c r="K387" i="36" l="1"/>
  <c r="L387" i="36" s="1"/>
  <c r="N379" i="44"/>
  <c r="M387" i="36" l="1"/>
  <c r="N387" i="36" s="1"/>
  <c r="Q379" i="44"/>
  <c r="J380" i="44"/>
  <c r="Q387" i="36" l="1"/>
  <c r="J388" i="36"/>
  <c r="K380" i="44"/>
  <c r="L380" i="44" l="1"/>
  <c r="K388" i="36"/>
  <c r="L388" i="36" s="1"/>
  <c r="M388" i="36" s="1"/>
  <c r="N388" i="36" l="1"/>
  <c r="M380" i="44"/>
  <c r="N380" i="44" s="1"/>
  <c r="Q380" i="44" l="1"/>
  <c r="J381" i="44"/>
  <c r="J389" i="36"/>
  <c r="Q388" i="36"/>
  <c r="K389" i="36" l="1"/>
  <c r="L389" i="36" s="1"/>
  <c r="M389" i="36" s="1"/>
  <c r="N389" i="36" s="1"/>
  <c r="K381" i="44"/>
  <c r="L381" i="44" l="1"/>
  <c r="M381" i="44" s="1"/>
  <c r="N381" i="44" s="1"/>
  <c r="Q389" i="36"/>
  <c r="J390" i="36"/>
  <c r="K390" i="36" l="1"/>
  <c r="L390" i="36" s="1"/>
  <c r="J382" i="44"/>
  <c r="K382" i="44" s="1"/>
  <c r="L382" i="44" s="1"/>
  <c r="M382" i="44" s="1"/>
  <c r="Q381" i="44"/>
  <c r="N382" i="44" l="1"/>
  <c r="M390" i="36"/>
  <c r="N390" i="36" s="1"/>
  <c r="J383" i="44" l="1"/>
  <c r="K383" i="44" s="1"/>
  <c r="L383" i="44" s="1"/>
  <c r="M383" i="44" s="1"/>
  <c r="N383" i="44" s="1"/>
  <c r="Q382" i="44"/>
  <c r="J391" i="36"/>
  <c r="Q390" i="36"/>
  <c r="K391" i="36" l="1"/>
  <c r="L391" i="36" s="1"/>
  <c r="Q383" i="44"/>
  <c r="J384" i="44"/>
  <c r="M391" i="36" l="1"/>
  <c r="N391" i="36" s="1"/>
  <c r="K384" i="44"/>
  <c r="L384" i="44" s="1"/>
  <c r="M384" i="44" s="1"/>
  <c r="Q391" i="36" l="1"/>
  <c r="J392" i="36"/>
  <c r="N384" i="44"/>
  <c r="K392" i="36" l="1"/>
  <c r="L392" i="36" s="1"/>
  <c r="Q384" i="44"/>
  <c r="J385" i="44"/>
  <c r="M392" i="36" l="1"/>
  <c r="N392" i="36" s="1"/>
  <c r="K385" i="44"/>
  <c r="L385" i="44" s="1"/>
  <c r="M385" i="44" s="1"/>
  <c r="Q392" i="36" l="1"/>
  <c r="J393" i="36"/>
  <c r="N385" i="44"/>
  <c r="K393" i="36" l="1"/>
  <c r="L393" i="36" s="1"/>
  <c r="Q385" i="44"/>
  <c r="J386" i="44"/>
  <c r="M393" i="36" l="1"/>
  <c r="N393" i="36" s="1"/>
  <c r="K386" i="44"/>
  <c r="L386" i="44" s="1"/>
  <c r="M386" i="44" l="1"/>
  <c r="N386" i="44" s="1"/>
  <c r="Q393" i="36"/>
  <c r="J394" i="36"/>
  <c r="J387" i="44" l="1"/>
  <c r="K387" i="44" s="1"/>
  <c r="Q386" i="44"/>
  <c r="K394" i="36"/>
  <c r="L394" i="36" l="1"/>
  <c r="L387" i="44"/>
  <c r="M394" i="36" l="1"/>
  <c r="N394" i="36" s="1"/>
  <c r="M387" i="44"/>
  <c r="N387" i="44" s="1"/>
  <c r="Q387" i="44" l="1"/>
  <c r="J388" i="44"/>
  <c r="Q394" i="36"/>
  <c r="J395" i="36"/>
  <c r="K395" i="36" l="1"/>
  <c r="L395" i="36" s="1"/>
  <c r="M395" i="36" s="1"/>
  <c r="N395" i="36" s="1"/>
  <c r="K388" i="44"/>
  <c r="L388" i="44" l="1"/>
  <c r="M388" i="44" s="1"/>
  <c r="Q395" i="36"/>
  <c r="J396" i="36"/>
  <c r="K396" i="36" l="1"/>
  <c r="N388" i="44"/>
  <c r="Q388" i="44" l="1"/>
  <c r="J389" i="44"/>
  <c r="L396" i="36"/>
  <c r="K389" i="44" l="1"/>
  <c r="L389" i="44" s="1"/>
  <c r="M389" i="44" s="1"/>
  <c r="M396" i="36"/>
  <c r="N396" i="36" s="1"/>
  <c r="N389" i="44" l="1"/>
  <c r="Q389" i="44" s="1"/>
  <c r="J397" i="36"/>
  <c r="Q396" i="36"/>
  <c r="J390" i="44" l="1"/>
  <c r="K390" i="44" s="1"/>
  <c r="L390" i="44" s="1"/>
  <c r="K397" i="36"/>
  <c r="L397" i="36" s="1"/>
  <c r="M397" i="36" s="1"/>
  <c r="N397" i="36" s="1"/>
  <c r="J398" i="36" l="1"/>
  <c r="Q397" i="36"/>
  <c r="M390" i="44"/>
  <c r="N390" i="44" s="1"/>
  <c r="J391" i="44" l="1"/>
  <c r="Q390" i="44"/>
  <c r="K398" i="36"/>
  <c r="L398" i="36" s="1"/>
  <c r="M398" i="36" s="1"/>
  <c r="N398" i="36" l="1"/>
  <c r="K391" i="44"/>
  <c r="L391" i="44" s="1"/>
  <c r="M391" i="44" l="1"/>
  <c r="N391" i="44" s="1"/>
  <c r="Q398" i="36"/>
  <c r="J399" i="36"/>
  <c r="J392" i="44" l="1"/>
  <c r="Q391" i="44"/>
  <c r="K399" i="36"/>
  <c r="L399" i="36" s="1"/>
  <c r="M399" i="36" s="1"/>
  <c r="N399" i="36" l="1"/>
  <c r="K392" i="44"/>
  <c r="L392" i="44" s="1"/>
  <c r="M392" i="44" l="1"/>
  <c r="N392" i="44" s="1"/>
  <c r="Q399" i="36"/>
  <c r="J400" i="36"/>
  <c r="K400" i="36" l="1"/>
  <c r="L400" i="36" s="1"/>
  <c r="Q392" i="44"/>
  <c r="J393" i="44"/>
  <c r="M400" i="36" l="1"/>
  <c r="N400" i="36" s="1"/>
  <c r="K393" i="44"/>
  <c r="L393" i="44" s="1"/>
  <c r="M393" i="44" l="1"/>
  <c r="N393" i="44" s="1"/>
  <c r="Q400" i="36"/>
  <c r="J401" i="36"/>
  <c r="Q393" i="44" l="1"/>
  <c r="J394" i="44"/>
  <c r="K401" i="36"/>
  <c r="L401" i="36" s="1"/>
  <c r="M401" i="36" l="1"/>
  <c r="N401" i="36" s="1"/>
  <c r="K394" i="44"/>
  <c r="L394" i="44" s="1"/>
  <c r="M394" i="44" s="1"/>
  <c r="N394" i="44" s="1"/>
  <c r="J395" i="44" l="1"/>
  <c r="Q394" i="44"/>
  <c r="Q401" i="36"/>
  <c r="J402" i="36"/>
  <c r="K402" i="36" l="1"/>
  <c r="L402" i="36" s="1"/>
  <c r="M402" i="36" s="1"/>
  <c r="K395" i="44"/>
  <c r="L395" i="44" s="1"/>
  <c r="M395" i="44" s="1"/>
  <c r="N395" i="44" l="1"/>
  <c r="N402" i="36"/>
  <c r="J403" i="36" l="1"/>
  <c r="Q402" i="36"/>
  <c r="J396" i="44"/>
  <c r="Q395" i="44"/>
  <c r="K396" i="44" l="1"/>
  <c r="L396" i="44" s="1"/>
  <c r="M396" i="44" s="1"/>
  <c r="N396" i="44" s="1"/>
  <c r="K403" i="36"/>
  <c r="Q396" i="44" l="1"/>
  <c r="J397" i="44"/>
  <c r="L403" i="36"/>
  <c r="M403" i="36" s="1"/>
  <c r="N403" i="36" s="1"/>
  <c r="Q403" i="36" l="1"/>
  <c r="J404" i="36"/>
  <c r="K397" i="44"/>
  <c r="L397" i="44" s="1"/>
  <c r="K404" i="36" l="1"/>
  <c r="L404" i="36" s="1"/>
  <c r="M404" i="36" s="1"/>
  <c r="M397" i="44"/>
  <c r="N397" i="44" s="1"/>
  <c r="Q397" i="44" l="1"/>
  <c r="J398" i="44"/>
  <c r="N404" i="36"/>
  <c r="Q404" i="36" l="1"/>
  <c r="J405" i="36"/>
  <c r="K398" i="44"/>
  <c r="L398" i="44" s="1"/>
  <c r="M398" i="44" s="1"/>
  <c r="N398" i="44" s="1"/>
  <c r="Q398" i="44" l="1"/>
  <c r="J399" i="44"/>
  <c r="K405" i="36"/>
  <c r="L405" i="36" l="1"/>
  <c r="M405" i="36" s="1"/>
  <c r="K399" i="44"/>
  <c r="L399" i="44" s="1"/>
  <c r="M399" i="44" s="1"/>
  <c r="N399" i="44" s="1"/>
  <c r="Q399" i="44" l="1"/>
  <c r="J400" i="44"/>
  <c r="N405" i="36"/>
  <c r="Q405" i="36" l="1"/>
  <c r="J406" i="36"/>
  <c r="K400" i="44"/>
  <c r="L400" i="44" s="1"/>
  <c r="M400" i="44" l="1"/>
  <c r="N400" i="44" s="1"/>
  <c r="K406" i="36"/>
  <c r="L406" i="36" l="1"/>
  <c r="M406" i="36" s="1"/>
  <c r="N406" i="36" s="1"/>
  <c r="J401" i="44"/>
  <c r="Q400" i="44"/>
  <c r="J407" i="36" l="1"/>
  <c r="Q406" i="36"/>
  <c r="K401" i="44"/>
  <c r="L401" i="44" s="1"/>
  <c r="M401" i="44" s="1"/>
  <c r="N401" i="44" l="1"/>
  <c r="K407" i="36"/>
  <c r="L407" i="36" s="1"/>
  <c r="M407" i="36" s="1"/>
  <c r="N407" i="36" s="1"/>
  <c r="Q407" i="36" l="1"/>
  <c r="J408" i="36"/>
  <c r="Q401" i="44"/>
  <c r="J402" i="44"/>
  <c r="K402" i="44" l="1"/>
  <c r="L402" i="44" s="1"/>
  <c r="M402" i="44" s="1"/>
  <c r="N402" i="44" s="1"/>
  <c r="K408" i="36"/>
  <c r="L408" i="36" s="1"/>
  <c r="M408" i="36" s="1"/>
  <c r="N408" i="36" s="1"/>
  <c r="J409" i="36" l="1"/>
  <c r="Q408" i="36"/>
  <c r="J403" i="44"/>
  <c r="Q402" i="44"/>
  <c r="K403" i="44" l="1"/>
  <c r="L403" i="44" s="1"/>
  <c r="K409" i="36"/>
  <c r="L409" i="36" s="1"/>
  <c r="M409" i="36" s="1"/>
  <c r="N409" i="36" l="1"/>
  <c r="Q409" i="36" s="1"/>
  <c r="M403" i="44"/>
  <c r="N403" i="44" s="1"/>
  <c r="J410" i="36" l="1"/>
  <c r="K410" i="36" s="1"/>
  <c r="L410" i="36" s="1"/>
  <c r="J404" i="44"/>
  <c r="Q403" i="44"/>
  <c r="M410" i="36" l="1"/>
  <c r="N410" i="36" s="1"/>
  <c r="K404" i="44"/>
  <c r="L404" i="44" s="1"/>
  <c r="J411" i="36" l="1"/>
  <c r="Q410" i="36"/>
  <c r="M404" i="44"/>
  <c r="N404" i="44" s="1"/>
  <c r="Q404" i="44" l="1"/>
  <c r="J405" i="44"/>
  <c r="K411" i="36"/>
  <c r="L411" i="36" s="1"/>
  <c r="M411" i="36" l="1"/>
  <c r="N411" i="36" s="1"/>
  <c r="K405" i="44"/>
  <c r="L405" i="44" s="1"/>
  <c r="M405" i="44" l="1"/>
  <c r="N405" i="44" s="1"/>
  <c r="J412" i="36"/>
  <c r="Q411" i="36"/>
  <c r="K412" i="36" l="1"/>
  <c r="J406" i="44"/>
  <c r="Q405" i="44"/>
  <c r="K406" i="44" l="1"/>
  <c r="L406" i="44" s="1"/>
  <c r="M406" i="44" s="1"/>
  <c r="N406" i="44" s="1"/>
  <c r="L412" i="36"/>
  <c r="M412" i="36" s="1"/>
  <c r="J407" i="44" l="1"/>
  <c r="Q406" i="44"/>
  <c r="N412" i="36"/>
  <c r="Q412" i="36" l="1"/>
  <c r="J413" i="36"/>
  <c r="K407" i="44"/>
  <c r="L407" i="44" s="1"/>
  <c r="K413" i="36" l="1"/>
  <c r="L413" i="36" s="1"/>
  <c r="M413" i="36" s="1"/>
  <c r="N413" i="36" s="1"/>
  <c r="M407" i="44"/>
  <c r="N407" i="44" s="1"/>
  <c r="Q407" i="44" l="1"/>
  <c r="J408" i="44"/>
  <c r="J414" i="36"/>
  <c r="Q413" i="36"/>
  <c r="K408" i="44" l="1"/>
  <c r="L408" i="44" s="1"/>
  <c r="M408" i="44" s="1"/>
  <c r="K414" i="36"/>
  <c r="L414" i="36" s="1"/>
  <c r="M414" i="36" s="1"/>
  <c r="N414" i="36" l="1"/>
  <c r="N408" i="44"/>
  <c r="Q414" i="36" l="1"/>
  <c r="J415" i="36"/>
  <c r="Q408" i="44"/>
  <c r="J409" i="44"/>
  <c r="K415" i="36" l="1"/>
  <c r="L415" i="36" s="1"/>
  <c r="M415" i="36" s="1"/>
  <c r="K409" i="44"/>
  <c r="L409" i="44" s="1"/>
  <c r="N415" i="36" l="1"/>
  <c r="J416" i="36" s="1"/>
  <c r="M409" i="44"/>
  <c r="N409" i="44" s="1"/>
  <c r="Q415" i="36" l="1"/>
  <c r="J410" i="44"/>
  <c r="K410" i="44" s="1"/>
  <c r="Q409" i="44"/>
  <c r="K416" i="36"/>
  <c r="L416" i="36" s="1"/>
  <c r="M416" i="36" s="1"/>
  <c r="N416" i="36" s="1"/>
  <c r="J417" i="36" l="1"/>
  <c r="Q416" i="36"/>
  <c r="L410" i="44"/>
  <c r="M410" i="44" s="1"/>
  <c r="N410" i="44" s="1"/>
  <c r="Q410" i="44" s="1"/>
  <c r="J411" i="44" l="1"/>
  <c r="K411" i="44" s="1"/>
  <c r="K417" i="36"/>
  <c r="L417" i="36" s="1"/>
  <c r="M417" i="36" l="1"/>
  <c r="N417" i="36" s="1"/>
  <c r="L411" i="44"/>
  <c r="J418" i="36" l="1"/>
  <c r="Q417" i="36"/>
  <c r="M411" i="44"/>
  <c r="N411" i="44" s="1"/>
  <c r="K418" i="36" l="1"/>
  <c r="L418" i="36" s="1"/>
  <c r="Q411" i="44"/>
  <c r="J412" i="44"/>
  <c r="M418" i="36" l="1"/>
  <c r="N418" i="36" s="1"/>
  <c r="K412" i="44"/>
  <c r="L412" i="44" s="1"/>
  <c r="M412" i="44" s="1"/>
  <c r="J419" i="36" l="1"/>
  <c r="Q418" i="36"/>
  <c r="N412" i="44"/>
  <c r="K419" i="36" l="1"/>
  <c r="L419" i="36" s="1"/>
  <c r="Q412" i="44"/>
  <c r="J413" i="44"/>
  <c r="M419" i="36" l="1"/>
  <c r="N419" i="36" s="1"/>
  <c r="K413" i="44"/>
  <c r="L413" i="44" s="1"/>
  <c r="M413" i="44" s="1"/>
  <c r="J420" i="36" l="1"/>
  <c r="Q419" i="36"/>
  <c r="N413" i="44"/>
  <c r="K420" i="36" l="1"/>
  <c r="Q413" i="44"/>
  <c r="J414" i="44"/>
  <c r="L420" i="36" l="1"/>
  <c r="M420" i="36" s="1"/>
  <c r="K414" i="44"/>
  <c r="L414" i="44" s="1"/>
  <c r="M414" i="44" s="1"/>
  <c r="N414" i="44" s="1"/>
  <c r="N420" i="36" l="1"/>
  <c r="Q414" i="44"/>
  <c r="J415" i="44"/>
  <c r="Q420" i="36" l="1"/>
  <c r="J421" i="36"/>
  <c r="K415" i="44"/>
  <c r="L415" i="44" s="1"/>
  <c r="M415" i="44" s="1"/>
  <c r="K421" i="36" l="1"/>
  <c r="L421" i="36" s="1"/>
  <c r="N415" i="44"/>
  <c r="M421" i="36" l="1"/>
  <c r="N421" i="36" s="1"/>
  <c r="Q415" i="44"/>
  <c r="J416" i="44"/>
  <c r="J422" i="36" l="1"/>
  <c r="Q421" i="36"/>
  <c r="K416" i="44"/>
  <c r="L416" i="44" s="1"/>
  <c r="K422" i="36" l="1"/>
  <c r="L422" i="36" s="1"/>
  <c r="M422" i="36" s="1"/>
  <c r="N422" i="36" s="1"/>
  <c r="M416" i="44"/>
  <c r="N416" i="44" s="1"/>
  <c r="J423" i="36" l="1"/>
  <c r="K423" i="36" s="1"/>
  <c r="L423" i="36" s="1"/>
  <c r="M423" i="36" s="1"/>
  <c r="N423" i="36" s="1"/>
  <c r="Q422" i="36"/>
  <c r="Q416" i="44"/>
  <c r="J417" i="44"/>
  <c r="Q423" i="36" l="1"/>
  <c r="J424" i="36"/>
  <c r="K417" i="44"/>
  <c r="L417" i="44" s="1"/>
  <c r="M417" i="44" l="1"/>
  <c r="N417" i="44" s="1"/>
  <c r="K424" i="36"/>
  <c r="L424" i="36" s="1"/>
  <c r="M424" i="36" s="1"/>
  <c r="Q417" i="44" l="1"/>
  <c r="J418" i="44"/>
  <c r="K418" i="44" s="1"/>
  <c r="L418" i="44" s="1"/>
  <c r="M418" i="44" s="1"/>
  <c r="N424" i="36"/>
  <c r="J425" i="36" l="1"/>
  <c r="Q424" i="36"/>
  <c r="N418" i="44"/>
  <c r="K425" i="36" l="1"/>
  <c r="Q418" i="44"/>
  <c r="J419" i="44"/>
  <c r="L425" i="36" l="1"/>
  <c r="M425" i="36" s="1"/>
  <c r="N425" i="36" s="1"/>
  <c r="K419" i="44"/>
  <c r="L419" i="44" s="1"/>
  <c r="Q425" i="36" l="1"/>
  <c r="J426" i="36"/>
  <c r="K426" i="36" s="1"/>
  <c r="L426" i="36" s="1"/>
  <c r="M419" i="44"/>
  <c r="N419" i="44" s="1"/>
  <c r="M426" i="36" l="1"/>
  <c r="N426" i="36" s="1"/>
  <c r="Q419" i="44"/>
  <c r="J420" i="44"/>
  <c r="J427" i="36" l="1"/>
  <c r="Q426" i="36"/>
  <c r="K420" i="44"/>
  <c r="L420" i="44" s="1"/>
  <c r="K427" i="36" l="1"/>
  <c r="L427" i="36" s="1"/>
  <c r="M427" i="36" s="1"/>
  <c r="N427" i="36" s="1"/>
  <c r="M420" i="44"/>
  <c r="N420" i="44" s="1"/>
  <c r="Q427" i="36" l="1"/>
  <c r="J428" i="36"/>
  <c r="Q420" i="44"/>
  <c r="J421" i="44"/>
  <c r="K428" i="36" l="1"/>
  <c r="L428" i="36" s="1"/>
  <c r="M428" i="36" s="1"/>
  <c r="N428" i="36" s="1"/>
  <c r="K421" i="44"/>
  <c r="L421" i="44" s="1"/>
  <c r="Q428" i="36" l="1"/>
  <c r="J429" i="36"/>
  <c r="M421" i="44"/>
  <c r="N421" i="44" s="1"/>
  <c r="K429" i="36" l="1"/>
  <c r="L429" i="36" s="1"/>
  <c r="Q421" i="44"/>
  <c r="J422" i="44"/>
  <c r="M429" i="36" l="1"/>
  <c r="N429" i="36" s="1"/>
  <c r="K422" i="44"/>
  <c r="L422" i="44" s="1"/>
  <c r="Q429" i="36" l="1"/>
  <c r="J430" i="36"/>
  <c r="M422" i="44"/>
  <c r="N422" i="44" s="1"/>
  <c r="K430" i="36" l="1"/>
  <c r="L430" i="36" s="1"/>
  <c r="M430" i="36" s="1"/>
  <c r="N430" i="36" s="1"/>
  <c r="Q422" i="44"/>
  <c r="J423" i="44"/>
  <c r="J431" i="36" l="1"/>
  <c r="Q430" i="36"/>
  <c r="K423" i="44"/>
  <c r="L423" i="44" s="1"/>
  <c r="M423" i="44" l="1"/>
  <c r="N423" i="44" s="1"/>
  <c r="K431" i="36"/>
  <c r="L431" i="36" s="1"/>
  <c r="M431" i="36" s="1"/>
  <c r="N431" i="36" s="1"/>
  <c r="Q423" i="44" l="1"/>
  <c r="J424" i="44"/>
  <c r="K424" i="44" s="1"/>
  <c r="L424" i="44" s="1"/>
  <c r="J432" i="36"/>
  <c r="Q431" i="36"/>
  <c r="M424" i="44" l="1"/>
  <c r="N424" i="44" s="1"/>
  <c r="K432" i="36"/>
  <c r="L432" i="36" s="1"/>
  <c r="M432" i="36" l="1"/>
  <c r="N432" i="36" s="1"/>
  <c r="Q424" i="44"/>
  <c r="J425" i="44"/>
  <c r="J433" i="36" l="1"/>
  <c r="Q432" i="36"/>
  <c r="K425" i="44"/>
  <c r="K433" i="36" l="1"/>
  <c r="L433" i="36" s="1"/>
  <c r="M433" i="36" s="1"/>
  <c r="L425" i="44"/>
  <c r="M425" i="44" s="1"/>
  <c r="N433" i="36" l="1"/>
  <c r="Q433" i="36" s="1"/>
  <c r="N425" i="44"/>
  <c r="J434" i="36" l="1"/>
  <c r="K434" i="36" s="1"/>
  <c r="Q425" i="44"/>
  <c r="J426" i="44"/>
  <c r="L434" i="36" l="1"/>
  <c r="K426" i="44"/>
  <c r="L426" i="44" s="1"/>
  <c r="M426" i="44" l="1"/>
  <c r="N426" i="44" s="1"/>
  <c r="Q426" i="44" s="1"/>
  <c r="M434" i="36"/>
  <c r="N434" i="36" s="1"/>
  <c r="J427" i="44" l="1"/>
  <c r="K427" i="44" s="1"/>
  <c r="L427" i="44" s="1"/>
  <c r="J435" i="36"/>
  <c r="Q434" i="36"/>
  <c r="M427" i="44" l="1"/>
  <c r="N427" i="44" s="1"/>
  <c r="K435" i="36"/>
  <c r="L435" i="36" s="1"/>
  <c r="M435" i="36" s="1"/>
  <c r="N435" i="36" s="1"/>
  <c r="Q427" i="44" l="1"/>
  <c r="J428" i="44"/>
  <c r="K428" i="44" s="1"/>
  <c r="Q435" i="36"/>
  <c r="J436" i="36"/>
  <c r="K436" i="36" l="1"/>
  <c r="L436" i="36" s="1"/>
  <c r="M436" i="36" s="1"/>
  <c r="N436" i="36" s="1"/>
  <c r="L428" i="44"/>
  <c r="M428" i="44" s="1"/>
  <c r="N428" i="44" s="1"/>
  <c r="Q436" i="36" l="1"/>
  <c r="J437" i="36"/>
  <c r="Q428" i="44"/>
  <c r="J429" i="44"/>
  <c r="K437" i="36" l="1"/>
  <c r="L437" i="36" s="1"/>
  <c r="K429" i="44"/>
  <c r="L429" i="44" s="1"/>
  <c r="M429" i="44" l="1"/>
  <c r="N429" i="44" s="1"/>
  <c r="M437" i="36"/>
  <c r="N437" i="36" s="1"/>
  <c r="Q437" i="36" l="1"/>
  <c r="J438" i="36"/>
  <c r="Q429" i="44"/>
  <c r="J430" i="44"/>
  <c r="K430" i="44" s="1"/>
  <c r="L430" i="44" s="1"/>
  <c r="K438" i="36" l="1"/>
  <c r="L438" i="36" s="1"/>
  <c r="M430" i="44"/>
  <c r="N430" i="44" s="1"/>
  <c r="M438" i="36" l="1"/>
  <c r="N438" i="36" s="1"/>
  <c r="Q430" i="44"/>
  <c r="J431" i="44"/>
  <c r="Q438" i="36" l="1"/>
  <c r="J439" i="36"/>
  <c r="K431" i="44"/>
  <c r="L431" i="44" s="1"/>
  <c r="K439" i="36" l="1"/>
  <c r="M431" i="44"/>
  <c r="N431" i="44" s="1"/>
  <c r="Q431" i="44" l="1"/>
  <c r="J432" i="44"/>
  <c r="K432" i="44" s="1"/>
  <c r="L432" i="44" s="1"/>
  <c r="L439" i="36"/>
  <c r="M439" i="36" s="1"/>
  <c r="N439" i="36" s="1"/>
  <c r="Q439" i="36" l="1"/>
  <c r="J440" i="36"/>
  <c r="M432" i="44"/>
  <c r="N432" i="44" s="1"/>
  <c r="J433" i="44" l="1"/>
  <c r="K433" i="44" s="1"/>
  <c r="L433" i="44" s="1"/>
  <c r="Q432" i="44"/>
  <c r="K440" i="36"/>
  <c r="L440" i="36" s="1"/>
  <c r="M440" i="36" s="1"/>
  <c r="N440" i="36" s="1"/>
  <c r="Q440" i="36" l="1"/>
  <c r="J441" i="36"/>
  <c r="M433" i="44"/>
  <c r="N433" i="44" s="1"/>
  <c r="J434" i="44" l="1"/>
  <c r="K434" i="44" s="1"/>
  <c r="L434" i="44" s="1"/>
  <c r="Q433" i="44"/>
  <c r="K441" i="36"/>
  <c r="L441" i="36" s="1"/>
  <c r="M434" i="44" l="1"/>
  <c r="N434" i="44" s="1"/>
  <c r="M441" i="36"/>
  <c r="N441" i="36" s="1"/>
  <c r="J435" i="44" l="1"/>
  <c r="K435" i="44" s="1"/>
  <c r="L435" i="44" s="1"/>
  <c r="Q434" i="44"/>
  <c r="Q441" i="36"/>
  <c r="J442" i="36"/>
  <c r="M435" i="44" l="1"/>
  <c r="N435" i="44" s="1"/>
  <c r="K442" i="36"/>
  <c r="L442" i="36" s="1"/>
  <c r="Q435" i="44" l="1"/>
  <c r="J436" i="44"/>
  <c r="K436" i="44" s="1"/>
  <c r="L436" i="44" s="1"/>
  <c r="M442" i="36"/>
  <c r="N442" i="36" s="1"/>
  <c r="Q442" i="36" l="1"/>
  <c r="J443" i="36"/>
  <c r="M436" i="44"/>
  <c r="N436" i="44" s="1"/>
  <c r="K443" i="36" l="1"/>
  <c r="L443" i="36" s="1"/>
  <c r="Q436" i="44"/>
  <c r="J437" i="44"/>
  <c r="M443" i="36" l="1"/>
  <c r="N443" i="36" s="1"/>
  <c r="K437" i="44"/>
  <c r="L437" i="44" s="1"/>
  <c r="Q443" i="36" l="1"/>
  <c r="J444" i="36"/>
  <c r="M437" i="44"/>
  <c r="N437" i="44" s="1"/>
  <c r="J438" i="44" l="1"/>
  <c r="K438" i="44" s="1"/>
  <c r="L438" i="44" s="1"/>
  <c r="M438" i="44" s="1"/>
  <c r="Q437" i="44"/>
  <c r="K444" i="36"/>
  <c r="L444" i="36" s="1"/>
  <c r="M444" i="36" s="1"/>
  <c r="N444" i="36" s="1"/>
  <c r="J445" i="36" l="1"/>
  <c r="Q444" i="36"/>
  <c r="N438" i="44"/>
  <c r="K445" i="36" l="1"/>
  <c r="L445" i="36" s="1"/>
  <c r="M445" i="36" s="1"/>
  <c r="Q438" i="44"/>
  <c r="J439" i="44"/>
  <c r="N445" i="36" l="1"/>
  <c r="Q445" i="36" s="1"/>
  <c r="K439" i="44"/>
  <c r="L439" i="44" s="1"/>
  <c r="J446" i="36" l="1"/>
  <c r="K446" i="36" s="1"/>
  <c r="M439" i="44"/>
  <c r="N439" i="44" s="1"/>
  <c r="L446" i="36" l="1"/>
  <c r="M446" i="36" s="1"/>
  <c r="N446" i="36" s="1"/>
  <c r="J447" i="36" s="1"/>
  <c r="Q439" i="44"/>
  <c r="J440" i="44"/>
  <c r="Q446" i="36" l="1"/>
  <c r="K447" i="36"/>
  <c r="L447" i="36" s="1"/>
  <c r="M447" i="36" s="1"/>
  <c r="K440" i="44"/>
  <c r="N447" i="36" l="1"/>
  <c r="L440" i="44"/>
  <c r="M440" i="44" s="1"/>
  <c r="J448" i="36" l="1"/>
  <c r="Q447" i="36"/>
  <c r="N440" i="44"/>
  <c r="K448" i="36" l="1"/>
  <c r="L448" i="36" s="1"/>
  <c r="Q440" i="44"/>
  <c r="J441" i="44"/>
  <c r="M448" i="36" l="1"/>
  <c r="N448" i="36" s="1"/>
  <c r="K441" i="44"/>
  <c r="L441" i="44" s="1"/>
  <c r="Q448" i="36" l="1"/>
  <c r="J449" i="36"/>
  <c r="K449" i="36" s="1"/>
  <c r="L449" i="36" s="1"/>
  <c r="M441" i="44"/>
  <c r="N441" i="44" s="1"/>
  <c r="M449" i="36" l="1"/>
  <c r="N449" i="36" s="1"/>
  <c r="Q441" i="44"/>
  <c r="J442" i="44"/>
  <c r="Q449" i="36" l="1"/>
  <c r="J450" i="36"/>
  <c r="K442" i="44"/>
  <c r="L442" i="44" s="1"/>
  <c r="M442" i="44" s="1"/>
  <c r="N442" i="44" s="1"/>
  <c r="K450" i="36" l="1"/>
  <c r="L450" i="36" s="1"/>
  <c r="M450" i="36" s="1"/>
  <c r="N450" i="36" s="1"/>
  <c r="Q442" i="44"/>
  <c r="J443" i="44"/>
  <c r="Q450" i="36" l="1"/>
  <c r="J451" i="36"/>
  <c r="K443" i="44"/>
  <c r="L443" i="44" s="1"/>
  <c r="M443" i="44" s="1"/>
  <c r="N443" i="44" s="1"/>
  <c r="K451" i="36" l="1"/>
  <c r="L451" i="36" s="1"/>
  <c r="Q443" i="44"/>
  <c r="J444" i="44"/>
  <c r="M451" i="36" l="1"/>
  <c r="N451" i="36" s="1"/>
  <c r="K444" i="44"/>
  <c r="L444" i="44" s="1"/>
  <c r="Q451" i="36" l="1"/>
  <c r="J452" i="36"/>
  <c r="M444" i="44"/>
  <c r="N444" i="44" s="1"/>
  <c r="K452" i="36" l="1"/>
  <c r="L452" i="36" s="1"/>
  <c r="M452" i="36" s="1"/>
  <c r="N452" i="36" s="1"/>
  <c r="Q444" i="44"/>
  <c r="J445" i="44"/>
  <c r="Q452" i="36" l="1"/>
  <c r="J453" i="36"/>
  <c r="K453" i="36" s="1"/>
  <c r="K445" i="44"/>
  <c r="L445" i="44" s="1"/>
  <c r="L453" i="36" l="1"/>
  <c r="M453" i="36" s="1"/>
  <c r="N453" i="36" s="1"/>
  <c r="M445" i="44"/>
  <c r="N445" i="44" s="1"/>
  <c r="Q445" i="44" l="1"/>
  <c r="J446" i="44"/>
  <c r="K446" i="44" s="1"/>
  <c r="L446" i="44" s="1"/>
  <c r="Q453" i="36"/>
  <c r="J454" i="36"/>
  <c r="M446" i="44" l="1"/>
  <c r="N446" i="44" s="1"/>
  <c r="K454" i="36"/>
  <c r="L454" i="36" s="1"/>
  <c r="J447" i="44" l="1"/>
  <c r="K447" i="44" s="1"/>
  <c r="Q446" i="44"/>
  <c r="M454" i="36"/>
  <c r="N454" i="36" s="1"/>
  <c r="Q454" i="36" s="1"/>
  <c r="J455" i="36" l="1"/>
  <c r="K455" i="36" s="1"/>
  <c r="L447" i="44"/>
  <c r="M447" i="44" s="1"/>
  <c r="L455" i="36" l="1"/>
  <c r="M455" i="36" s="1"/>
  <c r="N455" i="36" s="1"/>
  <c r="N447" i="44"/>
  <c r="Q455" i="36" l="1"/>
  <c r="J456" i="36"/>
  <c r="K456" i="36" s="1"/>
  <c r="L456" i="36" s="1"/>
  <c r="Q447" i="44"/>
  <c r="J448" i="44"/>
  <c r="M456" i="36" l="1"/>
  <c r="N456" i="36" s="1"/>
  <c r="K448" i="44"/>
  <c r="Q456" i="36" l="1"/>
  <c r="J457" i="36"/>
  <c r="K457" i="36" s="1"/>
  <c r="L457" i="36" s="1"/>
  <c r="L448" i="44"/>
  <c r="M457" i="36" l="1"/>
  <c r="N457" i="36" s="1"/>
  <c r="M448" i="44"/>
  <c r="N448" i="44" s="1"/>
  <c r="Q457" i="36" l="1"/>
  <c r="J458" i="36"/>
  <c r="K458" i="36" s="1"/>
  <c r="Q448" i="44"/>
  <c r="J449" i="44"/>
  <c r="L458" i="36" l="1"/>
  <c r="M458" i="36" s="1"/>
  <c r="K449" i="44"/>
  <c r="L449" i="44" s="1"/>
  <c r="N458" i="36" l="1"/>
  <c r="M449" i="44"/>
  <c r="N449" i="44" s="1"/>
  <c r="R458" i="36" l="1"/>
  <c r="Q458" i="36"/>
  <c r="J459" i="36"/>
  <c r="K459" i="36" s="1"/>
  <c r="M459" i="36" s="1"/>
  <c r="Q449" i="44"/>
  <c r="J450" i="44"/>
  <c r="K450" i="44" l="1"/>
  <c r="L450" i="44" s="1"/>
  <c r="U458" i="36"/>
  <c r="P458" i="36"/>
  <c r="AA458" i="36"/>
  <c r="M450" i="44" l="1"/>
  <c r="N450" i="44" s="1"/>
  <c r="S458" i="36"/>
  <c r="T458" i="36" s="1"/>
  <c r="V458" i="36" s="1"/>
  <c r="J451" i="44" l="1"/>
  <c r="K451" i="44" s="1"/>
  <c r="L451" i="44" s="1"/>
  <c r="M451" i="44" s="1"/>
  <c r="Q450" i="44"/>
  <c r="Y458" i="36"/>
  <c r="Z458" i="36" s="1"/>
  <c r="N451" i="44" l="1"/>
  <c r="Q451" i="44" l="1"/>
  <c r="J452" i="44"/>
  <c r="K452" i="44" l="1"/>
  <c r="L452" i="44" s="1"/>
  <c r="M452" i="44" l="1"/>
  <c r="N452" i="44" s="1"/>
  <c r="Q452" i="44" l="1"/>
  <c r="J453" i="44"/>
  <c r="K453" i="44" s="1"/>
  <c r="L453" i="44" s="1"/>
  <c r="M453" i="44" l="1"/>
  <c r="N453" i="44" s="1"/>
  <c r="Q453" i="44" l="1"/>
  <c r="J454" i="44"/>
  <c r="K454" i="44" l="1"/>
  <c r="L454" i="44" s="1"/>
  <c r="M454" i="44" l="1"/>
  <c r="N454" i="44" s="1"/>
  <c r="J455" i="44" l="1"/>
  <c r="K455" i="44" s="1"/>
  <c r="L455" i="44" s="1"/>
  <c r="M455" i="44" s="1"/>
  <c r="Q454" i="44"/>
  <c r="N455" i="44" l="1"/>
  <c r="Q455" i="44" l="1"/>
  <c r="J456" i="44"/>
  <c r="K456" i="44" l="1"/>
  <c r="L456" i="44" s="1"/>
  <c r="M456" i="44" l="1"/>
  <c r="N456" i="44" s="1"/>
  <c r="Q456" i="44" l="1"/>
  <c r="J457" i="44"/>
  <c r="K457" i="44" s="1"/>
  <c r="L457" i="44" s="1"/>
  <c r="M457" i="44" l="1"/>
  <c r="N457" i="44" s="1"/>
  <c r="Q457" i="44" l="1"/>
  <c r="J458" i="44"/>
  <c r="K458" i="44" l="1"/>
  <c r="L458" i="44" s="1"/>
  <c r="M458" i="44" l="1"/>
  <c r="N458" i="44" s="1"/>
  <c r="Q458" i="44" l="1"/>
  <c r="J459" i="44"/>
  <c r="K459" i="44" s="1"/>
  <c r="M459" i="44" s="1"/>
  <c r="R458" i="44" l="1"/>
  <c r="AA458" i="44" l="1"/>
  <c r="U458" i="44"/>
  <c r="P458" i="44"/>
  <c r="S458" i="44" s="1"/>
  <c r="T458" i="44" s="1"/>
  <c r="V458" i="44" s="1"/>
  <c r="Y458" i="44" l="1"/>
  <c r="Z458" i="44" s="1"/>
  <c r="AB17" i="12" l="1"/>
  <c r="BO3" i="50"/>
  <c r="CN3" i="64"/>
  <c r="CK3" i="64" l="1"/>
  <c r="AC17" i="12"/>
  <c r="I32" i="15" s="1"/>
  <c r="E29" i="30" s="1"/>
  <c r="CS3" i="64"/>
  <c r="AL11" i="24"/>
  <c r="BT3" i="50"/>
  <c r="E18" i="63" l="1"/>
  <c r="H19" i="29"/>
  <c r="AH11" i="24"/>
  <c r="BU3" i="50"/>
  <c r="CT3" i="64"/>
  <c r="E19" i="66"/>
  <c r="G15" i="19"/>
  <c r="H25" i="26" l="1"/>
  <c r="F20" i="66"/>
  <c r="G18" i="23"/>
  <c r="G39" i="23" s="1"/>
  <c r="H21" i="29"/>
  <c r="I60" i="29" l="1"/>
  <c r="I15" i="13"/>
  <c r="J60" i="29" l="1"/>
  <c r="I16" i="13"/>
  <c r="J61" i="29" l="1"/>
  <c r="I17" i="13"/>
  <c r="I18" i="13" l="1"/>
  <c r="J62" i="29"/>
  <c r="I19" i="13" l="1"/>
  <c r="J63" i="29"/>
  <c r="J64" i="29" l="1"/>
  <c r="J30" i="15" l="1"/>
  <c r="K30" i="15" l="1"/>
  <c r="K19" i="29" s="1"/>
  <c r="I19" i="29"/>
  <c r="AF17" i="45" l="1"/>
  <c r="M17" i="12"/>
  <c r="Z3" i="64"/>
  <c r="T17" i="12" l="1"/>
  <c r="CE3" i="64"/>
  <c r="BL3" i="64"/>
  <c r="E27" i="30" l="1"/>
  <c r="E16" i="63" s="1"/>
  <c r="I29" i="15"/>
  <c r="H18" i="29" s="1"/>
  <c r="F18" i="23"/>
  <c r="CL3" i="64"/>
  <c r="G14" i="19"/>
  <c r="U11" i="24" l="1"/>
  <c r="M19" i="11" l="1"/>
  <c r="Z17" i="45" s="1"/>
  <c r="BG3" i="64" s="1"/>
  <c r="Y17" i="45"/>
  <c r="BF3" i="64" s="1"/>
  <c r="AT3" i="50" l="1"/>
  <c r="AC17" i="45"/>
  <c r="AD17" i="45" s="1"/>
  <c r="AG17" i="45"/>
  <c r="L11" i="24" l="1"/>
  <c r="E40" i="23"/>
  <c r="E41" i="23" s="1"/>
  <c r="AV3" i="50"/>
  <c r="BI3" i="64"/>
  <c r="F25" i="11"/>
  <c r="AW3" i="50"/>
  <c r="BJ3" i="64"/>
  <c r="AE17" i="45"/>
  <c r="BM3" i="64"/>
  <c r="AH17" i="45"/>
  <c r="AL17" i="45" s="1"/>
  <c r="F40" i="23"/>
  <c r="BQ3" i="64" l="1"/>
  <c r="AZ3" i="50"/>
  <c r="F41" i="23"/>
  <c r="X11" i="24"/>
  <c r="BN3" i="64"/>
  <c r="N25" i="11"/>
  <c r="I31" i="15" s="1"/>
  <c r="AI17" i="45"/>
  <c r="BO3" i="64" s="1"/>
  <c r="AX3" i="50"/>
  <c r="BK3" i="64"/>
  <c r="E26" i="30"/>
  <c r="I25" i="11"/>
  <c r="E27" i="66"/>
  <c r="F28" i="66" s="1"/>
  <c r="H11" i="24"/>
  <c r="G25" i="11"/>
  <c r="E32" i="23"/>
  <c r="Q3" i="64"/>
  <c r="L3" i="50"/>
  <c r="H20" i="29" l="1"/>
  <c r="F32" i="23"/>
  <c r="T11" i="24" s="1"/>
  <c r="X3" i="64"/>
  <c r="E28" i="30"/>
  <c r="E17" i="63" s="1"/>
  <c r="Q25" i="11"/>
  <c r="AA3" i="64" s="1"/>
  <c r="O25" i="11"/>
  <c r="E15" i="63"/>
  <c r="R3" i="64"/>
  <c r="I3" i="60"/>
  <c r="I43" i="53"/>
  <c r="J13" i="16"/>
  <c r="J25" i="11"/>
  <c r="G11" i="24"/>
  <c r="E33" i="23"/>
  <c r="M3" i="50"/>
  <c r="O3" i="50"/>
  <c r="T3" i="64"/>
  <c r="AM17" i="45"/>
  <c r="C12" i="49" l="1"/>
  <c r="BV3" i="50" s="1"/>
  <c r="I4" i="60"/>
  <c r="J43" i="53"/>
  <c r="F14" i="19"/>
  <c r="H12" i="49"/>
  <c r="Y3" i="64"/>
  <c r="F33" i="23"/>
  <c r="S11" i="24" s="1"/>
  <c r="J14" i="16"/>
  <c r="K16" i="31" s="1"/>
  <c r="R25" i="11"/>
  <c r="W11" i="24" s="1"/>
  <c r="A13" i="36"/>
  <c r="P3" i="50"/>
  <c r="E34" i="23"/>
  <c r="K11" i="24"/>
  <c r="U3" i="64"/>
  <c r="K15" i="31"/>
  <c r="BR3" i="64"/>
  <c r="AP17" i="45"/>
  <c r="BA3" i="50"/>
  <c r="I17" i="45"/>
  <c r="CU3" i="64" l="1"/>
  <c r="BC3" i="50"/>
  <c r="G40" i="23"/>
  <c r="G41" i="23" s="1"/>
  <c r="AK11" i="24"/>
  <c r="BT3" i="64"/>
  <c r="AQ17" i="45"/>
  <c r="F34" i="23"/>
  <c r="AB3" i="64"/>
  <c r="AG3" i="50"/>
  <c r="AS3" i="64"/>
  <c r="L17" i="45"/>
  <c r="H12" i="28"/>
  <c r="D4" i="59"/>
  <c r="CZ3" i="64"/>
  <c r="CA3" i="50"/>
  <c r="J84" i="53"/>
  <c r="K12" i="49"/>
  <c r="R11" i="36"/>
  <c r="A13" i="44"/>
  <c r="R11" i="44" s="1"/>
  <c r="AJ3" i="50" l="1"/>
  <c r="AV3" i="64"/>
  <c r="I68" i="53"/>
  <c r="H14" i="28"/>
  <c r="H16" i="28"/>
  <c r="U11" i="44"/>
  <c r="U11" i="36"/>
  <c r="BU3" i="64"/>
  <c r="AG11" i="24"/>
  <c r="BD3" i="50"/>
  <c r="AR17" i="45"/>
  <c r="I34" i="15"/>
  <c r="H37" i="13"/>
  <c r="F29" i="66"/>
  <c r="E30" i="66" s="1"/>
  <c r="DC3" i="64"/>
  <c r="CD3" i="50"/>
  <c r="H39" i="13"/>
  <c r="E33" i="30"/>
  <c r="E22" i="63" s="1"/>
  <c r="H20" i="13" l="1"/>
  <c r="I87" i="29"/>
  <c r="I37" i="13"/>
  <c r="I85" i="29"/>
  <c r="H23" i="29"/>
  <c r="BE3" i="50"/>
  <c r="BV3" i="64"/>
  <c r="V25" i="11"/>
  <c r="I33" i="15" l="1"/>
  <c r="G32" i="23"/>
  <c r="I32" i="23" s="1"/>
  <c r="S3" i="50"/>
  <c r="W25" i="11"/>
  <c r="E23" i="66"/>
  <c r="AE3" i="64"/>
  <c r="J85" i="29"/>
  <c r="I38" i="13"/>
  <c r="I20" i="13"/>
  <c r="I65" i="29"/>
  <c r="J12" i="15"/>
  <c r="H18" i="26" l="1"/>
  <c r="H28" i="26" s="1"/>
  <c r="J21" i="15"/>
  <c r="I39" i="13"/>
  <c r="J86" i="29"/>
  <c r="A21" i="36"/>
  <c r="K43" i="53"/>
  <c r="Y25" i="11"/>
  <c r="AF3" i="64"/>
  <c r="J15" i="16"/>
  <c r="G33" i="23"/>
  <c r="I33" i="23" s="1"/>
  <c r="F15" i="19"/>
  <c r="F17" i="19" s="1"/>
  <c r="AF11" i="24"/>
  <c r="I5" i="60"/>
  <c r="T3" i="50"/>
  <c r="I21" i="13"/>
  <c r="J65" i="29"/>
  <c r="F24" i="66"/>
  <c r="H22" i="29"/>
  <c r="E30" i="30"/>
  <c r="V3" i="50" l="1"/>
  <c r="AJ11" i="24"/>
  <c r="AH3" i="64"/>
  <c r="G34" i="23"/>
  <c r="E19" i="63"/>
  <c r="J87" i="29"/>
  <c r="J89" i="29" s="1"/>
  <c r="I40" i="13"/>
  <c r="I41" i="13" s="1"/>
  <c r="K17" i="31"/>
  <c r="I28" i="54"/>
  <c r="X3" i="55" s="1"/>
  <c r="A21" i="44"/>
  <c r="X11" i="44" s="1"/>
  <c r="X11" i="36"/>
  <c r="I22" i="13"/>
  <c r="J66" i="29"/>
  <c r="E12" i="10"/>
  <c r="I27" i="15"/>
  <c r="J27" i="15" s="1"/>
  <c r="J15" i="29"/>
  <c r="F40" i="19"/>
  <c r="CH3" i="50"/>
  <c r="DH3" i="64"/>
  <c r="AA11" i="44" l="1"/>
  <c r="P11" i="44"/>
  <c r="J22" i="16"/>
  <c r="F4" i="59"/>
  <c r="E21" i="16"/>
  <c r="E22" i="31" s="1"/>
  <c r="DE3" i="64"/>
  <c r="CF3" i="50"/>
  <c r="J86" i="53"/>
  <c r="K19" i="31"/>
  <c r="K14" i="31"/>
  <c r="I74" i="54"/>
  <c r="L27" i="15"/>
  <c r="E21" i="20"/>
  <c r="F3" i="50"/>
  <c r="L3" i="64"/>
  <c r="J67" i="29"/>
  <c r="I23" i="13"/>
  <c r="AA11" i="36"/>
  <c r="P11" i="36"/>
  <c r="S11" i="36" l="1"/>
  <c r="T11" i="36" s="1"/>
  <c r="K21" i="31"/>
  <c r="K26" i="31" s="1"/>
  <c r="J26" i="16"/>
  <c r="I24" i="13"/>
  <c r="J68" i="29"/>
  <c r="S11" i="44"/>
  <c r="T11" i="44" s="1"/>
  <c r="J28" i="15"/>
  <c r="L28" i="15" l="1"/>
  <c r="J17" i="29" s="1"/>
  <c r="I17" i="29"/>
  <c r="K28" i="15"/>
  <c r="K17" i="29" s="1"/>
  <c r="L29" i="27"/>
  <c r="R12" i="44"/>
  <c r="V11" i="44"/>
  <c r="J69" i="29"/>
  <c r="V11" i="36"/>
  <c r="R12" i="36"/>
  <c r="Y11" i="44"/>
  <c r="Z11" i="44" s="1"/>
  <c r="X12" i="44" s="1"/>
  <c r="Y11" i="36"/>
  <c r="Z11" i="36" s="1"/>
  <c r="X12" i="36" s="1"/>
  <c r="J29" i="15" l="1"/>
  <c r="L29" i="15" s="1"/>
  <c r="J18" i="29" s="1"/>
  <c r="P12" i="44"/>
  <c r="U12" i="44"/>
  <c r="AA12" i="44"/>
  <c r="P12" i="36"/>
  <c r="S12" i="36" s="1"/>
  <c r="T12" i="36" s="1"/>
  <c r="U12" i="36"/>
  <c r="AA12" i="36"/>
  <c r="K29" i="15" l="1"/>
  <c r="K18" i="29" s="1"/>
  <c r="E19" i="23"/>
  <c r="E22" i="23" s="1"/>
  <c r="F19" i="23"/>
  <c r="F39" i="23" s="1"/>
  <c r="Y11" i="24" s="1"/>
  <c r="I18" i="29"/>
  <c r="L30" i="15"/>
  <c r="J31" i="15" s="1"/>
  <c r="L31" i="15" s="1"/>
  <c r="R13" i="36"/>
  <c r="V12" i="36"/>
  <c r="Y12" i="36"/>
  <c r="Z12" i="36" s="1"/>
  <c r="X13" i="36" s="1"/>
  <c r="S12" i="44"/>
  <c r="T12" i="44" s="1"/>
  <c r="F22" i="23" l="1"/>
  <c r="F23" i="23"/>
  <c r="E23" i="23"/>
  <c r="E24" i="23" s="1"/>
  <c r="E39" i="23"/>
  <c r="J19" i="29"/>
  <c r="J32" i="15"/>
  <c r="J20" i="29"/>
  <c r="R13" i="44"/>
  <c r="V12" i="44"/>
  <c r="I20" i="29"/>
  <c r="K31" i="15"/>
  <c r="K20" i="29" s="1"/>
  <c r="AA13" i="36"/>
  <c r="Y12" i="44"/>
  <c r="Z12" i="44" s="1"/>
  <c r="X13" i="44" s="1"/>
  <c r="U13" i="36"/>
  <c r="P13" i="36"/>
  <c r="S13" i="36" s="1"/>
  <c r="T13" i="36" s="1"/>
  <c r="F24" i="23" l="1"/>
  <c r="V13" i="36"/>
  <c r="R14" i="36"/>
  <c r="P13" i="44"/>
  <c r="S13" i="44" s="1"/>
  <c r="T13" i="44" s="1"/>
  <c r="U13" i="44"/>
  <c r="K32" i="15"/>
  <c r="K21" i="29" s="1"/>
  <c r="G19" i="23"/>
  <c r="I21" i="29"/>
  <c r="F12" i="10"/>
  <c r="Y13" i="36"/>
  <c r="Z13" i="36" s="1"/>
  <c r="X14" i="36" s="1"/>
  <c r="AA13" i="44"/>
  <c r="L32" i="15"/>
  <c r="R14" i="44" l="1"/>
  <c r="V13" i="44"/>
  <c r="E22" i="20"/>
  <c r="M3" i="64"/>
  <c r="G3" i="50"/>
  <c r="D12" i="10"/>
  <c r="G12" i="10" s="1"/>
  <c r="G22" i="23"/>
  <c r="G23" i="23"/>
  <c r="Y13" i="44"/>
  <c r="Z13" i="44" s="1"/>
  <c r="X14" i="44" s="1"/>
  <c r="AA14" i="36"/>
  <c r="J21" i="29"/>
  <c r="J33" i="15"/>
  <c r="U14" i="36"/>
  <c r="P14" i="36"/>
  <c r="S14" i="36" s="1"/>
  <c r="T14" i="36" s="1"/>
  <c r="V14" i="36" l="1"/>
  <c r="R15" i="36"/>
  <c r="AA14" i="44"/>
  <c r="Y14" i="36"/>
  <c r="Z14" i="36" s="1"/>
  <c r="X15" i="36" s="1"/>
  <c r="G24" i="23"/>
  <c r="E3" i="50"/>
  <c r="E20" i="20"/>
  <c r="K3" i="64"/>
  <c r="I22" i="29"/>
  <c r="K33" i="15"/>
  <c r="K22" i="29" s="1"/>
  <c r="L33" i="15"/>
  <c r="P14" i="44"/>
  <c r="S14" i="44" s="1"/>
  <c r="T14" i="44" s="1"/>
  <c r="U14" i="44"/>
  <c r="V14" i="44" l="1"/>
  <c r="R15" i="44"/>
  <c r="I73" i="53"/>
  <c r="N3" i="64"/>
  <c r="I20" i="20"/>
  <c r="I3" i="50"/>
  <c r="E23" i="20"/>
  <c r="J22" i="29"/>
  <c r="J34" i="15"/>
  <c r="L34" i="15" s="1"/>
  <c r="AA15" i="36"/>
  <c r="Y14" i="44"/>
  <c r="Z14" i="44" s="1"/>
  <c r="X15" i="44" s="1"/>
  <c r="P15" i="36"/>
  <c r="S15" i="36" s="1"/>
  <c r="T15" i="36" s="1"/>
  <c r="U15" i="36"/>
  <c r="I35" i="15" l="1"/>
  <c r="J23" i="29"/>
  <c r="Y15" i="36"/>
  <c r="Z15" i="36" s="1"/>
  <c r="X16" i="36" s="1"/>
  <c r="I23" i="29"/>
  <c r="K34" i="15"/>
  <c r="K23" i="29" s="1"/>
  <c r="R16" i="36"/>
  <c r="V15" i="36"/>
  <c r="P15" i="44"/>
  <c r="S15" i="44" s="1"/>
  <c r="T15" i="44" s="1"/>
  <c r="U15" i="44"/>
  <c r="AA15" i="44"/>
  <c r="R16" i="44" l="1"/>
  <c r="V15" i="44"/>
  <c r="Y15" i="44"/>
  <c r="Z15" i="44" s="1"/>
  <c r="X16" i="44" s="1"/>
  <c r="U16" i="36"/>
  <c r="P16" i="36"/>
  <c r="S16" i="36" s="1"/>
  <c r="T16" i="36" s="1"/>
  <c r="AA16" i="36"/>
  <c r="J35" i="15"/>
  <c r="J74" i="54" s="1" a="1"/>
  <c r="H24" i="29"/>
  <c r="L74" i="54" l="1"/>
  <c r="J74" i="54"/>
  <c r="K74" i="54"/>
  <c r="M74" i="54"/>
  <c r="N74" i="54"/>
  <c r="O74" i="54"/>
  <c r="P74" i="54"/>
  <c r="R17" i="36"/>
  <c r="V16" i="36"/>
  <c r="I25" i="54"/>
  <c r="U3" i="55" s="1"/>
  <c r="Q74" i="54"/>
  <c r="I24" i="29"/>
  <c r="G16" i="19"/>
  <c r="G17" i="19" s="1"/>
  <c r="E32" i="30"/>
  <c r="E21" i="63" s="1"/>
  <c r="L35" i="15"/>
  <c r="H25" i="13"/>
  <c r="K35" i="15"/>
  <c r="K24" i="29" s="1"/>
  <c r="Y16" i="36"/>
  <c r="Z16" i="36" s="1"/>
  <c r="X17" i="36" s="1"/>
  <c r="AA16" i="44"/>
  <c r="P16" i="44"/>
  <c r="S16" i="44" s="1"/>
  <c r="T16" i="44" s="1"/>
  <c r="U16" i="44"/>
  <c r="D3" i="56" l="1" a="1"/>
  <c r="D10" i="56" s="1"/>
  <c r="AA17" i="36"/>
  <c r="E35" i="30"/>
  <c r="I70" i="29"/>
  <c r="I25" i="13"/>
  <c r="L36" i="15"/>
  <c r="J24" i="29"/>
  <c r="J26" i="29" s="1"/>
  <c r="I76" i="54" a="1"/>
  <c r="V16" i="44"/>
  <c r="R17" i="44"/>
  <c r="Y16" i="44"/>
  <c r="Z16" i="44" s="1"/>
  <c r="X17" i="44" s="1"/>
  <c r="P17" i="36"/>
  <c r="S17" i="36" s="1"/>
  <c r="T17" i="36" s="1"/>
  <c r="U17" i="36"/>
  <c r="D11" i="56" l="1"/>
  <c r="D5" i="56"/>
  <c r="D6" i="56"/>
  <c r="D3" i="56"/>
  <c r="D4" i="56"/>
  <c r="D7" i="56"/>
  <c r="D8" i="56"/>
  <c r="D9" i="56"/>
  <c r="V17" i="36"/>
  <c r="R18" i="36"/>
  <c r="P17" i="44"/>
  <c r="S17" i="44" s="1"/>
  <c r="T17" i="44" s="1"/>
  <c r="U17" i="44"/>
  <c r="AA17" i="44"/>
  <c r="J70" i="29"/>
  <c r="I26" i="13"/>
  <c r="J76" i="54"/>
  <c r="Q76" i="54"/>
  <c r="K76" i="54"/>
  <c r="O76" i="54"/>
  <c r="P76" i="54"/>
  <c r="I76" i="54"/>
  <c r="M76" i="54"/>
  <c r="N76" i="54"/>
  <c r="L76" i="54"/>
  <c r="Y17" i="36"/>
  <c r="Z17" i="36" s="1"/>
  <c r="X18" i="36" s="1"/>
  <c r="V17" i="44" l="1"/>
  <c r="R18" i="44"/>
  <c r="I27" i="13"/>
  <c r="J71" i="29"/>
  <c r="AA18" i="36"/>
  <c r="Y17" i="44"/>
  <c r="Z17" i="44" s="1"/>
  <c r="X18" i="44" s="1"/>
  <c r="F3" i="56" a="1"/>
  <c r="P18" i="36"/>
  <c r="U18" i="36"/>
  <c r="S18" i="36" l="1"/>
  <c r="T18" i="36" s="1"/>
  <c r="AA18" i="44"/>
  <c r="F4" i="56"/>
  <c r="F11" i="56"/>
  <c r="F7" i="56"/>
  <c r="F5" i="56"/>
  <c r="F6" i="56"/>
  <c r="F10" i="56"/>
  <c r="F3" i="56"/>
  <c r="F8" i="56"/>
  <c r="F9" i="56"/>
  <c r="I28" i="13"/>
  <c r="J72" i="29"/>
  <c r="P18" i="44"/>
  <c r="S18" i="44" s="1"/>
  <c r="T18" i="44" s="1"/>
  <c r="U18" i="44"/>
  <c r="R19" i="36" l="1"/>
  <c r="V18" i="36"/>
  <c r="V18" i="44"/>
  <c r="R19" i="44"/>
  <c r="Y18" i="44"/>
  <c r="Z18" i="44" s="1"/>
  <c r="X19" i="44" s="1"/>
  <c r="J73" i="29"/>
  <c r="J75" i="29" s="1"/>
  <c r="I29" i="13"/>
  <c r="Y18" i="36"/>
  <c r="Z18" i="36" s="1"/>
  <c r="X19" i="36" s="1"/>
  <c r="AA19" i="36" l="1"/>
  <c r="CE3" i="50"/>
  <c r="I86" i="53"/>
  <c r="E19" i="16"/>
  <c r="DD3" i="64"/>
  <c r="F3" i="59"/>
  <c r="P19" i="44"/>
  <c r="S19" i="44" s="1"/>
  <c r="T19" i="44" s="1"/>
  <c r="U19" i="44"/>
  <c r="AA19" i="44"/>
  <c r="U19" i="36"/>
  <c r="P19" i="36"/>
  <c r="S19" i="36" l="1"/>
  <c r="T19" i="36" s="1"/>
  <c r="R20" i="44"/>
  <c r="V19" i="44"/>
  <c r="Y19" i="44"/>
  <c r="Z19" i="44" s="1"/>
  <c r="X20" i="44" s="1"/>
  <c r="E21" i="31"/>
  <c r="E26" i="31" s="1"/>
  <c r="O26" i="31" s="1"/>
  <c r="E26" i="16"/>
  <c r="K26" i="16" s="1"/>
  <c r="U20" i="44" l="1"/>
  <c r="P20" i="44"/>
  <c r="S20" i="44" s="1"/>
  <c r="T20" i="44" s="1"/>
  <c r="AA20" i="44"/>
  <c r="V19" i="36"/>
  <c r="R20" i="36"/>
  <c r="Y19" i="36"/>
  <c r="Z19" i="36" s="1"/>
  <c r="X20" i="36" s="1"/>
  <c r="V20" i="44" l="1"/>
  <c r="R21" i="44"/>
  <c r="AA20" i="36"/>
  <c r="P20" i="36"/>
  <c r="S20" i="36" s="1"/>
  <c r="T20" i="36" s="1"/>
  <c r="U20" i="36"/>
  <c r="Y20" i="44"/>
  <c r="Z20" i="44" s="1"/>
  <c r="X21" i="44" s="1"/>
  <c r="R21" i="36" l="1"/>
  <c r="V20" i="36"/>
  <c r="AA21" i="44"/>
  <c r="Y20" i="36"/>
  <c r="Z20" i="36" s="1"/>
  <c r="X21" i="36" s="1"/>
  <c r="P21" i="44"/>
  <c r="S21" i="44" s="1"/>
  <c r="T21" i="44" s="1"/>
  <c r="U21" i="44"/>
  <c r="R22" i="44" l="1"/>
  <c r="V21" i="44"/>
  <c r="Y21" i="44"/>
  <c r="Z21" i="44" s="1"/>
  <c r="X22" i="44" s="1"/>
  <c r="AA21" i="36"/>
  <c r="U21" i="36"/>
  <c r="P21" i="36"/>
  <c r="S21" i="36" s="1"/>
  <c r="T21" i="36" s="1"/>
  <c r="V21" i="36" l="1"/>
  <c r="R22" i="36"/>
  <c r="Y21" i="36"/>
  <c r="Z21" i="36" s="1"/>
  <c r="X22" i="36" s="1"/>
  <c r="AA22" i="44"/>
  <c r="U22" i="44"/>
  <c r="P22" i="44"/>
  <c r="S22" i="44" s="1"/>
  <c r="T22" i="44" s="1"/>
  <c r="R23" i="44" l="1"/>
  <c r="V22" i="44"/>
  <c r="Y22" i="44"/>
  <c r="Z22" i="44" s="1"/>
  <c r="X23" i="44" s="1"/>
  <c r="AA22" i="36"/>
  <c r="P22" i="36"/>
  <c r="S22" i="36" s="1"/>
  <c r="T22" i="36" s="1"/>
  <c r="U22" i="36"/>
  <c r="V22" i="36" l="1"/>
  <c r="R23" i="36"/>
  <c r="Y22" i="36"/>
  <c r="Z22" i="36" s="1"/>
  <c r="X23" i="36" s="1"/>
  <c r="AA23" i="44"/>
  <c r="P23" i="44"/>
  <c r="S23" i="44" s="1"/>
  <c r="T23" i="44" s="1"/>
  <c r="U23" i="44"/>
  <c r="V23" i="44" l="1"/>
  <c r="R24" i="44"/>
  <c r="Y23" i="44"/>
  <c r="Z23" i="44" s="1"/>
  <c r="X24" i="44" s="1"/>
  <c r="AA23" i="36"/>
  <c r="P23" i="36"/>
  <c r="S23" i="36" s="1"/>
  <c r="T23" i="36" s="1"/>
  <c r="U23" i="36"/>
  <c r="R24" i="36" l="1"/>
  <c r="V23" i="36"/>
  <c r="Y23" i="36"/>
  <c r="Z23" i="36" s="1"/>
  <c r="X24" i="36" s="1"/>
  <c r="AA24" i="44"/>
  <c r="U24" i="44"/>
  <c r="P24" i="44"/>
  <c r="S24" i="44" s="1"/>
  <c r="T24" i="44" s="1"/>
  <c r="R25" i="44" l="1"/>
  <c r="V24" i="44"/>
  <c r="Y24" i="44"/>
  <c r="Z24" i="44" s="1"/>
  <c r="X25" i="44" s="1"/>
  <c r="AA24" i="36"/>
  <c r="U24" i="36"/>
  <c r="P24" i="36"/>
  <c r="S24" i="36" s="1"/>
  <c r="T24" i="36" s="1"/>
  <c r="V24" i="36" l="1"/>
  <c r="R25" i="36"/>
  <c r="Y24" i="36"/>
  <c r="Z24" i="36" s="1"/>
  <c r="X25" i="36" s="1"/>
  <c r="AA25" i="44"/>
  <c r="U25" i="44"/>
  <c r="P25" i="44"/>
  <c r="S25" i="44" l="1"/>
  <c r="T25" i="44" s="1"/>
  <c r="AA25" i="36"/>
  <c r="P25" i="36"/>
  <c r="S25" i="36" s="1"/>
  <c r="T25" i="36" s="1"/>
  <c r="U25" i="36"/>
  <c r="R26" i="36" l="1"/>
  <c r="V25" i="36"/>
  <c r="Y25" i="36"/>
  <c r="Z25" i="36" s="1"/>
  <c r="X26" i="36" s="1"/>
  <c r="V25" i="44"/>
  <c r="R26" i="44"/>
  <c r="Y25" i="44"/>
  <c r="Z25" i="44" s="1"/>
  <c r="X26" i="44" s="1"/>
  <c r="P26" i="44" l="1"/>
  <c r="S26" i="44" s="1"/>
  <c r="T26" i="44" s="1"/>
  <c r="U26" i="44"/>
  <c r="AA26" i="44"/>
  <c r="AA26" i="36"/>
  <c r="U26" i="36"/>
  <c r="P26" i="36"/>
  <c r="S26" i="36" s="1"/>
  <c r="T26" i="36" s="1"/>
  <c r="V26" i="36" l="1"/>
  <c r="R27" i="36"/>
  <c r="R27" i="44"/>
  <c r="V26" i="44"/>
  <c r="Y26" i="36"/>
  <c r="Z26" i="36" s="1"/>
  <c r="X27" i="36" s="1"/>
  <c r="Y26" i="44"/>
  <c r="Z26" i="44" s="1"/>
  <c r="X27" i="44" s="1"/>
  <c r="AA27" i="44" l="1"/>
  <c r="AA27" i="36"/>
  <c r="U27" i="44"/>
  <c r="P27" i="44"/>
  <c r="S27" i="44" s="1"/>
  <c r="T27" i="44" s="1"/>
  <c r="P27" i="36"/>
  <c r="U27" i="36"/>
  <c r="R28" i="44" l="1"/>
  <c r="V27" i="44"/>
  <c r="Y27" i="44"/>
  <c r="Z27" i="44" s="1"/>
  <c r="X28" i="44" s="1"/>
  <c r="S27" i="36"/>
  <c r="T27" i="36" s="1"/>
  <c r="R28" i="36" l="1"/>
  <c r="V27" i="36"/>
  <c r="AA28" i="44"/>
  <c r="Y27" i="36"/>
  <c r="Z27" i="36" s="1"/>
  <c r="X28" i="36" s="1"/>
  <c r="P28" i="44"/>
  <c r="S28" i="44" s="1"/>
  <c r="T28" i="44" s="1"/>
  <c r="U28" i="44"/>
  <c r="V28" i="44" l="1"/>
  <c r="R29" i="44"/>
  <c r="AA28" i="36"/>
  <c r="Y28" i="44"/>
  <c r="Z28" i="44" s="1"/>
  <c r="X29" i="44" s="1"/>
  <c r="U28" i="36"/>
  <c r="P28" i="36"/>
  <c r="S28" i="36" s="1"/>
  <c r="T28" i="36" s="1"/>
  <c r="R29" i="36" l="1"/>
  <c r="V28" i="36"/>
  <c r="Y28" i="36"/>
  <c r="Z28" i="36" s="1"/>
  <c r="X29" i="36" s="1"/>
  <c r="AA29" i="44"/>
  <c r="P29" i="44"/>
  <c r="S29" i="44" s="1"/>
  <c r="T29" i="44" s="1"/>
  <c r="U29" i="44"/>
  <c r="R30" i="44" l="1"/>
  <c r="V29" i="44"/>
  <c r="Y29" i="44"/>
  <c r="Z29" i="44" s="1"/>
  <c r="X30" i="44" s="1"/>
  <c r="AA29" i="36"/>
  <c r="P29" i="36"/>
  <c r="S29" i="36" s="1"/>
  <c r="T29" i="36" s="1"/>
  <c r="U29" i="36"/>
  <c r="V29" i="36" l="1"/>
  <c r="R30" i="36"/>
  <c r="Y29" i="36"/>
  <c r="Z29" i="36" s="1"/>
  <c r="X30" i="36" s="1"/>
  <c r="AA30" i="44"/>
  <c r="U30" i="44"/>
  <c r="P30" i="44"/>
  <c r="S30" i="44" s="1"/>
  <c r="T30" i="44" s="1"/>
  <c r="V30" i="44" l="1"/>
  <c r="R31" i="44"/>
  <c r="Y30" i="44"/>
  <c r="Z30" i="44" s="1"/>
  <c r="X31" i="44" s="1"/>
  <c r="AA30" i="36"/>
  <c r="U30" i="36"/>
  <c r="P30" i="36"/>
  <c r="S30" i="36" s="1"/>
  <c r="T30" i="36" s="1"/>
  <c r="R31" i="36" l="1"/>
  <c r="V30" i="36"/>
  <c r="Y30" i="36"/>
  <c r="Z30" i="36" s="1"/>
  <c r="X31" i="36" s="1"/>
  <c r="AA31" i="44"/>
  <c r="P31" i="44"/>
  <c r="S31" i="44" s="1"/>
  <c r="T31" i="44" s="1"/>
  <c r="U31" i="44"/>
  <c r="V31" i="44" l="1"/>
  <c r="R32" i="44"/>
  <c r="Y31" i="44"/>
  <c r="Z31" i="44" s="1"/>
  <c r="X32" i="44" s="1"/>
  <c r="AA31" i="36"/>
  <c r="U31" i="36"/>
  <c r="P31" i="36"/>
  <c r="S31" i="36" l="1"/>
  <c r="T31" i="36" s="1"/>
  <c r="AA32" i="44"/>
  <c r="P32" i="44"/>
  <c r="S32" i="44" s="1"/>
  <c r="T32" i="44" s="1"/>
  <c r="U32" i="44"/>
  <c r="R33" i="44" l="1"/>
  <c r="V32" i="44"/>
  <c r="Y32" i="44"/>
  <c r="Z32" i="44" s="1"/>
  <c r="X33" i="44" s="1"/>
  <c r="V31" i="36"/>
  <c r="R32" i="36"/>
  <c r="Y31" i="36"/>
  <c r="Z31" i="36" s="1"/>
  <c r="X32" i="36" s="1"/>
  <c r="P32" i="36" l="1"/>
  <c r="S32" i="36" s="1"/>
  <c r="T32" i="36" s="1"/>
  <c r="U32" i="36"/>
  <c r="AA32" i="36"/>
  <c r="AA33" i="44"/>
  <c r="U33" i="44"/>
  <c r="P33" i="44"/>
  <c r="S33" i="44" l="1"/>
  <c r="T33" i="44" s="1"/>
  <c r="R33" i="36"/>
  <c r="V32" i="36"/>
  <c r="Y32" i="36"/>
  <c r="Z32" i="36" s="1"/>
  <c r="X33" i="36" s="1"/>
  <c r="AA33" i="36" l="1"/>
  <c r="U33" i="36"/>
  <c r="P33" i="36"/>
  <c r="R34" i="44"/>
  <c r="V33" i="44"/>
  <c r="Y33" i="44"/>
  <c r="Z33" i="44" s="1"/>
  <c r="X34" i="44" s="1"/>
  <c r="AA34" i="44" l="1"/>
  <c r="P34" i="44"/>
  <c r="S34" i="44" s="1"/>
  <c r="T34" i="44" s="1"/>
  <c r="U34" i="44"/>
  <c r="S33" i="36"/>
  <c r="T33" i="36" s="1"/>
  <c r="R35" i="44" l="1"/>
  <c r="V34" i="44"/>
  <c r="Y34" i="44"/>
  <c r="Z34" i="44" s="1"/>
  <c r="X35" i="44" s="1"/>
  <c r="V33" i="36"/>
  <c r="R34" i="36"/>
  <c r="Y33" i="36"/>
  <c r="Z33" i="36" s="1"/>
  <c r="X34" i="36" s="1"/>
  <c r="P34" i="36" l="1"/>
  <c r="S34" i="36" s="1"/>
  <c r="T34" i="36" s="1"/>
  <c r="U34" i="36"/>
  <c r="AA34" i="36"/>
  <c r="AA35" i="44"/>
  <c r="P35" i="44"/>
  <c r="S35" i="44" s="1"/>
  <c r="T35" i="44" s="1"/>
  <c r="U35" i="44"/>
  <c r="R36" i="44" l="1"/>
  <c r="V35" i="44"/>
  <c r="Y35" i="44"/>
  <c r="Z35" i="44" s="1"/>
  <c r="X36" i="44" s="1"/>
  <c r="R35" i="36"/>
  <c r="V34" i="36"/>
  <c r="Y34" i="36"/>
  <c r="Z34" i="36" s="1"/>
  <c r="X35" i="36" s="1"/>
  <c r="AA35" i="36" l="1"/>
  <c r="U35" i="36"/>
  <c r="P35" i="36"/>
  <c r="S35" i="36" s="1"/>
  <c r="T35" i="36" s="1"/>
  <c r="AA36" i="44"/>
  <c r="U36" i="44"/>
  <c r="P36" i="44"/>
  <c r="R36" i="36" l="1"/>
  <c r="V35" i="36"/>
  <c r="S36" i="44"/>
  <c r="T36" i="44" s="1"/>
  <c r="Y35" i="36"/>
  <c r="Z35" i="36" s="1"/>
  <c r="X36" i="36" s="1"/>
  <c r="AA36" i="36" l="1"/>
  <c r="R37" i="44"/>
  <c r="V36" i="44"/>
  <c r="Y36" i="44"/>
  <c r="Z36" i="44" s="1"/>
  <c r="X37" i="44" s="1"/>
  <c r="U36" i="36"/>
  <c r="P36" i="36"/>
  <c r="S36" i="36" s="1"/>
  <c r="T36" i="36" s="1"/>
  <c r="V36" i="36" l="1"/>
  <c r="R37" i="36"/>
  <c r="AA37" i="44"/>
  <c r="Y36" i="36"/>
  <c r="Z36" i="36" s="1"/>
  <c r="X37" i="36" s="1"/>
  <c r="U37" i="44"/>
  <c r="P37" i="44"/>
  <c r="S37" i="44" s="1"/>
  <c r="T37" i="44" s="1"/>
  <c r="R38" i="44" l="1"/>
  <c r="V37" i="44"/>
  <c r="AA37" i="36"/>
  <c r="Y37" i="44"/>
  <c r="Z37" i="44" s="1"/>
  <c r="X38" i="44" s="1"/>
  <c r="U37" i="36"/>
  <c r="P37" i="36"/>
  <c r="S37" i="36" s="1"/>
  <c r="T37" i="36" s="1"/>
  <c r="R38" i="36" l="1"/>
  <c r="V37" i="36"/>
  <c r="Y37" i="36"/>
  <c r="Z37" i="36" s="1"/>
  <c r="X38" i="36" s="1"/>
  <c r="AA38" i="44"/>
  <c r="U38" i="44"/>
  <c r="P38" i="44"/>
  <c r="S38" i="44" s="1"/>
  <c r="T38" i="44" s="1"/>
  <c r="R39" i="44" l="1"/>
  <c r="V38" i="44"/>
  <c r="Y38" i="44"/>
  <c r="Z38" i="44" s="1"/>
  <c r="X39" i="44" s="1"/>
  <c r="AA38" i="36"/>
  <c r="P38" i="36"/>
  <c r="S38" i="36" s="1"/>
  <c r="T38" i="36" s="1"/>
  <c r="U38" i="36"/>
  <c r="R39" i="36" l="1"/>
  <c r="V38" i="36"/>
  <c r="Y38" i="36"/>
  <c r="Z38" i="36" s="1"/>
  <c r="X39" i="36" s="1"/>
  <c r="AA39" i="44"/>
  <c r="U39" i="44"/>
  <c r="P39" i="44"/>
  <c r="S39" i="44" l="1"/>
  <c r="T39" i="44" s="1"/>
  <c r="AA39" i="36"/>
  <c r="P39" i="36"/>
  <c r="S39" i="36" s="1"/>
  <c r="T39" i="36" s="1"/>
  <c r="U39" i="36"/>
  <c r="R40" i="36" l="1"/>
  <c r="V39" i="36"/>
  <c r="Y39" i="36"/>
  <c r="Z39" i="36" s="1"/>
  <c r="X40" i="36" s="1"/>
  <c r="R40" i="44"/>
  <c r="V39" i="44"/>
  <c r="Y39" i="44"/>
  <c r="Z39" i="44" s="1"/>
  <c r="X40" i="44" s="1"/>
  <c r="AA40" i="44" l="1"/>
  <c r="P40" i="44"/>
  <c r="S40" i="44" s="1"/>
  <c r="T40" i="44" s="1"/>
  <c r="U40" i="44"/>
  <c r="AA40" i="36"/>
  <c r="P40" i="36"/>
  <c r="S40" i="36" s="1"/>
  <c r="T40" i="36" s="1"/>
  <c r="U40" i="36"/>
  <c r="V40" i="36" l="1"/>
  <c r="R41" i="36"/>
  <c r="R41" i="44"/>
  <c r="V40" i="44"/>
  <c r="Y40" i="36"/>
  <c r="Z40" i="36" s="1"/>
  <c r="X41" i="36" s="1"/>
  <c r="Y40" i="44"/>
  <c r="Z40" i="44" s="1"/>
  <c r="X41" i="44" s="1"/>
  <c r="AA41" i="44" l="1"/>
  <c r="AA41" i="36"/>
  <c r="P41" i="44"/>
  <c r="S41" i="44" s="1"/>
  <c r="T41" i="44" s="1"/>
  <c r="U41" i="44"/>
  <c r="U41" i="36"/>
  <c r="P41" i="36"/>
  <c r="S41" i="36" s="1"/>
  <c r="T41" i="36" s="1"/>
  <c r="R42" i="36" l="1"/>
  <c r="V41" i="36"/>
  <c r="R42" i="44"/>
  <c r="V41" i="44"/>
  <c r="Y41" i="36"/>
  <c r="Z41" i="36" s="1"/>
  <c r="X42" i="36" s="1"/>
  <c r="Y41" i="44"/>
  <c r="Z41" i="44" s="1"/>
  <c r="X42" i="44" s="1"/>
  <c r="AA42" i="44" l="1"/>
  <c r="AA42" i="36"/>
  <c r="P42" i="44"/>
  <c r="S42" i="44" s="1"/>
  <c r="T42" i="44" s="1"/>
  <c r="U42" i="44"/>
  <c r="U42" i="36"/>
  <c r="P42" i="36"/>
  <c r="S42" i="36" s="1"/>
  <c r="T42" i="36" s="1"/>
  <c r="V42" i="36" l="1"/>
  <c r="R43" i="36"/>
  <c r="Y42" i="44"/>
  <c r="Z42" i="44" s="1"/>
  <c r="X43" i="44" s="1"/>
  <c r="Y42" i="36"/>
  <c r="Z42" i="36" s="1"/>
  <c r="X43" i="36" s="1"/>
  <c r="R43" i="44"/>
  <c r="V42" i="44"/>
  <c r="AA43" i="36" l="1"/>
  <c r="P43" i="44"/>
  <c r="S43" i="44" s="1"/>
  <c r="T43" i="44" s="1"/>
  <c r="U43" i="44"/>
  <c r="AA43" i="44"/>
  <c r="P43" i="36"/>
  <c r="S43" i="36" s="1"/>
  <c r="T43" i="36" s="1"/>
  <c r="U43" i="36"/>
  <c r="R44" i="44" l="1"/>
  <c r="V43" i="44"/>
  <c r="R44" i="36"/>
  <c r="V43" i="36"/>
  <c r="Y43" i="36"/>
  <c r="Z43" i="36" s="1"/>
  <c r="X44" i="36" s="1"/>
  <c r="Y43" i="44"/>
  <c r="Z43" i="44" s="1"/>
  <c r="X44" i="44" s="1"/>
  <c r="AA44" i="44" l="1"/>
  <c r="AA44" i="36"/>
  <c r="U44" i="36"/>
  <c r="P44" i="36"/>
  <c r="P44" i="44"/>
  <c r="S44" i="44" s="1"/>
  <c r="T44" i="44" s="1"/>
  <c r="U44" i="44"/>
  <c r="R45" i="44" l="1"/>
  <c r="V44" i="44"/>
  <c r="Y44" i="44"/>
  <c r="Z44" i="44" s="1"/>
  <c r="X45" i="44" s="1"/>
  <c r="S44" i="36"/>
  <c r="T44" i="36" s="1"/>
  <c r="R45" i="36" l="1"/>
  <c r="V44" i="36"/>
  <c r="Y44" i="36"/>
  <c r="Z44" i="36" s="1"/>
  <c r="X45" i="36" s="1"/>
  <c r="AA45" i="44"/>
  <c r="P45" i="44"/>
  <c r="S45" i="44" s="1"/>
  <c r="T45" i="44" s="1"/>
  <c r="U45" i="44"/>
  <c r="V45" i="44" l="1"/>
  <c r="R46" i="44"/>
  <c r="Y45" i="44"/>
  <c r="Z45" i="44" s="1"/>
  <c r="X46" i="44" s="1"/>
  <c r="AA45" i="36"/>
  <c r="U45" i="36"/>
  <c r="P45" i="36"/>
  <c r="S45" i="36" s="1"/>
  <c r="T45" i="36" s="1"/>
  <c r="V45" i="36" l="1"/>
  <c r="R46" i="36"/>
  <c r="Y45" i="36"/>
  <c r="Z45" i="36" s="1"/>
  <c r="X46" i="36" s="1"/>
  <c r="AA46" i="44"/>
  <c r="U46" i="44"/>
  <c r="P46" i="44"/>
  <c r="S46" i="44" s="1"/>
  <c r="T46" i="44" s="1"/>
  <c r="R47" i="44" l="1"/>
  <c r="V46" i="44"/>
  <c r="Y46" i="44"/>
  <c r="Z46" i="44" s="1"/>
  <c r="X47" i="44" s="1"/>
  <c r="AA46" i="36"/>
  <c r="P46" i="36"/>
  <c r="S46" i="36" s="1"/>
  <c r="T46" i="36" s="1"/>
  <c r="U46" i="36"/>
  <c r="R47" i="36" l="1"/>
  <c r="V46" i="36"/>
  <c r="Y46" i="36"/>
  <c r="Z46" i="36" s="1"/>
  <c r="X47" i="36" s="1"/>
  <c r="AA47" i="44"/>
  <c r="P47" i="44"/>
  <c r="S47" i="44" s="1"/>
  <c r="T47" i="44" s="1"/>
  <c r="U47" i="44"/>
  <c r="R48" i="44" l="1"/>
  <c r="V47" i="44"/>
  <c r="Y47" i="44"/>
  <c r="Z47" i="44" s="1"/>
  <c r="X48" i="44" s="1"/>
  <c r="AA47" i="36"/>
  <c r="P47" i="36"/>
  <c r="S47" i="36" s="1"/>
  <c r="T47" i="36" s="1"/>
  <c r="U47" i="36"/>
  <c r="R48" i="36" l="1"/>
  <c r="V47" i="36"/>
  <c r="Y47" i="36"/>
  <c r="Z47" i="36" s="1"/>
  <c r="X48" i="36" s="1"/>
  <c r="AA48" i="44"/>
  <c r="P48" i="44"/>
  <c r="S48" i="44" s="1"/>
  <c r="T48" i="44" s="1"/>
  <c r="U48" i="44"/>
  <c r="R49" i="44" l="1"/>
  <c r="V48" i="44"/>
  <c r="Y48" i="44"/>
  <c r="Z48" i="44" s="1"/>
  <c r="X49" i="44" s="1"/>
  <c r="AA48" i="36"/>
  <c r="P48" i="36"/>
  <c r="S48" i="36" s="1"/>
  <c r="T48" i="36" s="1"/>
  <c r="U48" i="36"/>
  <c r="V48" i="36" l="1"/>
  <c r="R49" i="36"/>
  <c r="Y48" i="36"/>
  <c r="Z48" i="36" s="1"/>
  <c r="X49" i="36" s="1"/>
  <c r="AA49" i="44"/>
  <c r="P49" i="44"/>
  <c r="S49" i="44" s="1"/>
  <c r="T49" i="44" s="1"/>
  <c r="U49" i="44"/>
  <c r="R50" i="44" l="1"/>
  <c r="V49" i="44"/>
  <c r="Y49" i="44"/>
  <c r="Z49" i="44" s="1"/>
  <c r="X50" i="44" s="1"/>
  <c r="AA49" i="36"/>
  <c r="P49" i="36"/>
  <c r="S49" i="36" s="1"/>
  <c r="T49" i="36" s="1"/>
  <c r="U49" i="36"/>
  <c r="V49" i="36" l="1"/>
  <c r="R50" i="36"/>
  <c r="Y49" i="36"/>
  <c r="Z49" i="36" s="1"/>
  <c r="X50" i="36" s="1"/>
  <c r="AA50" i="44"/>
  <c r="P50" i="44"/>
  <c r="S50" i="44" s="1"/>
  <c r="T50" i="44" s="1"/>
  <c r="U50" i="44"/>
  <c r="R51" i="44" l="1"/>
  <c r="V50" i="44"/>
  <c r="Y50" i="44"/>
  <c r="Z50" i="44" s="1"/>
  <c r="X51" i="44" s="1"/>
  <c r="AA50" i="36"/>
  <c r="P50" i="36"/>
  <c r="S50" i="36" s="1"/>
  <c r="T50" i="36" s="1"/>
  <c r="U50" i="36"/>
  <c r="V50" i="36" l="1"/>
  <c r="R51" i="36"/>
  <c r="Y50" i="36"/>
  <c r="Z50" i="36" s="1"/>
  <c r="X51" i="36" s="1"/>
  <c r="AA51" i="44"/>
  <c r="P51" i="44"/>
  <c r="S51" i="44" s="1"/>
  <c r="T51" i="44" s="1"/>
  <c r="U51" i="44"/>
  <c r="R52" i="44" l="1"/>
  <c r="V51" i="44"/>
  <c r="Y51" i="44"/>
  <c r="Z51" i="44" s="1"/>
  <c r="X52" i="44" s="1"/>
  <c r="AA51" i="36"/>
  <c r="U51" i="36"/>
  <c r="P51" i="36"/>
  <c r="S51" i="36" l="1"/>
  <c r="T51" i="36" s="1"/>
  <c r="AA52" i="44"/>
  <c r="U52" i="44"/>
  <c r="P52" i="44"/>
  <c r="S52" i="44" l="1"/>
  <c r="T52" i="44" s="1"/>
  <c r="R52" i="36"/>
  <c r="V51" i="36"/>
  <c r="Y51" i="36"/>
  <c r="Z51" i="36" s="1"/>
  <c r="X52" i="36" s="1"/>
  <c r="AA52" i="36" l="1"/>
  <c r="V52" i="44"/>
  <c r="R53" i="44"/>
  <c r="P52" i="36"/>
  <c r="S52" i="36" s="1"/>
  <c r="T52" i="36" s="1"/>
  <c r="U52" i="36"/>
  <c r="Y52" i="44"/>
  <c r="Z52" i="44" s="1"/>
  <c r="X53" i="44" s="1"/>
  <c r="V52" i="36" l="1"/>
  <c r="R53" i="36"/>
  <c r="AA53" i="44"/>
  <c r="U53" i="44"/>
  <c r="P53" i="44"/>
  <c r="S53" i="44" s="1"/>
  <c r="T53" i="44" s="1"/>
  <c r="Y52" i="36"/>
  <c r="Z52" i="36" s="1"/>
  <c r="X53" i="36" s="1"/>
  <c r="R54" i="44" l="1"/>
  <c r="V53" i="44"/>
  <c r="AA53" i="36"/>
  <c r="Y53" i="44"/>
  <c r="Z53" i="44" s="1"/>
  <c r="X54" i="44" s="1"/>
  <c r="P53" i="36"/>
  <c r="S53" i="36" s="1"/>
  <c r="T53" i="36" s="1"/>
  <c r="U53" i="36"/>
  <c r="V53" i="36" l="1"/>
  <c r="R54" i="36"/>
  <c r="AA54" i="44"/>
  <c r="Y53" i="36"/>
  <c r="Z53" i="36" s="1"/>
  <c r="X54" i="36" s="1"/>
  <c r="U54" i="44"/>
  <c r="P54" i="44"/>
  <c r="S54" i="44" s="1"/>
  <c r="T54" i="44" s="1"/>
  <c r="V54" i="44" l="1"/>
  <c r="R55" i="44"/>
  <c r="AA54" i="36"/>
  <c r="Y54" i="44"/>
  <c r="Z54" i="44" s="1"/>
  <c r="X55" i="44" s="1"/>
  <c r="P54" i="36"/>
  <c r="S54" i="36" s="1"/>
  <c r="T54" i="36" s="1"/>
  <c r="U54" i="36"/>
  <c r="V54" i="36" l="1"/>
  <c r="R55" i="36"/>
  <c r="Y54" i="36"/>
  <c r="Z54" i="36" s="1"/>
  <c r="X55" i="36" s="1"/>
  <c r="AA55" i="44"/>
  <c r="U55" i="44"/>
  <c r="P55" i="44"/>
  <c r="S55" i="44" l="1"/>
  <c r="T55" i="44" s="1"/>
  <c r="AA55" i="36"/>
  <c r="P55" i="36"/>
  <c r="U55" i="36"/>
  <c r="S55" i="36" l="1"/>
  <c r="T55" i="36" s="1"/>
  <c r="R56" i="44"/>
  <c r="V55" i="44"/>
  <c r="Y55" i="44"/>
  <c r="Z55" i="44" s="1"/>
  <c r="X56" i="44" s="1"/>
  <c r="AA56" i="44" l="1"/>
  <c r="P56" i="44"/>
  <c r="S56" i="44" s="1"/>
  <c r="T56" i="44" s="1"/>
  <c r="U56" i="44"/>
  <c r="V55" i="36"/>
  <c r="R56" i="36"/>
  <c r="Y55" i="36"/>
  <c r="Z55" i="36" s="1"/>
  <c r="X56" i="36" s="1"/>
  <c r="P56" i="36" l="1"/>
  <c r="S56" i="36" s="1"/>
  <c r="T56" i="36" s="1"/>
  <c r="U56" i="36"/>
  <c r="AA56" i="36"/>
  <c r="R57" i="44"/>
  <c r="V56" i="44"/>
  <c r="Y56" i="44"/>
  <c r="Z56" i="44" s="1"/>
  <c r="X57" i="44" s="1"/>
  <c r="V56" i="36" l="1"/>
  <c r="R57" i="36"/>
  <c r="AA57" i="44"/>
  <c r="P57" i="44"/>
  <c r="S57" i="44" s="1"/>
  <c r="T57" i="44" s="1"/>
  <c r="U57" i="44"/>
  <c r="Y56" i="36"/>
  <c r="Z56" i="36" s="1"/>
  <c r="X57" i="36" s="1"/>
  <c r="R58" i="44" l="1"/>
  <c r="V57" i="44"/>
  <c r="AA57" i="36"/>
  <c r="Y57" i="44"/>
  <c r="Z57" i="44" s="1"/>
  <c r="X58" i="44" s="1"/>
  <c r="P57" i="36"/>
  <c r="S57" i="36" s="1"/>
  <c r="T57" i="36" s="1"/>
  <c r="U57" i="36"/>
  <c r="R58" i="36" l="1"/>
  <c r="V57" i="36"/>
  <c r="Y57" i="36"/>
  <c r="Z57" i="36" s="1"/>
  <c r="X58" i="36" s="1"/>
  <c r="AA58" i="44"/>
  <c r="P58" i="44"/>
  <c r="S58" i="44" s="1"/>
  <c r="T58" i="44" s="1"/>
  <c r="U58" i="44"/>
  <c r="V58" i="44" l="1"/>
  <c r="R59" i="44"/>
  <c r="Y58" i="44"/>
  <c r="Z58" i="44" s="1"/>
  <c r="X59" i="44" s="1"/>
  <c r="AA58" i="36"/>
  <c r="U58" i="36"/>
  <c r="P58" i="36"/>
  <c r="S58" i="36" s="1"/>
  <c r="T58" i="36" s="1"/>
  <c r="R59" i="36" l="1"/>
  <c r="V58" i="36"/>
  <c r="AA59" i="44"/>
  <c r="P59" i="44"/>
  <c r="U59" i="44"/>
  <c r="Y58" i="36"/>
  <c r="Z58" i="36" s="1"/>
  <c r="X59" i="36" s="1"/>
  <c r="AA59" i="36" l="1"/>
  <c r="S59" i="44"/>
  <c r="T59" i="44" s="1"/>
  <c r="P59" i="36"/>
  <c r="S59" i="36" s="1"/>
  <c r="T59" i="36" s="1"/>
  <c r="U59" i="36"/>
  <c r="Y59" i="36" l="1"/>
  <c r="Z59" i="36" s="1"/>
  <c r="X60" i="36" s="1"/>
  <c r="AA60" i="36" s="1"/>
  <c r="V59" i="36"/>
  <c r="R60" i="36"/>
  <c r="R60" i="44"/>
  <c r="V59" i="44"/>
  <c r="Y59" i="44"/>
  <c r="Z59" i="44" s="1"/>
  <c r="X60" i="44" s="1"/>
  <c r="AA60" i="44" l="1"/>
  <c r="U60" i="44"/>
  <c r="P60" i="44"/>
  <c r="S60" i="44" s="1"/>
  <c r="T60" i="44" s="1"/>
  <c r="P60" i="36"/>
  <c r="S60" i="36" s="1"/>
  <c r="T60" i="36" s="1"/>
  <c r="U60" i="36"/>
  <c r="V60" i="36" l="1"/>
  <c r="R61" i="36"/>
  <c r="V60" i="44"/>
  <c r="R61" i="44"/>
  <c r="Y60" i="36"/>
  <c r="Z60" i="36" s="1"/>
  <c r="X61" i="36" s="1"/>
  <c r="Y60" i="44"/>
  <c r="Z60" i="44" s="1"/>
  <c r="X61" i="44" s="1"/>
  <c r="AA61" i="44" l="1"/>
  <c r="AA61" i="36"/>
  <c r="P61" i="44"/>
  <c r="S61" i="44" s="1"/>
  <c r="T61" i="44" s="1"/>
  <c r="U61" i="44"/>
  <c r="U61" i="36"/>
  <c r="P61" i="36"/>
  <c r="S61" i="36" s="1"/>
  <c r="T61" i="36" s="1"/>
  <c r="V61" i="36" l="1"/>
  <c r="R62" i="36"/>
  <c r="R62" i="44"/>
  <c r="V61" i="44"/>
  <c r="Y61" i="36"/>
  <c r="Z61" i="36" s="1"/>
  <c r="X62" i="36" s="1"/>
  <c r="Y61" i="44"/>
  <c r="Z61" i="44" s="1"/>
  <c r="X62" i="44" s="1"/>
  <c r="AA62" i="44" l="1"/>
  <c r="AA62" i="36"/>
  <c r="P62" i="44"/>
  <c r="S62" i="44" s="1"/>
  <c r="T62" i="44" s="1"/>
  <c r="U62" i="44"/>
  <c r="U62" i="36"/>
  <c r="P62" i="36"/>
  <c r="R63" i="44" l="1"/>
  <c r="V62" i="44"/>
  <c r="Y62" i="44"/>
  <c r="Z62" i="44" s="1"/>
  <c r="X63" i="44" s="1"/>
  <c r="S62" i="36"/>
  <c r="T62" i="36" s="1"/>
  <c r="R63" i="36" l="1"/>
  <c r="V62" i="36"/>
  <c r="Y62" i="36"/>
  <c r="Z62" i="36" s="1"/>
  <c r="X63" i="36" s="1"/>
  <c r="AA63" i="44"/>
  <c r="U63" i="44"/>
  <c r="P63" i="44"/>
  <c r="S63" i="44" s="1"/>
  <c r="T63" i="44" s="1"/>
  <c r="V63" i="44" l="1"/>
  <c r="R64" i="44"/>
  <c r="Y63" i="44"/>
  <c r="Z63" i="44" s="1"/>
  <c r="X64" i="44" s="1"/>
  <c r="AA63" i="36"/>
  <c r="U63" i="36"/>
  <c r="P63" i="36"/>
  <c r="S63" i="36" s="1"/>
  <c r="T63" i="36" s="1"/>
  <c r="R64" i="36" l="1"/>
  <c r="V63" i="36"/>
  <c r="Y63" i="36"/>
  <c r="Z63" i="36" s="1"/>
  <c r="X64" i="36" s="1"/>
  <c r="AA64" i="44"/>
  <c r="P64" i="44"/>
  <c r="S64" i="44" s="1"/>
  <c r="T64" i="44" s="1"/>
  <c r="U64" i="44"/>
  <c r="V64" i="44" l="1"/>
  <c r="R65" i="44"/>
  <c r="Y64" i="44"/>
  <c r="Z64" i="44" s="1"/>
  <c r="X65" i="44" s="1"/>
  <c r="AA64" i="36"/>
  <c r="U64" i="36"/>
  <c r="P64" i="36"/>
  <c r="S64" i="36" l="1"/>
  <c r="T64" i="36" s="1"/>
  <c r="AA65" i="44"/>
  <c r="U65" i="44"/>
  <c r="P65" i="44"/>
  <c r="S65" i="44" l="1"/>
  <c r="T65" i="44" s="1"/>
  <c r="R65" i="36"/>
  <c r="V64" i="36"/>
  <c r="Y64" i="36"/>
  <c r="Z64" i="36" s="1"/>
  <c r="X65" i="36" s="1"/>
  <c r="AA65" i="36" l="1"/>
  <c r="P65" i="36"/>
  <c r="S65" i="36" s="1"/>
  <c r="T65" i="36" s="1"/>
  <c r="U65" i="36"/>
  <c r="R66" i="44"/>
  <c r="V65" i="44"/>
  <c r="Y65" i="44"/>
  <c r="Z65" i="44" s="1"/>
  <c r="X66" i="44" s="1"/>
  <c r="V65" i="36" l="1"/>
  <c r="R66" i="36"/>
  <c r="AA66" i="44"/>
  <c r="U66" i="44"/>
  <c r="P66" i="44"/>
  <c r="S66" i="44" s="1"/>
  <c r="T66" i="44" s="1"/>
  <c r="Y65" i="36"/>
  <c r="Z65" i="36" s="1"/>
  <c r="X66" i="36" s="1"/>
  <c r="R67" i="44" l="1"/>
  <c r="V66" i="44"/>
  <c r="AA66" i="36"/>
  <c r="Y66" i="44"/>
  <c r="Z66" i="44" s="1"/>
  <c r="X67" i="44" s="1"/>
  <c r="U66" i="36"/>
  <c r="P66" i="36"/>
  <c r="AA67" i="44" l="1"/>
  <c r="S66" i="36"/>
  <c r="T66" i="36" s="1"/>
  <c r="U67" i="44"/>
  <c r="P67" i="44"/>
  <c r="S67" i="44" s="1"/>
  <c r="T67" i="44" s="1"/>
  <c r="V67" i="44" l="1"/>
  <c r="R68" i="44"/>
  <c r="Y67" i="44"/>
  <c r="Z67" i="44" s="1"/>
  <c r="X68" i="44" s="1"/>
  <c r="R67" i="36"/>
  <c r="V66" i="36"/>
  <c r="Y66" i="36"/>
  <c r="Z66" i="36" s="1"/>
  <c r="X67" i="36" s="1"/>
  <c r="AA67" i="36" l="1"/>
  <c r="P67" i="36"/>
  <c r="S67" i="36" s="1"/>
  <c r="T67" i="36" s="1"/>
  <c r="U67" i="36"/>
  <c r="AA68" i="44"/>
  <c r="U68" i="44"/>
  <c r="P68" i="44"/>
  <c r="S68" i="44" s="1"/>
  <c r="T68" i="44" s="1"/>
  <c r="V67" i="36" l="1"/>
  <c r="R68" i="36"/>
  <c r="R69" i="44"/>
  <c r="V68" i="44"/>
  <c r="Y68" i="44"/>
  <c r="Z68" i="44" s="1"/>
  <c r="X69" i="44" s="1"/>
  <c r="Y67" i="36"/>
  <c r="Z67" i="36" s="1"/>
  <c r="X68" i="36" s="1"/>
  <c r="AA68" i="36" l="1"/>
  <c r="AA69" i="44"/>
  <c r="U69" i="44"/>
  <c r="P69" i="44"/>
  <c r="S69" i="44" s="1"/>
  <c r="T69" i="44" s="1"/>
  <c r="P68" i="36"/>
  <c r="S68" i="36" s="1"/>
  <c r="T68" i="36" s="1"/>
  <c r="U68" i="36"/>
  <c r="V68" i="36" l="1"/>
  <c r="R69" i="36"/>
  <c r="V69" i="44"/>
  <c r="R70" i="44"/>
  <c r="Y68" i="36"/>
  <c r="Z68" i="36" s="1"/>
  <c r="X69" i="36" s="1"/>
  <c r="Y69" i="44"/>
  <c r="Z69" i="44" s="1"/>
  <c r="X70" i="44" s="1"/>
  <c r="AA70" i="44" l="1"/>
  <c r="AA69" i="36"/>
  <c r="P70" i="44"/>
  <c r="S70" i="44" s="1"/>
  <c r="T70" i="44" s="1"/>
  <c r="U70" i="44"/>
  <c r="P69" i="36"/>
  <c r="S69" i="36" s="1"/>
  <c r="T69" i="36" s="1"/>
  <c r="U69" i="36"/>
  <c r="R70" i="36" l="1"/>
  <c r="V69" i="36"/>
  <c r="Y69" i="36"/>
  <c r="Z69" i="36" s="1"/>
  <c r="X70" i="36" s="1"/>
  <c r="Y70" i="44"/>
  <c r="Z70" i="44" s="1"/>
  <c r="X71" i="44" s="1"/>
  <c r="R71" i="44"/>
  <c r="V70" i="44"/>
  <c r="U71" i="44" l="1"/>
  <c r="P71" i="44"/>
  <c r="AA71" i="44"/>
  <c r="AA70" i="36"/>
  <c r="P70" i="36"/>
  <c r="S70" i="36" s="1"/>
  <c r="T70" i="36" s="1"/>
  <c r="U70" i="36"/>
  <c r="R71" i="36" l="1"/>
  <c r="V70" i="36"/>
  <c r="Y70" i="36"/>
  <c r="Z70" i="36" s="1"/>
  <c r="X71" i="36" s="1"/>
  <c r="S71" i="44"/>
  <c r="T71" i="44" s="1"/>
  <c r="V71" i="44" l="1"/>
  <c r="R72" i="44"/>
  <c r="Y71" i="44"/>
  <c r="Z71" i="44" s="1"/>
  <c r="X72" i="44" s="1"/>
  <c r="AA71" i="36"/>
  <c r="U71" i="36"/>
  <c r="P71" i="36"/>
  <c r="S71" i="36" l="1"/>
  <c r="T71" i="36" s="1"/>
  <c r="AA72" i="44"/>
  <c r="P72" i="44"/>
  <c r="S72" i="44" s="1"/>
  <c r="T72" i="44" s="1"/>
  <c r="U72" i="44"/>
  <c r="V72" i="44" l="1"/>
  <c r="R73" i="44"/>
  <c r="Y72" i="44"/>
  <c r="Z72" i="44" s="1"/>
  <c r="X73" i="44" s="1"/>
  <c r="V71" i="36"/>
  <c r="R72" i="36"/>
  <c r="Y71" i="36"/>
  <c r="Z71" i="36" s="1"/>
  <c r="X72" i="36" s="1"/>
  <c r="P72" i="36" l="1"/>
  <c r="S72" i="36" s="1"/>
  <c r="T72" i="36" s="1"/>
  <c r="U72" i="36"/>
  <c r="AA72" i="36"/>
  <c r="AA73" i="44"/>
  <c r="U73" i="44"/>
  <c r="P73" i="44"/>
  <c r="S73" i="44" s="1"/>
  <c r="T73" i="44" s="1"/>
  <c r="R74" i="44" l="1"/>
  <c r="V73" i="44"/>
  <c r="Y73" i="44"/>
  <c r="Z73" i="44" s="1"/>
  <c r="X74" i="44" s="1"/>
  <c r="R73" i="36"/>
  <c r="V72" i="36"/>
  <c r="Y72" i="36"/>
  <c r="Z72" i="36" s="1"/>
  <c r="X73" i="36" s="1"/>
  <c r="AA73" i="36" l="1"/>
  <c r="U73" i="36"/>
  <c r="P73" i="36"/>
  <c r="S73" i="36" s="1"/>
  <c r="T73" i="36" s="1"/>
  <c r="AA74" i="44"/>
  <c r="P74" i="44"/>
  <c r="S74" i="44" s="1"/>
  <c r="T74" i="44" s="1"/>
  <c r="U74" i="44"/>
  <c r="R75" i="44" l="1"/>
  <c r="V74" i="44"/>
  <c r="V73" i="36"/>
  <c r="R74" i="36"/>
  <c r="Y74" i="44"/>
  <c r="Z74" i="44" s="1"/>
  <c r="X75" i="44" s="1"/>
  <c r="Y73" i="36"/>
  <c r="Z73" i="36" s="1"/>
  <c r="X74" i="36" s="1"/>
  <c r="AA74" i="36" l="1"/>
  <c r="AA75" i="44"/>
  <c r="P74" i="36"/>
  <c r="S74" i="36" s="1"/>
  <c r="T74" i="36" s="1"/>
  <c r="U74" i="36"/>
  <c r="P75" i="44"/>
  <c r="S75" i="44" s="1"/>
  <c r="T75" i="44" s="1"/>
  <c r="U75" i="44"/>
  <c r="R76" i="44" l="1"/>
  <c r="V75" i="44"/>
  <c r="Y75" i="44"/>
  <c r="Z75" i="44" s="1"/>
  <c r="X76" i="44" s="1"/>
  <c r="R75" i="36"/>
  <c r="V74" i="36"/>
  <c r="Y74" i="36"/>
  <c r="Z74" i="36" s="1"/>
  <c r="X75" i="36" s="1"/>
  <c r="AA75" i="36" l="1"/>
  <c r="U75" i="36"/>
  <c r="P75" i="36"/>
  <c r="S75" i="36" s="1"/>
  <c r="T75" i="36" s="1"/>
  <c r="AA76" i="44"/>
  <c r="P76" i="44"/>
  <c r="S76" i="44" s="1"/>
  <c r="T76" i="44" s="1"/>
  <c r="U76" i="44"/>
  <c r="R77" i="44" l="1"/>
  <c r="V76" i="44"/>
  <c r="V75" i="36"/>
  <c r="R76" i="36"/>
  <c r="Y76" i="44"/>
  <c r="Z76" i="44" s="1"/>
  <c r="X77" i="44" s="1"/>
  <c r="Y75" i="36"/>
  <c r="Z75" i="36" s="1"/>
  <c r="X76" i="36" s="1"/>
  <c r="P76" i="36" l="1"/>
  <c r="S76" i="36" s="1"/>
  <c r="T76" i="36" s="1"/>
  <c r="U76" i="36"/>
  <c r="AA76" i="36"/>
  <c r="AA77" i="44"/>
  <c r="U77" i="44"/>
  <c r="P77" i="44"/>
  <c r="S77" i="44" s="1"/>
  <c r="T77" i="44" s="1"/>
  <c r="R78" i="44" l="1"/>
  <c r="V77" i="44"/>
  <c r="R77" i="36"/>
  <c r="V76" i="36"/>
  <c r="Y77" i="44"/>
  <c r="Z77" i="44" s="1"/>
  <c r="X78" i="44" s="1"/>
  <c r="Y76" i="36"/>
  <c r="Z76" i="36" s="1"/>
  <c r="X77" i="36" s="1"/>
  <c r="AA77" i="36" l="1"/>
  <c r="AA78" i="44"/>
  <c r="P77" i="36"/>
  <c r="S77" i="36" s="1"/>
  <c r="T77" i="36" s="1"/>
  <c r="U77" i="36"/>
  <c r="P78" i="44"/>
  <c r="S78" i="44" s="1"/>
  <c r="T78" i="44" s="1"/>
  <c r="U78" i="44"/>
  <c r="R79" i="44" l="1"/>
  <c r="V78" i="44"/>
  <c r="V77" i="36"/>
  <c r="R78" i="36"/>
  <c r="Y78" i="44"/>
  <c r="Z78" i="44" s="1"/>
  <c r="X79" i="44" s="1"/>
  <c r="Y77" i="36"/>
  <c r="Z77" i="36" s="1"/>
  <c r="X78" i="36" s="1"/>
  <c r="AA78" i="36" l="1"/>
  <c r="AA79" i="44"/>
  <c r="P78" i="36"/>
  <c r="S78" i="36" s="1"/>
  <c r="T78" i="36" s="1"/>
  <c r="U78" i="36"/>
  <c r="P79" i="44"/>
  <c r="S79" i="44" s="1"/>
  <c r="T79" i="44" s="1"/>
  <c r="U79" i="44"/>
  <c r="R80" i="44" l="1"/>
  <c r="V79" i="44"/>
  <c r="V78" i="36"/>
  <c r="R79" i="36"/>
  <c r="Y79" i="44"/>
  <c r="Z79" i="44" s="1"/>
  <c r="X80" i="44" s="1"/>
  <c r="Y78" i="36"/>
  <c r="Z78" i="36" s="1"/>
  <c r="X79" i="36" s="1"/>
  <c r="AA79" i="36" l="1"/>
  <c r="AA80" i="44"/>
  <c r="U79" i="36"/>
  <c r="P79" i="36"/>
  <c r="U80" i="44"/>
  <c r="P80" i="44"/>
  <c r="S80" i="44" s="1"/>
  <c r="T80" i="44" s="1"/>
  <c r="R81" i="44" l="1"/>
  <c r="V80" i="44"/>
  <c r="Y80" i="44"/>
  <c r="Z80" i="44" s="1"/>
  <c r="X81" i="44" s="1"/>
  <c r="S79" i="36"/>
  <c r="T79" i="36" s="1"/>
  <c r="R80" i="36" l="1"/>
  <c r="V79" i="36"/>
  <c r="Y79" i="36"/>
  <c r="Z79" i="36" s="1"/>
  <c r="X80" i="36" s="1"/>
  <c r="AA81" i="44"/>
  <c r="U81" i="44"/>
  <c r="P81" i="44"/>
  <c r="S81" i="44" s="1"/>
  <c r="T81" i="44" s="1"/>
  <c r="R82" i="44" l="1"/>
  <c r="V81" i="44"/>
  <c r="Y81" i="44"/>
  <c r="Z81" i="44" s="1"/>
  <c r="X82" i="44" s="1"/>
  <c r="AA80" i="36"/>
  <c r="P80" i="36"/>
  <c r="S80" i="36" s="1"/>
  <c r="T80" i="36" s="1"/>
  <c r="U80" i="36"/>
  <c r="R81" i="36" l="1"/>
  <c r="V80" i="36"/>
  <c r="Y80" i="36"/>
  <c r="Z80" i="36" s="1"/>
  <c r="X81" i="36" s="1"/>
  <c r="AA82" i="44"/>
  <c r="U82" i="44"/>
  <c r="P82" i="44"/>
  <c r="S82" i="44" s="1"/>
  <c r="T82" i="44" s="1"/>
  <c r="V82" i="44" l="1"/>
  <c r="R83" i="44"/>
  <c r="Y82" i="44"/>
  <c r="Z82" i="44" s="1"/>
  <c r="X83" i="44" s="1"/>
  <c r="AA81" i="36"/>
  <c r="P81" i="36"/>
  <c r="S81" i="36" s="1"/>
  <c r="T81" i="36" s="1"/>
  <c r="U81" i="36"/>
  <c r="V81" i="36" l="1"/>
  <c r="R82" i="36"/>
  <c r="Y81" i="36"/>
  <c r="Z81" i="36" s="1"/>
  <c r="X82" i="36" s="1"/>
  <c r="AA83" i="44"/>
  <c r="P83" i="44"/>
  <c r="S83" i="44" s="1"/>
  <c r="T83" i="44" s="1"/>
  <c r="U83" i="44"/>
  <c r="R84" i="44" l="1"/>
  <c r="V83" i="44"/>
  <c r="Y83" i="44"/>
  <c r="Z83" i="44" s="1"/>
  <c r="X84" i="44" s="1"/>
  <c r="AA82" i="36"/>
  <c r="U82" i="36"/>
  <c r="P82" i="36"/>
  <c r="S82" i="36" l="1"/>
  <c r="T82" i="36" s="1"/>
  <c r="AA84" i="44"/>
  <c r="P84" i="44"/>
  <c r="S84" i="44" s="1"/>
  <c r="T84" i="44" s="1"/>
  <c r="U84" i="44"/>
  <c r="V84" i="44" l="1"/>
  <c r="R85" i="44"/>
  <c r="Y84" i="44"/>
  <c r="Z84" i="44" s="1"/>
  <c r="X85" i="44" s="1"/>
  <c r="V82" i="36"/>
  <c r="R83" i="36"/>
  <c r="Y82" i="36"/>
  <c r="Z82" i="36" s="1"/>
  <c r="X83" i="36" s="1"/>
  <c r="P83" i="36" l="1"/>
  <c r="S83" i="36" s="1"/>
  <c r="T83" i="36" s="1"/>
  <c r="U83" i="36"/>
  <c r="AA83" i="36"/>
  <c r="AA85" i="44"/>
  <c r="P85" i="44"/>
  <c r="S85" i="44" s="1"/>
  <c r="T85" i="44" s="1"/>
  <c r="U85" i="44"/>
  <c r="R86" i="44" l="1"/>
  <c r="V85" i="44"/>
  <c r="Y85" i="44"/>
  <c r="Z85" i="44" s="1"/>
  <c r="X86" i="44" s="1"/>
  <c r="V83" i="36"/>
  <c r="R84" i="36"/>
  <c r="Y83" i="36"/>
  <c r="Z83" i="36" s="1"/>
  <c r="X84" i="36" s="1"/>
  <c r="P84" i="36" l="1"/>
  <c r="U84" i="36"/>
  <c r="AA84" i="36"/>
  <c r="AA86" i="44"/>
  <c r="U86" i="44"/>
  <c r="P86" i="44"/>
  <c r="S86" i="44" l="1"/>
  <c r="T86" i="44" s="1"/>
  <c r="S84" i="36"/>
  <c r="T84" i="36" s="1"/>
  <c r="R85" i="36" l="1"/>
  <c r="V84" i="36"/>
  <c r="Y84" i="36"/>
  <c r="Z84" i="36" s="1"/>
  <c r="X85" i="36" s="1"/>
  <c r="R87" i="44"/>
  <c r="V86" i="44"/>
  <c r="Y86" i="44"/>
  <c r="Z86" i="44" s="1"/>
  <c r="X87" i="44" s="1"/>
  <c r="AA87" i="44" l="1"/>
  <c r="U87" i="44"/>
  <c r="P87" i="44"/>
  <c r="S87" i="44" s="1"/>
  <c r="T87" i="44" s="1"/>
  <c r="AA85" i="36"/>
  <c r="U85" i="36"/>
  <c r="P85" i="36"/>
  <c r="S85" i="36" s="1"/>
  <c r="T85" i="36" s="1"/>
  <c r="V87" i="44" l="1"/>
  <c r="R88" i="44"/>
  <c r="R86" i="36"/>
  <c r="V85" i="36"/>
  <c r="Y85" i="36"/>
  <c r="Z85" i="36" s="1"/>
  <c r="X86" i="36" s="1"/>
  <c r="Y87" i="44"/>
  <c r="Z87" i="44" s="1"/>
  <c r="X88" i="44" s="1"/>
  <c r="AA86" i="36" l="1"/>
  <c r="AA88" i="44"/>
  <c r="U86" i="36"/>
  <c r="P86" i="36"/>
  <c r="U88" i="44"/>
  <c r="P88" i="44"/>
  <c r="S88" i="44" s="1"/>
  <c r="T88" i="44" s="1"/>
  <c r="R89" i="44" l="1"/>
  <c r="V88" i="44"/>
  <c r="Y88" i="44"/>
  <c r="Z88" i="44" s="1"/>
  <c r="X89" i="44" s="1"/>
  <c r="S86" i="36"/>
  <c r="T86" i="36" s="1"/>
  <c r="Y86" i="36" l="1"/>
  <c r="Z86" i="36" s="1"/>
  <c r="X87" i="36" s="1"/>
  <c r="R87" i="36"/>
  <c r="V86" i="36"/>
  <c r="AA89" i="44"/>
  <c r="P89" i="44"/>
  <c r="U89" i="44"/>
  <c r="S89" i="44" l="1"/>
  <c r="T89" i="44" s="1"/>
  <c r="U87" i="36"/>
  <c r="P87" i="36"/>
  <c r="AA87" i="36"/>
  <c r="S87" i="36" l="1"/>
  <c r="T87" i="36" s="1"/>
  <c r="V89" i="44"/>
  <c r="R90" i="44"/>
  <c r="Y89" i="44"/>
  <c r="Z89" i="44" s="1"/>
  <c r="X90" i="44" s="1"/>
  <c r="P90" i="44" l="1"/>
  <c r="U90" i="44"/>
  <c r="AA90" i="44"/>
  <c r="R88" i="36"/>
  <c r="V87" i="36"/>
  <c r="Y87" i="36"/>
  <c r="Z87" i="36" s="1"/>
  <c r="X88" i="36" s="1"/>
  <c r="AA88" i="36" l="1"/>
  <c r="P88" i="36"/>
  <c r="U88" i="36"/>
  <c r="S90" i="44"/>
  <c r="T90" i="44" s="1"/>
  <c r="R91" i="44" l="1"/>
  <c r="V90" i="44"/>
  <c r="Y90" i="44"/>
  <c r="Z90" i="44" s="1"/>
  <c r="X91" i="44" s="1"/>
  <c r="S88" i="36"/>
  <c r="T88" i="36" s="1"/>
  <c r="V88" i="36" l="1"/>
  <c r="R89" i="36"/>
  <c r="Y88" i="36"/>
  <c r="Z88" i="36" s="1"/>
  <c r="X89" i="36" s="1"/>
  <c r="AA91" i="44"/>
  <c r="P91" i="44"/>
  <c r="S91" i="44" s="1"/>
  <c r="T91" i="44" s="1"/>
  <c r="U91" i="44"/>
  <c r="R92" i="44" l="1"/>
  <c r="V91" i="44"/>
  <c r="Y91" i="44"/>
  <c r="Z91" i="44" s="1"/>
  <c r="X92" i="44" s="1"/>
  <c r="AA89" i="36"/>
  <c r="P89" i="36"/>
  <c r="S89" i="36" s="1"/>
  <c r="T89" i="36" s="1"/>
  <c r="U89" i="36"/>
  <c r="R90" i="36" l="1"/>
  <c r="V89" i="36"/>
  <c r="Y89" i="36"/>
  <c r="Z89" i="36" s="1"/>
  <c r="X90" i="36" s="1"/>
  <c r="AA92" i="44"/>
  <c r="U92" i="44"/>
  <c r="P92" i="44"/>
  <c r="S92" i="44" l="1"/>
  <c r="T92" i="44" s="1"/>
  <c r="AA90" i="36"/>
  <c r="P90" i="36"/>
  <c r="S90" i="36" s="1"/>
  <c r="T90" i="36" s="1"/>
  <c r="U90" i="36"/>
  <c r="R91" i="36" l="1"/>
  <c r="V90" i="36"/>
  <c r="Y90" i="36"/>
  <c r="Z90" i="36" s="1"/>
  <c r="X91" i="36" s="1"/>
  <c r="V92" i="44"/>
  <c r="R93" i="44"/>
  <c r="Y92" i="44"/>
  <c r="Z92" i="44" s="1"/>
  <c r="X93" i="44" s="1"/>
  <c r="U93" i="44" l="1"/>
  <c r="P93" i="44"/>
  <c r="AA93" i="44"/>
  <c r="AA91" i="36"/>
  <c r="U91" i="36"/>
  <c r="P91" i="36"/>
  <c r="S91" i="36" s="1"/>
  <c r="T91" i="36" s="1"/>
  <c r="R92" i="36" l="1"/>
  <c r="V91" i="36"/>
  <c r="Y91" i="36"/>
  <c r="Z91" i="36" s="1"/>
  <c r="X92" i="36" s="1"/>
  <c r="S93" i="44"/>
  <c r="T93" i="44" s="1"/>
  <c r="V93" i="44" l="1"/>
  <c r="R94" i="44"/>
  <c r="Y93" i="44"/>
  <c r="Z93" i="44" s="1"/>
  <c r="X94" i="44" s="1"/>
  <c r="AA92" i="36"/>
  <c r="U92" i="36"/>
  <c r="P92" i="36"/>
  <c r="S92" i="36" s="1"/>
  <c r="T92" i="36" s="1"/>
  <c r="R93" i="36" l="1"/>
  <c r="V92" i="36"/>
  <c r="Y92" i="36"/>
  <c r="Z92" i="36" s="1"/>
  <c r="X93" i="36" s="1"/>
  <c r="AA94" i="44"/>
  <c r="P94" i="44"/>
  <c r="S94" i="44" s="1"/>
  <c r="T94" i="44" s="1"/>
  <c r="U94" i="44"/>
  <c r="R95" i="44" l="1"/>
  <c r="V94" i="44"/>
  <c r="Y94" i="44"/>
  <c r="Z94" i="44" s="1"/>
  <c r="X95" i="44" s="1"/>
  <c r="AA93" i="36"/>
  <c r="P93" i="36"/>
  <c r="S93" i="36" s="1"/>
  <c r="T93" i="36" s="1"/>
  <c r="U93" i="36"/>
  <c r="R94" i="36" l="1"/>
  <c r="V93" i="36"/>
  <c r="Y93" i="36"/>
  <c r="Z93" i="36" s="1"/>
  <c r="X94" i="36" s="1"/>
  <c r="AA95" i="44"/>
  <c r="U95" i="44"/>
  <c r="P95" i="44"/>
  <c r="S95" i="44" l="1"/>
  <c r="T95" i="44" s="1"/>
  <c r="AA94" i="36"/>
  <c r="U94" i="36"/>
  <c r="P94" i="36"/>
  <c r="S94" i="36" s="1"/>
  <c r="T94" i="36" s="1"/>
  <c r="R95" i="36" l="1"/>
  <c r="V94" i="36"/>
  <c r="Y94" i="36"/>
  <c r="Z94" i="36" s="1"/>
  <c r="X95" i="36" s="1"/>
  <c r="R96" i="44"/>
  <c r="V95" i="44"/>
  <c r="Y95" i="44"/>
  <c r="Z95" i="44" s="1"/>
  <c r="X96" i="44" s="1"/>
  <c r="AA96" i="44" l="1"/>
  <c r="U96" i="44"/>
  <c r="P96" i="44"/>
  <c r="S96" i="44" s="1"/>
  <c r="T96" i="44" s="1"/>
  <c r="AA95" i="36"/>
  <c r="P95" i="36"/>
  <c r="S95" i="36" s="1"/>
  <c r="T95" i="36" s="1"/>
  <c r="U95" i="36"/>
  <c r="V95" i="36" l="1"/>
  <c r="R96" i="36"/>
  <c r="R97" i="44"/>
  <c r="V96" i="44"/>
  <c r="Y95" i="36"/>
  <c r="Z95" i="36" s="1"/>
  <c r="X96" i="36" s="1"/>
  <c r="Y96" i="44"/>
  <c r="Z96" i="44" s="1"/>
  <c r="X97" i="44" s="1"/>
  <c r="AA97" i="44" l="1"/>
  <c r="AA96" i="36"/>
  <c r="U97" i="44"/>
  <c r="P97" i="44"/>
  <c r="S97" i="44" s="1"/>
  <c r="T97" i="44" s="1"/>
  <c r="P96" i="36"/>
  <c r="S96" i="36" s="1"/>
  <c r="T96" i="36" s="1"/>
  <c r="U96" i="36"/>
  <c r="R97" i="36" l="1"/>
  <c r="V96" i="36"/>
  <c r="R98" i="44"/>
  <c r="V97" i="44"/>
  <c r="Y96" i="36"/>
  <c r="Z96" i="36" s="1"/>
  <c r="X97" i="36" s="1"/>
  <c r="Y97" i="44"/>
  <c r="Z97" i="44" s="1"/>
  <c r="X98" i="44" s="1"/>
  <c r="AA98" i="44" l="1"/>
  <c r="AA97" i="36"/>
  <c r="U98" i="44"/>
  <c r="P98" i="44"/>
  <c r="S98" i="44" s="1"/>
  <c r="T98" i="44" s="1"/>
  <c r="U97" i="36"/>
  <c r="P97" i="36"/>
  <c r="V98" i="44" l="1"/>
  <c r="R99" i="44"/>
  <c r="Y98" i="44"/>
  <c r="Z98" i="44" s="1"/>
  <c r="X99" i="44" s="1"/>
  <c r="S97" i="36"/>
  <c r="T97" i="36" s="1"/>
  <c r="R98" i="36" l="1"/>
  <c r="V97" i="36"/>
  <c r="AA99" i="44"/>
  <c r="Y97" i="36"/>
  <c r="Z97" i="36" s="1"/>
  <c r="X98" i="36" s="1"/>
  <c r="P99" i="44"/>
  <c r="S99" i="44" s="1"/>
  <c r="T99" i="44" s="1"/>
  <c r="U99" i="44"/>
  <c r="V99" i="44" l="1"/>
  <c r="R100" i="44"/>
  <c r="AA98" i="36"/>
  <c r="Y99" i="44"/>
  <c r="Z99" i="44" s="1"/>
  <c r="X100" i="44" s="1"/>
  <c r="P98" i="36"/>
  <c r="S98" i="36" s="1"/>
  <c r="T98" i="36" s="1"/>
  <c r="U98" i="36"/>
  <c r="V98" i="36" l="1"/>
  <c r="R99" i="36"/>
  <c r="Y98" i="36"/>
  <c r="Z98" i="36" s="1"/>
  <c r="X99" i="36" s="1"/>
  <c r="AA100" i="44"/>
  <c r="U100" i="44"/>
  <c r="P100" i="44"/>
  <c r="S100" i="44" s="1"/>
  <c r="T100" i="44" s="1"/>
  <c r="V100" i="44" l="1"/>
  <c r="R101" i="44"/>
  <c r="Y100" i="44"/>
  <c r="Z100" i="44" s="1"/>
  <c r="X101" i="44" s="1"/>
  <c r="AA99" i="36"/>
  <c r="U99" i="36"/>
  <c r="P99" i="36"/>
  <c r="S99" i="36" s="1"/>
  <c r="T99" i="36" s="1"/>
  <c r="V99" i="36" l="1"/>
  <c r="R100" i="36"/>
  <c r="Y99" i="36"/>
  <c r="Z99" i="36" s="1"/>
  <c r="X100" i="36" s="1"/>
  <c r="AA101" i="44"/>
  <c r="P101" i="44"/>
  <c r="U101" i="44"/>
  <c r="S101" i="44" l="1"/>
  <c r="T101" i="44" s="1"/>
  <c r="AA100" i="36"/>
  <c r="U100" i="36"/>
  <c r="P100" i="36"/>
  <c r="S100" i="36" s="1"/>
  <c r="T100" i="36" s="1"/>
  <c r="R101" i="36" l="1"/>
  <c r="V100" i="36"/>
  <c r="Y100" i="36"/>
  <c r="Z100" i="36" s="1"/>
  <c r="X101" i="36" s="1"/>
  <c r="V101" i="44"/>
  <c r="R102" i="44"/>
  <c r="Y101" i="44"/>
  <c r="Z101" i="44" s="1"/>
  <c r="X102" i="44" s="1"/>
  <c r="U102" i="44" l="1"/>
  <c r="P102" i="44"/>
  <c r="S102" i="44" s="1"/>
  <c r="T102" i="44" s="1"/>
  <c r="AA101" i="36"/>
  <c r="AA102" i="44"/>
  <c r="U101" i="36"/>
  <c r="P101" i="36"/>
  <c r="R103" i="44" l="1"/>
  <c r="V102" i="44"/>
  <c r="S101" i="36"/>
  <c r="T101" i="36" s="1"/>
  <c r="Y102" i="44"/>
  <c r="Z102" i="44" s="1"/>
  <c r="X103" i="44" s="1"/>
  <c r="AA103" i="44" l="1"/>
  <c r="V101" i="36"/>
  <c r="R102" i="36"/>
  <c r="P103" i="44"/>
  <c r="S103" i="44" s="1"/>
  <c r="T103" i="44" s="1"/>
  <c r="U103" i="44"/>
  <c r="Y101" i="36"/>
  <c r="Z101" i="36" s="1"/>
  <c r="X102" i="36" s="1"/>
  <c r="R104" i="44" l="1"/>
  <c r="V103" i="44"/>
  <c r="Y103" i="44"/>
  <c r="Z103" i="44" s="1"/>
  <c r="X104" i="44" s="1"/>
  <c r="AA102" i="36"/>
  <c r="U102" i="36"/>
  <c r="P102" i="36"/>
  <c r="S102" i="36" l="1"/>
  <c r="T102" i="36" s="1"/>
  <c r="AA104" i="44"/>
  <c r="P104" i="44"/>
  <c r="S104" i="44" s="1"/>
  <c r="T104" i="44" s="1"/>
  <c r="U104" i="44"/>
  <c r="V104" i="44" l="1"/>
  <c r="R105" i="44"/>
  <c r="Y104" i="44"/>
  <c r="Z104" i="44" s="1"/>
  <c r="X105" i="44" s="1"/>
  <c r="R103" i="36"/>
  <c r="V102" i="36"/>
  <c r="Y102" i="36"/>
  <c r="Z102" i="36" s="1"/>
  <c r="X103" i="36" s="1"/>
  <c r="AA103" i="36" l="1"/>
  <c r="U103" i="36"/>
  <c r="P103" i="36"/>
  <c r="S103" i="36" s="1"/>
  <c r="T103" i="36" s="1"/>
  <c r="AA105" i="44"/>
  <c r="U105" i="44"/>
  <c r="P105" i="44"/>
  <c r="S105" i="44" s="1"/>
  <c r="T105" i="44" s="1"/>
  <c r="R106" i="44" l="1"/>
  <c r="V105" i="44"/>
  <c r="R104" i="36"/>
  <c r="V103" i="36"/>
  <c r="Y105" i="44"/>
  <c r="Z105" i="44" s="1"/>
  <c r="X106" i="44" s="1"/>
  <c r="Y103" i="36"/>
  <c r="Z103" i="36" s="1"/>
  <c r="X104" i="36" s="1"/>
  <c r="AA104" i="36" l="1"/>
  <c r="AA106" i="44"/>
  <c r="U104" i="36"/>
  <c r="P104" i="36"/>
  <c r="S104" i="36" s="1"/>
  <c r="T104" i="36" s="1"/>
  <c r="U106" i="44"/>
  <c r="P106" i="44"/>
  <c r="S106" i="44" s="1"/>
  <c r="T106" i="44" s="1"/>
  <c r="R107" i="44" l="1"/>
  <c r="V106" i="44"/>
  <c r="R105" i="36"/>
  <c r="V104" i="36"/>
  <c r="Y106" i="44"/>
  <c r="Z106" i="44" s="1"/>
  <c r="X107" i="44" s="1"/>
  <c r="Y104" i="36"/>
  <c r="Z104" i="36" s="1"/>
  <c r="X105" i="36" s="1"/>
  <c r="AA105" i="36" l="1"/>
  <c r="AA107" i="44"/>
  <c r="U105" i="36"/>
  <c r="P105" i="36"/>
  <c r="S105" i="36" s="1"/>
  <c r="T105" i="36" s="1"/>
  <c r="P107" i="44"/>
  <c r="S107" i="44" s="1"/>
  <c r="T107" i="44" s="1"/>
  <c r="U107" i="44"/>
  <c r="V107" i="44" l="1"/>
  <c r="R108" i="44"/>
  <c r="R106" i="36"/>
  <c r="V105" i="36"/>
  <c r="Y107" i="44"/>
  <c r="Z107" i="44" s="1"/>
  <c r="X108" i="44" s="1"/>
  <c r="Y105" i="36"/>
  <c r="Z105" i="36" s="1"/>
  <c r="X106" i="36" s="1"/>
  <c r="AA106" i="36" l="1"/>
  <c r="AA108" i="44"/>
  <c r="P106" i="36"/>
  <c r="S106" i="36" s="1"/>
  <c r="T106" i="36" s="1"/>
  <c r="U106" i="36"/>
  <c r="U108" i="44"/>
  <c r="P108" i="44"/>
  <c r="S108" i="44" s="1"/>
  <c r="T108" i="44" s="1"/>
  <c r="V108" i="44" l="1"/>
  <c r="R109" i="44"/>
  <c r="R107" i="36"/>
  <c r="V106" i="36"/>
  <c r="Y108" i="44"/>
  <c r="Z108" i="44" s="1"/>
  <c r="X109" i="44" s="1"/>
  <c r="Y106" i="36"/>
  <c r="Z106" i="36" s="1"/>
  <c r="X107" i="36" s="1"/>
  <c r="AA107" i="36" l="1"/>
  <c r="AA109" i="44"/>
  <c r="U107" i="36"/>
  <c r="P107" i="36"/>
  <c r="S107" i="36" s="1"/>
  <c r="T107" i="36" s="1"/>
  <c r="P109" i="44"/>
  <c r="S109" i="44" s="1"/>
  <c r="T109" i="44" s="1"/>
  <c r="U109" i="44"/>
  <c r="R108" i="36" l="1"/>
  <c r="V107" i="36"/>
  <c r="R110" i="44"/>
  <c r="V109" i="44"/>
  <c r="Y109" i="44"/>
  <c r="Z109" i="44" s="1"/>
  <c r="X110" i="44" s="1"/>
  <c r="Y107" i="36"/>
  <c r="Z107" i="36" s="1"/>
  <c r="X108" i="36" s="1"/>
  <c r="AA108" i="36" l="1"/>
  <c r="AA110" i="44"/>
  <c r="P110" i="44"/>
  <c r="S110" i="44" s="1"/>
  <c r="T110" i="44" s="1"/>
  <c r="U110" i="44"/>
  <c r="P108" i="36"/>
  <c r="S108" i="36" s="1"/>
  <c r="T108" i="36" s="1"/>
  <c r="U108" i="36"/>
  <c r="V108" i="36" l="1"/>
  <c r="R109" i="36"/>
  <c r="V110" i="44"/>
  <c r="R111" i="44"/>
  <c r="Y108" i="36"/>
  <c r="Z108" i="36" s="1"/>
  <c r="X109" i="36" s="1"/>
  <c r="Y110" i="44"/>
  <c r="Z110" i="44" s="1"/>
  <c r="X111" i="44" s="1"/>
  <c r="AA111" i="44" l="1"/>
  <c r="AA109" i="36"/>
  <c r="P111" i="44"/>
  <c r="S111" i="44" s="1"/>
  <c r="T111" i="44" s="1"/>
  <c r="U111" i="44"/>
  <c r="U109" i="36"/>
  <c r="P109" i="36"/>
  <c r="S109" i="36" s="1"/>
  <c r="T109" i="36" s="1"/>
  <c r="V109" i="36" l="1"/>
  <c r="R110" i="36"/>
  <c r="V111" i="44"/>
  <c r="R112" i="44"/>
  <c r="Y111" i="44"/>
  <c r="Z111" i="44" s="1"/>
  <c r="X112" i="44" s="1"/>
  <c r="Y109" i="36"/>
  <c r="Z109" i="36" s="1"/>
  <c r="X110" i="36" s="1"/>
  <c r="AA110" i="36" l="1"/>
  <c r="AA112" i="44"/>
  <c r="P112" i="44"/>
  <c r="S112" i="44" s="1"/>
  <c r="T112" i="44" s="1"/>
  <c r="U112" i="44"/>
  <c r="U110" i="36"/>
  <c r="P110" i="36"/>
  <c r="V112" i="44" l="1"/>
  <c r="R113" i="44"/>
  <c r="Y112" i="44"/>
  <c r="Z112" i="44" s="1"/>
  <c r="X113" i="44" s="1"/>
  <c r="S110" i="36"/>
  <c r="T110" i="36" s="1"/>
  <c r="R111" i="36" l="1"/>
  <c r="V110" i="36"/>
  <c r="Y110" i="36"/>
  <c r="Z110" i="36" s="1"/>
  <c r="X111" i="36" s="1"/>
  <c r="AA113" i="44"/>
  <c r="P113" i="44"/>
  <c r="S113" i="44" s="1"/>
  <c r="T113" i="44" s="1"/>
  <c r="U113" i="44"/>
  <c r="R114" i="44" l="1"/>
  <c r="V113" i="44"/>
  <c r="Y113" i="44"/>
  <c r="Z113" i="44" s="1"/>
  <c r="X114" i="44" s="1"/>
  <c r="AA111" i="36"/>
  <c r="U111" i="36"/>
  <c r="P111" i="36"/>
  <c r="S111" i="36" s="1"/>
  <c r="T111" i="36" s="1"/>
  <c r="V111" i="36" l="1"/>
  <c r="R112" i="36"/>
  <c r="Y111" i="36"/>
  <c r="Z111" i="36" s="1"/>
  <c r="X112" i="36" s="1"/>
  <c r="AA114" i="44"/>
  <c r="U114" i="44"/>
  <c r="P114" i="44"/>
  <c r="S114" i="44" s="1"/>
  <c r="T114" i="44" s="1"/>
  <c r="R115" i="44" l="1"/>
  <c r="V114" i="44"/>
  <c r="Y114" i="44"/>
  <c r="Z114" i="44" s="1"/>
  <c r="X115" i="44" s="1"/>
  <c r="AA112" i="36"/>
  <c r="P112" i="36"/>
  <c r="U112" i="36"/>
  <c r="S112" i="36" l="1"/>
  <c r="T112" i="36" s="1"/>
  <c r="AA115" i="44"/>
  <c r="P115" i="44"/>
  <c r="S115" i="44" s="1"/>
  <c r="T115" i="44" s="1"/>
  <c r="U115" i="44"/>
  <c r="R116" i="44" l="1"/>
  <c r="V115" i="44"/>
  <c r="Y115" i="44"/>
  <c r="Z115" i="44" s="1"/>
  <c r="X116" i="44" s="1"/>
  <c r="R113" i="36"/>
  <c r="V112" i="36"/>
  <c r="Y112" i="36"/>
  <c r="Z112" i="36" s="1"/>
  <c r="X113" i="36" s="1"/>
  <c r="AA113" i="36" l="1"/>
  <c r="P113" i="36"/>
  <c r="S113" i="36" s="1"/>
  <c r="T113" i="36" s="1"/>
  <c r="U113" i="36"/>
  <c r="AA116" i="44"/>
  <c r="U116" i="44"/>
  <c r="P116" i="44"/>
  <c r="S116" i="44" s="1"/>
  <c r="T116" i="44" s="1"/>
  <c r="V116" i="44" l="1"/>
  <c r="R117" i="44"/>
  <c r="V113" i="36"/>
  <c r="R114" i="36"/>
  <c r="Y116" i="44"/>
  <c r="Z116" i="44" s="1"/>
  <c r="X117" i="44" s="1"/>
  <c r="Y113" i="36"/>
  <c r="Z113" i="36" s="1"/>
  <c r="X114" i="36" s="1"/>
  <c r="AA114" i="36" l="1"/>
  <c r="AA117" i="44"/>
  <c r="P114" i="36"/>
  <c r="S114" i="36" s="1"/>
  <c r="T114" i="36" s="1"/>
  <c r="U114" i="36"/>
  <c r="P117" i="44"/>
  <c r="U117" i="44"/>
  <c r="S117" i="44" l="1"/>
  <c r="T117" i="44" s="1"/>
  <c r="Y114" i="36"/>
  <c r="Z114" i="36" s="1"/>
  <c r="X115" i="36" s="1"/>
  <c r="V114" i="36"/>
  <c r="R115" i="36"/>
  <c r="U115" i="36" l="1"/>
  <c r="P115" i="36"/>
  <c r="S115" i="36" s="1"/>
  <c r="T115" i="36" s="1"/>
  <c r="AA115" i="36"/>
  <c r="V117" i="44"/>
  <c r="R118" i="44"/>
  <c r="Y117" i="44"/>
  <c r="Z117" i="44" s="1"/>
  <c r="X118" i="44" s="1"/>
  <c r="V115" i="36" l="1"/>
  <c r="R116" i="36"/>
  <c r="AA118" i="44"/>
  <c r="P118" i="44"/>
  <c r="S118" i="44" s="1"/>
  <c r="T118" i="44" s="1"/>
  <c r="U118" i="44"/>
  <c r="Y115" i="36"/>
  <c r="Z115" i="36" s="1"/>
  <c r="X116" i="36" s="1"/>
  <c r="R119" i="44" l="1"/>
  <c r="V118" i="44"/>
  <c r="AA116" i="36"/>
  <c r="Y118" i="44"/>
  <c r="Z118" i="44" s="1"/>
  <c r="X119" i="44" s="1"/>
  <c r="P116" i="36"/>
  <c r="S116" i="36" s="1"/>
  <c r="T116" i="36" s="1"/>
  <c r="U116" i="36"/>
  <c r="AA119" i="44" l="1"/>
  <c r="R117" i="36"/>
  <c r="V116" i="36"/>
  <c r="Y116" i="36"/>
  <c r="Z116" i="36" s="1"/>
  <c r="X117" i="36" s="1"/>
  <c r="U119" i="44"/>
  <c r="P119" i="44"/>
  <c r="S119" i="44" s="1"/>
  <c r="T119" i="44" s="1"/>
  <c r="R120" i="44" l="1"/>
  <c r="V119" i="44"/>
  <c r="Y119" i="44"/>
  <c r="Z119" i="44" s="1"/>
  <c r="X120" i="44" s="1"/>
  <c r="AA117" i="36"/>
  <c r="U117" i="36"/>
  <c r="P117" i="36"/>
  <c r="S117" i="36" l="1"/>
  <c r="T117" i="36" s="1"/>
  <c r="AA120" i="44"/>
  <c r="U120" i="44"/>
  <c r="P120" i="44"/>
  <c r="S120" i="44" s="1"/>
  <c r="T120" i="44" s="1"/>
  <c r="R121" i="44" l="1"/>
  <c r="V120" i="44"/>
  <c r="Y120" i="44"/>
  <c r="Z120" i="44" s="1"/>
  <c r="X121" i="44" s="1"/>
  <c r="R118" i="36"/>
  <c r="V117" i="36"/>
  <c r="Y117" i="36"/>
  <c r="Z117" i="36" s="1"/>
  <c r="X118" i="36" s="1"/>
  <c r="AA118" i="36" l="1"/>
  <c r="P118" i="36"/>
  <c r="S118" i="36" s="1"/>
  <c r="T118" i="36" s="1"/>
  <c r="U118" i="36"/>
  <c r="AA121" i="44"/>
  <c r="P121" i="44"/>
  <c r="S121" i="44" s="1"/>
  <c r="T121" i="44" s="1"/>
  <c r="U121" i="44"/>
  <c r="R122" i="44" l="1"/>
  <c r="V121" i="44"/>
  <c r="R119" i="36"/>
  <c r="V118" i="36"/>
  <c r="Y121" i="44"/>
  <c r="Z121" i="44" s="1"/>
  <c r="X122" i="44" s="1"/>
  <c r="Y118" i="36"/>
  <c r="Z118" i="36" s="1"/>
  <c r="X119" i="36" s="1"/>
  <c r="AA119" i="36" l="1"/>
  <c r="AA122" i="44"/>
  <c r="U119" i="36"/>
  <c r="P119" i="36"/>
  <c r="S119" i="36" s="1"/>
  <c r="T119" i="36" s="1"/>
  <c r="U122" i="44"/>
  <c r="P122" i="44"/>
  <c r="V119" i="36" l="1"/>
  <c r="R120" i="36"/>
  <c r="S122" i="44"/>
  <c r="T122" i="44" s="1"/>
  <c r="Y119" i="36"/>
  <c r="Z119" i="36" s="1"/>
  <c r="X120" i="36" s="1"/>
  <c r="AA120" i="36" l="1"/>
  <c r="R123" i="44"/>
  <c r="V122" i="44"/>
  <c r="Y122" i="44"/>
  <c r="Z122" i="44" s="1"/>
  <c r="X123" i="44" s="1"/>
  <c r="U120" i="36"/>
  <c r="P120" i="36"/>
  <c r="AA123" i="44" l="1"/>
  <c r="S120" i="36"/>
  <c r="T120" i="36" s="1"/>
  <c r="P123" i="44"/>
  <c r="S123" i="44" s="1"/>
  <c r="T123" i="44" s="1"/>
  <c r="U123" i="44"/>
  <c r="V123" i="44" l="1"/>
  <c r="R124" i="44"/>
  <c r="Y123" i="44"/>
  <c r="Z123" i="44" s="1"/>
  <c r="X124" i="44" s="1"/>
  <c r="Y120" i="36"/>
  <c r="Z120" i="36" s="1"/>
  <c r="X121" i="36" s="1"/>
  <c r="R121" i="36"/>
  <c r="V120" i="36"/>
  <c r="P121" i="36" l="1"/>
  <c r="S121" i="36" s="1"/>
  <c r="T121" i="36" s="1"/>
  <c r="U121" i="36"/>
  <c r="AA121" i="36"/>
  <c r="AA124" i="44"/>
  <c r="P124" i="44"/>
  <c r="S124" i="44" s="1"/>
  <c r="T124" i="44" s="1"/>
  <c r="U124" i="44"/>
  <c r="R125" i="44" l="1"/>
  <c r="V124" i="44"/>
  <c r="Y124" i="44"/>
  <c r="Z124" i="44" s="1"/>
  <c r="X125" i="44" s="1"/>
  <c r="R122" i="36"/>
  <c r="V121" i="36"/>
  <c r="Y121" i="36"/>
  <c r="Z121" i="36" s="1"/>
  <c r="X122" i="36" s="1"/>
  <c r="AA122" i="36" l="1"/>
  <c r="P122" i="36"/>
  <c r="S122" i="36" s="1"/>
  <c r="T122" i="36" s="1"/>
  <c r="U122" i="36"/>
  <c r="AA125" i="44"/>
  <c r="U125" i="44"/>
  <c r="P125" i="44"/>
  <c r="S125" i="44" s="1"/>
  <c r="T125" i="44" s="1"/>
  <c r="R126" i="44" l="1"/>
  <c r="V125" i="44"/>
  <c r="R123" i="36"/>
  <c r="V122" i="36"/>
  <c r="Y122" i="36"/>
  <c r="Z122" i="36" s="1"/>
  <c r="X123" i="36" s="1"/>
  <c r="Y125" i="44"/>
  <c r="Z125" i="44" s="1"/>
  <c r="X126" i="44" s="1"/>
  <c r="AA126" i="44" l="1"/>
  <c r="AA123" i="36"/>
  <c r="P123" i="36"/>
  <c r="U123" i="36"/>
  <c r="P126" i="44"/>
  <c r="S126" i="44" s="1"/>
  <c r="T126" i="44" s="1"/>
  <c r="U126" i="44"/>
  <c r="R127" i="44" l="1"/>
  <c r="V126" i="44"/>
  <c r="Y126" i="44"/>
  <c r="Z126" i="44" s="1"/>
  <c r="X127" i="44" s="1"/>
  <c r="S123" i="36"/>
  <c r="T123" i="36" s="1"/>
  <c r="R124" i="36" l="1"/>
  <c r="V123" i="36"/>
  <c r="AA127" i="44"/>
  <c r="Y123" i="36"/>
  <c r="Z123" i="36" s="1"/>
  <c r="X124" i="36" s="1"/>
  <c r="U127" i="44"/>
  <c r="P127" i="44"/>
  <c r="S127" i="44" s="1"/>
  <c r="T127" i="44" s="1"/>
  <c r="R128" i="44" l="1"/>
  <c r="V127" i="44"/>
  <c r="AA124" i="36"/>
  <c r="Y127" i="44"/>
  <c r="Z127" i="44" s="1"/>
  <c r="X128" i="44" s="1"/>
  <c r="U124" i="36"/>
  <c r="P124" i="36"/>
  <c r="AA128" i="44" l="1"/>
  <c r="S124" i="36"/>
  <c r="T124" i="36" s="1"/>
  <c r="P128" i="44"/>
  <c r="S128" i="44" s="1"/>
  <c r="T128" i="44" s="1"/>
  <c r="U128" i="44"/>
  <c r="V128" i="44" l="1"/>
  <c r="R129" i="44"/>
  <c r="Y128" i="44"/>
  <c r="Z128" i="44" s="1"/>
  <c r="X129" i="44" s="1"/>
  <c r="Y124" i="36"/>
  <c r="Z124" i="36" s="1"/>
  <c r="X125" i="36" s="1"/>
  <c r="V124" i="36"/>
  <c r="R125" i="36"/>
  <c r="AA125" i="36" l="1"/>
  <c r="U125" i="36"/>
  <c r="P125" i="36"/>
  <c r="S125" i="36" s="1"/>
  <c r="T125" i="36" s="1"/>
  <c r="AA129" i="44"/>
  <c r="P129" i="44"/>
  <c r="S129" i="44" s="1"/>
  <c r="T129" i="44" s="1"/>
  <c r="U129" i="44"/>
  <c r="R130" i="44" l="1"/>
  <c r="V129" i="44"/>
  <c r="R126" i="36"/>
  <c r="V125" i="36"/>
  <c r="Y129" i="44"/>
  <c r="Z129" i="44" s="1"/>
  <c r="X130" i="44" s="1"/>
  <c r="Y125" i="36"/>
  <c r="Z125" i="36" s="1"/>
  <c r="X126" i="36" s="1"/>
  <c r="AA126" i="36" l="1"/>
  <c r="AA130" i="44"/>
  <c r="U126" i="36"/>
  <c r="P126" i="36"/>
  <c r="S126" i="36" s="1"/>
  <c r="T126" i="36" s="1"/>
  <c r="U130" i="44"/>
  <c r="P130" i="44"/>
  <c r="S130" i="44" s="1"/>
  <c r="T130" i="44" s="1"/>
  <c r="V130" i="44" l="1"/>
  <c r="R131" i="44"/>
  <c r="V126" i="36"/>
  <c r="R127" i="36"/>
  <c r="Y130" i="44"/>
  <c r="Z130" i="44" s="1"/>
  <c r="X131" i="44" s="1"/>
  <c r="Y126" i="36"/>
  <c r="Z126" i="36" s="1"/>
  <c r="X127" i="36" s="1"/>
  <c r="AA127" i="36" l="1"/>
  <c r="U127" i="36"/>
  <c r="P127" i="36"/>
  <c r="U131" i="44"/>
  <c r="P131" i="44"/>
  <c r="S131" i="44" s="1"/>
  <c r="T131" i="44" s="1"/>
  <c r="AA131" i="44"/>
  <c r="V131" i="44" l="1"/>
  <c r="R132" i="44"/>
  <c r="Y131" i="44"/>
  <c r="Z131" i="44" s="1"/>
  <c r="X132" i="44" s="1"/>
  <c r="S127" i="36"/>
  <c r="T127" i="36" s="1"/>
  <c r="V127" i="36" l="1"/>
  <c r="R128" i="36"/>
  <c r="Y127" i="36"/>
  <c r="Z127" i="36" s="1"/>
  <c r="X128" i="36" s="1"/>
  <c r="AA132" i="44"/>
  <c r="U132" i="44"/>
  <c r="P132" i="44"/>
  <c r="S132" i="44" s="1"/>
  <c r="T132" i="44" s="1"/>
  <c r="V132" i="44" l="1"/>
  <c r="R133" i="44"/>
  <c r="Y132" i="44"/>
  <c r="Z132" i="44" s="1"/>
  <c r="X133" i="44" s="1"/>
  <c r="AA128" i="36"/>
  <c r="P128" i="36"/>
  <c r="S128" i="36" s="1"/>
  <c r="T128" i="36" s="1"/>
  <c r="U128" i="36"/>
  <c r="R129" i="36" l="1"/>
  <c r="V128" i="36"/>
  <c r="Y128" i="36"/>
  <c r="Z128" i="36" s="1"/>
  <c r="X129" i="36" s="1"/>
  <c r="AA133" i="44"/>
  <c r="P133" i="44"/>
  <c r="S133" i="44" s="1"/>
  <c r="T133" i="44" s="1"/>
  <c r="U133" i="44"/>
  <c r="V133" i="44" l="1"/>
  <c r="R134" i="44"/>
  <c r="Y133" i="44"/>
  <c r="Z133" i="44" s="1"/>
  <c r="X134" i="44" s="1"/>
  <c r="AA129" i="36"/>
  <c r="P129" i="36"/>
  <c r="U129" i="36"/>
  <c r="S129" i="36" l="1"/>
  <c r="T129" i="36" s="1"/>
  <c r="AA134" i="44"/>
  <c r="P134" i="44"/>
  <c r="S134" i="44" s="1"/>
  <c r="T134" i="44" s="1"/>
  <c r="U134" i="44"/>
  <c r="V134" i="44" l="1"/>
  <c r="R135" i="44"/>
  <c r="Y134" i="44"/>
  <c r="Z134" i="44" s="1"/>
  <c r="X135" i="44" s="1"/>
  <c r="R130" i="36"/>
  <c r="V129" i="36"/>
  <c r="Y129" i="36"/>
  <c r="Z129" i="36" s="1"/>
  <c r="X130" i="36" s="1"/>
  <c r="AA135" i="44" l="1"/>
  <c r="AA130" i="36"/>
  <c r="U130" i="36"/>
  <c r="P130" i="36"/>
  <c r="S130" i="36" s="1"/>
  <c r="T130" i="36" s="1"/>
  <c r="U135" i="44"/>
  <c r="P135" i="44"/>
  <c r="S135" i="44" s="1"/>
  <c r="T135" i="44" s="1"/>
  <c r="R136" i="44" l="1"/>
  <c r="V135" i="44"/>
  <c r="R131" i="36"/>
  <c r="V130" i="36"/>
  <c r="Y130" i="36"/>
  <c r="Z130" i="36" s="1"/>
  <c r="X131" i="36" s="1"/>
  <c r="Y135" i="44"/>
  <c r="Z135" i="44" s="1"/>
  <c r="X136" i="44" s="1"/>
  <c r="AA136" i="44" l="1"/>
  <c r="AA131" i="36"/>
  <c r="P131" i="36"/>
  <c r="U131" i="36"/>
  <c r="U136" i="44"/>
  <c r="P136" i="44"/>
  <c r="S136" i="44" l="1"/>
  <c r="T136" i="44" s="1"/>
  <c r="S131" i="36"/>
  <c r="T131" i="36" s="1"/>
  <c r="V131" i="36" l="1"/>
  <c r="R132" i="36"/>
  <c r="Y131" i="36"/>
  <c r="Z131" i="36" s="1"/>
  <c r="X132" i="36" s="1"/>
  <c r="R137" i="44"/>
  <c r="V136" i="44"/>
  <c r="Y136" i="44"/>
  <c r="Z136" i="44" s="1"/>
  <c r="X137" i="44" s="1"/>
  <c r="AA137" i="44" l="1"/>
  <c r="U137" i="44"/>
  <c r="P137" i="44"/>
  <c r="S137" i="44" s="1"/>
  <c r="T137" i="44" s="1"/>
  <c r="AA132" i="36"/>
  <c r="P132" i="36"/>
  <c r="S132" i="36" s="1"/>
  <c r="T132" i="36" s="1"/>
  <c r="U132" i="36"/>
  <c r="V132" i="36" l="1"/>
  <c r="R133" i="36"/>
  <c r="R138" i="44"/>
  <c r="V137" i="44"/>
  <c r="Y132" i="36"/>
  <c r="Z132" i="36" s="1"/>
  <c r="X133" i="36" s="1"/>
  <c r="Y137" i="44"/>
  <c r="Z137" i="44" s="1"/>
  <c r="X138" i="44" s="1"/>
  <c r="AA138" i="44" l="1"/>
  <c r="AA133" i="36"/>
  <c r="U138" i="44"/>
  <c r="P138" i="44"/>
  <c r="S138" i="44" s="1"/>
  <c r="T138" i="44" s="1"/>
  <c r="P133" i="36"/>
  <c r="S133" i="36" s="1"/>
  <c r="T133" i="36" s="1"/>
  <c r="U133" i="36"/>
  <c r="V133" i="36" l="1"/>
  <c r="R134" i="36"/>
  <c r="R139" i="44"/>
  <c r="V138" i="44"/>
  <c r="Y133" i="36"/>
  <c r="Z133" i="36" s="1"/>
  <c r="X134" i="36" s="1"/>
  <c r="Y138" i="44"/>
  <c r="Z138" i="44" s="1"/>
  <c r="X139" i="44" s="1"/>
  <c r="AA139" i="44" l="1"/>
  <c r="AA134" i="36"/>
  <c r="U139" i="44"/>
  <c r="P139" i="44"/>
  <c r="S139" i="44" s="1"/>
  <c r="T139" i="44" s="1"/>
  <c r="P134" i="36"/>
  <c r="U134" i="36"/>
  <c r="R140" i="44" l="1"/>
  <c r="V139" i="44"/>
  <c r="S134" i="36"/>
  <c r="T134" i="36" s="1"/>
  <c r="Y139" i="44"/>
  <c r="Z139" i="44" s="1"/>
  <c r="X140" i="44" s="1"/>
  <c r="AA140" i="44" l="1"/>
  <c r="R135" i="36"/>
  <c r="V134" i="36"/>
  <c r="Y134" i="36"/>
  <c r="Z134" i="36" s="1"/>
  <c r="X135" i="36" s="1"/>
  <c r="P140" i="44"/>
  <c r="S140" i="44" s="1"/>
  <c r="T140" i="44" s="1"/>
  <c r="U140" i="44"/>
  <c r="V140" i="44" l="1"/>
  <c r="R141" i="44"/>
  <c r="AA135" i="36"/>
  <c r="Y140" i="44"/>
  <c r="Z140" i="44" s="1"/>
  <c r="X141" i="44" s="1"/>
  <c r="U135" i="36"/>
  <c r="P135" i="36"/>
  <c r="AA141" i="44" l="1"/>
  <c r="P141" i="44"/>
  <c r="S141" i="44" s="1"/>
  <c r="T141" i="44" s="1"/>
  <c r="U141" i="44"/>
  <c r="S135" i="36"/>
  <c r="T135" i="36" s="1"/>
  <c r="R142" i="44" l="1"/>
  <c r="V141" i="44"/>
  <c r="Y141" i="44"/>
  <c r="Z141" i="44" s="1"/>
  <c r="X142" i="44" s="1"/>
  <c r="R136" i="36"/>
  <c r="V135" i="36"/>
  <c r="Y135" i="36"/>
  <c r="Z135" i="36" s="1"/>
  <c r="X136" i="36" s="1"/>
  <c r="AA136" i="36" l="1"/>
  <c r="U136" i="36"/>
  <c r="P136" i="36"/>
  <c r="S136" i="36" s="1"/>
  <c r="T136" i="36" s="1"/>
  <c r="AA142" i="44"/>
  <c r="U142" i="44"/>
  <c r="P142" i="44"/>
  <c r="V136" i="36" l="1"/>
  <c r="R137" i="36"/>
  <c r="S142" i="44"/>
  <c r="T142" i="44" s="1"/>
  <c r="Y136" i="36"/>
  <c r="Z136" i="36" s="1"/>
  <c r="X137" i="36" s="1"/>
  <c r="AA137" i="36" l="1"/>
  <c r="V142" i="44"/>
  <c r="R143" i="44"/>
  <c r="Y142" i="44"/>
  <c r="Z142" i="44" s="1"/>
  <c r="X143" i="44" s="1"/>
  <c r="U137" i="36"/>
  <c r="P137" i="36"/>
  <c r="AA143" i="44" l="1"/>
  <c r="S137" i="36"/>
  <c r="T137" i="36" s="1"/>
  <c r="U143" i="44"/>
  <c r="P143" i="44"/>
  <c r="S143" i="44" s="1"/>
  <c r="T143" i="44" s="1"/>
  <c r="R144" i="44" l="1"/>
  <c r="V143" i="44"/>
  <c r="Y143" i="44"/>
  <c r="Z143" i="44" s="1"/>
  <c r="X144" i="44" s="1"/>
  <c r="R138" i="36"/>
  <c r="V137" i="36"/>
  <c r="Y137" i="36"/>
  <c r="Z137" i="36" s="1"/>
  <c r="X138" i="36" s="1"/>
  <c r="AA138" i="36" l="1"/>
  <c r="U138" i="36"/>
  <c r="P138" i="36"/>
  <c r="S138" i="36" s="1"/>
  <c r="T138" i="36" s="1"/>
  <c r="AA144" i="44"/>
  <c r="P144" i="44"/>
  <c r="S144" i="44" s="1"/>
  <c r="T144" i="44" s="1"/>
  <c r="U144" i="44"/>
  <c r="V138" i="36" l="1"/>
  <c r="R139" i="36"/>
  <c r="Y144" i="44"/>
  <c r="Z144" i="44" s="1"/>
  <c r="X145" i="44" s="1"/>
  <c r="V144" i="44"/>
  <c r="R145" i="44"/>
  <c r="Y138" i="36"/>
  <c r="Z138" i="36" s="1"/>
  <c r="X139" i="36" s="1"/>
  <c r="AA139" i="36" l="1"/>
  <c r="P139" i="36"/>
  <c r="S139" i="36" s="1"/>
  <c r="T139" i="36" s="1"/>
  <c r="U139" i="36"/>
  <c r="U145" i="44"/>
  <c r="P145" i="44"/>
  <c r="S145" i="44" s="1"/>
  <c r="T145" i="44" s="1"/>
  <c r="AA145" i="44"/>
  <c r="R146" i="44" l="1"/>
  <c r="V145" i="44"/>
  <c r="V139" i="36"/>
  <c r="R140" i="36"/>
  <c r="Y145" i="44"/>
  <c r="Z145" i="44" s="1"/>
  <c r="X146" i="44" s="1"/>
  <c r="Y139" i="36"/>
  <c r="Z139" i="36" s="1"/>
  <c r="X140" i="36" s="1"/>
  <c r="AA146" i="44" l="1"/>
  <c r="AA140" i="36"/>
  <c r="U140" i="36"/>
  <c r="P140" i="36"/>
  <c r="P146" i="44"/>
  <c r="U146" i="44"/>
  <c r="S146" i="44" l="1"/>
  <c r="T146" i="44" s="1"/>
  <c r="S140" i="36"/>
  <c r="T140" i="36" s="1"/>
  <c r="R141" i="36" l="1"/>
  <c r="V140" i="36"/>
  <c r="R147" i="44"/>
  <c r="V146" i="44"/>
  <c r="Y140" i="36"/>
  <c r="Z140" i="36" s="1"/>
  <c r="X141" i="36" s="1"/>
  <c r="Y146" i="44"/>
  <c r="Z146" i="44" s="1"/>
  <c r="X147" i="44" s="1"/>
  <c r="AA141" i="36" l="1"/>
  <c r="AA147" i="44"/>
  <c r="P147" i="44"/>
  <c r="U147" i="44"/>
  <c r="U141" i="36"/>
  <c r="P141" i="36"/>
  <c r="S141" i="36" s="1"/>
  <c r="T141" i="36" s="1"/>
  <c r="R142" i="36" l="1"/>
  <c r="V141" i="36"/>
  <c r="Y141" i="36"/>
  <c r="Z141" i="36" s="1"/>
  <c r="X142" i="36" s="1"/>
  <c r="S147" i="44"/>
  <c r="T147" i="44" s="1"/>
  <c r="V147" i="44" l="1"/>
  <c r="R148" i="44"/>
  <c r="AA142" i="36"/>
  <c r="Y147" i="44"/>
  <c r="Z147" i="44" s="1"/>
  <c r="X148" i="44" s="1"/>
  <c r="U142" i="36"/>
  <c r="P142" i="36"/>
  <c r="AA148" i="44" l="1"/>
  <c r="S142" i="36"/>
  <c r="T142" i="36" s="1"/>
  <c r="P148" i="44"/>
  <c r="S148" i="44" s="1"/>
  <c r="T148" i="44" s="1"/>
  <c r="U148" i="44"/>
  <c r="R149" i="44" l="1"/>
  <c r="V148" i="44"/>
  <c r="Y148" i="44"/>
  <c r="Z148" i="44" s="1"/>
  <c r="X149" i="44" s="1"/>
  <c r="V142" i="36"/>
  <c r="R143" i="36"/>
  <c r="Y142" i="36"/>
  <c r="Z142" i="36" s="1"/>
  <c r="X143" i="36" s="1"/>
  <c r="P143" i="36" l="1"/>
  <c r="S143" i="36" s="1"/>
  <c r="T143" i="36" s="1"/>
  <c r="U143" i="36"/>
  <c r="AA143" i="36"/>
  <c r="AA149" i="44"/>
  <c r="P149" i="44"/>
  <c r="S149" i="44" s="1"/>
  <c r="T149" i="44" s="1"/>
  <c r="U149" i="44"/>
  <c r="R144" i="36" l="1"/>
  <c r="V143" i="36"/>
  <c r="R150" i="44"/>
  <c r="V149" i="44"/>
  <c r="Y149" i="44"/>
  <c r="Z149" i="44" s="1"/>
  <c r="X150" i="44" s="1"/>
  <c r="Y143" i="36"/>
  <c r="Z143" i="36" s="1"/>
  <c r="X144" i="36" s="1"/>
  <c r="AA144" i="36" l="1"/>
  <c r="AA150" i="44"/>
  <c r="U150" i="44"/>
  <c r="P150" i="44"/>
  <c r="S150" i="44" s="1"/>
  <c r="T150" i="44" s="1"/>
  <c r="P144" i="36"/>
  <c r="S144" i="36" s="1"/>
  <c r="T144" i="36" s="1"/>
  <c r="U144" i="36"/>
  <c r="V144" i="36" l="1"/>
  <c r="R145" i="36"/>
  <c r="V150" i="44"/>
  <c r="R151" i="44"/>
  <c r="Y144" i="36"/>
  <c r="Z144" i="36" s="1"/>
  <c r="X145" i="36" s="1"/>
  <c r="Y150" i="44"/>
  <c r="Z150" i="44" s="1"/>
  <c r="X151" i="44" s="1"/>
  <c r="AA145" i="36" l="1"/>
  <c r="AA151" i="44"/>
  <c r="P151" i="44"/>
  <c r="U151" i="44"/>
  <c r="P145" i="36"/>
  <c r="S145" i="36" s="1"/>
  <c r="T145" i="36" s="1"/>
  <c r="U145" i="36"/>
  <c r="V145" i="36" l="1"/>
  <c r="R146" i="36"/>
  <c r="Y145" i="36"/>
  <c r="Z145" i="36" s="1"/>
  <c r="X146" i="36" s="1"/>
  <c r="S151" i="44"/>
  <c r="T151" i="44" s="1"/>
  <c r="R152" i="44" l="1"/>
  <c r="V151" i="44"/>
  <c r="AA146" i="36"/>
  <c r="Y151" i="44"/>
  <c r="Z151" i="44" s="1"/>
  <c r="X152" i="44" s="1"/>
  <c r="P146" i="36"/>
  <c r="S146" i="36" s="1"/>
  <c r="T146" i="36" s="1"/>
  <c r="U146" i="36"/>
  <c r="R147" i="36" l="1"/>
  <c r="V146" i="36"/>
  <c r="AA152" i="44"/>
  <c r="Y146" i="36"/>
  <c r="Z146" i="36" s="1"/>
  <c r="X147" i="36" s="1"/>
  <c r="P152" i="44"/>
  <c r="S152" i="44" s="1"/>
  <c r="T152" i="44" s="1"/>
  <c r="U152" i="44"/>
  <c r="V152" i="44" l="1"/>
  <c r="R153" i="44"/>
  <c r="AA147" i="36"/>
  <c r="Y152" i="44"/>
  <c r="Z152" i="44" s="1"/>
  <c r="X153" i="44" s="1"/>
  <c r="U147" i="36"/>
  <c r="P147" i="36"/>
  <c r="S147" i="36" s="1"/>
  <c r="T147" i="36" s="1"/>
  <c r="R148" i="36" l="1"/>
  <c r="V147" i="36"/>
  <c r="AA153" i="44"/>
  <c r="Y147" i="36"/>
  <c r="Z147" i="36" s="1"/>
  <c r="X148" i="36" s="1"/>
  <c r="P153" i="44"/>
  <c r="S153" i="44" s="1"/>
  <c r="T153" i="44" s="1"/>
  <c r="U153" i="44"/>
  <c r="AA148" i="36" l="1"/>
  <c r="V153" i="44"/>
  <c r="R154" i="44"/>
  <c r="Y153" i="44"/>
  <c r="Z153" i="44" s="1"/>
  <c r="X154" i="44" s="1"/>
  <c r="U148" i="36"/>
  <c r="P148" i="36"/>
  <c r="AA154" i="44" l="1"/>
  <c r="P154" i="44"/>
  <c r="S154" i="44" s="1"/>
  <c r="T154" i="44" s="1"/>
  <c r="U154" i="44"/>
  <c r="S148" i="36"/>
  <c r="T148" i="36" s="1"/>
  <c r="R155" i="44" l="1"/>
  <c r="V154" i="44"/>
  <c r="V148" i="36"/>
  <c r="R149" i="36"/>
  <c r="Y154" i="44"/>
  <c r="Z154" i="44" s="1"/>
  <c r="X155" i="44" s="1"/>
  <c r="Y148" i="36"/>
  <c r="Z148" i="36" s="1"/>
  <c r="X149" i="36" s="1"/>
  <c r="AA149" i="36" l="1"/>
  <c r="AA155" i="44"/>
  <c r="U149" i="36"/>
  <c r="P149" i="36"/>
  <c r="P155" i="44"/>
  <c r="S155" i="44" s="1"/>
  <c r="T155" i="44" s="1"/>
  <c r="U155" i="44"/>
  <c r="R156" i="44" l="1"/>
  <c r="V155" i="44"/>
  <c r="Y155" i="44"/>
  <c r="Z155" i="44" s="1"/>
  <c r="X156" i="44" s="1"/>
  <c r="S149" i="36"/>
  <c r="T149" i="36" s="1"/>
  <c r="R150" i="36" l="1"/>
  <c r="V149" i="36"/>
  <c r="Y149" i="36"/>
  <c r="Z149" i="36" s="1"/>
  <c r="X150" i="36" s="1"/>
  <c r="AA156" i="44"/>
  <c r="U156" i="44"/>
  <c r="P156" i="44"/>
  <c r="S156" i="44" l="1"/>
  <c r="T156" i="44" s="1"/>
  <c r="AA150" i="36"/>
  <c r="P150" i="36"/>
  <c r="S150" i="36" s="1"/>
  <c r="T150" i="36" s="1"/>
  <c r="U150" i="36"/>
  <c r="R151" i="36" l="1"/>
  <c r="V150" i="36"/>
  <c r="Y150" i="36"/>
  <c r="Z150" i="36" s="1"/>
  <c r="X151" i="36" s="1"/>
  <c r="V156" i="44"/>
  <c r="R157" i="44"/>
  <c r="Y156" i="44"/>
  <c r="Z156" i="44" s="1"/>
  <c r="X157" i="44" s="1"/>
  <c r="P157" i="44" l="1"/>
  <c r="S157" i="44" s="1"/>
  <c r="T157" i="44" s="1"/>
  <c r="U157" i="44"/>
  <c r="AA157" i="44"/>
  <c r="AA151" i="36"/>
  <c r="P151" i="36"/>
  <c r="S151" i="36" s="1"/>
  <c r="T151" i="36" s="1"/>
  <c r="U151" i="36"/>
  <c r="R152" i="36" l="1"/>
  <c r="V151" i="36"/>
  <c r="Y151" i="36"/>
  <c r="Z151" i="36" s="1"/>
  <c r="X152" i="36" s="1"/>
  <c r="R158" i="44"/>
  <c r="V157" i="44"/>
  <c r="Y157" i="44"/>
  <c r="Z157" i="44" s="1"/>
  <c r="X158" i="44" s="1"/>
  <c r="AA158" i="44" l="1"/>
  <c r="U158" i="44"/>
  <c r="P158" i="44"/>
  <c r="S158" i="44" s="1"/>
  <c r="T158" i="44" s="1"/>
  <c r="AA152" i="36"/>
  <c r="P152" i="36"/>
  <c r="S152" i="36" s="1"/>
  <c r="T152" i="36" s="1"/>
  <c r="U152" i="36"/>
  <c r="V152" i="36" l="1"/>
  <c r="R153" i="36"/>
  <c r="V158" i="44"/>
  <c r="R159" i="44"/>
  <c r="Y152" i="36"/>
  <c r="Z152" i="36" s="1"/>
  <c r="X153" i="36" s="1"/>
  <c r="Y158" i="44"/>
  <c r="Z158" i="44" s="1"/>
  <c r="X159" i="44" s="1"/>
  <c r="AA159" i="44" l="1"/>
  <c r="U159" i="44"/>
  <c r="P159" i="44"/>
  <c r="AA153" i="36"/>
  <c r="U153" i="36"/>
  <c r="P153" i="36"/>
  <c r="S153" i="36" s="1"/>
  <c r="T153" i="36" s="1"/>
  <c r="R154" i="36" l="1"/>
  <c r="V153" i="36"/>
  <c r="Y153" i="36"/>
  <c r="Z153" i="36" s="1"/>
  <c r="X154" i="36" s="1"/>
  <c r="S159" i="44"/>
  <c r="T159" i="44" s="1"/>
  <c r="V159" i="44" l="1"/>
  <c r="R160" i="44"/>
  <c r="AA154" i="36"/>
  <c r="Y159" i="44"/>
  <c r="Z159" i="44" s="1"/>
  <c r="X160" i="44" s="1"/>
  <c r="P154" i="36"/>
  <c r="S154" i="36" s="1"/>
  <c r="T154" i="36" s="1"/>
  <c r="U154" i="36"/>
  <c r="AA160" i="44" l="1"/>
  <c r="R155" i="36"/>
  <c r="V154" i="36"/>
  <c r="Y154" i="36"/>
  <c r="Z154" i="36" s="1"/>
  <c r="X155" i="36" s="1"/>
  <c r="U160" i="44"/>
  <c r="P160" i="44"/>
  <c r="S160" i="44" s="1"/>
  <c r="T160" i="44" s="1"/>
  <c r="R161" i="44" l="1"/>
  <c r="V160" i="44"/>
  <c r="AA155" i="36"/>
  <c r="Y160" i="44"/>
  <c r="Z160" i="44" s="1"/>
  <c r="X161" i="44" s="1"/>
  <c r="U155" i="36"/>
  <c r="P155" i="36"/>
  <c r="S155" i="36" s="1"/>
  <c r="T155" i="36" s="1"/>
  <c r="R156" i="36" l="1"/>
  <c r="V155" i="36"/>
  <c r="Y155" i="36"/>
  <c r="Z155" i="36" s="1"/>
  <c r="X156" i="36" s="1"/>
  <c r="AA161" i="44"/>
  <c r="U161" i="44"/>
  <c r="P161" i="44"/>
  <c r="S161" i="44" l="1"/>
  <c r="T161" i="44" s="1"/>
  <c r="AA156" i="36"/>
  <c r="U156" i="36"/>
  <c r="P156" i="36"/>
  <c r="S156" i="36" l="1"/>
  <c r="T156" i="36" s="1"/>
  <c r="R162" i="44"/>
  <c r="V161" i="44"/>
  <c r="Y161" i="44"/>
  <c r="Z161" i="44" s="1"/>
  <c r="X162" i="44" s="1"/>
  <c r="AA162" i="44" l="1"/>
  <c r="U162" i="44"/>
  <c r="P162" i="44"/>
  <c r="R157" i="36"/>
  <c r="V156" i="36"/>
  <c r="Y156" i="36"/>
  <c r="Z156" i="36" s="1"/>
  <c r="X157" i="36" s="1"/>
  <c r="AA157" i="36" l="1"/>
  <c r="P157" i="36"/>
  <c r="S157" i="36" s="1"/>
  <c r="T157" i="36" s="1"/>
  <c r="U157" i="36"/>
  <c r="S162" i="44"/>
  <c r="T162" i="44" s="1"/>
  <c r="R158" i="36" l="1"/>
  <c r="V157" i="36"/>
  <c r="V162" i="44"/>
  <c r="R163" i="44"/>
  <c r="Y157" i="36"/>
  <c r="Z157" i="36" s="1"/>
  <c r="X158" i="36" s="1"/>
  <c r="Y162" i="44"/>
  <c r="Z162" i="44" s="1"/>
  <c r="X163" i="44" s="1"/>
  <c r="AA163" i="44" l="1"/>
  <c r="AA158" i="36"/>
  <c r="U163" i="44"/>
  <c r="P163" i="44"/>
  <c r="S163" i="44" s="1"/>
  <c r="T163" i="44" s="1"/>
  <c r="P158" i="36"/>
  <c r="S158" i="36" s="1"/>
  <c r="T158" i="36" s="1"/>
  <c r="U158" i="36"/>
  <c r="R159" i="36" l="1"/>
  <c r="V158" i="36"/>
  <c r="R164" i="44"/>
  <c r="V163" i="44"/>
  <c r="Y163" i="44"/>
  <c r="Z163" i="44" s="1"/>
  <c r="X164" i="44" s="1"/>
  <c r="Y158" i="36"/>
  <c r="Z158" i="36" s="1"/>
  <c r="X159" i="36" s="1"/>
  <c r="AA159" i="36" l="1"/>
  <c r="AA164" i="44"/>
  <c r="U164" i="44"/>
  <c r="P164" i="44"/>
  <c r="S164" i="44" s="1"/>
  <c r="T164" i="44" s="1"/>
  <c r="P159" i="36"/>
  <c r="U159" i="36"/>
  <c r="V164" i="44" l="1"/>
  <c r="R165" i="44"/>
  <c r="S159" i="36"/>
  <c r="T159" i="36" s="1"/>
  <c r="Y164" i="44"/>
  <c r="Z164" i="44" s="1"/>
  <c r="X165" i="44" s="1"/>
  <c r="AA165" i="44" l="1"/>
  <c r="V159" i="36"/>
  <c r="R160" i="36"/>
  <c r="Y159" i="36"/>
  <c r="Z159" i="36" s="1"/>
  <c r="X160" i="36" s="1"/>
  <c r="U165" i="44"/>
  <c r="P165" i="44"/>
  <c r="S165" i="44" s="1"/>
  <c r="T165" i="44" s="1"/>
  <c r="V165" i="44" l="1"/>
  <c r="R166" i="44"/>
  <c r="AA160" i="36"/>
  <c r="Y165" i="44"/>
  <c r="Z165" i="44" s="1"/>
  <c r="X166" i="44" s="1"/>
  <c r="U160" i="36"/>
  <c r="P160" i="36"/>
  <c r="S160" i="36" s="1"/>
  <c r="T160" i="36" s="1"/>
  <c r="V160" i="36" l="1"/>
  <c r="R161" i="36"/>
  <c r="Y160" i="36"/>
  <c r="Z160" i="36" s="1"/>
  <c r="X161" i="36" s="1"/>
  <c r="AA166" i="44"/>
  <c r="U166" i="44"/>
  <c r="P166" i="44"/>
  <c r="S166" i="44" s="1"/>
  <c r="T166" i="44" s="1"/>
  <c r="V166" i="44" l="1"/>
  <c r="R167" i="44"/>
  <c r="Y166" i="44"/>
  <c r="Z166" i="44" s="1"/>
  <c r="X167" i="44" s="1"/>
  <c r="AA161" i="36"/>
  <c r="P161" i="36"/>
  <c r="S161" i="36" s="1"/>
  <c r="T161" i="36" s="1"/>
  <c r="U161" i="36"/>
  <c r="V161" i="36" l="1"/>
  <c r="R162" i="36"/>
  <c r="Y161" i="36"/>
  <c r="Z161" i="36" s="1"/>
  <c r="X162" i="36" s="1"/>
  <c r="AA167" i="44"/>
  <c r="P167" i="44"/>
  <c r="S167" i="44" s="1"/>
  <c r="T167" i="44" s="1"/>
  <c r="U167" i="44"/>
  <c r="R168" i="44" l="1"/>
  <c r="V167" i="44"/>
  <c r="Y167" i="44"/>
  <c r="Z167" i="44" s="1"/>
  <c r="X168" i="44" s="1"/>
  <c r="AA162" i="36"/>
  <c r="P162" i="36"/>
  <c r="U162" i="36"/>
  <c r="S162" i="36" l="1"/>
  <c r="T162" i="36" s="1"/>
  <c r="AA168" i="44"/>
  <c r="U168" i="44"/>
  <c r="P168" i="44"/>
  <c r="S168" i="44" l="1"/>
  <c r="T168" i="44" s="1"/>
  <c r="R163" i="36"/>
  <c r="V162" i="36"/>
  <c r="Y162" i="36"/>
  <c r="Z162" i="36" s="1"/>
  <c r="X163" i="36" s="1"/>
  <c r="AA163" i="36" l="1"/>
  <c r="P163" i="36"/>
  <c r="U163" i="36"/>
  <c r="V168" i="44"/>
  <c r="R169" i="44"/>
  <c r="Y168" i="44"/>
  <c r="Z168" i="44" s="1"/>
  <c r="X169" i="44" s="1"/>
  <c r="U169" i="44" l="1"/>
  <c r="P169" i="44"/>
  <c r="AA169" i="44"/>
  <c r="S163" i="36"/>
  <c r="T163" i="36" s="1"/>
  <c r="Y163" i="36" l="1"/>
  <c r="Z163" i="36" s="1"/>
  <c r="X164" i="36" s="1"/>
  <c r="V163" i="36"/>
  <c r="R164" i="36"/>
  <c r="S169" i="44"/>
  <c r="T169" i="44" s="1"/>
  <c r="U164" i="36" l="1"/>
  <c r="P164" i="36"/>
  <c r="V169" i="44"/>
  <c r="R170" i="44"/>
  <c r="Y169" i="44"/>
  <c r="Z169" i="44" s="1"/>
  <c r="X170" i="44" s="1"/>
  <c r="AA164" i="36"/>
  <c r="AA170" i="44" l="1"/>
  <c r="P170" i="44"/>
  <c r="S170" i="44" s="1"/>
  <c r="T170" i="44" s="1"/>
  <c r="U170" i="44"/>
  <c r="S164" i="36"/>
  <c r="T164" i="36" s="1"/>
  <c r="R171" i="44" l="1"/>
  <c r="V170" i="44"/>
  <c r="R165" i="36"/>
  <c r="V164" i="36"/>
  <c r="Y164" i="36"/>
  <c r="Z164" i="36" s="1"/>
  <c r="X165" i="36" s="1"/>
  <c r="Y170" i="44"/>
  <c r="Z170" i="44" s="1"/>
  <c r="X171" i="44" s="1"/>
  <c r="AA165" i="36" l="1"/>
  <c r="AA171" i="44"/>
  <c r="P165" i="36"/>
  <c r="S165" i="36" s="1"/>
  <c r="T165" i="36" s="1"/>
  <c r="U165" i="36"/>
  <c r="P171" i="44"/>
  <c r="S171" i="44" s="1"/>
  <c r="T171" i="44" s="1"/>
  <c r="U171" i="44"/>
  <c r="V171" i="44" l="1"/>
  <c r="R172" i="44"/>
  <c r="R166" i="36"/>
  <c r="V165" i="36"/>
  <c r="Y171" i="44"/>
  <c r="Z171" i="44" s="1"/>
  <c r="X172" i="44" s="1"/>
  <c r="Y165" i="36"/>
  <c r="Z165" i="36" s="1"/>
  <c r="X166" i="36" s="1"/>
  <c r="AA172" i="44" l="1"/>
  <c r="P166" i="36"/>
  <c r="S166" i="36" s="1"/>
  <c r="T166" i="36" s="1"/>
  <c r="U166" i="36"/>
  <c r="U172" i="44"/>
  <c r="P172" i="44"/>
  <c r="S172" i="44" s="1"/>
  <c r="T172" i="44" s="1"/>
  <c r="AA166" i="36"/>
  <c r="V172" i="44" l="1"/>
  <c r="R173" i="44"/>
  <c r="R167" i="36"/>
  <c r="V166" i="36"/>
  <c r="Y172" i="44"/>
  <c r="Z172" i="44" s="1"/>
  <c r="X173" i="44" s="1"/>
  <c r="Y166" i="36"/>
  <c r="Z166" i="36" s="1"/>
  <c r="X167" i="36" s="1"/>
  <c r="AA173" i="44" l="1"/>
  <c r="AA167" i="36"/>
  <c r="P167" i="36"/>
  <c r="U167" i="36"/>
  <c r="U173" i="44"/>
  <c r="P173" i="44"/>
  <c r="S173" i="44" s="1"/>
  <c r="T173" i="44" s="1"/>
  <c r="R174" i="44" l="1"/>
  <c r="V173" i="44"/>
  <c r="Y173" i="44"/>
  <c r="Z173" i="44" s="1"/>
  <c r="X174" i="44" s="1"/>
  <c r="S167" i="36"/>
  <c r="T167" i="36" s="1"/>
  <c r="V167" i="36" l="1"/>
  <c r="R168" i="36"/>
  <c r="AA174" i="44"/>
  <c r="Y167" i="36"/>
  <c r="Z167" i="36" s="1"/>
  <c r="X168" i="36" s="1"/>
  <c r="P174" i="44"/>
  <c r="S174" i="44" s="1"/>
  <c r="T174" i="44" s="1"/>
  <c r="U174" i="44"/>
  <c r="Y174" i="44" l="1"/>
  <c r="Z174" i="44" s="1"/>
  <c r="X175" i="44" s="1"/>
  <c r="V174" i="44"/>
  <c r="R175" i="44"/>
  <c r="AA168" i="36"/>
  <c r="P168" i="36"/>
  <c r="S168" i="36" s="1"/>
  <c r="T168" i="36" s="1"/>
  <c r="U168" i="36"/>
  <c r="V168" i="36" l="1"/>
  <c r="R169" i="36"/>
  <c r="U175" i="44"/>
  <c r="P175" i="44"/>
  <c r="S175" i="44" s="1"/>
  <c r="T175" i="44" s="1"/>
  <c r="Y168" i="36"/>
  <c r="Z168" i="36" s="1"/>
  <c r="X169" i="36" s="1"/>
  <c r="AA175" i="44"/>
  <c r="R176" i="44" l="1"/>
  <c r="V175" i="44"/>
  <c r="AA169" i="36"/>
  <c r="Y175" i="44"/>
  <c r="Z175" i="44" s="1"/>
  <c r="X176" i="44" s="1"/>
  <c r="P169" i="36"/>
  <c r="S169" i="36" s="1"/>
  <c r="T169" i="36" s="1"/>
  <c r="U169" i="36"/>
  <c r="V169" i="36" l="1"/>
  <c r="R170" i="36"/>
  <c r="Y169" i="36"/>
  <c r="Z169" i="36" s="1"/>
  <c r="X170" i="36" s="1"/>
  <c r="AA176" i="44"/>
  <c r="P176" i="44"/>
  <c r="S176" i="44" s="1"/>
  <c r="T176" i="44" s="1"/>
  <c r="U176" i="44"/>
  <c r="V176" i="44" l="1"/>
  <c r="R177" i="44"/>
  <c r="Y176" i="44"/>
  <c r="Z176" i="44" s="1"/>
  <c r="X177" i="44" s="1"/>
  <c r="AA170" i="36"/>
  <c r="U170" i="36"/>
  <c r="P170" i="36"/>
  <c r="S170" i="36" s="1"/>
  <c r="T170" i="36" s="1"/>
  <c r="V170" i="36" l="1"/>
  <c r="R171" i="36"/>
  <c r="Y170" i="36"/>
  <c r="Z170" i="36" s="1"/>
  <c r="X171" i="36" s="1"/>
  <c r="AA177" i="44"/>
  <c r="U177" i="44"/>
  <c r="P177" i="44"/>
  <c r="S177" i="44" s="1"/>
  <c r="T177" i="44" s="1"/>
  <c r="R178" i="44" l="1"/>
  <c r="V177" i="44"/>
  <c r="Y177" i="44"/>
  <c r="Z177" i="44" s="1"/>
  <c r="X178" i="44" s="1"/>
  <c r="AA171" i="36"/>
  <c r="P171" i="36"/>
  <c r="S171" i="36" s="1"/>
  <c r="T171" i="36" s="1"/>
  <c r="U171" i="36"/>
  <c r="R172" i="36" l="1"/>
  <c r="V171" i="36"/>
  <c r="Y171" i="36"/>
  <c r="Z171" i="36" s="1"/>
  <c r="X172" i="36" s="1"/>
  <c r="AA178" i="44"/>
  <c r="U178" i="44"/>
  <c r="P178" i="44"/>
  <c r="S178" i="44" l="1"/>
  <c r="T178" i="44" s="1"/>
  <c r="AA172" i="36"/>
  <c r="P172" i="36"/>
  <c r="S172" i="36" s="1"/>
  <c r="T172" i="36" s="1"/>
  <c r="U172" i="36"/>
  <c r="R173" i="36" l="1"/>
  <c r="V172" i="36"/>
  <c r="Y172" i="36"/>
  <c r="Z172" i="36" s="1"/>
  <c r="X173" i="36" s="1"/>
  <c r="V178" i="44"/>
  <c r="R179" i="44"/>
  <c r="Y178" i="44"/>
  <c r="Z178" i="44" s="1"/>
  <c r="X179" i="44" s="1"/>
  <c r="P179" i="44" l="1"/>
  <c r="S179" i="44" s="1"/>
  <c r="T179" i="44" s="1"/>
  <c r="U179" i="44"/>
  <c r="AA179" i="44"/>
  <c r="AA173" i="36"/>
  <c r="P173" i="36"/>
  <c r="S173" i="36" s="1"/>
  <c r="T173" i="36" s="1"/>
  <c r="U173" i="36"/>
  <c r="V173" i="36" l="1"/>
  <c r="R174" i="36"/>
  <c r="Y173" i="36"/>
  <c r="Z173" i="36" s="1"/>
  <c r="X174" i="36" s="1"/>
  <c r="V179" i="44"/>
  <c r="R180" i="44"/>
  <c r="Y179" i="44"/>
  <c r="Z179" i="44" s="1"/>
  <c r="X180" i="44" s="1"/>
  <c r="P180" i="44" l="1"/>
  <c r="S180" i="44" s="1"/>
  <c r="T180" i="44" s="1"/>
  <c r="U180" i="44"/>
  <c r="AA180" i="44"/>
  <c r="AA174" i="36"/>
  <c r="P174" i="36"/>
  <c r="S174" i="36" s="1"/>
  <c r="T174" i="36" s="1"/>
  <c r="U174" i="36"/>
  <c r="R175" i="36" l="1"/>
  <c r="V174" i="36"/>
  <c r="V180" i="44"/>
  <c r="R181" i="44"/>
  <c r="Y174" i="36"/>
  <c r="Z174" i="36" s="1"/>
  <c r="X175" i="36" s="1"/>
  <c r="Y180" i="44"/>
  <c r="Z180" i="44" s="1"/>
  <c r="X181" i="44" s="1"/>
  <c r="AA181" i="44" l="1"/>
  <c r="AA175" i="36"/>
  <c r="U181" i="44"/>
  <c r="P181" i="44"/>
  <c r="U175" i="36"/>
  <c r="P175" i="36"/>
  <c r="S175" i="36" l="1"/>
  <c r="T175" i="36" s="1"/>
  <c r="S181" i="44"/>
  <c r="T181" i="44" s="1"/>
  <c r="R182" i="44" l="1"/>
  <c r="V181" i="44"/>
  <c r="Y181" i="44"/>
  <c r="Z181" i="44" s="1"/>
  <c r="X182" i="44" s="1"/>
  <c r="R176" i="36"/>
  <c r="V175" i="36"/>
  <c r="Y175" i="36"/>
  <c r="Z175" i="36" s="1"/>
  <c r="X176" i="36" s="1"/>
  <c r="AA176" i="36" l="1"/>
  <c r="P176" i="36"/>
  <c r="S176" i="36" s="1"/>
  <c r="T176" i="36" s="1"/>
  <c r="U176" i="36"/>
  <c r="AA182" i="44"/>
  <c r="U182" i="44"/>
  <c r="P182" i="44"/>
  <c r="S182" i="44" s="1"/>
  <c r="T182" i="44" s="1"/>
  <c r="R183" i="44" l="1"/>
  <c r="V182" i="44"/>
  <c r="R177" i="36"/>
  <c r="V176" i="36"/>
  <c r="Y182" i="44"/>
  <c r="Z182" i="44" s="1"/>
  <c r="X183" i="44" s="1"/>
  <c r="Y176" i="36"/>
  <c r="Z176" i="36" s="1"/>
  <c r="X177" i="36" s="1"/>
  <c r="AA177" i="36" l="1"/>
  <c r="AA183" i="44"/>
  <c r="U177" i="36"/>
  <c r="P177" i="36"/>
  <c r="S177" i="36" s="1"/>
  <c r="T177" i="36" s="1"/>
  <c r="U183" i="44"/>
  <c r="P183" i="44"/>
  <c r="Y177" i="36" l="1"/>
  <c r="Z177" i="36" s="1"/>
  <c r="X178" i="36" s="1"/>
  <c r="S183" i="44"/>
  <c r="T183" i="44" s="1"/>
  <c r="V177" i="36"/>
  <c r="R178" i="36"/>
  <c r="V183" i="44" l="1"/>
  <c r="R184" i="44"/>
  <c r="P178" i="36"/>
  <c r="U178" i="36"/>
  <c r="AA178" i="36"/>
  <c r="Y183" i="44"/>
  <c r="Z183" i="44" s="1"/>
  <c r="X184" i="44" s="1"/>
  <c r="P184" i="44" l="1"/>
  <c r="S184" i="44" s="1"/>
  <c r="T184" i="44" s="1"/>
  <c r="U184" i="44"/>
  <c r="AA184" i="44"/>
  <c r="S178" i="36"/>
  <c r="T178" i="36" s="1"/>
  <c r="R179" i="36" l="1"/>
  <c r="V178" i="36"/>
  <c r="R185" i="44"/>
  <c r="V184" i="44"/>
  <c r="Y178" i="36"/>
  <c r="Z178" i="36" s="1"/>
  <c r="X179" i="36" s="1"/>
  <c r="Y184" i="44"/>
  <c r="Z184" i="44" s="1"/>
  <c r="X185" i="44" s="1"/>
  <c r="AA179" i="36" l="1"/>
  <c r="AA185" i="44"/>
  <c r="P185" i="44"/>
  <c r="S185" i="44" s="1"/>
  <c r="T185" i="44" s="1"/>
  <c r="U185" i="44"/>
  <c r="P179" i="36"/>
  <c r="S179" i="36" s="1"/>
  <c r="T179" i="36" s="1"/>
  <c r="U179" i="36"/>
  <c r="V179" i="36" l="1"/>
  <c r="R180" i="36"/>
  <c r="R186" i="44"/>
  <c r="V185" i="44"/>
  <c r="Y179" i="36"/>
  <c r="Z179" i="36" s="1"/>
  <c r="X180" i="36" s="1"/>
  <c r="Y185" i="44"/>
  <c r="Z185" i="44" s="1"/>
  <c r="X186" i="44" s="1"/>
  <c r="AA180" i="36" l="1"/>
  <c r="AA186" i="44"/>
  <c r="U186" i="44"/>
  <c r="P186" i="44"/>
  <c r="S186" i="44" s="1"/>
  <c r="T186" i="44" s="1"/>
  <c r="U180" i="36"/>
  <c r="P180" i="36"/>
  <c r="S180" i="36" s="1"/>
  <c r="T180" i="36" s="1"/>
  <c r="V180" i="36" l="1"/>
  <c r="R181" i="36"/>
  <c r="V186" i="44"/>
  <c r="R187" i="44"/>
  <c r="Y180" i="36"/>
  <c r="Z180" i="36" s="1"/>
  <c r="X181" i="36" s="1"/>
  <c r="Y186" i="44"/>
  <c r="Z186" i="44" s="1"/>
  <c r="X187" i="44" s="1"/>
  <c r="AA187" i="44" l="1"/>
  <c r="U187" i="44"/>
  <c r="P187" i="44"/>
  <c r="S187" i="44" s="1"/>
  <c r="T187" i="44" s="1"/>
  <c r="AA181" i="36"/>
  <c r="U181" i="36"/>
  <c r="P181" i="36"/>
  <c r="R188" i="44" l="1"/>
  <c r="V187" i="44"/>
  <c r="Y187" i="44"/>
  <c r="Z187" i="44" s="1"/>
  <c r="X188" i="44" s="1"/>
  <c r="S181" i="36"/>
  <c r="T181" i="36" s="1"/>
  <c r="AA188" i="44" l="1"/>
  <c r="R182" i="36"/>
  <c r="V181" i="36"/>
  <c r="Y181" i="36"/>
  <c r="Z181" i="36" s="1"/>
  <c r="X182" i="36" s="1"/>
  <c r="U188" i="44"/>
  <c r="P188" i="44"/>
  <c r="AA182" i="36" l="1"/>
  <c r="S188" i="44"/>
  <c r="T188" i="44" s="1"/>
  <c r="P182" i="36"/>
  <c r="S182" i="36" s="1"/>
  <c r="T182" i="36" s="1"/>
  <c r="U182" i="36"/>
  <c r="R189" i="44" l="1"/>
  <c r="V188" i="44"/>
  <c r="R183" i="36"/>
  <c r="V182" i="36"/>
  <c r="Y182" i="36"/>
  <c r="Z182" i="36" s="1"/>
  <c r="X183" i="36" s="1"/>
  <c r="Y188" i="44"/>
  <c r="Z188" i="44" s="1"/>
  <c r="X189" i="44" s="1"/>
  <c r="AA189" i="44" l="1"/>
  <c r="AA183" i="36"/>
  <c r="P183" i="36"/>
  <c r="S183" i="36" s="1"/>
  <c r="T183" i="36" s="1"/>
  <c r="U183" i="36"/>
  <c r="P189" i="44"/>
  <c r="S189" i="44" s="1"/>
  <c r="T189" i="44" s="1"/>
  <c r="U189" i="44"/>
  <c r="V189" i="44" l="1"/>
  <c r="R190" i="44"/>
  <c r="R184" i="36"/>
  <c r="V183" i="36"/>
  <c r="Y189" i="44"/>
  <c r="Z189" i="44" s="1"/>
  <c r="X190" i="44" s="1"/>
  <c r="Y183" i="36"/>
  <c r="Z183" i="36" s="1"/>
  <c r="X184" i="36" s="1"/>
  <c r="AA184" i="36" l="1"/>
  <c r="AA190" i="44"/>
  <c r="U184" i="36"/>
  <c r="P184" i="36"/>
  <c r="S184" i="36" s="1"/>
  <c r="T184" i="36" s="1"/>
  <c r="P190" i="44"/>
  <c r="S190" i="44" s="1"/>
  <c r="T190" i="44" s="1"/>
  <c r="U190" i="44"/>
  <c r="R191" i="44" l="1"/>
  <c r="V190" i="44"/>
  <c r="R185" i="36"/>
  <c r="V184" i="36"/>
  <c r="Y190" i="44"/>
  <c r="Z190" i="44" s="1"/>
  <c r="X191" i="44" s="1"/>
  <c r="Y184" i="36"/>
  <c r="Z184" i="36" s="1"/>
  <c r="X185" i="36" s="1"/>
  <c r="AA185" i="36" l="1"/>
  <c r="AA191" i="44"/>
  <c r="P185" i="36"/>
  <c r="S185" i="36" s="1"/>
  <c r="T185" i="36" s="1"/>
  <c r="U185" i="36"/>
  <c r="P191" i="44"/>
  <c r="S191" i="44" s="1"/>
  <c r="T191" i="44" s="1"/>
  <c r="U191" i="44"/>
  <c r="R192" i="44" l="1"/>
  <c r="V191" i="44"/>
  <c r="Y191" i="44"/>
  <c r="Z191" i="44" s="1"/>
  <c r="X192" i="44" s="1"/>
  <c r="R186" i="36"/>
  <c r="V185" i="36"/>
  <c r="Y185" i="36"/>
  <c r="Z185" i="36" s="1"/>
  <c r="X186" i="36" s="1"/>
  <c r="U186" i="36" l="1"/>
  <c r="P186" i="36"/>
  <c r="AA186" i="36"/>
  <c r="AA192" i="44"/>
  <c r="P192" i="44"/>
  <c r="S192" i="44" s="1"/>
  <c r="T192" i="44" s="1"/>
  <c r="U192" i="44"/>
  <c r="V192" i="44" l="1"/>
  <c r="R193" i="44"/>
  <c r="Y192" i="44"/>
  <c r="Z192" i="44" s="1"/>
  <c r="X193" i="44" s="1"/>
  <c r="S186" i="36"/>
  <c r="T186" i="36" s="1"/>
  <c r="V186" i="36" l="1"/>
  <c r="R187" i="36"/>
  <c r="Y186" i="36"/>
  <c r="Z186" i="36" s="1"/>
  <c r="X187" i="36" s="1"/>
  <c r="AA193" i="44"/>
  <c r="P193" i="44"/>
  <c r="S193" i="44" s="1"/>
  <c r="T193" i="44" s="1"/>
  <c r="U193" i="44"/>
  <c r="V193" i="44" l="1"/>
  <c r="R194" i="44"/>
  <c r="Y193" i="44"/>
  <c r="Z193" i="44" s="1"/>
  <c r="X194" i="44" s="1"/>
  <c r="AA187" i="36"/>
  <c r="U187" i="36"/>
  <c r="P187" i="36"/>
  <c r="S187" i="36" l="1"/>
  <c r="T187" i="36" s="1"/>
  <c r="AA194" i="44"/>
  <c r="P194" i="44"/>
  <c r="S194" i="44" s="1"/>
  <c r="T194" i="44" s="1"/>
  <c r="U194" i="44"/>
  <c r="R195" i="44" l="1"/>
  <c r="V194" i="44"/>
  <c r="Y194" i="44"/>
  <c r="Z194" i="44" s="1"/>
  <c r="X195" i="44" s="1"/>
  <c r="R188" i="36"/>
  <c r="V187" i="36"/>
  <c r="Y187" i="36"/>
  <c r="Z187" i="36" s="1"/>
  <c r="X188" i="36" s="1"/>
  <c r="AA188" i="36" l="1"/>
  <c r="P188" i="36"/>
  <c r="S188" i="36" s="1"/>
  <c r="T188" i="36" s="1"/>
  <c r="U188" i="36"/>
  <c r="AA195" i="44"/>
  <c r="U195" i="44"/>
  <c r="P195" i="44"/>
  <c r="S195" i="44" s="1"/>
  <c r="T195" i="44" s="1"/>
  <c r="V195" i="44" l="1"/>
  <c r="R196" i="44"/>
  <c r="Y195" i="44"/>
  <c r="Z195" i="44" s="1"/>
  <c r="X196" i="44" s="1"/>
  <c r="R189" i="36"/>
  <c r="V188" i="36"/>
  <c r="Y188" i="36"/>
  <c r="Z188" i="36" s="1"/>
  <c r="X189" i="36" s="1"/>
  <c r="AA189" i="36" l="1"/>
  <c r="P189" i="36"/>
  <c r="S189" i="36" s="1"/>
  <c r="T189" i="36" s="1"/>
  <c r="U189" i="36"/>
  <c r="AA196" i="44"/>
  <c r="P196" i="44"/>
  <c r="S196" i="44" s="1"/>
  <c r="T196" i="44" s="1"/>
  <c r="U196" i="44"/>
  <c r="V196" i="44" l="1"/>
  <c r="R197" i="44"/>
  <c r="Y196" i="44"/>
  <c r="Z196" i="44" s="1"/>
  <c r="X197" i="44" s="1"/>
  <c r="R190" i="36"/>
  <c r="V189" i="36"/>
  <c r="Y189" i="36"/>
  <c r="Z189" i="36" s="1"/>
  <c r="X190" i="36" s="1"/>
  <c r="AA190" i="36" l="1"/>
  <c r="U190" i="36"/>
  <c r="P190" i="36"/>
  <c r="AA197" i="44"/>
  <c r="P197" i="44"/>
  <c r="S197" i="44" s="1"/>
  <c r="T197" i="44" s="1"/>
  <c r="U197" i="44"/>
  <c r="R198" i="44" l="1"/>
  <c r="V197" i="44"/>
  <c r="Y197" i="44"/>
  <c r="Z197" i="44" s="1"/>
  <c r="X198" i="44" s="1"/>
  <c r="S190" i="36"/>
  <c r="T190" i="36" s="1"/>
  <c r="R191" i="36" l="1"/>
  <c r="V190" i="36"/>
  <c r="AA198" i="44"/>
  <c r="Y190" i="36"/>
  <c r="Z190" i="36" s="1"/>
  <c r="X191" i="36" s="1"/>
  <c r="P198" i="44"/>
  <c r="S198" i="44" s="1"/>
  <c r="T198" i="44" s="1"/>
  <c r="U198" i="44"/>
  <c r="V198" i="44" l="1"/>
  <c r="R199" i="44"/>
  <c r="Y198" i="44"/>
  <c r="Z198" i="44" s="1"/>
  <c r="X199" i="44" s="1"/>
  <c r="AA191" i="36"/>
  <c r="P191" i="36"/>
  <c r="S191" i="36" s="1"/>
  <c r="T191" i="36" s="1"/>
  <c r="U191" i="36"/>
  <c r="R192" i="36" l="1"/>
  <c r="V191" i="36"/>
  <c r="Y191" i="36"/>
  <c r="Z191" i="36" s="1"/>
  <c r="X192" i="36" s="1"/>
  <c r="AA199" i="44"/>
  <c r="U199" i="44"/>
  <c r="P199" i="44"/>
  <c r="S199" i="44" s="1"/>
  <c r="T199" i="44" s="1"/>
  <c r="V199" i="44" l="1"/>
  <c r="R200" i="44"/>
  <c r="Y199" i="44"/>
  <c r="Z199" i="44" s="1"/>
  <c r="X200" i="44" s="1"/>
  <c r="AA192" i="36"/>
  <c r="P192" i="36"/>
  <c r="S192" i="36" s="1"/>
  <c r="T192" i="36" s="1"/>
  <c r="U192" i="36"/>
  <c r="R193" i="36" l="1"/>
  <c r="V192" i="36"/>
  <c r="Y192" i="36"/>
  <c r="Z192" i="36" s="1"/>
  <c r="X193" i="36" s="1"/>
  <c r="AA200" i="44"/>
  <c r="U200" i="44"/>
  <c r="P200" i="44"/>
  <c r="S200" i="44" s="1"/>
  <c r="T200" i="44" s="1"/>
  <c r="V200" i="44" l="1"/>
  <c r="R201" i="44"/>
  <c r="Y200" i="44"/>
  <c r="Z200" i="44" s="1"/>
  <c r="X201" i="44" s="1"/>
  <c r="AA193" i="36"/>
  <c r="U193" i="36"/>
  <c r="P193" i="36"/>
  <c r="S193" i="36" s="1"/>
  <c r="T193" i="36" s="1"/>
  <c r="V193" i="36" l="1"/>
  <c r="R194" i="36"/>
  <c r="Y193" i="36"/>
  <c r="Z193" i="36" s="1"/>
  <c r="X194" i="36" s="1"/>
  <c r="AA201" i="44"/>
  <c r="P201" i="44"/>
  <c r="S201" i="44" s="1"/>
  <c r="T201" i="44" s="1"/>
  <c r="U201" i="44"/>
  <c r="R202" i="44" l="1"/>
  <c r="V201" i="44"/>
  <c r="P194" i="36"/>
  <c r="S194" i="36" s="1"/>
  <c r="T194" i="36" s="1"/>
  <c r="U194" i="36"/>
  <c r="Y201" i="44"/>
  <c r="Z201" i="44" s="1"/>
  <c r="X202" i="44" s="1"/>
  <c r="AA194" i="36"/>
  <c r="R195" i="36" l="1"/>
  <c r="V194" i="36"/>
  <c r="AA202" i="44"/>
  <c r="Y194" i="36"/>
  <c r="Z194" i="36" s="1"/>
  <c r="X195" i="36" s="1"/>
  <c r="U202" i="44"/>
  <c r="P202" i="44"/>
  <c r="S202" i="44" s="1"/>
  <c r="T202" i="44" s="1"/>
  <c r="V202" i="44" l="1"/>
  <c r="R203" i="44"/>
  <c r="Y202" i="44"/>
  <c r="Z202" i="44" s="1"/>
  <c r="X203" i="44" s="1"/>
  <c r="AA195" i="36"/>
  <c r="P195" i="36"/>
  <c r="S195" i="36" s="1"/>
  <c r="T195" i="36" s="1"/>
  <c r="U195" i="36"/>
  <c r="R196" i="36" l="1"/>
  <c r="V195" i="36"/>
  <c r="Y195" i="36"/>
  <c r="Z195" i="36" s="1"/>
  <c r="X196" i="36" s="1"/>
  <c r="AA203" i="44"/>
  <c r="U203" i="44"/>
  <c r="P203" i="44"/>
  <c r="S203" i="44" s="1"/>
  <c r="T203" i="44" s="1"/>
  <c r="V203" i="44" l="1"/>
  <c r="R204" i="44"/>
  <c r="Y203" i="44"/>
  <c r="Z203" i="44" s="1"/>
  <c r="X204" i="44" s="1"/>
  <c r="AA196" i="36"/>
  <c r="U196" i="36"/>
  <c r="P196" i="36"/>
  <c r="S196" i="36" s="1"/>
  <c r="T196" i="36" s="1"/>
  <c r="V196" i="36" l="1"/>
  <c r="R197" i="36"/>
  <c r="AA204" i="44"/>
  <c r="U204" i="44"/>
  <c r="P204" i="44"/>
  <c r="Y196" i="36"/>
  <c r="Z196" i="36" s="1"/>
  <c r="X197" i="36" s="1"/>
  <c r="AA197" i="36" l="1"/>
  <c r="S204" i="44"/>
  <c r="T204" i="44" s="1"/>
  <c r="P197" i="36"/>
  <c r="U197" i="36"/>
  <c r="S197" i="36" l="1"/>
  <c r="T197" i="36" s="1"/>
  <c r="V204" i="44"/>
  <c r="R205" i="44"/>
  <c r="Y204" i="44"/>
  <c r="Z204" i="44" s="1"/>
  <c r="X205" i="44" s="1"/>
  <c r="AA205" i="44" l="1"/>
  <c r="U205" i="44"/>
  <c r="P205" i="44"/>
  <c r="S205" i="44" s="1"/>
  <c r="T205" i="44" s="1"/>
  <c r="V197" i="36"/>
  <c r="R198" i="36"/>
  <c r="Y197" i="36"/>
  <c r="Z197" i="36" s="1"/>
  <c r="X198" i="36" s="1"/>
  <c r="R206" i="44" l="1"/>
  <c r="V205" i="44"/>
  <c r="AA198" i="36"/>
  <c r="P198" i="36"/>
  <c r="S198" i="36" s="1"/>
  <c r="T198" i="36" s="1"/>
  <c r="U198" i="36"/>
  <c r="Y205" i="44"/>
  <c r="Z205" i="44" s="1"/>
  <c r="X206" i="44" s="1"/>
  <c r="V198" i="36" l="1"/>
  <c r="R199" i="36"/>
  <c r="AA206" i="44"/>
  <c r="Y198" i="36"/>
  <c r="Z198" i="36" s="1"/>
  <c r="X199" i="36" s="1"/>
  <c r="U206" i="44"/>
  <c r="P206" i="44"/>
  <c r="S206" i="44" l="1"/>
  <c r="T206" i="44" s="1"/>
  <c r="AA199" i="36"/>
  <c r="P199" i="36"/>
  <c r="S199" i="36" s="1"/>
  <c r="T199" i="36" s="1"/>
  <c r="U199" i="36"/>
  <c r="V199" i="36" l="1"/>
  <c r="R200" i="36"/>
  <c r="Y199" i="36"/>
  <c r="Z199" i="36" s="1"/>
  <c r="X200" i="36" s="1"/>
  <c r="R207" i="44"/>
  <c r="V206" i="44"/>
  <c r="Y206" i="44"/>
  <c r="Z206" i="44" s="1"/>
  <c r="X207" i="44" s="1"/>
  <c r="AA207" i="44" l="1"/>
  <c r="U207" i="44"/>
  <c r="P207" i="44"/>
  <c r="S207" i="44" s="1"/>
  <c r="T207" i="44" s="1"/>
  <c r="AA200" i="36"/>
  <c r="U200" i="36"/>
  <c r="P200" i="36"/>
  <c r="S200" i="36" s="1"/>
  <c r="T200" i="36" s="1"/>
  <c r="R201" i="36" l="1"/>
  <c r="V200" i="36"/>
  <c r="Y200" i="36"/>
  <c r="Z200" i="36" s="1"/>
  <c r="X201" i="36" s="1"/>
  <c r="R208" i="44"/>
  <c r="V207" i="44"/>
  <c r="Y207" i="44"/>
  <c r="Z207" i="44" s="1"/>
  <c r="X208" i="44" s="1"/>
  <c r="AA208" i="44" l="1"/>
  <c r="P208" i="44"/>
  <c r="S208" i="44" s="1"/>
  <c r="T208" i="44" s="1"/>
  <c r="U208" i="44"/>
  <c r="AA201" i="36"/>
  <c r="U201" i="36"/>
  <c r="P201" i="36"/>
  <c r="S201" i="36" s="1"/>
  <c r="T201" i="36" s="1"/>
  <c r="R202" i="36" l="1"/>
  <c r="V201" i="36"/>
  <c r="Y201" i="36"/>
  <c r="Z201" i="36" s="1"/>
  <c r="X202" i="36" s="1"/>
  <c r="V208" i="44"/>
  <c r="R209" i="44"/>
  <c r="Y208" i="44"/>
  <c r="Z208" i="44" s="1"/>
  <c r="X209" i="44" s="1"/>
  <c r="AA209" i="44" l="1"/>
  <c r="P209" i="44"/>
  <c r="U209" i="44"/>
  <c r="AA202" i="36"/>
  <c r="U202" i="36"/>
  <c r="P202" i="36"/>
  <c r="S202" i="36" s="1"/>
  <c r="T202" i="36" s="1"/>
  <c r="V202" i="36" l="1"/>
  <c r="R203" i="36"/>
  <c r="Y202" i="36"/>
  <c r="Z202" i="36" s="1"/>
  <c r="X203" i="36" s="1"/>
  <c r="S209" i="44"/>
  <c r="T209" i="44" s="1"/>
  <c r="R210" i="44" l="1"/>
  <c r="V209" i="44"/>
  <c r="Y209" i="44"/>
  <c r="Z209" i="44" s="1"/>
  <c r="X210" i="44" s="1"/>
  <c r="AA203" i="36"/>
  <c r="P203" i="36"/>
  <c r="S203" i="36" s="1"/>
  <c r="T203" i="36" s="1"/>
  <c r="U203" i="36"/>
  <c r="V203" i="36" l="1"/>
  <c r="R204" i="36"/>
  <c r="Y203" i="36"/>
  <c r="Z203" i="36" s="1"/>
  <c r="X204" i="36" s="1"/>
  <c r="AA210" i="44"/>
  <c r="P210" i="44"/>
  <c r="S210" i="44" s="1"/>
  <c r="T210" i="44" s="1"/>
  <c r="U210" i="44"/>
  <c r="V210" i="44" l="1"/>
  <c r="R211" i="44"/>
  <c r="Y210" i="44"/>
  <c r="Z210" i="44" s="1"/>
  <c r="X211" i="44" s="1"/>
  <c r="AA204" i="36"/>
  <c r="U204" i="36"/>
  <c r="P204" i="36"/>
  <c r="S204" i="36" s="1"/>
  <c r="T204" i="36" s="1"/>
  <c r="R205" i="36" l="1"/>
  <c r="V204" i="36"/>
  <c r="Y204" i="36"/>
  <c r="Z204" i="36" s="1"/>
  <c r="X205" i="36" s="1"/>
  <c r="AA211" i="44"/>
  <c r="P211" i="44"/>
  <c r="S211" i="44" s="1"/>
  <c r="T211" i="44" s="1"/>
  <c r="U211" i="44"/>
  <c r="V211" i="44" l="1"/>
  <c r="R212" i="44"/>
  <c r="Y211" i="44"/>
  <c r="Z211" i="44" s="1"/>
  <c r="X212" i="44" s="1"/>
  <c r="AA205" i="36"/>
  <c r="P205" i="36"/>
  <c r="S205" i="36" s="1"/>
  <c r="T205" i="36" s="1"/>
  <c r="U205" i="36"/>
  <c r="R206" i="36" l="1"/>
  <c r="V205" i="36"/>
  <c r="Y205" i="36"/>
  <c r="Z205" i="36" s="1"/>
  <c r="X206" i="36" s="1"/>
  <c r="AA212" i="44"/>
  <c r="P212" i="44"/>
  <c r="U212" i="44"/>
  <c r="S212" i="44" l="1"/>
  <c r="T212" i="44" s="1"/>
  <c r="AA206" i="36"/>
  <c r="P206" i="36"/>
  <c r="S206" i="36" s="1"/>
  <c r="T206" i="36" s="1"/>
  <c r="U206" i="36"/>
  <c r="V206" i="36" l="1"/>
  <c r="R207" i="36"/>
  <c r="Y206" i="36"/>
  <c r="Z206" i="36" s="1"/>
  <c r="X207" i="36" s="1"/>
  <c r="V212" i="44"/>
  <c r="R213" i="44"/>
  <c r="Y212" i="44"/>
  <c r="Z212" i="44" s="1"/>
  <c r="X213" i="44" s="1"/>
  <c r="AA213" i="44" l="1"/>
  <c r="P213" i="44"/>
  <c r="S213" i="44" s="1"/>
  <c r="T213" i="44" s="1"/>
  <c r="U213" i="44"/>
  <c r="AA207" i="36"/>
  <c r="P207" i="36"/>
  <c r="U207" i="36"/>
  <c r="S207" i="36" l="1"/>
  <c r="T207" i="36" s="1"/>
  <c r="R214" i="44"/>
  <c r="V213" i="44"/>
  <c r="Y213" i="44"/>
  <c r="Z213" i="44" s="1"/>
  <c r="X214" i="44" s="1"/>
  <c r="AA214" i="44" l="1"/>
  <c r="U214" i="44"/>
  <c r="P214" i="44"/>
  <c r="S214" i="44" s="1"/>
  <c r="T214" i="44" s="1"/>
  <c r="R208" i="36"/>
  <c r="V207" i="36"/>
  <c r="Y207" i="36"/>
  <c r="Z207" i="36" s="1"/>
  <c r="X208" i="36" s="1"/>
  <c r="V214" i="44" l="1"/>
  <c r="R215" i="44"/>
  <c r="AA208" i="36"/>
  <c r="P208" i="36"/>
  <c r="S208" i="36" s="1"/>
  <c r="T208" i="36" s="1"/>
  <c r="U208" i="36"/>
  <c r="Y214" i="44"/>
  <c r="Z214" i="44" s="1"/>
  <c r="X215" i="44" s="1"/>
  <c r="AA215" i="44" l="1"/>
  <c r="R209" i="36"/>
  <c r="V208" i="36"/>
  <c r="Y208" i="36"/>
  <c r="Z208" i="36" s="1"/>
  <c r="X209" i="36" s="1"/>
  <c r="U215" i="44"/>
  <c r="P215" i="44"/>
  <c r="S215" i="44" s="1"/>
  <c r="T215" i="44" s="1"/>
  <c r="V215" i="44" l="1"/>
  <c r="R216" i="44"/>
  <c r="Y215" i="44"/>
  <c r="Z215" i="44" s="1"/>
  <c r="X216" i="44" s="1"/>
  <c r="AA209" i="36"/>
  <c r="U209" i="36"/>
  <c r="P209" i="36"/>
  <c r="S209" i="36" l="1"/>
  <c r="T209" i="36" s="1"/>
  <c r="AA216" i="44"/>
  <c r="U216" i="44"/>
  <c r="P216" i="44"/>
  <c r="S216" i="44" s="1"/>
  <c r="T216" i="44" s="1"/>
  <c r="R217" i="44" l="1"/>
  <c r="V216" i="44"/>
  <c r="Y216" i="44"/>
  <c r="Z216" i="44" s="1"/>
  <c r="X217" i="44" s="1"/>
  <c r="R210" i="36"/>
  <c r="V209" i="36"/>
  <c r="Y209" i="36"/>
  <c r="Z209" i="36" s="1"/>
  <c r="X210" i="36" s="1"/>
  <c r="AA217" i="44" l="1"/>
  <c r="AA210" i="36"/>
  <c r="P210" i="36"/>
  <c r="S210" i="36" s="1"/>
  <c r="T210" i="36" s="1"/>
  <c r="U210" i="36"/>
  <c r="P217" i="44"/>
  <c r="S217" i="44" s="1"/>
  <c r="T217" i="44" s="1"/>
  <c r="U217" i="44"/>
  <c r="V217" i="44" l="1"/>
  <c r="R218" i="44"/>
  <c r="Y210" i="36"/>
  <c r="Z210" i="36" s="1"/>
  <c r="X211" i="36" s="1"/>
  <c r="Y217" i="44"/>
  <c r="Z217" i="44" s="1"/>
  <c r="X218" i="44" s="1"/>
  <c r="R211" i="36"/>
  <c r="V210" i="36"/>
  <c r="AA211" i="36" l="1"/>
  <c r="P211" i="36"/>
  <c r="S211" i="36" s="1"/>
  <c r="T211" i="36" s="1"/>
  <c r="U211" i="36"/>
  <c r="AA218" i="44"/>
  <c r="P218" i="44"/>
  <c r="S218" i="44" s="1"/>
  <c r="T218" i="44" s="1"/>
  <c r="U218" i="44"/>
  <c r="R219" i="44" l="1"/>
  <c r="V218" i="44"/>
  <c r="V211" i="36"/>
  <c r="R212" i="36"/>
  <c r="Y218" i="44"/>
  <c r="Z218" i="44" s="1"/>
  <c r="X219" i="44" s="1"/>
  <c r="Y211" i="36"/>
  <c r="Z211" i="36" s="1"/>
  <c r="X212" i="36" s="1"/>
  <c r="AA212" i="36" l="1"/>
  <c r="AA219" i="44"/>
  <c r="P212" i="36"/>
  <c r="S212" i="36" s="1"/>
  <c r="T212" i="36" s="1"/>
  <c r="U212" i="36"/>
  <c r="U219" i="44"/>
  <c r="P219" i="44"/>
  <c r="S219" i="44" s="1"/>
  <c r="T219" i="44" s="1"/>
  <c r="R220" i="44" l="1"/>
  <c r="V219" i="44"/>
  <c r="V212" i="36"/>
  <c r="R213" i="36"/>
  <c r="Y219" i="44"/>
  <c r="Z219" i="44" s="1"/>
  <c r="X220" i="44" s="1"/>
  <c r="Y212" i="36"/>
  <c r="Z212" i="36" s="1"/>
  <c r="X213" i="36" s="1"/>
  <c r="AA213" i="36" l="1"/>
  <c r="P213" i="36"/>
  <c r="S213" i="36" s="1"/>
  <c r="T213" i="36" s="1"/>
  <c r="U213" i="36"/>
  <c r="AA220" i="44"/>
  <c r="P220" i="44"/>
  <c r="S220" i="44" s="1"/>
  <c r="T220" i="44" s="1"/>
  <c r="U220" i="44"/>
  <c r="R221" i="44" l="1"/>
  <c r="V220" i="44"/>
  <c r="R214" i="36"/>
  <c r="V213" i="36"/>
  <c r="Y220" i="44"/>
  <c r="Z220" i="44" s="1"/>
  <c r="X221" i="44" s="1"/>
  <c r="Y213" i="36"/>
  <c r="Z213" i="36" s="1"/>
  <c r="X214" i="36" s="1"/>
  <c r="AA221" i="44" l="1"/>
  <c r="AA214" i="36"/>
  <c r="U214" i="36"/>
  <c r="P214" i="36"/>
  <c r="S214" i="36" s="1"/>
  <c r="T214" i="36" s="1"/>
  <c r="P221" i="44"/>
  <c r="S221" i="44" s="1"/>
  <c r="T221" i="44" s="1"/>
  <c r="U221" i="44"/>
  <c r="R222" i="44" l="1"/>
  <c r="V221" i="44"/>
  <c r="V214" i="36"/>
  <c r="R215" i="36"/>
  <c r="Y221" i="44"/>
  <c r="Z221" i="44" s="1"/>
  <c r="X222" i="44" s="1"/>
  <c r="Y214" i="36"/>
  <c r="Z214" i="36" s="1"/>
  <c r="X215" i="36" s="1"/>
  <c r="AA215" i="36" l="1"/>
  <c r="P215" i="36"/>
  <c r="S215" i="36" s="1"/>
  <c r="T215" i="36" s="1"/>
  <c r="U215" i="36"/>
  <c r="AA222" i="44"/>
  <c r="U222" i="44"/>
  <c r="P222" i="44"/>
  <c r="S222" i="44" s="1"/>
  <c r="T222" i="44" s="1"/>
  <c r="V222" i="44" l="1"/>
  <c r="R223" i="44"/>
  <c r="R216" i="36"/>
  <c r="V215" i="36"/>
  <c r="Y222" i="44"/>
  <c r="Z222" i="44" s="1"/>
  <c r="X223" i="44" s="1"/>
  <c r="Y215" i="36"/>
  <c r="Z215" i="36" s="1"/>
  <c r="X216" i="36" s="1"/>
  <c r="AA216" i="36" l="1"/>
  <c r="AA223" i="44"/>
  <c r="U216" i="36"/>
  <c r="P216" i="36"/>
  <c r="S216" i="36" s="1"/>
  <c r="T216" i="36" s="1"/>
  <c r="U223" i="44"/>
  <c r="P223" i="44"/>
  <c r="S223" i="44" s="1"/>
  <c r="T223" i="44" s="1"/>
  <c r="V223" i="44" l="1"/>
  <c r="R224" i="44"/>
  <c r="R217" i="36"/>
  <c r="V216" i="36"/>
  <c r="Y223" i="44"/>
  <c r="Z223" i="44" s="1"/>
  <c r="X224" i="44" s="1"/>
  <c r="Y216" i="36"/>
  <c r="Z216" i="36" s="1"/>
  <c r="X217" i="36" s="1"/>
  <c r="AA224" i="44" l="1"/>
  <c r="P224" i="44"/>
  <c r="S224" i="44" s="1"/>
  <c r="T224" i="44" s="1"/>
  <c r="U224" i="44"/>
  <c r="AA217" i="36"/>
  <c r="P217" i="36"/>
  <c r="S217" i="36" s="1"/>
  <c r="T217" i="36" s="1"/>
  <c r="U217" i="36"/>
  <c r="R218" i="36" l="1"/>
  <c r="V217" i="36"/>
  <c r="R225" i="44"/>
  <c r="V224" i="44"/>
  <c r="Y217" i="36"/>
  <c r="Z217" i="36" s="1"/>
  <c r="X218" i="36" s="1"/>
  <c r="Y224" i="44"/>
  <c r="Z224" i="44" s="1"/>
  <c r="X225" i="44" s="1"/>
  <c r="AA225" i="44" l="1"/>
  <c r="AA218" i="36"/>
  <c r="U225" i="44"/>
  <c r="P225" i="44"/>
  <c r="S225" i="44" s="1"/>
  <c r="T225" i="44" s="1"/>
  <c r="P218" i="36"/>
  <c r="S218" i="36" s="1"/>
  <c r="T218" i="36" s="1"/>
  <c r="U218" i="36"/>
  <c r="R219" i="36" l="1"/>
  <c r="V218" i="36"/>
  <c r="V225" i="44"/>
  <c r="R226" i="44"/>
  <c r="Y218" i="36"/>
  <c r="Z218" i="36" s="1"/>
  <c r="X219" i="36" s="1"/>
  <c r="Y225" i="44"/>
  <c r="Z225" i="44" s="1"/>
  <c r="X226" i="44" s="1"/>
  <c r="AA226" i="44" l="1"/>
  <c r="AA219" i="36"/>
  <c r="P226" i="44"/>
  <c r="S226" i="44" s="1"/>
  <c r="T226" i="44" s="1"/>
  <c r="U226" i="44"/>
  <c r="P219" i="36"/>
  <c r="S219" i="36" s="1"/>
  <c r="T219" i="36" s="1"/>
  <c r="U219" i="36"/>
  <c r="R227" i="44" l="1"/>
  <c r="V226" i="44"/>
  <c r="R220" i="36"/>
  <c r="V219" i="36"/>
  <c r="Y219" i="36"/>
  <c r="Z219" i="36" s="1"/>
  <c r="X220" i="36" s="1"/>
  <c r="Y226" i="44"/>
  <c r="Z226" i="44" s="1"/>
  <c r="X227" i="44" s="1"/>
  <c r="AA227" i="44" l="1"/>
  <c r="AA220" i="36"/>
  <c r="U220" i="36"/>
  <c r="P220" i="36"/>
  <c r="S220" i="36" s="1"/>
  <c r="T220" i="36" s="1"/>
  <c r="U227" i="44"/>
  <c r="P227" i="44"/>
  <c r="S227" i="44" s="1"/>
  <c r="T227" i="44" s="1"/>
  <c r="V220" i="36" l="1"/>
  <c r="R221" i="36"/>
  <c r="R228" i="44"/>
  <c r="V227" i="44"/>
  <c r="Y227" i="44"/>
  <c r="Z227" i="44" s="1"/>
  <c r="X228" i="44" s="1"/>
  <c r="Y220" i="36"/>
  <c r="Z220" i="36" s="1"/>
  <c r="X221" i="36" s="1"/>
  <c r="AA221" i="36" l="1"/>
  <c r="AA228" i="44"/>
  <c r="U228" i="44"/>
  <c r="P228" i="44"/>
  <c r="S228" i="44" s="1"/>
  <c r="T228" i="44" s="1"/>
  <c r="P221" i="36"/>
  <c r="S221" i="36" s="1"/>
  <c r="T221" i="36" s="1"/>
  <c r="U221" i="36"/>
  <c r="V221" i="36" l="1"/>
  <c r="R222" i="36"/>
  <c r="V228" i="44"/>
  <c r="R229" i="44"/>
  <c r="Y221" i="36"/>
  <c r="Z221" i="36" s="1"/>
  <c r="X222" i="36" s="1"/>
  <c r="Y228" i="44"/>
  <c r="Z228" i="44" s="1"/>
  <c r="X229" i="44" s="1"/>
  <c r="AA229" i="44" l="1"/>
  <c r="U229" i="44"/>
  <c r="P229" i="44"/>
  <c r="AA222" i="36"/>
  <c r="U222" i="36"/>
  <c r="P222" i="36"/>
  <c r="S222" i="36" s="1"/>
  <c r="T222" i="36" s="1"/>
  <c r="R223" i="36" l="1"/>
  <c r="V222" i="36"/>
  <c r="Y222" i="36"/>
  <c r="Z222" i="36" s="1"/>
  <c r="X223" i="36" s="1"/>
  <c r="S229" i="44"/>
  <c r="T229" i="44" s="1"/>
  <c r="R230" i="44" l="1"/>
  <c r="V229" i="44"/>
  <c r="Y229" i="44"/>
  <c r="Z229" i="44" s="1"/>
  <c r="X230" i="44" s="1"/>
  <c r="AA223" i="36"/>
  <c r="U223" i="36"/>
  <c r="P223" i="36"/>
  <c r="S223" i="36" l="1"/>
  <c r="T223" i="36" s="1"/>
  <c r="AA230" i="44"/>
  <c r="U230" i="44"/>
  <c r="P230" i="44"/>
  <c r="S230" i="44" s="1"/>
  <c r="T230" i="44" s="1"/>
  <c r="V230" i="44" l="1"/>
  <c r="R231" i="44"/>
  <c r="Y230" i="44"/>
  <c r="Z230" i="44" s="1"/>
  <c r="X231" i="44" s="1"/>
  <c r="V223" i="36"/>
  <c r="R224" i="36"/>
  <c r="Y223" i="36"/>
  <c r="Z223" i="36" s="1"/>
  <c r="X224" i="36" s="1"/>
  <c r="AA224" i="36" l="1"/>
  <c r="U224" i="36"/>
  <c r="P224" i="36"/>
  <c r="AA231" i="44"/>
  <c r="P231" i="44"/>
  <c r="U231" i="44"/>
  <c r="S231" i="44" l="1"/>
  <c r="T231" i="44" s="1"/>
  <c r="S224" i="36"/>
  <c r="T224" i="36" s="1"/>
  <c r="V224" i="36" l="1"/>
  <c r="R225" i="36"/>
  <c r="V231" i="44"/>
  <c r="R232" i="44"/>
  <c r="Y224" i="36"/>
  <c r="Z224" i="36" s="1"/>
  <c r="X225" i="36" s="1"/>
  <c r="Y231" i="44"/>
  <c r="Z231" i="44" s="1"/>
  <c r="X232" i="44" s="1"/>
  <c r="AA232" i="44" l="1"/>
  <c r="AA225" i="36"/>
  <c r="U232" i="44"/>
  <c r="P232" i="44"/>
  <c r="S232" i="44" s="1"/>
  <c r="T232" i="44" s="1"/>
  <c r="P225" i="36"/>
  <c r="S225" i="36" s="1"/>
  <c r="T225" i="36" s="1"/>
  <c r="U225" i="36"/>
  <c r="R226" i="36" l="1"/>
  <c r="V225" i="36"/>
  <c r="V232" i="44"/>
  <c r="R233" i="44"/>
  <c r="Y225" i="36"/>
  <c r="Z225" i="36" s="1"/>
  <c r="X226" i="36" s="1"/>
  <c r="Y232" i="44"/>
  <c r="Z232" i="44" s="1"/>
  <c r="X233" i="44" s="1"/>
  <c r="AA233" i="44" l="1"/>
  <c r="P233" i="44"/>
  <c r="S233" i="44" s="1"/>
  <c r="T233" i="44" s="1"/>
  <c r="U233" i="44"/>
  <c r="AA226" i="36"/>
  <c r="U226" i="36"/>
  <c r="P226" i="36"/>
  <c r="R234" i="44" l="1"/>
  <c r="V233" i="44"/>
  <c r="S226" i="36"/>
  <c r="T226" i="36" s="1"/>
  <c r="Y233" i="44"/>
  <c r="Z233" i="44" s="1"/>
  <c r="X234" i="44" s="1"/>
  <c r="V226" i="36" l="1"/>
  <c r="R227" i="36"/>
  <c r="AA234" i="44"/>
  <c r="Y226" i="36"/>
  <c r="Z226" i="36" s="1"/>
  <c r="X227" i="36" s="1"/>
  <c r="U234" i="44"/>
  <c r="P234" i="44"/>
  <c r="S234" i="44" s="1"/>
  <c r="T234" i="44" s="1"/>
  <c r="V234" i="44" l="1"/>
  <c r="R235" i="44"/>
  <c r="AA227" i="36"/>
  <c r="Y234" i="44"/>
  <c r="Z234" i="44" s="1"/>
  <c r="X235" i="44" s="1"/>
  <c r="P227" i="36"/>
  <c r="S227" i="36" s="1"/>
  <c r="T227" i="36" s="1"/>
  <c r="U227" i="36"/>
  <c r="V227" i="36" l="1"/>
  <c r="R228" i="36"/>
  <c r="Y227" i="36"/>
  <c r="Z227" i="36" s="1"/>
  <c r="X228" i="36" s="1"/>
  <c r="AA235" i="44"/>
  <c r="U235" i="44"/>
  <c r="P235" i="44"/>
  <c r="S235" i="44" s="1"/>
  <c r="T235" i="44" s="1"/>
  <c r="R236" i="44" l="1"/>
  <c r="V235" i="44"/>
  <c r="Y235" i="44"/>
  <c r="Z235" i="44" s="1"/>
  <c r="X236" i="44" s="1"/>
  <c r="AA228" i="36"/>
  <c r="U228" i="36"/>
  <c r="P228" i="36"/>
  <c r="S228" i="36" s="1"/>
  <c r="T228" i="36" s="1"/>
  <c r="R229" i="36" l="1"/>
  <c r="V228" i="36"/>
  <c r="Y228" i="36"/>
  <c r="Z228" i="36" s="1"/>
  <c r="X229" i="36" s="1"/>
  <c r="AA236" i="44"/>
  <c r="U236" i="44"/>
  <c r="P236" i="44"/>
  <c r="S236" i="44" s="1"/>
  <c r="T236" i="44" s="1"/>
  <c r="V236" i="44" l="1"/>
  <c r="R237" i="44"/>
  <c r="Y236" i="44"/>
  <c r="Z236" i="44" s="1"/>
  <c r="X237" i="44" s="1"/>
  <c r="AA229" i="36"/>
  <c r="U229" i="36"/>
  <c r="P229" i="36"/>
  <c r="S229" i="36" s="1"/>
  <c r="T229" i="36" s="1"/>
  <c r="V229" i="36" l="1"/>
  <c r="R230" i="36"/>
  <c r="Y229" i="36"/>
  <c r="Z229" i="36" s="1"/>
  <c r="X230" i="36" s="1"/>
  <c r="AA237" i="44"/>
  <c r="P237" i="44"/>
  <c r="S237" i="44" s="1"/>
  <c r="T237" i="44" s="1"/>
  <c r="U237" i="44"/>
  <c r="R238" i="44" l="1"/>
  <c r="V237" i="44"/>
  <c r="Y237" i="44"/>
  <c r="Z237" i="44" s="1"/>
  <c r="X238" i="44" s="1"/>
  <c r="AA230" i="36"/>
  <c r="U230" i="36"/>
  <c r="P230" i="36"/>
  <c r="S230" i="36" s="1"/>
  <c r="T230" i="36" s="1"/>
  <c r="R231" i="36" l="1"/>
  <c r="V230" i="36"/>
  <c r="Y230" i="36"/>
  <c r="Z230" i="36" s="1"/>
  <c r="X231" i="36" s="1"/>
  <c r="AA238" i="44"/>
  <c r="P238" i="44"/>
  <c r="S238" i="44" s="1"/>
  <c r="T238" i="44" s="1"/>
  <c r="U238" i="44"/>
  <c r="R239" i="44" l="1"/>
  <c r="V238" i="44"/>
  <c r="Y238" i="44"/>
  <c r="Z238" i="44" s="1"/>
  <c r="X239" i="44" s="1"/>
  <c r="AA231" i="36"/>
  <c r="U231" i="36"/>
  <c r="P231" i="36"/>
  <c r="S231" i="36" s="1"/>
  <c r="T231" i="36" s="1"/>
  <c r="V231" i="36" l="1"/>
  <c r="R232" i="36"/>
  <c r="Y231" i="36"/>
  <c r="Z231" i="36" s="1"/>
  <c r="X232" i="36" s="1"/>
  <c r="AA239" i="44"/>
  <c r="U239" i="44"/>
  <c r="P239" i="44"/>
  <c r="S239" i="44" s="1"/>
  <c r="T239" i="44" s="1"/>
  <c r="R240" i="44" l="1"/>
  <c r="V239" i="44"/>
  <c r="Y239" i="44"/>
  <c r="Z239" i="44" s="1"/>
  <c r="X240" i="44" s="1"/>
  <c r="AA232" i="36"/>
  <c r="U232" i="36"/>
  <c r="P232" i="36"/>
  <c r="S232" i="36" s="1"/>
  <c r="T232" i="36" s="1"/>
  <c r="R233" i="36" l="1"/>
  <c r="V232" i="36"/>
  <c r="Y232" i="36"/>
  <c r="Z232" i="36" s="1"/>
  <c r="X233" i="36" s="1"/>
  <c r="AA240" i="44"/>
  <c r="P240" i="44"/>
  <c r="S240" i="44" s="1"/>
  <c r="T240" i="44" s="1"/>
  <c r="U240" i="44"/>
  <c r="R241" i="44" l="1"/>
  <c r="V240" i="44"/>
  <c r="Y240" i="44"/>
  <c r="Z240" i="44" s="1"/>
  <c r="X241" i="44" s="1"/>
  <c r="AA233" i="36"/>
  <c r="U233" i="36"/>
  <c r="P233" i="36"/>
  <c r="S233" i="36" s="1"/>
  <c r="T233" i="36" s="1"/>
  <c r="R234" i="36" l="1"/>
  <c r="V233" i="36"/>
  <c r="Y233" i="36"/>
  <c r="Z233" i="36" s="1"/>
  <c r="X234" i="36" s="1"/>
  <c r="AA241" i="44"/>
  <c r="P241" i="44"/>
  <c r="S241" i="44" s="1"/>
  <c r="T241" i="44" s="1"/>
  <c r="U241" i="44"/>
  <c r="R242" i="44" l="1"/>
  <c r="V241" i="44"/>
  <c r="Y241" i="44"/>
  <c r="Z241" i="44" s="1"/>
  <c r="X242" i="44" s="1"/>
  <c r="AA234" i="36"/>
  <c r="U234" i="36"/>
  <c r="P234" i="36"/>
  <c r="S234" i="36" l="1"/>
  <c r="T234" i="36" s="1"/>
  <c r="AA242" i="44"/>
  <c r="U242" i="44"/>
  <c r="P242" i="44"/>
  <c r="S242" i="44" l="1"/>
  <c r="T242" i="44" s="1"/>
  <c r="V234" i="36"/>
  <c r="R235" i="36"/>
  <c r="Y234" i="36"/>
  <c r="Z234" i="36" s="1"/>
  <c r="X235" i="36" s="1"/>
  <c r="AA235" i="36" l="1"/>
  <c r="U235" i="36"/>
  <c r="P235" i="36"/>
  <c r="R243" i="44"/>
  <c r="V242" i="44"/>
  <c r="Y242" i="44"/>
  <c r="Z242" i="44" s="1"/>
  <c r="X243" i="44" s="1"/>
  <c r="AA243" i="44" l="1"/>
  <c r="U243" i="44"/>
  <c r="P243" i="44"/>
  <c r="S243" i="44" s="1"/>
  <c r="T243" i="44" s="1"/>
  <c r="S235" i="36"/>
  <c r="T235" i="36" s="1"/>
  <c r="V243" i="44" l="1"/>
  <c r="R244" i="44"/>
  <c r="V235" i="36"/>
  <c r="R236" i="36"/>
  <c r="Y243" i="44"/>
  <c r="Z243" i="44" s="1"/>
  <c r="X244" i="44" s="1"/>
  <c r="Y235" i="36"/>
  <c r="Z235" i="36" s="1"/>
  <c r="X236" i="36" s="1"/>
  <c r="P236" i="36" l="1"/>
  <c r="S236" i="36" s="1"/>
  <c r="T236" i="36" s="1"/>
  <c r="U236" i="36"/>
  <c r="AA236" i="36"/>
  <c r="AA244" i="44"/>
  <c r="P244" i="44"/>
  <c r="S244" i="44" s="1"/>
  <c r="T244" i="44" s="1"/>
  <c r="U244" i="44"/>
  <c r="R245" i="44" l="1"/>
  <c r="V244" i="44"/>
  <c r="R237" i="36"/>
  <c r="V236" i="36"/>
  <c r="Y244" i="44"/>
  <c r="Z244" i="44" s="1"/>
  <c r="X245" i="44" s="1"/>
  <c r="Y236" i="36"/>
  <c r="Z236" i="36" s="1"/>
  <c r="X237" i="36" s="1"/>
  <c r="AA237" i="36" l="1"/>
  <c r="AA245" i="44"/>
  <c r="P237" i="36"/>
  <c r="S237" i="36" s="1"/>
  <c r="T237" i="36" s="1"/>
  <c r="U237" i="36"/>
  <c r="P245" i="44"/>
  <c r="S245" i="44" s="1"/>
  <c r="T245" i="44" s="1"/>
  <c r="U245" i="44"/>
  <c r="R246" i="44" l="1"/>
  <c r="V245" i="44"/>
  <c r="V237" i="36"/>
  <c r="R238" i="36"/>
  <c r="Y245" i="44"/>
  <c r="Z245" i="44" s="1"/>
  <c r="X246" i="44" s="1"/>
  <c r="Y237" i="36"/>
  <c r="Z237" i="36" s="1"/>
  <c r="X238" i="36" s="1"/>
  <c r="P238" i="36" l="1"/>
  <c r="S238" i="36" s="1"/>
  <c r="T238" i="36" s="1"/>
  <c r="U238" i="36"/>
  <c r="AA238" i="36"/>
  <c r="AA246" i="44"/>
  <c r="U246" i="44"/>
  <c r="P246" i="44"/>
  <c r="S246" i="44" s="1"/>
  <c r="T246" i="44" s="1"/>
  <c r="R247" i="44" l="1"/>
  <c r="V246" i="44"/>
  <c r="Y246" i="44"/>
  <c r="Z246" i="44" s="1"/>
  <c r="X247" i="44" s="1"/>
  <c r="R239" i="36"/>
  <c r="V238" i="36"/>
  <c r="Y238" i="36"/>
  <c r="Z238" i="36" s="1"/>
  <c r="X239" i="36" s="1"/>
  <c r="AA239" i="36" l="1"/>
  <c r="U239" i="36"/>
  <c r="P239" i="36"/>
  <c r="S239" i="36" s="1"/>
  <c r="T239" i="36" s="1"/>
  <c r="AA247" i="44"/>
  <c r="U247" i="44"/>
  <c r="P247" i="44"/>
  <c r="S247" i="44" s="1"/>
  <c r="T247" i="44" s="1"/>
  <c r="R248" i="44" l="1"/>
  <c r="V247" i="44"/>
  <c r="R240" i="36"/>
  <c r="V239" i="36"/>
  <c r="Y247" i="44"/>
  <c r="Z247" i="44" s="1"/>
  <c r="X248" i="44" s="1"/>
  <c r="Y239" i="36"/>
  <c r="Z239" i="36" s="1"/>
  <c r="X240" i="36" s="1"/>
  <c r="AA240" i="36" l="1"/>
  <c r="AA248" i="44"/>
  <c r="U240" i="36"/>
  <c r="P240" i="36"/>
  <c r="S240" i="36" s="1"/>
  <c r="T240" i="36" s="1"/>
  <c r="P248" i="44"/>
  <c r="S248" i="44" s="1"/>
  <c r="T248" i="44" s="1"/>
  <c r="U248" i="44"/>
  <c r="V240" i="36" l="1"/>
  <c r="R241" i="36"/>
  <c r="V248" i="44"/>
  <c r="R249" i="44"/>
  <c r="Y248" i="44"/>
  <c r="Z248" i="44" s="1"/>
  <c r="X249" i="44" s="1"/>
  <c r="Y240" i="36"/>
  <c r="Z240" i="36" s="1"/>
  <c r="X241" i="36" s="1"/>
  <c r="AA241" i="36" l="1"/>
  <c r="P249" i="44"/>
  <c r="U249" i="44"/>
  <c r="AA249" i="44"/>
  <c r="U241" i="36"/>
  <c r="P241" i="36"/>
  <c r="S241" i="36" l="1"/>
  <c r="T241" i="36" s="1"/>
  <c r="S249" i="44"/>
  <c r="T249" i="44" s="1"/>
  <c r="V241" i="36" l="1"/>
  <c r="R242" i="36"/>
  <c r="R250" i="44"/>
  <c r="V249" i="44"/>
  <c r="Y249" i="44"/>
  <c r="Z249" i="44" s="1"/>
  <c r="X250" i="44" s="1"/>
  <c r="Y241" i="36"/>
  <c r="Z241" i="36" s="1"/>
  <c r="X242" i="36" s="1"/>
  <c r="AA250" i="44" l="1"/>
  <c r="AA242" i="36"/>
  <c r="P250" i="44"/>
  <c r="S250" i="44" s="1"/>
  <c r="T250" i="44" s="1"/>
  <c r="U250" i="44"/>
  <c r="P242" i="36"/>
  <c r="S242" i="36" s="1"/>
  <c r="T242" i="36" s="1"/>
  <c r="U242" i="36"/>
  <c r="R243" i="36" l="1"/>
  <c r="V242" i="36"/>
  <c r="Y242" i="36"/>
  <c r="Z242" i="36" s="1"/>
  <c r="X243" i="36" s="1"/>
  <c r="R251" i="44"/>
  <c r="V250" i="44"/>
  <c r="Y250" i="44"/>
  <c r="Z250" i="44" s="1"/>
  <c r="X251" i="44" s="1"/>
  <c r="AA251" i="44" l="1"/>
  <c r="U251" i="44"/>
  <c r="P251" i="44"/>
  <c r="S251" i="44" s="1"/>
  <c r="T251" i="44" s="1"/>
  <c r="AA243" i="36"/>
  <c r="P243" i="36"/>
  <c r="S243" i="36" s="1"/>
  <c r="T243" i="36" s="1"/>
  <c r="U243" i="36"/>
  <c r="R244" i="36" l="1"/>
  <c r="V243" i="36"/>
  <c r="R252" i="44"/>
  <c r="V251" i="44"/>
  <c r="Y243" i="36"/>
  <c r="Z243" i="36" s="1"/>
  <c r="X244" i="36" s="1"/>
  <c r="Y251" i="44"/>
  <c r="Z251" i="44" s="1"/>
  <c r="X252" i="44" s="1"/>
  <c r="AA244" i="36" l="1"/>
  <c r="AA252" i="44"/>
  <c r="P252" i="44"/>
  <c r="U252" i="44"/>
  <c r="U244" i="36"/>
  <c r="P244" i="36"/>
  <c r="S244" i="36" l="1"/>
  <c r="T244" i="36" s="1"/>
  <c r="S252" i="44"/>
  <c r="T252" i="44" s="1"/>
  <c r="R253" i="44" l="1"/>
  <c r="V252" i="44"/>
  <c r="V244" i="36"/>
  <c r="R245" i="36"/>
  <c r="Y252" i="44"/>
  <c r="Z252" i="44" s="1"/>
  <c r="X253" i="44" s="1"/>
  <c r="Y244" i="36"/>
  <c r="Z244" i="36" s="1"/>
  <c r="X245" i="36" s="1"/>
  <c r="AA245" i="36" l="1"/>
  <c r="AA253" i="44"/>
  <c r="P245" i="36"/>
  <c r="S245" i="36" s="1"/>
  <c r="T245" i="36" s="1"/>
  <c r="U245" i="36"/>
  <c r="P253" i="44"/>
  <c r="U253" i="44"/>
  <c r="S253" i="44" l="1"/>
  <c r="T253" i="44" s="1"/>
  <c r="V245" i="36"/>
  <c r="R246" i="36"/>
  <c r="Y245" i="36"/>
  <c r="Z245" i="36" s="1"/>
  <c r="X246" i="36" s="1"/>
  <c r="P246" i="36" l="1"/>
  <c r="S246" i="36" s="1"/>
  <c r="T246" i="36" s="1"/>
  <c r="U246" i="36"/>
  <c r="AA246" i="36"/>
  <c r="V253" i="44"/>
  <c r="R254" i="44"/>
  <c r="Y253" i="44"/>
  <c r="Z253" i="44" s="1"/>
  <c r="X254" i="44" s="1"/>
  <c r="AA254" i="44" l="1"/>
  <c r="P254" i="44"/>
  <c r="S254" i="44" s="1"/>
  <c r="T254" i="44" s="1"/>
  <c r="U254" i="44"/>
  <c r="V246" i="36"/>
  <c r="R247" i="36"/>
  <c r="Y246" i="36"/>
  <c r="Z246" i="36" s="1"/>
  <c r="X247" i="36" s="1"/>
  <c r="R255" i="44" l="1"/>
  <c r="V254" i="44"/>
  <c r="AA247" i="36"/>
  <c r="U247" i="36"/>
  <c r="P247" i="36"/>
  <c r="S247" i="36" s="1"/>
  <c r="T247" i="36" s="1"/>
  <c r="Y254" i="44"/>
  <c r="Z254" i="44" s="1"/>
  <c r="X255" i="44" s="1"/>
  <c r="R248" i="36" l="1"/>
  <c r="V247" i="36"/>
  <c r="AA255" i="44"/>
  <c r="Y247" i="36"/>
  <c r="Z247" i="36" s="1"/>
  <c r="X248" i="36" s="1"/>
  <c r="P255" i="44"/>
  <c r="S255" i="44" s="1"/>
  <c r="T255" i="44" s="1"/>
  <c r="U255" i="44"/>
  <c r="R256" i="44" l="1"/>
  <c r="V255" i="44"/>
  <c r="Y255" i="44"/>
  <c r="Z255" i="44" s="1"/>
  <c r="X256" i="44" s="1"/>
  <c r="AA248" i="36"/>
  <c r="U248" i="36"/>
  <c r="P248" i="36"/>
  <c r="S248" i="36" s="1"/>
  <c r="T248" i="36" s="1"/>
  <c r="R249" i="36" l="1"/>
  <c r="V248" i="36"/>
  <c r="Y248" i="36"/>
  <c r="Z248" i="36" s="1"/>
  <c r="X249" i="36" s="1"/>
  <c r="AA256" i="44"/>
  <c r="P256" i="44"/>
  <c r="S256" i="44" s="1"/>
  <c r="T256" i="44" s="1"/>
  <c r="U256" i="44"/>
  <c r="V256" i="44" l="1"/>
  <c r="R257" i="44"/>
  <c r="Y256" i="44"/>
  <c r="Z256" i="44" s="1"/>
  <c r="X257" i="44" s="1"/>
  <c r="AA249" i="36"/>
  <c r="P249" i="36"/>
  <c r="U249" i="36"/>
  <c r="S249" i="36" l="1"/>
  <c r="T249" i="36" s="1"/>
  <c r="AA257" i="44"/>
  <c r="P257" i="44"/>
  <c r="S257" i="44" s="1"/>
  <c r="T257" i="44" s="1"/>
  <c r="U257" i="44"/>
  <c r="R258" i="44" l="1"/>
  <c r="V257" i="44"/>
  <c r="Y257" i="44"/>
  <c r="Z257" i="44" s="1"/>
  <c r="X258" i="44" s="1"/>
  <c r="R250" i="36"/>
  <c r="V249" i="36"/>
  <c r="Y249" i="36"/>
  <c r="Z249" i="36" s="1"/>
  <c r="X250" i="36" s="1"/>
  <c r="P250" i="36" l="1"/>
  <c r="S250" i="36" s="1"/>
  <c r="T250" i="36" s="1"/>
  <c r="U250" i="36"/>
  <c r="AA250" i="36"/>
  <c r="AA258" i="44"/>
  <c r="P258" i="44"/>
  <c r="S258" i="44" s="1"/>
  <c r="T258" i="44" s="1"/>
  <c r="U258" i="44"/>
  <c r="V258" i="44" l="1"/>
  <c r="R259" i="44"/>
  <c r="V250" i="36"/>
  <c r="R251" i="36"/>
  <c r="Y258" i="44"/>
  <c r="Z258" i="44" s="1"/>
  <c r="X259" i="44" s="1"/>
  <c r="Y250" i="36"/>
  <c r="Z250" i="36" s="1"/>
  <c r="X251" i="36" s="1"/>
  <c r="AA251" i="36" l="1"/>
  <c r="U251" i="36"/>
  <c r="P251" i="36"/>
  <c r="S251" i="36" s="1"/>
  <c r="T251" i="36" s="1"/>
  <c r="AA259" i="44"/>
  <c r="P259" i="44"/>
  <c r="S259" i="44" s="1"/>
  <c r="T259" i="44" s="1"/>
  <c r="U259" i="44"/>
  <c r="V259" i="44" l="1"/>
  <c r="R260" i="44"/>
  <c r="V251" i="36"/>
  <c r="R252" i="36"/>
  <c r="Y259" i="44"/>
  <c r="Z259" i="44" s="1"/>
  <c r="X260" i="44" s="1"/>
  <c r="Y251" i="36"/>
  <c r="Z251" i="36" s="1"/>
  <c r="X252" i="36" s="1"/>
  <c r="AA252" i="36" l="1"/>
  <c r="AA260" i="44"/>
  <c r="P252" i="36"/>
  <c r="S252" i="36" s="1"/>
  <c r="T252" i="36" s="1"/>
  <c r="U252" i="36"/>
  <c r="P260" i="44"/>
  <c r="S260" i="44" s="1"/>
  <c r="T260" i="44" s="1"/>
  <c r="U260" i="44"/>
  <c r="R261" i="44" l="1"/>
  <c r="V260" i="44"/>
  <c r="V252" i="36"/>
  <c r="R253" i="36"/>
  <c r="Y260" i="44"/>
  <c r="Z260" i="44" s="1"/>
  <c r="X261" i="44" s="1"/>
  <c r="Y252" i="36"/>
  <c r="Z252" i="36" s="1"/>
  <c r="X253" i="36" s="1"/>
  <c r="AA253" i="36" l="1"/>
  <c r="AA261" i="44"/>
  <c r="U253" i="36"/>
  <c r="P253" i="36"/>
  <c r="P261" i="44"/>
  <c r="U261" i="44"/>
  <c r="S261" i="44" l="1"/>
  <c r="T261" i="44" s="1"/>
  <c r="S253" i="36"/>
  <c r="T253" i="36" s="1"/>
  <c r="V253" i="36" l="1"/>
  <c r="R254" i="36"/>
  <c r="Y253" i="36"/>
  <c r="Z253" i="36" s="1"/>
  <c r="X254" i="36" s="1"/>
  <c r="R262" i="44"/>
  <c r="V261" i="44"/>
  <c r="Y261" i="44"/>
  <c r="Z261" i="44" s="1"/>
  <c r="X262" i="44" s="1"/>
  <c r="AA262" i="44" l="1"/>
  <c r="U262" i="44"/>
  <c r="P262" i="44"/>
  <c r="S262" i="44" s="1"/>
  <c r="T262" i="44" s="1"/>
  <c r="AA254" i="36"/>
  <c r="U254" i="36"/>
  <c r="P254" i="36"/>
  <c r="S254" i="36" s="1"/>
  <c r="T254" i="36" s="1"/>
  <c r="R255" i="36" l="1"/>
  <c r="V254" i="36"/>
  <c r="Y254" i="36"/>
  <c r="Z254" i="36" s="1"/>
  <c r="X255" i="36" s="1"/>
  <c r="V262" i="44"/>
  <c r="R263" i="44"/>
  <c r="Y262" i="44"/>
  <c r="Z262" i="44" s="1"/>
  <c r="X263" i="44" s="1"/>
  <c r="AA263" i="44" l="1"/>
  <c r="P263" i="44"/>
  <c r="S263" i="44" s="1"/>
  <c r="T263" i="44" s="1"/>
  <c r="U263" i="44"/>
  <c r="AA255" i="36"/>
  <c r="P255" i="36"/>
  <c r="S255" i="36" s="1"/>
  <c r="T255" i="36" s="1"/>
  <c r="U255" i="36"/>
  <c r="V255" i="36" l="1"/>
  <c r="R256" i="36"/>
  <c r="R264" i="44"/>
  <c r="V263" i="44"/>
  <c r="Y255" i="36"/>
  <c r="Z255" i="36" s="1"/>
  <c r="X256" i="36" s="1"/>
  <c r="Y263" i="44"/>
  <c r="Z263" i="44" s="1"/>
  <c r="X264" i="44" s="1"/>
  <c r="AA256" i="36" l="1"/>
  <c r="AA264" i="44"/>
  <c r="U264" i="44"/>
  <c r="P264" i="44"/>
  <c r="S264" i="44" s="1"/>
  <c r="T264" i="44" s="1"/>
  <c r="P256" i="36"/>
  <c r="S256" i="36" s="1"/>
  <c r="T256" i="36" s="1"/>
  <c r="U256" i="36"/>
  <c r="V256" i="36" l="1"/>
  <c r="R257" i="36"/>
  <c r="R265" i="44"/>
  <c r="V264" i="44"/>
  <c r="Y256" i="36"/>
  <c r="Z256" i="36" s="1"/>
  <c r="X257" i="36" s="1"/>
  <c r="Y264" i="44"/>
  <c r="Z264" i="44" s="1"/>
  <c r="X265" i="44" s="1"/>
  <c r="AA257" i="36" l="1"/>
  <c r="AA265" i="44"/>
  <c r="U265" i="44"/>
  <c r="P265" i="44"/>
  <c r="U257" i="36"/>
  <c r="P257" i="36"/>
  <c r="S257" i="36" l="1"/>
  <c r="T257" i="36" s="1"/>
  <c r="S265" i="44"/>
  <c r="T265" i="44" s="1"/>
  <c r="Y257" i="36" l="1"/>
  <c r="Z257" i="36" s="1"/>
  <c r="X258" i="36" s="1"/>
  <c r="AA258" i="36" s="1"/>
  <c r="V265" i="44"/>
  <c r="R266" i="44"/>
  <c r="R258" i="36"/>
  <c r="V257" i="36"/>
  <c r="Y265" i="44"/>
  <c r="Z265" i="44" s="1"/>
  <c r="X266" i="44" s="1"/>
  <c r="P266" i="44" l="1"/>
  <c r="U266" i="44"/>
  <c r="AA266" i="44"/>
  <c r="U258" i="36"/>
  <c r="P258" i="36"/>
  <c r="S258" i="36" s="1"/>
  <c r="T258" i="36" s="1"/>
  <c r="V258" i="36" l="1"/>
  <c r="R259" i="36"/>
  <c r="Y258" i="36"/>
  <c r="Z258" i="36" s="1"/>
  <c r="X259" i="36" s="1"/>
  <c r="S266" i="44"/>
  <c r="T266" i="44" s="1"/>
  <c r="R267" i="44" l="1"/>
  <c r="V266" i="44"/>
  <c r="Y266" i="44"/>
  <c r="Z266" i="44" s="1"/>
  <c r="X267" i="44" s="1"/>
  <c r="AA259" i="36"/>
  <c r="P259" i="36"/>
  <c r="S259" i="36" s="1"/>
  <c r="T259" i="36" s="1"/>
  <c r="U259" i="36"/>
  <c r="R260" i="36" l="1"/>
  <c r="V259" i="36"/>
  <c r="Y259" i="36"/>
  <c r="Z259" i="36" s="1"/>
  <c r="X260" i="36" s="1"/>
  <c r="AA267" i="44"/>
  <c r="P267" i="44"/>
  <c r="U267" i="44"/>
  <c r="S267" i="44" l="1"/>
  <c r="T267" i="44" s="1"/>
  <c r="AA260" i="36"/>
  <c r="U260" i="36"/>
  <c r="P260" i="36"/>
  <c r="S260" i="36" s="1"/>
  <c r="T260" i="36" s="1"/>
  <c r="V260" i="36" l="1"/>
  <c r="R261" i="36"/>
  <c r="Y260" i="36"/>
  <c r="Z260" i="36" s="1"/>
  <c r="X261" i="36" s="1"/>
  <c r="V267" i="44"/>
  <c r="R268" i="44"/>
  <c r="Y267" i="44"/>
  <c r="Z267" i="44" s="1"/>
  <c r="X268" i="44" s="1"/>
  <c r="P268" i="44" l="1"/>
  <c r="S268" i="44" s="1"/>
  <c r="T268" i="44" s="1"/>
  <c r="U268" i="44"/>
  <c r="AA268" i="44"/>
  <c r="AA261" i="36"/>
  <c r="P261" i="36"/>
  <c r="S261" i="36" s="1"/>
  <c r="T261" i="36" s="1"/>
  <c r="U261" i="36"/>
  <c r="V261" i="36" l="1"/>
  <c r="R262" i="36"/>
  <c r="Y261" i="36"/>
  <c r="Z261" i="36" s="1"/>
  <c r="X262" i="36" s="1"/>
  <c r="R269" i="44"/>
  <c r="V268" i="44"/>
  <c r="Y268" i="44"/>
  <c r="Z268" i="44" s="1"/>
  <c r="X269" i="44" s="1"/>
  <c r="AA269" i="44" l="1"/>
  <c r="U269" i="44"/>
  <c r="P269" i="44"/>
  <c r="S269" i="44" s="1"/>
  <c r="T269" i="44" s="1"/>
  <c r="AA262" i="36"/>
  <c r="U262" i="36"/>
  <c r="P262" i="36"/>
  <c r="S262" i="36" s="1"/>
  <c r="T262" i="36" s="1"/>
  <c r="R263" i="36" l="1"/>
  <c r="V262" i="36"/>
  <c r="R270" i="44"/>
  <c r="V269" i="44"/>
  <c r="Y262" i="36"/>
  <c r="Z262" i="36" s="1"/>
  <c r="X263" i="36" s="1"/>
  <c r="Y269" i="44"/>
  <c r="Z269" i="44" s="1"/>
  <c r="X270" i="44" s="1"/>
  <c r="AA270" i="44" l="1"/>
  <c r="AA263" i="36"/>
  <c r="P270" i="44"/>
  <c r="S270" i="44" s="1"/>
  <c r="T270" i="44" s="1"/>
  <c r="U270" i="44"/>
  <c r="P263" i="36"/>
  <c r="S263" i="36" s="1"/>
  <c r="T263" i="36" s="1"/>
  <c r="U263" i="36"/>
  <c r="R264" i="36" l="1"/>
  <c r="V263" i="36"/>
  <c r="R271" i="44"/>
  <c r="V270" i="44"/>
  <c r="Y270" i="44"/>
  <c r="Z270" i="44" s="1"/>
  <c r="X271" i="44" s="1"/>
  <c r="Y263" i="36"/>
  <c r="Z263" i="36" s="1"/>
  <c r="X264" i="36" s="1"/>
  <c r="AA271" i="44" l="1"/>
  <c r="AA264" i="36"/>
  <c r="P271" i="44"/>
  <c r="S271" i="44" s="1"/>
  <c r="T271" i="44" s="1"/>
  <c r="U271" i="44"/>
  <c r="U264" i="36"/>
  <c r="P264" i="36"/>
  <c r="V271" i="44" l="1"/>
  <c r="R272" i="44"/>
  <c r="S264" i="36"/>
  <c r="T264" i="36" s="1"/>
  <c r="Y271" i="44"/>
  <c r="Z271" i="44" s="1"/>
  <c r="X272" i="44" s="1"/>
  <c r="V264" i="36" l="1"/>
  <c r="R265" i="36"/>
  <c r="AA272" i="44"/>
  <c r="Y264" i="36"/>
  <c r="Z264" i="36" s="1"/>
  <c r="X265" i="36" s="1"/>
  <c r="P272" i="44"/>
  <c r="S272" i="44" s="1"/>
  <c r="T272" i="44" s="1"/>
  <c r="U272" i="44"/>
  <c r="R273" i="44" l="1"/>
  <c r="V272" i="44"/>
  <c r="Y272" i="44"/>
  <c r="Z272" i="44" s="1"/>
  <c r="X273" i="44" s="1"/>
  <c r="AA265" i="36"/>
  <c r="U265" i="36"/>
  <c r="P265" i="36"/>
  <c r="S265" i="36" l="1"/>
  <c r="T265" i="36" s="1"/>
  <c r="AA273" i="44"/>
  <c r="P273" i="44"/>
  <c r="U273" i="44"/>
  <c r="S273" i="44" l="1"/>
  <c r="T273" i="44" s="1"/>
  <c r="V265" i="36"/>
  <c r="R266" i="36"/>
  <c r="Y265" i="36"/>
  <c r="Z265" i="36" s="1"/>
  <c r="X266" i="36" s="1"/>
  <c r="U266" i="36" l="1"/>
  <c r="P266" i="36"/>
  <c r="S266" i="36" s="1"/>
  <c r="T266" i="36" s="1"/>
  <c r="AA266" i="36"/>
  <c r="V273" i="44"/>
  <c r="R274" i="44"/>
  <c r="Y273" i="44"/>
  <c r="Z273" i="44" s="1"/>
  <c r="X274" i="44" s="1"/>
  <c r="R267" i="36" l="1"/>
  <c r="V266" i="36"/>
  <c r="AA274" i="44"/>
  <c r="P274" i="44"/>
  <c r="S274" i="44" s="1"/>
  <c r="T274" i="44" s="1"/>
  <c r="U274" i="44"/>
  <c r="Y266" i="36"/>
  <c r="Z266" i="36" s="1"/>
  <c r="X267" i="36" s="1"/>
  <c r="V274" i="44" l="1"/>
  <c r="R275" i="44"/>
  <c r="AA267" i="36"/>
  <c r="Y274" i="44"/>
  <c r="Z274" i="44" s="1"/>
  <c r="X275" i="44" s="1"/>
  <c r="U267" i="36"/>
  <c r="P267" i="36"/>
  <c r="AA275" i="44" l="1"/>
  <c r="S267" i="36"/>
  <c r="T267" i="36" s="1"/>
  <c r="U275" i="44"/>
  <c r="P275" i="44"/>
  <c r="S275" i="44" s="1"/>
  <c r="T275" i="44" s="1"/>
  <c r="R276" i="44" l="1"/>
  <c r="V275" i="44"/>
  <c r="Y275" i="44"/>
  <c r="Z275" i="44" s="1"/>
  <c r="X276" i="44" s="1"/>
  <c r="V267" i="36"/>
  <c r="R268" i="36"/>
  <c r="Y267" i="36"/>
  <c r="Z267" i="36" s="1"/>
  <c r="X268" i="36" s="1"/>
  <c r="AA268" i="36" l="1"/>
  <c r="U268" i="36"/>
  <c r="P268" i="36"/>
  <c r="AA276" i="44"/>
  <c r="U276" i="44"/>
  <c r="P276" i="44"/>
  <c r="S276" i="44" s="1"/>
  <c r="T276" i="44" s="1"/>
  <c r="R277" i="44" l="1"/>
  <c r="V276" i="44"/>
  <c r="Y276" i="44"/>
  <c r="Z276" i="44" s="1"/>
  <c r="X277" i="44" s="1"/>
  <c r="S268" i="36"/>
  <c r="T268" i="36" s="1"/>
  <c r="AA277" i="44" l="1"/>
  <c r="V268" i="36"/>
  <c r="R269" i="36"/>
  <c r="Y268" i="36"/>
  <c r="Z268" i="36" s="1"/>
  <c r="X269" i="36" s="1"/>
  <c r="P277" i="44"/>
  <c r="S277" i="44" s="1"/>
  <c r="T277" i="44" s="1"/>
  <c r="U277" i="44"/>
  <c r="Y277" i="44" l="1"/>
  <c r="Z277" i="44" s="1"/>
  <c r="X278" i="44" s="1"/>
  <c r="P269" i="36"/>
  <c r="S269" i="36" s="1"/>
  <c r="T269" i="36" s="1"/>
  <c r="U269" i="36"/>
  <c r="V277" i="44"/>
  <c r="R278" i="44"/>
  <c r="AA269" i="36"/>
  <c r="R270" i="36" l="1"/>
  <c r="V269" i="36"/>
  <c r="P278" i="44"/>
  <c r="S278" i="44" s="1"/>
  <c r="T278" i="44" s="1"/>
  <c r="U278" i="44"/>
  <c r="Y269" i="36"/>
  <c r="Z269" i="36" s="1"/>
  <c r="X270" i="36" s="1"/>
  <c r="AA278" i="44"/>
  <c r="R279" i="44" l="1"/>
  <c r="V278" i="44"/>
  <c r="AA270" i="36"/>
  <c r="Y278" i="44"/>
  <c r="Z278" i="44" s="1"/>
  <c r="X279" i="44" s="1"/>
  <c r="P270" i="36"/>
  <c r="S270" i="36" s="1"/>
  <c r="T270" i="36" s="1"/>
  <c r="U270" i="36"/>
  <c r="R271" i="36" l="1"/>
  <c r="V270" i="36"/>
  <c r="Y270" i="36"/>
  <c r="Z270" i="36" s="1"/>
  <c r="X271" i="36" s="1"/>
  <c r="AA279" i="44"/>
  <c r="U279" i="44"/>
  <c r="P279" i="44"/>
  <c r="S279" i="44" s="1"/>
  <c r="T279" i="44" s="1"/>
  <c r="R280" i="44" l="1"/>
  <c r="V279" i="44"/>
  <c r="Y279" i="44"/>
  <c r="Z279" i="44" s="1"/>
  <c r="X280" i="44" s="1"/>
  <c r="AA271" i="36"/>
  <c r="U271" i="36"/>
  <c r="P271" i="36"/>
  <c r="S271" i="36" l="1"/>
  <c r="T271" i="36" s="1"/>
  <c r="AA280" i="44"/>
  <c r="P280" i="44"/>
  <c r="S280" i="44" s="1"/>
  <c r="T280" i="44" s="1"/>
  <c r="U280" i="44"/>
  <c r="V280" i="44" l="1"/>
  <c r="R281" i="44"/>
  <c r="Y280" i="44"/>
  <c r="Z280" i="44" s="1"/>
  <c r="X281" i="44" s="1"/>
  <c r="V271" i="36"/>
  <c r="R272" i="36"/>
  <c r="Y271" i="36"/>
  <c r="Z271" i="36" s="1"/>
  <c r="X272" i="36" s="1"/>
  <c r="AA272" i="36" l="1"/>
  <c r="U272" i="36"/>
  <c r="P272" i="36"/>
  <c r="AA281" i="44"/>
  <c r="U281" i="44"/>
  <c r="P281" i="44"/>
  <c r="S281" i="44" l="1"/>
  <c r="T281" i="44" s="1"/>
  <c r="S272" i="36"/>
  <c r="T272" i="36" s="1"/>
  <c r="V272" i="36" l="1"/>
  <c r="R273" i="36"/>
  <c r="R282" i="44"/>
  <c r="V281" i="44"/>
  <c r="Y272" i="36"/>
  <c r="Z272" i="36" s="1"/>
  <c r="X273" i="36" s="1"/>
  <c r="Y281" i="44"/>
  <c r="Z281" i="44" s="1"/>
  <c r="X282" i="44" s="1"/>
  <c r="AA273" i="36" l="1"/>
  <c r="AA282" i="44"/>
  <c r="U282" i="44"/>
  <c r="P282" i="44"/>
  <c r="S282" i="44" s="1"/>
  <c r="T282" i="44" s="1"/>
  <c r="P273" i="36"/>
  <c r="S273" i="36" s="1"/>
  <c r="T273" i="36" s="1"/>
  <c r="U273" i="36"/>
  <c r="R283" i="44" l="1"/>
  <c r="V282" i="44"/>
  <c r="Y273" i="36"/>
  <c r="Z273" i="36" s="1"/>
  <c r="X274" i="36" s="1"/>
  <c r="R274" i="36"/>
  <c r="V273" i="36"/>
  <c r="Y282" i="44"/>
  <c r="Z282" i="44" s="1"/>
  <c r="X283" i="44" s="1"/>
  <c r="P274" i="36" l="1"/>
  <c r="S274" i="36" s="1"/>
  <c r="T274" i="36" s="1"/>
  <c r="U274" i="36"/>
  <c r="AA283" i="44"/>
  <c r="AA274" i="36"/>
  <c r="U283" i="44"/>
  <c r="P283" i="44"/>
  <c r="S283" i="44" s="1"/>
  <c r="T283" i="44" s="1"/>
  <c r="V283" i="44" l="1"/>
  <c r="R284" i="44"/>
  <c r="R275" i="36"/>
  <c r="V274" i="36"/>
  <c r="Y283" i="44"/>
  <c r="Z283" i="44" s="1"/>
  <c r="X284" i="44" s="1"/>
  <c r="Y274" i="36"/>
  <c r="Z274" i="36" s="1"/>
  <c r="X275" i="36" s="1"/>
  <c r="AA275" i="36" l="1"/>
  <c r="AA284" i="44"/>
  <c r="P275" i="36"/>
  <c r="S275" i="36" s="1"/>
  <c r="T275" i="36" s="1"/>
  <c r="U275" i="36"/>
  <c r="P284" i="44"/>
  <c r="S284" i="44" s="1"/>
  <c r="T284" i="44" s="1"/>
  <c r="U284" i="44"/>
  <c r="V284" i="44" l="1"/>
  <c r="R285" i="44"/>
  <c r="R276" i="36"/>
  <c r="V275" i="36"/>
  <c r="Y284" i="44"/>
  <c r="Z284" i="44" s="1"/>
  <c r="X285" i="44" s="1"/>
  <c r="Y275" i="36"/>
  <c r="Z275" i="36" s="1"/>
  <c r="X276" i="36" s="1"/>
  <c r="AA276" i="36" l="1"/>
  <c r="AA285" i="44"/>
  <c r="P276" i="36"/>
  <c r="S276" i="36" s="1"/>
  <c r="T276" i="36" s="1"/>
  <c r="U276" i="36"/>
  <c r="P285" i="44"/>
  <c r="S285" i="44" s="1"/>
  <c r="T285" i="44" s="1"/>
  <c r="U285" i="44"/>
  <c r="R286" i="44" l="1"/>
  <c r="V285" i="44"/>
  <c r="R277" i="36"/>
  <c r="V276" i="36"/>
  <c r="Y285" i="44"/>
  <c r="Z285" i="44" s="1"/>
  <c r="X286" i="44" s="1"/>
  <c r="Y276" i="36"/>
  <c r="Z276" i="36" s="1"/>
  <c r="X277" i="36" s="1"/>
  <c r="AA277" i="36" l="1"/>
  <c r="AA286" i="44"/>
  <c r="P277" i="36"/>
  <c r="S277" i="36" s="1"/>
  <c r="T277" i="36" s="1"/>
  <c r="U277" i="36"/>
  <c r="U286" i="44"/>
  <c r="P286" i="44"/>
  <c r="R278" i="36" l="1"/>
  <c r="V277" i="36"/>
  <c r="S286" i="44"/>
  <c r="T286" i="44" s="1"/>
  <c r="Y277" i="36"/>
  <c r="Z277" i="36" s="1"/>
  <c r="X278" i="36" s="1"/>
  <c r="AA278" i="36" l="1"/>
  <c r="R287" i="44"/>
  <c r="V286" i="44"/>
  <c r="Y286" i="44"/>
  <c r="Z286" i="44" s="1"/>
  <c r="X287" i="44" s="1"/>
  <c r="U278" i="36"/>
  <c r="P278" i="36"/>
  <c r="S278" i="36" s="1"/>
  <c r="T278" i="36" s="1"/>
  <c r="R279" i="36" l="1"/>
  <c r="V278" i="36"/>
  <c r="AA287" i="44"/>
  <c r="Y278" i="36"/>
  <c r="Z278" i="36" s="1"/>
  <c r="X279" i="36" s="1"/>
  <c r="U287" i="44"/>
  <c r="P287" i="44"/>
  <c r="S287" i="44" s="1"/>
  <c r="T287" i="44" s="1"/>
  <c r="V287" i="44" l="1"/>
  <c r="R288" i="44"/>
  <c r="Y287" i="44"/>
  <c r="Z287" i="44" s="1"/>
  <c r="X288" i="44" s="1"/>
  <c r="AA279" i="36"/>
  <c r="U279" i="36"/>
  <c r="P279" i="36"/>
  <c r="S279" i="36" l="1"/>
  <c r="T279" i="36" s="1"/>
  <c r="AA288" i="44"/>
  <c r="U288" i="44"/>
  <c r="P288" i="44"/>
  <c r="S288" i="44" s="1"/>
  <c r="T288" i="44" s="1"/>
  <c r="R289" i="44" l="1"/>
  <c r="V288" i="44"/>
  <c r="Y288" i="44"/>
  <c r="Z288" i="44" s="1"/>
  <c r="X289" i="44" s="1"/>
  <c r="V279" i="36"/>
  <c r="R280" i="36"/>
  <c r="Y279" i="36"/>
  <c r="Z279" i="36" s="1"/>
  <c r="X280" i="36" s="1"/>
  <c r="AA280" i="36" l="1"/>
  <c r="P280" i="36"/>
  <c r="S280" i="36" s="1"/>
  <c r="T280" i="36" s="1"/>
  <c r="U280" i="36"/>
  <c r="AA289" i="44"/>
  <c r="P289" i="44"/>
  <c r="U289" i="44"/>
  <c r="R281" i="36" l="1"/>
  <c r="V280" i="36"/>
  <c r="S289" i="44"/>
  <c r="T289" i="44" s="1"/>
  <c r="Y280" i="36"/>
  <c r="Z280" i="36" s="1"/>
  <c r="X281" i="36" s="1"/>
  <c r="AA281" i="36" l="1"/>
  <c r="R290" i="44"/>
  <c r="V289" i="44"/>
  <c r="Y289" i="44"/>
  <c r="Z289" i="44" s="1"/>
  <c r="X290" i="44" s="1"/>
  <c r="P281" i="36"/>
  <c r="S281" i="36" s="1"/>
  <c r="T281" i="36" s="1"/>
  <c r="U281" i="36"/>
  <c r="R282" i="36" l="1"/>
  <c r="V281" i="36"/>
  <c r="Y281" i="36"/>
  <c r="Z281" i="36" s="1"/>
  <c r="X282" i="36" s="1"/>
  <c r="AA290" i="44"/>
  <c r="P290" i="44"/>
  <c r="S290" i="44" s="1"/>
  <c r="T290" i="44" s="1"/>
  <c r="U290" i="44"/>
  <c r="R291" i="44" l="1"/>
  <c r="V290" i="44"/>
  <c r="Y290" i="44"/>
  <c r="Z290" i="44" s="1"/>
  <c r="X291" i="44" s="1"/>
  <c r="AA282" i="36"/>
  <c r="P282" i="36"/>
  <c r="S282" i="36" s="1"/>
  <c r="T282" i="36" s="1"/>
  <c r="U282" i="36"/>
  <c r="R283" i="36" l="1"/>
  <c r="V282" i="36"/>
  <c r="Y282" i="36"/>
  <c r="Z282" i="36" s="1"/>
  <c r="X283" i="36" s="1"/>
  <c r="AA291" i="44"/>
  <c r="U291" i="44"/>
  <c r="P291" i="44"/>
  <c r="S291" i="44" s="1"/>
  <c r="T291" i="44" s="1"/>
  <c r="V291" i="44" l="1"/>
  <c r="R292" i="44"/>
  <c r="Y291" i="44"/>
  <c r="Z291" i="44" s="1"/>
  <c r="X292" i="44" s="1"/>
  <c r="AA283" i="36"/>
  <c r="U283" i="36"/>
  <c r="P283" i="36"/>
  <c r="S283" i="36" l="1"/>
  <c r="T283" i="36" s="1"/>
  <c r="AA292" i="44"/>
  <c r="U292" i="44"/>
  <c r="P292" i="44"/>
  <c r="S292" i="44" l="1"/>
  <c r="T292" i="44" s="1"/>
  <c r="V283" i="36"/>
  <c r="R284" i="36"/>
  <c r="Y283" i="36"/>
  <c r="Z283" i="36" s="1"/>
  <c r="X284" i="36" s="1"/>
  <c r="U284" i="36" l="1"/>
  <c r="P284" i="36"/>
  <c r="AA284" i="36"/>
  <c r="V292" i="44"/>
  <c r="R293" i="44"/>
  <c r="Y292" i="44"/>
  <c r="Z292" i="44" s="1"/>
  <c r="X293" i="44" s="1"/>
  <c r="AA293" i="44" l="1"/>
  <c r="U293" i="44"/>
  <c r="P293" i="44"/>
  <c r="S293" i="44" s="1"/>
  <c r="T293" i="44" s="1"/>
  <c r="S284" i="36"/>
  <c r="T284" i="36" s="1"/>
  <c r="R294" i="44" l="1"/>
  <c r="V293" i="44"/>
  <c r="R285" i="36"/>
  <c r="V284" i="36"/>
  <c r="Y284" i="36"/>
  <c r="Z284" i="36" s="1"/>
  <c r="X285" i="36" s="1"/>
  <c r="Y293" i="44"/>
  <c r="Z293" i="44" s="1"/>
  <c r="X294" i="44" s="1"/>
  <c r="AA285" i="36" l="1"/>
  <c r="AA294" i="44"/>
  <c r="P285" i="36"/>
  <c r="S285" i="36" s="1"/>
  <c r="T285" i="36" s="1"/>
  <c r="U285" i="36"/>
  <c r="P294" i="44"/>
  <c r="U294" i="44"/>
  <c r="V285" i="36" l="1"/>
  <c r="R286" i="36"/>
  <c r="Y285" i="36"/>
  <c r="Z285" i="36" s="1"/>
  <c r="X286" i="36" s="1"/>
  <c r="S294" i="44"/>
  <c r="T294" i="44" s="1"/>
  <c r="R295" i="44" l="1"/>
  <c r="V294" i="44"/>
  <c r="AA286" i="36"/>
  <c r="Y294" i="44"/>
  <c r="Z294" i="44" s="1"/>
  <c r="X295" i="44" s="1"/>
  <c r="P286" i="36"/>
  <c r="S286" i="36" s="1"/>
  <c r="T286" i="36" s="1"/>
  <c r="U286" i="36"/>
  <c r="R287" i="36" l="1"/>
  <c r="V286" i="36"/>
  <c r="AA295" i="44"/>
  <c r="Y286" i="36"/>
  <c r="Z286" i="36" s="1"/>
  <c r="X287" i="36" s="1"/>
  <c r="P295" i="44"/>
  <c r="S295" i="44" s="1"/>
  <c r="T295" i="44" s="1"/>
  <c r="U295" i="44"/>
  <c r="V295" i="44" l="1"/>
  <c r="R296" i="44"/>
  <c r="AA287" i="36"/>
  <c r="Y295" i="44"/>
  <c r="Z295" i="44" s="1"/>
  <c r="X296" i="44" s="1"/>
  <c r="U287" i="36"/>
  <c r="P287" i="36"/>
  <c r="S287" i="36" s="1"/>
  <c r="T287" i="36" s="1"/>
  <c r="V287" i="36" l="1"/>
  <c r="R288" i="36"/>
  <c r="Y287" i="36"/>
  <c r="Z287" i="36" s="1"/>
  <c r="X288" i="36" s="1"/>
  <c r="AA296" i="44"/>
  <c r="U296" i="44"/>
  <c r="P296" i="44"/>
  <c r="S296" i="44" l="1"/>
  <c r="T296" i="44" s="1"/>
  <c r="AA288" i="36"/>
  <c r="U288" i="36"/>
  <c r="P288" i="36"/>
  <c r="S288" i="36" s="1"/>
  <c r="T288" i="36" s="1"/>
  <c r="V288" i="36" l="1"/>
  <c r="R289" i="36"/>
  <c r="Y288" i="36"/>
  <c r="Z288" i="36" s="1"/>
  <c r="X289" i="36" s="1"/>
  <c r="R297" i="44"/>
  <c r="V296" i="44"/>
  <c r="Y296" i="44"/>
  <c r="Z296" i="44" s="1"/>
  <c r="X297" i="44" s="1"/>
  <c r="AA297" i="44" l="1"/>
  <c r="P297" i="44"/>
  <c r="U297" i="44"/>
  <c r="AA289" i="36"/>
  <c r="U289" i="36"/>
  <c r="P289" i="36"/>
  <c r="S289" i="36" l="1"/>
  <c r="T289" i="36" s="1"/>
  <c r="S297" i="44"/>
  <c r="T297" i="44" s="1"/>
  <c r="V297" i="44" l="1"/>
  <c r="R298" i="44"/>
  <c r="Y297" i="44"/>
  <c r="Z297" i="44" s="1"/>
  <c r="X298" i="44" s="1"/>
  <c r="R290" i="36"/>
  <c r="V289" i="36"/>
  <c r="Y289" i="36"/>
  <c r="Z289" i="36" s="1"/>
  <c r="X290" i="36" s="1"/>
  <c r="AA290" i="36" l="1"/>
  <c r="U290" i="36"/>
  <c r="P290" i="36"/>
  <c r="AA298" i="44"/>
  <c r="U298" i="44"/>
  <c r="P298" i="44"/>
  <c r="S298" i="44" s="1"/>
  <c r="T298" i="44" s="1"/>
  <c r="V298" i="44" l="1"/>
  <c r="R299" i="44"/>
  <c r="Y298" i="44"/>
  <c r="Z298" i="44" s="1"/>
  <c r="X299" i="44" s="1"/>
  <c r="S290" i="36"/>
  <c r="T290" i="36" s="1"/>
  <c r="AA299" i="44" l="1"/>
  <c r="R291" i="36"/>
  <c r="V290" i="36"/>
  <c r="Y290" i="36"/>
  <c r="Z290" i="36" s="1"/>
  <c r="X291" i="36" s="1"/>
  <c r="P299" i="44"/>
  <c r="S299" i="44" s="1"/>
  <c r="T299" i="44" s="1"/>
  <c r="U299" i="44"/>
  <c r="R300" i="44" l="1"/>
  <c r="V299" i="44"/>
  <c r="AA291" i="36"/>
  <c r="Y299" i="44"/>
  <c r="Z299" i="44" s="1"/>
  <c r="X300" i="44" s="1"/>
  <c r="U291" i="36"/>
  <c r="P291" i="36"/>
  <c r="S291" i="36" s="1"/>
  <c r="T291" i="36" s="1"/>
  <c r="V291" i="36" l="1"/>
  <c r="R292" i="36"/>
  <c r="Y291" i="36"/>
  <c r="Z291" i="36" s="1"/>
  <c r="X292" i="36" s="1"/>
  <c r="AA300" i="44"/>
  <c r="U300" i="44"/>
  <c r="P300" i="44"/>
  <c r="S300" i="44" l="1"/>
  <c r="T300" i="44" s="1"/>
  <c r="AA292" i="36"/>
  <c r="U292" i="36"/>
  <c r="P292" i="36"/>
  <c r="S292" i="36" l="1"/>
  <c r="T292" i="36" s="1"/>
  <c r="V300" i="44"/>
  <c r="R301" i="44"/>
  <c r="Y300" i="44"/>
  <c r="Z300" i="44" s="1"/>
  <c r="X301" i="44" s="1"/>
  <c r="U301" i="44" l="1"/>
  <c r="P301" i="44"/>
  <c r="S301" i="44" s="1"/>
  <c r="T301" i="44" s="1"/>
  <c r="AA301" i="44"/>
  <c r="V292" i="36"/>
  <c r="R293" i="36"/>
  <c r="Y292" i="36"/>
  <c r="Z292" i="36" s="1"/>
  <c r="X293" i="36" s="1"/>
  <c r="AA293" i="36" l="1"/>
  <c r="P293" i="36"/>
  <c r="S293" i="36" s="1"/>
  <c r="T293" i="36" s="1"/>
  <c r="U293" i="36"/>
  <c r="V301" i="44"/>
  <c r="R302" i="44"/>
  <c r="Y301" i="44"/>
  <c r="Z301" i="44" s="1"/>
  <c r="X302" i="44" s="1"/>
  <c r="R294" i="36" l="1"/>
  <c r="V293" i="36"/>
  <c r="AA302" i="44"/>
  <c r="P302" i="44"/>
  <c r="S302" i="44" s="1"/>
  <c r="T302" i="44" s="1"/>
  <c r="U302" i="44"/>
  <c r="Y293" i="36"/>
  <c r="Z293" i="36" s="1"/>
  <c r="X294" i="36" s="1"/>
  <c r="V302" i="44" l="1"/>
  <c r="R303" i="44"/>
  <c r="AA294" i="36"/>
  <c r="Y302" i="44"/>
  <c r="Z302" i="44" s="1"/>
  <c r="X303" i="44" s="1"/>
  <c r="U294" i="36"/>
  <c r="P294" i="36"/>
  <c r="S294" i="36" s="1"/>
  <c r="T294" i="36" s="1"/>
  <c r="R295" i="36" l="1"/>
  <c r="V294" i="36"/>
  <c r="Y294" i="36"/>
  <c r="Z294" i="36" s="1"/>
  <c r="X295" i="36" s="1"/>
  <c r="AA303" i="44"/>
  <c r="P303" i="44"/>
  <c r="S303" i="44" s="1"/>
  <c r="T303" i="44" s="1"/>
  <c r="U303" i="44"/>
  <c r="R304" i="44" l="1"/>
  <c r="V303" i="44"/>
  <c r="Y303" i="44"/>
  <c r="Z303" i="44" s="1"/>
  <c r="X304" i="44" s="1"/>
  <c r="AA295" i="36"/>
  <c r="P295" i="36"/>
  <c r="S295" i="36" s="1"/>
  <c r="T295" i="36" s="1"/>
  <c r="U295" i="36"/>
  <c r="R296" i="36" l="1"/>
  <c r="V295" i="36"/>
  <c r="Y295" i="36"/>
  <c r="Z295" i="36" s="1"/>
  <c r="X296" i="36" s="1"/>
  <c r="AA304" i="44"/>
  <c r="U304" i="44"/>
  <c r="P304" i="44"/>
  <c r="S304" i="44" s="1"/>
  <c r="T304" i="44" s="1"/>
  <c r="V304" i="44" l="1"/>
  <c r="R305" i="44"/>
  <c r="Y304" i="44"/>
  <c r="Z304" i="44" s="1"/>
  <c r="X305" i="44" s="1"/>
  <c r="AA296" i="36"/>
  <c r="P296" i="36"/>
  <c r="S296" i="36" s="1"/>
  <c r="T296" i="36" s="1"/>
  <c r="U296" i="36"/>
  <c r="R297" i="36" l="1"/>
  <c r="V296" i="36"/>
  <c r="Y296" i="36"/>
  <c r="Z296" i="36" s="1"/>
  <c r="X297" i="36" s="1"/>
  <c r="AA305" i="44"/>
  <c r="P305" i="44"/>
  <c r="S305" i="44" s="1"/>
  <c r="T305" i="44" s="1"/>
  <c r="U305" i="44"/>
  <c r="V305" i="44" l="1"/>
  <c r="R306" i="44"/>
  <c r="Y305" i="44"/>
  <c r="Z305" i="44" s="1"/>
  <c r="X306" i="44" s="1"/>
  <c r="AA297" i="36"/>
  <c r="P297" i="36"/>
  <c r="S297" i="36" s="1"/>
  <c r="T297" i="36" s="1"/>
  <c r="U297" i="36"/>
  <c r="R298" i="36" l="1"/>
  <c r="V297" i="36"/>
  <c r="Y297" i="36"/>
  <c r="Z297" i="36" s="1"/>
  <c r="X298" i="36" s="1"/>
  <c r="AA306" i="44"/>
  <c r="P306" i="44"/>
  <c r="S306" i="44" s="1"/>
  <c r="T306" i="44" s="1"/>
  <c r="U306" i="44"/>
  <c r="R307" i="44" l="1"/>
  <c r="V306" i="44"/>
  <c r="Y306" i="44"/>
  <c r="Z306" i="44" s="1"/>
  <c r="X307" i="44" s="1"/>
  <c r="AA298" i="36"/>
  <c r="U298" i="36"/>
  <c r="P298" i="36"/>
  <c r="S298" i="36" s="1"/>
  <c r="T298" i="36" s="1"/>
  <c r="R299" i="36" l="1"/>
  <c r="V298" i="36"/>
  <c r="Y298" i="36"/>
  <c r="Z298" i="36" s="1"/>
  <c r="X299" i="36" s="1"/>
  <c r="AA307" i="44"/>
  <c r="P307" i="44"/>
  <c r="S307" i="44" s="1"/>
  <c r="T307" i="44" s="1"/>
  <c r="U307" i="44"/>
  <c r="R308" i="44" l="1"/>
  <c r="V307" i="44"/>
  <c r="Y307" i="44"/>
  <c r="Z307" i="44" s="1"/>
  <c r="X308" i="44" s="1"/>
  <c r="AA299" i="36"/>
  <c r="U299" i="36"/>
  <c r="P299" i="36"/>
  <c r="S299" i="36" s="1"/>
  <c r="T299" i="36" s="1"/>
  <c r="V299" i="36" l="1"/>
  <c r="R300" i="36"/>
  <c r="Y299" i="36"/>
  <c r="Z299" i="36" s="1"/>
  <c r="X300" i="36" s="1"/>
  <c r="AA308" i="44"/>
  <c r="U308" i="44"/>
  <c r="P308" i="44"/>
  <c r="S308" i="44" s="1"/>
  <c r="T308" i="44" s="1"/>
  <c r="V308" i="44" l="1"/>
  <c r="R309" i="44"/>
  <c r="Y308" i="44"/>
  <c r="Z308" i="44" s="1"/>
  <c r="X309" i="44" s="1"/>
  <c r="AA300" i="36"/>
  <c r="P300" i="36"/>
  <c r="S300" i="36" s="1"/>
  <c r="T300" i="36" s="1"/>
  <c r="U300" i="36"/>
  <c r="V300" i="36" l="1"/>
  <c r="R301" i="36"/>
  <c r="Y300" i="36"/>
  <c r="Z300" i="36" s="1"/>
  <c r="X301" i="36" s="1"/>
  <c r="AA309" i="44"/>
  <c r="P309" i="44"/>
  <c r="U309" i="44"/>
  <c r="S309" i="44" l="1"/>
  <c r="T309" i="44" s="1"/>
  <c r="AA301" i="36"/>
  <c r="U301" i="36"/>
  <c r="P301" i="36"/>
  <c r="S301" i="36" l="1"/>
  <c r="T301" i="36" s="1"/>
  <c r="V309" i="44"/>
  <c r="R310" i="44"/>
  <c r="Y309" i="44"/>
  <c r="Z309" i="44" s="1"/>
  <c r="X310" i="44" s="1"/>
  <c r="P310" i="44" l="1"/>
  <c r="S310" i="44" s="1"/>
  <c r="T310" i="44" s="1"/>
  <c r="U310" i="44"/>
  <c r="AA310" i="44"/>
  <c r="V301" i="36"/>
  <c r="R302" i="36"/>
  <c r="Y301" i="36"/>
  <c r="Z301" i="36" s="1"/>
  <c r="X302" i="36" s="1"/>
  <c r="R311" i="44" l="1"/>
  <c r="V310" i="44"/>
  <c r="U302" i="36"/>
  <c r="P302" i="36"/>
  <c r="S302" i="36" s="1"/>
  <c r="T302" i="36" s="1"/>
  <c r="AA302" i="36"/>
  <c r="Y310" i="44"/>
  <c r="Z310" i="44" s="1"/>
  <c r="X311" i="44" s="1"/>
  <c r="Y302" i="36" l="1"/>
  <c r="Z302" i="36" s="1"/>
  <c r="X303" i="36" s="1"/>
  <c r="AA303" i="36" s="1"/>
  <c r="AA311" i="44"/>
  <c r="R303" i="36"/>
  <c r="V302" i="36"/>
  <c r="U311" i="44"/>
  <c r="P311" i="44"/>
  <c r="U303" i="36" l="1"/>
  <c r="P303" i="36"/>
  <c r="S311" i="44"/>
  <c r="T311" i="44" s="1"/>
  <c r="Y311" i="44" l="1"/>
  <c r="Z311" i="44" s="1"/>
  <c r="X312" i="44" s="1"/>
  <c r="V311" i="44"/>
  <c r="R312" i="44"/>
  <c r="S303" i="36"/>
  <c r="T303" i="36" s="1"/>
  <c r="Y303" i="36" l="1"/>
  <c r="Z303" i="36" s="1"/>
  <c r="X304" i="36" s="1"/>
  <c r="R304" i="36"/>
  <c r="V303" i="36"/>
  <c r="P312" i="44"/>
  <c r="S312" i="44" s="1"/>
  <c r="T312" i="44" s="1"/>
  <c r="U312" i="44"/>
  <c r="AA312" i="44"/>
  <c r="R313" i="44" l="1"/>
  <c r="V312" i="44"/>
  <c r="Y312" i="44"/>
  <c r="Z312" i="44" s="1"/>
  <c r="X313" i="44" s="1"/>
  <c r="U304" i="36"/>
  <c r="P304" i="36"/>
  <c r="S304" i="36" s="1"/>
  <c r="T304" i="36" s="1"/>
  <c r="AA304" i="36"/>
  <c r="V304" i="36" l="1"/>
  <c r="R305" i="36"/>
  <c r="Y304" i="36"/>
  <c r="Z304" i="36" s="1"/>
  <c r="X305" i="36" s="1"/>
  <c r="AA313" i="44"/>
  <c r="U313" i="44"/>
  <c r="P313" i="44"/>
  <c r="S313" i="44" s="1"/>
  <c r="T313" i="44" s="1"/>
  <c r="R314" i="44" l="1"/>
  <c r="V313" i="44"/>
  <c r="Y313" i="44"/>
  <c r="Z313" i="44" s="1"/>
  <c r="X314" i="44" s="1"/>
  <c r="AA305" i="36"/>
  <c r="P305" i="36"/>
  <c r="S305" i="36" s="1"/>
  <c r="T305" i="36" s="1"/>
  <c r="U305" i="36"/>
  <c r="R306" i="36" l="1"/>
  <c r="V305" i="36"/>
  <c r="Y305" i="36"/>
  <c r="Z305" i="36" s="1"/>
  <c r="X306" i="36" s="1"/>
  <c r="AA314" i="44"/>
  <c r="U314" i="44"/>
  <c r="P314" i="44"/>
  <c r="S314" i="44" l="1"/>
  <c r="T314" i="44" s="1"/>
  <c r="AA306" i="36"/>
  <c r="U306" i="36"/>
  <c r="P306" i="36"/>
  <c r="S306" i="36" s="1"/>
  <c r="T306" i="36" s="1"/>
  <c r="R307" i="36" l="1"/>
  <c r="V306" i="36"/>
  <c r="Y306" i="36"/>
  <c r="Z306" i="36" s="1"/>
  <c r="X307" i="36" s="1"/>
  <c r="V314" i="44"/>
  <c r="R315" i="44"/>
  <c r="Y314" i="44"/>
  <c r="Z314" i="44" s="1"/>
  <c r="X315" i="44" s="1"/>
  <c r="P315" i="44" l="1"/>
  <c r="S315" i="44" s="1"/>
  <c r="T315" i="44" s="1"/>
  <c r="U315" i="44"/>
  <c r="AA315" i="44"/>
  <c r="AA307" i="36"/>
  <c r="U307" i="36"/>
  <c r="P307" i="36"/>
  <c r="S307" i="36" s="1"/>
  <c r="T307" i="36" s="1"/>
  <c r="V307" i="36" l="1"/>
  <c r="R308" i="36"/>
  <c r="R316" i="44"/>
  <c r="V315" i="44"/>
  <c r="Y307" i="36"/>
  <c r="Z307" i="36" s="1"/>
  <c r="X308" i="36" s="1"/>
  <c r="Y315" i="44"/>
  <c r="Z315" i="44" s="1"/>
  <c r="X316" i="44" s="1"/>
  <c r="AA308" i="36" l="1"/>
  <c r="AA316" i="44"/>
  <c r="U316" i="44"/>
  <c r="P316" i="44"/>
  <c r="S316" i="44" s="1"/>
  <c r="T316" i="44" s="1"/>
  <c r="P308" i="36"/>
  <c r="S308" i="36" s="1"/>
  <c r="T308" i="36" s="1"/>
  <c r="U308" i="36"/>
  <c r="V308" i="36" l="1"/>
  <c r="R309" i="36"/>
  <c r="V316" i="44"/>
  <c r="R317" i="44"/>
  <c r="Y308" i="36"/>
  <c r="Z308" i="36" s="1"/>
  <c r="X309" i="36" s="1"/>
  <c r="Y316" i="44"/>
  <c r="Z316" i="44" s="1"/>
  <c r="X317" i="44" s="1"/>
  <c r="AA317" i="44" l="1"/>
  <c r="P317" i="44"/>
  <c r="S317" i="44" s="1"/>
  <c r="T317" i="44" s="1"/>
  <c r="U317" i="44"/>
  <c r="AA309" i="36"/>
  <c r="P309" i="36"/>
  <c r="S309" i="36" s="1"/>
  <c r="T309" i="36" s="1"/>
  <c r="U309" i="36"/>
  <c r="V309" i="36" l="1"/>
  <c r="R310" i="36"/>
  <c r="V317" i="44"/>
  <c r="R318" i="44"/>
  <c r="Y309" i="36"/>
  <c r="Z309" i="36" s="1"/>
  <c r="X310" i="36" s="1"/>
  <c r="Y317" i="44"/>
  <c r="Z317" i="44" s="1"/>
  <c r="X318" i="44" s="1"/>
  <c r="AA318" i="44" l="1"/>
  <c r="AA310" i="36"/>
  <c r="P318" i="44"/>
  <c r="S318" i="44" s="1"/>
  <c r="T318" i="44" s="1"/>
  <c r="U318" i="44"/>
  <c r="U310" i="36"/>
  <c r="P310" i="36"/>
  <c r="V318" i="44" l="1"/>
  <c r="R319" i="44"/>
  <c r="Y318" i="44"/>
  <c r="Z318" i="44" s="1"/>
  <c r="X319" i="44" s="1"/>
  <c r="S310" i="36"/>
  <c r="T310" i="36" s="1"/>
  <c r="AA319" i="44" l="1"/>
  <c r="R311" i="36"/>
  <c r="V310" i="36"/>
  <c r="Y310" i="36"/>
  <c r="Z310" i="36" s="1"/>
  <c r="X311" i="36" s="1"/>
  <c r="U319" i="44"/>
  <c r="P319" i="44"/>
  <c r="S319" i="44" l="1"/>
  <c r="T319" i="44" s="1"/>
  <c r="AA311" i="36"/>
  <c r="U311" i="36"/>
  <c r="P311" i="36"/>
  <c r="S311" i="36" s="1"/>
  <c r="T311" i="36" s="1"/>
  <c r="R312" i="36" l="1"/>
  <c r="V311" i="36"/>
  <c r="Y311" i="36"/>
  <c r="Z311" i="36" s="1"/>
  <c r="X312" i="36" s="1"/>
  <c r="V319" i="44"/>
  <c r="R320" i="44"/>
  <c r="Y319" i="44"/>
  <c r="Z319" i="44" s="1"/>
  <c r="X320" i="44" s="1"/>
  <c r="P320" i="44" l="1"/>
  <c r="U320" i="44"/>
  <c r="AA320" i="44"/>
  <c r="AA312" i="36"/>
  <c r="U312" i="36"/>
  <c r="P312" i="36"/>
  <c r="S312" i="36" s="1"/>
  <c r="T312" i="36" s="1"/>
  <c r="R313" i="36" l="1"/>
  <c r="V312" i="36"/>
  <c r="Y312" i="36"/>
  <c r="Z312" i="36" s="1"/>
  <c r="X313" i="36" s="1"/>
  <c r="S320" i="44"/>
  <c r="T320" i="44" s="1"/>
  <c r="AA313" i="36" l="1"/>
  <c r="V320" i="44"/>
  <c r="R321" i="44"/>
  <c r="Y320" i="44"/>
  <c r="Z320" i="44" s="1"/>
  <c r="X321" i="44" s="1"/>
  <c r="U313" i="36"/>
  <c r="P313" i="36"/>
  <c r="S313" i="36" s="1"/>
  <c r="T313" i="36" s="1"/>
  <c r="R314" i="36" l="1"/>
  <c r="V313" i="36"/>
  <c r="Y313" i="36"/>
  <c r="Z313" i="36" s="1"/>
  <c r="X314" i="36" s="1"/>
  <c r="U321" i="44"/>
  <c r="P321" i="44"/>
  <c r="AA321" i="44"/>
  <c r="S321" i="44" l="1"/>
  <c r="T321" i="44" s="1"/>
  <c r="AA314" i="36"/>
  <c r="P314" i="36"/>
  <c r="U314" i="36"/>
  <c r="S314" i="36" l="1"/>
  <c r="T314" i="36" s="1"/>
  <c r="R322" i="44"/>
  <c r="V321" i="44"/>
  <c r="Y321" i="44"/>
  <c r="Z321" i="44" s="1"/>
  <c r="X322" i="44" s="1"/>
  <c r="AA322" i="44" l="1"/>
  <c r="R315" i="36"/>
  <c r="V314" i="36"/>
  <c r="P322" i="44"/>
  <c r="S322" i="44" s="1"/>
  <c r="T322" i="44" s="1"/>
  <c r="U322" i="44"/>
  <c r="Y314" i="36"/>
  <c r="Z314" i="36" s="1"/>
  <c r="X315" i="36" s="1"/>
  <c r="R323" i="44" l="1"/>
  <c r="V322" i="44"/>
  <c r="AA315" i="36"/>
  <c r="Y322" i="44"/>
  <c r="Z322" i="44" s="1"/>
  <c r="X323" i="44" s="1"/>
  <c r="U315" i="36"/>
  <c r="P315" i="36"/>
  <c r="S315" i="36" s="1"/>
  <c r="T315" i="36" s="1"/>
  <c r="V315" i="36" l="1"/>
  <c r="R316" i="36"/>
  <c r="Y315" i="36"/>
  <c r="Z315" i="36" s="1"/>
  <c r="X316" i="36" s="1"/>
  <c r="AA323" i="44"/>
  <c r="P323" i="44"/>
  <c r="S323" i="44" s="1"/>
  <c r="T323" i="44" s="1"/>
  <c r="U323" i="44"/>
  <c r="R324" i="44" l="1"/>
  <c r="V323" i="44"/>
  <c r="Y323" i="44"/>
  <c r="Z323" i="44" s="1"/>
  <c r="X324" i="44" s="1"/>
  <c r="AA316" i="36"/>
  <c r="U316" i="36"/>
  <c r="P316" i="36"/>
  <c r="S316" i="36" l="1"/>
  <c r="T316" i="36" s="1"/>
  <c r="AA324" i="44"/>
  <c r="U324" i="44"/>
  <c r="P324" i="44"/>
  <c r="S324" i="44" s="1"/>
  <c r="T324" i="44" s="1"/>
  <c r="R325" i="44" l="1"/>
  <c r="V324" i="44"/>
  <c r="Y324" i="44"/>
  <c r="Z324" i="44" s="1"/>
  <c r="X325" i="44" s="1"/>
  <c r="R317" i="36"/>
  <c r="V316" i="36"/>
  <c r="Y316" i="36"/>
  <c r="Z316" i="36" s="1"/>
  <c r="X317" i="36" s="1"/>
  <c r="AA317" i="36" l="1"/>
  <c r="P317" i="36"/>
  <c r="S317" i="36" s="1"/>
  <c r="T317" i="36" s="1"/>
  <c r="U317" i="36"/>
  <c r="AA325" i="44"/>
  <c r="U325" i="44"/>
  <c r="P325" i="44"/>
  <c r="S325" i="44" l="1"/>
  <c r="T325" i="44" s="1"/>
  <c r="R318" i="36"/>
  <c r="V317" i="36"/>
  <c r="Y317" i="36"/>
  <c r="Z317" i="36" s="1"/>
  <c r="X318" i="36" s="1"/>
  <c r="AA318" i="36" l="1"/>
  <c r="P318" i="36"/>
  <c r="S318" i="36" s="1"/>
  <c r="T318" i="36" s="1"/>
  <c r="U318" i="36"/>
  <c r="R326" i="44"/>
  <c r="V325" i="44"/>
  <c r="Y325" i="44"/>
  <c r="Z325" i="44" s="1"/>
  <c r="X326" i="44" s="1"/>
  <c r="V318" i="36" l="1"/>
  <c r="R319" i="36"/>
  <c r="AA326" i="44"/>
  <c r="P326" i="44"/>
  <c r="S326" i="44" s="1"/>
  <c r="T326" i="44" s="1"/>
  <c r="U326" i="44"/>
  <c r="Y318" i="36"/>
  <c r="Z318" i="36" s="1"/>
  <c r="X319" i="36" s="1"/>
  <c r="R327" i="44" l="1"/>
  <c r="V326" i="44"/>
  <c r="AA319" i="36"/>
  <c r="Y326" i="44"/>
  <c r="Z326" i="44" s="1"/>
  <c r="X327" i="44" s="1"/>
  <c r="U319" i="36"/>
  <c r="P319" i="36"/>
  <c r="S319" i="36" s="1"/>
  <c r="T319" i="36" s="1"/>
  <c r="V319" i="36" l="1"/>
  <c r="R320" i="36"/>
  <c r="AA327" i="44"/>
  <c r="Y319" i="36"/>
  <c r="Z319" i="36" s="1"/>
  <c r="X320" i="36" s="1"/>
  <c r="P327" i="44"/>
  <c r="S327" i="44" s="1"/>
  <c r="T327" i="44" s="1"/>
  <c r="U327" i="44"/>
  <c r="AA320" i="36" l="1"/>
  <c r="V327" i="44"/>
  <c r="R328" i="44"/>
  <c r="Y327" i="44"/>
  <c r="Z327" i="44" s="1"/>
  <c r="X328" i="44" s="1"/>
  <c r="U320" i="36"/>
  <c r="P320" i="36"/>
  <c r="S320" i="36" s="1"/>
  <c r="T320" i="36" s="1"/>
  <c r="V320" i="36" l="1"/>
  <c r="R321" i="36"/>
  <c r="AA328" i="44"/>
  <c r="Y320" i="36"/>
  <c r="Z320" i="36" s="1"/>
  <c r="X321" i="36" s="1"/>
  <c r="P328" i="44"/>
  <c r="S328" i="44" s="1"/>
  <c r="T328" i="44" s="1"/>
  <c r="U328" i="44"/>
  <c r="R329" i="44" l="1"/>
  <c r="V328" i="44"/>
  <c r="AA321" i="36"/>
  <c r="Y328" i="44"/>
  <c r="Z328" i="44" s="1"/>
  <c r="X329" i="44" s="1"/>
  <c r="U321" i="36"/>
  <c r="P321" i="36"/>
  <c r="S321" i="36" l="1"/>
  <c r="T321" i="36" s="1"/>
  <c r="AA329" i="44"/>
  <c r="U329" i="44"/>
  <c r="P329" i="44"/>
  <c r="S329" i="44" s="1"/>
  <c r="T329" i="44" s="1"/>
  <c r="R330" i="44" l="1"/>
  <c r="V329" i="44"/>
  <c r="Y329" i="44"/>
  <c r="Z329" i="44" s="1"/>
  <c r="X330" i="44" s="1"/>
  <c r="V321" i="36"/>
  <c r="R322" i="36"/>
  <c r="Y321" i="36"/>
  <c r="Z321" i="36" s="1"/>
  <c r="X322" i="36" s="1"/>
  <c r="U322" i="36" l="1"/>
  <c r="P322" i="36"/>
  <c r="AA330" i="44"/>
  <c r="AA322" i="36"/>
  <c r="U330" i="44"/>
  <c r="P330" i="44"/>
  <c r="S330" i="44" s="1"/>
  <c r="T330" i="44" s="1"/>
  <c r="R331" i="44" l="1"/>
  <c r="V330" i="44"/>
  <c r="Y330" i="44"/>
  <c r="Z330" i="44" s="1"/>
  <c r="X331" i="44" s="1"/>
  <c r="S322" i="36"/>
  <c r="T322" i="36" s="1"/>
  <c r="Y322" i="36" l="1"/>
  <c r="Z322" i="36" s="1"/>
  <c r="X323" i="36" s="1"/>
  <c r="R323" i="36"/>
  <c r="V322" i="36"/>
  <c r="AA331" i="44"/>
  <c r="U331" i="44"/>
  <c r="P331" i="44"/>
  <c r="S331" i="44" s="1"/>
  <c r="T331" i="44" s="1"/>
  <c r="V331" i="44" l="1"/>
  <c r="R332" i="44"/>
  <c r="Y331" i="44"/>
  <c r="Z331" i="44" s="1"/>
  <c r="X332" i="44" s="1"/>
  <c r="U323" i="36"/>
  <c r="P323" i="36"/>
  <c r="S323" i="36" s="1"/>
  <c r="T323" i="36" s="1"/>
  <c r="AA323" i="36"/>
  <c r="R324" i="36" l="1"/>
  <c r="V323" i="36"/>
  <c r="Y323" i="36"/>
  <c r="Z323" i="36" s="1"/>
  <c r="X324" i="36" s="1"/>
  <c r="AA332" i="44"/>
  <c r="U332" i="44"/>
  <c r="P332" i="44"/>
  <c r="S332" i="44" l="1"/>
  <c r="T332" i="44" s="1"/>
  <c r="AA324" i="36"/>
  <c r="U324" i="36"/>
  <c r="P324" i="36"/>
  <c r="S324" i="36" s="1"/>
  <c r="T324" i="36" s="1"/>
  <c r="V324" i="36" l="1"/>
  <c r="R325" i="36"/>
  <c r="Y324" i="36"/>
  <c r="Z324" i="36" s="1"/>
  <c r="X325" i="36" s="1"/>
  <c r="V332" i="44"/>
  <c r="R333" i="44"/>
  <c r="Y332" i="44"/>
  <c r="Z332" i="44" s="1"/>
  <c r="X333" i="44" s="1"/>
  <c r="AA333" i="44" l="1"/>
  <c r="P333" i="44"/>
  <c r="S333" i="44" s="1"/>
  <c r="T333" i="44" s="1"/>
  <c r="U333" i="44"/>
  <c r="AA325" i="36"/>
  <c r="U325" i="36"/>
  <c r="P325" i="36"/>
  <c r="R334" i="44" l="1"/>
  <c r="V333" i="44"/>
  <c r="S325" i="36"/>
  <c r="T325" i="36" s="1"/>
  <c r="Y333" i="44"/>
  <c r="Z333" i="44" s="1"/>
  <c r="X334" i="44" s="1"/>
  <c r="R326" i="36" l="1"/>
  <c r="V325" i="36"/>
  <c r="AA334" i="44"/>
  <c r="P334" i="44"/>
  <c r="S334" i="44" s="1"/>
  <c r="T334" i="44" s="1"/>
  <c r="U334" i="44"/>
  <c r="Y325" i="36"/>
  <c r="Z325" i="36" s="1"/>
  <c r="X326" i="36" s="1"/>
  <c r="R335" i="44" l="1"/>
  <c r="V334" i="44"/>
  <c r="AA326" i="36"/>
  <c r="Y334" i="44"/>
  <c r="Z334" i="44" s="1"/>
  <c r="X335" i="44" s="1"/>
  <c r="U326" i="36"/>
  <c r="P326" i="36"/>
  <c r="S326" i="36" s="1"/>
  <c r="T326" i="36" s="1"/>
  <c r="V326" i="36" l="1"/>
  <c r="R327" i="36"/>
  <c r="Y326" i="36"/>
  <c r="Z326" i="36" s="1"/>
  <c r="X327" i="36" s="1"/>
  <c r="AA335" i="44"/>
  <c r="U335" i="44"/>
  <c r="P335" i="44"/>
  <c r="AA327" i="36" l="1"/>
  <c r="S335" i="44"/>
  <c r="T335" i="44" s="1"/>
  <c r="P327" i="36"/>
  <c r="S327" i="36" s="1"/>
  <c r="T327" i="36" s="1"/>
  <c r="U327" i="36"/>
  <c r="R328" i="36" l="1"/>
  <c r="V327" i="36"/>
  <c r="V335" i="44"/>
  <c r="R336" i="44"/>
  <c r="Y327" i="36"/>
  <c r="Z327" i="36" s="1"/>
  <c r="X328" i="36" s="1"/>
  <c r="Y335" i="44"/>
  <c r="Z335" i="44" s="1"/>
  <c r="X336" i="44" s="1"/>
  <c r="AA336" i="44" l="1"/>
  <c r="P336" i="44"/>
  <c r="S336" i="44" s="1"/>
  <c r="T336" i="44" s="1"/>
  <c r="U336" i="44"/>
  <c r="AA328" i="36"/>
  <c r="P328" i="36"/>
  <c r="S328" i="36" s="1"/>
  <c r="T328" i="36" s="1"/>
  <c r="U328" i="36"/>
  <c r="R329" i="36" l="1"/>
  <c r="V328" i="36"/>
  <c r="R337" i="44"/>
  <c r="V336" i="44"/>
  <c r="Y328" i="36"/>
  <c r="Z328" i="36" s="1"/>
  <c r="X329" i="36" s="1"/>
  <c r="Y336" i="44"/>
  <c r="Z336" i="44" s="1"/>
  <c r="X337" i="44" s="1"/>
  <c r="AA337" i="44" l="1"/>
  <c r="AA329" i="36"/>
  <c r="U337" i="44"/>
  <c r="P337" i="44"/>
  <c r="U329" i="36"/>
  <c r="P329" i="36"/>
  <c r="S329" i="36" l="1"/>
  <c r="T329" i="36" s="1"/>
  <c r="S337" i="44"/>
  <c r="T337" i="44" s="1"/>
  <c r="V329" i="36" l="1"/>
  <c r="R330" i="36"/>
  <c r="R338" i="44"/>
  <c r="V337" i="44"/>
  <c r="Y337" i="44"/>
  <c r="Z337" i="44" s="1"/>
  <c r="X338" i="44" s="1"/>
  <c r="Y329" i="36"/>
  <c r="Z329" i="36" s="1"/>
  <c r="X330" i="36" s="1"/>
  <c r="P330" i="36" l="1"/>
  <c r="S330" i="36" s="1"/>
  <c r="T330" i="36" s="1"/>
  <c r="U330" i="36"/>
  <c r="AA330" i="36"/>
  <c r="AA338" i="44"/>
  <c r="P338" i="44"/>
  <c r="S338" i="44" s="1"/>
  <c r="T338" i="44" s="1"/>
  <c r="U338" i="44"/>
  <c r="V338" i="44" l="1"/>
  <c r="R339" i="44"/>
  <c r="Y338" i="44"/>
  <c r="Z338" i="44" s="1"/>
  <c r="X339" i="44" s="1"/>
  <c r="V330" i="36"/>
  <c r="R331" i="36"/>
  <c r="Y330" i="36"/>
  <c r="Z330" i="36" s="1"/>
  <c r="X331" i="36" s="1"/>
  <c r="AA331" i="36" l="1"/>
  <c r="U331" i="36"/>
  <c r="P331" i="36"/>
  <c r="AA339" i="44"/>
  <c r="P339" i="44"/>
  <c r="S339" i="44" s="1"/>
  <c r="T339" i="44" s="1"/>
  <c r="U339" i="44"/>
  <c r="V339" i="44" l="1"/>
  <c r="R340" i="44"/>
  <c r="Y339" i="44"/>
  <c r="Z339" i="44" s="1"/>
  <c r="X340" i="44" s="1"/>
  <c r="S331" i="36"/>
  <c r="T331" i="36" s="1"/>
  <c r="AA340" i="44" l="1"/>
  <c r="R332" i="36"/>
  <c r="V331" i="36"/>
  <c r="Y331" i="36"/>
  <c r="Z331" i="36" s="1"/>
  <c r="X332" i="36" s="1"/>
  <c r="U340" i="44"/>
  <c r="P340" i="44"/>
  <c r="AA332" i="36" l="1"/>
  <c r="S340" i="44"/>
  <c r="T340" i="44" s="1"/>
  <c r="P332" i="36"/>
  <c r="S332" i="36" s="1"/>
  <c r="T332" i="36" s="1"/>
  <c r="U332" i="36"/>
  <c r="V332" i="36" l="1"/>
  <c r="R333" i="36"/>
  <c r="V340" i="44"/>
  <c r="R341" i="44"/>
  <c r="Y332" i="36"/>
  <c r="Z332" i="36" s="1"/>
  <c r="X333" i="36" s="1"/>
  <c r="Y340" i="44"/>
  <c r="Z340" i="44" s="1"/>
  <c r="X341" i="44" s="1"/>
  <c r="AA341" i="44" l="1"/>
  <c r="P341" i="44"/>
  <c r="S341" i="44" s="1"/>
  <c r="T341" i="44" s="1"/>
  <c r="U341" i="44"/>
  <c r="AA333" i="36"/>
  <c r="P333" i="36"/>
  <c r="S333" i="36" s="1"/>
  <c r="T333" i="36" s="1"/>
  <c r="U333" i="36"/>
  <c r="V333" i="36" l="1"/>
  <c r="R334" i="36"/>
  <c r="R342" i="44"/>
  <c r="V341" i="44"/>
  <c r="Y333" i="36"/>
  <c r="Z333" i="36" s="1"/>
  <c r="X334" i="36" s="1"/>
  <c r="Y341" i="44"/>
  <c r="Z341" i="44" s="1"/>
  <c r="X342" i="44" s="1"/>
  <c r="AA334" i="36" l="1"/>
  <c r="AA342" i="44"/>
  <c r="U342" i="44"/>
  <c r="P342" i="44"/>
  <c r="S342" i="44" s="1"/>
  <c r="T342" i="44" s="1"/>
  <c r="U334" i="36"/>
  <c r="P334" i="36"/>
  <c r="V342" i="44" l="1"/>
  <c r="R343" i="44"/>
  <c r="S334" i="36"/>
  <c r="T334" i="36" s="1"/>
  <c r="Y342" i="44"/>
  <c r="Z342" i="44" s="1"/>
  <c r="X343" i="44" s="1"/>
  <c r="V334" i="36" l="1"/>
  <c r="R335" i="36"/>
  <c r="AA343" i="44"/>
  <c r="Y334" i="36"/>
  <c r="Z334" i="36" s="1"/>
  <c r="X335" i="36" s="1"/>
  <c r="P343" i="44"/>
  <c r="S343" i="44" s="1"/>
  <c r="T343" i="44" s="1"/>
  <c r="U343" i="44"/>
  <c r="AA335" i="36" l="1"/>
  <c r="P335" i="36"/>
  <c r="S335" i="36" s="1"/>
  <c r="T335" i="36" s="1"/>
  <c r="U335" i="36"/>
  <c r="R344" i="44"/>
  <c r="V343" i="44"/>
  <c r="Y343" i="44"/>
  <c r="Z343" i="44" s="1"/>
  <c r="X344" i="44" s="1"/>
  <c r="V335" i="36" l="1"/>
  <c r="R336" i="36"/>
  <c r="AA344" i="44"/>
  <c r="U344" i="44"/>
  <c r="P344" i="44"/>
  <c r="Y335" i="36"/>
  <c r="Z335" i="36" s="1"/>
  <c r="X336" i="36" s="1"/>
  <c r="AA336" i="36" l="1"/>
  <c r="S344" i="44"/>
  <c r="T344" i="44" s="1"/>
  <c r="U336" i="36"/>
  <c r="P336" i="36"/>
  <c r="S336" i="36" s="1"/>
  <c r="T336" i="36" s="1"/>
  <c r="V336" i="36" l="1"/>
  <c r="R337" i="36"/>
  <c r="Y336" i="36"/>
  <c r="Z336" i="36" s="1"/>
  <c r="X337" i="36" s="1"/>
  <c r="V344" i="44"/>
  <c r="R345" i="44"/>
  <c r="Y344" i="44"/>
  <c r="Z344" i="44" s="1"/>
  <c r="X345" i="44" s="1"/>
  <c r="AA345" i="44" l="1"/>
  <c r="P345" i="44"/>
  <c r="S345" i="44" s="1"/>
  <c r="T345" i="44" s="1"/>
  <c r="U345" i="44"/>
  <c r="AA337" i="36"/>
  <c r="P337" i="36"/>
  <c r="S337" i="36" s="1"/>
  <c r="T337" i="36" s="1"/>
  <c r="U337" i="36"/>
  <c r="R338" i="36" l="1"/>
  <c r="V337" i="36"/>
  <c r="R346" i="44"/>
  <c r="V345" i="44"/>
  <c r="Y337" i="36"/>
  <c r="Z337" i="36" s="1"/>
  <c r="X338" i="36" s="1"/>
  <c r="Y345" i="44"/>
  <c r="Z345" i="44" s="1"/>
  <c r="X346" i="44" s="1"/>
  <c r="AA346" i="44" l="1"/>
  <c r="AA338" i="36"/>
  <c r="P346" i="44"/>
  <c r="S346" i="44" s="1"/>
  <c r="T346" i="44" s="1"/>
  <c r="U346" i="44"/>
  <c r="P338" i="36"/>
  <c r="S338" i="36" s="1"/>
  <c r="T338" i="36" s="1"/>
  <c r="U338" i="36"/>
  <c r="V346" i="44" l="1"/>
  <c r="R347" i="44"/>
  <c r="R339" i="36"/>
  <c r="V338" i="36"/>
  <c r="Y338" i="36"/>
  <c r="Z338" i="36" s="1"/>
  <c r="X339" i="36" s="1"/>
  <c r="Y346" i="44"/>
  <c r="Z346" i="44" s="1"/>
  <c r="X347" i="44" s="1"/>
  <c r="AA347" i="44" l="1"/>
  <c r="AA339" i="36"/>
  <c r="U339" i="36"/>
  <c r="P339" i="36"/>
  <c r="S339" i="36" s="1"/>
  <c r="T339" i="36" s="1"/>
  <c r="P347" i="44"/>
  <c r="S347" i="44" s="1"/>
  <c r="T347" i="44" s="1"/>
  <c r="U347" i="44"/>
  <c r="R340" i="36" l="1"/>
  <c r="V339" i="36"/>
  <c r="Y347" i="44"/>
  <c r="Z347" i="44" s="1"/>
  <c r="X348" i="44" s="1"/>
  <c r="V347" i="44"/>
  <c r="R348" i="44"/>
  <c r="Y339" i="36"/>
  <c r="Z339" i="36" s="1"/>
  <c r="X340" i="36" s="1"/>
  <c r="AA340" i="36" l="1"/>
  <c r="U348" i="44"/>
  <c r="P348" i="44"/>
  <c r="S348" i="44" s="1"/>
  <c r="T348" i="44" s="1"/>
  <c r="AA348" i="44"/>
  <c r="P340" i="36"/>
  <c r="S340" i="36" s="1"/>
  <c r="T340" i="36" s="1"/>
  <c r="U340" i="36"/>
  <c r="R341" i="36" l="1"/>
  <c r="V340" i="36"/>
  <c r="V348" i="44"/>
  <c r="R349" i="44"/>
  <c r="Y348" i="44"/>
  <c r="Z348" i="44" s="1"/>
  <c r="X349" i="44" s="1"/>
  <c r="Y340" i="36"/>
  <c r="Z340" i="36" s="1"/>
  <c r="X341" i="36" s="1"/>
  <c r="AA341" i="36" l="1"/>
  <c r="P349" i="44"/>
  <c r="U349" i="44"/>
  <c r="AA349" i="44"/>
  <c r="U341" i="36"/>
  <c r="P341" i="36"/>
  <c r="S341" i="36" s="1"/>
  <c r="T341" i="36" s="1"/>
  <c r="R342" i="36" l="1"/>
  <c r="V341" i="36"/>
  <c r="Y341" i="36"/>
  <c r="Z341" i="36" s="1"/>
  <c r="X342" i="36" s="1"/>
  <c r="S349" i="44"/>
  <c r="T349" i="44" s="1"/>
  <c r="AA342" i="36" l="1"/>
  <c r="R350" i="44"/>
  <c r="V349" i="44"/>
  <c r="Y349" i="44"/>
  <c r="Z349" i="44" s="1"/>
  <c r="X350" i="44" s="1"/>
  <c r="U342" i="36"/>
  <c r="P342" i="36"/>
  <c r="S342" i="36" s="1"/>
  <c r="T342" i="36" s="1"/>
  <c r="R343" i="36" l="1"/>
  <c r="V342" i="36"/>
  <c r="Y342" i="36"/>
  <c r="Z342" i="36" s="1"/>
  <c r="X343" i="36" s="1"/>
  <c r="AA350" i="44"/>
  <c r="U350" i="44"/>
  <c r="P350" i="44"/>
  <c r="S350" i="44" l="1"/>
  <c r="T350" i="44" s="1"/>
  <c r="AA343" i="36"/>
  <c r="U343" i="36"/>
  <c r="P343" i="36"/>
  <c r="S343" i="36" s="1"/>
  <c r="T343" i="36" s="1"/>
  <c r="R344" i="36" l="1"/>
  <c r="V343" i="36"/>
  <c r="Y343" i="36"/>
  <c r="Z343" i="36" s="1"/>
  <c r="X344" i="36" s="1"/>
  <c r="R351" i="44"/>
  <c r="V350" i="44"/>
  <c r="Y350" i="44"/>
  <c r="Z350" i="44" s="1"/>
  <c r="X351" i="44" s="1"/>
  <c r="P351" i="44" l="1"/>
  <c r="S351" i="44" s="1"/>
  <c r="T351" i="44" s="1"/>
  <c r="U351" i="44"/>
  <c r="AA351" i="44"/>
  <c r="AA344" i="36"/>
  <c r="U344" i="36"/>
  <c r="P344" i="36"/>
  <c r="S344" i="36" s="1"/>
  <c r="T344" i="36" s="1"/>
  <c r="V344" i="36" l="1"/>
  <c r="R345" i="36"/>
  <c r="R352" i="44"/>
  <c r="V351" i="44"/>
  <c r="Y344" i="36"/>
  <c r="Z344" i="36" s="1"/>
  <c r="X345" i="36" s="1"/>
  <c r="Y351" i="44"/>
  <c r="Z351" i="44" s="1"/>
  <c r="X352" i="44" s="1"/>
  <c r="AA352" i="44" l="1"/>
  <c r="AA345" i="36"/>
  <c r="U352" i="44"/>
  <c r="P352" i="44"/>
  <c r="S352" i="44" s="1"/>
  <c r="T352" i="44" s="1"/>
  <c r="P345" i="36"/>
  <c r="S345" i="36" s="1"/>
  <c r="T345" i="36" s="1"/>
  <c r="U345" i="36"/>
  <c r="R346" i="36" l="1"/>
  <c r="V345" i="36"/>
  <c r="R353" i="44"/>
  <c r="V352" i="44"/>
  <c r="Y345" i="36"/>
  <c r="Z345" i="36" s="1"/>
  <c r="X346" i="36" s="1"/>
  <c r="Y352" i="44"/>
  <c r="Z352" i="44" s="1"/>
  <c r="X353" i="44" s="1"/>
  <c r="AA353" i="44" l="1"/>
  <c r="AA346" i="36"/>
  <c r="U353" i="44"/>
  <c r="P353" i="44"/>
  <c r="S353" i="44" s="1"/>
  <c r="T353" i="44" s="1"/>
  <c r="U346" i="36"/>
  <c r="P346" i="36"/>
  <c r="S346" i="36" s="1"/>
  <c r="T346" i="36" s="1"/>
  <c r="V346" i="36" l="1"/>
  <c r="R347" i="36"/>
  <c r="R354" i="44"/>
  <c r="V353" i="44"/>
  <c r="Y346" i="36"/>
  <c r="Z346" i="36" s="1"/>
  <c r="X347" i="36" s="1"/>
  <c r="Y353" i="44"/>
  <c r="Z353" i="44" s="1"/>
  <c r="X354" i="44" s="1"/>
  <c r="AA354" i="44" l="1"/>
  <c r="AA347" i="36"/>
  <c r="U354" i="44"/>
  <c r="P354" i="44"/>
  <c r="S354" i="44" s="1"/>
  <c r="T354" i="44" s="1"/>
  <c r="U347" i="36"/>
  <c r="P347" i="36"/>
  <c r="S347" i="36" s="1"/>
  <c r="T347" i="36" s="1"/>
  <c r="V347" i="36" l="1"/>
  <c r="R348" i="36"/>
  <c r="V354" i="44"/>
  <c r="R355" i="44"/>
  <c r="Y354" i="44"/>
  <c r="Z354" i="44" s="1"/>
  <c r="X355" i="44" s="1"/>
  <c r="Y347" i="36"/>
  <c r="Z347" i="36" s="1"/>
  <c r="X348" i="36" s="1"/>
  <c r="AA348" i="36" l="1"/>
  <c r="U355" i="44"/>
  <c r="P355" i="44"/>
  <c r="AA355" i="44"/>
  <c r="U348" i="36"/>
  <c r="P348" i="36"/>
  <c r="S348" i="36" l="1"/>
  <c r="T348" i="36" s="1"/>
  <c r="S355" i="44"/>
  <c r="T355" i="44" s="1"/>
  <c r="V355" i="44" l="1"/>
  <c r="R356" i="44"/>
  <c r="V348" i="36"/>
  <c r="R349" i="36"/>
  <c r="Y355" i="44"/>
  <c r="Z355" i="44" s="1"/>
  <c r="X356" i="44" s="1"/>
  <c r="Y348" i="36"/>
  <c r="Z348" i="36" s="1"/>
  <c r="X349" i="36" s="1"/>
  <c r="AA349" i="36" l="1"/>
  <c r="U356" i="44"/>
  <c r="P356" i="44"/>
  <c r="S356" i="44" s="1"/>
  <c r="T356" i="44" s="1"/>
  <c r="AA356" i="44"/>
  <c r="U349" i="36"/>
  <c r="P349" i="36"/>
  <c r="S349" i="36" s="1"/>
  <c r="T349" i="36" s="1"/>
  <c r="Y349" i="36" l="1"/>
  <c r="Z349" i="36" s="1"/>
  <c r="X350" i="36" s="1"/>
  <c r="AA350" i="36" s="1"/>
  <c r="R350" i="36"/>
  <c r="V349" i="36"/>
  <c r="R357" i="44"/>
  <c r="V356" i="44"/>
  <c r="Y356" i="44"/>
  <c r="Z356" i="44" s="1"/>
  <c r="X357" i="44" s="1"/>
  <c r="AA357" i="44" l="1"/>
  <c r="P357" i="44"/>
  <c r="S357" i="44" s="1"/>
  <c r="T357" i="44" s="1"/>
  <c r="U357" i="44"/>
  <c r="P350" i="36"/>
  <c r="S350" i="36" s="1"/>
  <c r="T350" i="36" s="1"/>
  <c r="U350" i="36"/>
  <c r="V350" i="36" l="1"/>
  <c r="R351" i="36"/>
  <c r="R358" i="44"/>
  <c r="V357" i="44"/>
  <c r="Y350" i="36"/>
  <c r="Z350" i="36" s="1"/>
  <c r="X351" i="36" s="1"/>
  <c r="Y357" i="44"/>
  <c r="Z357" i="44" s="1"/>
  <c r="X358" i="44" s="1"/>
  <c r="AA358" i="44" l="1"/>
  <c r="AA351" i="36"/>
  <c r="P358" i="44"/>
  <c r="S358" i="44" s="1"/>
  <c r="T358" i="44" s="1"/>
  <c r="U358" i="44"/>
  <c r="P351" i="36"/>
  <c r="S351" i="36" s="1"/>
  <c r="T351" i="36" s="1"/>
  <c r="U351" i="36"/>
  <c r="R352" i="36" l="1"/>
  <c r="V351" i="36"/>
  <c r="V358" i="44"/>
  <c r="R359" i="44"/>
  <c r="Y351" i="36"/>
  <c r="Z351" i="36" s="1"/>
  <c r="X352" i="36" s="1"/>
  <c r="Y358" i="44"/>
  <c r="Z358" i="44" s="1"/>
  <c r="X359" i="44" s="1"/>
  <c r="AA359" i="44" l="1"/>
  <c r="P359" i="44"/>
  <c r="S359" i="44" s="1"/>
  <c r="T359" i="44" s="1"/>
  <c r="U359" i="44"/>
  <c r="AA352" i="36"/>
  <c r="P352" i="36"/>
  <c r="S352" i="36" s="1"/>
  <c r="T352" i="36" s="1"/>
  <c r="U352" i="36"/>
  <c r="R360" i="44" l="1"/>
  <c r="V359" i="44"/>
  <c r="V352" i="36"/>
  <c r="R353" i="36"/>
  <c r="Y352" i="36"/>
  <c r="Z352" i="36" s="1"/>
  <c r="X353" i="36" s="1"/>
  <c r="Y359" i="44"/>
  <c r="Z359" i="44" s="1"/>
  <c r="X360" i="44" s="1"/>
  <c r="AA360" i="44" l="1"/>
  <c r="AA353" i="36"/>
  <c r="P353" i="36"/>
  <c r="S353" i="36" s="1"/>
  <c r="T353" i="36" s="1"/>
  <c r="U353" i="36"/>
  <c r="U360" i="44"/>
  <c r="P360" i="44"/>
  <c r="S360" i="44" s="1"/>
  <c r="T360" i="44" s="1"/>
  <c r="V360" i="44" l="1"/>
  <c r="R361" i="44"/>
  <c r="V353" i="36"/>
  <c r="R354" i="36"/>
  <c r="Y360" i="44"/>
  <c r="Z360" i="44" s="1"/>
  <c r="X361" i="44" s="1"/>
  <c r="Y353" i="36"/>
  <c r="Z353" i="36" s="1"/>
  <c r="X354" i="36" s="1"/>
  <c r="P354" i="36" l="1"/>
  <c r="S354" i="36" s="1"/>
  <c r="T354" i="36" s="1"/>
  <c r="U354" i="36"/>
  <c r="AA354" i="36"/>
  <c r="AA361" i="44"/>
  <c r="P361" i="44"/>
  <c r="S361" i="44" s="1"/>
  <c r="T361" i="44" s="1"/>
  <c r="U361" i="44"/>
  <c r="V361" i="44" l="1"/>
  <c r="R362" i="44"/>
  <c r="Y361" i="44"/>
  <c r="Z361" i="44" s="1"/>
  <c r="X362" i="44" s="1"/>
  <c r="V354" i="36"/>
  <c r="R355" i="36"/>
  <c r="Y354" i="36"/>
  <c r="Z354" i="36" s="1"/>
  <c r="X355" i="36" s="1"/>
  <c r="AA355" i="36" l="1"/>
  <c r="P362" i="44"/>
  <c r="S362" i="44" s="1"/>
  <c r="T362" i="44" s="1"/>
  <c r="U362" i="44"/>
  <c r="U355" i="36"/>
  <c r="P355" i="36"/>
  <c r="S355" i="36" s="1"/>
  <c r="T355" i="36" s="1"/>
  <c r="AA362" i="44"/>
  <c r="R356" i="36" l="1"/>
  <c r="V355" i="36"/>
  <c r="V362" i="44"/>
  <c r="R363" i="44"/>
  <c r="Y355" i="36"/>
  <c r="Z355" i="36" s="1"/>
  <c r="X356" i="36" s="1"/>
  <c r="Y362" i="44"/>
  <c r="Z362" i="44" s="1"/>
  <c r="X363" i="44" s="1"/>
  <c r="AA363" i="44" l="1"/>
  <c r="P363" i="44"/>
  <c r="S363" i="44" s="1"/>
  <c r="T363" i="44" s="1"/>
  <c r="U363" i="44"/>
  <c r="AA356" i="36"/>
  <c r="U356" i="36"/>
  <c r="P356" i="36"/>
  <c r="S356" i="36" s="1"/>
  <c r="T356" i="36" s="1"/>
  <c r="V356" i="36" l="1"/>
  <c r="R357" i="36"/>
  <c r="R364" i="44"/>
  <c r="V363" i="44"/>
  <c r="Y356" i="36"/>
  <c r="Z356" i="36" s="1"/>
  <c r="X357" i="36" s="1"/>
  <c r="Y363" i="44"/>
  <c r="Z363" i="44" s="1"/>
  <c r="X364" i="44" s="1"/>
  <c r="AA364" i="44" l="1"/>
  <c r="AA357" i="36"/>
  <c r="P364" i="44"/>
  <c r="S364" i="44" s="1"/>
  <c r="T364" i="44" s="1"/>
  <c r="U364" i="44"/>
  <c r="P357" i="36"/>
  <c r="S357" i="36" s="1"/>
  <c r="T357" i="36" s="1"/>
  <c r="U357" i="36"/>
  <c r="R358" i="36" l="1"/>
  <c r="V357" i="36"/>
  <c r="V364" i="44"/>
  <c r="R365" i="44"/>
  <c r="Y357" i="36"/>
  <c r="Z357" i="36" s="1"/>
  <c r="X358" i="36" s="1"/>
  <c r="Y364" i="44"/>
  <c r="Z364" i="44" s="1"/>
  <c r="X365" i="44" s="1"/>
  <c r="AA365" i="44" l="1"/>
  <c r="AA358" i="36"/>
  <c r="P365" i="44"/>
  <c r="S365" i="44" s="1"/>
  <c r="T365" i="44" s="1"/>
  <c r="U365" i="44"/>
  <c r="U358" i="36"/>
  <c r="P358" i="36"/>
  <c r="V365" i="44" l="1"/>
  <c r="R366" i="44"/>
  <c r="S358" i="36"/>
  <c r="T358" i="36" s="1"/>
  <c r="Y365" i="44"/>
  <c r="Z365" i="44" s="1"/>
  <c r="X366" i="44" s="1"/>
  <c r="AA366" i="44" l="1"/>
  <c r="Y358" i="36"/>
  <c r="Z358" i="36" s="1"/>
  <c r="X359" i="36" s="1"/>
  <c r="R359" i="36"/>
  <c r="V358" i="36"/>
  <c r="P366" i="44"/>
  <c r="S366" i="44" s="1"/>
  <c r="T366" i="44" s="1"/>
  <c r="U366" i="44"/>
  <c r="V366" i="44" l="1"/>
  <c r="R367" i="44"/>
  <c r="Y366" i="44"/>
  <c r="Z366" i="44" s="1"/>
  <c r="X367" i="44" s="1"/>
  <c r="U359" i="36"/>
  <c r="P359" i="36"/>
  <c r="S359" i="36" s="1"/>
  <c r="T359" i="36" s="1"/>
  <c r="AA359" i="36"/>
  <c r="R360" i="36" l="1"/>
  <c r="V359" i="36"/>
  <c r="AA367" i="44"/>
  <c r="Y359" i="36"/>
  <c r="Z359" i="36" s="1"/>
  <c r="X360" i="36" s="1"/>
  <c r="U367" i="44"/>
  <c r="P367" i="44"/>
  <c r="S367" i="44" s="1"/>
  <c r="T367" i="44" s="1"/>
  <c r="R368" i="44" l="1"/>
  <c r="V367" i="44"/>
  <c r="Y367" i="44"/>
  <c r="Z367" i="44" s="1"/>
  <c r="X368" i="44" s="1"/>
  <c r="AA360" i="36"/>
  <c r="U360" i="36"/>
  <c r="P360" i="36"/>
  <c r="S360" i="36" s="1"/>
  <c r="T360" i="36" s="1"/>
  <c r="R361" i="36" l="1"/>
  <c r="V360" i="36"/>
  <c r="Y360" i="36"/>
  <c r="Z360" i="36" s="1"/>
  <c r="X361" i="36" s="1"/>
  <c r="AA368" i="44"/>
  <c r="P368" i="44"/>
  <c r="S368" i="44" s="1"/>
  <c r="T368" i="44" s="1"/>
  <c r="U368" i="44"/>
  <c r="R369" i="44" l="1"/>
  <c r="V368" i="44"/>
  <c r="Y368" i="44"/>
  <c r="Z368" i="44" s="1"/>
  <c r="X369" i="44" s="1"/>
  <c r="AA361" i="36"/>
  <c r="U361" i="36"/>
  <c r="P361" i="36"/>
  <c r="S361" i="36" l="1"/>
  <c r="T361" i="36" s="1"/>
  <c r="AA369" i="44"/>
  <c r="U369" i="44"/>
  <c r="P369" i="44"/>
  <c r="S369" i="44" s="1"/>
  <c r="T369" i="44" s="1"/>
  <c r="V369" i="44" l="1"/>
  <c r="R370" i="44"/>
  <c r="Y369" i="44"/>
  <c r="Z369" i="44" s="1"/>
  <c r="X370" i="44" s="1"/>
  <c r="V361" i="36"/>
  <c r="R362" i="36"/>
  <c r="Y361" i="36"/>
  <c r="Z361" i="36" s="1"/>
  <c r="X362" i="36" s="1"/>
  <c r="AA362" i="36" l="1"/>
  <c r="P362" i="36"/>
  <c r="S362" i="36" s="1"/>
  <c r="T362" i="36" s="1"/>
  <c r="U362" i="36"/>
  <c r="AA370" i="44"/>
  <c r="U370" i="44"/>
  <c r="P370" i="44"/>
  <c r="S370" i="44" s="1"/>
  <c r="T370" i="44" s="1"/>
  <c r="R371" i="44" l="1"/>
  <c r="V370" i="44"/>
  <c r="V362" i="36"/>
  <c r="R363" i="36"/>
  <c r="Y370" i="44"/>
  <c r="Z370" i="44" s="1"/>
  <c r="X371" i="44" s="1"/>
  <c r="Y362" i="36"/>
  <c r="Z362" i="36" s="1"/>
  <c r="X363" i="36" s="1"/>
  <c r="AA363" i="36" l="1"/>
  <c r="U363" i="36"/>
  <c r="P363" i="36"/>
  <c r="S363" i="36" s="1"/>
  <c r="T363" i="36" s="1"/>
  <c r="AA371" i="44"/>
  <c r="P371" i="44"/>
  <c r="U371" i="44"/>
  <c r="R364" i="36" l="1"/>
  <c r="V363" i="36"/>
  <c r="Y363" i="36"/>
  <c r="Z363" i="36" s="1"/>
  <c r="X364" i="36" s="1"/>
  <c r="S371" i="44"/>
  <c r="T371" i="44" s="1"/>
  <c r="R372" i="44" l="1"/>
  <c r="V371" i="44"/>
  <c r="AA364" i="36"/>
  <c r="Y371" i="44"/>
  <c r="Z371" i="44" s="1"/>
  <c r="X372" i="44" s="1"/>
  <c r="P364" i="36"/>
  <c r="S364" i="36" s="1"/>
  <c r="T364" i="36" s="1"/>
  <c r="U364" i="36"/>
  <c r="V364" i="36" l="1"/>
  <c r="R365" i="36"/>
  <c r="Y364" i="36"/>
  <c r="Z364" i="36" s="1"/>
  <c r="X365" i="36" s="1"/>
  <c r="AA372" i="44"/>
  <c r="U372" i="44"/>
  <c r="P372" i="44"/>
  <c r="S372" i="44" s="1"/>
  <c r="T372" i="44" s="1"/>
  <c r="R373" i="44" l="1"/>
  <c r="V372" i="44"/>
  <c r="Y372" i="44"/>
  <c r="Z372" i="44" s="1"/>
  <c r="X373" i="44" s="1"/>
  <c r="AA365" i="36"/>
  <c r="P365" i="36"/>
  <c r="U365" i="36"/>
  <c r="S365" i="36" l="1"/>
  <c r="T365" i="36" s="1"/>
  <c r="AA373" i="44"/>
  <c r="P373" i="44"/>
  <c r="S373" i="44" s="1"/>
  <c r="T373" i="44" s="1"/>
  <c r="U373" i="44"/>
  <c r="R374" i="44" l="1"/>
  <c r="V373" i="44"/>
  <c r="Y373" i="44"/>
  <c r="Z373" i="44" s="1"/>
  <c r="X374" i="44" s="1"/>
  <c r="R366" i="36"/>
  <c r="V365" i="36"/>
  <c r="Y365" i="36"/>
  <c r="Z365" i="36" s="1"/>
  <c r="X366" i="36" s="1"/>
  <c r="AA374" i="44" l="1"/>
  <c r="AA366" i="36"/>
  <c r="U366" i="36"/>
  <c r="P366" i="36"/>
  <c r="S366" i="36" s="1"/>
  <c r="T366" i="36" s="1"/>
  <c r="U374" i="44"/>
  <c r="P374" i="44"/>
  <c r="R367" i="36" l="1"/>
  <c r="V366" i="36"/>
  <c r="Y366" i="36"/>
  <c r="Z366" i="36" s="1"/>
  <c r="X367" i="36" s="1"/>
  <c r="S374" i="44"/>
  <c r="T374" i="44" s="1"/>
  <c r="Y374" i="44" l="1"/>
  <c r="Z374" i="44" s="1"/>
  <c r="X375" i="44" s="1"/>
  <c r="R375" i="44"/>
  <c r="V374" i="44"/>
  <c r="AA367" i="36"/>
  <c r="P367" i="36"/>
  <c r="S367" i="36" s="1"/>
  <c r="T367" i="36" s="1"/>
  <c r="U367" i="36"/>
  <c r="V367" i="36" l="1"/>
  <c r="R368" i="36"/>
  <c r="Y367" i="36"/>
  <c r="Z367" i="36" s="1"/>
  <c r="X368" i="36" s="1"/>
  <c r="P375" i="44"/>
  <c r="S375" i="44" s="1"/>
  <c r="T375" i="44" s="1"/>
  <c r="U375" i="44"/>
  <c r="AA375" i="44"/>
  <c r="R376" i="44" l="1"/>
  <c r="V375" i="44"/>
  <c r="Y375" i="44"/>
  <c r="Z375" i="44" s="1"/>
  <c r="X376" i="44" s="1"/>
  <c r="AA368" i="36"/>
  <c r="P368" i="36"/>
  <c r="S368" i="36" s="1"/>
  <c r="T368" i="36" s="1"/>
  <c r="U368" i="36"/>
  <c r="R369" i="36" l="1"/>
  <c r="V368" i="36"/>
  <c r="Y368" i="36"/>
  <c r="Z368" i="36" s="1"/>
  <c r="X369" i="36" s="1"/>
  <c r="AA376" i="44"/>
  <c r="P376" i="44"/>
  <c r="U376" i="44"/>
  <c r="S376" i="44" l="1"/>
  <c r="T376" i="44" s="1"/>
  <c r="AA369" i="36"/>
  <c r="U369" i="36"/>
  <c r="P369" i="36"/>
  <c r="S369" i="36" s="1"/>
  <c r="T369" i="36" s="1"/>
  <c r="R370" i="36" l="1"/>
  <c r="V369" i="36"/>
  <c r="Y369" i="36"/>
  <c r="Z369" i="36" s="1"/>
  <c r="X370" i="36" s="1"/>
  <c r="R377" i="44"/>
  <c r="V376" i="44"/>
  <c r="Y376" i="44"/>
  <c r="Z376" i="44" s="1"/>
  <c r="X377" i="44" s="1"/>
  <c r="AA377" i="44" l="1"/>
  <c r="U377" i="44"/>
  <c r="P377" i="44"/>
  <c r="S377" i="44" s="1"/>
  <c r="T377" i="44" s="1"/>
  <c r="AA370" i="36"/>
  <c r="P370" i="36"/>
  <c r="U370" i="36"/>
  <c r="V377" i="44" l="1"/>
  <c r="R378" i="44"/>
  <c r="S370" i="36"/>
  <c r="T370" i="36" s="1"/>
  <c r="Y377" i="44"/>
  <c r="Z377" i="44" s="1"/>
  <c r="X378" i="44" s="1"/>
  <c r="V370" i="36" l="1"/>
  <c r="R371" i="36"/>
  <c r="AA378" i="44"/>
  <c r="Y370" i="36"/>
  <c r="Z370" i="36" s="1"/>
  <c r="X371" i="36" s="1"/>
  <c r="P378" i="44"/>
  <c r="S378" i="44" s="1"/>
  <c r="T378" i="44" s="1"/>
  <c r="U378" i="44"/>
  <c r="R379" i="44" l="1"/>
  <c r="V378" i="44"/>
  <c r="Y378" i="44"/>
  <c r="Z378" i="44" s="1"/>
  <c r="X379" i="44" s="1"/>
  <c r="AA371" i="36"/>
  <c r="P371" i="36"/>
  <c r="S371" i="36" s="1"/>
  <c r="T371" i="36" s="1"/>
  <c r="U371" i="36"/>
  <c r="V371" i="36" l="1"/>
  <c r="R372" i="36"/>
  <c r="Y371" i="36"/>
  <c r="Z371" i="36" s="1"/>
  <c r="X372" i="36" s="1"/>
  <c r="AA379" i="44"/>
  <c r="P379" i="44"/>
  <c r="U379" i="44"/>
  <c r="S379" i="44" l="1"/>
  <c r="T379" i="44" s="1"/>
  <c r="AA372" i="36"/>
  <c r="U372" i="36"/>
  <c r="P372" i="36"/>
  <c r="S372" i="36" l="1"/>
  <c r="T372" i="36" s="1"/>
  <c r="R380" i="44"/>
  <c r="V379" i="44"/>
  <c r="Y379" i="44"/>
  <c r="Z379" i="44" s="1"/>
  <c r="X380" i="44" s="1"/>
  <c r="AA380" i="44" l="1"/>
  <c r="U380" i="44"/>
  <c r="P380" i="44"/>
  <c r="R373" i="36"/>
  <c r="V372" i="36"/>
  <c r="Y372" i="36"/>
  <c r="Z372" i="36" s="1"/>
  <c r="X373" i="36" s="1"/>
  <c r="AA373" i="36" l="1"/>
  <c r="U373" i="36"/>
  <c r="P373" i="36"/>
  <c r="S373" i="36" s="1"/>
  <c r="T373" i="36" s="1"/>
  <c r="S380" i="44"/>
  <c r="T380" i="44" s="1"/>
  <c r="R374" i="36" l="1"/>
  <c r="V373" i="36"/>
  <c r="R381" i="44"/>
  <c r="V380" i="44"/>
  <c r="Y373" i="36"/>
  <c r="Z373" i="36" s="1"/>
  <c r="X374" i="36" s="1"/>
  <c r="Y380" i="44"/>
  <c r="Z380" i="44" s="1"/>
  <c r="X381" i="44" s="1"/>
  <c r="AA374" i="36" l="1"/>
  <c r="U381" i="44"/>
  <c r="P381" i="44"/>
  <c r="AA381" i="44"/>
  <c r="P374" i="36"/>
  <c r="S374" i="36" s="1"/>
  <c r="T374" i="36" s="1"/>
  <c r="U374" i="36"/>
  <c r="R375" i="36" l="1"/>
  <c r="V374" i="36"/>
  <c r="S381" i="44"/>
  <c r="T381" i="44" s="1"/>
  <c r="Y374" i="36"/>
  <c r="Z374" i="36" s="1"/>
  <c r="X375" i="36" s="1"/>
  <c r="AA375" i="36" l="1"/>
  <c r="R382" i="44"/>
  <c r="V381" i="44"/>
  <c r="U375" i="36"/>
  <c r="P375" i="36"/>
  <c r="S375" i="36" s="1"/>
  <c r="T375" i="36" s="1"/>
  <c r="Y381" i="44"/>
  <c r="Z381" i="44" s="1"/>
  <c r="X382" i="44" s="1"/>
  <c r="R376" i="36" l="1"/>
  <c r="V375" i="36"/>
  <c r="Y375" i="36"/>
  <c r="Z375" i="36" s="1"/>
  <c r="X376" i="36" s="1"/>
  <c r="AA382" i="44"/>
  <c r="P382" i="44"/>
  <c r="U382" i="44"/>
  <c r="S382" i="44" l="1"/>
  <c r="T382" i="44" s="1"/>
  <c r="AA376" i="36"/>
  <c r="U376" i="36"/>
  <c r="P376" i="36"/>
  <c r="S376" i="36" s="1"/>
  <c r="T376" i="36" s="1"/>
  <c r="V376" i="36" l="1"/>
  <c r="R377" i="36"/>
  <c r="Y376" i="36"/>
  <c r="Z376" i="36" s="1"/>
  <c r="X377" i="36" s="1"/>
  <c r="R383" i="44"/>
  <c r="V382" i="44"/>
  <c r="Y382" i="44"/>
  <c r="Z382" i="44" s="1"/>
  <c r="X383" i="44" s="1"/>
  <c r="U383" i="44" l="1"/>
  <c r="P383" i="44"/>
  <c r="AA383" i="44"/>
  <c r="AA377" i="36"/>
  <c r="P377" i="36"/>
  <c r="S377" i="36" s="1"/>
  <c r="T377" i="36" s="1"/>
  <c r="U377" i="36"/>
  <c r="V377" i="36" l="1"/>
  <c r="R378" i="36"/>
  <c r="Y377" i="36"/>
  <c r="Z377" i="36" s="1"/>
  <c r="X378" i="36" s="1"/>
  <c r="S383" i="44"/>
  <c r="T383" i="44" s="1"/>
  <c r="Y383" i="44" l="1"/>
  <c r="Z383" i="44" s="1"/>
  <c r="X384" i="44" s="1"/>
  <c r="V383" i="44"/>
  <c r="R384" i="44"/>
  <c r="AA378" i="36"/>
  <c r="P378" i="36"/>
  <c r="S378" i="36" s="1"/>
  <c r="T378" i="36" s="1"/>
  <c r="U378" i="36"/>
  <c r="V378" i="36" l="1"/>
  <c r="R379" i="36"/>
  <c r="Y378" i="36"/>
  <c r="Z378" i="36" s="1"/>
  <c r="X379" i="36" s="1"/>
  <c r="U384" i="44"/>
  <c r="P384" i="44"/>
  <c r="AA384" i="44"/>
  <c r="S384" i="44" l="1"/>
  <c r="T384" i="44" s="1"/>
  <c r="AA379" i="36"/>
  <c r="U379" i="36"/>
  <c r="P379" i="36"/>
  <c r="S379" i="36" l="1"/>
  <c r="T379" i="36" s="1"/>
  <c r="R385" i="44"/>
  <c r="V384" i="44"/>
  <c r="Y384" i="44"/>
  <c r="Z384" i="44" s="1"/>
  <c r="X385" i="44" s="1"/>
  <c r="AA385" i="44" l="1"/>
  <c r="U385" i="44"/>
  <c r="P385" i="44"/>
  <c r="R380" i="36"/>
  <c r="V379" i="36"/>
  <c r="Y379" i="36"/>
  <c r="Z379" i="36" s="1"/>
  <c r="X380" i="36" s="1"/>
  <c r="AA380" i="36" l="1"/>
  <c r="P380" i="36"/>
  <c r="S380" i="36" s="1"/>
  <c r="T380" i="36" s="1"/>
  <c r="U380" i="36"/>
  <c r="S385" i="44"/>
  <c r="T385" i="44" s="1"/>
  <c r="V380" i="36" l="1"/>
  <c r="R381" i="36"/>
  <c r="Y380" i="36"/>
  <c r="Z380" i="36" s="1"/>
  <c r="X381" i="36" s="1"/>
  <c r="R386" i="44"/>
  <c r="V385" i="44"/>
  <c r="Y385" i="44"/>
  <c r="Z385" i="44" s="1"/>
  <c r="X386" i="44" s="1"/>
  <c r="AA386" i="44" l="1"/>
  <c r="P386" i="44"/>
  <c r="S386" i="44" s="1"/>
  <c r="T386" i="44" s="1"/>
  <c r="U386" i="44"/>
  <c r="AA381" i="36"/>
  <c r="P381" i="36"/>
  <c r="S381" i="36" s="1"/>
  <c r="T381" i="36" s="1"/>
  <c r="U381" i="36"/>
  <c r="R387" i="44" l="1"/>
  <c r="V386" i="44"/>
  <c r="Y381" i="36"/>
  <c r="Z381" i="36" s="1"/>
  <c r="X382" i="36" s="1"/>
  <c r="V381" i="36"/>
  <c r="R382" i="36"/>
  <c r="Y386" i="44"/>
  <c r="Z386" i="44" s="1"/>
  <c r="X387" i="44" s="1"/>
  <c r="AA387" i="44" l="1"/>
  <c r="U382" i="36"/>
  <c r="P382" i="36"/>
  <c r="AA382" i="36"/>
  <c r="U387" i="44"/>
  <c r="P387" i="44"/>
  <c r="S387" i="44" l="1"/>
  <c r="T387" i="44" s="1"/>
  <c r="S382" i="36"/>
  <c r="T382" i="36" s="1"/>
  <c r="Y382" i="36" l="1"/>
  <c r="Z382" i="36" s="1"/>
  <c r="X383" i="36" s="1"/>
  <c r="R383" i="36"/>
  <c r="V382" i="36"/>
  <c r="R388" i="44"/>
  <c r="V387" i="44"/>
  <c r="Y387" i="44"/>
  <c r="Z387" i="44" s="1"/>
  <c r="X388" i="44" s="1"/>
  <c r="AA388" i="44" l="1"/>
  <c r="U388" i="44"/>
  <c r="P388" i="44"/>
  <c r="S388" i="44" s="1"/>
  <c r="T388" i="44" s="1"/>
  <c r="U383" i="36"/>
  <c r="P383" i="36"/>
  <c r="S383" i="36" s="1"/>
  <c r="T383" i="36" s="1"/>
  <c r="AA383" i="36"/>
  <c r="V383" i="36" l="1"/>
  <c r="R384" i="36"/>
  <c r="R389" i="44"/>
  <c r="V388" i="44"/>
  <c r="Y383" i="36"/>
  <c r="Z383" i="36" s="1"/>
  <c r="X384" i="36" s="1"/>
  <c r="Y388" i="44"/>
  <c r="Z388" i="44" s="1"/>
  <c r="X389" i="44" s="1"/>
  <c r="AA389" i="44" l="1"/>
  <c r="U389" i="44"/>
  <c r="P389" i="44"/>
  <c r="S389" i="44" s="1"/>
  <c r="T389" i="44" s="1"/>
  <c r="AA384" i="36"/>
  <c r="P384" i="36"/>
  <c r="S384" i="36" s="1"/>
  <c r="T384" i="36" s="1"/>
  <c r="U384" i="36"/>
  <c r="R385" i="36" l="1"/>
  <c r="V384" i="36"/>
  <c r="V389" i="44"/>
  <c r="R390" i="44"/>
  <c r="Y384" i="36"/>
  <c r="Z384" i="36" s="1"/>
  <c r="X385" i="36" s="1"/>
  <c r="Y389" i="44"/>
  <c r="Z389" i="44" s="1"/>
  <c r="X390" i="44" s="1"/>
  <c r="AA390" i="44" l="1"/>
  <c r="P390" i="44"/>
  <c r="S390" i="44" s="1"/>
  <c r="T390" i="44" s="1"/>
  <c r="U390" i="44"/>
  <c r="AA385" i="36"/>
  <c r="U385" i="36"/>
  <c r="P385" i="36"/>
  <c r="R391" i="44" l="1"/>
  <c r="V390" i="44"/>
  <c r="S385" i="36"/>
  <c r="T385" i="36" s="1"/>
  <c r="Y390" i="44"/>
  <c r="Z390" i="44" s="1"/>
  <c r="X391" i="44" s="1"/>
  <c r="V385" i="36" l="1"/>
  <c r="R386" i="36"/>
  <c r="AA391" i="44"/>
  <c r="Y385" i="36"/>
  <c r="Z385" i="36" s="1"/>
  <c r="X386" i="36" s="1"/>
  <c r="U391" i="44"/>
  <c r="P391" i="44"/>
  <c r="S391" i="44" s="1"/>
  <c r="T391" i="44" s="1"/>
  <c r="R392" i="44" l="1"/>
  <c r="V391" i="44"/>
  <c r="Y391" i="44"/>
  <c r="Z391" i="44" s="1"/>
  <c r="X392" i="44" s="1"/>
  <c r="AA386" i="36"/>
  <c r="P386" i="36"/>
  <c r="S386" i="36" s="1"/>
  <c r="T386" i="36" s="1"/>
  <c r="U386" i="36"/>
  <c r="R387" i="36" l="1"/>
  <c r="V386" i="36"/>
  <c r="Y386" i="36"/>
  <c r="Z386" i="36" s="1"/>
  <c r="X387" i="36" s="1"/>
  <c r="AA392" i="44"/>
  <c r="U392" i="44"/>
  <c r="P392" i="44"/>
  <c r="S392" i="44" s="1"/>
  <c r="T392" i="44" s="1"/>
  <c r="V392" i="44" l="1"/>
  <c r="R393" i="44"/>
  <c r="Y392" i="44"/>
  <c r="Z392" i="44" s="1"/>
  <c r="X393" i="44" s="1"/>
  <c r="AA387" i="36"/>
  <c r="U387" i="36"/>
  <c r="P387" i="36"/>
  <c r="S387" i="36" s="1"/>
  <c r="T387" i="36" s="1"/>
  <c r="V387" i="36" l="1"/>
  <c r="R388" i="36"/>
  <c r="Y387" i="36"/>
  <c r="Z387" i="36" s="1"/>
  <c r="X388" i="36" s="1"/>
  <c r="AA393" i="44"/>
  <c r="U393" i="44"/>
  <c r="P393" i="44"/>
  <c r="S393" i="44" s="1"/>
  <c r="T393" i="44" s="1"/>
  <c r="R394" i="44" l="1"/>
  <c r="V393" i="44"/>
  <c r="Y393" i="44"/>
  <c r="Z393" i="44" s="1"/>
  <c r="X394" i="44" s="1"/>
  <c r="AA388" i="36"/>
  <c r="U388" i="36"/>
  <c r="P388" i="36"/>
  <c r="S388" i="36" s="1"/>
  <c r="T388" i="36" s="1"/>
  <c r="R389" i="36" l="1"/>
  <c r="V388" i="36"/>
  <c r="Y388" i="36"/>
  <c r="Z388" i="36" s="1"/>
  <c r="X389" i="36" s="1"/>
  <c r="AA394" i="44"/>
  <c r="U394" i="44"/>
  <c r="P394" i="44"/>
  <c r="S394" i="44" s="1"/>
  <c r="T394" i="44" s="1"/>
  <c r="R395" i="44" l="1"/>
  <c r="V394" i="44"/>
  <c r="Y394" i="44"/>
  <c r="Z394" i="44" s="1"/>
  <c r="X395" i="44" s="1"/>
  <c r="AA389" i="36"/>
  <c r="U389" i="36"/>
  <c r="P389" i="36"/>
  <c r="S389" i="36" s="1"/>
  <c r="T389" i="36" s="1"/>
  <c r="V389" i="36" l="1"/>
  <c r="R390" i="36"/>
  <c r="Y389" i="36"/>
  <c r="Z389" i="36" s="1"/>
  <c r="X390" i="36" s="1"/>
  <c r="AA395" i="44"/>
  <c r="U395" i="44"/>
  <c r="P395" i="44"/>
  <c r="S395" i="44" s="1"/>
  <c r="T395" i="44" s="1"/>
  <c r="V395" i="44" l="1"/>
  <c r="R396" i="44"/>
  <c r="Y395" i="44"/>
  <c r="Z395" i="44" s="1"/>
  <c r="X396" i="44" s="1"/>
  <c r="AA390" i="36"/>
  <c r="P390" i="36"/>
  <c r="S390" i="36" s="1"/>
  <c r="T390" i="36" s="1"/>
  <c r="U390" i="36"/>
  <c r="R391" i="36" l="1"/>
  <c r="V390" i="36"/>
  <c r="Y390" i="36"/>
  <c r="Z390" i="36" s="1"/>
  <c r="X391" i="36" s="1"/>
  <c r="AA396" i="44"/>
  <c r="P396" i="44"/>
  <c r="S396" i="44" s="1"/>
  <c r="T396" i="44" s="1"/>
  <c r="U396" i="44"/>
  <c r="R397" i="44" l="1"/>
  <c r="V396" i="44"/>
  <c r="Y396" i="44"/>
  <c r="Z396" i="44" s="1"/>
  <c r="X397" i="44" s="1"/>
  <c r="AA391" i="36"/>
  <c r="U391" i="36"/>
  <c r="P391" i="36"/>
  <c r="S391" i="36" l="1"/>
  <c r="T391" i="36" s="1"/>
  <c r="AA397" i="44"/>
  <c r="U397" i="44"/>
  <c r="P397" i="44"/>
  <c r="S397" i="44" l="1"/>
  <c r="T397" i="44" s="1"/>
  <c r="R392" i="36"/>
  <c r="V391" i="36"/>
  <c r="Y391" i="36"/>
  <c r="Z391" i="36" s="1"/>
  <c r="X392" i="36" s="1"/>
  <c r="AA392" i="36" l="1"/>
  <c r="U392" i="36"/>
  <c r="P392" i="36"/>
  <c r="S392" i="36" s="1"/>
  <c r="T392" i="36" s="1"/>
  <c r="R398" i="44"/>
  <c r="V397" i="44"/>
  <c r="Y397" i="44"/>
  <c r="Z397" i="44" s="1"/>
  <c r="X398" i="44" s="1"/>
  <c r="V392" i="36" l="1"/>
  <c r="R393" i="36"/>
  <c r="AA398" i="44"/>
  <c r="U398" i="44"/>
  <c r="P398" i="44"/>
  <c r="S398" i="44" s="1"/>
  <c r="T398" i="44" s="1"/>
  <c r="Y392" i="36"/>
  <c r="Z392" i="36" s="1"/>
  <c r="X393" i="36" s="1"/>
  <c r="AA393" i="36" l="1"/>
  <c r="R399" i="44"/>
  <c r="V398" i="44"/>
  <c r="Y398" i="44"/>
  <c r="Z398" i="44" s="1"/>
  <c r="X399" i="44" s="1"/>
  <c r="U393" i="36"/>
  <c r="P393" i="36"/>
  <c r="S393" i="36" s="1"/>
  <c r="T393" i="36" s="1"/>
  <c r="V393" i="36" l="1"/>
  <c r="R394" i="36"/>
  <c r="AA399" i="44"/>
  <c r="Y393" i="36"/>
  <c r="Z393" i="36" s="1"/>
  <c r="X394" i="36" s="1"/>
  <c r="P399" i="44"/>
  <c r="S399" i="44" s="1"/>
  <c r="T399" i="44" s="1"/>
  <c r="U399" i="44"/>
  <c r="R400" i="44" l="1"/>
  <c r="V399" i="44"/>
  <c r="Y399" i="44"/>
  <c r="Z399" i="44" s="1"/>
  <c r="X400" i="44" s="1"/>
  <c r="AA394" i="36"/>
  <c r="U394" i="36"/>
  <c r="P394" i="36"/>
  <c r="S394" i="36" s="1"/>
  <c r="T394" i="36" s="1"/>
  <c r="V394" i="36" l="1"/>
  <c r="R395" i="36"/>
  <c r="Y394" i="36"/>
  <c r="Z394" i="36" s="1"/>
  <c r="X395" i="36" s="1"/>
  <c r="AA400" i="44"/>
  <c r="P400" i="44"/>
  <c r="S400" i="44" s="1"/>
  <c r="T400" i="44" s="1"/>
  <c r="U400" i="44"/>
  <c r="R401" i="44" l="1"/>
  <c r="V400" i="44"/>
  <c r="Y400" i="44"/>
  <c r="Z400" i="44" s="1"/>
  <c r="X401" i="44" s="1"/>
  <c r="AA395" i="36"/>
  <c r="U395" i="36"/>
  <c r="P395" i="36"/>
  <c r="S395" i="36" s="1"/>
  <c r="T395" i="36" s="1"/>
  <c r="R396" i="36" l="1"/>
  <c r="V395" i="36"/>
  <c r="Y395" i="36"/>
  <c r="Z395" i="36" s="1"/>
  <c r="X396" i="36" s="1"/>
  <c r="AA401" i="44"/>
  <c r="P401" i="44"/>
  <c r="S401" i="44" s="1"/>
  <c r="T401" i="44" s="1"/>
  <c r="U401" i="44"/>
  <c r="Y401" i="44" l="1"/>
  <c r="Z401" i="44" s="1"/>
  <c r="X402" i="44" s="1"/>
  <c r="V401" i="44"/>
  <c r="R402" i="44"/>
  <c r="AA396" i="36"/>
  <c r="P396" i="36"/>
  <c r="U396" i="36"/>
  <c r="S396" i="36" l="1"/>
  <c r="T396" i="36" s="1"/>
  <c r="U402" i="44"/>
  <c r="P402" i="44"/>
  <c r="AA402" i="44"/>
  <c r="S402" i="44" l="1"/>
  <c r="T402" i="44" s="1"/>
  <c r="R397" i="36"/>
  <c r="V396" i="36"/>
  <c r="Y396" i="36"/>
  <c r="Z396" i="36" s="1"/>
  <c r="X397" i="36" s="1"/>
  <c r="AA397" i="36" l="1"/>
  <c r="U397" i="36"/>
  <c r="P397" i="36"/>
  <c r="S397" i="36" s="1"/>
  <c r="T397" i="36" s="1"/>
  <c r="V402" i="44"/>
  <c r="R403" i="44"/>
  <c r="Y402" i="44"/>
  <c r="Z402" i="44" s="1"/>
  <c r="X403" i="44" s="1"/>
  <c r="R398" i="36" l="1"/>
  <c r="V397" i="36"/>
  <c r="P403" i="44"/>
  <c r="S403" i="44" s="1"/>
  <c r="T403" i="44" s="1"/>
  <c r="U403" i="44"/>
  <c r="AA403" i="44"/>
  <c r="Y397" i="36"/>
  <c r="Z397" i="36" s="1"/>
  <c r="X398" i="36" s="1"/>
  <c r="Y403" i="44" l="1"/>
  <c r="Z403" i="44" s="1"/>
  <c r="X404" i="44" s="1"/>
  <c r="AA404" i="44" s="1"/>
  <c r="AA398" i="36"/>
  <c r="R404" i="44"/>
  <c r="V403" i="44"/>
  <c r="U398" i="36"/>
  <c r="P398" i="36"/>
  <c r="S398" i="36" l="1"/>
  <c r="T398" i="36" s="1"/>
  <c r="P404" i="44"/>
  <c r="S404" i="44" s="1"/>
  <c r="T404" i="44" s="1"/>
  <c r="U404" i="44"/>
  <c r="V404" i="44" l="1"/>
  <c r="R405" i="44"/>
  <c r="Y404" i="44"/>
  <c r="Z404" i="44" s="1"/>
  <c r="X405" i="44" s="1"/>
  <c r="V398" i="36"/>
  <c r="R399" i="36"/>
  <c r="Y398" i="36"/>
  <c r="Z398" i="36" s="1"/>
  <c r="X399" i="36" s="1"/>
  <c r="AA399" i="36" l="1"/>
  <c r="P399" i="36"/>
  <c r="S399" i="36" s="1"/>
  <c r="T399" i="36" s="1"/>
  <c r="U399" i="36"/>
  <c r="AA405" i="44"/>
  <c r="U405" i="44"/>
  <c r="P405" i="44"/>
  <c r="R400" i="36" l="1"/>
  <c r="V399" i="36"/>
  <c r="S405" i="44"/>
  <c r="T405" i="44" s="1"/>
  <c r="Y399" i="36"/>
  <c r="Z399" i="36" s="1"/>
  <c r="X400" i="36" s="1"/>
  <c r="V405" i="44" l="1"/>
  <c r="R406" i="44"/>
  <c r="AA400" i="36"/>
  <c r="Y405" i="44"/>
  <c r="Z405" i="44" s="1"/>
  <c r="X406" i="44" s="1"/>
  <c r="U400" i="36"/>
  <c r="P400" i="36"/>
  <c r="S400" i="36" s="1"/>
  <c r="T400" i="36" s="1"/>
  <c r="V400" i="36" l="1"/>
  <c r="R401" i="36"/>
  <c r="Y400" i="36"/>
  <c r="Z400" i="36" s="1"/>
  <c r="X401" i="36" s="1"/>
  <c r="AA406" i="44"/>
  <c r="P406" i="44"/>
  <c r="S406" i="44" s="1"/>
  <c r="T406" i="44" s="1"/>
  <c r="U406" i="44"/>
  <c r="R407" i="44" l="1"/>
  <c r="V406" i="44"/>
  <c r="Y406" i="44"/>
  <c r="Z406" i="44" s="1"/>
  <c r="X407" i="44" s="1"/>
  <c r="AA401" i="36"/>
  <c r="U401" i="36"/>
  <c r="P401" i="36"/>
  <c r="S401" i="36" s="1"/>
  <c r="T401" i="36" s="1"/>
  <c r="Y401" i="36" l="1"/>
  <c r="Z401" i="36" s="1"/>
  <c r="X402" i="36" s="1"/>
  <c r="V401" i="36"/>
  <c r="R402" i="36"/>
  <c r="AA407" i="44"/>
  <c r="P407" i="44"/>
  <c r="S407" i="44" s="1"/>
  <c r="T407" i="44" s="1"/>
  <c r="U407" i="44"/>
  <c r="R408" i="44" l="1"/>
  <c r="V407" i="44"/>
  <c r="Y407" i="44"/>
  <c r="Z407" i="44" s="1"/>
  <c r="X408" i="44" s="1"/>
  <c r="U402" i="36"/>
  <c r="P402" i="36"/>
  <c r="S402" i="36" s="1"/>
  <c r="T402" i="36" s="1"/>
  <c r="AA402" i="36"/>
  <c r="Y402" i="36" l="1"/>
  <c r="Z402" i="36" s="1"/>
  <c r="X403" i="36" s="1"/>
  <c r="V402" i="36"/>
  <c r="R403" i="36"/>
  <c r="AA408" i="44"/>
  <c r="U408" i="44"/>
  <c r="P408" i="44"/>
  <c r="P403" i="36" l="1"/>
  <c r="S403" i="36" s="1"/>
  <c r="T403" i="36" s="1"/>
  <c r="U403" i="36"/>
  <c r="S408" i="44"/>
  <c r="T408" i="44" s="1"/>
  <c r="AA403" i="36"/>
  <c r="V403" i="36" l="1"/>
  <c r="R404" i="36"/>
  <c r="R409" i="44"/>
  <c r="V408" i="44"/>
  <c r="Y403" i="36"/>
  <c r="Z403" i="36" s="1"/>
  <c r="X404" i="36" s="1"/>
  <c r="Y408" i="44"/>
  <c r="Z408" i="44" s="1"/>
  <c r="X409" i="44" s="1"/>
  <c r="AA404" i="36" l="1"/>
  <c r="AA409" i="44"/>
  <c r="U409" i="44"/>
  <c r="P409" i="44"/>
  <c r="S409" i="44" s="1"/>
  <c r="T409" i="44" s="1"/>
  <c r="U404" i="36"/>
  <c r="P404" i="36"/>
  <c r="V409" i="44" l="1"/>
  <c r="R410" i="44"/>
  <c r="S404" i="36"/>
  <c r="T404" i="36" s="1"/>
  <c r="Y409" i="44"/>
  <c r="Z409" i="44" s="1"/>
  <c r="X410" i="44" s="1"/>
  <c r="R405" i="36" l="1"/>
  <c r="V404" i="36"/>
  <c r="AA410" i="44"/>
  <c r="Y404" i="36"/>
  <c r="Z404" i="36" s="1"/>
  <c r="X405" i="36" s="1"/>
  <c r="U410" i="44"/>
  <c r="P410" i="44"/>
  <c r="S410" i="44" l="1"/>
  <c r="T410" i="44" s="1"/>
  <c r="AA405" i="36"/>
  <c r="U405" i="36"/>
  <c r="P405" i="36"/>
  <c r="S405" i="36" l="1"/>
  <c r="T405" i="36" s="1"/>
  <c r="R411" i="44"/>
  <c r="V410" i="44"/>
  <c r="Y410" i="44"/>
  <c r="Z410" i="44" s="1"/>
  <c r="X411" i="44" s="1"/>
  <c r="Y405" i="36" l="1"/>
  <c r="Z405" i="36" s="1"/>
  <c r="X406" i="36" s="1"/>
  <c r="AA406" i="36" s="1"/>
  <c r="AA411" i="44"/>
  <c r="U411" i="44"/>
  <c r="P411" i="44"/>
  <c r="S411" i="44" s="1"/>
  <c r="T411" i="44" s="1"/>
  <c r="R406" i="36"/>
  <c r="V405" i="36"/>
  <c r="V411" i="44" l="1"/>
  <c r="R412" i="44"/>
  <c r="P406" i="36"/>
  <c r="S406" i="36" s="1"/>
  <c r="T406" i="36" s="1"/>
  <c r="U406" i="36"/>
  <c r="Y411" i="44"/>
  <c r="Z411" i="44" s="1"/>
  <c r="X412" i="44" s="1"/>
  <c r="V406" i="36" l="1"/>
  <c r="R407" i="36"/>
  <c r="AA412" i="44"/>
  <c r="Y406" i="36"/>
  <c r="Z406" i="36" s="1"/>
  <c r="X407" i="36" s="1"/>
  <c r="P412" i="44"/>
  <c r="S412" i="44" s="1"/>
  <c r="T412" i="44" s="1"/>
  <c r="U412" i="44"/>
  <c r="R413" i="44" l="1"/>
  <c r="V412" i="44"/>
  <c r="Y412" i="44"/>
  <c r="Z412" i="44" s="1"/>
  <c r="X413" i="44" s="1"/>
  <c r="AA407" i="36"/>
  <c r="P407" i="36"/>
  <c r="U407" i="36"/>
  <c r="S407" i="36" l="1"/>
  <c r="T407" i="36" s="1"/>
  <c r="AA413" i="44"/>
  <c r="U413" i="44"/>
  <c r="P413" i="44"/>
  <c r="S413" i="44" l="1"/>
  <c r="T413" i="44" s="1"/>
  <c r="V407" i="36"/>
  <c r="R408" i="36"/>
  <c r="Y407" i="36"/>
  <c r="Z407" i="36" s="1"/>
  <c r="X408" i="36" s="1"/>
  <c r="P408" i="36" l="1"/>
  <c r="S408" i="36" s="1"/>
  <c r="T408" i="36" s="1"/>
  <c r="U408" i="36"/>
  <c r="AA408" i="36"/>
  <c r="V413" i="44"/>
  <c r="R414" i="44"/>
  <c r="Y413" i="44"/>
  <c r="Z413" i="44" s="1"/>
  <c r="X414" i="44" s="1"/>
  <c r="R409" i="36" l="1"/>
  <c r="V408" i="36"/>
  <c r="AA414" i="44"/>
  <c r="P414" i="44"/>
  <c r="S414" i="44" s="1"/>
  <c r="T414" i="44" s="1"/>
  <c r="U414" i="44"/>
  <c r="Y408" i="36"/>
  <c r="Z408" i="36" s="1"/>
  <c r="X409" i="36" s="1"/>
  <c r="AA409" i="36" l="1"/>
  <c r="R415" i="44"/>
  <c r="V414" i="44"/>
  <c r="Y414" i="44"/>
  <c r="Z414" i="44" s="1"/>
  <c r="X415" i="44" s="1"/>
  <c r="U409" i="36"/>
  <c r="P409" i="36"/>
  <c r="AA415" i="44" l="1"/>
  <c r="S409" i="36"/>
  <c r="T409" i="36" s="1"/>
  <c r="U415" i="44"/>
  <c r="P415" i="44"/>
  <c r="S415" i="44" s="1"/>
  <c r="T415" i="44" s="1"/>
  <c r="R416" i="44" l="1"/>
  <c r="V415" i="44"/>
  <c r="Y415" i="44"/>
  <c r="Z415" i="44" s="1"/>
  <c r="X416" i="44" s="1"/>
  <c r="V409" i="36"/>
  <c r="R410" i="36"/>
  <c r="Y409" i="36"/>
  <c r="Z409" i="36" s="1"/>
  <c r="X410" i="36" s="1"/>
  <c r="U410" i="36" l="1"/>
  <c r="P410" i="36"/>
  <c r="AA410" i="36"/>
  <c r="AA416" i="44"/>
  <c r="U416" i="44"/>
  <c r="P416" i="44"/>
  <c r="S416" i="44" l="1"/>
  <c r="T416" i="44" s="1"/>
  <c r="S410" i="36"/>
  <c r="T410" i="36" s="1"/>
  <c r="R411" i="36" l="1"/>
  <c r="V410" i="36"/>
  <c r="Y410" i="36"/>
  <c r="Z410" i="36" s="1"/>
  <c r="X411" i="36" s="1"/>
  <c r="V416" i="44"/>
  <c r="R417" i="44"/>
  <c r="Y416" i="44"/>
  <c r="Z416" i="44" s="1"/>
  <c r="X417" i="44" s="1"/>
  <c r="P417" i="44" l="1"/>
  <c r="S417" i="44" s="1"/>
  <c r="T417" i="44" s="1"/>
  <c r="U417" i="44"/>
  <c r="AA417" i="44"/>
  <c r="AA411" i="36"/>
  <c r="U411" i="36"/>
  <c r="P411" i="36"/>
  <c r="S411" i="36" s="1"/>
  <c r="T411" i="36" s="1"/>
  <c r="R412" i="36" l="1"/>
  <c r="V411" i="36"/>
  <c r="Y411" i="36"/>
  <c r="Z411" i="36" s="1"/>
  <c r="X412" i="36" s="1"/>
  <c r="V417" i="44"/>
  <c r="R418" i="44"/>
  <c r="Y417" i="44"/>
  <c r="Z417" i="44" s="1"/>
  <c r="X418" i="44" s="1"/>
  <c r="AA418" i="44" l="1"/>
  <c r="P418" i="44"/>
  <c r="U418" i="44"/>
  <c r="AA412" i="36"/>
  <c r="U412" i="36"/>
  <c r="P412" i="36"/>
  <c r="S412" i="36" s="1"/>
  <c r="T412" i="36" s="1"/>
  <c r="R413" i="36" l="1"/>
  <c r="V412" i="36"/>
  <c r="Y412" i="36"/>
  <c r="Z412" i="36" s="1"/>
  <c r="X413" i="36" s="1"/>
  <c r="S418" i="44"/>
  <c r="T418" i="44" s="1"/>
  <c r="AA413" i="36" l="1"/>
  <c r="R419" i="44"/>
  <c r="V418" i="44"/>
  <c r="Y418" i="44"/>
  <c r="Z418" i="44" s="1"/>
  <c r="X419" i="44" s="1"/>
  <c r="U413" i="36"/>
  <c r="P413" i="36"/>
  <c r="S413" i="36" s="1"/>
  <c r="T413" i="36" s="1"/>
  <c r="V413" i="36" l="1"/>
  <c r="R414" i="36"/>
  <c r="Y413" i="36"/>
  <c r="Z413" i="36" s="1"/>
  <c r="X414" i="36" s="1"/>
  <c r="AA419" i="44"/>
  <c r="U419" i="44"/>
  <c r="P419" i="44"/>
  <c r="S419" i="44" s="1"/>
  <c r="T419" i="44" s="1"/>
  <c r="V419" i="44" l="1"/>
  <c r="R420" i="44"/>
  <c r="AA414" i="36"/>
  <c r="Y419" i="44"/>
  <c r="Z419" i="44" s="1"/>
  <c r="X420" i="44" s="1"/>
  <c r="P414" i="36"/>
  <c r="S414" i="36" s="1"/>
  <c r="T414" i="36" s="1"/>
  <c r="U414" i="36"/>
  <c r="V414" i="36" l="1"/>
  <c r="R415" i="36"/>
  <c r="Y414" i="36"/>
  <c r="Z414" i="36" s="1"/>
  <c r="X415" i="36" s="1"/>
  <c r="AA420" i="44"/>
  <c r="P420" i="44"/>
  <c r="S420" i="44" s="1"/>
  <c r="T420" i="44" s="1"/>
  <c r="U420" i="44"/>
  <c r="V420" i="44" l="1"/>
  <c r="R421" i="44"/>
  <c r="Y420" i="44"/>
  <c r="Z420" i="44" s="1"/>
  <c r="X421" i="44" s="1"/>
  <c r="AA415" i="36"/>
  <c r="P415" i="36"/>
  <c r="S415" i="36" s="1"/>
  <c r="T415" i="36" s="1"/>
  <c r="U415" i="36"/>
  <c r="R416" i="36" l="1"/>
  <c r="V415" i="36"/>
  <c r="Y415" i="36"/>
  <c r="Z415" i="36" s="1"/>
  <c r="X416" i="36" s="1"/>
  <c r="AA421" i="44"/>
  <c r="P421" i="44"/>
  <c r="S421" i="44" s="1"/>
  <c r="T421" i="44" s="1"/>
  <c r="U421" i="44"/>
  <c r="R422" i="44" l="1"/>
  <c r="V421" i="44"/>
  <c r="Y421" i="44"/>
  <c r="Z421" i="44" s="1"/>
  <c r="X422" i="44" s="1"/>
  <c r="AA416" i="36"/>
  <c r="U416" i="36"/>
  <c r="P416" i="36"/>
  <c r="S416" i="36" s="1"/>
  <c r="T416" i="36" s="1"/>
  <c r="V416" i="36" l="1"/>
  <c r="R417" i="36"/>
  <c r="AA422" i="44"/>
  <c r="Y416" i="36"/>
  <c r="Z416" i="36" s="1"/>
  <c r="X417" i="36" s="1"/>
  <c r="P422" i="44"/>
  <c r="S422" i="44" s="1"/>
  <c r="T422" i="44" s="1"/>
  <c r="U422" i="44"/>
  <c r="V422" i="44" l="1"/>
  <c r="R423" i="44"/>
  <c r="Y422" i="44"/>
  <c r="Z422" i="44" s="1"/>
  <c r="X423" i="44" s="1"/>
  <c r="AA417" i="36"/>
  <c r="P417" i="36"/>
  <c r="S417" i="36" s="1"/>
  <c r="T417" i="36" s="1"/>
  <c r="U417" i="36"/>
  <c r="V417" i="36" l="1"/>
  <c r="R418" i="36"/>
  <c r="Y417" i="36"/>
  <c r="Z417" i="36" s="1"/>
  <c r="X418" i="36" s="1"/>
  <c r="AA423" i="44"/>
  <c r="P423" i="44"/>
  <c r="S423" i="44" s="1"/>
  <c r="T423" i="44" s="1"/>
  <c r="U423" i="44"/>
  <c r="V423" i="44" l="1"/>
  <c r="R424" i="44"/>
  <c r="Y423" i="44"/>
  <c r="Z423" i="44" s="1"/>
  <c r="X424" i="44" s="1"/>
  <c r="AA418" i="36"/>
  <c r="P418" i="36"/>
  <c r="S418" i="36" s="1"/>
  <c r="T418" i="36" s="1"/>
  <c r="U418" i="36"/>
  <c r="R419" i="36" l="1"/>
  <c r="V418" i="36"/>
  <c r="Y418" i="36"/>
  <c r="Z418" i="36" s="1"/>
  <c r="X419" i="36" s="1"/>
  <c r="AA424" i="44"/>
  <c r="P424" i="44"/>
  <c r="S424" i="44" s="1"/>
  <c r="T424" i="44" s="1"/>
  <c r="U424" i="44"/>
  <c r="R425" i="44" l="1"/>
  <c r="V424" i="44"/>
  <c r="Y424" i="44"/>
  <c r="Z424" i="44" s="1"/>
  <c r="X425" i="44" s="1"/>
  <c r="AA419" i="36"/>
  <c r="P419" i="36"/>
  <c r="S419" i="36" s="1"/>
  <c r="T419" i="36" s="1"/>
  <c r="U419" i="36"/>
  <c r="R420" i="36" l="1"/>
  <c r="V419" i="36"/>
  <c r="Y419" i="36"/>
  <c r="Z419" i="36" s="1"/>
  <c r="X420" i="36" s="1"/>
  <c r="AA425" i="44"/>
  <c r="U425" i="44"/>
  <c r="P425" i="44"/>
  <c r="S425" i="44" s="1"/>
  <c r="T425" i="44" s="1"/>
  <c r="V425" i="44" l="1"/>
  <c r="R426" i="44"/>
  <c r="Y425" i="44"/>
  <c r="Z425" i="44" s="1"/>
  <c r="X426" i="44" s="1"/>
  <c r="AA420" i="36"/>
  <c r="U420" i="36"/>
  <c r="P420" i="36"/>
  <c r="S420" i="36" s="1"/>
  <c r="T420" i="36" s="1"/>
  <c r="R421" i="36" l="1"/>
  <c r="V420" i="36"/>
  <c r="Y420" i="36"/>
  <c r="Z420" i="36" s="1"/>
  <c r="X421" i="36" s="1"/>
  <c r="AA426" i="44"/>
  <c r="P426" i="44"/>
  <c r="S426" i="44" s="1"/>
  <c r="T426" i="44" s="1"/>
  <c r="U426" i="44"/>
  <c r="R427" i="44" l="1"/>
  <c r="V426" i="44"/>
  <c r="Y426" i="44"/>
  <c r="Z426" i="44" s="1"/>
  <c r="X427" i="44" s="1"/>
  <c r="AA421" i="36"/>
  <c r="U421" i="36"/>
  <c r="P421" i="36"/>
  <c r="S421" i="36" s="1"/>
  <c r="T421" i="36" s="1"/>
  <c r="V421" i="36" l="1"/>
  <c r="R422" i="36"/>
  <c r="Y421" i="36"/>
  <c r="Z421" i="36" s="1"/>
  <c r="X422" i="36" s="1"/>
  <c r="AA427" i="44"/>
  <c r="P427" i="44"/>
  <c r="S427" i="44" s="1"/>
  <c r="T427" i="44" s="1"/>
  <c r="U427" i="44"/>
  <c r="R428" i="44" l="1"/>
  <c r="V427" i="44"/>
  <c r="Y427" i="44"/>
  <c r="Z427" i="44" s="1"/>
  <c r="X428" i="44" s="1"/>
  <c r="AA422" i="36"/>
  <c r="U422" i="36"/>
  <c r="P422" i="36"/>
  <c r="S422" i="36" s="1"/>
  <c r="T422" i="36" s="1"/>
  <c r="V422" i="36" l="1"/>
  <c r="R423" i="36"/>
  <c r="Y422" i="36"/>
  <c r="Z422" i="36" s="1"/>
  <c r="X423" i="36" s="1"/>
  <c r="AA428" i="44"/>
  <c r="P428" i="44"/>
  <c r="S428" i="44" s="1"/>
  <c r="T428" i="44" s="1"/>
  <c r="U428" i="44"/>
  <c r="V428" i="44" l="1"/>
  <c r="R429" i="44"/>
  <c r="Y428" i="44"/>
  <c r="Z428" i="44" s="1"/>
  <c r="X429" i="44" s="1"/>
  <c r="AA423" i="36"/>
  <c r="P423" i="36"/>
  <c r="U423" i="36"/>
  <c r="S423" i="36" l="1"/>
  <c r="T423" i="36" s="1"/>
  <c r="AA429" i="44"/>
  <c r="P429" i="44"/>
  <c r="S429" i="44" s="1"/>
  <c r="T429" i="44" s="1"/>
  <c r="U429" i="44"/>
  <c r="V429" i="44" l="1"/>
  <c r="R430" i="44"/>
  <c r="Y429" i="44"/>
  <c r="Z429" i="44" s="1"/>
  <c r="X430" i="44" s="1"/>
  <c r="R424" i="36"/>
  <c r="V423" i="36"/>
  <c r="Y423" i="36"/>
  <c r="Z423" i="36" s="1"/>
  <c r="X424" i="36" s="1"/>
  <c r="AA430" i="44" l="1"/>
  <c r="AA424" i="36"/>
  <c r="U424" i="36"/>
  <c r="P424" i="36"/>
  <c r="S424" i="36" s="1"/>
  <c r="T424" i="36" s="1"/>
  <c r="P430" i="44"/>
  <c r="U430" i="44"/>
  <c r="R425" i="36" l="1"/>
  <c r="V424" i="36"/>
  <c r="S430" i="44"/>
  <c r="T430" i="44" s="1"/>
  <c r="Y424" i="36"/>
  <c r="Z424" i="36" s="1"/>
  <c r="X425" i="36" s="1"/>
  <c r="R431" i="44" l="1"/>
  <c r="V430" i="44"/>
  <c r="AA425" i="36"/>
  <c r="Y430" i="44"/>
  <c r="Z430" i="44" s="1"/>
  <c r="X431" i="44" s="1"/>
  <c r="U425" i="36"/>
  <c r="P425" i="36"/>
  <c r="S425" i="36" s="1"/>
  <c r="T425" i="36" s="1"/>
  <c r="R426" i="36" l="1"/>
  <c r="V425" i="36"/>
  <c r="Y425" i="36"/>
  <c r="Z425" i="36" s="1"/>
  <c r="X426" i="36" s="1"/>
  <c r="AA431" i="44"/>
  <c r="U431" i="44"/>
  <c r="P431" i="44"/>
  <c r="S431" i="44" s="1"/>
  <c r="T431" i="44" s="1"/>
  <c r="V431" i="44" l="1"/>
  <c r="R432" i="44"/>
  <c r="Y431" i="44"/>
  <c r="Z431" i="44" s="1"/>
  <c r="X432" i="44" s="1"/>
  <c r="AA426" i="36"/>
  <c r="U426" i="36"/>
  <c r="P426" i="36"/>
  <c r="S426" i="36" s="1"/>
  <c r="T426" i="36" s="1"/>
  <c r="R427" i="36" l="1"/>
  <c r="V426" i="36"/>
  <c r="Y426" i="36"/>
  <c r="Z426" i="36" s="1"/>
  <c r="X427" i="36" s="1"/>
  <c r="AA432" i="44"/>
  <c r="U432" i="44"/>
  <c r="P432" i="44"/>
  <c r="S432" i="44" s="1"/>
  <c r="T432" i="44" s="1"/>
  <c r="R433" i="44" l="1"/>
  <c r="V432" i="44"/>
  <c r="Y432" i="44"/>
  <c r="Z432" i="44" s="1"/>
  <c r="X433" i="44" s="1"/>
  <c r="AA427" i="36"/>
  <c r="U427" i="36"/>
  <c r="P427" i="36"/>
  <c r="S427" i="36" s="1"/>
  <c r="T427" i="36" s="1"/>
  <c r="R428" i="36" l="1"/>
  <c r="V427" i="36"/>
  <c r="Y427" i="36"/>
  <c r="Z427" i="36" s="1"/>
  <c r="X428" i="36" s="1"/>
  <c r="AA433" i="44"/>
  <c r="P433" i="44"/>
  <c r="U433" i="44"/>
  <c r="S433" i="44" l="1"/>
  <c r="T433" i="44" s="1"/>
  <c r="AA428" i="36"/>
  <c r="P428" i="36"/>
  <c r="S428" i="36" s="1"/>
  <c r="T428" i="36" s="1"/>
  <c r="U428" i="36"/>
  <c r="V428" i="36" l="1"/>
  <c r="R429" i="36"/>
  <c r="Y428" i="36"/>
  <c r="Z428" i="36" s="1"/>
  <c r="X429" i="36" s="1"/>
  <c r="R434" i="44"/>
  <c r="V433" i="44"/>
  <c r="Y433" i="44"/>
  <c r="Z433" i="44" s="1"/>
  <c r="X434" i="44" s="1"/>
  <c r="U434" i="44" l="1"/>
  <c r="P434" i="44"/>
  <c r="S434" i="44" s="1"/>
  <c r="T434" i="44" s="1"/>
  <c r="P429" i="36"/>
  <c r="S429" i="36" s="1"/>
  <c r="T429" i="36" s="1"/>
  <c r="U429" i="36"/>
  <c r="AA434" i="44"/>
  <c r="AA429" i="36"/>
  <c r="V429" i="36" l="1"/>
  <c r="R430" i="36"/>
  <c r="R435" i="44"/>
  <c r="V434" i="44"/>
  <c r="Y429" i="36"/>
  <c r="Z429" i="36" s="1"/>
  <c r="X430" i="36" s="1"/>
  <c r="Y434" i="44"/>
  <c r="Z434" i="44" s="1"/>
  <c r="X435" i="44" s="1"/>
  <c r="AA435" i="44" l="1"/>
  <c r="P435" i="44"/>
  <c r="S435" i="44" s="1"/>
  <c r="T435" i="44" s="1"/>
  <c r="U435" i="44"/>
  <c r="P430" i="36"/>
  <c r="S430" i="36" s="1"/>
  <c r="T430" i="36" s="1"/>
  <c r="U430" i="36"/>
  <c r="AA430" i="36"/>
  <c r="R431" i="36" l="1"/>
  <c r="V430" i="36"/>
  <c r="R436" i="44"/>
  <c r="V435" i="44"/>
  <c r="Y430" i="36"/>
  <c r="Z430" i="36" s="1"/>
  <c r="X431" i="36" s="1"/>
  <c r="Y435" i="44"/>
  <c r="Z435" i="44" s="1"/>
  <c r="X436" i="44" s="1"/>
  <c r="AA436" i="44" l="1"/>
  <c r="U436" i="44"/>
  <c r="P436" i="44"/>
  <c r="S436" i="44" s="1"/>
  <c r="T436" i="44" s="1"/>
  <c r="AA431" i="36"/>
  <c r="P431" i="36"/>
  <c r="S431" i="36" s="1"/>
  <c r="T431" i="36" s="1"/>
  <c r="U431" i="36"/>
  <c r="V431" i="36" l="1"/>
  <c r="R432" i="36"/>
  <c r="V436" i="44"/>
  <c r="R437" i="44"/>
  <c r="Y431" i="36"/>
  <c r="Z431" i="36" s="1"/>
  <c r="X432" i="36" s="1"/>
  <c r="Y436" i="44"/>
  <c r="Z436" i="44" s="1"/>
  <c r="X437" i="44" s="1"/>
  <c r="AA432" i="36" l="1"/>
  <c r="P437" i="44"/>
  <c r="S437" i="44" s="1"/>
  <c r="T437" i="44" s="1"/>
  <c r="U437" i="44"/>
  <c r="AA437" i="44"/>
  <c r="P432" i="36"/>
  <c r="S432" i="36" s="1"/>
  <c r="T432" i="36" s="1"/>
  <c r="U432" i="36"/>
  <c r="R433" i="36" l="1"/>
  <c r="V432" i="36"/>
  <c r="V437" i="44"/>
  <c r="R438" i="44"/>
  <c r="Y432" i="36"/>
  <c r="Z432" i="36" s="1"/>
  <c r="X433" i="36" s="1"/>
  <c r="Y437" i="44"/>
  <c r="Z437" i="44" s="1"/>
  <c r="X438" i="44" s="1"/>
  <c r="AA438" i="44" l="1"/>
  <c r="AA433" i="36"/>
  <c r="U438" i="44"/>
  <c r="P438" i="44"/>
  <c r="S438" i="44" s="1"/>
  <c r="T438" i="44" s="1"/>
  <c r="P433" i="36"/>
  <c r="S433" i="36" s="1"/>
  <c r="T433" i="36" s="1"/>
  <c r="U433" i="36"/>
  <c r="V433" i="36" l="1"/>
  <c r="R434" i="36"/>
  <c r="R439" i="44"/>
  <c r="V438" i="44"/>
  <c r="Y433" i="36"/>
  <c r="Z433" i="36" s="1"/>
  <c r="X434" i="36" s="1"/>
  <c r="Y438" i="44"/>
  <c r="Z438" i="44" s="1"/>
  <c r="X439" i="44" s="1"/>
  <c r="AA439" i="44" l="1"/>
  <c r="AA434" i="36"/>
  <c r="U439" i="44"/>
  <c r="P439" i="44"/>
  <c r="S439" i="44" s="1"/>
  <c r="T439" i="44" s="1"/>
  <c r="U434" i="36"/>
  <c r="P434" i="36"/>
  <c r="V439" i="44" l="1"/>
  <c r="R440" i="44"/>
  <c r="S434" i="36"/>
  <c r="T434" i="36" s="1"/>
  <c r="Y439" i="44"/>
  <c r="Z439" i="44" s="1"/>
  <c r="X440" i="44" s="1"/>
  <c r="R435" i="36" l="1"/>
  <c r="V434" i="36"/>
  <c r="AA440" i="44"/>
  <c r="Y434" i="36"/>
  <c r="Z434" i="36" s="1"/>
  <c r="X435" i="36" s="1"/>
  <c r="P440" i="44"/>
  <c r="S440" i="44" s="1"/>
  <c r="T440" i="44" s="1"/>
  <c r="U440" i="44"/>
  <c r="V440" i="44" l="1"/>
  <c r="R441" i="44"/>
  <c r="Y440" i="44"/>
  <c r="Z440" i="44" s="1"/>
  <c r="X441" i="44" s="1"/>
  <c r="AA435" i="36"/>
  <c r="P435" i="36"/>
  <c r="S435" i="36" s="1"/>
  <c r="T435" i="36" s="1"/>
  <c r="U435" i="36"/>
  <c r="R436" i="36" l="1"/>
  <c r="V435" i="36"/>
  <c r="AA441" i="44"/>
  <c r="P441" i="44"/>
  <c r="S441" i="44" s="1"/>
  <c r="T441" i="44" s="1"/>
  <c r="U441" i="44"/>
  <c r="Y435" i="36"/>
  <c r="Z435" i="36" s="1"/>
  <c r="X436" i="36" s="1"/>
  <c r="R442" i="44" l="1"/>
  <c r="V441" i="44"/>
  <c r="AA436" i="36"/>
  <c r="Y441" i="44"/>
  <c r="Z441" i="44" s="1"/>
  <c r="X442" i="44" s="1"/>
  <c r="P436" i="36"/>
  <c r="S436" i="36" s="1"/>
  <c r="T436" i="36" s="1"/>
  <c r="U436" i="36"/>
  <c r="R437" i="36" l="1"/>
  <c r="V436" i="36"/>
  <c r="Y436" i="36"/>
  <c r="Z436" i="36" s="1"/>
  <c r="X437" i="36" s="1"/>
  <c r="AA442" i="44"/>
  <c r="P442" i="44"/>
  <c r="S442" i="44" s="1"/>
  <c r="T442" i="44" s="1"/>
  <c r="U442" i="44"/>
  <c r="R443" i="44" l="1"/>
  <c r="V442" i="44"/>
  <c r="Y442" i="44"/>
  <c r="Z442" i="44" s="1"/>
  <c r="X443" i="44" s="1"/>
  <c r="AA437" i="36"/>
  <c r="P437" i="36"/>
  <c r="S437" i="36" s="1"/>
  <c r="T437" i="36" s="1"/>
  <c r="U437" i="36"/>
  <c r="R438" i="36" l="1"/>
  <c r="V437" i="36"/>
  <c r="Y437" i="36"/>
  <c r="Z437" i="36" s="1"/>
  <c r="X438" i="36" s="1"/>
  <c r="AA443" i="44"/>
  <c r="P443" i="44"/>
  <c r="S443" i="44" s="1"/>
  <c r="T443" i="44" s="1"/>
  <c r="U443" i="44"/>
  <c r="R444" i="44" l="1"/>
  <c r="V443" i="44"/>
  <c r="Y443" i="44"/>
  <c r="Z443" i="44" s="1"/>
  <c r="X444" i="44" s="1"/>
  <c r="AA438" i="36"/>
  <c r="P438" i="36"/>
  <c r="S438" i="36" s="1"/>
  <c r="T438" i="36" s="1"/>
  <c r="U438" i="36"/>
  <c r="V438" i="36" l="1"/>
  <c r="R439" i="36"/>
  <c r="Y438" i="36"/>
  <c r="Z438" i="36" s="1"/>
  <c r="X439" i="36" s="1"/>
  <c r="AA444" i="44"/>
  <c r="U444" i="44"/>
  <c r="P444" i="44"/>
  <c r="S444" i="44" s="1"/>
  <c r="T444" i="44" s="1"/>
  <c r="R445" i="44" l="1"/>
  <c r="V444" i="44"/>
  <c r="Y444" i="44"/>
  <c r="Z444" i="44" s="1"/>
  <c r="X445" i="44" s="1"/>
  <c r="AA439" i="36"/>
  <c r="P439" i="36"/>
  <c r="S439" i="36" s="1"/>
  <c r="T439" i="36" s="1"/>
  <c r="U439" i="36"/>
  <c r="V439" i="36" l="1"/>
  <c r="R440" i="36"/>
  <c r="Y439" i="36"/>
  <c r="Z439" i="36" s="1"/>
  <c r="X440" i="36" s="1"/>
  <c r="AA445" i="44"/>
  <c r="U445" i="44"/>
  <c r="P445" i="44"/>
  <c r="S445" i="44" l="1"/>
  <c r="T445" i="44" s="1"/>
  <c r="AA440" i="36"/>
  <c r="P440" i="36"/>
  <c r="S440" i="36" s="1"/>
  <c r="T440" i="36" s="1"/>
  <c r="U440" i="36"/>
  <c r="V440" i="36" l="1"/>
  <c r="R441" i="36"/>
  <c r="Y440" i="36"/>
  <c r="Z440" i="36" s="1"/>
  <c r="X441" i="36" s="1"/>
  <c r="V445" i="44"/>
  <c r="R446" i="44"/>
  <c r="Y445" i="44"/>
  <c r="Z445" i="44" s="1"/>
  <c r="X446" i="44" s="1"/>
  <c r="AA446" i="44" l="1"/>
  <c r="U446" i="44"/>
  <c r="P446" i="44"/>
  <c r="AA441" i="36"/>
  <c r="P441" i="36"/>
  <c r="S441" i="36" s="1"/>
  <c r="T441" i="36" s="1"/>
  <c r="U441" i="36"/>
  <c r="R442" i="36" l="1"/>
  <c r="V441" i="36"/>
  <c r="Y441" i="36"/>
  <c r="Z441" i="36" s="1"/>
  <c r="X442" i="36" s="1"/>
  <c r="S446" i="44"/>
  <c r="T446" i="44" s="1"/>
  <c r="R447" i="44" l="1"/>
  <c r="V446" i="44"/>
  <c r="Y446" i="44"/>
  <c r="Z446" i="44" s="1"/>
  <c r="X447" i="44" s="1"/>
  <c r="AA442" i="36"/>
  <c r="U442" i="36"/>
  <c r="P442" i="36"/>
  <c r="S442" i="36" s="1"/>
  <c r="T442" i="36" s="1"/>
  <c r="R443" i="36" l="1"/>
  <c r="V442" i="36"/>
  <c r="Y442" i="36"/>
  <c r="Z442" i="36" s="1"/>
  <c r="X443" i="36" s="1"/>
  <c r="AA447" i="44"/>
  <c r="P447" i="44"/>
  <c r="S447" i="44" s="1"/>
  <c r="T447" i="44" s="1"/>
  <c r="U447" i="44"/>
  <c r="R448" i="44" l="1"/>
  <c r="V447" i="44"/>
  <c r="Y447" i="44"/>
  <c r="Z447" i="44" s="1"/>
  <c r="X448" i="44" s="1"/>
  <c r="AA443" i="36"/>
  <c r="U443" i="36"/>
  <c r="P443" i="36"/>
  <c r="S443" i="36" l="1"/>
  <c r="T443" i="36" s="1"/>
  <c r="AA448" i="44"/>
  <c r="U448" i="44"/>
  <c r="P448" i="44"/>
  <c r="S448" i="44" l="1"/>
  <c r="T448" i="44" s="1"/>
  <c r="V443" i="36"/>
  <c r="R444" i="36"/>
  <c r="Y443" i="36"/>
  <c r="Z443" i="36" s="1"/>
  <c r="X444" i="36" s="1"/>
  <c r="V448" i="44" l="1"/>
  <c r="R449" i="44"/>
  <c r="AA444" i="36"/>
  <c r="P444" i="36"/>
  <c r="S444" i="36" s="1"/>
  <c r="T444" i="36" s="1"/>
  <c r="U444" i="36"/>
  <c r="Y448" i="44"/>
  <c r="Z448" i="44" s="1"/>
  <c r="X449" i="44" s="1"/>
  <c r="AA449" i="44" s="1"/>
  <c r="P449" i="44" l="1"/>
  <c r="U449" i="44"/>
  <c r="S449" i="44"/>
  <c r="T449" i="44" s="1"/>
  <c r="V444" i="36"/>
  <c r="R445" i="36"/>
  <c r="Y444" i="36"/>
  <c r="Z444" i="36" s="1"/>
  <c r="X445" i="36" s="1"/>
  <c r="V449" i="44" l="1"/>
  <c r="R450" i="44"/>
  <c r="Y449" i="44"/>
  <c r="Z449" i="44" s="1"/>
  <c r="X450" i="44" s="1"/>
  <c r="AA450" i="44" s="1"/>
  <c r="P445" i="36"/>
  <c r="S445" i="36" s="1"/>
  <c r="T445" i="36" s="1"/>
  <c r="U445" i="36"/>
  <c r="AA445" i="36"/>
  <c r="U450" i="44" l="1"/>
  <c r="P450" i="44"/>
  <c r="S450" i="44"/>
  <c r="T450" i="44" s="1"/>
  <c r="V445" i="36"/>
  <c r="R446" i="36"/>
  <c r="Y445" i="36"/>
  <c r="Z445" i="36" s="1"/>
  <c r="X446" i="36" s="1"/>
  <c r="V450" i="44" l="1"/>
  <c r="R451" i="44"/>
  <c r="Y450" i="44"/>
  <c r="Z450" i="44" s="1"/>
  <c r="X451" i="44" s="1"/>
  <c r="AA451" i="44" s="1"/>
  <c r="AA446" i="36"/>
  <c r="P446" i="36"/>
  <c r="S446" i="36" s="1"/>
  <c r="T446" i="36" s="1"/>
  <c r="U446" i="36"/>
  <c r="P451" i="44" l="1"/>
  <c r="U451" i="44"/>
  <c r="S451" i="44"/>
  <c r="T451" i="44" s="1"/>
  <c r="V446" i="36"/>
  <c r="R447" i="36"/>
  <c r="Y446" i="36"/>
  <c r="Z446" i="36" s="1"/>
  <c r="X447" i="36" s="1"/>
  <c r="V451" i="44" l="1"/>
  <c r="R452" i="44"/>
  <c r="Y451" i="44"/>
  <c r="Z451" i="44" s="1"/>
  <c r="X452" i="44" s="1"/>
  <c r="AA452" i="44" s="1"/>
  <c r="AA447" i="36"/>
  <c r="P447" i="36"/>
  <c r="S447" i="36" s="1"/>
  <c r="T447" i="36" s="1"/>
  <c r="U447" i="36"/>
  <c r="U452" i="44" l="1"/>
  <c r="P452" i="44"/>
  <c r="S452" i="44"/>
  <c r="T452" i="44" s="1"/>
  <c r="R448" i="36"/>
  <c r="V447" i="36"/>
  <c r="Y447" i="36"/>
  <c r="Z447" i="36" s="1"/>
  <c r="X448" i="36" s="1"/>
  <c r="V452" i="44" l="1"/>
  <c r="R453" i="44"/>
  <c r="Y452" i="44"/>
  <c r="Z452" i="44" s="1"/>
  <c r="X453" i="44" s="1"/>
  <c r="AA453" i="44" s="1"/>
  <c r="AA448" i="36"/>
  <c r="U448" i="36"/>
  <c r="P448" i="36"/>
  <c r="S448" i="36" s="1"/>
  <c r="T448" i="36" s="1"/>
  <c r="V448" i="36" l="1"/>
  <c r="R449" i="36"/>
  <c r="U453" i="44"/>
  <c r="P453" i="44"/>
  <c r="Y448" i="36"/>
  <c r="Z448" i="36" s="1"/>
  <c r="X449" i="36" s="1"/>
  <c r="AA449" i="36" s="1"/>
  <c r="S453" i="44" l="1"/>
  <c r="T453" i="44" s="1"/>
  <c r="U449" i="36"/>
  <c r="P449" i="36"/>
  <c r="S449" i="36" s="1"/>
  <c r="T449" i="36" s="1"/>
  <c r="V449" i="36" l="1"/>
  <c r="R450" i="36"/>
  <c r="Y449" i="36"/>
  <c r="Z449" i="36" s="1"/>
  <c r="X450" i="36" s="1"/>
  <c r="AA450" i="36" s="1"/>
  <c r="V453" i="44"/>
  <c r="R454" i="44"/>
  <c r="Y453" i="44"/>
  <c r="Z453" i="44" s="1"/>
  <c r="X454" i="44" s="1"/>
  <c r="AA454" i="44" s="1"/>
  <c r="U454" i="44" l="1"/>
  <c r="P454" i="44"/>
  <c r="P450" i="36"/>
  <c r="U450" i="36"/>
  <c r="S454" i="44" l="1"/>
  <c r="T454" i="44" s="1"/>
  <c r="Y454" i="44"/>
  <c r="Z454" i="44" s="1"/>
  <c r="X455" i="44" s="1"/>
  <c r="AA455" i="44" s="1"/>
  <c r="S450" i="36"/>
  <c r="T450" i="36" s="1"/>
  <c r="Y450" i="36"/>
  <c r="Z450" i="36" s="1"/>
  <c r="X451" i="36" s="1"/>
  <c r="AA451" i="36" s="1"/>
  <c r="V450" i="36" l="1"/>
  <c r="R451" i="36"/>
  <c r="V454" i="44"/>
  <c r="R455" i="44"/>
  <c r="P455" i="44" l="1"/>
  <c r="U455" i="44"/>
  <c r="S455" i="44"/>
  <c r="T455" i="44" s="1"/>
  <c r="P451" i="36"/>
  <c r="U451" i="36"/>
  <c r="S451" i="36"/>
  <c r="T451" i="36" s="1"/>
  <c r="Y451" i="36" l="1"/>
  <c r="Z451" i="36" s="1"/>
  <c r="X452" i="36" s="1"/>
  <c r="AA452" i="36" s="1"/>
  <c r="V451" i="36"/>
  <c r="R452" i="36"/>
  <c r="R456" i="44"/>
  <c r="V455" i="44"/>
  <c r="Y455" i="44"/>
  <c r="Z455" i="44" s="1"/>
  <c r="X456" i="44" s="1"/>
  <c r="AA456" i="44" s="1"/>
  <c r="U456" i="44" l="1"/>
  <c r="P456" i="44"/>
  <c r="S456" i="44"/>
  <c r="T456" i="44" s="1"/>
  <c r="P452" i="36"/>
  <c r="U452" i="36"/>
  <c r="S452" i="36" l="1"/>
  <c r="T452" i="36" s="1"/>
  <c r="Y452" i="36"/>
  <c r="Z452" i="36" s="1"/>
  <c r="X453" i="36" s="1"/>
  <c r="AA453" i="36" s="1"/>
  <c r="V456" i="44"/>
  <c r="R457" i="44"/>
  <c r="Y456" i="44"/>
  <c r="Z456" i="44" s="1"/>
  <c r="X457" i="44" s="1"/>
  <c r="AA457" i="44" s="1"/>
  <c r="U457" i="44" l="1"/>
  <c r="P457" i="44"/>
  <c r="S457" i="44"/>
  <c r="T457" i="44" s="1"/>
  <c r="V457" i="44" s="1"/>
  <c r="R453" i="36"/>
  <c r="V452" i="36"/>
  <c r="U453" i="36" l="1"/>
  <c r="P453" i="36"/>
  <c r="Y457" i="44"/>
  <c r="Z457" i="44" s="1"/>
  <c r="X458" i="44" s="1"/>
  <c r="S453" i="36" l="1"/>
  <c r="T453" i="36" s="1"/>
  <c r="Y453" i="36"/>
  <c r="Z453" i="36" s="1"/>
  <c r="X454" i="36" s="1"/>
  <c r="AA454" i="36" s="1"/>
  <c r="V453" i="36" l="1"/>
  <c r="R454" i="36"/>
  <c r="U454" i="36" l="1"/>
  <c r="P454" i="36"/>
  <c r="S454" i="36"/>
  <c r="T454" i="36" s="1"/>
  <c r="R455" i="36" l="1"/>
  <c r="V454" i="36"/>
  <c r="Y454" i="36"/>
  <c r="Z454" i="36" s="1"/>
  <c r="X455" i="36" s="1"/>
  <c r="AA455" i="36" s="1"/>
  <c r="U455" i="36" l="1"/>
  <c r="P455" i="36"/>
  <c r="S455" i="36" l="1"/>
  <c r="T455" i="36" s="1"/>
  <c r="Y455" i="36" l="1"/>
  <c r="Z455" i="36" s="1"/>
  <c r="X456" i="36" s="1"/>
  <c r="AA456" i="36" s="1"/>
  <c r="R456" i="36"/>
  <c r="V455" i="36"/>
  <c r="P456" i="36" l="1"/>
  <c r="U456" i="36"/>
  <c r="S456" i="36" l="1"/>
  <c r="T456" i="36" s="1"/>
  <c r="Y456" i="36"/>
  <c r="Z456" i="36" s="1"/>
  <c r="X457" i="36" s="1"/>
  <c r="AA457" i="36" s="1"/>
  <c r="V456" i="36" l="1"/>
  <c r="R457" i="36"/>
  <c r="P457" i="36" l="1"/>
  <c r="U457" i="36"/>
  <c r="S457" i="36"/>
  <c r="T457" i="36" s="1"/>
  <c r="V457" i="36" s="1"/>
  <c r="Y457" i="36" l="1"/>
  <c r="Z457" i="36" s="1"/>
  <c r="X458" i="3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Stephane Lamotte</author>
  </authors>
  <commentList>
    <comment ref="H12" authorId="0" shapeId="0" xr:uid="{C638190A-CE3C-4893-9DD8-6B6CD6EABBCA}">
      <text>
        <r>
          <rPr>
            <b/>
            <sz val="9"/>
            <color indexed="81"/>
            <rFont val="Tahoma"/>
            <family val="2"/>
          </rPr>
          <t>Stephane Lamotte:</t>
        </r>
        <r>
          <rPr>
            <sz val="9"/>
            <color indexed="81"/>
            <rFont val="Tahoma"/>
            <family val="2"/>
          </rPr>
          <t xml:space="preserve">
modification roundup -4
Next period : =IF(F12="Yes";ROUNDUP(MAX(C12*D12;E12);2);0)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tc={CF1899B4-0C4C-4D19-83E4-19077A7B21D3}</author>
    <author>tc={DE186C95-DD7C-4F53-85B6-8435CE4E80A9}</author>
    <author>tc={D7D74D4C-A6C2-4267-83FF-025868842B85}</author>
    <author>tc={4FD3440D-8BBD-48BC-A4E4-C7CE80E5FA65}</author>
    <author>tc={44997AB0-5955-4BD2-AB1F-44EB6512FEEB}</author>
    <author>tc={05749C75-8496-42D8-AA87-E16CCA3A0FA1}</author>
    <author>tc={9E88C6CF-C5AD-4A9C-BEF8-1706E7963D3D}</author>
  </authors>
  <commentList>
    <comment ref="C27" authorId="0" shapeId="0" xr:uid="{CF1899B4-0C4C-4D19-83E4-19077A7B21D3}">
      <text>
        <t xml:space="preserve">[Threaded comment]
Your version of Excel allows you to read this threaded comment; however, any edits to it will get removed if the file is opened in a newer version of Excel. Learn more: https://go.microsoft.com/fwlink/?linkid=870924
Comment:
    Hourly rate
Hourly RatePrice     WT per day
Junior150.00 €          1,000.00 €
Senior250.00 €          1,700.00 €
</t>
      </text>
    </comment>
    <comment ref="C31" authorId="1" shapeId="0" xr:uid="{DE186C95-DD7C-4F53-85B6-8435CE4E80A9}">
      <text>
        <t>[Threaded comment]
Your version of Excel allows you to read this threaded comment; however, any edits to it will get removed if the file is opened in a newer version of Excel. Learn more: https://go.microsoft.com/fwlink/?linkid=870924
Comment:
    Limite : 150 000 euros au total</t>
      </text>
    </comment>
    <comment ref="C33" authorId="2" shapeId="0" xr:uid="{D7D74D4C-A6C2-4267-83FF-025868842B85}">
      <text>
        <t>[Threaded comment]
Your version of Excel allows you to read this threaded comment; however, any edits to it will get removed if the file is opened in a newer version of Excel. Learn more: https://go.microsoft.com/fwlink/?linkid=870924
Comment:
    a fee of 0,004 per cent of the Outstanding Principal Balance of the Purchased Home Loan Receivables over EUR 100,000,000, per annum</t>
      </text>
    </comment>
    <comment ref="C37" authorId="3" shapeId="0" xr:uid="{4FD3440D-8BBD-48BC-A4E4-C7CE80E5FA65}">
      <text>
        <t>[Threaded comment]
Your version of Excel allows you to read this threaded comment; however, any edits to it will get removed if the file is opened in a newer version of Excel. Learn more: https://go.microsoft.com/fwlink/?linkid=870924
Comment:
    15 euros par virement papier</t>
      </text>
    </comment>
    <comment ref="C49" authorId="4" shapeId="0" xr:uid="{44997AB0-5955-4BD2-AB1F-44EB6512FEEB}">
      <text>
        <t>[Threaded comment]
Your version of Excel allows you to read this threaded comment; however, any edits to it will get removed if the file is opened in a newer version of Excel. Learn more: https://go.microsoft.com/fwlink/?linkid=870924
Comment:
    The Issuer shall pay the annual fees payable to the Autorité des Marchés Financiers in an amount equal (as of the date of the Prospectus) to 0.0008 per cent of the Principal Amount Outstanding of the Class A Notes, the Class B Notes and the Units recorded on 31 December in each year.</t>
      </text>
    </comment>
    <comment ref="C53" authorId="5" shapeId="0" xr:uid="{05749C75-8496-42D8-AA87-E16CCA3A0FA1}">
      <text>
        <t xml:space="preserve">[Threaded comment]
Your version of Excel allows you to read this threaded comment; however, any edits to it will get removed if the file is opened in a newer version of Excel. Learn more: https://go.microsoft.com/fwlink/?linkid=870924
Comment:
    The Issuer shall pay to the Servicer on each Payment Date and in accordance with the relevant Priority of Payments an administration and management fee (excluding tax) of 1/12 of 0.25 per cent of the Outstanding Principal Balances of the Performing Purchased Home Loan Receivables </t>
      </text>
    </comment>
    <comment ref="C54" authorId="6" shapeId="0" xr:uid="{9E88C6CF-C5AD-4A9C-BEF8-1706E7963D3D}">
      <text>
        <t xml:space="preserve">[Threaded comment]
Your version of Excel allows you to read this threaded comment; however, any edits to it will get removed if the file is opened in a newer version of Excel. Learn more: https://go.microsoft.com/fwlink/?linkid=870924
Comment:
    the Issuer shall pay a servicing and recovery fee (excluding tax) to the Servicer of 1/12 of 0.35 per cent of the Outstanding Principal Balances of (i) the Delinquent Home Loan Receivables and (ii) the aggregate Defaulted Amounts of all Defaulted Home Loan Receivables (excluding Written-off Home Loan Receivables) on the opening of the first Business Day of the Collection Period immediately preceding such Payment Date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Bienta N'Diaye</author>
  </authors>
  <commentList>
    <comment ref="U7" authorId="0" shapeId="0" xr:uid="{2FF4CB48-20FD-49A3-A34C-CD946183C91E}">
      <text>
        <r>
          <rPr>
            <b/>
            <sz val="9"/>
            <color indexed="81"/>
            <rFont val="Tahoma"/>
            <charset val="1"/>
          </rPr>
          <t>Bienta N'Diaye:</t>
        </r>
        <r>
          <rPr>
            <sz val="9"/>
            <color indexed="81"/>
            <rFont val="Tahoma"/>
            <charset val="1"/>
          </rPr>
          <t xml:space="preserve">
Attente RIB pour le règlement (cf mail dans le répertoire classé dans "A régulariser"</t>
        </r>
      </text>
    </comment>
  </commentList>
</comments>
</file>

<file path=xl/sharedStrings.xml><?xml version="1.0" encoding="utf-8"?>
<sst xmlns="http://schemas.openxmlformats.org/spreadsheetml/2006/main" count="24831" uniqueCount="2115">
  <si>
    <t>LEI</t>
  </si>
  <si>
    <t xml:space="preserve">Start of Collection Period </t>
  </si>
  <si>
    <t xml:space="preserve">End of Collection Period </t>
  </si>
  <si>
    <t>Information Date</t>
  </si>
  <si>
    <t>Calculation Date</t>
  </si>
  <si>
    <t>Payment Date</t>
  </si>
  <si>
    <t>Issue Date</t>
  </si>
  <si>
    <t>Liquidation Date</t>
  </si>
  <si>
    <t>Table of contents:</t>
  </si>
  <si>
    <t>Parties</t>
  </si>
  <si>
    <t>IQ EQ Management</t>
  </si>
  <si>
    <t>Management Company</t>
  </si>
  <si>
    <t>Servicer</t>
  </si>
  <si>
    <t>Contacts</t>
  </si>
  <si>
    <t>Email Address</t>
  </si>
  <si>
    <t>:</t>
  </si>
  <si>
    <t>dimitri.bellaiche@iqeq.com</t>
  </si>
  <si>
    <t>Home Loans Receivables Amount</t>
  </si>
  <si>
    <t>Number of  Home Loans Receivables</t>
  </si>
  <si>
    <t>All Home Loans</t>
  </si>
  <si>
    <t>Rejected Home Loans</t>
  </si>
  <si>
    <t>Eligible Home Loans</t>
  </si>
  <si>
    <t>Check</t>
  </si>
  <si>
    <t>Home Loans Amount which comply the criteria</t>
  </si>
  <si>
    <t>Number of  Home Loans comply the criteria</t>
  </si>
  <si>
    <t>Home Loans Amount which not comply the criteria</t>
  </si>
  <si>
    <t>Number of  Home Loans not comply the criteria</t>
  </si>
  <si>
    <t>(a)</t>
  </si>
  <si>
    <t>(b)</t>
  </si>
  <si>
    <t>(c)</t>
  </si>
  <si>
    <t>(d)</t>
  </si>
  <si>
    <t>(e)</t>
  </si>
  <si>
    <t>(f)</t>
  </si>
  <si>
    <t>(g)</t>
  </si>
  <si>
    <t>(h)</t>
  </si>
  <si>
    <t>(i)</t>
  </si>
  <si>
    <t>(j)</t>
  </si>
  <si>
    <t>Additional Home Loan Warranties</t>
  </si>
  <si>
    <t>France</t>
  </si>
  <si>
    <t>Spain</t>
  </si>
  <si>
    <t>PERFORMING</t>
  </si>
  <si>
    <t>DEFAULTED</t>
  </si>
  <si>
    <t>Principal Outstanding balance</t>
  </si>
  <si>
    <t>Unpaid Balance</t>
  </si>
  <si>
    <t>Monthly Cut-Off Date</t>
  </si>
  <si>
    <t>Opening Outstanding Balance (Loan Receivables)</t>
  </si>
  <si>
    <t>New Receivables Amount</t>
  </si>
  <si>
    <t xml:space="preserve">Principal Instalments amount </t>
  </si>
  <si>
    <t>Prepayments</t>
  </si>
  <si>
    <t>Recapitalization into the principal outstanding balance</t>
  </si>
  <si>
    <t>Principal losses amount</t>
  </si>
  <si>
    <t>Principal balance of receivables becoming Defaulted</t>
  </si>
  <si>
    <t xml:space="preserve">Outstanding Balances of the Home Loans re-transferred by the Issuer to any Seller </t>
  </si>
  <si>
    <r>
      <t>Outstanding Balances</t>
    </r>
    <r>
      <rPr>
        <i/>
        <sz val="10"/>
        <color theme="0"/>
        <rFont val="Arial"/>
        <family val="2"/>
      </rPr>
      <t xml:space="preserve"> </t>
    </r>
    <r>
      <rPr>
        <sz val="10"/>
        <color theme="0"/>
        <rFont val="Arial"/>
        <family val="2"/>
      </rPr>
      <t>of the Affected Home Loans</t>
    </r>
  </si>
  <si>
    <t>Closing Outstanding Balances (Calculated)</t>
  </si>
  <si>
    <t>Closing Outstanding Balances (Declared)</t>
  </si>
  <si>
    <t>GAP</t>
  </si>
  <si>
    <t>Opening unpaid balance</t>
  </si>
  <si>
    <t>New unpaid</t>
  </si>
  <si>
    <t>Collections</t>
  </si>
  <si>
    <t>Recapitalization
into the Principal 0utstanding Balance of The Home Loans</t>
  </si>
  <si>
    <t>Losses Amount</t>
  </si>
  <si>
    <t>Unpaid Balance
becoming Defauted</t>
  </si>
  <si>
    <t xml:space="preserve">Re-transferred Amount </t>
  </si>
  <si>
    <t>Rescission Amount</t>
  </si>
  <si>
    <t>Closing unpaid balance (Calculated)</t>
  </si>
  <si>
    <t>Closing unpaid balance (Declared)</t>
  </si>
  <si>
    <t>Outstanding Balances of the Affected Home Loans</t>
  </si>
  <si>
    <t>Miscellaneous
 but arrears</t>
  </si>
  <si>
    <t>Interests arrears</t>
  </si>
  <si>
    <t>Other
 arrears</t>
  </si>
  <si>
    <t>Principal</t>
  </si>
  <si>
    <t>Interest</t>
  </si>
  <si>
    <t>Others</t>
  </si>
  <si>
    <t>Collection of the period	 ( Performing )</t>
  </si>
  <si>
    <t>Recovery of the period	 ( Defaulted )</t>
  </si>
  <si>
    <t>Beginning of period</t>
  </si>
  <si>
    <t>End of period</t>
  </si>
  <si>
    <t xml:space="preserve">Principal Instalments amount paid </t>
  </si>
  <si>
    <t>Unpaid amount variation</t>
  </si>
  <si>
    <t xml:space="preserve">Prepayments            </t>
  </si>
  <si>
    <t>Collection principal  (calculated)</t>
  </si>
  <si>
    <t>Regular Interest paid</t>
  </si>
  <si>
    <t>Past due interests installments  paid</t>
  </si>
  <si>
    <t>Interest amount on late payment of instalments</t>
  </si>
  <si>
    <t>Amount paid in late penalties</t>
  </si>
  <si>
    <t>Amount paid in deffered interest (e.g. in case of a break)</t>
  </si>
  <si>
    <t>Indemnity Prepayment paid</t>
  </si>
  <si>
    <t>Interim Interests further to prepayement</t>
  </si>
  <si>
    <t>Miscellenaous amount paid</t>
  </si>
  <si>
    <t>Collection interest (calculated)</t>
  </si>
  <si>
    <t>Amount recovered after acceleration</t>
  </si>
  <si>
    <t>Amount of recovery fees paid</t>
  </si>
  <si>
    <t>Global Collection calculated</t>
  </si>
  <si>
    <t>Global Collection declared</t>
  </si>
  <si>
    <t>Undue Amount</t>
  </si>
  <si>
    <t>Total</t>
  </si>
  <si>
    <t>Perf Principal</t>
  </si>
  <si>
    <t>Defaut principal</t>
  </si>
  <si>
    <t>Cut-Off Date</t>
  </si>
  <si>
    <t>Cut Off Date</t>
  </si>
  <si>
    <t>aggregate prepayment amounts during the immediately preceding Collection Period</t>
  </si>
  <si>
    <t>Cut off Date</t>
  </si>
  <si>
    <t>Total Asset
Outstanding
 Amount</t>
  </si>
  <si>
    <t>Total 
expected
amortisation in principal</t>
  </si>
  <si>
    <t>Total 
expected
interest flows</t>
  </si>
  <si>
    <t>15-01</t>
  </si>
  <si>
    <t>15-02</t>
  </si>
  <si>
    <t>15-03</t>
  </si>
  <si>
    <t>15-04</t>
  </si>
  <si>
    <t>Quartely Cut Off Date</t>
  </si>
  <si>
    <t>Aggregate Outstanding Balances of the Home Loans transferred to the Issuer on the Purchase Date</t>
  </si>
  <si>
    <t>Cumulative aggregate Outstanding Balances of the Home Loans transferred to the Issuer (since the Issue Date)</t>
  </si>
  <si>
    <t>Aggregate Outstanding Balances of Defaulted Home Loans newly reported during the month</t>
  </si>
  <si>
    <t>Cumulative aggregate Outstanding Balances of  Defaulted Home Loans newly reported (since the Issue Date)</t>
  </si>
  <si>
    <t>Amounts in principal recovered in respect of the Defaulted Home Loans during the month</t>
  </si>
  <si>
    <t>Cumulative amounts in principal recovered in respect of the Defaulted Home Loans 
(since the Issue Date)</t>
  </si>
  <si>
    <t>Name</t>
  </si>
  <si>
    <t>Class A Notes</t>
  </si>
  <si>
    <t>Class B Notes</t>
  </si>
  <si>
    <t>Residual Unit</t>
  </si>
  <si>
    <t>Nominal value per Note</t>
  </si>
  <si>
    <t>Issue price</t>
  </si>
  <si>
    <t>Interest rate</t>
  </si>
  <si>
    <t>ISIN code</t>
  </si>
  <si>
    <t>-</t>
  </si>
  <si>
    <t>Ranking</t>
  </si>
  <si>
    <t>Senior</t>
  </si>
  <si>
    <t>Junior</t>
  </si>
  <si>
    <t>Rating</t>
  </si>
  <si>
    <t>Residual Units</t>
  </si>
  <si>
    <t>Notes Outstanding Amount - Beginning Period</t>
  </si>
  <si>
    <t>Issue Amount</t>
  </si>
  <si>
    <t>Redemption</t>
  </si>
  <si>
    <t>Notes Outstanding Amount - Ending Period</t>
  </si>
  <si>
    <t>Number of Class A Notes</t>
  </si>
  <si>
    <t>Redemption by Notes</t>
  </si>
  <si>
    <t xml:space="preserve"> Outstanding Amount by note - Ending Period</t>
  </si>
  <si>
    <t>Number of Class B Notes</t>
  </si>
  <si>
    <t>Residual Units Outstanding Amount - Beginning Period</t>
  </si>
  <si>
    <t>Residual Units Outstanding Amount - Ending Period</t>
  </si>
  <si>
    <t>Number of Residual Units</t>
  </si>
  <si>
    <t xml:space="preserve"> Outstanding Amount by Residual Unit - Ending Period</t>
  </si>
  <si>
    <t/>
  </si>
  <si>
    <t>In Euros</t>
  </si>
  <si>
    <t>Number of Notes</t>
  </si>
  <si>
    <t>Note Principal Outstanding Amount</t>
  </si>
  <si>
    <t>Interest Period</t>
  </si>
  <si>
    <t>Fixed rate</t>
  </si>
  <si>
    <t>Interest amount due per Note</t>
  </si>
  <si>
    <t>Class A Notes Interest Amount</t>
  </si>
  <si>
    <t>Starting Date</t>
  </si>
  <si>
    <t xml:space="preserve"> Ending Date</t>
  </si>
  <si>
    <t>Days elapsed</t>
  </si>
  <si>
    <t xml:space="preserve">Class B Notes Interest Amount </t>
  </si>
  <si>
    <t>Units</t>
  </si>
  <si>
    <t>Movements</t>
  </si>
  <si>
    <t>Balance</t>
  </si>
  <si>
    <t>Opening balance</t>
  </si>
  <si>
    <t>credit</t>
  </si>
  <si>
    <t>debit</t>
  </si>
  <si>
    <t>Fees calculation period</t>
  </si>
  <si>
    <t>Closing Date</t>
  </si>
  <si>
    <t>Designation</t>
  </si>
  <si>
    <t>Beneficiaries</t>
  </si>
  <si>
    <t>Nominal basis</t>
  </si>
  <si>
    <t>Rate</t>
  </si>
  <si>
    <t>Annual VAT amount</t>
  </si>
  <si>
    <t>VAT rate</t>
  </si>
  <si>
    <t>Frequencies</t>
  </si>
  <si>
    <t>To be paid</t>
  </si>
  <si>
    <t>Arrears</t>
  </si>
  <si>
    <t>Management Company (Annual fee)</t>
  </si>
  <si>
    <t>IQEQ</t>
  </si>
  <si>
    <t>The Issuer Establishment Date</t>
  </si>
  <si>
    <t>Management Company (per events )</t>
  </si>
  <si>
    <t xml:space="preserve">Payment Date of the liquidation of the fund </t>
  </si>
  <si>
    <t xml:space="preserve">The Management Company shall be reimbursed </t>
  </si>
  <si>
    <t>Custodian - (Annual fee)</t>
  </si>
  <si>
    <t>Per event</t>
  </si>
  <si>
    <t>Account Bank fees</t>
  </si>
  <si>
    <t>Paying Agent fees</t>
  </si>
  <si>
    <t>Registrar fees</t>
  </si>
  <si>
    <t>Data Protection Agent</t>
  </si>
  <si>
    <t>Payment Date following receipt of the relevant invoice</t>
  </si>
  <si>
    <t>EuroNext</t>
  </si>
  <si>
    <t>Rating Agencies</t>
  </si>
  <si>
    <t>Statutory Auditors</t>
  </si>
  <si>
    <t>Balance at beginning of period</t>
  </si>
  <si>
    <t>Amount due</t>
  </si>
  <si>
    <t>Amount paid</t>
  </si>
  <si>
    <t>1</t>
  </si>
  <si>
    <t>2</t>
  </si>
  <si>
    <t>3</t>
  </si>
  <si>
    <t>4</t>
  </si>
  <si>
    <t>5</t>
  </si>
  <si>
    <t>6</t>
  </si>
  <si>
    <t>7</t>
  </si>
  <si>
    <t>8</t>
  </si>
  <si>
    <t>Available Distribution Amount</t>
  </si>
  <si>
    <t>Asset</t>
  </si>
  <si>
    <t>Liability</t>
  </si>
  <si>
    <t>PASSIF</t>
  </si>
  <si>
    <t xml:space="preserve"> </t>
  </si>
  <si>
    <t>INVESTOR REPORT</t>
  </si>
  <si>
    <t>Legal Entity Identifier</t>
  </si>
  <si>
    <t>Closing Date </t>
  </si>
  <si>
    <t xml:space="preserve">Purchase Date </t>
  </si>
  <si>
    <t xml:space="preserve">Initial Cut-Off Date </t>
  </si>
  <si>
    <t>Final Legal Maturity Date </t>
  </si>
  <si>
    <t xml:space="preserve">Cut-Off Date </t>
  </si>
  <si>
    <t xml:space="preserve">Information Date </t>
  </si>
  <si>
    <t xml:space="preserve">Calculation Date </t>
  </si>
  <si>
    <t xml:space="preserve">Payment Date </t>
  </si>
  <si>
    <t>Transaction Party:</t>
  </si>
  <si>
    <t>Issuer:</t>
  </si>
  <si>
    <t xml:space="preserve">Société Générale </t>
  </si>
  <si>
    <t>Custodian :</t>
  </si>
  <si>
    <t xml:space="preserve">Paying Agent : </t>
  </si>
  <si>
    <t>nantes.gis-serv-fin@sgss.socgen.com</t>
  </si>
  <si>
    <t>Data Protection Agent :</t>
  </si>
  <si>
    <t>Moody's :</t>
  </si>
  <si>
    <t>Moody's</t>
  </si>
  <si>
    <t>One Canada Square</t>
  </si>
  <si>
    <t>Canary Wharf</t>
  </si>
  <si>
    <t>London E14 5FA</t>
  </si>
  <si>
    <t>United Kingdom</t>
  </si>
  <si>
    <t>monitor.rmbs@moodys.com</t>
  </si>
  <si>
    <t>paula.CouceIglesias@moodys.com</t>
  </si>
  <si>
    <t>Arranger :</t>
  </si>
  <si>
    <t>Société Générale</t>
  </si>
  <si>
    <t>Fabrice.olagnol@sgcib.com</t>
  </si>
  <si>
    <t>Cut-Off Date :</t>
  </si>
  <si>
    <t>Information Date :</t>
  </si>
  <si>
    <t>Calculation Date :</t>
  </si>
  <si>
    <t>Payment Date :</t>
  </si>
  <si>
    <t>Period No. :</t>
  </si>
  <si>
    <t>I. Liabilities Summary</t>
  </si>
  <si>
    <t>Principal Amount Outstanding</t>
  </si>
  <si>
    <t xml:space="preserve">Principal Amount Outstanding </t>
  </si>
  <si>
    <t>Initial Principal Amount</t>
  </si>
  <si>
    <t>Preceding Period</t>
  </si>
  <si>
    <t>Current Period</t>
  </si>
  <si>
    <t>Interest Amount</t>
  </si>
  <si>
    <t>Class A Notes Target Credit Enhancement Amount</t>
  </si>
  <si>
    <t>Initial Class A Notes Credit Enhancement Percentage</t>
  </si>
  <si>
    <t>Aggregate Portfolio Principal Balance</t>
  </si>
  <si>
    <t>Class A Notes Credit Enhancement Percentage</t>
  </si>
  <si>
    <t>II. Assets Summary</t>
  </si>
  <si>
    <t xml:space="preserve">Performing or Delinquent Receivables </t>
  </si>
  <si>
    <t>Number of Performing Purchased Home Loan Receivables</t>
  </si>
  <si>
    <t>Weighted average interest rate of the Performing Purchased Home Loan Receivables</t>
  </si>
  <si>
    <t>Defaulted Receivables</t>
  </si>
  <si>
    <t>Number of new Defaulted Home Loan Receivables</t>
  </si>
  <si>
    <t>Number of Defaulted Home Loan Receivables</t>
  </si>
  <si>
    <t>Outstanding principal balance of the new Defaulted Home Loan Receivables</t>
  </si>
  <si>
    <t>Outstanding principal balance of Defaulted Home Loan Receivables
(at the time on which they have become Defaulted Home Loan Receivables)</t>
  </si>
  <si>
    <t xml:space="preserve">Available Collections </t>
  </si>
  <si>
    <t>Available Distribution amount</t>
  </si>
  <si>
    <t>CPR</t>
  </si>
  <si>
    <t>Prepayment rate (annual)</t>
  </si>
  <si>
    <t>CPR (annualised)</t>
  </si>
  <si>
    <t>Delinquency ratio (2 months or more in arrears)</t>
  </si>
  <si>
    <t>Sequential Amortisation Event</t>
  </si>
  <si>
    <t>Events</t>
  </si>
  <si>
    <t>Breach?</t>
  </si>
  <si>
    <t>Servicer Termination Events</t>
  </si>
  <si>
    <t>Accelerated Amortisation Event</t>
  </si>
  <si>
    <t>Issuer Liquidation Event</t>
  </si>
  <si>
    <t>Principal Deficiency Amount</t>
  </si>
  <si>
    <t>PDL M</t>
  </si>
  <si>
    <t>PDL M-1</t>
  </si>
  <si>
    <t>PDL M-2</t>
  </si>
  <si>
    <t>PDL M-3</t>
  </si>
  <si>
    <t>PDL M-4</t>
  </si>
  <si>
    <t>DBRS</t>
  </si>
  <si>
    <t>Current rating</t>
  </si>
  <si>
    <t>Required rating</t>
  </si>
  <si>
    <t>Long Term</t>
  </si>
  <si>
    <t>Short Term</t>
  </si>
  <si>
    <t>Test</t>
  </si>
  <si>
    <t>Accounk Bank</t>
  </si>
  <si>
    <t>Fitch</t>
  </si>
  <si>
    <t>S&amp;P</t>
  </si>
  <si>
    <r>
      <t xml:space="preserve">Required rating
</t>
    </r>
    <r>
      <rPr>
        <sz val="9"/>
        <color theme="1"/>
        <rFont val="Arial"/>
        <family val="2"/>
      </rPr>
      <t>(if no DBRS Public Rating)</t>
    </r>
  </si>
  <si>
    <r>
      <t xml:space="preserve">Required rating
</t>
    </r>
    <r>
      <rPr>
        <sz val="10"/>
        <color theme="1"/>
        <rFont val="Arial"/>
        <family val="2"/>
      </rPr>
      <t>(if no DBRS Public Rating)</t>
    </r>
  </si>
  <si>
    <t>Information Notes I</t>
  </si>
  <si>
    <t>Rating Details:</t>
  </si>
  <si>
    <t>Rating at Issue Date</t>
  </si>
  <si>
    <t>Current Rating</t>
  </si>
  <si>
    <t>Information on Notes</t>
  </si>
  <si>
    <t>Legal Maturity Date</t>
  </si>
  <si>
    <t>ISIN:</t>
  </si>
  <si>
    <t>Common Code:</t>
  </si>
  <si>
    <t>Aggregate Note Principal Amount (Issue Date):</t>
  </si>
  <si>
    <t>Number of Notes:</t>
  </si>
  <si>
    <t>Initial Note Principal Amount:</t>
  </si>
  <si>
    <t>Information on Interest</t>
  </si>
  <si>
    <t>Index Rate:</t>
  </si>
  <si>
    <t>Coupon Type:</t>
  </si>
  <si>
    <t>Day Count Convention</t>
  </si>
  <si>
    <t xml:space="preserve">Actual/365 </t>
  </si>
  <si>
    <t>Information Notes II</t>
  </si>
  <si>
    <t>Collection Period:</t>
  </si>
  <si>
    <t>Payment Date:</t>
  </si>
  <si>
    <t>Interest Period (from including /until but excluding):</t>
  </si>
  <si>
    <t>Number of days of Interest Period:</t>
  </si>
  <si>
    <t>Currency:</t>
  </si>
  <si>
    <t>EUR</t>
  </si>
  <si>
    <t>Day Count Convention:</t>
  </si>
  <si>
    <t>Interest Payments</t>
  </si>
  <si>
    <t>Aggregate Interests Amount due for Interest Period</t>
  </si>
  <si>
    <t>Paid interest:</t>
  </si>
  <si>
    <t>Unpaid Interest:</t>
  </si>
  <si>
    <t>Total unpaid interest amount beginning balance</t>
  </si>
  <si>
    <t>Total unpaid interest ending balance:</t>
  </si>
  <si>
    <t>Principal Payments</t>
  </si>
  <si>
    <t>Total Notes</t>
  </si>
  <si>
    <t>Principal Amount Outstanding of the Notes (Closing Date)</t>
  </si>
  <si>
    <t>Principal Amount Outstanding of the Notes (previous Payment Date):</t>
  </si>
  <si>
    <t>Principal Amount per Note (previous Payment Date)</t>
  </si>
  <si>
    <t>Principal Amount Outstanding of the Notes (current Payment Date):</t>
  </si>
  <si>
    <t>Principal Amount Outstanding per Note (current Payment Date):</t>
  </si>
  <si>
    <t>Payments to Investors - Per Note,- Denomination</t>
  </si>
  <si>
    <t>Interest paid</t>
  </si>
  <si>
    <t>Principal paid:</t>
  </si>
  <si>
    <t>Note Percentage:</t>
  </si>
  <si>
    <t xml:space="preserve">Follow up on the Class A Notes </t>
  </si>
  <si>
    <t xml:space="preserve">Follow up on the Class B Notes </t>
  </si>
  <si>
    <t>AGGREGATE AMOUNTS in Euros</t>
  </si>
  <si>
    <t>AMOUNTS PER NOTE in Euros</t>
  </si>
  <si>
    <t>Interest Rate</t>
  </si>
  <si>
    <t>Amortisation Amount</t>
  </si>
  <si>
    <t>ASSET FOLLOW-UP</t>
  </si>
  <si>
    <t>Details of the Aggregate Portfolio Principal Balance</t>
  </si>
  <si>
    <t>A</t>
  </si>
  <si>
    <t>Opening Aggregate Portfolio Principal Balance</t>
  </si>
  <si>
    <t>B</t>
  </si>
  <si>
    <t>Scheduled principal instalment amount</t>
  </si>
  <si>
    <t>C</t>
  </si>
  <si>
    <t>D</t>
  </si>
  <si>
    <t>+</t>
  </si>
  <si>
    <t xml:space="preserve">Cancelled prepayment amount </t>
  </si>
  <si>
    <t>E</t>
  </si>
  <si>
    <t>Repurchased Aggregate Portfolio Principal Balance</t>
  </si>
  <si>
    <t>F</t>
  </si>
  <si>
    <t>Outstanding Principal Balance of Rescinded Purchased Home Loan Receivables</t>
  </si>
  <si>
    <t>New loans</t>
  </si>
  <si>
    <t>G</t>
  </si>
  <si>
    <t>Defaulted Amount of new Defaulted Home Loan Receivables</t>
  </si>
  <si>
    <t>H</t>
  </si>
  <si>
    <t>Closing Aggregate Portfolio Principal Balance</t>
  </si>
  <si>
    <t>COLLECTIONS</t>
  </si>
  <si>
    <t>I. Available Collections</t>
  </si>
  <si>
    <t>Details of the Available Collections</t>
  </si>
  <si>
    <t xml:space="preserve">all cash collections and other cash proceeds (including, without limitation, bank transfers, direct debits, wire transfers, cheques, bills of exchange and direct debits) relating to such Purchased Home Loan Receivables as received from the relevant Borrower, and including all amounts of principal and interest, prepayments, deferred amounts, penalties, late payment indemnities and amounts paid by the insurance companies as insurance indemnities but excluding any underwriting fee or renegotiation fee paid by the Borrower; </t>
  </si>
  <si>
    <t>all Recoveries relating to such Purchased Home Loan Receivables.</t>
  </si>
  <si>
    <t>Total Available Collections</t>
  </si>
  <si>
    <t>II. Available Distribution Amount</t>
  </si>
  <si>
    <t>Details of the Available Distribution Amount</t>
  </si>
  <si>
    <t>on each Payment Date, the sum of :</t>
  </si>
  <si>
    <t>Total Available Distribution Amount</t>
  </si>
  <si>
    <t>ISSUER OPERATING EXPENSES</t>
  </si>
  <si>
    <t>Issuer costs - Payable costs</t>
  </si>
  <si>
    <t>Issuer Costs</t>
  </si>
  <si>
    <t>Nominal Basis</t>
  </si>
  <si>
    <t xml:space="preserve">Rate </t>
  </si>
  <si>
    <t>VAT</t>
  </si>
  <si>
    <t>Frequency</t>
  </si>
  <si>
    <t>Amount Paid</t>
  </si>
  <si>
    <t>Administration and Management Fee</t>
  </si>
  <si>
    <t>Servicing and Recovery Fee</t>
  </si>
  <si>
    <t>Custodian fee</t>
  </si>
  <si>
    <t>Société Générale Securities Services</t>
  </si>
  <si>
    <t>Management Company Fixed Fee</t>
  </si>
  <si>
    <t>Management Company Liquidation Fee</t>
  </si>
  <si>
    <t xml:space="preserve">Management Company exceptional fee </t>
  </si>
  <si>
    <t xml:space="preserve">Paying Agent </t>
  </si>
  <si>
    <t>Account Bank and Cash Manager</t>
  </si>
  <si>
    <t>Issuer Registrar</t>
  </si>
  <si>
    <t>Issuer Statutory Auditor</t>
  </si>
  <si>
    <t>INSEE Fees</t>
  </si>
  <si>
    <t>INSEE</t>
  </si>
  <si>
    <t>AMF fees</t>
  </si>
  <si>
    <t>AMF</t>
  </si>
  <si>
    <t>TOTAL Issuer Fees</t>
  </si>
  <si>
    <t>Reserve Variation</t>
  </si>
  <si>
    <t>Liquidity Shortfall</t>
  </si>
  <si>
    <t>(1)</t>
  </si>
  <si>
    <t>(2)</t>
  </si>
  <si>
    <t>(3)</t>
  </si>
  <si>
    <t>Amount Due</t>
  </si>
  <si>
    <t>Remaining Available Distribution Amount</t>
  </si>
  <si>
    <t>Shortfall</t>
  </si>
  <si>
    <t>Operating Account Opening Balance</t>
  </si>
  <si>
    <t>PRIORITY OF PAYMENTS (Accelerated Amortisation Period)</t>
  </si>
  <si>
    <t>Value Date :</t>
  </si>
  <si>
    <t>Title</t>
  </si>
  <si>
    <t>Amount</t>
  </si>
  <si>
    <t>Currency</t>
  </si>
  <si>
    <t>Origin</t>
  </si>
  <si>
    <t>Origin - RIB</t>
  </si>
  <si>
    <t>Destination</t>
  </si>
  <si>
    <t>Destination RIB</t>
  </si>
  <si>
    <t>Euro</t>
  </si>
  <si>
    <t>Operating Account</t>
  </si>
  <si>
    <t>SG</t>
  </si>
  <si>
    <t>Management Company fees</t>
  </si>
  <si>
    <t>SGSS</t>
  </si>
  <si>
    <t>Class A Notes Interest Amounts</t>
  </si>
  <si>
    <t>Class A Notes Amortisation Amount</t>
  </si>
  <si>
    <t>Class B Notes Interest Amounts</t>
  </si>
  <si>
    <t>Class B Notes Amortisation Amount</t>
  </si>
  <si>
    <t>the Financial Income (if negative) in respect of the preceding calendar month</t>
  </si>
  <si>
    <t>Final Excess Spread</t>
  </si>
  <si>
    <t>TOTAL</t>
  </si>
  <si>
    <t>BALANCE SHEET</t>
  </si>
  <si>
    <t>ASSET</t>
  </si>
  <si>
    <t xml:space="preserve">LIABILITIES </t>
  </si>
  <si>
    <t>Investors Notes Outstanding Amount</t>
  </si>
  <si>
    <t>Default Receivables</t>
  </si>
  <si>
    <t>Fund's Notes and Units</t>
  </si>
  <si>
    <t>PORTFOLIO OVERVIEW</t>
  </si>
  <si>
    <t>Cut-off date</t>
  </si>
  <si>
    <t>Number of Borrowers</t>
  </si>
  <si>
    <t>Number of Home Loan Receivables</t>
  </si>
  <si>
    <t>Current Outstanding Principal Balance</t>
  </si>
  <si>
    <t>Average Outstanding Principal Balance per loan</t>
  </si>
  <si>
    <t>Average Outstanding Principal Balance per borrower</t>
  </si>
  <si>
    <t>On Current Date</t>
  </si>
  <si>
    <t>MIN</t>
  </si>
  <si>
    <t>WEIGHTED AVERAGE</t>
  </si>
  <si>
    <t>MAX</t>
  </si>
  <si>
    <t>On Closing Date</t>
  </si>
  <si>
    <t>Original Principal Balance</t>
  </si>
  <si>
    <t>Current Principal Balance</t>
  </si>
  <si>
    <t>Original Loan-to-Value</t>
  </si>
  <si>
    <t>Original Term (years)</t>
  </si>
  <si>
    <t>Seasoning (years)</t>
  </si>
  <si>
    <t>Remaining Term (years)</t>
  </si>
  <si>
    <t>Debt to Income</t>
  </si>
  <si>
    <t>I. Distribution: By Original Outstanding Principal Balance</t>
  </si>
  <si>
    <t>ORIGINAL OUTSTANDING PRINCIPAL BALANCE</t>
  </si>
  <si>
    <t>CURRENT OUTSTANDING PRINCIPAL BALANCE</t>
  </si>
  <si>
    <t>NUMBER OF HOME LOAN RECEIVABLES</t>
  </si>
  <si>
    <t>[ 0 K; 50 K [</t>
  </si>
  <si>
    <t>[ 50 K; 100 K [</t>
  </si>
  <si>
    <t>[ 100 K; 150 K [</t>
  </si>
  <si>
    <t>[ 150 K; 200 K [</t>
  </si>
  <si>
    <t>[ 200 K; 250 K [</t>
  </si>
  <si>
    <t>[ 250 K; 300 K [</t>
  </si>
  <si>
    <t>[ 300 K; 350 K [</t>
  </si>
  <si>
    <t>[ 350 K; 400 K [</t>
  </si>
  <si>
    <t>[ 400 K; 450 K [</t>
  </si>
  <si>
    <t>[ 450 K; 500 K [</t>
  </si>
  <si>
    <t>[ 500 K; 550 K [</t>
  </si>
  <si>
    <t>[ 550 K; 600 K [</t>
  </si>
  <si>
    <t>[ 600 K; 650 K [</t>
  </si>
  <si>
    <t>[ 650 K; 700 K [</t>
  </si>
  <si>
    <t>[ 700 K; 750 K [</t>
  </si>
  <si>
    <t>[ 750 K; 800 K [</t>
  </si>
  <si>
    <t>[ 800 K; 850 K [</t>
  </si>
  <si>
    <t>[ 850 K; 900 K [</t>
  </si>
  <si>
    <t>[ 900 K; 950 K [</t>
  </si>
  <si>
    <t>[ 950 K; 1 000 K [</t>
  </si>
  <si>
    <t>[ 1000 K; 1050 K [</t>
  </si>
  <si>
    <t>[ 1050 K; 1100 K [</t>
  </si>
  <si>
    <t>[ 1100 K; 1150 K [</t>
  </si>
  <si>
    <t>[ 1150 K; 1200 K [</t>
  </si>
  <si>
    <t>[ 1200 K; 1250 K [</t>
  </si>
  <si>
    <t>[ 1250 K; 1300 K [</t>
  </si>
  <si>
    <t>[ 1300 K; 1350 K [</t>
  </si>
  <si>
    <t>[ 1350 K; 1400 K [</t>
  </si>
  <si>
    <t>[ 1400 K; 1450 K [</t>
  </si>
  <si>
    <t>[ 1450 K; 1500 K [</t>
  </si>
  <si>
    <t>&gt;= 1,5 M</t>
  </si>
  <si>
    <t>II. Distribution: By Current Outstanding Principal Balance</t>
  </si>
  <si>
    <t>CURRENT OUTSTANDING 
PRINCIPAL BALANCE</t>
  </si>
  <si>
    <t>III. Distribution: By Original Loan-to-Value</t>
  </si>
  <si>
    <t>ORIGINAL LOAN-TO-VALUE</t>
  </si>
  <si>
    <t>[0,00 - 10,00%[</t>
  </si>
  <si>
    <t>[10,00 - 20,00%[</t>
  </si>
  <si>
    <t>[20,00 - 30,00%[</t>
  </si>
  <si>
    <t>[30,00 - 40,00%[</t>
  </si>
  <si>
    <t>[40,00 - 50,00%[</t>
  </si>
  <si>
    <t>[50,00 - 60,00%[</t>
  </si>
  <si>
    <t>[60,00 - 70,00%[</t>
  </si>
  <si>
    <t>[70,00 - 80,00%[</t>
  </si>
  <si>
    <t>[80,00 - 90,00%[</t>
  </si>
  <si>
    <t>[90,00 - 100,00%[</t>
  </si>
  <si>
    <t>[100 %; 110 % ]</t>
  </si>
  <si>
    <t>ORIGINAL TERM (YEARS)</t>
  </si>
  <si>
    <t>&lt; 5</t>
  </si>
  <si>
    <t>[ 05; 06 [</t>
  </si>
  <si>
    <t>[ 06; 07 [</t>
  </si>
  <si>
    <t>[ 07; 08 [</t>
  </si>
  <si>
    <t>[ 08; 09 [</t>
  </si>
  <si>
    <t>[ 09; 10 [</t>
  </si>
  <si>
    <t>[ 10; 11 [</t>
  </si>
  <si>
    <t>[ 11; 12 [</t>
  </si>
  <si>
    <t>[ 12; 13 [</t>
  </si>
  <si>
    <t>[ 13; 14 [</t>
  </si>
  <si>
    <t>[ 14; 15 [</t>
  </si>
  <si>
    <t>[ 15; 16 [</t>
  </si>
  <si>
    <t>[ 16; 17 [</t>
  </si>
  <si>
    <t>[ 17; 18 [</t>
  </si>
  <si>
    <t>[ 18; 19 [</t>
  </si>
  <si>
    <t>[ 19; 20 [</t>
  </si>
  <si>
    <t>[ 20; 21 [</t>
  </si>
  <si>
    <t>[ 21; 22 [</t>
  </si>
  <si>
    <t>[ 22; 23 [</t>
  </si>
  <si>
    <t>[ 23; 24 [</t>
  </si>
  <si>
    <t>[ 24; 25 [</t>
  </si>
  <si>
    <t>[ 25; 26 [</t>
  </si>
  <si>
    <t>[ 26; 27 [</t>
  </si>
  <si>
    <t>[ 27; 28 [</t>
  </si>
  <si>
    <t>[ 28; 29 [</t>
  </si>
  <si>
    <t>[ 29; 30 ]</t>
  </si>
  <si>
    <t>&gt; 30</t>
  </si>
  <si>
    <t>REMAINING TERM (YEARS)</t>
  </si>
  <si>
    <t>[ 00; 01 [</t>
  </si>
  <si>
    <t>[ 01; 02 [</t>
  </si>
  <si>
    <t>[ 02; 03 [</t>
  </si>
  <si>
    <t>[ 03; 04 [</t>
  </si>
  <si>
    <t>[ 04; 05 [</t>
  </si>
  <si>
    <t>ORIGINATION YEAR</t>
  </si>
  <si>
    <t>INTEREST RATE TYPE</t>
  </si>
  <si>
    <t>INTEREST RATE</t>
  </si>
  <si>
    <t>Zone géographique de localisation du bien financé (LBL6)</t>
  </si>
  <si>
    <t>REGION</t>
  </si>
  <si>
    <t>Île-de-France</t>
  </si>
  <si>
    <t>Grand Est</t>
  </si>
  <si>
    <t>Hauts-de-France</t>
  </si>
  <si>
    <t>Normandie</t>
  </si>
  <si>
    <t>Bourgogne-Franche-Comté</t>
  </si>
  <si>
    <t>Pays de la Loire</t>
  </si>
  <si>
    <t>Bretagne</t>
  </si>
  <si>
    <t>Nouvelle-Aquitaine</t>
  </si>
  <si>
    <t>Auvergne-Rhône-Alpes</t>
  </si>
  <si>
    <t>Provence-Alpes-Côte d'Azur</t>
  </si>
  <si>
    <t>Corse</t>
  </si>
  <si>
    <t>Centre-Val de Loire</t>
  </si>
  <si>
    <t>Occitanie</t>
  </si>
  <si>
    <t>HOME LOAN ELIGIBLE SECURITY</t>
  </si>
  <si>
    <t>First ranking mortgage</t>
  </si>
  <si>
    <t>First ranking legal privilege</t>
  </si>
  <si>
    <t>Guarantee Credit Logement</t>
  </si>
  <si>
    <t>Other</t>
  </si>
  <si>
    <t>TOP 20 BORROWERS</t>
  </si>
  <si>
    <t>Borrower 1</t>
  </si>
  <si>
    <t>Borrower 2</t>
  </si>
  <si>
    <t>Borrower 3</t>
  </si>
  <si>
    <t>Borrower 4</t>
  </si>
  <si>
    <t>Borrower 5</t>
  </si>
  <si>
    <t>Borrower 6</t>
  </si>
  <si>
    <t>Borrower 7</t>
  </si>
  <si>
    <t>Borrower 8</t>
  </si>
  <si>
    <t>Borrower 9</t>
  </si>
  <si>
    <t>Borrower 10</t>
  </si>
  <si>
    <t>Borrower 11</t>
  </si>
  <si>
    <t>Borrower 12</t>
  </si>
  <si>
    <t>Borrower 13</t>
  </si>
  <si>
    <t>Borrower 14</t>
  </si>
  <si>
    <t>Borrower 15</t>
  </si>
  <si>
    <t>Borrower 16</t>
  </si>
  <si>
    <t>Borrower 17</t>
  </si>
  <si>
    <t>Borrower 18</t>
  </si>
  <si>
    <t>Borrower 19</t>
  </si>
  <si>
    <t>Borrower 20</t>
  </si>
  <si>
    <t>PURPOSE</t>
  </si>
  <si>
    <t>Purchase</t>
  </si>
  <si>
    <t>Construction</t>
  </si>
  <si>
    <t>Refinancing</t>
  </si>
  <si>
    <t>DELINQUENCY ANALYSIS</t>
  </si>
  <si>
    <t>Cut-off Date</t>
  </si>
  <si>
    <t>% of Aggregate Portfolio Principal Balance</t>
  </si>
  <si>
    <t>= 0
unpaid Instalment</t>
  </si>
  <si>
    <t>] 0 - 1 ]
unpaid Instalment</t>
  </si>
  <si>
    <t>] 1 - 2 ]
unpaid Instalments</t>
  </si>
  <si>
    <t>] 2 - 3 ]
unpaid Instalment</t>
  </si>
  <si>
    <t>] 3 - 4 ]
unpaid Instalment</t>
  </si>
  <si>
    <t>] 4 - 5 ]
unpaid Instalment</t>
  </si>
  <si>
    <t>] 5 - 6 ]
unpaid Instalment</t>
  </si>
  <si>
    <t>] 6 - 7 ]
unpaid Instalment</t>
  </si>
  <si>
    <t>] 7 - 8 ]
unpaid Instalment</t>
  </si>
  <si>
    <t>] 8 - 9 ]
unpaid Instalment</t>
  </si>
  <si>
    <t>] 9 - 10 ]
unpaid Instalment</t>
  </si>
  <si>
    <t>] 10 - 11 ]
unpaid Instalment</t>
  </si>
  <si>
    <t>] 11 - 12 ]
unpaid Instalment</t>
  </si>
  <si>
    <t>DEFAULT &amp; RECOVERY ANALYSIS</t>
  </si>
  <si>
    <r>
      <t xml:space="preserve">Aggregate Portfolio 
Principal Balance 
</t>
    </r>
    <r>
      <rPr>
        <sz val="9"/>
        <color theme="0"/>
        <rFont val="Arial"/>
        <family val="2"/>
      </rPr>
      <t>(Beginning of 
Collection Period)</t>
    </r>
  </si>
  <si>
    <r>
      <t>Number of Home Loan Receivables having become Defaulted 
(</t>
    </r>
    <r>
      <rPr>
        <sz val="9"/>
        <color theme="0"/>
        <rFont val="Arial"/>
        <family val="2"/>
      </rPr>
      <t>Home Loan Receivables during such Collection Period)</t>
    </r>
  </si>
  <si>
    <r>
      <t xml:space="preserve">Defaulted Amount of all Home Loan Receivables having become Defaulted 
</t>
    </r>
    <r>
      <rPr>
        <sz val="9"/>
        <color theme="0"/>
        <rFont val="Arial"/>
        <family val="2"/>
      </rPr>
      <t xml:space="preserve">
(Home Loan Receivables during such Collection Period)</t>
    </r>
  </si>
  <si>
    <t>Cumulative number of Defaulted Home Loan  Receivables at the end of the Collection Period</t>
  </si>
  <si>
    <t>Cumulative Defaulted Amount since Initial Cut-Off Date</t>
  </si>
  <si>
    <r>
      <t>%</t>
    </r>
    <r>
      <rPr>
        <b/>
        <sz val="9"/>
        <color theme="0"/>
        <rFont val="Arial"/>
        <family val="2"/>
      </rPr>
      <t xml:space="preserve">
</t>
    </r>
    <r>
      <rPr>
        <b/>
        <sz val="10"/>
        <color theme="0"/>
        <rFont val="Arial"/>
        <family val="2"/>
      </rPr>
      <t xml:space="preserve">
</t>
    </r>
    <r>
      <rPr>
        <sz val="9"/>
        <color theme="0"/>
        <rFont val="Arial"/>
        <family val="2"/>
      </rPr>
      <t>(Cumulative Defaulted Amount since Initial Cut-Off Date / Aggregate Portfolio Principal Balance on the Initial Cut-Off Date)</t>
    </r>
  </si>
  <si>
    <r>
      <t xml:space="preserve">Recoveries on Defaulted
</t>
    </r>
    <r>
      <rPr>
        <sz val="9"/>
        <color theme="0"/>
        <rFont val="Arial"/>
        <family val="2"/>
      </rPr>
      <t xml:space="preserve">
(Home Loan Receivables during such Collection Period)</t>
    </r>
  </si>
  <si>
    <t>Cumulative Recoveries of Defaulted Home Loan  Receivables</t>
  </si>
  <si>
    <r>
      <t xml:space="preserve">%
</t>
    </r>
    <r>
      <rPr>
        <sz val="9"/>
        <color theme="0"/>
        <rFont val="Arial"/>
        <family val="2"/>
      </rPr>
      <t>(Cumulative Recoveries / Cumulative Defaulted Amount since Initial Cut-Off Date)</t>
    </r>
  </si>
  <si>
    <t>PREPAYMENT ANALYSIS</t>
  </si>
  <si>
    <r>
      <t xml:space="preserve">Aggregate Portfolio Principal Balance 
</t>
    </r>
    <r>
      <rPr>
        <sz val="9"/>
        <color theme="0"/>
        <rFont val="Arial"/>
        <family val="2"/>
      </rPr>
      <t>(Beginning of Collection Period)</t>
    </r>
  </si>
  <si>
    <t>Amount of Prepayment</t>
  </si>
  <si>
    <r>
      <t xml:space="preserve">Prepayment rate 
</t>
    </r>
    <r>
      <rPr>
        <sz val="9"/>
        <color theme="0"/>
        <rFont val="Arial"/>
        <family val="2"/>
      </rPr>
      <t>(monthly)</t>
    </r>
  </si>
  <si>
    <t>Prepayment rate 
(annual)</t>
  </si>
  <si>
    <r>
      <t xml:space="preserve">CPR 
</t>
    </r>
    <r>
      <rPr>
        <sz val="9"/>
        <color theme="0"/>
        <rFont val="Arial"/>
        <family val="2"/>
      </rPr>
      <t>(annualised)</t>
    </r>
  </si>
  <si>
    <t>INPUTS</t>
  </si>
  <si>
    <t>PORTFOLIO</t>
  </si>
  <si>
    <t>Initial Principal Outstanding</t>
  </si>
  <si>
    <t>AMORTISATION PROFILE (0% CPR / 0% Clean-up call)</t>
  </si>
  <si>
    <t>Current Principal Outstanding</t>
  </si>
  <si>
    <t>Amortisation Vector</t>
  </si>
  <si>
    <t>Assumed Portfolio</t>
  </si>
  <si>
    <t>CLASS A NOTES</t>
  </si>
  <si>
    <t>Collection Period</t>
  </si>
  <si>
    <t>Number of days</t>
  </si>
  <si>
    <t>Vector</t>
  </si>
  <si>
    <t>BoP</t>
  </si>
  <si>
    <t>Prepayment</t>
  </si>
  <si>
    <t>Clean-up</t>
  </si>
  <si>
    <t>EoP</t>
  </si>
  <si>
    <t>Required Amortisation Amount</t>
  </si>
  <si>
    <t>Class A Target Balance</t>
  </si>
  <si>
    <t>Principal redemption</t>
  </si>
  <si>
    <t>%</t>
  </si>
  <si>
    <t>% CE</t>
  </si>
  <si>
    <t>Target Credit Enhancement Percentage</t>
  </si>
  <si>
    <t>CLASS B NOTES</t>
  </si>
  <si>
    <t>AMORTISATION PROFILE</t>
  </si>
  <si>
    <t>Clean-up call</t>
  </si>
  <si>
    <t>PAYMENT DATE</t>
  </si>
  <si>
    <t>Current</t>
  </si>
  <si>
    <t>Schedule</t>
  </si>
  <si>
    <t>AMORTISATION PROFILE (8% CPR / 10% Clean-up call)</t>
  </si>
  <si>
    <r>
      <rPr>
        <b/>
        <u/>
        <sz val="12"/>
        <color rgb="FF7030A0"/>
        <rFont val="Arial"/>
        <family val="2"/>
      </rPr>
      <t>Aggregate Portfolio Principal Balance</t>
    </r>
    <r>
      <rPr>
        <b/>
        <sz val="11"/>
        <color rgb="FF7030A0"/>
        <rFont val="Arial"/>
        <family val="2"/>
      </rPr>
      <t xml:space="preserve">  (Performing Purchased Home Loan Receivables)</t>
    </r>
  </si>
  <si>
    <t>I. PRIORITY OF PAYMENTS (Amortisation Period)</t>
  </si>
  <si>
    <t>Stratification Tables</t>
  </si>
  <si>
    <t>Portfolio Principal Balance</t>
  </si>
  <si>
    <t>Key Figures</t>
  </si>
  <si>
    <t>02- Eligibility Criteria</t>
  </si>
  <si>
    <t>12 - Notes Interest</t>
  </si>
  <si>
    <t>13 - Issuer Account</t>
  </si>
  <si>
    <t>15 - Priority of Payments</t>
  </si>
  <si>
    <t>16 - Simplified Balance Sheet</t>
  </si>
  <si>
    <t>Variation</t>
  </si>
  <si>
    <t>fct_redandblacksg@iqeq.com</t>
  </si>
  <si>
    <t>IQ EQ MANAGEMENT</t>
  </si>
  <si>
    <t>92 avenue de Wagram</t>
  </si>
  <si>
    <t>75017 Paris</t>
  </si>
  <si>
    <t>Eligibility Criteria of the Home Loan Agreements</t>
  </si>
  <si>
    <t>Each Home Loan Agreement has been executed between the Seller (or Crédit du Nord) and an Eligible Borrower pursuant to the applicable provisions of the Consumer Credit Legislation applicable to real estate loans (crédits immobiliers) and all other applicable legal and regulatory provisions.</t>
  </si>
  <si>
    <t>Each Home Loan Agreement was executed within the framework of an offer of credit (within the meaning of article L.313-1 et seq. of the French Consumer Code).</t>
  </si>
  <si>
    <t>No Home Loan Agreement contains legal flaws making it voidable, rescindable, or subject to legal termination.</t>
  </si>
  <si>
    <t>The Home Loan Agreements were executed by the Seller (or Crédit du Nord) pursuant to (i) its usual procedures in respect of the underwriting of loans, (ii) within the scope of its normal or habitual credit activity and (iii) has been managed in accordance with his customary servicing procedure.</t>
  </si>
  <si>
    <t>The Seller has not begun a rescission claim on any of the Home Loan Agreements for a breach by the Borrower(s) of its (their) obligations under the terms of such Home Loan Agreement including, amongst others things, with respect to the timely payment of the relevant Instalments.</t>
  </si>
  <si>
    <t>The purpose of the each Home Loan Agreement is either to (i) buy the underlying property, (ii) buy and renovate the underlying property, (iii) build the underlying property, (iv) finance the acquisition of the land and build the underlying property, (v) refinance the financing used by the Borrower for the purchase of the underlying property or (vi) finance a co-owner share in the underlying property.</t>
  </si>
  <si>
    <t>No Home Loan Agreement has been accelerated or declared due and payable.</t>
  </si>
  <si>
    <t>Each Home Loan Agreement is subject to French Law and any related claim is subject to the exclusive jurisdiction of the French competent courts.</t>
  </si>
  <si>
    <t>Eligibility Criteria of the Home Loan Receivables</t>
  </si>
  <si>
    <t>Each Home Loan Receivable is denominated and payable in Euro.</t>
  </si>
  <si>
    <t>Each Home Loan Receivable has been entirely disbursed and any grace period (période de franchise) thereunder has expired.</t>
  </si>
  <si>
    <t>Each Home Loan Receivable is payable in arrears, in monthly instalments, subject to any right of the Borrower to request to temporarily suspend its payments.</t>
  </si>
  <si>
    <t>Each Home Loan Receivable has already given rise to the effective and full payment of at least one (1) Instalment by the Borrower.</t>
  </si>
  <si>
    <t>No Home Loan Receivable is a Delinquent Home Loan Receivable, a Defaulted Home Loan Receivable or is subject to legal proceedings.</t>
  </si>
  <si>
    <t>Each Home Loan Receivable and the Ancillary Rights are not subject, either totally or partially, to assignment, delegation or pledge, attachment claim, set off claims or encumbrance of whatever type which would constitute an impediment to the purported assignment.</t>
  </si>
  <si>
    <t>Each Home Loan Receivable is free and clear of any right that could be exercised by third parties against the Seller or the Issuer.</t>
  </si>
  <si>
    <t>Each Home Loan Receivable is individualised in the information systems of the Seller in such manner as to give the Management Company the means to individualise and identify such Purchased Home Loan Receivable at any time, on or after the Purchase Date.</t>
  </si>
  <si>
    <t>The underlying property is a residential property or a mixed-used property which is located in metropolitan France (France métropolitaine).</t>
  </si>
  <si>
    <t>No Home Loan Receivable is a bridge loan (crédit relais).</t>
  </si>
  <si>
    <t>No Home Loan Receivable is a regulated home loan (prêt immobilier réglementé).</t>
  </si>
  <si>
    <t>No Home Loan Receivable is a bullet loan or a loan with prepaid interests.</t>
  </si>
  <si>
    <t>The amount of the Home Loan Eligible Security covers the outstanding amount of each Home Loan Receivable (subject to a tolerance of EUR 1).</t>
  </si>
  <si>
    <t>No Home Loan Receivable includes transferable securities as defined in Article 4(1), point (44) of Directive 2014/65/EU of the European Parliament and of the Council, any securitisation position or any derivative.</t>
  </si>
  <si>
    <t>each Home Loan Receivable shall comply with the Eligibility Criteria set out in section "Eligibility Criteria of the Home Loan Receivables";</t>
  </si>
  <si>
    <t>each Home Loan Receivable derives from a Home Loan Agreement of which Eligibility Criteria are set out in section "Eligibility Criteria of the Home Loan Agreements";</t>
  </si>
  <si>
    <t>each Home Loan Agreement has been originated in the ordinary course of the Seller's (or Crédit du Nord's, before its merger with the Seller) business pursuant to underwriting standards in respect of the acceptance of residential home loans;</t>
  </si>
  <si>
    <t>no Borrower is registered in the Banque de France’s Fichier national des Incidents de remboursement des Crédits aux Particuliers (FICP) files at the date of origination of the Home Loan Agreement and in respect of which the Seller is not subject to any request to register such Borrower on the Banque de France’s FICP file as at the Purchase Date;</t>
  </si>
  <si>
    <t>to the best of the Seller's knowledge, no Borrower has filed a restructuring or liquidation petition that has been accepted by an overindebtedness committee or any relevant jurisdiction;</t>
  </si>
  <si>
    <t>each Home Loan Agreement constitutes legal, valid, binding and enforceable contractual obligations of the relevant Borrower with full recourse to the relevant Borrower and such obligations are enforceable in accordance with their respective terms;</t>
  </si>
  <si>
    <t>it is the sole creditor and has full title to each Home Loan Receivable and its Ancillary Rights; and</t>
  </si>
  <si>
    <t>it can dispose of each Home Loan Receivable free from rights of third parties and without the consent of the related Borrower.</t>
  </si>
  <si>
    <t>Roll-forward Principal Outstanding balance</t>
  </si>
  <si>
    <t>Roll-forward  - Unpaid Balance</t>
  </si>
  <si>
    <t>ICNE</t>
  </si>
  <si>
    <t>AGEING BALANCE</t>
  </si>
  <si>
    <t>GLOBAL STATISTICS</t>
  </si>
  <si>
    <t>Date Arrete</t>
  </si>
  <si>
    <t>Status (S=Sain;D=Defaulted)</t>
  </si>
  <si>
    <t>Opening Outstanding Balances of the Home Loans</t>
  </si>
  <si>
    <t>New Transferred Receivables</t>
  </si>
  <si>
    <t xml:space="preserve">Principal balance of receivables becoming Defaulted Home Loans </t>
  </si>
  <si>
    <t>Closing Outstanding Balances of the Home Loans (declared)</t>
  </si>
  <si>
    <t>Opening unpaid balance of The Home Loans</t>
  </si>
  <si>
    <t>Collections &amp; recoveries</t>
  </si>
  <si>
    <t xml:space="preserve">Losses amount </t>
  </si>
  <si>
    <t>Unpaid Balance
becomming Defauted Home Loans</t>
  </si>
  <si>
    <t>Closing unpaid balance of The Home Loans
(Declared)</t>
  </si>
  <si>
    <t>ICNE All Receivables</t>
  </si>
  <si>
    <t>ICNE New receivables</t>
  </si>
  <si>
    <t>ICNE Retranfert</t>
  </si>
  <si>
    <t>ICNE Recission</t>
  </si>
  <si>
    <t>(1) Performing
Amount</t>
  </si>
  <si>
    <t>(1) Performing
Number</t>
  </si>
  <si>
    <t>(2)
01 - 30 days past due
Amount</t>
  </si>
  <si>
    <t>(2)
01 - 30 days past due
Number</t>
  </si>
  <si>
    <t>(3) 
31 - 60 days past due
Amount</t>
  </si>
  <si>
    <t>(3) 
31 - 60 days past due
Number</t>
  </si>
  <si>
    <t>(4)
 61 - 90 days past due Amount</t>
  </si>
  <si>
    <t>(4)
 61 - 90 days past due Number</t>
  </si>
  <si>
    <t>Item</t>
  </si>
  <si>
    <t>Libelle Item</t>
  </si>
  <si>
    <t>Number</t>
  </si>
  <si>
    <t>S</t>
  </si>
  <si>
    <t>Unpaid collections and recoveries in principal</t>
  </si>
  <si>
    <t>(5)
91 - 120 days past due Amount</t>
  </si>
  <si>
    <t>(5)
91 - 120 days past due Number</t>
  </si>
  <si>
    <t>(6)
121 - 150 days past due Amount</t>
  </si>
  <si>
    <t>(6)
 121 - 150 days past due Number</t>
  </si>
  <si>
    <t>(7)
 151 - 180 days past due Amount</t>
  </si>
  <si>
    <t>(7)
 151 - 180 days past due Number</t>
  </si>
  <si>
    <t>(8)
 181 - 210 days past due Amount</t>
  </si>
  <si>
    <t>(8)
 181 - 210 days past due Number</t>
  </si>
  <si>
    <t>(9)
211 - 240 days past due Number</t>
  </si>
  <si>
    <t>(9)
211 - 240 days past due Amount</t>
  </si>
  <si>
    <t>(10)
241 - 270 days past due Amount</t>
  </si>
  <si>
    <t>(10)
241 - 270 days past due Number</t>
  </si>
  <si>
    <t>(11)
271 - 300 days past due Number</t>
  </si>
  <si>
    <t>(12)
 301 - 330 days past due Amount</t>
  </si>
  <si>
    <t>(11)
271 - 300 days past due Amount</t>
  </si>
  <si>
    <t>(12)
 301 - 330 days past due Number</t>
  </si>
  <si>
    <t>(13)
 331 - 360 days past due Amount</t>
  </si>
  <si>
    <t>(14)
New Defaulted
Amount</t>
  </si>
  <si>
    <t>(13)
 331 - 360 days past due Number</t>
  </si>
  <si>
    <t>(14)
New Defaulted
Number</t>
  </si>
  <si>
    <t>(15) 
Old Defauted
Amount</t>
  </si>
  <si>
    <t>(15) 
Old Defauted
Number</t>
  </si>
  <si>
    <t>Management number</t>
  </si>
  <si>
    <t>Monthly Collection Period Beginning</t>
  </si>
  <si>
    <t>Monthly Collection Period End Date</t>
  </si>
  <si>
    <t>] 11 - 12 ]
unpaid Instalment Amount</t>
  </si>
  <si>
    <t>] 11 - 12 ]
unpaid Instalment Number</t>
  </si>
  <si>
    <t>] 10 - 11 ]
unpaid Instalment Amount</t>
  </si>
  <si>
    <t>] 10 - 11 ]
unpaid Instalment Number</t>
  </si>
  <si>
    <t>] 9 - 10 ]
unpaid Instalment Amount</t>
  </si>
  <si>
    <t>] 9 - 10 ]
unpaid Instalment Number</t>
  </si>
  <si>
    <t>] 8 - 9 ]
unpaid Instalment Number</t>
  </si>
  <si>
    <t>] 8 - 9 ]
unpaid Instalment Amount</t>
  </si>
  <si>
    <t>] 7 - 8 ]
unpaid Instalment Amount</t>
  </si>
  <si>
    <t>] 7 - 8 ]
unpaid Instalment Number</t>
  </si>
  <si>
    <t>] 1 - 2 ]
unpaid Instalments Number</t>
  </si>
  <si>
    <t>] 1 - 2 ]
unpaid Instalments Amount</t>
  </si>
  <si>
    <t>] 2 - 3 ]
unpaid Instalment Amount</t>
  </si>
  <si>
    <t>] 2 - 3 ]
unpaid Instalment Number</t>
  </si>
  <si>
    <t>] 3 - 4 ]
unpaid Instalment Amount</t>
  </si>
  <si>
    <t>] 3 - 4 ]
unpaid Instalment Number</t>
  </si>
  <si>
    <t>] 4 - 5 ]
unpaid Instalment Amount</t>
  </si>
  <si>
    <t>] 4 - 5 ]
unpaid Instalment Number</t>
  </si>
  <si>
    <t>] 5 - 6 ]
unpaid Instalment Amount</t>
  </si>
  <si>
    <t>] 5 - 6 ]
unpaid Instalment Number</t>
  </si>
  <si>
    <t>] 6 - 7 ]
unpaid Instalment Amount</t>
  </si>
  <si>
    <t>] 6 - 7 ]
unpaid Instalment Number</t>
  </si>
  <si>
    <t>= 0
unpaid Instalment Amount</t>
  </si>
  <si>
    <t>= 0
unpaid Instalment Number</t>
  </si>
  <si>
    <t>] 0 - 1 ]
unpaid Instalment Amount</t>
  </si>
  <si>
    <t>] 0 - 1 ]
unpaid Instalment Number</t>
  </si>
  <si>
    <t>Number of Receivables</t>
  </si>
  <si>
    <t>Modified Home Loan Receivables</t>
  </si>
  <si>
    <t>which is secured by a underlying property which is not the same as the underlying property as of the signing of the Home Loan Agreement</t>
  </si>
  <si>
    <t>with respect to which the relationship between Société Générale and the Borrower has been internally transferred from the retail branch to the private banking division during the preceding Collection Period</t>
  </si>
  <si>
    <t>with respect to which, after the signing of the Home Loan Agreement, a Borrower has no account opened with Société Générale on which the Servicer can make a direct debit.</t>
  </si>
  <si>
    <t>Total of Modified Home Loan Receivables</t>
  </si>
  <si>
    <t>Accrued interest not yet due</t>
  </si>
  <si>
    <t>Purchased Home Loan Receivable with strictly less than three (3) Instalments in arrears</t>
  </si>
  <si>
    <t>Outstanding Principal Balance as of the Cut-Off Date preceding the Repurchase Date</t>
  </si>
  <si>
    <t>accrued and outstanding interest as of the Cut-Off Date preceding the Repurchase Date</t>
  </si>
  <si>
    <t>any amount in arrears (including rejected payments) and other ancillary amounts in respect of such Purchased Home Loan Receivable as of the Cut-Off Date preceding the Repurchase Date</t>
  </si>
  <si>
    <t>Number of Loans</t>
  </si>
  <si>
    <t>Repurchased Receivables</t>
  </si>
  <si>
    <t>Purchased Home Loan Receivable with [3] or more Instalments in arrears</t>
  </si>
  <si>
    <t>Purchase Home Loan that has become accelerated (déchue de son terme),</t>
  </si>
  <si>
    <t>REPURCHASE_DATA</t>
  </si>
  <si>
    <t>Modified_Secured_Property</t>
  </si>
  <si>
    <t>Icne</t>
  </si>
  <si>
    <t>Modified_Bank</t>
  </si>
  <si>
    <t>Modified_Direct_Debit</t>
  </si>
  <si>
    <t>At_Least_3_Instal_Arrears</t>
  </si>
  <si>
    <t>Under_3_Instal_Arrears</t>
  </si>
  <si>
    <t>CRD_RACHAT</t>
  </si>
  <si>
    <t>ICNE_RACHAT</t>
  </si>
  <si>
    <t>ARREARS_RACHAT</t>
  </si>
  <si>
    <t>NUMBER_RACHAT</t>
  </si>
  <si>
    <t>01-01</t>
  </si>
  <si>
    <t>01-02</t>
  </si>
  <si>
    <t>01-03</t>
  </si>
  <si>
    <t>01-04</t>
  </si>
  <si>
    <t>01-05</t>
  </si>
  <si>
    <t>01-06</t>
  </si>
  <si>
    <t>01-07</t>
  </si>
  <si>
    <t>01-08</t>
  </si>
  <si>
    <t>01-09</t>
  </si>
  <si>
    <t>01-10</t>
  </si>
  <si>
    <t>01-11</t>
  </si>
  <si>
    <t>01-12</t>
  </si>
  <si>
    <t>01-13</t>
  </si>
  <si>
    <t>01-14</t>
  </si>
  <si>
    <t>01-15</t>
  </si>
  <si>
    <t>01-16</t>
  </si>
  <si>
    <t>01-17</t>
  </si>
  <si>
    <t>01-18</t>
  </si>
  <si>
    <t>01-19</t>
  </si>
  <si>
    <t>01-20</t>
  </si>
  <si>
    <t>01-21</t>
  </si>
  <si>
    <t>01-22</t>
  </si>
  <si>
    <t>01-23</t>
  </si>
  <si>
    <t>01-24</t>
  </si>
  <si>
    <t>01-25</t>
  </si>
  <si>
    <t>01-26</t>
  </si>
  <si>
    <t>01-27</t>
  </si>
  <si>
    <t>01-28</t>
  </si>
  <si>
    <t>01-29</t>
  </si>
  <si>
    <t>01-30</t>
  </si>
  <si>
    <t>01-31</t>
  </si>
  <si>
    <t>02-01</t>
  </si>
  <si>
    <t>02-02</t>
  </si>
  <si>
    <t>02-03</t>
  </si>
  <si>
    <t>02-04</t>
  </si>
  <si>
    <t>02-05</t>
  </si>
  <si>
    <t>02-06</t>
  </si>
  <si>
    <t>02-07</t>
  </si>
  <si>
    <t>02-08</t>
  </si>
  <si>
    <t>02-09</t>
  </si>
  <si>
    <t>02-10</t>
  </si>
  <si>
    <t>02-11</t>
  </si>
  <si>
    <t>02-12</t>
  </si>
  <si>
    <t>02-13</t>
  </si>
  <si>
    <t>02-14</t>
  </si>
  <si>
    <t>02-15</t>
  </si>
  <si>
    <t>02-16</t>
  </si>
  <si>
    <t>02-17</t>
  </si>
  <si>
    <t>02-18</t>
  </si>
  <si>
    <t>02-19</t>
  </si>
  <si>
    <t>02-20</t>
  </si>
  <si>
    <t>02-21</t>
  </si>
  <si>
    <t>02-22</t>
  </si>
  <si>
    <t>02-23</t>
  </si>
  <si>
    <t>02-24</t>
  </si>
  <si>
    <t>02-25</t>
  </si>
  <si>
    <t>02-26</t>
  </si>
  <si>
    <t>02-27</t>
  </si>
  <si>
    <t>02-28</t>
  </si>
  <si>
    <t>02-29</t>
  </si>
  <si>
    <t>02-30</t>
  </si>
  <si>
    <t>02-31</t>
  </si>
  <si>
    <t>03-01</t>
  </si>
  <si>
    <t>03-02</t>
  </si>
  <si>
    <t>03-03</t>
  </si>
  <si>
    <t>03-04</t>
  </si>
  <si>
    <t>03-05</t>
  </si>
  <si>
    <t>03-06</t>
  </si>
  <si>
    <t>03-07</t>
  </si>
  <si>
    <t>03-08</t>
  </si>
  <si>
    <t>03-09</t>
  </si>
  <si>
    <t>03-10</t>
  </si>
  <si>
    <t>03-11</t>
  </si>
  <si>
    <t>03-12</t>
  </si>
  <si>
    <t>04-01</t>
  </si>
  <si>
    <t>04-02</t>
  </si>
  <si>
    <t>04-03</t>
  </si>
  <si>
    <t>04-04</t>
  </si>
  <si>
    <t>04-05</t>
  </si>
  <si>
    <t>04-06</t>
  </si>
  <si>
    <t>04-07</t>
  </si>
  <si>
    <t>04-08</t>
  </si>
  <si>
    <t>04-09</t>
  </si>
  <si>
    <t>04-10</t>
  </si>
  <si>
    <t>04-11</t>
  </si>
  <si>
    <t>04-12</t>
  </si>
  <si>
    <t>05-01</t>
  </si>
  <si>
    <t>05-02</t>
  </si>
  <si>
    <t>05-03</t>
  </si>
  <si>
    <t>05-04</t>
  </si>
  <si>
    <t>05-05</t>
  </si>
  <si>
    <t>05-06</t>
  </si>
  <si>
    <t>05-07</t>
  </si>
  <si>
    <t>05-08</t>
  </si>
  <si>
    <t>05-09</t>
  </si>
  <si>
    <t>05-10</t>
  </si>
  <si>
    <t>05-11</t>
  </si>
  <si>
    <t>05-12</t>
  </si>
  <si>
    <t>05-13</t>
  </si>
  <si>
    <t>05-14</t>
  </si>
  <si>
    <t>05-15</t>
  </si>
  <si>
    <t>05-16</t>
  </si>
  <si>
    <t>05-17</t>
  </si>
  <si>
    <t>05-18</t>
  </si>
  <si>
    <t>05-19</t>
  </si>
  <si>
    <t>05-20</t>
  </si>
  <si>
    <t>05-21</t>
  </si>
  <si>
    <t>05-22</t>
  </si>
  <si>
    <t>05-23</t>
  </si>
  <si>
    <t>05-24</t>
  </si>
  <si>
    <t>05-25</t>
  </si>
  <si>
    <t>05-26</t>
  </si>
  <si>
    <t>05-27</t>
  </si>
  <si>
    <t>06-01</t>
  </si>
  <si>
    <t>06-02</t>
  </si>
  <si>
    <t>06-03</t>
  </si>
  <si>
    <t>06-04</t>
  </si>
  <si>
    <t>06-05</t>
  </si>
  <si>
    <t>06-06</t>
  </si>
  <si>
    <t>06-07</t>
  </si>
  <si>
    <t>06-08</t>
  </si>
  <si>
    <t>06-09</t>
  </si>
  <si>
    <t>06-10</t>
  </si>
  <si>
    <t>06-11</t>
  </si>
  <si>
    <t>06-12</t>
  </si>
  <si>
    <t>07-01</t>
  </si>
  <si>
    <t>07-02</t>
  </si>
  <si>
    <t>08-01</t>
  </si>
  <si>
    <t>09-01</t>
  </si>
  <si>
    <t>09-02</t>
  </si>
  <si>
    <t>09-03</t>
  </si>
  <si>
    <t>09-04</t>
  </si>
  <si>
    <t>09-05</t>
  </si>
  <si>
    <t>09-06</t>
  </si>
  <si>
    <t>09-07</t>
  </si>
  <si>
    <t>09-08</t>
  </si>
  <si>
    <t>09-09</t>
  </si>
  <si>
    <t>09-10</t>
  </si>
  <si>
    <t>10-01</t>
  </si>
  <si>
    <t>10-02</t>
  </si>
  <si>
    <t>10-03</t>
  </si>
  <si>
    <t>10-04</t>
  </si>
  <si>
    <t>11-01</t>
  </si>
  <si>
    <t>11-02</t>
  </si>
  <si>
    <t>11-03</t>
  </si>
  <si>
    <t>11-04</t>
  </si>
  <si>
    <t>11-05</t>
  </si>
  <si>
    <t>11-06</t>
  </si>
  <si>
    <t>11-07</t>
  </si>
  <si>
    <t>11-08</t>
  </si>
  <si>
    <t>11-09</t>
  </si>
  <si>
    <t>11-10</t>
  </si>
  <si>
    <t>11-11</t>
  </si>
  <si>
    <t>11-12</t>
  </si>
  <si>
    <t>11-13</t>
  </si>
  <si>
    <t>12-01</t>
  </si>
  <si>
    <t>12-02</t>
  </si>
  <si>
    <t>12-03</t>
  </si>
  <si>
    <t>13-01</t>
  </si>
  <si>
    <t>13-02</t>
  </si>
  <si>
    <t>01</t>
  </si>
  <si>
    <t>02</t>
  </si>
  <si>
    <t>03</t>
  </si>
  <si>
    <t>04</t>
  </si>
  <si>
    <t>05</t>
  </si>
  <si>
    <t xml:space="preserve">  means a day which is a Target Business Day other than (i) a Saturday, (ii) a Sunday or (iii) a public holiday in Paris (France).</t>
  </si>
  <si>
    <t xml:space="preserve"> Last day of the month</t>
  </si>
  <si>
    <t xml:space="preserve"> means at the latest on the 10th Business Day following the relevant Cut-Off Date.</t>
  </si>
  <si>
    <t xml:space="preserve">Validation Date </t>
  </si>
  <si>
    <t>XX - Calendar</t>
  </si>
  <si>
    <t>Business Day</t>
  </si>
  <si>
    <t xml:space="preserve">means the fifth (5th) Business Day preceding the relevant Payment Date. </t>
  </si>
  <si>
    <t>means the third (3th)  Business Day preceding the relevant Payment Date.</t>
  </si>
  <si>
    <t>FR</t>
  </si>
  <si>
    <t>Paris</t>
  </si>
  <si>
    <t>Sat</t>
  </si>
  <si>
    <t>New Year's Day</t>
  </si>
  <si>
    <t>Fri</t>
  </si>
  <si>
    <t>Good Friday</t>
  </si>
  <si>
    <t>Mon</t>
  </si>
  <si>
    <t>Easter Monday</t>
  </si>
  <si>
    <t>Sun</t>
  </si>
  <si>
    <t>Labour Day</t>
  </si>
  <si>
    <t>Armistice Day (1945)</t>
  </si>
  <si>
    <t>Thu</t>
  </si>
  <si>
    <t>Ascension Day</t>
  </si>
  <si>
    <t>Whitmonday</t>
  </si>
  <si>
    <t>Bastille Day</t>
  </si>
  <si>
    <t>Assumption Day</t>
  </si>
  <si>
    <t>Tue</t>
  </si>
  <si>
    <t>All Saints' Day</t>
  </si>
  <si>
    <t>Armistice Day (1918)</t>
  </si>
  <si>
    <t>Christmas Day</t>
  </si>
  <si>
    <t>Christmas Holiday</t>
  </si>
  <si>
    <t>Wed</t>
  </si>
  <si>
    <t>(A)	on a pro rata and pari passu basis, any due and payable Issuer Operating Expenses and, in priority to such payment (if any), payment of any Issuer Operating Expenses Arrears calculated by the Management Company on the previous Payment Dates and remaining unpaid on such Payment Date;</t>
  </si>
  <si>
    <t>Priority of Payments during the Amortisation Period</t>
  </si>
  <si>
    <t>Priority of Payments during the Accelerated Amortisation Period</t>
  </si>
  <si>
    <t xml:space="preserve">Available Distribution Amount </t>
  </si>
  <si>
    <t>(B)	on a pro rata and pari passu basis, any due and payable Class A Notes Interest Amounts on the Class A Notes and, in priority to such payment, payment (on a pro rata and pari passu basis) of any Class A Notes Interest Amount Arrears calculated by the Management Company on the previous Payment Dates and remaining due and unpaid on such Payment Date;</t>
  </si>
  <si>
    <t>(C)	on a pro rata and pari passu basis, the Class A Notes Amortisation Amount in respect of the redemption of the Class A Notes until redeemed in full;</t>
  </si>
  <si>
    <t>(D)	on a pro rata and pari passu basis, any due and payable Class B Notes Interest Amounts on the Class B Notes and, in priority to such payment, payment (on a pro rata and pari passu basis) of any Class B Notes Interest Amount Arrears calculated by the Management Company on the previous Payment Dates and remaining due and unpaid on such Payment Date;</t>
  </si>
  <si>
    <t xml:space="preserve">(E)	on a pro rata and pari passu basis, the Class B Notes Amortisation Amount in respect of the redemption of the Class B Notes until redeemed in full; </t>
  </si>
  <si>
    <t>(F)	to pay an amount to the Seller equal to the General Reserve Initial Amount less the aggregate of all the General Reserve Release Amounts that have been paid to the Seller on any previous Payment Date since the Issue Date (as the case may be); and</t>
  </si>
  <si>
    <t>(G)	on any Payment Date which is not the Issuer Liquidation Date, the Excess Spread as interest payment to the Unitholders and on the Issuer Liquidation Date the Issuer Liquidation Surplus as final payment of principal and interest to the Unitholders.</t>
  </si>
  <si>
    <r>
      <rPr>
        <b/>
        <sz val="10"/>
        <rFont val="Arial"/>
        <family val="2"/>
      </rPr>
      <t>(a)</t>
    </r>
    <r>
      <rPr>
        <sz val="10"/>
        <rFont val="Arial"/>
        <family val="2"/>
      </rPr>
      <t xml:space="preserve">	 the Available Collections in relation to the immediately preceding Collection Period; </t>
    </r>
  </si>
  <si>
    <r>
      <rPr>
        <b/>
        <sz val="10"/>
        <rFont val="Arial"/>
        <family val="2"/>
      </rPr>
      <t>(b)</t>
    </r>
    <r>
      <rPr>
        <sz val="10"/>
        <rFont val="Arial"/>
        <family val="2"/>
      </rPr>
      <t xml:space="preserve"> 	any amounts standing to the credit of the Operating Account and which were debited from the General Reserve Account on or before such Payment Date;</t>
    </r>
  </si>
  <si>
    <r>
      <rPr>
        <b/>
        <sz val="10"/>
        <rFont val="Arial"/>
        <family val="2"/>
      </rPr>
      <t>(c)</t>
    </r>
    <r>
      <rPr>
        <sz val="10"/>
        <rFont val="Arial"/>
        <family val="2"/>
      </rPr>
      <t xml:space="preserve"> 	any amounts standing to the credit of the Operating Account which were debited from the Commingling Reserve Account on the preceding Settlement Date;</t>
    </r>
  </si>
  <si>
    <r>
      <rPr>
        <b/>
        <sz val="10"/>
        <rFont val="Arial"/>
        <family val="2"/>
      </rPr>
      <t xml:space="preserve">(d) </t>
    </r>
    <r>
      <rPr>
        <sz val="10"/>
        <rFont val="Arial"/>
        <family val="2"/>
      </rPr>
      <t xml:space="preserve">	any Financial Income (positive or negative) in relation to the immediately preceding calendar month;</t>
    </r>
  </si>
  <si>
    <r>
      <rPr>
        <b/>
        <sz val="10"/>
        <rFont val="Arial"/>
        <family val="2"/>
      </rPr>
      <t>(e)</t>
    </r>
    <r>
      <rPr>
        <sz val="10"/>
        <rFont val="Arial"/>
        <family val="2"/>
      </rPr>
      <t xml:space="preserve"> 	any Repurchased Amount of Repurchased Home Loan Receivables paid by the Seller to the Issuer with respect to loans to be repurchased on the Repurchase Date falling on such Payment Date;</t>
    </r>
  </si>
  <si>
    <r>
      <rPr>
        <b/>
        <sz val="10"/>
        <rFont val="Arial"/>
        <family val="2"/>
      </rPr>
      <t xml:space="preserve">(f) </t>
    </r>
    <r>
      <rPr>
        <sz val="10"/>
        <rFont val="Arial"/>
        <family val="2"/>
      </rPr>
      <t xml:space="preserve">	any Rescission Amount with respect to Rescinded Purchased Home Loan Receivables, the Rescission Date of which will be on such Payment Date;</t>
    </r>
  </si>
  <si>
    <r>
      <rPr>
        <b/>
        <sz val="10"/>
        <rFont val="Arial"/>
        <family val="2"/>
      </rPr>
      <t>(g)</t>
    </r>
    <r>
      <rPr>
        <sz val="10"/>
        <rFont val="Arial"/>
        <family val="2"/>
      </rPr>
      <t xml:space="preserve"> 	any other amount standing to the credit of the Operating Account at the end of the Collection Period immediately preceding such Payment Date;</t>
    </r>
  </si>
  <si>
    <r>
      <rPr>
        <b/>
        <sz val="10"/>
        <rFont val="Arial"/>
        <family val="2"/>
      </rPr>
      <t>(h)</t>
    </r>
    <r>
      <rPr>
        <sz val="10"/>
        <rFont val="Arial"/>
        <family val="2"/>
      </rPr>
      <t xml:space="preserve"> 	following the decision of the Management Company to liquidate the Issuer upon the occurrence of an Issuer Liquidation Event, or following the Final Legal Maturity Date or the date on which the Principal Amount Outstanding of each Class of Notes is reduced to zero, with the Purchased Home Loan Receivables Liquidation Price; </t>
    </r>
  </si>
  <si>
    <r>
      <rPr>
        <b/>
        <sz val="10"/>
        <rFont val="Arial"/>
        <family val="2"/>
      </rPr>
      <t>(i)</t>
    </r>
    <r>
      <rPr>
        <sz val="10"/>
        <rFont val="Arial"/>
        <family val="2"/>
      </rPr>
      <t xml:space="preserve">	 any amount payable under item (D) or item (F) of the relevant Priority of Payments which has been kept on the Operating Account (due to the rounding of payments on a single Note) on the immediately preceding Payment Date; and</t>
    </r>
  </si>
  <si>
    <r>
      <rPr>
        <b/>
        <sz val="10"/>
        <rFont val="Arial"/>
        <family val="2"/>
      </rPr>
      <t>(j)</t>
    </r>
    <r>
      <rPr>
        <sz val="10"/>
        <rFont val="Arial"/>
        <family val="2"/>
      </rPr>
      <t xml:space="preserve">	 plus or minus, as the case may be, any adjustment of the Available Collections (the "Corrected Available Collections") with respect to the preceding Collection Periods, provided that the credit balance of the Operating Account is sufficient to enable such adjustments.</t>
    </r>
  </si>
  <si>
    <t>(A) 	on a pro rata and pari passu basis, any due and payable Issuer Operating Expenses and, in priority to such payment (if any), payment of any Issuer Operating Expenses Arrears calculated by the Management Company on the previous Payment Dates and remaining unpaid on such Payment Date;</t>
  </si>
  <si>
    <t>(B)	 on a pro rata and pari passu basis, any due and payable Class A Notes Interest Amounts on the Class A Notes;</t>
  </si>
  <si>
    <t>(C) 	in transfer to the credit of the General Reserve Account of an amount equal to the General Reserve Replenishment Amount applicable on such Payment Date;;</t>
  </si>
  <si>
    <t>(D) 	on a pro rata and pari passu basis, the Class A Notes Amortisation Amount in respect of the redemption of the Class A Notes;</t>
  </si>
  <si>
    <t>(E)	 on a pro rata and pari passu basis, any due and payable Class B Notes Interest Amounts on the Class B Notes and, in priority to such payment, payment (on a pro rata and pari passu basis) of any Class B Notes Interest Amount Arrears calculated by the Management Company on the previous Payment Dates and remaining due and unpaid on such Payment Date;</t>
  </si>
  <si>
    <t xml:space="preserve">(F) 	 on a pro rata and pari passu basis, the Class B Notes Amortisation Amount in respect of the redemption of the Class B Notes; </t>
  </si>
  <si>
    <t>(G)	  payment of any General Reserve Release Amount as repayment of the deposit made by the Seller under the General Reserve Deposit Agreement and, in priority to such payment, such amounts remaining unpaid from the previous Payment Dates; and</t>
  </si>
  <si>
    <t>(H)	 on any Payment Date which is not the Issuer Liquidation Date, the Excess Spread as interest payment to the Unitholders.</t>
  </si>
  <si>
    <t>Commingling Reserve Account</t>
  </si>
  <si>
    <t>General Reserve Account</t>
  </si>
  <si>
    <t xml:space="preserve">(i) 	the proceeds of the issue of the Notes pursuant to the terms of the Notes Subscription Agreements and after having giving effect to any set-off mechanism agreed between the Issuer, the Seller, the Class A Notes Subscriber and the Class B Notes Subscriber on that date; </t>
  </si>
  <si>
    <t>(ii) 	the Available Collections in respect of the Purchased Home Loan Receivables reconciled between the Initial Cut-Off Date (excluded) and the Purchase Date;</t>
  </si>
  <si>
    <t>(b) 	pursuant to the terms of Servicing Agreement, with the amount any Available Collections on the second Business Day following the receipt of these Available Collections by the Servicer;</t>
  </si>
  <si>
    <t>(c)	 as at the relevant date, with the Financial Income (if positive) in respect of the preceding calendar month;</t>
  </si>
  <si>
    <t>(a) on the Closing Date with:</t>
  </si>
  <si>
    <t xml:space="preserve">(f)	 on any Payment Date during the Amortisation Period with an amount corresponding to the Liquidity Shortfall debited from the General Reserve Account; </t>
  </si>
  <si>
    <t>(e)	 no later than each relevant Rescission Date, with the Rescission Amounts of the relevant Rescinded Purchased Home Loan Receivables paid by the Seller pursuant to the the Home Loan Receivables Transfer Agreement (subject to set-off with the amount of collections received by the Issuer with respect to Rescinded Purchased Home Loan Receivables during the Collection Period of such Rescission Date);</t>
  </si>
  <si>
    <t>(d)	 no later than each relevant Repurchase Date, with the Repurchased Amounts of the relevant Repurchased Home Loan Receivables paid by the Seller pursuant to the Home Loan Receivables Transfer Agreement (subject to set-off with the amount of collections received by the Issuer with respect to Repurchased Home Loan Receivables during the Collection Period of such Repurchase Date);</t>
  </si>
  <si>
    <t>(g)	 on each Payment Date during the Amortisation Period, with the General Reserve Release Amount (if any);</t>
  </si>
  <si>
    <t>(h) 	on or prior each Payment Date during the Accelerated Amortisation Period, with any amounts standing to the credit of the General Reserve Account before the application of the applicable Accelerated Amortisation Period Priority of Payments;</t>
  </si>
  <si>
    <t>(i) 	on any Settlement Date, if the Servicer has failed to transfer whole or part of the Available Collections on the Operating Account pursuant to the terms of the Servicing Agreement during the previous Collection Period, with the amount debited by the Management Company from the Commingling Reserve;</t>
  </si>
  <si>
    <t>(j) 	on any Business Day following the decision of the Management Company to liquidate the Issuer upon the occurrence of an Issuer Liquidation Event, or upon the occurrence of any other events resulting in the Issuer Liquidation Date to take place, with the Purchased Home Loan Receivables Liquidation Price.</t>
  </si>
  <si>
    <t>(a) 	on the Closing Date, with the Purchase Price of the Purchased Home Loan Receivables transferred by the Seller to the Issuer on the Closing Date pursuant to the terms of the Home Loan Receivables Transfer Agreement and after having giving effect to any set-off mechanism agreed between the relevant Transaction Parties on that date;</t>
  </si>
  <si>
    <t>(b)	on each Payment Date during the Amortisation Period and the Accelerated Amortisation Period in accordance with the applicable Priority of Payments;</t>
  </si>
  <si>
    <t>(c) 	in the event of the rescission of the assignment of any Purchased Home Loan Receivables, with an amount equal to the collections received by the Issuer (if any) in respect of such Rescinded Purchased Home Loan Receivables (to the extent not set-off with the related Rescission Amount in accordance with the Home Loan Receivables Transfer Agreement or the Servicing Agreement);</t>
  </si>
  <si>
    <t>(d) 	in the event of the repurchase of any Purchased Home Loan Receivables, with an amount equal to the collections received by the Issuer (if any) in respect of such Repurchased Home Loan Receivables (to the extent not set-off the related Repurchase Price in accordance with the Home Loan Receivables Transfer Agreement or the Servicing Agreement); and</t>
  </si>
  <si>
    <t>(e) 	as at the relevant date, with the Financial Income (if negative) in respect of the preceding calendar month</t>
  </si>
  <si>
    <t>(c) 	on each Payment Date during the Amortisation Period, with the General Reserve Replenishment Amount (if any), subject to and in accordance with the applicable Priority of Payments.</t>
  </si>
  <si>
    <t>(a)	 on the Issuer Establishment Date, with the applicable General Reserve Required Amount in accordance with General Reserve Deposit Agreement; and</t>
  </si>
  <si>
    <t>(a)	on any Payment Date during the Amortisation Period with an amount corresponding to the Liquidity Shortfall;</t>
  </si>
  <si>
    <t>(b) 	on each Payment Date during the Amortisation Period, with the General Reserve Release Amount (if any); and</t>
  </si>
  <si>
    <t>(c)	in full, on or prior each Payment Date during the Accelerated Amortisation Period, by the transfer of all monies (if any) standing to its credit to the Operating Account before application of the applicable Priority of Payments.</t>
  </si>
  <si>
    <t>The Commingling Reserve Account shall be credited by the Servicer, with the Commingling Reserve Required Amount and any Commingling Reserve Increase Amount due by the Servicer on any Settlement Date subject to and in accordance with the Commingling Reserve Deposit Agreement.</t>
  </si>
  <si>
    <t>(a)	on any Settlement Date, with an amount equal to the minimum between (A) the Available Collections not duly transferred by the Servicer to the credit of the Operating Account with respect the relevant Collection Period or any previous Collection Periods and (B) the amount standing to the credit of the Commingling Reserve Account for credit the Operating Account with such amount;</t>
  </si>
  <si>
    <t>(b)	on each Payment Date, with the Commingling Reserve Release Amount (if any) to be re-transferred directly to the Servicer (out of the Priority of Payments) in accordance with and subject to the Commingling Reserve Deposit Agreement (except if the Management Company does not receive any Servicer Report or any satisfactory documentary evidence of the amount of Available Collections, in the reasonable opinion of the Management Company);</t>
  </si>
  <si>
    <t>(c)	on the first Business Day following the termination of the appointment of the Servicer in accordance with the terms of the Servicing Agreement, with any amount standing to the credit of the Commingling Reserve Account (if any) which shall be re-transferred to the retiring Servicer (out of the Priority of Payments); and</t>
  </si>
  <si>
    <t>(d)	on the Issuer Liquidation Date, with any amount standing to the credit of the Commingling Reserve Account (if any) which shall be re-transferred to the Servicer (out of the Priority of Payments).</t>
  </si>
  <si>
    <t xml:space="preserve">Critical Obligations Rating </t>
  </si>
  <si>
    <t xml:space="preserve">Long Term 
</t>
  </si>
  <si>
    <t>"A(low)"</t>
  </si>
  <si>
    <t>"BBB(high)"</t>
  </si>
  <si>
    <t>Baa2</t>
  </si>
  <si>
    <t xml:space="preserve">P-2 </t>
  </si>
  <si>
    <t>Class A Note Principal Payment</t>
  </si>
  <si>
    <t>A-B</t>
  </si>
  <si>
    <t>Required Notes Amortisation Amount</t>
  </si>
  <si>
    <t>Class A Notes Target Balance</t>
  </si>
  <si>
    <t>number of outstanding Class A Notes</t>
  </si>
  <si>
    <t>Rounding</t>
  </si>
  <si>
    <t xml:space="preserve">Principal Amount Outstanding of the Class A Notes on the preceding Payment Date </t>
  </si>
  <si>
    <t>Aggregate Outstanding Principal Balance as at the immediately preceding Cut-Off Date</t>
  </si>
  <si>
    <t>Class A Notes Target Credit Enhancement Percentage with respect to such Payment Date</t>
  </si>
  <si>
    <t>II. General Reserve Account</t>
  </si>
  <si>
    <t>II. Operating Account</t>
  </si>
  <si>
    <t>II. Commingling Reserve Account</t>
  </si>
  <si>
    <t>Accelerated Amortisation Period</t>
  </si>
  <si>
    <t>Amortisation Period</t>
  </si>
  <si>
    <t>Period number</t>
  </si>
  <si>
    <t xml:space="preserve">Class A Noteholders </t>
  </si>
  <si>
    <t xml:space="preserve">Class B Noteholders </t>
  </si>
  <si>
    <t xml:space="preserve">Unitholder </t>
  </si>
  <si>
    <t>Custodian</t>
  </si>
  <si>
    <t>Account Bank</t>
  </si>
  <si>
    <t>9695000NVUKTJ495CJ05</t>
  </si>
  <si>
    <t>Principal Amount Outstanding of the Class A Notes outstanding on such date</t>
  </si>
  <si>
    <t>[0.5] per cent</t>
  </si>
  <si>
    <t xml:space="preserve">General Reserve Minimum Amount </t>
  </si>
  <si>
    <t>No</t>
  </si>
  <si>
    <t>Yes</t>
  </si>
  <si>
    <t>General Reserve Required Amount</t>
  </si>
  <si>
    <t>General Reserve Required Amount (Preceding period)</t>
  </si>
  <si>
    <t xml:space="preserve">Fixed Rate </t>
  </si>
  <si>
    <t>Closing Date / Purchase Date</t>
  </si>
  <si>
    <t>Unrated</t>
  </si>
  <si>
    <t>Fixed</t>
  </si>
  <si>
    <t>Excess spread</t>
  </si>
  <si>
    <t>Not applicable</t>
  </si>
  <si>
    <t>Coupon rate:</t>
  </si>
  <si>
    <t>Principal Redemption Amount</t>
  </si>
  <si>
    <t>New unpaid unpaid interest</t>
  </si>
  <si>
    <t>New unpaid interest</t>
  </si>
  <si>
    <t xml:space="preserve"> Principal Amount Outstanding of all Notes on the Payment Date immediately preceding such Payment Date (or on the Closing Date, for the First Payment Date with respect to the Notes) after giving effect to any principal repayment on such preceding Payment Date</t>
  </si>
  <si>
    <t>Aggregate Outstanding Principal Balance on the Cut-Off Date immediately preceding such Payment Date</t>
  </si>
  <si>
    <t>max( A-B;0)</t>
  </si>
  <si>
    <t xml:space="preserve">Principal Amount Outstanding of the Class A Notes </t>
  </si>
  <si>
    <t xml:space="preserve">amount remaining on the Operating Account due to the rounding for the payment on a single Class A Note </t>
  </si>
  <si>
    <t>the Aggregate Outstanding Principal Balance.</t>
  </si>
  <si>
    <t>A - (B+C)/D</t>
  </si>
  <si>
    <t xml:space="preserve">Required Notes Amortisation Amount </t>
  </si>
  <si>
    <t>Class A Notes Amortisation Amount (with rounding)</t>
  </si>
  <si>
    <t xml:space="preserve">Class A Notes Amortisation Amount </t>
  </si>
  <si>
    <t>Class A Note Principal Payment (rounded)</t>
  </si>
  <si>
    <t>Class A Notes Amortisation Amount (rounded)</t>
  </si>
  <si>
    <t>Class B Note Principal Payment (rounded)</t>
  </si>
  <si>
    <t>Class B Notes Amortisation Amount (rounded)</t>
  </si>
  <si>
    <t>Class B Notes Amortisation Amount (with rounding)</t>
  </si>
  <si>
    <t xml:space="preserve">current credit balance of the General Reserve Account </t>
  </si>
  <si>
    <t>Operating Account Closing Balance</t>
  </si>
  <si>
    <t>General Reserve Account Opening Balance</t>
  </si>
  <si>
    <t>General Reserve Account  Closing Balance</t>
  </si>
  <si>
    <t xml:space="preserve">General Reserve Required Amount </t>
  </si>
  <si>
    <t>General Reserve Required Amount  at the preceding payment Date</t>
  </si>
  <si>
    <t>[0.5] per cent of Principal Amount Outstanding of the Class A Notes outstanding on such date</t>
  </si>
  <si>
    <t>(A) Available Distribution Amount (without considering any use of the General Reserve Deposit)</t>
  </si>
  <si>
    <t>(B) 	on a pro rata and pari passu basis, any due and payable Issuer Operating Expenses and, in priority to such payment (if any), payment of any Issuer Operating Expenses Arrears calculated by the Management Company on the previous Payment Dates and remaining unpaid on such Payment Date;</t>
  </si>
  <si>
    <t>(C)	 on a pro rata and pari passu basis, any due and payable Class A Notes Interest Amounts on the Class A Notes;</t>
  </si>
  <si>
    <t>Liquidity Shortfall Max (B+C-A;0)</t>
  </si>
  <si>
    <t>(x)	items (A) to (C) of the Amortisation Period Priority of Payments, if the Class B Notes Amortisation Amount for such Payment Date is null;</t>
  </si>
  <si>
    <t>(y)	items (A) to (C) and (E) of the Amortisation Period Priority of Payments, if the Class B Notes Amortisation Amount for such Payment Date is strictly positive.</t>
  </si>
  <si>
    <t>(A) Required Notes Amortisation Amount in respect of the immediately following Payment Date</t>
  </si>
  <si>
    <t xml:space="preserve">(B) Available Distribution Amount </t>
  </si>
  <si>
    <t>(b)	the expected difference (positive or negative) between
(i)	the Available Distribution Amount on such Payment Date; and
(ii)	(x)	items (A) to (C) of the Amortisation Period Priority of Payments, if the Class B Notes Amortisation Amount for such Payment Date is null; or
(y)	items (A) to (C) and (E) of the Amortisation Period Priority of Payments, if the Class B Notes Amortisation Amount for such Payment Date is strictly positive.</t>
  </si>
  <si>
    <t>Amount paid in deffered interest (e,g, in case of a break)</t>
  </si>
  <si>
    <t>[ 0,5 %; 1,0 % [</t>
  </si>
  <si>
    <t>[ 1,0 %; 1,5 % [</t>
  </si>
  <si>
    <t>[ 1,5 %; 2,0 % [</t>
  </si>
  <si>
    <t>[ 2,0 %; 2,5 % [</t>
  </si>
  <si>
    <t>[ 2,5 %; 3,0 % [</t>
  </si>
  <si>
    <t>[ 3,0 %; 3,5 % [</t>
  </si>
  <si>
    <t>[ 3,5 %; 4,0 % [</t>
  </si>
  <si>
    <t>[ 4,0 %; 4,5 % [</t>
  </si>
  <si>
    <t>[ 4,5 %; 5,0 % [</t>
  </si>
  <si>
    <t>[ 5,0 %; 5,5 % [</t>
  </si>
  <si>
    <t>A1</t>
  </si>
  <si>
    <t>P-1</t>
  </si>
  <si>
    <t>AH</t>
  </si>
  <si>
    <t>AA</t>
  </si>
  <si>
    <t>²%</t>
  </si>
  <si>
    <r>
      <rPr>
        <b/>
        <sz val="28"/>
        <color rgb="FFFF0000"/>
        <rFont val="Calibri"/>
        <family val="2"/>
        <scheme val="minor"/>
      </rPr>
      <t xml:space="preserve">Red </t>
    </r>
    <r>
      <rPr>
        <b/>
        <sz val="28"/>
        <color theme="2" tint="-0.499984740745262"/>
        <rFont val="Calibri"/>
        <family val="2"/>
        <scheme val="minor"/>
      </rPr>
      <t>&amp;</t>
    </r>
    <r>
      <rPr>
        <b/>
        <sz val="28"/>
        <color rgb="FFFF0000"/>
        <rFont val="Calibri"/>
        <family val="2"/>
        <scheme val="minor"/>
      </rPr>
      <t xml:space="preserve"> </t>
    </r>
    <r>
      <rPr>
        <b/>
        <sz val="28"/>
        <color theme="2" tint="-0.749992370372631"/>
        <rFont val="Calibri"/>
        <family val="2"/>
        <scheme val="minor"/>
      </rPr>
      <t xml:space="preserve">Black Home Loans France 3 </t>
    </r>
  </si>
  <si>
    <t>Principal balance of receivables becoming Accelerated</t>
  </si>
  <si>
    <t>Initial Note Principal Amount</t>
  </si>
  <si>
    <t>Class B Notes Interest Amount</t>
  </si>
  <si>
    <r>
      <t xml:space="preserve">General Reserve Required Amount  </t>
    </r>
    <r>
      <rPr>
        <i/>
        <u/>
        <sz val="10"/>
        <color theme="1"/>
        <rFont val="Arial"/>
        <family val="2"/>
      </rPr>
      <t>On the Closing Date</t>
    </r>
  </si>
  <si>
    <t>Preceding Payment Date</t>
  </si>
  <si>
    <t xml:space="preserve"> Reserve calculation</t>
  </si>
  <si>
    <t>Operating Account - Closing Balance</t>
  </si>
  <si>
    <t>General Reserve Account - Closing Balance</t>
  </si>
  <si>
    <t>Annual fees</t>
  </si>
  <si>
    <t>Additional fees</t>
  </si>
  <si>
    <t>Each payment of interest (Class A Notes)</t>
  </si>
  <si>
    <t>Each payment of principal (Class A Notes)</t>
  </si>
  <si>
    <t>Any further listing</t>
  </si>
  <si>
    <t>Any update of the listing Class A Notes</t>
  </si>
  <si>
    <t>Any notification or publication with Euronext</t>
  </si>
  <si>
    <t>Purchase of the LEI</t>
  </si>
  <si>
    <t>Any consultation of the Noteholders</t>
  </si>
  <si>
    <t>Any movement on the liabilities side - per transfer</t>
  </si>
  <si>
    <t>Any onboarding of a new investor - per investor</t>
  </si>
  <si>
    <t>Liquidation of the fund</t>
  </si>
  <si>
    <t>Other event</t>
  </si>
  <si>
    <t>Any waiver or amendment to the Transaction Document</t>
  </si>
  <si>
    <t>Any change of a stakeholder</t>
  </si>
  <si>
    <t>Refinancing of the operation</t>
  </si>
  <si>
    <t>Each year (on september)</t>
  </si>
  <si>
    <t>In case of Transfer by paper</t>
  </si>
  <si>
    <t xml:space="preserve">Principal balance of receivables becoming Accelerated Home Loans </t>
  </si>
  <si>
    <t>Unpaid Balance
becomming Accelerated Home Loans</t>
  </si>
  <si>
    <t>A x B</t>
  </si>
  <si>
    <t>The occurrence of any of the following events:
1.	Breach of Obligations:
Any breach by the Servicer of:
(a)	any of its material non-monetary obligations under the Servicing Agreement (other than the delivery of the Servicer Report to the Management Company referred to in "Servicer Reports" below) or the Commingling Reserve Deposit Agreement and such breach is not remedied by the Servicer within:
(i)	five (5) Business Days; or
(ii)	fifteen (15) Business Days if the breach is due to force majeure or technical reasons,
after the earlier of the date on which it is aware of such breach and/or receipt of notification in writing to the Servicer by the Management Company to remedy such breach; or
(b)	any of its material monetary obligations under the Servicing Agreement or the Commingling Reserve Deposit Agreement and such breach is not remedied by the Servicer within:
(i)	two (2) Business Days; or
(ii)	five (5) Business Days if the breach is due to force majeure or technical reasons,
after the earlier of the date on which it is aware of such breach and/or receipt of notification in writing to the Servicer by the Management Company to remedy such breach; or</t>
  </si>
  <si>
    <t>2.Breach of Representations:
Any of the representation, warranty or undertaking made or given by the Servicer in the Servicing Agreement (other than the representations or warranties or undertakings made or given with the Servicer with respect to the renegotiation of any Purchased Home Loan Receivables) or the Commingling Reserve Deposit Agreement is materially false or incorrect or has been breached and, where such materially false or incorrect representation or warranty or breached undertaking can be corrected or remedied by the Servicer, is not corrected or remedied by the Servicer within:
(i)	five (5) Business Days; or
(ii)	sixty (60) calendar days if the breach is due to force majeure or technical reasons,
after the earlier of the date on which it is aware of such misrepresentation or such breach and/or receipt of notification in writing to the Servicer by the Management Company to remedy such false or incorrect representation or warranty or breached undertaking.</t>
  </si>
  <si>
    <t xml:space="preserve">3.	Servicer Reports:
The Servicer has not provided the Management Company with the Servicer Report, in accordance with the Servicing Agreement, on the relevant Information Date and such breach is not remedied within ten (10) Business Days following the relevant Information Date. </t>
  </si>
  <si>
    <t>4.Insolvency and Resolution Measures:
The Servicer is:
(i)	in a state of cessation of payments (cessation des paiements) within the meaning of Article L. 613-26 of the French Monetary and Financial Code; or
(ii)	subject to any of the proceedings governed by Book VI of the French Commercial Code and an administrator or a liquidator is legally and validly appointed over the Servicer or relating to all of the Servicer’s revenues and assets,
provided always that the opening of any judicial liquidation (liquidation judiciaire) or any safeguard procedure (procédure de sauvegarde) or any judicial recovery procedure (procédure de redressement judiciaire) against the Servicer shall have been subject to the approval (avis conforme) of the Autorité de Contrôle Prudentiel et de Résolution in accordance with Article L. 613-27 of the French Monetary and Financial Code; or
(iii)	subject to resolution measures (mesures de résolution) decided by the Single Resolution Board and/or the Autorité de Contrôle Prudentiel et de Résolution in accordance with the applicable provisions of the French Monetary and Financial Code and such resolution measures (mesures de résolution) are likely to prevent the Servicer from performing its obligations under the Servicing Agreement and/or have a negative impact on its ability to perform its obligations under the Servicing Agreement.</t>
  </si>
  <si>
    <t xml:space="preserve">5.Regulatory Events:
The Servicer is subject to a cancellation (radiation) or a withdrawal (retrait) of its banking licence (agrément) by the Autorité de Contrôle Prudentiel et de Résolution. </t>
  </si>
  <si>
    <t xml:space="preserve">The occurrence of any of the following events during the Amortisation Period:
on any Calculation Date, the determination by the Management Company, that for the fifth (5th) consecutive Payment Date (including the Payment Date corresponding to such Calculation Date), the Principal Deficiency Amount would remain greater than zero on the immediately succeeding Payment Date after giving effect to the Amortisation Period Priority of Payments; </t>
  </si>
  <si>
    <t>the amount to the credit of General Reserve Account is less than the General Reserve Required Amount on the immediately succeeding Payment Date after giving effect to the Amortisation Period Priority of Payments.</t>
  </si>
  <si>
    <t>Borrower Notification Events</t>
  </si>
  <si>
    <t>The occurrence of any of the following events:
(a)	in accordance with Article L. 214-172 of the French Monetary and Financial Code, upon the appointment of a Substitute Servicer pursuant to the Servicing Agreement; or</t>
  </si>
  <si>
    <t>(b)	French laws and regulations require that the Borrowers are informed (including, without limitation in case of a change of the Servicer following the occurrence of a Servicer Termination Event); or</t>
  </si>
  <si>
    <t>(c)the Servicer becomes subject to any procedure governed by Book VI of the French Commercial.</t>
  </si>
  <si>
    <t>The occurrence of the following events:
(a)	the liquidation of the Issuer is in the interest of the holders of the Units and Noteholders; or</t>
  </si>
  <si>
    <t>(b)	the aggregate Outstanding Principal Balance of the Purchased Home Loan Receivables which are unmatured (non échues) is lower than ten (10) per cent. of the aggregate of the Outstanding Principal Balance of the Purchased Home Loan Receivables which are unmatured (non échues) as of the Initial Cut-Off Date; or</t>
  </si>
  <si>
    <t>(c)	the Notes and the Units issued by the Issuer are held by a single holder and such holder requests the liquidation of the Issuer; or</t>
  </si>
  <si>
    <t>(d)	the Notes and the Units issued by the Issuer are held solely by the Seller and the Seller requests the liquidation of the Issuer.</t>
  </si>
  <si>
    <t>During the Amortisation Period, all or part of the Class A Notes Interest Amount has remained unpaid for eight (8) Business Days following a Payment Date.</t>
  </si>
  <si>
    <t>Servicer Downgrade Event</t>
  </si>
  <si>
    <t>means that the Servicer does not at least the following ratings:
(a) a DBRS Long-term Rating of "BBB(low)", or, if there is no DBRS Long-term Rating, but is rated by at least any one of Fitch, Moody’s and S&amp;P a DBRS Equivalent Rating with respect to its long-term debt obligations between "1" and "10"; and</t>
  </si>
  <si>
    <t>(b) an unsecured, unguaranteed and unsubordinated long-term debt obligations rating of Baa3 by Moody’s.</t>
  </si>
  <si>
    <t>Insolvency Event</t>
  </si>
  <si>
    <t>If the Account Bank is subject to a proceeding governed by the provisions of Book VI of the French Commercial Code.</t>
  </si>
  <si>
    <t>Breach of the Account Bank's obligations</t>
  </si>
  <si>
    <t xml:space="preserve">If the Account Bank breaches any of its obligations under the Account Bank Agreement and such breach continues unremedied for a period of three (3) Business Days following the receipt by the Account Bank of a notice in writing sent by the Management Company detailing such breach. </t>
  </si>
  <si>
    <t>No Home Loan Agreement has been originated before 1 January 2010</t>
  </si>
  <si>
    <t>The interest rate applicable to each Home Loan Receivable is fixed and is not lower than 0.5 per cent.</t>
  </si>
  <si>
    <t>Each Home Loan Receivable has a Last Instalment Due Date which does not fall after 1 November 2054.</t>
  </si>
  <si>
    <t>Each Home Loan Receivable has a remaining term which does not exceed 360 months.</t>
  </si>
  <si>
    <t>The original loan-to-value of each Home Loan Receivable does not exceed one hundred and twenty per cent. (120%).</t>
  </si>
  <si>
    <t>(i)	Each Home Loan Receivable exists and derives from a Home Loan Agreement which complies with the Eligibility Criteria set out in Clause ‎8.2(b) and which has not been terminated</t>
  </si>
  <si>
    <t>(vi)	The Outstanding Principal Balance of each Home Loan Receivable is not less than EUR 1,000 and not more than EUR 2,500,000</t>
  </si>
  <si>
    <t>Annual fee</t>
  </si>
  <si>
    <t>Per annum</t>
  </si>
  <si>
    <t>AMF Fees</t>
  </si>
  <si>
    <t>Issuing cost</t>
  </si>
  <si>
    <t>Per annum (after 31 december of each year)</t>
  </si>
  <si>
    <t>[ 110 %; 120% ]</t>
  </si>
  <si>
    <t>06-13</t>
  </si>
  <si>
    <t>06-14</t>
  </si>
  <si>
    <t>06-15</t>
  </si>
  <si>
    <t>06-16</t>
  </si>
  <si>
    <t>06-17</t>
  </si>
  <si>
    <t>06-18</t>
  </si>
  <si>
    <t>06-19</t>
  </si>
  <si>
    <t>06-20</t>
  </si>
  <si>
    <t>06-21</t>
  </si>
  <si>
    <t>06-22</t>
  </si>
  <si>
    <t>06-23</t>
  </si>
  <si>
    <t>06-24</t>
  </si>
  <si>
    <t>06-25</t>
  </si>
  <si>
    <t>06-26</t>
  </si>
  <si>
    <t>[ 25; 30 [</t>
  </si>
  <si>
    <t>07-03</t>
  </si>
  <si>
    <t>07-04</t>
  </si>
  <si>
    <t>07-05</t>
  </si>
  <si>
    <t>07-06</t>
  </si>
  <si>
    <t>07-07</t>
  </si>
  <si>
    <t>07-08</t>
  </si>
  <si>
    <t>07-09</t>
  </si>
  <si>
    <t>07-10</t>
  </si>
  <si>
    <t>07-11</t>
  </si>
  <si>
    <t>07-12</t>
  </si>
  <si>
    <t>07-13</t>
  </si>
  <si>
    <t>&lt; 10 %</t>
  </si>
  <si>
    <t>[ 10 %; 15 % [</t>
  </si>
  <si>
    <t>[ 15 %; 20 % [</t>
  </si>
  <si>
    <t>[ 20 %; 25 % [</t>
  </si>
  <si>
    <t>10-05</t>
  </si>
  <si>
    <t>[ 25 %; 30 % [</t>
  </si>
  <si>
    <t>10-06</t>
  </si>
  <si>
    <t>[ 30 %; 35 % [</t>
  </si>
  <si>
    <t>10-07</t>
  </si>
  <si>
    <t>[ 35 %; 40 % [</t>
  </si>
  <si>
    <t>10-08</t>
  </si>
  <si>
    <t>[ 40 %; 45 % [</t>
  </si>
  <si>
    <t>10-09</t>
  </si>
  <si>
    <t>[ 45 %; 50 % [</t>
  </si>
  <si>
    <t>10-10</t>
  </si>
  <si>
    <t>[ 50 %; 55 % [</t>
  </si>
  <si>
    <t>10-11</t>
  </si>
  <si>
    <t>[ 55 %; 60 % ]</t>
  </si>
  <si>
    <t>Legal Entity</t>
  </si>
  <si>
    <t>14-01</t>
  </si>
  <si>
    <t>14-02</t>
  </si>
  <si>
    <t>14-03</t>
  </si>
  <si>
    <t>14-04</t>
  </si>
  <si>
    <t>14-05</t>
  </si>
  <si>
    <t>14-06</t>
  </si>
  <si>
    <t>14-07</t>
  </si>
  <si>
    <t>14-08</t>
  </si>
  <si>
    <t>14-09</t>
  </si>
  <si>
    <t>14-10</t>
  </si>
  <si>
    <t>14-11</t>
  </si>
  <si>
    <t>14-12</t>
  </si>
  <si>
    <t>14-13</t>
  </si>
  <si>
    <t>14-14</t>
  </si>
  <si>
    <t>14-15</t>
  </si>
  <si>
    <t>14-16</t>
  </si>
  <si>
    <t>14-17</t>
  </si>
  <si>
    <t>14-18</t>
  </si>
  <si>
    <t>14-19</t>
  </si>
  <si>
    <t>14-20</t>
  </si>
  <si>
    <t>Annuity</t>
  </si>
  <si>
    <t>16-01</t>
  </si>
  <si>
    <t>Owner-occupied</t>
  </si>
  <si>
    <t>16-02</t>
  </si>
  <si>
    <t>Holiday/second home</t>
  </si>
  <si>
    <t>16-03</t>
  </si>
  <si>
    <t>No owner occupied / buy to let</t>
  </si>
  <si>
    <t>17-01</t>
  </si>
  <si>
    <t>17-02</t>
  </si>
  <si>
    <t>17-03</t>
  </si>
  <si>
    <t>09</t>
  </si>
  <si>
    <t>Current Indexed LTV</t>
  </si>
  <si>
    <t>17-04</t>
  </si>
  <si>
    <t>18</t>
  </si>
  <si>
    <t>06</t>
  </si>
  <si>
    <t>10</t>
  </si>
  <si>
    <t>IV. Distribution: By Current indexed LTV</t>
  </si>
  <si>
    <t>07-14</t>
  </si>
  <si>
    <t>07-15</t>
  </si>
  <si>
    <t>V. Distribution: By Original term (in years)</t>
  </si>
  <si>
    <t>VI. Distribution: By Remaining term (in years)</t>
  </si>
  <si>
    <t>VII. Distribution: By Origination year</t>
  </si>
  <si>
    <t>VIII. Distribution: By Interest rate type</t>
  </si>
  <si>
    <t>IX. Distribution: By Interest rate</t>
  </si>
  <si>
    <t>XI. Distribution: By Region</t>
  </si>
  <si>
    <t>X. Distribution: By Debt-to-income (%)</t>
  </si>
  <si>
    <t>XII. Distribution: By Home Loan Eligible Security</t>
  </si>
  <si>
    <t>XIV. Largest Borrowers</t>
  </si>
  <si>
    <t>XIII. Distribution: By Borrower Profile</t>
  </si>
  <si>
    <t>OTHER</t>
  </si>
  <si>
    <t>XIV. Distribution: By Purpose</t>
  </si>
  <si>
    <t>Repayment Type</t>
  </si>
  <si>
    <t>Occupancy Type</t>
  </si>
  <si>
    <t>Borrower Profile</t>
  </si>
  <si>
    <t>Debt-to-income</t>
  </si>
  <si>
    <t>Current indexed LTV</t>
  </si>
  <si>
    <t>XV. Distribution: By Repayment Type</t>
  </si>
  <si>
    <t>XVI. Distribution: By Occupancy Type</t>
  </si>
  <si>
    <t>0.5 per cent</t>
  </si>
  <si>
    <t xml:space="preserve">General Reserve minimum amount </t>
  </si>
  <si>
    <t>FR001400SOX4</t>
  </si>
  <si>
    <t>23/10/2024</t>
  </si>
  <si>
    <t>N/A</t>
  </si>
  <si>
    <t xml:space="preserve">DBRS </t>
  </si>
  <si>
    <t>AA(high)(sf)</t>
  </si>
  <si>
    <t>Aaa(sf)</t>
  </si>
  <si>
    <t>means the 27th calendar day of each month and if such day is not a Business Day, the next following Business Day, except where this should fall in the next calendar month, in which case it shall fall on the immediately preceding Business Day.</t>
  </si>
  <si>
    <t xml:space="preserve">EUR 7 773 200 000,00 Class A Asset Backed Fixed Rate Notes </t>
  </si>
  <si>
    <t>To be updated</t>
  </si>
  <si>
    <t>Recapitalization
into the Principal Outstanding Balance of The Home Loans</t>
  </si>
  <si>
    <t>Unpaid Balance becoming Defaulted</t>
  </si>
  <si>
    <t>Unpaid Balance becoming Accelerated</t>
  </si>
  <si>
    <t>Red &amp; Black Home Loans France 3</t>
  </si>
  <si>
    <t>29 boulevard Haussmann</t>
  </si>
  <si>
    <t>75 009 Paris</t>
  </si>
  <si>
    <t>marie-sonia.nizard@socgen.com</t>
  </si>
  <si>
    <t>Alexandre.adwokat@sgcib.com</t>
  </si>
  <si>
    <t>Hanan.bani@sgcib.com</t>
  </si>
  <si>
    <t>Dimitri.bellaiche@iqeq.com</t>
  </si>
  <si>
    <t>Tour Alicante</t>
  </si>
  <si>
    <t>17 cours Valmy</t>
  </si>
  <si>
    <t>CS 50318</t>
  </si>
  <si>
    <t>92972 Paris La Défense cedex</t>
  </si>
  <si>
    <t>service.cde-acpt@sgss.socgen.com</t>
  </si>
  <si>
    <t>32 rue du Champ de Tir</t>
  </si>
  <si>
    <t>44000 NANTES</t>
  </si>
  <si>
    <t>Service.Poleprivateequity@sgss.socgen.com</t>
  </si>
  <si>
    <t>Account Bank &amp; Cash Manager :</t>
  </si>
  <si>
    <t>Centre d'Affaires Défense Etoile Entreprises Tour D2</t>
  </si>
  <si>
    <t>8ème étage - TSA 83333</t>
  </si>
  <si>
    <t>17 bis, Place de Reflets</t>
  </si>
  <si>
    <t>92030 La Défense Cedex</t>
  </si>
  <si>
    <t>Jerome.pigou@socgen.com</t>
  </si>
  <si>
    <t>vincent.robin@socgen.com</t>
  </si>
  <si>
    <t>Seller &amp; Servicer:</t>
  </si>
  <si>
    <t>Tour Granite</t>
  </si>
  <si>
    <t>17 cours Valmy CS 50318</t>
  </si>
  <si>
    <t>92972 La Défense Cedex</t>
  </si>
  <si>
    <t>Mathieu.Brunet@socgen.com</t>
  </si>
  <si>
    <t>Class A Subscriber  :</t>
  </si>
  <si>
    <t>Tour Chassagne</t>
  </si>
  <si>
    <t>92972 La Defense Cedex</t>
  </si>
  <si>
    <t>Agathe.Zinzindohoue@socgen.com</t>
  </si>
  <si>
    <t>Class B Subscriber  :</t>
  </si>
  <si>
    <t>fund.corporateaction@sgss.socgen.com</t>
  </si>
  <si>
    <t>Aggregate Outstanding Principal Balance</t>
  </si>
  <si>
    <t>IQEQ Management</t>
  </si>
  <si>
    <t>SGRF</t>
  </si>
  <si>
    <t>Euronext</t>
  </si>
  <si>
    <t>Ok</t>
  </si>
  <si>
    <t>OK</t>
  </si>
  <si>
    <t>Aggregate Portfolio Principal Balance 
(Beginning of Collection Period)</t>
  </si>
  <si>
    <t>Prepayment rate 
(monthly)</t>
  </si>
  <si>
    <t>FR76 3000 3041 7000 0670 0230 635</t>
  </si>
  <si>
    <t>Transfer from the Commingling Reserve Account</t>
  </si>
  <si>
    <t>FR76 3000 3041 7000 0670 0231 411</t>
  </si>
  <si>
    <t>PWC</t>
  </si>
  <si>
    <t>FR76 3000 3055 8100 0993 8864 676</t>
  </si>
  <si>
    <t>FR76 3000 3050 0700 0993 3321 297</t>
  </si>
  <si>
    <t>FR76 3000 3070 0303 6019 9836 136</t>
  </si>
  <si>
    <t>FR76 3005 6000 5000 5000 7046 525</t>
  </si>
  <si>
    <t>DE18 5011 0800 6161 5223 77</t>
  </si>
  <si>
    <t>FR76 3000 3049 7100 0071 0454 458</t>
  </si>
  <si>
    <t>Monthly</t>
  </si>
  <si>
    <t>Liquidation</t>
  </si>
  <si>
    <t>On event</t>
  </si>
  <si>
    <t>Invoice</t>
  </si>
  <si>
    <t>Issuer Operating Expenses (in Euro)</t>
  </si>
  <si>
    <t>TEMPLATE CATEGORY</t>
  </si>
  <si>
    <t>SECTION</t>
  </si>
  <si>
    <t>FIELD CODE</t>
  </si>
  <si>
    <t>FIELD NAME</t>
  </si>
  <si>
    <t>CONTENT TO REPORT</t>
  </si>
  <si>
    <t>ND1-ND4 allowed?</t>
  </si>
  <si>
    <t>ND5 allowed?</t>
  </si>
  <si>
    <t>FORMAT</t>
  </si>
  <si>
    <t>For info: existing ECB or EBA NPL template field code</t>
  </si>
  <si>
    <t>ANNEX 12: NON-ABCP_INV_REP</t>
  </si>
  <si>
    <t>Securitisation information section</t>
  </si>
  <si>
    <t>IVSS1</t>
  </si>
  <si>
    <t>Unique Identifier</t>
  </si>
  <si>
    <t>The unique identifier assigned by the reporting entity in accordance with Article 11(1) of Delegated Regulation (EU) …/… [include number of the disclosure RTS].</t>
  </si>
  <si>
    <t>NO</t>
  </si>
  <si>
    <t>{ALPHANUM-28}</t>
  </si>
  <si>
    <t>IVSS2</t>
  </si>
  <si>
    <t>Data Cut-Off Date</t>
  </si>
  <si>
    <t>The data cut-off date for this data submission. This must match the data cut-off date in the applicable underlying exposure templates submitted.</t>
  </si>
  <si>
    <t>{DATEFORMAT}</t>
  </si>
  <si>
    <t>IVSS3</t>
  </si>
  <si>
    <t>Securitisation Name</t>
  </si>
  <si>
    <t>Enter the name of the securitisation</t>
  </si>
  <si>
    <t>{ALPHANUM-100}</t>
  </si>
  <si>
    <t>IVSS4</t>
  </si>
  <si>
    <t>Reporting Entity Name</t>
  </si>
  <si>
    <t>The full legal name of the entity designated as per Article 7(2) of Regulation (EU) 2017/2402; that name must match the name entered in for this entity in field SESP3 in the counterparty information section. The name entered must match the name associated with the LEI in the Global Legal Entity Foundation (GLEIF) database.</t>
  </si>
  <si>
    <t>IVSS5</t>
  </si>
  <si>
    <t>Reporting Entity Contact Person</t>
  </si>
  <si>
    <t>First and Last name of the contact person(s) responsible for preparing this securitisation data submission and to whom questions on this data submission must be addressed.</t>
  </si>
  <si>
    <t>{ALPHANUM-256}</t>
  </si>
  <si>
    <t>IVSS6</t>
  </si>
  <si>
    <t>Reporting Entity Contact Telephone</t>
  </si>
  <si>
    <t>Direct telephone number(s) of the contact person(s) responsible for preparing this securitisation data submission and to whom questions on this data submission must be addressed.</t>
  </si>
  <si>
    <t>{TELEPHONE}</t>
  </si>
  <si>
    <t>IVSS7</t>
  </si>
  <si>
    <t>Reporting Entity Contact Emails</t>
  </si>
  <si>
    <t>Direct email address(es) of the contact person(s) responsible for preparing this securitisation data submission and to whom questions on this data submission must be addressed.</t>
  </si>
  <si>
    <t>IVSS8</t>
  </si>
  <si>
    <t>Risk Retention Method</t>
  </si>
  <si>
    <t>Method for complying with risk retention requirements in the EU (e.g. Article 6 of Regulation (EU) 2017/2402, or until entry into force, Article 405 of Regulation (EU) 575/2013):
Vertical slice - i.e. Article 6(3)(a) (VSLC)
Seller's share - i.e. Article 6(3)(b) (SLLS)
Randomly-selected exposures kept on balance sheet - i.e. Article 6(3)(c) (RSEX)
First loss tranche - i.e. Article 6(3)(d) (FLTR)
First loss exposure in each asset - i.e. Article 6(3)(e) (FLEX)
No compliance with risk retention requirements (NCOM)
Other (OTHR)</t>
  </si>
  <si>
    <t>{LIST}</t>
  </si>
  <si>
    <t>IVSS9</t>
  </si>
  <si>
    <t>Risk Retention Holder</t>
  </si>
  <si>
    <t xml:space="preserve">Which entity is retaining the material net economic interest, as specified in Article 6 of Regulation (EU) 2017/2402, or until its entry into force, Article 405 of Regulation (EU) 575/2013):
Originator (ORIG)
Sponsor (SPON)
Original Lender (OLND)
Seller (SELL)
No Compliance with Risk Retention Requirement (NCOM)
Other (OTHR)
</t>
  </si>
  <si>
    <t>IVSS10</t>
  </si>
  <si>
    <t>Underlying Exposure Type</t>
  </si>
  <si>
    <t>Enter the type of underlying exposures of the securitisation. If multiple types from the list below are present, enter 'Mixed' (with the exception of securitisations whose underlying exposures consist exclusively of a combination of consumer loans and automobile loans or leases--for these securitisations the value corresponding to 'Consumer loans' must be entered):
Automobile Loan or Lease (ALOL)
Consumer Loan (CONL)
Commercial Mortgage (CMRT)
Credit-Card Receivable (CCRR)
Lease (LEAS)
Residential Mortgage (RMRT)
Mixed (MIXD)
Small and Medium Enterprise (SMEL)
Non Small and Medium Enterprise Corporate (NSML)
Other (OTHR)</t>
  </si>
  <si>
    <t>IVSS11</t>
  </si>
  <si>
    <t>Risk Transfer Method</t>
  </si>
  <si>
    <t xml:space="preserve">In accordance with Article 242(13) and (14) of Regulation (EU) No 575/2013, the securitisation risk transfer method is 'traditional' (i.e. 'true sale').
</t>
  </si>
  <si>
    <t>{Y/N}</t>
  </si>
  <si>
    <t>IVSS12</t>
  </si>
  <si>
    <t>Trigger Measurements/Ratios</t>
  </si>
  <si>
    <t>Has any underlying exposure-related trigger event occurred? These include any delinquency, dilution, default, loss, stop-substitution, stop-revolving, or similar exposure-related events which impact the securitisation, as at the data cut-off date. This also includes if there is a debit balance on any PDL or an asset deficiency.</t>
  </si>
  <si>
    <t>IVSS13</t>
  </si>
  <si>
    <t>Revolving/ Ramp-Up Period End-Date</t>
  </si>
  <si>
    <t>Enter the date at which the securitisation’s revolving or ramp-up period is scheduled to cease. Enter the securitisation maturity date if there is a revolving period with no scheduled end date.</t>
  </si>
  <si>
    <t>YES</t>
  </si>
  <si>
    <t>IVSS14</t>
  </si>
  <si>
    <t>Principal Recoveries In The Period</t>
  </si>
  <si>
    <t>Gross principal recoveries received during the period.
Include the currency in which the amount is denominated, using {CURRENCYCODE_3} format.</t>
  </si>
  <si>
    <t>{MONETARY}</t>
  </si>
  <si>
    <t>IVSS15</t>
  </si>
  <si>
    <t>Interest Recoveries In The Period</t>
  </si>
  <si>
    <t>Gross interest recoveries received during the period.
Include the currency in which the amount is denominated, using {CURRENCYCODE_3} format.</t>
  </si>
  <si>
    <t>IVSS16</t>
  </si>
  <si>
    <t>Principal Collections In The Period</t>
  </si>
  <si>
    <t>Collections treated as principal in the period.
Include the currency in which the amount is denominated, using {CURRENCYCODE_3} format.</t>
  </si>
  <si>
    <t>IVSS17</t>
  </si>
  <si>
    <t>Interest Collections In The Period</t>
  </si>
  <si>
    <t>Collections treated as revenue in the period.
Include the currency in which the amount is denominated, using {CURRENCYCODE_3} format.</t>
  </si>
  <si>
    <t>IVSS18</t>
  </si>
  <si>
    <t>Drawings Under Liquidity Facility</t>
  </si>
  <si>
    <t>If the securitisation has a liquidity facility confirm whether or not there has been a drawing under the liquidity facility in the period ending on the last interest payment date.</t>
  </si>
  <si>
    <t>IVSS19</t>
  </si>
  <si>
    <t>Securitisation Excess Spread</t>
  </si>
  <si>
    <t>The amount of funds left over after application of all currently-applicable stages of the waterfall, commonly referred to as ‘excess spread’.
Include the currency in which the amount is denominated, using {CURRENCYCODE_3} format.</t>
  </si>
  <si>
    <t>IVSS20</t>
  </si>
  <si>
    <t>Excess Spread Trapping Mechanism</t>
  </si>
  <si>
    <t>Excess spread is currently trapped in the securitisation (e.g. accumulated in a separate reserve account)</t>
  </si>
  <si>
    <t>IVSS21</t>
  </si>
  <si>
    <t>Current Overcollateralisation</t>
  </si>
  <si>
    <t xml:space="preserve">Current overcollateralisation of the securitisation, calculated as the ratio of (the sum of the outstanding principal balance of all underlying exposures, excluding underlying exposures classified as defaulted, as at the data cut-off date) to (the sum of the outstanding principal balance of all tranches/bonds as at the data cut-off date).
</t>
  </si>
  <si>
    <t>{PERCENTAGE}</t>
  </si>
  <si>
    <t>IVSS22</t>
  </si>
  <si>
    <t>Annualised Constant Prepayment Rate</t>
  </si>
  <si>
    <t>The annualised Constant Prepayment Rate (CPR) of the underlying exposures based upon the most recent periodic CPR. Periodic CPR is equal to the [(total unscheduled principal received at the end of the most recent collection period) / (the total principal balance at the start of the collection period)]. The Periodic CPR is then annualised as follows:
100*(1-((1-Periodic CPR)^number of collection periods in a year))
‘Periodic CPR’ refers to the CPR during the last collection period i.e. for a securitisation with quarterly paying bonds this will usually be the prior three month period.</t>
  </si>
  <si>
    <t>IVSS23</t>
  </si>
  <si>
    <t>Dilutions</t>
  </si>
  <si>
    <t>Total reductions in principal underlying exposures during the period.
Include the currency in which the amount is denominated, using {CURRENCYCODE_3} format.</t>
  </si>
  <si>
    <t>IVSS24</t>
  </si>
  <si>
    <t>Gross Charge Offs In The Period</t>
  </si>
  <si>
    <t>Total amount of gross principal charge-offs (i.e. before recoveries) for the period. Charge-off is as per securitisation definition, or alternatively per lender's usual practice.
Include the currency in which the amount is denominated, using {CURRENCYCODE_3} format.</t>
  </si>
  <si>
    <t>IVSS25</t>
  </si>
  <si>
    <t>Repurchased Exposures</t>
  </si>
  <si>
    <t>The total outstanding principal amount of underlying exposures that have been repurchased by the originator/sponsor between the immediately previous data cut-off date and the current data cut-off date.
Include the currency in which the amount is denominated, using {CURRENCYCODE_3} format.</t>
  </si>
  <si>
    <t>IVSS26</t>
  </si>
  <si>
    <t>Restructured Exposures</t>
  </si>
  <si>
    <t>The total outstanding principal amount of underlying exposures that have been restructured by the originator/sponsor between the immediately previous data cut-off date and the current data cut-off date.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</si>
  <si>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IVSS27</t>
  </si>
  <si>
    <t>Annualised Constant Default Rate</t>
  </si>
  <si>
    <t>The annualised Constant Default Rate (CDR) for the underlying exposures based on the periodic CDR. Periodic CDR is equal to the [(total current balance of underlying exposures classified as defaulted during the period) / (total current balance of non-defaulted underlying exposures at the beginning of the period)]. This value is then annualised as follows:
100*(1-((1-Periodic CDR)^number of collection periods in a year))
"Periodic CDR" refers to the CDR during the last collection period, i.e. for a securitisation with quarterly paying bonds this will usually be the prior three month period.</t>
  </si>
  <si>
    <t>IVSS28</t>
  </si>
  <si>
    <t>Defaulted Exposures</t>
  </si>
  <si>
    <t>The total outstanding principal amount as at the data cut-off date of exposures in default as at the cut-off date, using the definition of default specified in the securitisation documentation
Include the currency in which the amount is denominated, using {CURRENCYCODE_3} format.</t>
  </si>
  <si>
    <t>IVSS29</t>
  </si>
  <si>
    <t>Defaulted Exposures CRR</t>
  </si>
  <si>
    <t>The total outstanding principal amount as at the data cut-off date of exposures in default as at the cut-off date, using the definition of default specified in Article 178 of Regulation (EU) No 575/2013.
Include the currency in which the amount is denominated, using {CURRENCYCODE_3} format.</t>
  </si>
  <si>
    <t>IVSS30</t>
  </si>
  <si>
    <t>Risk Weight Approach</t>
  </si>
  <si>
    <t>Indicate which risk weight approach was used by the originator to produce the risk weight attached to the underlying exposures, in accordance with Regulation (EU) 575/2013:
Standardised Approach (STND)
Foundation Internal Ratings-Based (FIRB)
Advanced Internal Ratings-Based (ADIR)</t>
  </si>
  <si>
    <t>IVSS31</t>
  </si>
  <si>
    <t>Obligor Probability Of Default in Range [0.00%,0.10%)</t>
  </si>
  <si>
    <t>The total outstanding amount of underlying exposures whose one-year-ahead probability of default has been assessed as in the range 0.00%&lt;= x &lt; 0.10%. This estimate can either come from the originator or the relevant national central bank.
Where there is no regulatory requirement to calculate Probability of Default, enter ND5.</t>
  </si>
  <si>
    <t>IVSS32</t>
  </si>
  <si>
    <t>Obligor Probability Of Default in Range [0.10%,0.25%)</t>
  </si>
  <si>
    <t>The total outstanding amount of underlying exposures whose one-year-ahead probability of default has been assessed as in the range 0.10%&lt;= x &lt; 0.25%. This estimate can either come from the originator or the relevant national central bank.
Where there is no regulatory requirement to calculate Probability of Default, enter ND5.</t>
  </si>
  <si>
    <t>IVSS33</t>
  </si>
  <si>
    <t>Obligor Probability Of Default in Range [0.25%,1.00%)</t>
  </si>
  <si>
    <t>The total outstanding amount of underlying exposures whose one-year-ahead probability of default has been assessed as in the range 0.25%&lt;= x &lt; 1.00%. This estimate can either come from the originator or the relevant national central bank.
Where there is no regulatory requirement to calculate Probability of Default, enter ND5.</t>
  </si>
  <si>
    <t>IVSS34</t>
  </si>
  <si>
    <t>Obligor Probability Of Default in Range [1.00%,7.50%)</t>
  </si>
  <si>
    <t>The total outstanding amount of underlying exposures whose one-year-ahead probability of default has been assessed as in the range 1.00%&lt;= x &lt; 7.50%. This estimate can either come from the originator or the relevant national central bank.
Where there is no regulatory requirement to calculate Probability of Default, enter ND5.</t>
  </si>
  <si>
    <t>IVSS35</t>
  </si>
  <si>
    <t>Obligor Probability Of Default in Range [7.50%,20.00%)</t>
  </si>
  <si>
    <t>The total outstanding amount of underlying exposures whose one-year-ahead probability of default has been assessed as in the range 7.50%&lt;= x &lt; 20.00%. This estimate can either come from the originator or the relevant national central bank.
Where there is no regulatory requirement to calculate Probability of Default, enter ND5.</t>
  </si>
  <si>
    <t>IVSS36</t>
  </si>
  <si>
    <t>Obligor Probability Of Default in Range [20.00%,100.00%]</t>
  </si>
  <si>
    <t>The total outstanding amount of underlying exposures whose one-year-ahead probability of default has been assessed as in the range 20.00%&lt;= x &lt;= 100.00%. This estimate can either come from the originator or the relevant national central bank.
Where there is no regulatory requirement to calculate Probability of Default, enter ND5.</t>
  </si>
  <si>
    <t>IVSS37</t>
  </si>
  <si>
    <t>Internal Loss Given Default Estimate</t>
  </si>
  <si>
    <t>The originator’s latest Loss Given Default estimate for the underlying exposure in a downturn scenario, weighted using the total outstanding principal balance of the underlying exposures as at the data cut-off date.
Where there is no regulatory requirement to calculate Loss Given Default, enter ND5.</t>
  </si>
  <si>
    <t>IVSS38</t>
  </si>
  <si>
    <t>Arrears 1-29 Days</t>
  </si>
  <si>
    <t>The percentage of exposures of this type in arrears on principal and/or interest payments due for a period between 1 and 29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</si>
  <si>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IVSS39</t>
  </si>
  <si>
    <t>Arrears 30-59 Days</t>
  </si>
  <si>
    <t>The percentage of exposures in arrears on principal and/or interest payments due for a period between 30 and 59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</si>
  <si>
    <t>IVSS40</t>
  </si>
  <si>
    <t>Arrears 60-89 Days</t>
  </si>
  <si>
    <t>The percentage of exposures in arrears on principal and/or interest payments due for a period between 60 and 89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</si>
  <si>
    <t>IVSS41</t>
  </si>
  <si>
    <t>Arrears 90-119 Days</t>
  </si>
  <si>
    <t>The percentage of exposures in arrears on principal and/or interest payments due for a period between 90 and 119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</si>
  <si>
    <t>IVSS42</t>
  </si>
  <si>
    <t>Arrears 120-149 Days</t>
  </si>
  <si>
    <t>The percentage of exposures in arrears on principal and/or interest payments due for a period between 120 and 149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</si>
  <si>
    <t>IVSS43</t>
  </si>
  <si>
    <t>Arrears 150-179 Days</t>
  </si>
  <si>
    <t>The percentage of exposures in arrears on principal and/or interest payments due for a period between 150 and 179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</si>
  <si>
    <t>IVSS44</t>
  </si>
  <si>
    <t>Arrears 180+ Days</t>
  </si>
  <si>
    <t>The percentage of exposures in arrears on principal and/or interest payments due for a period for 180 days or more as at the data cut-off date. The percentage is calculated as the total outstanding principal amount as at the data cut-off date of the exposures in this category of arrears, relative to the total outstanding principal amount of all exposures as at the data cut-off date.</t>
  </si>
  <si>
    <t>Tests/Events/Triggers information section</t>
  </si>
  <si>
    <t>IVSR1</t>
  </si>
  <si>
    <t>Report the same unique identifier here as the one entered into field IVSS1.</t>
  </si>
  <si>
    <t>IVSR2</t>
  </si>
  <si>
    <t>Original Test/Event/Trigger Identifier</t>
  </si>
  <si>
    <t>The original unique test/event/trigger identifier. The reporting entity must not amend this unique identifier.</t>
  </si>
  <si>
    <t>{ALPHANUM-1000}</t>
  </si>
  <si>
    <t>IVSR3</t>
  </si>
  <si>
    <t>New Test/Event/Trigger Identifier</t>
  </si>
  <si>
    <t>If the original identifier in field IVSR2 cannot be maintained in this field enter the new identifier here. If there has been no change in the identifier, enter the same identifier as in IVSR2. The reporting entity must not amend this unique identifier.</t>
  </si>
  <si>
    <t>IVSR4</t>
  </si>
  <si>
    <t>Description</t>
  </si>
  <si>
    <t>Describe the test/event/trigger, including any formulae. This is a free text field, however the description of the test/event/trigger includes any formulae and key definitions to allow an investor/potential investor to form a reasonable view of the test/event/trigger and any conditions and consequences attached to it.</t>
  </si>
  <si>
    <t>{ALPHANUM-10000}</t>
  </si>
  <si>
    <t>IVSR5</t>
  </si>
  <si>
    <t>Threshold Level</t>
  </si>
  <si>
    <t>Enter the level at which the test is deemed to have been met, the trigger is deemed to have been breached, or at which any other action is deemed to occur, as applicable given the type of test/event/trigger being reported. In the event of non-numerical tests/events/triggers, enter ND5.</t>
  </si>
  <si>
    <t>{NUMERIC}</t>
  </si>
  <si>
    <t>IVSR6</t>
  </si>
  <si>
    <t>Actual Value</t>
  </si>
  <si>
    <t xml:space="preserve">Enter the current value of the measure being compared against the threshold level. In the event of non-numerical tests/events/triggers, enter ND5. Where percentages are being entered, these are to be entered in the form of percentage points, e.g. 99.50 for 99.50%, e.g. 0.006 for 0.006%.
</t>
  </si>
  <si>
    <t>IVSR7</t>
  </si>
  <si>
    <t>Status</t>
  </si>
  <si>
    <t xml:space="preserve">Is this status of the test/event/trigger set to 'Breach' (i.e. the test has not been met or the trigger conditions have been met) at the data cut-off date?
</t>
  </si>
  <si>
    <t>IVSR8</t>
  </si>
  <si>
    <t>Cure Period</t>
  </si>
  <si>
    <t>Enter the maximum number of days granted for this test/trigger to be brought back into compliance with the required level. If no time is granted (i.e. there is no Cure Period), enter 0.</t>
  </si>
  <si>
    <t>{INTEGER-9999}</t>
  </si>
  <si>
    <t>IVSR9</t>
  </si>
  <si>
    <t>Calculation Frequency</t>
  </si>
  <si>
    <t>Enter the number of calendar days' interval for calculating the test. Use round numbers, for example 7 for weekly, 30 for monthly, 90 for quarterly, and 365 yearly.</t>
  </si>
  <si>
    <t>IVSR10</t>
  </si>
  <si>
    <t>Consequence for Breach</t>
  </si>
  <si>
    <t>Enter the consequence, as per the securitisation documentation, for this test/event/trigger not being satisfied (i.e. being breached):
Change in the priority of payments (CHPP)
Replacement of a counterparty (CHCP)
Both change in the priority of payments and replacement of a counterparty (BOTH)
Other consequence (OTHR)</t>
  </si>
  <si>
    <t>Cash-flow information section</t>
  </si>
  <si>
    <t>IVSF1</t>
  </si>
  <si>
    <t>IVSF2</t>
  </si>
  <si>
    <t>Original Cashflow Item Identifier</t>
  </si>
  <si>
    <t>The original unique cashflow item identifier. The reporting entity must not amend this unique identifier.</t>
  </si>
  <si>
    <t>IVSF3</t>
  </si>
  <si>
    <t>New Cashflow Item Identifier</t>
  </si>
  <si>
    <t>If the original identifier in field IVSF2 cannot be maintained in this field enter the new identifier here. If there has been no change in the identifier, enter the same identifier as in IVSF2. The reporting entity must not amend this unique identifier.</t>
  </si>
  <si>
    <t>IVSF4</t>
  </si>
  <si>
    <t>Cashflow Item</t>
  </si>
  <si>
    <t xml:space="preserve">List the cashflow item. This field is to be completed in the order of the applicable priority of receipts or payments as at the data cut-off date. That is, each source of cash inflows must be listed in turn, after which sources of cash outflows must be listed. </t>
  </si>
  <si>
    <t>IVSF5</t>
  </si>
  <si>
    <t>Amount Paid During Period</t>
  </si>
  <si>
    <t>What are the funds paid out as per the priority of payments for this item? Enter negative values for funds paid out, positive values for funds received. Note that the "Amount Paid During Period" value entered in a given line (e.g. in line B) plus the "Available Funds Post" value entered in the preceding line (e.g. line A) together equal the "Available Funds Post" value entered in this line (e.g. line B).
Include the currency in which the amount is denominated, using {CURRENCYCODE_3} format.</t>
  </si>
  <si>
    <t>IVSF6</t>
  </si>
  <si>
    <t>Available Funds Post</t>
  </si>
  <si>
    <t>What are the funds available to the priority of payments after to the application of the cashflow item? Note that the "Amount Paid In During Period" value entered in a given line (e.g. in line B) plus the "Available Funds Post" value entered in the preceding line (e.g. line A) together equal the "Available Funds Post" value entered in this line (e.g. line B).
Include the currency in which the amount is denominated, using {CURRENCYCODE_3} format.</t>
  </si>
  <si>
    <t>ANNEX 14: NON-ABCP_INSIDE_INFORMATION_OR_SIGNIFICANT_EVENT</t>
  </si>
  <si>
    <t>SESS1</t>
  </si>
  <si>
    <t>SESS2</t>
  </si>
  <si>
    <t>The data cut-off date for this data submission. When submitted alongside an underlying exposures and investor report data submission, this must match the data cut-off date in the applicable underlying exposure and investor report templates submitted.</t>
  </si>
  <si>
    <t>SESS3</t>
  </si>
  <si>
    <t>No Longer STS</t>
  </si>
  <si>
    <t>Has the securitisation ceased to meet STS requirements? If the securitisation has never had STS status, then enter ND5.</t>
  </si>
  <si>
    <t>SESS4</t>
  </si>
  <si>
    <t>Remedial Actions</t>
  </si>
  <si>
    <t>Have competent authorities taken any remedial actions relating to this securitisation? If the securitisation is not an STS securitisation, then enter ND5.</t>
  </si>
  <si>
    <t>SESS5</t>
  </si>
  <si>
    <t>Administrative Actions</t>
  </si>
  <si>
    <t>Have competent authorities taken any administrative actions relating to this securitisation? If the securitisation is not an STS securitisation, then enter ND5.</t>
  </si>
  <si>
    <t>SESS6</t>
  </si>
  <si>
    <t>Material Amendment to Transaction Documents</t>
  </si>
  <si>
    <t>Describe any material amendments made to transaction documents, including the name and item code (pursuant to Table 3 in Annex I) of the document as well as a detailed description of the amendments.</t>
  </si>
  <si>
    <t>SESS7</t>
  </si>
  <si>
    <t>Perfection Of Sale</t>
  </si>
  <si>
    <t>Pursuant to Article 20(5) of Regulation (EU) 2017/2402, is the transfer of underlying exposures to the SSPE (i.e. perfection of sale) being performed after the securitisation closing date?</t>
  </si>
  <si>
    <t>SESS8</t>
  </si>
  <si>
    <t>Current Waterfall Type</t>
  </si>
  <si>
    <t>Choose, from the list below, the closest waterfall arrangement currently applicable to the securitisation:
Turbo Waterfall (TRWT)
Sequential Waterfall (SQWT)
Pro-rata Waterfall (PRWT)
Currently Sequential, with Possibility to Switch to Pro-rata in the Future (SQPR)
Currently Pro-rata, with Possibility to Switch to Sequential in the Future (PRSQ)
Other (OTHR)</t>
  </si>
  <si>
    <t>SESS9</t>
  </si>
  <si>
    <t>Master Trust Type</t>
  </si>
  <si>
    <t>If the securitisation has a master trust structure, select the most appropriate description of the structure:
Each SSPE is independent from other SSPEs with respect to note issuance and cashflow distribution (a.k.a. 'capitalist structure') (CSTR)
Losses are shared across all SSPEs and single classes of notes are issued independently from more senior or junior classes (a.k.a. 'socialist structure' or 'de-linked master trust') (SSTR)
Other (OTHR)</t>
  </si>
  <si>
    <t>SESS10</t>
  </si>
  <si>
    <t>SSPE Value</t>
  </si>
  <si>
    <t>If the securitisation has a master trust structure, enter the face value of all underlying exposures (principal and charges) in which the trust or SSPE has a beneficial interest at the data cut-off date.
Include the currency in which the amount is denominated, using {CURRENCYCODE_3} format.</t>
  </si>
  <si>
    <t>SESS11</t>
  </si>
  <si>
    <t>SSPE Principal Value</t>
  </si>
  <si>
    <t>If the securitisation has a master trust structure, enter the face value of all underlying exposures (principal only) in which the trust had a beneficial interest at the data cut-off date.
Include the currency in which the amount is denominated, using {CURRENCYCODE_3} format.</t>
  </si>
  <si>
    <t>SESS12</t>
  </si>
  <si>
    <t>SSPE Number Of Accounts</t>
  </si>
  <si>
    <t>If the securitisation has a master trust structure, enter the number of accounts in which the trust or SSPE has a beneficial interest at the data cut-off date.</t>
  </si>
  <si>
    <t>{INTEGER-999999999}</t>
  </si>
  <si>
    <t>SESS13</t>
  </si>
  <si>
    <t>Note Principal Balance</t>
  </si>
  <si>
    <t>If the securitisation has a master trust structure, enter the face value of all asset-backed notes, collateralised by the underlying exposures in the trust.
Include the currency in which the amount is denominated, using {CURRENCYCODE_3} format.</t>
  </si>
  <si>
    <t>SESS14</t>
  </si>
  <si>
    <t>Seller Share</t>
  </si>
  <si>
    <t>If the securitisation has a master trust structure, enter the originator's interest in the trust, expressed as a percentage. In the event of multiple originators, enter the aggregate interest across all originators.</t>
  </si>
  <si>
    <t>SESS15</t>
  </si>
  <si>
    <t>Funding Share</t>
  </si>
  <si>
    <t>If the securitisation has a master trust structure, enter the SSPE's interest of this series in the trust at the data cut-off date, expressed as a percentage.</t>
  </si>
  <si>
    <t>SESS16</t>
  </si>
  <si>
    <t>Revenue Allocated To This Series</t>
  </si>
  <si>
    <t>If the securitisation has a master trust structure, enter the revenue amounts allocated to this series from the trust.
Include the currency in which the amount is denominated, using {CURRENCYCODE_3} format.</t>
  </si>
  <si>
    <t>SESS17</t>
  </si>
  <si>
    <t>Interest Rate Swap Benchmark</t>
  </si>
  <si>
    <t>Describe the type of interest rate swap benchmark on the payer leg of the swap is fixed to: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t>
  </si>
  <si>
    <t>SESS18</t>
  </si>
  <si>
    <t>Interest Rate Swap Maturity Date</t>
  </si>
  <si>
    <t>Date of maturity for the interest rate swap.</t>
  </si>
  <si>
    <t>SESS19</t>
  </si>
  <si>
    <t>Interest Rate Swap Notional</t>
  </si>
  <si>
    <t>Interest rate swap notional amount as at the data cut-off date.
Include the currency in which the amount is denominated, using {CURRENCYCODE_3} format.</t>
  </si>
  <si>
    <t>SESS20</t>
  </si>
  <si>
    <t>Currency Swap Payer Currency</t>
  </si>
  <si>
    <t>Enter the currency that the payer leg of the swap is paying.</t>
  </si>
  <si>
    <t>{CURRENCYCODE_3}</t>
  </si>
  <si>
    <t>SESS21</t>
  </si>
  <si>
    <t>Currency Swap Receiver Currency</t>
  </si>
  <si>
    <t>Enter the currency that the receiver leg of the swap is paying.</t>
  </si>
  <si>
    <t>SESS22</t>
  </si>
  <si>
    <t>Exchange Rate For Currency Swap</t>
  </si>
  <si>
    <t>The exchange rate that has been set for a currency swap.</t>
  </si>
  <si>
    <t>SESS23</t>
  </si>
  <si>
    <t>Currency Swap Maturity Date</t>
  </si>
  <si>
    <t>Date of maturity for the currency swap.</t>
  </si>
  <si>
    <t>SESS24</t>
  </si>
  <si>
    <t>Currency Swap Notional</t>
  </si>
  <si>
    <t>Currency swap notional amount as at the data cut-off date.
Include the currency in which the amount is denominated, using {CURRENCYCODE_3} format.</t>
  </si>
  <si>
    <t>Tranche/bond information section</t>
  </si>
  <si>
    <t>Tranche/bond-level information section</t>
  </si>
  <si>
    <t>SEST1</t>
  </si>
  <si>
    <t>Report the same unique identifier here as the one entered into field SESS1.</t>
  </si>
  <si>
    <t>SEST2</t>
  </si>
  <si>
    <t>Original Tranche Identifier</t>
  </si>
  <si>
    <t>The original unique identifier assigned to this instrument. The reporting entity must not amend this unique identifier.</t>
  </si>
  <si>
    <t>SEST3</t>
  </si>
  <si>
    <t>New Tranche Identifier</t>
  </si>
  <si>
    <t>If the original identifier in field SEST2 cannot be maintained in this field enter the new identifier here. If there has been no change in the identifier, enter the value in field SEST2. The reporting entity must not amend this unique identifier.</t>
  </si>
  <si>
    <t>SEST4</t>
  </si>
  <si>
    <t>International Securities Identification Number</t>
  </si>
  <si>
    <t>The ISIN code assigned to this tranche, where applicable.</t>
  </si>
  <si>
    <t>{ISIN}</t>
  </si>
  <si>
    <t>SEST5</t>
  </si>
  <si>
    <t>Tranche Name</t>
  </si>
  <si>
    <t>The designation (typically a letter and/or number) given to this tranche of bonds (or class of securities) which exhibit the same rights, priorities and characteristics as defined in the prospectus i.e. Series 1, Class A1 etc.</t>
  </si>
  <si>
    <t>SEST6</t>
  </si>
  <si>
    <t>Tranche/Bond Type</t>
  </si>
  <si>
    <t>Select the most appropriate option to describe the repayment profile of the instrument:
Hard bullet (i.e. fixed maturity date) (HBUL)
Soft bullet (i.e. scheduled maturity date can be extended to the legal maturity date) (SBUL)
Scheduled amortisation (i.e. repayment of principal on scheduled amortisation dates) (SAMO)
Controlled amortisation (i.e. repayment of principal begins at a specified period) (CAMM)
Other (OTHR)</t>
  </si>
  <si>
    <t>SEST7</t>
  </si>
  <si>
    <t>The currency denomination of this instrument.</t>
  </si>
  <si>
    <t>SEST8</t>
  </si>
  <si>
    <t>The Original Principal Balance of this tranche at issuance
Include the currency in which the amount is denominated, using {CURRENCYCODE_3} format.</t>
  </si>
  <si>
    <t>SEST9</t>
  </si>
  <si>
    <t>The par, or notional, balance of this tranche after the current Principal Payment Date
Include the currency in which the amount is denominated, using {CURRENCYCODE_3} format.</t>
  </si>
  <si>
    <t>SEST10</t>
  </si>
  <si>
    <t>Interest Payment Frequency</t>
  </si>
  <si>
    <t>The frequency with which interest is due to be paid on this instrument:
Monthly (MNTH)
Quarterly (QUTR)
Semi Annual (SEMI)
Annual (YEAR)
Other (OTHR)</t>
  </si>
  <si>
    <t>SEST11</t>
  </si>
  <si>
    <t>Interest Payment Date</t>
  </si>
  <si>
    <t>The first occurring date, after the data cut-off date being reported, upon which interest payments are scheduled to be distributed to bondholders of this tranche.</t>
  </si>
  <si>
    <t>SEST12</t>
  </si>
  <si>
    <t>Principal Payment Date</t>
  </si>
  <si>
    <t>The first occurring date, after the data cut-off date being reported, upon which principal payments are scheduled to be distributed to bondholders of this tranche.</t>
  </si>
  <si>
    <t>SEST13</t>
  </si>
  <si>
    <t>Current Coupon</t>
  </si>
  <si>
    <t>The coupon on the instrument in basis points.</t>
  </si>
  <si>
    <t>SEST14</t>
  </si>
  <si>
    <t>Current Interest Rate Margin/Spread</t>
  </si>
  <si>
    <t>The coupon spread applied to the reference interest index as defined in the offering document applicable to the specific instrument in basis points.</t>
  </si>
  <si>
    <t>SEST15</t>
  </si>
  <si>
    <t>Coupon Floor</t>
  </si>
  <si>
    <t>The coupon floor of the instrument.</t>
  </si>
  <si>
    <t>SEST16</t>
  </si>
  <si>
    <t>Coupon Cap</t>
  </si>
  <si>
    <t>The coupon cap of the instrument.</t>
  </si>
  <si>
    <t>SEST17</t>
  </si>
  <si>
    <t>Step-Up/Step-Down Coupon Value</t>
  </si>
  <si>
    <t>If any, what is the value of the Step-up/Step-down coupon as per the terms and conditions of the securitisation/programme?</t>
  </si>
  <si>
    <t>SEST18</t>
  </si>
  <si>
    <t>Step-Up/Step-Down Coupon Date</t>
  </si>
  <si>
    <t>If any, what is the date on which the coupon definition is supposed to change as per the terms and conditions of the securitisation/programme?</t>
  </si>
  <si>
    <t>SEST19</t>
  </si>
  <si>
    <t>Business Day Convention</t>
  </si>
  <si>
    <t>Business day convention used for the calculation of interest due:
Following (FWNG)
Modified Following (MODF)
Nearest (NEAR) 
Preceding (PREC)
Other (OTHR)</t>
  </si>
  <si>
    <t>SEST20</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</si>
  <si>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</si>
  <si>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</si>
  <si>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SEST21</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</si>
  <si>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</si>
  <si>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</si>
  <si>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SEST22</t>
  </si>
  <si>
    <t>Date that this instrument was issued.</t>
  </si>
  <si>
    <t>SEST23</t>
  </si>
  <si>
    <t>Disbursement Date</t>
  </si>
  <si>
    <t>First date starting on which the amount of interest payable on the instrument is calculated.</t>
  </si>
  <si>
    <t>SEST24</t>
  </si>
  <si>
    <t>Legal Maturity</t>
  </si>
  <si>
    <t>The date before which this instrument must be repaid in order not to be in default.</t>
  </si>
  <si>
    <t>SEST25</t>
  </si>
  <si>
    <t>Extension Clause</t>
  </si>
  <si>
    <t>Select the most appropriate option to describe which party has the right to extend the maturity of the instrument, as per the terms and conditions of the securitisation/programme:
SSPE only (ISUR)
Noteholder (NHLD)
Either SSPE or noteholder (ISNH)
No option (NOPT)</t>
  </si>
  <si>
    <t>SEST26</t>
  </si>
  <si>
    <t>Next Call Date</t>
  </si>
  <si>
    <t>What is the next date on which the instrument can be called as per the terms and conditions of the securitisation/programme? This excludes clean-up arrangements.</t>
  </si>
  <si>
    <t>SEST27</t>
  </si>
  <si>
    <t>Clean-Up Call Threshold</t>
  </si>
  <si>
    <t>What is the clean-up call threshold as per the terms and conditions of the securitisation/programme?</t>
  </si>
  <si>
    <t>SEST28</t>
  </si>
  <si>
    <t>Next Put date</t>
  </si>
  <si>
    <t>What is the next put date as per the terms and conditions of the securitisation/programme?</t>
  </si>
  <si>
    <t>SEST29</t>
  </si>
  <si>
    <t xml:space="preserve">The 'days' convention used to calculate interest:
30 / 360 (A011)
Actual / 365 (A005)
Actual / 360 (A004)
Actual / Actual ICMA (A006)
Actual / Actual ISDA (A008)
Actual / Actual AFB (A010)
Actual / 366 (A009)
Other (OTHR)
</t>
  </si>
  <si>
    <t>SEST30</t>
  </si>
  <si>
    <t>Settlement Convention</t>
  </si>
  <si>
    <t xml:space="preserve">Usual settlement convention for the tranche:
T Plus One (TONE)
T Plus Two (TTWO)
T Plus Three (TTRE)
As soon as possible (ASAP)
At the end of Contract (ENDC)
End of Month (MONT)
Future (FUTU)
Next Day (NXTD)
Regular (REGU)
T Plus Five (TFIV)
T Plus Four (TFOR)
When and if issued (WHIF)
When Distributed (WDIS)
When Issued (WISS)
When Issued or Distributed (WHID)
Other (OTHR)
</t>
  </si>
  <si>
    <t>SEST31</t>
  </si>
  <si>
    <t>Current Attachment Point</t>
  </si>
  <si>
    <t>The current tranche attachment point, calculated as per Article 256 of Regulation (EU) No 575/2013, and multiplied by 100.</t>
  </si>
  <si>
    <t>SEST32</t>
  </si>
  <si>
    <t>Original Attachment Point</t>
  </si>
  <si>
    <t>The tranche attachment point at the time of issuance of the tranche notes, calculated as per Article 256 of Regulation (EU) No 575/2013, and multiplied by 100.</t>
  </si>
  <si>
    <t>SEST33</t>
  </si>
  <si>
    <t>Current Credit Enhancement</t>
  </si>
  <si>
    <t>The current tranche credit enhancement, calculated as per the originator/sponsor/SSPE's definition</t>
  </si>
  <si>
    <t>SEST34</t>
  </si>
  <si>
    <t>Original Credit Enhancement</t>
  </si>
  <si>
    <t>The tranche credit enhancement at the time of issuance of the tranche notes, calculated as per the originator/sponsor/SSPE's definition</t>
  </si>
  <si>
    <t>SEST35</t>
  </si>
  <si>
    <t>Credit Enhancement Formula</t>
  </si>
  <si>
    <t>Describe/Enter the formula used to calculate the tranche credit enhancement.</t>
  </si>
  <si>
    <t>SEST36</t>
  </si>
  <si>
    <t>Pari-Passu Tranches</t>
  </si>
  <si>
    <t>Enter the ISINs of all tranches (including this one) that, as at the data cut-off date, rank pari-passu with the current tranche according to the securitisation priority of payments as at the data cut-off date. In the event of multiple ISINs, all ISINs must be provided in accordance with the XML schema.</t>
  </si>
  <si>
    <t>SEST37</t>
  </si>
  <si>
    <t>Senior Tranches</t>
  </si>
  <si>
    <t>Enter the ISINs of all tranches that, as at the data cut-off date, rank senior to the current tranche according to the securitisation priority of payments as at the data cut-off date. In the event of multiple ISINs, all ISINs must be provided in accordance with the XML schema.</t>
  </si>
  <si>
    <t>SEST38</t>
  </si>
  <si>
    <t>Outstanding Principal Deficiency Ledger Balance</t>
  </si>
  <si>
    <t>The unpaid Principal Deficiency Ledger balance of the tranche in question.
Include the currency in which the amount is denominated, using {CURRENCYCODE_3} format.</t>
  </si>
  <si>
    <t>SEST39</t>
  </si>
  <si>
    <t>Guarantor Legal Entity Identifier</t>
  </si>
  <si>
    <t xml:space="preserve">If the tranche has been guaranteed, provide the Legal Entity Identifier (as specified in the Global Legal Entity Foundation (GLEIF) database) of the guarantor. If not guaranteed, enter ND5.
</t>
  </si>
  <si>
    <t>{LEI}</t>
  </si>
  <si>
    <t>SEST40</t>
  </si>
  <si>
    <t>Guarantor Name</t>
  </si>
  <si>
    <t>Give the full legal name of the guarantor. The name entered must match the name associated with the LEI in the Global Legal Entity Foundation (GLEIF) database. If not guaranteed, enter ND5.</t>
  </si>
  <si>
    <t>SEST41</t>
  </si>
  <si>
    <t>Guarantor ESA Subsector</t>
  </si>
  <si>
    <t>The ESA 2010 classification of the guarantor according to Regulation (EU) No 549/2013 ('ESA 2010'). This entry must be provided at the sub-sector level. Use one of the values available in Table 1 of Annex I to this Regulation. If not guaranteed, enter ND5.</t>
  </si>
  <si>
    <t>{ESA}</t>
  </si>
  <si>
    <t>SEST42</t>
  </si>
  <si>
    <t>Protection Type</t>
  </si>
  <si>
    <t>List the type of protection instrument used:
Credit Default Swap (CDSX)
Credit-Linked Note (CLKN)
Total Return Swap (TRES)
Financial Guarantee (a.k.a. unfunded credit risk mitigation) (FGUA)
Credit Insurance (CINS)
Other (OTHR)</t>
  </si>
  <si>
    <t>Account information section</t>
  </si>
  <si>
    <t>Account-level information section</t>
  </si>
  <si>
    <t>SESA1</t>
  </si>
  <si>
    <t>SESA2</t>
  </si>
  <si>
    <t>Original Account Identifier</t>
  </si>
  <si>
    <t>The original unique account identifier. The reporting entity must not amend this unique identifier.</t>
  </si>
  <si>
    <t>SESA3</t>
  </si>
  <si>
    <t>New Account Identifier</t>
  </si>
  <si>
    <t>If the original identifier in field SESA2 cannot be maintained in this field enter the new identifier here. If there has been no change in the identifier, enter the same identifier as in SESA2. The reporting entity must not amend this unique identifier.</t>
  </si>
  <si>
    <t>SESA4</t>
  </si>
  <si>
    <t>Account Type</t>
  </si>
  <si>
    <t>The type of account:
Cash Reserve Account (CARE)
Commingling Reserve Account (CORE)
Set-off Reserve Account (SORE)
Liquidity Facility (LQDF)
Margin Account (MGAC)
Other Account (OTHR)</t>
  </si>
  <si>
    <t>SESA5</t>
  </si>
  <si>
    <t>Account Target Balance</t>
  </si>
  <si>
    <t>The amount of funds that would be on deposit in the account in question when it is fully funded pursuant to the securitisation documentation.
Include the currency in which the amount is denominated, using {CURRENCYCODE_3} format.</t>
  </si>
  <si>
    <t>SESA6</t>
  </si>
  <si>
    <t>Account Actual Balance</t>
  </si>
  <si>
    <t>The balance of funds on deposit in the account in question at the Accrual End Date.
Include the currency in which the amount is denominated, using {CURRENCYCODE_3} format.</t>
  </si>
  <si>
    <t>SESA7</t>
  </si>
  <si>
    <t>Amortising Account</t>
  </si>
  <si>
    <t>Is the account amortising over the lifetime of the securitisation?</t>
  </si>
  <si>
    <t>Counterparty information section</t>
  </si>
  <si>
    <t>Counterparty-level information section</t>
  </si>
  <si>
    <t>SESP1</t>
  </si>
  <si>
    <t>SESP2</t>
  </si>
  <si>
    <t>Counterparty Legal Entity Identifier</t>
  </si>
  <si>
    <t>Provide the Legal Entity Identifier (as specified in the Global Legal Entity Foundation (GLEIF) database) of the counterparty.</t>
  </si>
  <si>
    <t>SESP3</t>
  </si>
  <si>
    <t>Counterparty Name</t>
  </si>
  <si>
    <t>Give the full legal name of the counterparty. The name entered must match the name associated with the LEI in the Global Legal Entity Foundation (GLEIF) database.</t>
  </si>
  <si>
    <t>SESP4</t>
  </si>
  <si>
    <t>Counterparty Type</t>
  </si>
  <si>
    <t xml:space="preserve">The type of counterparty:
Account Bank (ABNK)
Backup Account Bank (BABN)
Account Bank Facilitator (ABFC)
Account Bank Guarantor (ABGR)
Collateral Agent (CAGT)
Paying Agent (PAYA)
Calculation Agent (CALC)
Administration Agent (ADMI)
Administration Sub-Agent (ADSA)
Transfer Agent (RANA)
Verification agent (VERI)
Security agent (SECU)
Cash Advance Provider (CAPR)
Collateral Provider (COLL)
Guaranteed Investment Contract Provider (GICP)
Insurance Policy Credit Provider (IPCP)
Liquidity Facility Provider (LQFP)
Backup Liquidity Facility Provider (BLQP)
Savings Mortgage Participant (SVMP)
Issuer (ISSR)
Originator (ORIG)
Seller (SELL)
Sponsor of the Securitisation Special Purpose Entity (SSSP)
Servicer (SERV)
Backup Servicer (BSER)
Backup Servicer Facilitator (BSRF)
Special Servicer (SSRV)
Subscriber (SUBS)
Interest Rate Swap Provider (IRSP)
Backup Interest Rate Swap Provider (BIPR)
Currency Swap Provider (CSPR)
Backup Currency Swap Provider (BCSP)
Auditor (AUDT)
Counsel (CNSL)
Trustee (TRUS)
Representative of Noteholders (REPN)
Underwriter (UNDR)
Arranger (ARRG)
Dealer (DEAL)
Manager (MNGR)
Letter of Credit Provider (LCPR)
Multi-Seller Conduit (MSCD)
Securitisation Special Purpose Entity (SSPE)
Liquidity or Liquidation Agent (LQAG)
Equity owner of conduit/SSPE (EQOC)
Swingline Facility Provider (SWNG)
Start-up Loan or Lease Provider (SULP)
Repurchase Agreement Counterparty (RAGC)
Cash Manager (CASM)
Collection Account Bank (CACB)
Collateral Account Bank (COLA)
Subordinated Loan Provider (SBLP)
Collateralised Loan Obligation Manager (CLOM)
Portfolio Advisor (PRTA)
Substitution Agent (SUBA)
Other (OTHR)
</t>
  </si>
  <si>
    <t>SESP5</t>
  </si>
  <si>
    <t>Counterparty Country Of Establishment</t>
  </si>
  <si>
    <t>Country where the counterparty is established.</t>
  </si>
  <si>
    <t>{COUNTRYCODE_2}</t>
  </si>
  <si>
    <t>SESP6</t>
  </si>
  <si>
    <t>Counterparty Rating Threshold</t>
  </si>
  <si>
    <t>If there is a ratings-based threshold specified for the service performed by this counterparty in the securitisation, enter the counterparty rating threshold as at the data cut-off date. 
In the event of multiple ratings, all ratings are to be provided as per the XML schema. If there is no such ratings-based threshold, enter ND5.</t>
  </si>
  <si>
    <t>SESP7</t>
  </si>
  <si>
    <t>Counterparty Rating</t>
  </si>
  <si>
    <t>If there is a ratings-based threshold specified for the service performed by this counterparty in the securitisation, enter the counterparty rating as at the data cut-off date. 
In the event of multiple rating thresholds, all rating thresholds are to be provided as per the XML schema. If there is no such ratings-based threshold, enter ND5.</t>
  </si>
  <si>
    <t>SESP8</t>
  </si>
  <si>
    <t>Counterparty Rating Source Legal Entity Identifier</t>
  </si>
  <si>
    <t>If there is a ratings-based threshold specified for the service performed by this counterparty in the securitisation, enter the Legal Entity Identifier of the provider of the counterparty rating (as specified in the Global Legal Entity Foundation (GLEIF) database) as at the data cut-off date. 
In the event of multiple ratings, all rating provider Legal Entity Identifiers are to be provided as per the XML schema. If there is no such ratings-based threshold, enter ND5.</t>
  </si>
  <si>
    <t>SESP9</t>
  </si>
  <si>
    <t>Counterparty Rating Source Name</t>
  </si>
  <si>
    <t>If there is a ratings-based threshold specified for the service performed by this counterparty in the securitisation, enter the full name of the provider of the counterparty rating as at the data cut-off date. The name entered must match the name associated with the LEI in the Global Legal Entity Foundation (GLEIF) database.
 In the event of multiple ratings, all rating provider Legal Entity Identifiers are to be provided as per the XML schema. If there is no such ratings-based threshold, enter ND5.</t>
  </si>
  <si>
    <t>Martine.Domingues@socgen.com</t>
  </si>
  <si>
    <t>Societe Generale</t>
  </si>
  <si>
    <t>Martine DOMINGUES</t>
  </si>
  <si>
    <t>FLTR</t>
  </si>
  <si>
    <t>SELL</t>
  </si>
  <si>
    <t>RMRT</t>
  </si>
  <si>
    <t>Y</t>
  </si>
  <si>
    <t>N</t>
  </si>
  <si>
    <t>ND5</t>
  </si>
  <si>
    <t>ADA</t>
  </si>
  <si>
    <t>PoP_AmrtP(A)</t>
  </si>
  <si>
    <t>PoP_AmrtP(B)</t>
  </si>
  <si>
    <t>PoP_AmrtP(C)</t>
  </si>
  <si>
    <t>PoP_AmrtP(D)</t>
  </si>
  <si>
    <t>PoP_AmrtP(E)</t>
  </si>
  <si>
    <t>PoP_AmrtP(AF</t>
  </si>
  <si>
    <t>PoP_AmrtP(G)</t>
  </si>
  <si>
    <t>PoP_AmrtP(H)</t>
  </si>
  <si>
    <t>CHPP</t>
  </si>
  <si>
    <t>1.	Breach of Obligations
2.Breach of Representations
3.	Servicer Reports
4.Insolvency and Resolution Measures
5.Regulatory Events</t>
  </si>
  <si>
    <t>SQWT</t>
  </si>
  <si>
    <t>SAMO</t>
  </si>
  <si>
    <t>CAMM</t>
  </si>
  <si>
    <t>MNTH</t>
  </si>
  <si>
    <t>MODF</t>
  </si>
  <si>
    <t>OTHR</t>
  </si>
  <si>
    <t>ISNH</t>
  </si>
  <si>
    <t>A005</t>
  </si>
  <si>
    <t>NXTD</t>
  </si>
  <si>
    <t>0.0</t>
  </si>
  <si>
    <t>O2RNE8IBXP4R0TD8PU41</t>
  </si>
  <si>
    <t>SOCIETE GENERALE</t>
  </si>
  <si>
    <t>ABNK</t>
  </si>
  <si>
    <t>ISSR</t>
  </si>
  <si>
    <t>ORIG</t>
  </si>
  <si>
    <t>SERV</t>
  </si>
  <si>
    <t>PAYA</t>
  </si>
  <si>
    <t>SSSP</t>
  </si>
  <si>
    <t>P-2</t>
  </si>
  <si>
    <t>BBB (H)</t>
  </si>
  <si>
    <t>549300GCEDD8YCF5WU84</t>
  </si>
  <si>
    <t>5493006CQL3O3WJLVX08</t>
  </si>
  <si>
    <t>MOODY'S CORPORATION</t>
  </si>
  <si>
    <t>DBRS LIMITED</t>
  </si>
  <si>
    <t>CARE</t>
  </si>
  <si>
    <t>NOPT</t>
  </si>
  <si>
    <t>100.0</t>
  </si>
  <si>
    <t>No Credit Enhancement</t>
  </si>
  <si>
    <t>"Class A Notes Credit Enhancement Percentage" means, in relation to any Payment Date, the percentage (rounding upward the resultant figure to the nearest 0.01 per cent) equal (i) 100 per cent minus (ii) the ratio of:
(a) the difference between the Principal Amount Outstanding of the Class A Notes and any amount remaining on the Operating Account due to the rounding for the payment on a single Class A Note in accordance with the Conditions of the Class A Notes; and
(b) the Aggregate Outstanding Principal Balance;</t>
  </si>
  <si>
    <t>RED &amp; BLACK HOME LOANS France 3</t>
  </si>
  <si>
    <t>Operating_Account</t>
  </si>
  <si>
    <t>General_Reserve_Account</t>
  </si>
  <si>
    <t>Commingling_Reserve_Account</t>
  </si>
  <si>
    <t>CORE</t>
  </si>
  <si>
    <t>WAIR</t>
  </si>
  <si>
    <t>Defaulted</t>
  </si>
  <si>
    <t>(a) Required Notes Amortisation Amount in respect of the immediately following Payment Date</t>
  </si>
  <si>
    <t>(b) the expected difference (positive or negative) between (i) and (ii)</t>
  </si>
  <si>
    <t>(i) the Available Distribution Amount on such Payment Date</t>
  </si>
  <si>
    <t>(ii) items (A) to (C) and (E) of the Amortisation Period Priority of Payments;</t>
  </si>
  <si>
    <r>
      <t>Principal Deficiency Amount</t>
    </r>
    <r>
      <rPr>
        <i/>
        <sz val="11"/>
        <rFont val="Arial"/>
        <family val="2"/>
      </rPr>
      <t xml:space="preserve">    max((a)-(b);0)</t>
    </r>
  </si>
  <si>
    <t>Principal Deficiency Amount
  max((a)-(b);0)</t>
  </si>
  <si>
    <t>Each Payment Date</t>
  </si>
  <si>
    <t>General Reserve Required Amount Required Amount</t>
  </si>
  <si>
    <t>Commingling Reserve Account Opening Balance</t>
  </si>
  <si>
    <t>Commingling Reserve Account Closing Balance</t>
  </si>
  <si>
    <t>IVSS14_CURRENCY</t>
  </si>
  <si>
    <t>IVSS15_CURRENCY</t>
  </si>
  <si>
    <t>IVSS16_CURRENCY</t>
  </si>
  <si>
    <t>IVSS17_CURRENCY</t>
  </si>
  <si>
    <t>IVSS19_CURRENCY</t>
  </si>
  <si>
    <t>IVSS23_CURRENCY</t>
  </si>
  <si>
    <t>IVSS24_CURRENCY</t>
  </si>
  <si>
    <t>IVSS25_CURRENCY</t>
  </si>
  <si>
    <t>IVSS26_CURRENCY</t>
  </si>
  <si>
    <t>IVSS28_CURRENCY</t>
  </si>
  <si>
    <t>IVSS29_CURRENCY</t>
  </si>
  <si>
    <t>IVSS14 CURRENCY</t>
  </si>
  <si>
    <t>IVSS15 CURRENCY</t>
  </si>
  <si>
    <t>IVSS16 CURRENCY</t>
  </si>
  <si>
    <t>IVSS17 CURRENCY</t>
  </si>
  <si>
    <t>IVSS19 CURRENCY</t>
  </si>
  <si>
    <t>IVSS23 CURRENCY</t>
  </si>
  <si>
    <t>IVSS24 CURRENCY</t>
  </si>
  <si>
    <t>IVSS25 CURRENCY</t>
  </si>
  <si>
    <t>IVSS26 CURRENCY</t>
  </si>
  <si>
    <t>IVSS28 CURRENCY</t>
  </si>
  <si>
    <t>IVSS29 CURRENCY</t>
  </si>
  <si>
    <t>IVSF5_CURRENCY</t>
  </si>
  <si>
    <t>IVSF6_CURRENCY</t>
  </si>
  <si>
    <t>IVSF5 CURRENCY</t>
  </si>
  <si>
    <t>IVSF6 CURRENCY</t>
  </si>
  <si>
    <t>(A) 	on a pro rata and pari passu basis. any due and payable Issuer Operating Expenses and. in priority to such payment (if any). payment of any Issuer Operating Expenses Arrears calculated by the Management Company on the previous Payment Dates and remaining unpaid on such Payment Date,</t>
  </si>
  <si>
    <t>(B)	 on a pro rata and pari passu basis. any due and payable Class A Notes Interest Amounts on the Class A Notes,</t>
  </si>
  <si>
    <t>(C) 	in transfer to the credit of the General Reserve Account of an amount equal to the General Reserve Replenishment Amount applicable on such Payment Date,,</t>
  </si>
  <si>
    <t>(D) 	on a pro rata and pari passu basis. the Class A Notes Amortisation Amount in respect of the redemption of the Class A Notes,</t>
  </si>
  <si>
    <t>(E)	 on a pro rata and pari passu basis. any due and payable Class B Notes Interest Amounts on the Class B Notes and. in priority to such payment. payment (on a pro rata and pari passu basis) of any Class B Notes Interest Amount Arrears calculated by the Management Company on the previous Payment Dates and remaining due and unpaid on such Payment Date,</t>
  </si>
  <si>
    <t xml:space="preserve">(F) 	 on a pro rata and pari passu basis. the Class B Notes Amortisation Amount in respect of the redemption of the Class B Notes, </t>
  </si>
  <si>
    <t>(G)	  payment of any General Reserve Release Amount as repayment of the deposit made by the Seller under the General Reserve Deposit Agreement and. in priority to such payment. such amounts remaining unpaid from the previous Payment Dates, and</t>
  </si>
  <si>
    <t>(H)	 on any Payment Date which is not the Issuer Liquidation Date. the Excess Spread as interest payment to the Unitholders.</t>
  </si>
  <si>
    <t>SESS10_CURRENCY</t>
  </si>
  <si>
    <t>SESS11_CURRENCY</t>
  </si>
  <si>
    <t>SESS13_CURRENCY</t>
  </si>
  <si>
    <t>SESS16_CURRENCY</t>
  </si>
  <si>
    <t>SESS19_CURRENCY</t>
  </si>
  <si>
    <t>SESS24_CURRENCY</t>
  </si>
  <si>
    <t>SESS10 CURRENCY</t>
  </si>
  <si>
    <t>SESS11 CURRENCY</t>
  </si>
  <si>
    <t>SESS13 CURRENCY</t>
  </si>
  <si>
    <t>SESS16 CURRENCY</t>
  </si>
  <si>
    <t>SESS19 CURRENCY</t>
  </si>
  <si>
    <t>SESS24 CURRENCY</t>
  </si>
  <si>
    <t>SESA5_CURRENCY</t>
  </si>
  <si>
    <t>SESA6_CURRENCY</t>
  </si>
  <si>
    <t>SESA5 CURRENCY</t>
  </si>
  <si>
    <t>SESA6 CURRENCY</t>
  </si>
  <si>
    <t>SEST8_CURRENCY</t>
  </si>
  <si>
    <t>SEST9_CURRENCY</t>
  </si>
  <si>
    <t>SEST38_CURRENCY</t>
  </si>
  <si>
    <t>SEST8 CURRENCY</t>
  </si>
  <si>
    <t>SEST9 CURRENCY</t>
  </si>
  <si>
    <t>SEST38 CURRENCY</t>
  </si>
  <si>
    <t xml:space="preserve">"Class A Notes Credit Enhancement Percentage" means  in relation to any Payment Date  the percentage (rounding upward the resultant figure to the nearest 0.01 per cent) equal (i) 100 per cent minus (ii) the ratio of: (a) the difference between the Principal Amount Outstanding of the Class A Notes and any amount remaining on the Operating Account due to the rounding for the payment on a single Class A Note in accordance with the Conditions of the Class A Notes  and (b) the Aggregate Outstanding Principal Balance </t>
  </si>
  <si>
    <t>+33-158980806</t>
  </si>
  <si>
    <t>Decote</t>
  </si>
  <si>
    <t>Id_Instruction</t>
  </si>
  <si>
    <t>Fund_Name</t>
  </si>
  <si>
    <t>Fund_Manager</t>
  </si>
  <si>
    <t>Fund_Manager_Tel</t>
  </si>
  <si>
    <t>Transfer_Amount</t>
  </si>
  <si>
    <t>Transfer_Currency</t>
  </si>
  <si>
    <t>Transfer_Title</t>
  </si>
  <si>
    <t>Transfer_Reference</t>
  </si>
  <si>
    <t>Instruction_Date</t>
  </si>
  <si>
    <t>Value_Date</t>
  </si>
  <si>
    <t>Signatory</t>
  </si>
  <si>
    <t>Title_Account_To_Be_Debited</t>
  </si>
  <si>
    <t>Bank_Account_To_Be_Debited</t>
  </si>
  <si>
    <t>BIC_Account_To_Be_Debited</t>
  </si>
  <si>
    <t>IBAN_Account_To_Be_Debited</t>
  </si>
  <si>
    <t>Settlement_Bank_Name</t>
  </si>
  <si>
    <t>Recipient_Name</t>
  </si>
  <si>
    <t>Recipient_Email</t>
  </si>
  <si>
    <t>Recipient_Tel</t>
  </si>
  <si>
    <t>Recipient_Fax</t>
  </si>
  <si>
    <t>Title _Account_To_Be_Credited</t>
  </si>
  <si>
    <t>Bank_Account_To_Be_Credited</t>
  </si>
  <si>
    <t>BIC_Account_To_Be_Credited</t>
  </si>
  <si>
    <t>IBAN_Account_To_Be_Credited</t>
  </si>
  <si>
    <t>Payment_Method</t>
  </si>
  <si>
    <t>Code_Paiement</t>
  </si>
  <si>
    <t>Country</t>
  </si>
  <si>
    <t>Charge_Bearer</t>
  </si>
  <si>
    <t>Address</t>
  </si>
  <si>
    <t>Dimitri BELLAICHE</t>
  </si>
  <si>
    <t>+33 1 86 65 64 30</t>
  </si>
  <si>
    <t>Dimitri Bellaiche</t>
  </si>
  <si>
    <t>TRF</t>
  </si>
  <si>
    <t>SEPA</t>
  </si>
  <si>
    <t>SLEV</t>
  </si>
  <si>
    <t>92, avenue de Wagram 75017 Paris, France</t>
  </si>
  <si>
    <t>SOGEFRPP</t>
  </si>
  <si>
    <t>FR76 3000 3071 2500 0993 8092 482</t>
  </si>
  <si>
    <t>BIC</t>
  </si>
  <si>
    <t>CCFRFRPP</t>
  </si>
  <si>
    <t>General Reserve</t>
  </si>
  <si>
    <t>Rounding A+B+Residual Units</t>
  </si>
  <si>
    <t>Key dates</t>
  </si>
  <si>
    <t>Default &amp; Recovery Historical Statistics</t>
  </si>
  <si>
    <t xml:space="preserve"> Dimitri Bellaiche </t>
  </si>
  <si>
    <t>Next Payment Date</t>
  </si>
  <si>
    <t>FCT_RedandBlackSG@iqeq.com</t>
  </si>
  <si>
    <t>Closing priority of Payment</t>
  </si>
  <si>
    <t>02 - Asset Follow Up (Euros)</t>
  </si>
  <si>
    <t>03 - Monthly Collection</t>
  </si>
  <si>
    <t>04 - Repurchase and Rescission</t>
  </si>
  <si>
    <t>05 - Prepayment Rate</t>
  </si>
  <si>
    <t>06 - Asset Amortisation Profile</t>
  </si>
  <si>
    <t>07 - Delinquent Performing Home Loans Historical Statistics</t>
  </si>
  <si>
    <t>08 - Default &amp; Recovery Historical Statistics</t>
  </si>
  <si>
    <t>09 - Principal Deficiency Amount</t>
  </si>
  <si>
    <t>10 - Reserve calculation</t>
  </si>
  <si>
    <t xml:space="preserve">11 - Notes Follow-up </t>
  </si>
  <si>
    <t>11bis - Notes Calculation</t>
  </si>
  <si>
    <t>14 - Fees</t>
  </si>
  <si>
    <t>17 - Events &amp; Breachs</t>
  </si>
  <si>
    <t>A(high)</t>
  </si>
  <si>
    <t>INTC</t>
  </si>
  <si>
    <t>SHAR</t>
  </si>
  <si>
    <t>Adress Department</t>
  </si>
  <si>
    <t>Street Name</t>
  </si>
  <si>
    <t>Town Name</t>
  </si>
  <si>
    <t>Country of Creditor</t>
  </si>
  <si>
    <t>Avenue de wagram</t>
  </si>
  <si>
    <t>Ile de France</t>
  </si>
  <si>
    <t>Red n Black Home Loans France 3</t>
  </si>
  <si>
    <t>Reserve Account</t>
  </si>
  <si>
    <t>Transfer from operating acc</t>
  </si>
  <si>
    <t>Date</t>
  </si>
  <si>
    <t>Compte</t>
  </si>
  <si>
    <t>Libellé</t>
  </si>
  <si>
    <t>Débit</t>
  </si>
  <si>
    <t>Crédit</t>
  </si>
  <si>
    <t>BQ</t>
  </si>
  <si>
    <t>Janvier</t>
  </si>
  <si>
    <t>Fevrier</t>
  </si>
  <si>
    <t>Mars</t>
  </si>
  <si>
    <t>Avril</t>
  </si>
  <si>
    <t>Mai</t>
  </si>
  <si>
    <t>Juin</t>
  </si>
  <si>
    <t>Juillet</t>
  </si>
  <si>
    <t>Aout</t>
  </si>
  <si>
    <t>Septembre</t>
  </si>
  <si>
    <t>Octobre</t>
  </si>
  <si>
    <t>Novembre</t>
  </si>
  <si>
    <t>Decembre</t>
  </si>
  <si>
    <t>BQ2</t>
  </si>
  <si>
    <t>OD</t>
  </si>
  <si>
    <t>410000</t>
  </si>
  <si>
    <t>654000</t>
  </si>
  <si>
    <t>601400</t>
  </si>
  <si>
    <t>601100</t>
  </si>
  <si>
    <t>601200</t>
  </si>
  <si>
    <t>161200</t>
  </si>
  <si>
    <t>701000</t>
  </si>
  <si>
    <t>242000</t>
  </si>
  <si>
    <t>241500</t>
  </si>
  <si>
    <t>241000</t>
  </si>
  <si>
    <t>07-16</t>
  </si>
  <si>
    <t>Class A Notes 2025</t>
  </si>
  <si>
    <t>% Portefeuille</t>
  </si>
  <si>
    <t>Class A 2025 Notes Amortisation Amount</t>
  </si>
  <si>
    <t>=MIN ( A ; MAX (0;B-C))*%P</t>
  </si>
  <si>
    <t>Class A</t>
  </si>
  <si>
    <t>Class A 2025</t>
  </si>
  <si>
    <t>(A-B)</t>
  </si>
  <si>
    <t>27/10/2025</t>
  </si>
  <si>
    <t>Provided by SGSS</t>
  </si>
  <si>
    <t>Follow up on the Class A Notes 2025</t>
  </si>
  <si>
    <t>FR76 3000 3049 7100 0070 0023 951</t>
  </si>
  <si>
    <t>EUR 4 034 000 000,00 Class A Asset Backed Fixed Rate Notes 2025</t>
  </si>
  <si>
    <t>EUR 580 800 000,00 Class B Asset Backed Fixed Rate Notes</t>
  </si>
  <si>
    <t>FR0014012LN9</t>
  </si>
  <si>
    <t>CHASDEFX</t>
  </si>
  <si>
    <t>DBRS Ratings GmbH</t>
  </si>
  <si>
    <t>PSSTFRPPPAR</t>
  </si>
  <si>
    <t>FR76 2004 1000 0142 3100 0U02 034</t>
  </si>
  <si>
    <t>Class A Notes 2025 Interest Amounts</t>
  </si>
  <si>
    <t>Class A Notes 2025 Amortisation Amount</t>
  </si>
  <si>
    <t xml:space="preserve">Annual fees </t>
  </si>
  <si>
    <t>Set up fee</t>
  </si>
  <si>
    <t>Jonathan Drouet - Gérant</t>
  </si>
  <si>
    <t>jonathan.drouet@iqeq.com</t>
  </si>
  <si>
    <t>Omar Ghannam - Gérant</t>
  </si>
  <si>
    <t>omar.ghannam@iqeq.com</t>
  </si>
  <si>
    <t>First admission and settlement of Class A Notes 2025</t>
  </si>
  <si>
    <t>First Listing of the Class A Notes 2025</t>
  </si>
  <si>
    <t>Arrears Amount</t>
  </si>
  <si>
    <t>00-01</t>
  </si>
  <si>
    <t>01-97</t>
  </si>
  <si>
    <t>Min</t>
  </si>
  <si>
    <t>01-98</t>
  </si>
  <si>
    <t>WA</t>
  </si>
  <si>
    <t>01-99</t>
  </si>
  <si>
    <t>02-97</t>
  </si>
  <si>
    <t>02-98</t>
  </si>
  <si>
    <t>02-99</t>
  </si>
  <si>
    <t>03-97</t>
  </si>
  <si>
    <t>03-98</t>
  </si>
  <si>
    <t>03-99</t>
  </si>
  <si>
    <t>04-97</t>
  </si>
  <si>
    <t>04-98</t>
  </si>
  <si>
    <t>04-99</t>
  </si>
  <si>
    <t>05-97</t>
  </si>
  <si>
    <t>05-98</t>
  </si>
  <si>
    <t>05-99</t>
  </si>
  <si>
    <t>06-97</t>
  </si>
  <si>
    <t>06-98</t>
  </si>
  <si>
    <t>06-99</t>
  </si>
  <si>
    <t>09-97</t>
  </si>
  <si>
    <t>09-98</t>
  </si>
  <si>
    <t>09-99</t>
  </si>
  <si>
    <t>10-97</t>
  </si>
  <si>
    <t>10-98</t>
  </si>
  <si>
    <t>10-99</t>
  </si>
  <si>
    <t>18-97</t>
  </si>
  <si>
    <t>18-98</t>
  </si>
  <si>
    <t>18-99</t>
  </si>
  <si>
    <t>Ajustement Prov Defaut</t>
  </si>
  <si>
    <t>Nicolas Houot - Gérant</t>
  </si>
  <si>
    <t>nicolas.Houot@iqeq.com</t>
  </si>
  <si>
    <t>Transfer from the General 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</si>
</sst>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8" formatCode="#,##0.00\ &quot;€&quot;;[Red]\-#,##0.00\ &quot;€&quot;"/>
    <numFmt numFmtId="41" formatCode="_-* #,##0_-;\-* #,##0_-;_-* &quot;-&quot;_-;_-@_-"/>
    <numFmt numFmtId="44" formatCode="_-* #,##0.00\ &quot;€&quot;_-;\-* #,##0.00\ &quot;€&quot;_-;_-* &quot;-&quot;??\ &quot;€&quot;_-;_-@_-"/>
    <numFmt numFmtId="43" formatCode="_-* #,##0.00_-;\-* #,##0.00_-;_-* &quot;-&quot;??_-;_-@_-"/>
    <numFmt numFmtId="164" formatCode="_-[$€-2]* #,##0.000_-;\-[$€-2]* #,##0.000_-;_-[$€-2]* &quot;-&quot;??_-"/>
    <numFmt numFmtId="165" formatCode="[$-409]mmmm\ d\,\ yyyy;@"/>
    <numFmt numFmtId="166" formatCode="_(* #,##0.00_);_(* \(#,##0.00\);_(* &quot;-&quot;??_);_(@_)"/>
    <numFmt numFmtId="167" formatCode="_-* #,##0.00\ _€_-;\-* #,##0.00\ _€_-;_-* &quot;-&quot;??\ _€_-;_-@_-"/>
    <numFmt numFmtId="168" formatCode="#,##0.00_ ;\-#,##0.00\ "/>
    <numFmt numFmtId="169" formatCode="_-* #,##0.00\ _F_-;\-* #,##0.00\ _F_-;_-* &quot;-&quot;??\ _F_-;_-@_-"/>
    <numFmt numFmtId="170" formatCode="_-* #,##0.00\ [$EUR]_-;\-* #,##0.00\ [$EUR]_-;_-* &quot;-&quot;??\ [$EUR]_-;_-@_-"/>
    <numFmt numFmtId="171" formatCode="_-* #,##0.00000000\ _€_-;\-* #,##0.00000000\ _€_-;_-* &quot;-&quot;??\ _€_-;_-@_-"/>
    <numFmt numFmtId="172" formatCode="_-* #,##0\ _F_-;\-* #,##0\ _F_-;_-* &quot;-&quot;??\ _F_-;_-@_-"/>
    <numFmt numFmtId="173" formatCode="0.000%"/>
    <numFmt numFmtId="174" formatCode="_-[$€-2]* #,##0_-;\-[$€-2]* #,##0_-;_-[$€-2]* &quot;-&quot;??_-"/>
    <numFmt numFmtId="175" formatCode="0.0%"/>
    <numFmt numFmtId="176" formatCode="0.0000%"/>
    <numFmt numFmtId="177" formatCode="[$-409]mmmm\ yyyy"/>
    <numFmt numFmtId="178" formatCode="#,##0.00\ &quot;€&quot;"/>
    <numFmt numFmtId="179" formatCode="0.00\ &quot;€&quot;"/>
    <numFmt numFmtId="180" formatCode="mmm\ yyyy"/>
    <numFmt numFmtId="181" formatCode="#,##0.00\ [$€-1]"/>
    <numFmt numFmtId="182" formatCode="_-* #,##0\ _€_-;\-* #,##0\ _€_-;_-* &quot;-&quot;??\ _€_-;_-@_-"/>
    <numFmt numFmtId="183" formatCode="_(&quot;€&quot;* #,##0.00_);_(&quot;€&quot;* \(#,##0.00\);_(&quot;€&quot;* &quot;-&quot;??_);_(@_)"/>
    <numFmt numFmtId="184" formatCode="0.000000"/>
    <numFmt numFmtId="185" formatCode="_-[$£-809]* #,##0.00_-;\-[$£-809]* #,##0.00_-;_-[$£-809]* &quot;-&quot;??_-;_-@_-"/>
    <numFmt numFmtId="186" formatCode="_-* #,##0.000\ _€_-;\-* #,##0.000\ _€_-;_-* &quot;-&quot;??\ _€_-;_-@_-"/>
    <numFmt numFmtId="187" formatCode="[$-40C]mmm\-yy;@"/>
    <numFmt numFmtId="188" formatCode="#,##0.000"/>
    <numFmt numFmtId="189" formatCode="0.00000000000%"/>
    <numFmt numFmtId="190" formatCode="#,##0.00000"/>
    <numFmt numFmtId="191" formatCode="#,##0.0000000"/>
    <numFmt numFmtId="192" formatCode="#,##0.0000000000"/>
    <numFmt numFmtId="193" formatCode="_-&quot;L.&quot;\ * #,##0_-;\-&quot;L.&quot;\ * #,##0_-;_-&quot;L.&quot;\ * &quot;-&quot;_-;_-@_-"/>
  </numFmts>
  <fonts count="200">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0"/>
      <name val="Arial"/>
      <family val="2"/>
    </font>
    <font>
      <sz val="7"/>
      <name val="Arial"/>
      <family val="2"/>
    </font>
    <font>
      <sz val="20"/>
      <color indexed="10"/>
      <name val="Arial Black"/>
      <family val="2"/>
    </font>
    <font>
      <b/>
      <sz val="28"/>
      <name val="Calibri"/>
      <family val="2"/>
      <scheme val="minor"/>
    </font>
    <font>
      <b/>
      <sz val="28"/>
      <color theme="2" tint="-0.749992370372631"/>
      <name val="Calibri"/>
      <family val="2"/>
      <scheme val="minor"/>
    </font>
    <font>
      <b/>
      <sz val="10"/>
      <color theme="3" tint="-0.249977111117893"/>
      <name val="Arial"/>
      <family val="2"/>
    </font>
    <font>
      <sz val="12"/>
      <color indexed="10"/>
      <name val="Arial Black"/>
      <family val="2"/>
    </font>
    <font>
      <sz val="12"/>
      <name val="Arial"/>
      <family val="2"/>
    </font>
    <font>
      <b/>
      <sz val="12"/>
      <color theme="3" tint="0.39997558519241921"/>
      <name val="Arial"/>
      <family val="2"/>
    </font>
    <font>
      <sz val="12"/>
      <color indexed="60"/>
      <name val="Arial"/>
      <family val="2"/>
    </font>
    <font>
      <b/>
      <sz val="12"/>
      <color indexed="21"/>
      <name val="Arial"/>
      <family val="2"/>
    </font>
    <font>
      <b/>
      <sz val="12"/>
      <color rgb="FF7030A0"/>
      <name val="Calibri Light"/>
      <family val="1"/>
      <scheme val="major"/>
    </font>
    <font>
      <b/>
      <i/>
      <sz val="12"/>
      <color indexed="21"/>
      <name val="Arial"/>
      <family val="2"/>
    </font>
    <font>
      <b/>
      <sz val="12"/>
      <color theme="0"/>
      <name val="Calibri Light"/>
      <family val="1"/>
      <scheme val="major"/>
    </font>
    <font>
      <b/>
      <i/>
      <sz val="12"/>
      <name val="Calibri Light"/>
      <family val="1"/>
      <scheme val="major"/>
    </font>
    <font>
      <sz val="12"/>
      <color indexed="21"/>
      <name val="Arial"/>
      <family val="2"/>
    </font>
    <font>
      <i/>
      <sz val="11"/>
      <name val="Calibri Light"/>
      <family val="1"/>
      <scheme val="major"/>
    </font>
    <font>
      <b/>
      <sz val="12"/>
      <name val="Arial"/>
      <family val="2"/>
    </font>
    <font>
      <u/>
      <sz val="10"/>
      <color theme="10"/>
      <name val="Arial"/>
      <family val="2"/>
    </font>
    <font>
      <b/>
      <i/>
      <sz val="12"/>
      <color indexed="21"/>
      <name val="Calibri Light"/>
      <family val="1"/>
      <scheme val="major"/>
    </font>
    <font>
      <b/>
      <sz val="10"/>
      <name val="Calibri Light"/>
      <family val="1"/>
      <scheme val="major"/>
    </font>
    <font>
      <b/>
      <sz val="10"/>
      <name val="Arial"/>
      <family val="2"/>
    </font>
    <font>
      <b/>
      <sz val="16"/>
      <color rgb="FF00B050"/>
      <name val="Arial"/>
      <family val="2"/>
    </font>
    <font>
      <b/>
      <sz val="11"/>
      <color theme="0"/>
      <name val="Arial"/>
      <family val="2"/>
    </font>
    <font>
      <b/>
      <sz val="12"/>
      <color theme="0"/>
      <name val="Arial"/>
      <family val="2"/>
    </font>
    <font>
      <b/>
      <sz val="8"/>
      <name val="Arial"/>
      <family val="2"/>
    </font>
    <font>
      <b/>
      <sz val="11"/>
      <name val="Arial"/>
      <family val="2"/>
    </font>
    <font>
      <i/>
      <sz val="12"/>
      <name val="Arial"/>
      <family val="2"/>
    </font>
    <font>
      <b/>
      <sz val="9"/>
      <color theme="0"/>
      <name val="Arial"/>
      <family val="2"/>
    </font>
    <font>
      <sz val="8"/>
      <color rgb="FF000000"/>
      <name val="Arial"/>
      <family val="2"/>
    </font>
    <font>
      <sz val="8"/>
      <color indexed="8"/>
      <name val="Arial"/>
      <family val="2"/>
    </font>
    <font>
      <sz val="10"/>
      <color theme="0"/>
      <name val="Arial"/>
      <family val="2"/>
    </font>
    <font>
      <b/>
      <sz val="10"/>
      <color theme="0"/>
      <name val="Arial"/>
      <family val="2"/>
    </font>
    <font>
      <i/>
      <sz val="10"/>
      <color theme="0"/>
      <name val="Arial"/>
      <family val="2"/>
    </font>
    <font>
      <sz val="10"/>
      <color theme="1"/>
      <name val="Arial"/>
      <family val="2"/>
    </font>
    <font>
      <sz val="10"/>
      <color rgb="FF0000FF"/>
      <name val="Arial"/>
      <family val="2"/>
    </font>
    <font>
      <b/>
      <sz val="10"/>
      <color rgb="FF0000FF"/>
      <name val="Arial"/>
      <family val="2"/>
    </font>
    <font>
      <b/>
      <sz val="9"/>
      <name val="Arial"/>
      <family val="2"/>
    </font>
    <font>
      <b/>
      <sz val="14"/>
      <color theme="0"/>
      <name val="Arial"/>
      <family val="2"/>
    </font>
    <font>
      <sz val="10"/>
      <color indexed="12"/>
      <name val="Arial"/>
      <family val="2"/>
    </font>
    <font>
      <b/>
      <sz val="9"/>
      <color theme="2" tint="-0.749992370372631"/>
      <name val="Arial"/>
      <family val="2"/>
    </font>
    <font>
      <b/>
      <sz val="16"/>
      <name val="Arial"/>
      <family val="2"/>
    </font>
    <font>
      <b/>
      <sz val="10"/>
      <color indexed="8"/>
      <name val="Arial"/>
      <family val="2"/>
    </font>
    <font>
      <b/>
      <sz val="10"/>
      <color indexed="18"/>
      <name val="Arial"/>
      <family val="2"/>
    </font>
    <font>
      <b/>
      <sz val="10"/>
      <color indexed="56"/>
      <name val="Arial"/>
      <family val="2"/>
    </font>
    <font>
      <b/>
      <i/>
      <sz val="10"/>
      <color indexed="56"/>
      <name val="Arial"/>
      <family val="2"/>
    </font>
    <font>
      <b/>
      <sz val="12"/>
      <color indexed="9"/>
      <name val="Arial"/>
      <family val="2"/>
    </font>
    <font>
      <b/>
      <sz val="8"/>
      <color theme="0"/>
      <name val="Arial"/>
      <family val="2"/>
    </font>
    <font>
      <sz val="9"/>
      <color theme="0"/>
      <name val="Arial"/>
      <family val="2"/>
    </font>
    <font>
      <sz val="9"/>
      <name val="Arial"/>
      <family val="2"/>
    </font>
    <font>
      <sz val="9"/>
      <color rgb="FF0000FF"/>
      <name val="Arial"/>
      <family val="2"/>
    </font>
    <font>
      <sz val="8"/>
      <name val="Arial"/>
      <family val="2"/>
    </font>
    <font>
      <b/>
      <sz val="10"/>
      <color theme="1"/>
      <name val="Arial"/>
      <family val="2"/>
    </font>
    <font>
      <sz val="9"/>
      <color theme="1"/>
      <name val="Arial"/>
      <family val="2"/>
    </font>
    <font>
      <b/>
      <u/>
      <sz val="11"/>
      <name val="Arial"/>
      <family val="2"/>
    </font>
    <font>
      <b/>
      <sz val="8"/>
      <color indexed="12"/>
      <name val="Arial"/>
      <family val="2"/>
    </font>
    <font>
      <b/>
      <sz val="8"/>
      <color indexed="17"/>
      <name val="Arial"/>
      <family val="2"/>
    </font>
    <font>
      <sz val="9"/>
      <color indexed="17"/>
      <name val="Arial"/>
      <family val="2"/>
    </font>
    <font>
      <b/>
      <sz val="8"/>
      <color rgb="FF00B050"/>
      <name val="Arial"/>
      <family val="2"/>
    </font>
    <font>
      <b/>
      <sz val="8"/>
      <color indexed="8"/>
      <name val="Arial"/>
      <family val="2"/>
    </font>
    <font>
      <b/>
      <sz val="8"/>
      <color rgb="FFFF0000"/>
      <name val="Arial"/>
      <family val="2"/>
    </font>
    <font>
      <sz val="9"/>
      <color indexed="10"/>
      <name val="Arial"/>
      <family val="2"/>
    </font>
    <font>
      <b/>
      <sz val="8"/>
      <color indexed="16"/>
      <name val="Arial"/>
      <family val="2"/>
    </font>
    <font>
      <sz val="8"/>
      <color theme="1"/>
      <name val="Arial"/>
      <family val="2"/>
    </font>
    <font>
      <b/>
      <sz val="11"/>
      <color indexed="8"/>
      <name val="Arial"/>
      <family val="2"/>
    </font>
    <font>
      <b/>
      <u/>
      <sz val="10"/>
      <name val="Arial"/>
      <family val="2"/>
    </font>
    <font>
      <b/>
      <sz val="9"/>
      <color theme="1"/>
      <name val="Arial"/>
      <family val="2"/>
    </font>
    <font>
      <b/>
      <sz val="8"/>
      <color theme="1"/>
      <name val="Arial"/>
      <family val="2"/>
    </font>
    <font>
      <b/>
      <sz val="8"/>
      <color rgb="FF0000FF"/>
      <name val="Arial"/>
      <family val="2"/>
    </font>
    <font>
      <sz val="9"/>
      <color indexed="8"/>
      <name val="Arial"/>
      <family val="2"/>
    </font>
    <font>
      <sz val="11"/>
      <name val="Arial"/>
      <family val="2"/>
    </font>
    <font>
      <b/>
      <sz val="14"/>
      <color indexed="10"/>
      <name val="Arial"/>
      <family val="2"/>
    </font>
    <font>
      <i/>
      <sz val="10"/>
      <name val="Arial"/>
      <family val="2"/>
    </font>
    <font>
      <b/>
      <sz val="28"/>
      <color rgb="FFFF0000"/>
      <name val="Calibri"/>
      <family val="2"/>
      <scheme val="minor"/>
    </font>
    <font>
      <b/>
      <sz val="28"/>
      <color theme="2" tint="-0.499984740745262"/>
      <name val="Calibri"/>
      <family val="2"/>
      <scheme val="minor"/>
    </font>
    <font>
      <b/>
      <sz val="20"/>
      <name val="Arial"/>
      <family val="2"/>
    </font>
    <font>
      <sz val="10"/>
      <color indexed="60"/>
      <name val="Arial"/>
      <family val="2"/>
    </font>
    <font>
      <sz val="12"/>
      <color indexed="17"/>
      <name val="Arial"/>
      <family val="2"/>
    </font>
    <font>
      <u/>
      <sz val="10"/>
      <color indexed="12"/>
      <name val="Arial"/>
      <family val="2"/>
    </font>
    <font>
      <b/>
      <sz val="8"/>
      <name val="Garamond"/>
      <family val="1"/>
    </font>
    <font>
      <sz val="12"/>
      <color indexed="10"/>
      <name val="Arial"/>
      <family val="2"/>
    </font>
    <font>
      <b/>
      <sz val="12"/>
      <color indexed="62"/>
      <name val="Arial"/>
      <family val="2"/>
    </font>
    <font>
      <b/>
      <sz val="22"/>
      <color theme="5"/>
      <name val="Arial"/>
      <family val="2"/>
    </font>
    <font>
      <sz val="10"/>
      <color indexed="56"/>
      <name val="Arial"/>
      <family val="2"/>
    </font>
    <font>
      <sz val="11"/>
      <color theme="1"/>
      <name val="Arial"/>
      <family val="2"/>
    </font>
    <font>
      <b/>
      <sz val="18"/>
      <name val="Arial"/>
      <family val="2"/>
    </font>
    <font>
      <b/>
      <u/>
      <sz val="12"/>
      <color theme="5" tint="-0.249977111117893"/>
      <name val="Arial"/>
      <family val="2"/>
    </font>
    <font>
      <b/>
      <u/>
      <sz val="12"/>
      <color indexed="56"/>
      <name val="Arial"/>
      <family val="2"/>
    </font>
    <font>
      <b/>
      <sz val="11"/>
      <color theme="1"/>
      <name val="Arial"/>
      <family val="2"/>
    </font>
    <font>
      <sz val="14"/>
      <color theme="1"/>
      <name val="Arial"/>
      <family val="2"/>
    </font>
    <font>
      <b/>
      <u/>
      <sz val="12"/>
      <name val="Arial"/>
      <family val="2"/>
    </font>
    <font>
      <b/>
      <sz val="10"/>
      <color theme="3"/>
      <name val="Arial"/>
      <family val="2"/>
    </font>
    <font>
      <b/>
      <sz val="16"/>
      <color theme="5"/>
      <name val="Arial"/>
      <family val="2"/>
    </font>
    <font>
      <b/>
      <sz val="14"/>
      <name val="Arial"/>
      <family val="2"/>
    </font>
    <font>
      <b/>
      <u/>
      <sz val="12"/>
      <color indexed="60"/>
      <name val="Arial"/>
      <family val="2"/>
    </font>
    <font>
      <sz val="12"/>
      <color indexed="14"/>
      <name val="Arial"/>
      <family val="2"/>
    </font>
    <font>
      <b/>
      <sz val="10"/>
      <color indexed="12"/>
      <name val="Arial"/>
      <family val="2"/>
    </font>
    <font>
      <b/>
      <u/>
      <sz val="12"/>
      <color theme="5"/>
      <name val="Arial"/>
      <family val="2"/>
    </font>
    <font>
      <sz val="12"/>
      <color indexed="8"/>
      <name val="Arial"/>
      <family val="2"/>
    </font>
    <font>
      <b/>
      <u/>
      <sz val="12"/>
      <color indexed="62"/>
      <name val="Arial"/>
      <family val="2"/>
    </font>
    <font>
      <sz val="10"/>
      <color theme="4" tint="-0.249977111117893"/>
      <name val="Arial"/>
      <family val="2"/>
    </font>
    <font>
      <b/>
      <sz val="22"/>
      <color theme="3"/>
      <name val="Arial"/>
      <family val="2"/>
    </font>
    <font>
      <b/>
      <sz val="18"/>
      <color theme="1"/>
      <name val="Arial"/>
      <family val="2"/>
    </font>
    <font>
      <u/>
      <sz val="12"/>
      <color theme="3"/>
      <name val="Arial"/>
      <family val="2"/>
    </font>
    <font>
      <sz val="12"/>
      <color theme="3"/>
      <name val="Arial"/>
      <family val="2"/>
    </font>
    <font>
      <b/>
      <sz val="10"/>
      <color theme="5" tint="-0.249977111117893"/>
      <name val="Arial"/>
      <family val="2"/>
    </font>
    <font>
      <u/>
      <sz val="10"/>
      <color theme="1"/>
      <name val="Arial"/>
      <family val="2"/>
    </font>
    <font>
      <sz val="10"/>
      <name val="Arial Narrow"/>
      <family val="2"/>
    </font>
    <font>
      <i/>
      <sz val="10"/>
      <name val="Arial Narrow"/>
      <family val="2"/>
    </font>
    <font>
      <b/>
      <i/>
      <sz val="10"/>
      <color theme="0"/>
      <name val="Arial"/>
      <family val="2"/>
    </font>
    <font>
      <i/>
      <sz val="8"/>
      <color theme="0"/>
      <name val="Arial"/>
      <family val="2"/>
    </font>
    <font>
      <b/>
      <sz val="10"/>
      <name val="Arial Narrow"/>
      <family val="2"/>
    </font>
    <font>
      <sz val="8"/>
      <color indexed="10"/>
      <name val="Arial"/>
      <family val="2"/>
    </font>
    <font>
      <b/>
      <sz val="8"/>
      <color indexed="10"/>
      <name val="Arial"/>
      <family val="2"/>
    </font>
    <font>
      <i/>
      <u/>
      <sz val="10"/>
      <color theme="1"/>
      <name val="Arial"/>
      <family val="2"/>
    </font>
    <font>
      <b/>
      <u/>
      <sz val="10"/>
      <color theme="1"/>
      <name val="Arial"/>
      <family val="2"/>
    </font>
    <font>
      <b/>
      <sz val="12"/>
      <color theme="1"/>
      <name val="Arial"/>
      <family val="2"/>
    </font>
    <font>
      <u/>
      <sz val="11"/>
      <color theme="1"/>
      <name val="Calibri"/>
      <family val="2"/>
      <scheme val="minor"/>
    </font>
    <font>
      <b/>
      <i/>
      <sz val="11"/>
      <name val="Arial"/>
      <family val="2"/>
    </font>
    <font>
      <sz val="10"/>
      <color rgb="FFFF0000"/>
      <name val="Arial"/>
      <family val="2"/>
    </font>
    <font>
      <b/>
      <u/>
      <sz val="10"/>
      <color theme="3"/>
      <name val="Arial"/>
      <family val="2"/>
    </font>
    <font>
      <sz val="12"/>
      <color theme="1"/>
      <name val="Arial"/>
      <family val="2"/>
    </font>
    <font>
      <sz val="11"/>
      <name val="Calibri"/>
      <family val="2"/>
      <scheme val="minor"/>
    </font>
    <font>
      <i/>
      <sz val="12"/>
      <name val="Calibri"/>
      <family val="2"/>
      <scheme val="minor"/>
    </font>
    <font>
      <b/>
      <sz val="12"/>
      <name val="Calibri"/>
      <family val="2"/>
      <scheme val="minor"/>
    </font>
    <font>
      <b/>
      <sz val="11"/>
      <name val="Calibri"/>
      <family val="2"/>
      <scheme val="minor"/>
    </font>
    <font>
      <sz val="11"/>
      <color rgb="FF1F497D"/>
      <name val="Calibri"/>
      <family val="2"/>
      <scheme val="minor"/>
    </font>
    <font>
      <sz val="11"/>
      <color rgb="FF002060"/>
      <name val="Calibri"/>
      <family val="2"/>
      <scheme val="minor"/>
    </font>
    <font>
      <sz val="11"/>
      <color theme="3"/>
      <name val="Calibri"/>
      <family val="2"/>
      <scheme val="minor"/>
    </font>
    <font>
      <b/>
      <u/>
      <sz val="12"/>
      <color rgb="FF7030A0"/>
      <name val="Arial"/>
      <family val="2"/>
    </font>
    <font>
      <b/>
      <sz val="12"/>
      <color rgb="FF7030A0"/>
      <name val="Arial"/>
      <family val="2"/>
    </font>
    <font>
      <sz val="12"/>
      <color rgb="FF7030A0"/>
      <name val="Arial"/>
      <family val="2"/>
    </font>
    <font>
      <b/>
      <sz val="20"/>
      <color rgb="FF7030A0"/>
      <name val="Arial"/>
      <family val="2"/>
    </font>
    <font>
      <b/>
      <sz val="22"/>
      <color rgb="FF7030A0"/>
      <name val="Arial"/>
      <family val="2"/>
    </font>
    <font>
      <b/>
      <sz val="11"/>
      <color rgb="FF7030A0"/>
      <name val="Arial"/>
      <family val="2"/>
    </font>
    <font>
      <b/>
      <sz val="10"/>
      <color rgb="FF7030A0"/>
      <name val="Arial"/>
      <family val="2"/>
    </font>
    <font>
      <u/>
      <sz val="12"/>
      <color rgb="FF7030A0"/>
      <name val="Arial"/>
      <family val="2"/>
    </font>
    <font>
      <u/>
      <sz val="10"/>
      <color rgb="FF7030A0"/>
      <name val="Arial"/>
      <family val="2"/>
    </font>
    <font>
      <b/>
      <i/>
      <u/>
      <sz val="12"/>
      <color rgb="FF7030A0"/>
      <name val="Arial"/>
      <family val="2"/>
    </font>
    <font>
      <b/>
      <sz val="14"/>
      <color theme="1"/>
      <name val="Arial"/>
      <family val="2"/>
    </font>
    <font>
      <u/>
      <sz val="11"/>
      <color theme="10"/>
      <name val="Calibri"/>
      <family val="2"/>
      <scheme val="minor"/>
    </font>
    <font>
      <sz val="10"/>
      <name val="Times New Roman"/>
      <family val="1"/>
    </font>
    <font>
      <b/>
      <i/>
      <sz val="10"/>
      <name val="Arial"/>
      <family val="2"/>
    </font>
    <font>
      <sz val="16"/>
      <name val="Arial"/>
      <family val="2"/>
    </font>
    <font>
      <sz val="11"/>
      <color rgb="FF0000FF"/>
      <name val="Calibri"/>
      <family val="2"/>
      <scheme val="minor"/>
    </font>
    <font>
      <sz val="8"/>
      <name val="Calibri"/>
      <family val="2"/>
      <scheme val="minor"/>
    </font>
    <font>
      <i/>
      <sz val="11"/>
      <name val="Arial"/>
      <family val="2"/>
    </font>
    <font>
      <b/>
      <sz val="9"/>
      <color indexed="17"/>
      <name val="Arial"/>
      <family val="2"/>
    </font>
    <font>
      <sz val="9"/>
      <color rgb="FFFF0000"/>
      <name val="Arial"/>
      <family val="2"/>
    </font>
    <font>
      <sz val="10"/>
      <color indexed="8"/>
      <name val="Century Schoolbook"/>
      <family val="1"/>
    </font>
    <font>
      <b/>
      <sz val="10"/>
      <name val="Century Schoolbook"/>
      <family val="1"/>
    </font>
    <font>
      <b/>
      <sz val="11"/>
      <color theme="0"/>
      <name val="Albertus Medium"/>
      <family val="2"/>
    </font>
    <font>
      <sz val="10"/>
      <color rgb="FF0000FF"/>
      <name val="Century Schoolbook"/>
      <family val="1"/>
    </font>
    <font>
      <b/>
      <sz val="10"/>
      <color rgb="FF002060"/>
      <name val="Arial"/>
      <family val="2"/>
    </font>
    <font>
      <sz val="10"/>
      <color indexed="18"/>
      <name val="Arial"/>
      <family val="2"/>
    </font>
    <font>
      <b/>
      <i/>
      <sz val="10"/>
      <name val="Times New Roman"/>
      <family val="1"/>
    </font>
    <font>
      <sz val="10"/>
      <color rgb="FF000000"/>
      <name val="Arial"/>
      <family val="2"/>
    </font>
    <font>
      <b/>
      <sz val="8"/>
      <color rgb="FF7030A0"/>
      <name val="Arial"/>
      <family val="2"/>
    </font>
    <font>
      <b/>
      <i/>
      <sz val="10"/>
      <color theme="1"/>
      <name val="Arial"/>
      <family val="2"/>
    </font>
    <font>
      <b/>
      <sz val="10"/>
      <color rgb="FF000000"/>
      <name val="Arial"/>
      <family val="2"/>
    </font>
    <font>
      <b/>
      <i/>
      <sz val="9"/>
      <color theme="2" tint="-0.749992370372631"/>
      <name val="Arial"/>
      <family val="2"/>
    </font>
    <font>
      <sz val="9"/>
      <color theme="2" tint="-0.749992370372631"/>
      <name val="Arial"/>
      <family val="2"/>
    </font>
    <font>
      <sz val="8"/>
      <color rgb="FF0000FF"/>
      <name val="Arial"/>
      <family val="2"/>
    </font>
    <font>
      <b/>
      <sz val="9"/>
      <name val="Calibri"/>
      <family val="2"/>
      <scheme val="minor"/>
    </font>
    <font>
      <sz val="10"/>
      <color indexed="8"/>
      <name val="Calibri"/>
      <family val="2"/>
      <scheme val="minor"/>
    </font>
    <font>
      <b/>
      <sz val="10"/>
      <name val="Calibri"/>
      <family val="2"/>
      <scheme val="minor"/>
    </font>
    <font>
      <sz val="9"/>
      <color indexed="81"/>
      <name val="Tahoma"/>
      <family val="2"/>
    </font>
    <font>
      <b/>
      <sz val="9"/>
      <color indexed="81"/>
      <name val="Tahoma"/>
      <family val="2"/>
    </font>
    <font>
      <sz val="10"/>
      <name val="Arial"/>
      <family val="2"/>
    </font>
    <font>
      <u/>
      <sz val="11"/>
      <color theme="10"/>
      <name val="Calibri"/>
      <family val="2"/>
    </font>
    <font>
      <sz val="11"/>
      <color rgb="FF9C6500"/>
      <name val="Calibri"/>
      <family val="2"/>
      <scheme val="minor"/>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0"/>
      <color theme="1"/>
      <name val="Calibri"/>
      <family val="2"/>
      <scheme val="minor"/>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0"/>
      <name val="CG Times"/>
      <family val="1"/>
    </font>
    <font>
      <sz val="10"/>
      <color indexed="8"/>
      <name val="Arial"/>
      <family val="2"/>
    </font>
    <font>
      <b/>
      <sz val="11"/>
      <color indexed="63"/>
      <name val="Calibri"/>
      <family val="2"/>
    </font>
    <font>
      <sz val="8"/>
      <name val="Trebuchet MS"/>
      <family val="2"/>
    </font>
    <font>
      <b/>
      <sz val="18"/>
      <color indexed="56"/>
      <name val="Cambria"/>
      <family val="2"/>
    </font>
    <font>
      <b/>
      <sz val="11"/>
      <color indexed="8"/>
      <name val="Calibri"/>
      <family val="2"/>
    </font>
    <font>
      <sz val="9"/>
      <color indexed="81"/>
      <name val="Tahoma"/>
      <charset val="1"/>
    </font>
    <font>
      <b/>
      <sz val="9"/>
      <color indexed="81"/>
      <name val="Tahoma"/>
      <charset val="1"/>
    </font>
  </fonts>
  <fills count="67">
    <fill>
      <patternFill patternType="none"/>
    </fill>
    <fill>
      <patternFill patternType="gray125"/>
    </fill>
    <fill>
      <patternFill patternType="solid">
        <fgColor theme="0"/>
        <bgColor indexed="64"/>
      </patternFill>
    </fill>
    <fill>
      <patternFill patternType="solid">
        <fgColor rgb="FF7030A0"/>
        <bgColor indexed="64"/>
      </patternFill>
    </fill>
    <fill>
      <patternFill patternType="solid">
        <fgColor theme="0" tint="-4.9989318521683403E-2"/>
        <bgColor indexed="64"/>
      </patternFill>
    </fill>
    <fill>
      <patternFill patternType="solid">
        <fgColor indexed="9"/>
        <bgColor indexed="64"/>
      </patternFill>
    </fill>
    <fill>
      <patternFill patternType="solid">
        <fgColor rgb="FF92D050"/>
        <bgColor indexed="64"/>
      </patternFill>
    </fill>
    <fill>
      <patternFill patternType="solid">
        <fgColor rgb="FF00FFCC"/>
        <bgColor indexed="64"/>
      </patternFill>
    </fill>
    <fill>
      <patternFill patternType="solid">
        <fgColor theme="9"/>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4" tint="-0.249977111117893"/>
        <bgColor indexed="64"/>
      </patternFill>
    </fill>
    <fill>
      <patternFill patternType="solid">
        <fgColor theme="0" tint="-0.49998474074526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rgb="FFFFC000"/>
        <bgColor indexed="64"/>
      </patternFill>
    </fill>
    <fill>
      <patternFill patternType="mediumGray">
        <bgColor theme="0" tint="-0.14996795556505021"/>
      </patternFill>
    </fill>
    <fill>
      <patternFill patternType="mediumGray"/>
    </fill>
    <fill>
      <patternFill patternType="mediumGray">
        <bgColor theme="0"/>
      </patternFill>
    </fill>
    <fill>
      <patternFill patternType="mediumGray">
        <bgColor theme="0" tint="-4.9989318521683403E-2"/>
      </patternFill>
    </fill>
    <fill>
      <patternFill patternType="mediumGray">
        <bgColor theme="4" tint="0.79998168889431442"/>
      </patternFill>
    </fill>
    <fill>
      <patternFill patternType="solid">
        <fgColor rgb="FFE7F0FD"/>
        <bgColor indexed="64"/>
      </patternFill>
    </fill>
    <fill>
      <patternFill patternType="solid">
        <fgColor theme="0"/>
        <bgColor theme="0" tint="-0.34998626667073579"/>
      </patternFill>
    </fill>
    <fill>
      <patternFill patternType="solid">
        <fgColor theme="3"/>
        <bgColor indexed="64"/>
      </patternFill>
    </fill>
    <fill>
      <patternFill patternType="solid">
        <fgColor indexed="65"/>
        <bgColor indexed="64"/>
      </patternFill>
    </fill>
    <fill>
      <patternFill patternType="solid">
        <fgColor rgb="FF002060"/>
        <bgColor indexed="64"/>
      </patternFill>
    </fill>
    <fill>
      <patternFill patternType="solid">
        <fgColor theme="0" tint="-0.249977111117893"/>
        <bgColor indexed="64"/>
      </patternFill>
    </fill>
    <fill>
      <patternFill patternType="solid">
        <fgColor rgb="FF7030A0"/>
        <bgColor indexed="47"/>
      </patternFill>
    </fill>
    <fill>
      <patternFill patternType="solid">
        <fgColor theme="5" tint="0.59999389629810485"/>
        <bgColor indexed="64"/>
      </patternFill>
    </fill>
    <fill>
      <patternFill patternType="solid">
        <fgColor rgb="FF00B050"/>
        <bgColor indexed="64"/>
      </patternFill>
    </fill>
    <fill>
      <patternFill patternType="solid">
        <fgColor rgb="FF99CCFF"/>
        <bgColor indexed="64"/>
      </patternFill>
    </fill>
    <fill>
      <patternFill patternType="solid">
        <fgColor indexed="44"/>
        <bgColor indexed="64"/>
      </patternFill>
    </fill>
    <fill>
      <patternFill patternType="solid">
        <fgColor theme="8" tint="0.39997558519241921"/>
        <bgColor indexed="64"/>
      </patternFill>
    </fill>
    <fill>
      <patternFill patternType="solid">
        <fgColor rgb="FF00B0F0"/>
        <bgColor indexed="64"/>
      </patternFill>
    </fill>
    <fill>
      <patternFill patternType="solid">
        <fgColor theme="9" tint="-0.249977111117893"/>
        <bgColor indexed="64"/>
      </patternFill>
    </fill>
    <fill>
      <patternFill patternType="solid">
        <fgColor theme="0"/>
        <bgColor indexed="47"/>
      </patternFill>
    </fill>
    <fill>
      <patternFill patternType="solid">
        <fgColor theme="2" tint="-9.9978637043366805E-2"/>
        <bgColor indexed="64"/>
      </patternFill>
    </fill>
    <fill>
      <patternFill patternType="solid">
        <fgColor theme="7"/>
        <bgColor indexed="64"/>
      </patternFill>
    </fill>
    <fill>
      <patternFill patternType="solid">
        <fgColor rgb="FFFFEB9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s>
  <borders count="390">
    <border>
      <left/>
      <right/>
      <top/>
      <bottom/>
      <diagonal/>
    </border>
    <border>
      <left style="thin">
        <color indexed="64"/>
      </left>
      <right style="thin">
        <color indexed="64"/>
      </right>
      <top style="thin">
        <color indexed="64"/>
      </top>
      <bottom style="thin">
        <color indexed="64"/>
      </bottom>
      <diagonal/>
    </border>
    <border>
      <left style="dotted">
        <color theme="0" tint="-0.499984740745262"/>
      </left>
      <right style="dotted">
        <color theme="0" tint="-0.499984740745262"/>
      </right>
      <top style="dotted">
        <color theme="0" tint="-0.499984740745262"/>
      </top>
      <bottom style="dashed">
        <color theme="0" tint="-0.499984740745262"/>
      </bottom>
      <diagonal/>
    </border>
    <border>
      <left style="dotted">
        <color theme="0" tint="-0.499984740745262"/>
      </left>
      <right/>
      <top style="dotted">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dotted">
        <color theme="0" tint="-0.499984740745262"/>
      </left>
      <right style="dotted">
        <color theme="0" tint="-0.499984740745262"/>
      </right>
      <top/>
      <bottom style="dashed">
        <color theme="0" tint="-0.499984740745262"/>
      </bottom>
      <diagonal/>
    </border>
    <border>
      <left style="dotted">
        <color theme="0" tint="-0.499984740745262"/>
      </left>
      <right style="dotted">
        <color theme="0" tint="-0.499984740745262"/>
      </right>
      <top style="dashed">
        <color theme="0" tint="-0.499984740745262"/>
      </top>
      <bottom style="dashed">
        <color theme="0" tint="-0.499984740745262"/>
      </bottom>
      <diagonal/>
    </border>
    <border>
      <left style="hair">
        <color indexed="64"/>
      </left>
      <right style="hair">
        <color indexed="64"/>
      </right>
      <top style="hair">
        <color indexed="64"/>
      </top>
      <bottom style="hair">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style="medium">
        <color indexed="55"/>
      </left>
      <right style="hair">
        <color indexed="55"/>
      </right>
      <top style="medium">
        <color indexed="55"/>
      </top>
      <bottom style="medium">
        <color indexed="55"/>
      </bottom>
      <diagonal/>
    </border>
    <border>
      <left style="hair">
        <color indexed="55"/>
      </left>
      <right style="medium">
        <color indexed="55"/>
      </right>
      <top style="medium">
        <color indexed="55"/>
      </top>
      <bottom style="medium">
        <color indexed="55"/>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style="medium">
        <color indexed="55"/>
      </left>
      <right style="hair">
        <color indexed="55"/>
      </right>
      <top style="medium">
        <color indexed="55"/>
      </top>
      <bottom/>
      <diagonal/>
    </border>
    <border>
      <left style="hair">
        <color indexed="55"/>
      </left>
      <right style="medium">
        <color indexed="55"/>
      </right>
      <top style="medium">
        <color indexed="55"/>
      </top>
      <bottom/>
      <diagonal/>
    </border>
    <border>
      <left style="thin">
        <color indexed="55"/>
      </left>
      <right/>
      <top style="medium">
        <color indexed="55"/>
      </top>
      <bottom style="medium">
        <color indexed="55"/>
      </bottom>
      <diagonal/>
    </border>
    <border>
      <left style="medium">
        <color indexed="55"/>
      </left>
      <right style="medium">
        <color indexed="55"/>
      </right>
      <top style="medium">
        <color indexed="55"/>
      </top>
      <bottom/>
      <diagonal/>
    </border>
    <border>
      <left style="medium">
        <color indexed="55"/>
      </left>
      <right style="medium">
        <color indexed="55"/>
      </right>
      <top style="hair">
        <color indexed="55"/>
      </top>
      <bottom style="hair">
        <color indexed="55"/>
      </bottom>
      <diagonal/>
    </border>
    <border>
      <left style="medium">
        <color indexed="55"/>
      </left>
      <right/>
      <top/>
      <bottom style="hair">
        <color indexed="55"/>
      </bottom>
      <diagonal/>
    </border>
    <border>
      <left/>
      <right/>
      <top/>
      <bottom style="hair">
        <color indexed="55"/>
      </bottom>
      <diagonal/>
    </border>
    <border>
      <left/>
      <right style="medium">
        <color indexed="55"/>
      </right>
      <top/>
      <bottom style="hair">
        <color indexed="55"/>
      </bottom>
      <diagonal/>
    </border>
    <border>
      <left style="medium">
        <color indexed="55"/>
      </left>
      <right style="hair">
        <color indexed="55"/>
      </right>
      <top style="hair">
        <color indexed="55"/>
      </top>
      <bottom style="hair">
        <color indexed="55"/>
      </bottom>
      <diagonal/>
    </border>
    <border>
      <left style="hair">
        <color indexed="55"/>
      </left>
      <right style="medium">
        <color indexed="55"/>
      </right>
      <top/>
      <bottom style="hair">
        <color indexed="55"/>
      </bottom>
      <diagonal/>
    </border>
    <border>
      <left style="hair">
        <color indexed="55"/>
      </left>
      <right style="medium">
        <color indexed="55"/>
      </right>
      <top style="hair">
        <color indexed="55"/>
      </top>
      <bottom style="hair">
        <color indexed="55"/>
      </bottom>
      <diagonal/>
    </border>
    <border>
      <left style="medium">
        <color indexed="55"/>
      </left>
      <right/>
      <top style="hair">
        <color indexed="55"/>
      </top>
      <bottom style="hair">
        <color indexed="55"/>
      </bottom>
      <diagonal/>
    </border>
    <border>
      <left/>
      <right/>
      <top style="hair">
        <color indexed="55"/>
      </top>
      <bottom style="hair">
        <color indexed="55"/>
      </bottom>
      <diagonal/>
    </border>
    <border>
      <left/>
      <right style="medium">
        <color indexed="55"/>
      </right>
      <top style="hair">
        <color indexed="55"/>
      </top>
      <bottom style="hair">
        <color indexed="55"/>
      </bottom>
      <diagonal/>
    </border>
    <border>
      <left style="medium">
        <color indexed="55"/>
      </left>
      <right/>
      <top style="hair">
        <color indexed="55"/>
      </top>
      <bottom style="medium">
        <color indexed="55"/>
      </bottom>
      <diagonal/>
    </border>
    <border>
      <left/>
      <right/>
      <top style="hair">
        <color indexed="55"/>
      </top>
      <bottom style="medium">
        <color indexed="55"/>
      </bottom>
      <diagonal/>
    </border>
    <border>
      <left/>
      <right style="medium">
        <color indexed="55"/>
      </right>
      <top style="hair">
        <color indexed="55"/>
      </top>
      <bottom style="medium">
        <color indexed="55"/>
      </bottom>
      <diagonal/>
    </border>
    <border>
      <left style="hair">
        <color indexed="55"/>
      </left>
      <right style="medium">
        <color indexed="55"/>
      </right>
      <top style="hair">
        <color indexed="55"/>
      </top>
      <bottom style="medium">
        <color indexed="55"/>
      </bottom>
      <diagonal/>
    </border>
    <border>
      <left style="medium">
        <color indexed="55"/>
      </left>
      <right style="medium">
        <color indexed="55"/>
      </right>
      <top style="medium">
        <color indexed="55"/>
      </top>
      <bottom style="hair">
        <color indexed="55"/>
      </bottom>
      <diagonal/>
    </border>
    <border>
      <left style="medium">
        <color indexed="55"/>
      </left>
      <right style="medium">
        <color indexed="55"/>
      </right>
      <top/>
      <bottom style="hair">
        <color indexed="55"/>
      </bottom>
      <diagonal/>
    </border>
    <border>
      <left style="medium">
        <color indexed="55"/>
      </left>
      <right style="hair">
        <color indexed="55"/>
      </right>
      <top/>
      <bottom style="hair">
        <color indexed="55"/>
      </bottom>
      <diagonal/>
    </border>
    <border>
      <left style="medium">
        <color indexed="55"/>
      </left>
      <right style="medium">
        <color indexed="55"/>
      </right>
      <top style="hair">
        <color indexed="55"/>
      </top>
      <bottom style="medium">
        <color indexed="55"/>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hair">
        <color indexed="64"/>
      </left>
      <right style="hair">
        <color indexed="64"/>
      </right>
      <top style="medium">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hair">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medium">
        <color indexed="64"/>
      </bottom>
      <diagonal/>
    </border>
    <border>
      <left style="medium">
        <color indexed="64"/>
      </left>
      <right style="medium">
        <color indexed="64"/>
      </right>
      <top style="hair">
        <color indexed="64"/>
      </top>
      <bottom style="medium">
        <color indexed="64"/>
      </bottom>
      <diagonal/>
    </border>
    <border>
      <left style="hair">
        <color indexed="64"/>
      </left>
      <right style="hair">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55"/>
      </left>
      <right style="thin">
        <color indexed="55"/>
      </right>
      <top style="thin">
        <color indexed="55"/>
      </top>
      <bottom/>
      <diagonal/>
    </border>
    <border>
      <left style="thick">
        <color rgb="FFC0C0C0"/>
      </left>
      <right style="thin">
        <color rgb="FFC0C0C0"/>
      </right>
      <top style="dotted">
        <color indexed="22"/>
      </top>
      <bottom style="dotted">
        <color indexed="22"/>
      </bottom>
      <diagonal/>
    </border>
    <border>
      <left style="thin">
        <color indexed="22"/>
      </left>
      <right style="thin">
        <color indexed="22"/>
      </right>
      <top style="hair">
        <color indexed="22"/>
      </top>
      <bottom style="hair">
        <color indexed="22"/>
      </bottom>
      <diagonal/>
    </border>
    <border>
      <left style="thin">
        <color indexed="22"/>
      </left>
      <right style="thick">
        <color indexed="22"/>
      </right>
      <top style="hair">
        <color indexed="22"/>
      </top>
      <bottom style="hair">
        <color indexed="22"/>
      </bottom>
      <diagonal/>
    </border>
    <border>
      <left style="thick">
        <color indexed="22"/>
      </left>
      <right/>
      <top style="hair">
        <color indexed="22"/>
      </top>
      <bottom style="hair">
        <color indexed="22"/>
      </bottom>
      <diagonal/>
    </border>
    <border>
      <left style="medium">
        <color indexed="55"/>
      </left>
      <right style="thin">
        <color indexed="55"/>
      </right>
      <top style="medium">
        <color indexed="55"/>
      </top>
      <bottom style="medium">
        <color indexed="55"/>
      </bottom>
      <diagonal/>
    </border>
    <border>
      <left style="thin">
        <color indexed="55"/>
      </left>
      <right style="thin">
        <color indexed="55"/>
      </right>
      <top style="medium">
        <color indexed="55"/>
      </top>
      <bottom style="medium">
        <color indexed="55"/>
      </bottom>
      <diagonal/>
    </border>
    <border>
      <left style="thin">
        <color indexed="55"/>
      </left>
      <right style="medium">
        <color indexed="55"/>
      </right>
      <top style="medium">
        <color indexed="55"/>
      </top>
      <bottom style="medium">
        <color indexed="55"/>
      </bottom>
      <diagonal/>
    </border>
    <border>
      <left style="thick">
        <color rgb="FFC0C0C0"/>
      </left>
      <right style="thick">
        <color indexed="22"/>
      </right>
      <top style="thick">
        <color rgb="FFC0C0C0"/>
      </top>
      <bottom style="dotted">
        <color indexed="22"/>
      </bottom>
      <diagonal/>
    </border>
    <border>
      <left style="thick">
        <color indexed="22"/>
      </left>
      <right/>
      <top/>
      <bottom style="hair">
        <color indexed="22"/>
      </bottom>
      <diagonal/>
    </border>
    <border>
      <left style="thin">
        <color indexed="22"/>
      </left>
      <right style="medium">
        <color indexed="64"/>
      </right>
      <top/>
      <bottom style="hair">
        <color indexed="22"/>
      </bottom>
      <diagonal/>
    </border>
    <border>
      <left style="thin">
        <color indexed="22"/>
      </left>
      <right style="thick">
        <color indexed="22"/>
      </right>
      <top/>
      <bottom style="hair">
        <color indexed="22"/>
      </bottom>
      <diagonal/>
    </border>
    <border>
      <left style="thin">
        <color indexed="22"/>
      </left>
      <right style="medium">
        <color indexed="64"/>
      </right>
      <top style="hair">
        <color indexed="22"/>
      </top>
      <bottom style="hair">
        <color indexed="22"/>
      </bottom>
      <diagonal/>
    </border>
    <border>
      <left style="medium">
        <color indexed="64"/>
      </left>
      <right style="thin">
        <color indexed="55"/>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medium">
        <color indexed="64"/>
      </left>
      <right/>
      <top/>
      <bottom style="dotted">
        <color indexed="22"/>
      </bottom>
      <diagonal/>
    </border>
    <border>
      <left style="medium">
        <color indexed="64"/>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medium">
        <color indexed="64"/>
      </right>
      <top/>
      <bottom style="hair">
        <color theme="0" tint="-0.24994659260841701"/>
      </bottom>
      <diagonal/>
    </border>
    <border>
      <left style="hair">
        <color theme="0" tint="-0.24994659260841701"/>
      </left>
      <right/>
      <top/>
      <bottom style="hair">
        <color theme="0" tint="-0.24994659260841701"/>
      </bottom>
      <diagonal/>
    </border>
    <border>
      <left style="medium">
        <color indexed="64"/>
      </left>
      <right/>
      <top style="dotted">
        <color indexed="22"/>
      </top>
      <bottom style="dotted">
        <color indexed="22"/>
      </bottom>
      <diagonal/>
    </border>
    <border>
      <left style="medium">
        <color indexed="64"/>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medium">
        <color indexed="64"/>
      </right>
      <top style="hair">
        <color theme="0" tint="-0.24994659260841701"/>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style="thin">
        <color theme="0"/>
      </left>
      <right/>
      <top/>
      <bottom/>
      <diagonal/>
    </border>
    <border>
      <left style="dotted">
        <color auto="1"/>
      </left>
      <right style="hair">
        <color auto="1"/>
      </right>
      <top style="dotted">
        <color auto="1"/>
      </top>
      <bottom style="hair">
        <color auto="1"/>
      </bottom>
      <diagonal/>
    </border>
    <border>
      <left style="hair">
        <color auto="1"/>
      </left>
      <right style="dotted">
        <color auto="1"/>
      </right>
      <top style="dotted">
        <color auto="1"/>
      </top>
      <bottom style="hair">
        <color auto="1"/>
      </bottom>
      <diagonal/>
    </border>
    <border>
      <left style="dotted">
        <color auto="1"/>
      </left>
      <right style="hair">
        <color auto="1"/>
      </right>
      <top style="hair">
        <color auto="1"/>
      </top>
      <bottom style="hair">
        <color auto="1"/>
      </bottom>
      <diagonal/>
    </border>
    <border>
      <left style="hair">
        <color auto="1"/>
      </left>
      <right style="dotted">
        <color auto="1"/>
      </right>
      <top style="hair">
        <color auto="1"/>
      </top>
      <bottom style="hair">
        <color auto="1"/>
      </bottom>
      <diagonal/>
    </border>
    <border>
      <left style="dotted">
        <color auto="1"/>
      </left>
      <right style="hair">
        <color auto="1"/>
      </right>
      <top style="hair">
        <color auto="1"/>
      </top>
      <bottom/>
      <diagonal/>
    </border>
    <border>
      <left style="hair">
        <color auto="1"/>
      </left>
      <right style="dotted">
        <color auto="1"/>
      </right>
      <top style="hair">
        <color auto="1"/>
      </top>
      <bottom/>
      <diagonal/>
    </border>
    <border>
      <left style="dotted">
        <color auto="1"/>
      </left>
      <right style="hair">
        <color auto="1"/>
      </right>
      <top style="hair">
        <color auto="1"/>
      </top>
      <bottom style="dotted">
        <color auto="1"/>
      </bottom>
      <diagonal/>
    </border>
    <border>
      <left style="hair">
        <color auto="1"/>
      </left>
      <right style="dotted">
        <color auto="1"/>
      </right>
      <top style="hair">
        <color auto="1"/>
      </top>
      <bottom style="dotted">
        <color auto="1"/>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bottom style="thin">
        <color indexed="55"/>
      </bottom>
      <diagonal/>
    </border>
    <border>
      <left style="thin">
        <color indexed="55"/>
      </left>
      <right style="thin">
        <color indexed="55"/>
      </right>
      <top style="thick">
        <color indexed="55"/>
      </top>
      <bottom style="thin">
        <color indexed="55"/>
      </bottom>
      <diagonal/>
    </border>
    <border>
      <left style="thin">
        <color indexed="55"/>
      </left>
      <right style="thin">
        <color indexed="55"/>
      </right>
      <top style="thin">
        <color indexed="55"/>
      </top>
      <bottom style="hair">
        <color indexed="55"/>
      </bottom>
      <diagonal/>
    </border>
    <border>
      <left style="thin">
        <color indexed="55"/>
      </left>
      <right style="dotted">
        <color indexed="55"/>
      </right>
      <top style="hair">
        <color indexed="55"/>
      </top>
      <bottom style="hair">
        <color indexed="55"/>
      </bottom>
      <diagonal/>
    </border>
    <border>
      <left style="dotted">
        <color indexed="55"/>
      </left>
      <right style="dotted">
        <color indexed="55"/>
      </right>
      <top style="hair">
        <color indexed="55"/>
      </top>
      <bottom style="hair">
        <color indexed="55"/>
      </bottom>
      <diagonal/>
    </border>
    <border>
      <left style="dotted">
        <color indexed="55"/>
      </left>
      <right/>
      <top style="hair">
        <color indexed="55"/>
      </top>
      <bottom style="hair">
        <color indexed="55"/>
      </bottom>
      <diagonal/>
    </border>
    <border>
      <left style="dotted">
        <color indexed="55"/>
      </left>
      <right style="thin">
        <color indexed="55"/>
      </right>
      <top style="hair">
        <color indexed="55"/>
      </top>
      <bottom style="hair">
        <color indexed="55"/>
      </bottom>
      <diagonal/>
    </border>
    <border>
      <left/>
      <right/>
      <top style="thin">
        <color theme="0" tint="-0.14996795556505021"/>
      </top>
      <bottom style="hair">
        <color indexed="55"/>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thin">
        <color indexed="55"/>
      </bottom>
      <diagonal/>
    </border>
    <border>
      <left style="thin">
        <color indexed="55"/>
      </left>
      <right style="thin">
        <color indexed="55"/>
      </right>
      <top style="thin">
        <color indexed="55"/>
      </top>
      <bottom style="thin">
        <color indexed="55"/>
      </bottom>
      <diagonal/>
    </border>
    <border>
      <left style="hair">
        <color auto="1"/>
      </left>
      <right style="hair">
        <color auto="1"/>
      </right>
      <top style="hair">
        <color auto="1"/>
      </top>
      <bottom style="hair">
        <color auto="1"/>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22"/>
      </bottom>
      <diagonal/>
    </border>
    <border>
      <left style="thin">
        <color indexed="64"/>
      </left>
      <right/>
      <top style="hair">
        <color theme="0" tint="-0.14996795556505021"/>
      </top>
      <bottom style="hair">
        <color theme="0" tint="-0.14996795556505021"/>
      </bottom>
      <diagonal/>
    </border>
    <border>
      <left/>
      <right/>
      <top style="hair">
        <color theme="0" tint="-0.14996795556505021"/>
      </top>
      <bottom style="hair">
        <color theme="0" tint="-0.14996795556505021"/>
      </bottom>
      <diagonal/>
    </border>
    <border>
      <left/>
      <right style="thin">
        <color indexed="64"/>
      </right>
      <top style="hair">
        <color theme="0" tint="-0.14996795556505021"/>
      </top>
      <bottom style="hair">
        <color theme="0" tint="-0.14996795556505021"/>
      </bottom>
      <diagonal/>
    </border>
    <border>
      <left style="thin">
        <color indexed="64"/>
      </left>
      <right style="thin">
        <color indexed="64"/>
      </right>
      <top style="dotted">
        <color indexed="22"/>
      </top>
      <bottom/>
      <diagonal/>
    </border>
    <border>
      <left style="thin">
        <color indexed="64"/>
      </left>
      <right style="thin">
        <color indexed="64"/>
      </right>
      <top/>
      <bottom style="dotted">
        <color indexed="22"/>
      </bottom>
      <diagonal/>
    </border>
    <border>
      <left style="thin">
        <color indexed="64"/>
      </left>
      <right/>
      <top/>
      <bottom style="thin">
        <color indexed="64"/>
      </bottom>
      <diagonal/>
    </border>
    <border>
      <left/>
      <right/>
      <top/>
      <bottom style="thin">
        <color indexed="64"/>
      </bottom>
      <diagonal/>
    </border>
    <border>
      <left style="hair">
        <color auto="1"/>
      </left>
      <right/>
      <top/>
      <bottom style="hair">
        <color auto="1"/>
      </bottom>
      <diagonal/>
    </border>
    <border>
      <left/>
      <right/>
      <top/>
      <bottom style="hair">
        <color auto="1"/>
      </bottom>
      <diagonal/>
    </border>
    <border>
      <left/>
      <right/>
      <top/>
      <bottom style="dotted">
        <color indexed="22"/>
      </bottom>
      <diagonal/>
    </border>
    <border>
      <left style="medium">
        <color indexed="64"/>
      </left>
      <right style="medium">
        <color indexed="64"/>
      </right>
      <top/>
      <bottom style="dotted">
        <color indexed="22"/>
      </bottom>
      <diagonal/>
    </border>
    <border>
      <left style="thin">
        <color indexed="64"/>
      </left>
      <right style="thin">
        <color indexed="64"/>
      </right>
      <top style="dotted">
        <color theme="0" tint="-0.14996795556505021"/>
      </top>
      <bottom/>
      <diagonal/>
    </border>
    <border>
      <left style="thin">
        <color indexed="64"/>
      </left>
      <right style="thin">
        <color indexed="64"/>
      </right>
      <top style="dashDotDot">
        <color theme="0" tint="-4.9989318521683403E-2"/>
      </top>
      <bottom/>
      <diagonal/>
    </border>
    <border>
      <left style="thin">
        <color indexed="64"/>
      </left>
      <right style="thin">
        <color indexed="64"/>
      </right>
      <top/>
      <bottom style="dotted">
        <color theme="0" tint="-0.14996795556505021"/>
      </bottom>
      <diagonal/>
    </border>
    <border>
      <left/>
      <right style="thin">
        <color indexed="23"/>
      </right>
      <top style="thin">
        <color indexed="23"/>
      </top>
      <bottom style="thin">
        <color indexed="2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theme="0" tint="-0.14993743705557422"/>
      </left>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style="thin">
        <color indexed="23"/>
      </left>
      <right/>
      <top style="thin">
        <color indexed="23"/>
      </top>
      <bottom style="hair">
        <color indexed="23"/>
      </bottom>
      <diagonal/>
    </border>
    <border>
      <left/>
      <right/>
      <top style="thin">
        <color indexed="23"/>
      </top>
      <bottom style="hair">
        <color indexed="23"/>
      </bottom>
      <diagonal/>
    </border>
    <border>
      <left/>
      <right style="thin">
        <color indexed="63"/>
      </right>
      <top style="thin">
        <color indexed="23"/>
      </top>
      <bottom style="hair">
        <color indexed="23"/>
      </bottom>
      <diagonal/>
    </border>
    <border>
      <left style="thin">
        <color indexed="63"/>
      </left>
      <right style="thin">
        <color indexed="23"/>
      </right>
      <top style="thin">
        <color indexed="23"/>
      </top>
      <bottom/>
      <diagonal/>
    </border>
    <border>
      <left/>
      <right/>
      <top style="thin">
        <color indexed="64"/>
      </top>
      <bottom style="hair">
        <color indexed="55"/>
      </bottom>
      <diagonal/>
    </border>
    <border>
      <left/>
      <right style="thin">
        <color indexed="64"/>
      </right>
      <top style="thin">
        <color indexed="64"/>
      </top>
      <bottom style="hair">
        <color indexed="55"/>
      </bottom>
      <diagonal/>
    </border>
    <border>
      <left style="thin">
        <color indexed="64"/>
      </left>
      <right style="thin">
        <color indexed="64"/>
      </right>
      <top style="thin">
        <color indexed="64"/>
      </top>
      <bottom style="hair">
        <color indexed="63"/>
      </bottom>
      <diagonal/>
    </border>
    <border>
      <left style="thin">
        <color indexed="23"/>
      </left>
      <right/>
      <top style="hair">
        <color indexed="23"/>
      </top>
      <bottom style="hair">
        <color indexed="23"/>
      </bottom>
      <diagonal/>
    </border>
    <border>
      <left/>
      <right/>
      <top style="hair">
        <color indexed="23"/>
      </top>
      <bottom style="hair">
        <color indexed="23"/>
      </bottom>
      <diagonal/>
    </border>
    <border>
      <left/>
      <right style="thin">
        <color indexed="63"/>
      </right>
      <top style="hair">
        <color indexed="23"/>
      </top>
      <bottom style="hair">
        <color indexed="23"/>
      </bottom>
      <diagonal/>
    </border>
    <border>
      <left style="thin">
        <color indexed="63"/>
      </left>
      <right style="thin">
        <color indexed="23"/>
      </right>
      <top style="hair">
        <color indexed="23"/>
      </top>
      <bottom/>
      <diagonal/>
    </border>
    <border>
      <left style="thin">
        <color indexed="64"/>
      </left>
      <right/>
      <top style="hair">
        <color indexed="23"/>
      </top>
      <bottom style="hair">
        <color indexed="55"/>
      </bottom>
      <diagonal/>
    </border>
    <border>
      <left/>
      <right style="thin">
        <color indexed="64"/>
      </right>
      <top style="hair">
        <color indexed="55"/>
      </top>
      <bottom style="hair">
        <color indexed="55"/>
      </bottom>
      <diagonal/>
    </border>
    <border>
      <left/>
      <right style="thin">
        <color indexed="64"/>
      </right>
      <top/>
      <bottom/>
      <diagonal/>
    </border>
    <border>
      <left style="thin">
        <color indexed="64"/>
      </left>
      <right style="thin">
        <color indexed="64"/>
      </right>
      <top style="hair">
        <color indexed="23"/>
      </top>
      <bottom style="hair">
        <color indexed="23"/>
      </bottom>
      <diagonal/>
    </border>
    <border>
      <left style="thin">
        <color indexed="23"/>
      </left>
      <right/>
      <top/>
      <bottom style="hair">
        <color indexed="23"/>
      </bottom>
      <diagonal/>
    </border>
    <border>
      <left style="thin">
        <color indexed="64"/>
      </left>
      <right/>
      <top style="hair">
        <color indexed="55"/>
      </top>
      <bottom style="hair">
        <color indexed="55"/>
      </bottom>
      <diagonal/>
    </border>
    <border>
      <left/>
      <right style="thin">
        <color indexed="64"/>
      </right>
      <top style="hair">
        <color indexed="23"/>
      </top>
      <bottom style="hair">
        <color indexed="23"/>
      </bottom>
      <diagonal/>
    </border>
    <border>
      <left style="thin">
        <color indexed="23"/>
      </left>
      <right/>
      <top style="hair">
        <color indexed="23"/>
      </top>
      <bottom/>
      <diagonal/>
    </border>
    <border>
      <left/>
      <right style="thin">
        <color indexed="63"/>
      </right>
      <top style="hair">
        <color indexed="23"/>
      </top>
      <bottom/>
      <diagonal/>
    </border>
    <border>
      <left/>
      <right/>
      <top style="hair">
        <color indexed="23"/>
      </top>
      <bottom style="thin">
        <color indexed="23"/>
      </bottom>
      <diagonal/>
    </border>
    <border>
      <left/>
      <right style="thin">
        <color indexed="63"/>
      </right>
      <top style="hair">
        <color indexed="23"/>
      </top>
      <bottom style="thin">
        <color indexed="23"/>
      </bottom>
      <diagonal/>
    </border>
    <border>
      <left style="thin">
        <color indexed="63"/>
      </left>
      <right style="thin">
        <color indexed="23"/>
      </right>
      <top style="hair">
        <color indexed="23"/>
      </top>
      <bottom style="thin">
        <color indexed="23"/>
      </bottom>
      <diagonal/>
    </border>
    <border>
      <left/>
      <right/>
      <top style="hair">
        <color indexed="23"/>
      </top>
      <bottom style="thin">
        <color indexed="64"/>
      </bottom>
      <diagonal/>
    </border>
    <border>
      <left/>
      <right style="thin">
        <color indexed="64"/>
      </right>
      <top style="hair">
        <color indexed="23"/>
      </top>
      <bottom style="thin">
        <color indexed="64"/>
      </bottom>
      <diagonal/>
    </border>
    <border>
      <left style="thin">
        <color indexed="64"/>
      </left>
      <right style="thin">
        <color indexed="64"/>
      </right>
      <top style="hair">
        <color indexed="23"/>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auto="1"/>
      </right>
      <top style="double">
        <color auto="1"/>
      </top>
      <bottom/>
      <diagonal/>
    </border>
    <border>
      <left style="double">
        <color indexed="64"/>
      </left>
      <right/>
      <top/>
      <bottom/>
      <diagonal/>
    </border>
    <border>
      <left/>
      <right style="double">
        <color indexed="64"/>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double">
        <color indexed="64"/>
      </right>
      <top/>
      <bottom style="thin">
        <color indexed="64"/>
      </bottom>
      <diagonal/>
    </border>
    <border>
      <left style="double">
        <color indexed="64"/>
      </left>
      <right/>
      <top style="thin">
        <color indexed="64"/>
      </top>
      <bottom/>
      <diagonal/>
    </border>
    <border>
      <left/>
      <right/>
      <top/>
      <bottom style="dotted">
        <color theme="0" tint="-0.24994659260841701"/>
      </bottom>
      <diagonal/>
    </border>
    <border>
      <left/>
      <right/>
      <top style="dotted">
        <color theme="0" tint="-0.24994659260841701"/>
      </top>
      <bottom style="dotted">
        <color theme="0" tint="-0.24994659260841701"/>
      </bottom>
      <diagonal/>
    </border>
    <border>
      <left style="double">
        <color indexed="64"/>
      </left>
      <right/>
      <top/>
      <bottom style="thin">
        <color indexed="64"/>
      </bottom>
      <diagonal/>
    </border>
    <border>
      <left/>
      <right style="double">
        <color indexed="64"/>
      </right>
      <top style="thin">
        <color indexed="64"/>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indexed="64"/>
      </left>
      <right/>
      <top/>
      <bottom style="double">
        <color auto="1"/>
      </bottom>
      <diagonal/>
    </border>
    <border>
      <left/>
      <right/>
      <top style="dotted">
        <color theme="0" tint="-0.24994659260841701"/>
      </top>
      <bottom/>
      <diagonal/>
    </border>
    <border>
      <left style="medium">
        <color indexed="64"/>
      </left>
      <right/>
      <top/>
      <bottom style="thin">
        <color indexed="64"/>
      </bottom>
      <diagonal/>
    </border>
    <border>
      <left/>
      <right style="medium">
        <color indexed="64"/>
      </right>
      <top/>
      <bottom style="thin">
        <color indexed="64"/>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right style="thin">
        <color theme="0" tint="-0.34998626667073579"/>
      </right>
      <top/>
      <bottom/>
      <diagonal/>
    </border>
    <border>
      <left/>
      <right/>
      <top style="thin">
        <color theme="0" tint="-0.34998626667073579"/>
      </top>
      <bottom style="double">
        <color auto="1"/>
      </bottom>
      <diagonal/>
    </border>
    <border>
      <left style="thin">
        <color theme="0" tint="-0.34998626667073579"/>
      </left>
      <right style="thin">
        <color rgb="FFC0C0C0"/>
      </right>
      <top style="dotted">
        <color indexed="22"/>
      </top>
      <bottom style="dotted">
        <color indexed="22"/>
      </bottom>
      <diagonal/>
    </border>
    <border>
      <left style="thick">
        <color indexed="22"/>
      </left>
      <right/>
      <top style="hair">
        <color indexed="22"/>
      </top>
      <bottom style="thin">
        <color theme="0" tint="-0.34998626667073579"/>
      </bottom>
      <diagonal/>
    </border>
    <border>
      <left style="medium">
        <color auto="1"/>
      </left>
      <right style="medium">
        <color auto="1"/>
      </right>
      <top style="dotted">
        <color indexed="22"/>
      </top>
      <bottom style="dotted">
        <color indexed="22"/>
      </bottom>
      <diagonal/>
    </border>
    <border>
      <left/>
      <right/>
      <top/>
      <bottom style="thin">
        <color auto="1"/>
      </bottom>
      <diagonal/>
    </border>
    <border>
      <left style="thin">
        <color indexed="64"/>
      </left>
      <right style="thin">
        <color indexed="64"/>
      </right>
      <top/>
      <bottom style="thin">
        <color indexed="64"/>
      </bottom>
      <diagonal/>
    </border>
    <border>
      <left style="medium">
        <color indexed="55"/>
      </left>
      <right/>
      <top style="medium">
        <color indexed="55"/>
      </top>
      <bottom style="hair">
        <color indexed="55"/>
      </bottom>
      <diagonal/>
    </border>
    <border>
      <left/>
      <right/>
      <top style="medium">
        <color indexed="55"/>
      </top>
      <bottom style="hair">
        <color indexed="55"/>
      </bottom>
      <diagonal/>
    </border>
    <border>
      <left/>
      <right style="medium">
        <color indexed="55"/>
      </right>
      <top style="medium">
        <color indexed="55"/>
      </top>
      <bottom style="hair">
        <color indexed="55"/>
      </bottom>
      <diagonal/>
    </border>
    <border>
      <left style="medium">
        <color indexed="55"/>
      </left>
      <right/>
      <top style="medium">
        <color indexed="55"/>
      </top>
      <bottom/>
      <diagonal/>
    </border>
    <border>
      <left/>
      <right/>
      <top style="medium">
        <color indexed="55"/>
      </top>
      <bottom/>
      <diagonal/>
    </border>
    <border>
      <left/>
      <right style="medium">
        <color indexed="55"/>
      </right>
      <top style="medium">
        <color indexed="55"/>
      </top>
      <bottom/>
      <diagonal/>
    </border>
    <border>
      <left style="medium">
        <color indexed="55"/>
      </left>
      <right style="hair">
        <color indexed="55"/>
      </right>
      <top style="hair">
        <color indexed="55"/>
      </top>
      <bottom style="medium">
        <color indexed="55"/>
      </bottom>
      <diagonal/>
    </border>
    <border>
      <left style="medium">
        <color indexed="55"/>
      </left>
      <right style="hair">
        <color indexed="55"/>
      </right>
      <top style="medium">
        <color indexed="55"/>
      </top>
      <bottom style="hair">
        <color indexed="55"/>
      </bottom>
      <diagonal/>
    </border>
    <border>
      <left style="hair">
        <color indexed="55"/>
      </left>
      <right style="medium">
        <color indexed="55"/>
      </right>
      <top style="medium">
        <color indexed="55"/>
      </top>
      <bottom style="hair">
        <color indexed="55"/>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22"/>
      </left>
      <right style="thick">
        <color indexed="22"/>
      </right>
      <top style="thin">
        <color theme="0" tint="-0.34998626667073579"/>
      </top>
      <bottom style="hair">
        <color indexed="22"/>
      </bottom>
      <diagonal/>
    </border>
    <border>
      <left style="thin">
        <color indexed="22"/>
      </left>
      <right style="thick">
        <color indexed="22"/>
      </right>
      <top style="hair">
        <color indexed="22"/>
      </top>
      <bottom style="thin">
        <color theme="0" tint="-0.34998626667073579"/>
      </bottom>
      <diagonal/>
    </border>
    <border>
      <left style="thin">
        <color theme="0" tint="-0.34998626667073579"/>
      </left>
      <right style="thick">
        <color indexed="22"/>
      </right>
      <top style="dotted">
        <color indexed="22"/>
      </top>
      <bottom style="thin">
        <color theme="0" tint="-0.34998626667073579"/>
      </bottom>
      <diagonal/>
    </border>
    <border>
      <left style="medium">
        <color indexed="64"/>
      </left>
      <right/>
      <top style="hair">
        <color indexed="64"/>
      </top>
      <bottom style="medium">
        <color indexed="64"/>
      </bottom>
      <diagonal/>
    </border>
    <border>
      <left style="medium">
        <color auto="1"/>
      </left>
      <right style="thin">
        <color auto="1"/>
      </right>
      <top style="medium">
        <color auto="1"/>
      </top>
      <bottom style="medium">
        <color auto="1"/>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top/>
      <bottom style="hair">
        <color indexed="55"/>
      </bottom>
      <diagonal/>
    </border>
    <border>
      <left style="thin">
        <color indexed="64"/>
      </left>
      <right/>
      <top/>
      <bottom style="hair">
        <color theme="0" tint="-0.14996795556505021"/>
      </bottom>
      <diagonal/>
    </border>
    <border>
      <left/>
      <right/>
      <top style="thin">
        <color indexed="64"/>
      </top>
      <bottom style="hair">
        <color theme="0" tint="-0.14996795556505021"/>
      </bottom>
      <diagonal/>
    </border>
    <border>
      <left/>
      <right style="thin">
        <color indexed="64"/>
      </right>
      <top style="thin">
        <color indexed="64"/>
      </top>
      <bottom style="hair">
        <color theme="0" tint="-0.14996795556505021"/>
      </bottom>
      <diagonal/>
    </border>
    <border>
      <left style="thin">
        <color indexed="22"/>
      </left>
      <right style="thin">
        <color indexed="22"/>
      </right>
      <top/>
      <bottom style="hair">
        <color indexed="22"/>
      </bottom>
      <diagonal/>
    </border>
    <border>
      <left style="medium">
        <color indexed="55"/>
      </left>
      <right style="thin">
        <color indexed="55"/>
      </right>
      <top style="medium">
        <color indexed="55"/>
      </top>
      <bottom style="medium">
        <color indexed="55"/>
      </bottom>
      <diagonal/>
    </border>
    <border>
      <left style="thin">
        <color indexed="55"/>
      </left>
      <right style="thin">
        <color indexed="55"/>
      </right>
      <top style="medium">
        <color indexed="55"/>
      </top>
      <bottom style="medium">
        <color indexed="55"/>
      </bottom>
      <diagonal/>
    </border>
    <border>
      <left style="thin">
        <color indexed="55"/>
      </left>
      <right style="medium">
        <color indexed="55"/>
      </right>
      <top style="medium">
        <color indexed="55"/>
      </top>
      <bottom style="medium">
        <color indexed="55"/>
      </bottom>
      <diagonal/>
    </border>
    <border>
      <left style="thin">
        <color auto="1"/>
      </left>
      <right style="thin">
        <color auto="1"/>
      </right>
      <top style="thin">
        <color auto="1"/>
      </top>
      <bottom style="thin">
        <color auto="1"/>
      </bottom>
      <diagonal/>
    </border>
    <border>
      <left style="dotted">
        <color indexed="55"/>
      </left>
      <right style="dotted">
        <color indexed="55"/>
      </right>
      <top style="thin">
        <color indexed="55"/>
      </top>
      <bottom style="hair">
        <color indexed="55"/>
      </bottom>
      <diagonal/>
    </border>
    <border>
      <left style="thin">
        <color indexed="22"/>
      </left>
      <right/>
      <top/>
      <bottom style="hair">
        <color indexed="22"/>
      </bottom>
      <diagonal/>
    </border>
    <border>
      <left style="thin">
        <color indexed="55"/>
      </left>
      <right/>
      <top style="medium">
        <color indexed="64"/>
      </top>
      <bottom style="medium">
        <color indexed="64"/>
      </bottom>
      <diagonal/>
    </border>
    <border>
      <left style="thin">
        <color indexed="23"/>
      </left>
      <right/>
      <top/>
      <bottom/>
      <diagonal/>
    </border>
    <border>
      <left/>
      <right/>
      <top style="thin">
        <color indexed="23"/>
      </top>
      <bottom style="thin">
        <color indexed="23"/>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ck">
        <color indexed="55"/>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
      <left style="thin">
        <color indexed="55"/>
      </left>
      <right style="dotted">
        <color indexed="55"/>
      </right>
      <top style="thin">
        <color indexed="55"/>
      </top>
      <bottom style="hair">
        <color indexed="55"/>
      </bottom>
      <diagonal/>
    </border>
    <border>
      <left style="dotted">
        <color indexed="55"/>
      </left>
      <right style="thin">
        <color indexed="55"/>
      </right>
      <top style="thin">
        <color indexed="55"/>
      </top>
      <bottom style="hair">
        <color indexed="55"/>
      </bottom>
      <diagonal/>
    </border>
    <border>
      <left style="dotted">
        <color indexed="55"/>
      </left>
      <right/>
      <top style="thin">
        <color indexed="55"/>
      </top>
      <bottom style="hair">
        <color indexed="55"/>
      </bottom>
      <diagonal/>
    </border>
    <border>
      <left style="thin">
        <color indexed="64"/>
      </left>
      <right/>
      <top style="thin">
        <color indexed="64"/>
      </top>
      <bottom style="thin">
        <color indexed="55"/>
      </bottom>
      <diagonal/>
    </border>
    <border>
      <left/>
      <right/>
      <top style="thin">
        <color indexed="64"/>
      </top>
      <bottom style="thin">
        <color indexed="55"/>
      </bottom>
      <diagonal/>
    </border>
    <border>
      <left/>
      <right style="thin">
        <color indexed="64"/>
      </right>
      <top style="thin">
        <color indexed="64"/>
      </top>
      <bottom style="thin">
        <color indexed="55"/>
      </bottom>
      <diagonal/>
    </border>
    <border>
      <left style="thin">
        <color indexed="64"/>
      </left>
      <right style="thin">
        <color indexed="55"/>
      </right>
      <top style="thin">
        <color indexed="55"/>
      </top>
      <bottom style="thick">
        <color indexed="55"/>
      </bottom>
      <diagonal/>
    </border>
    <border>
      <left style="thin">
        <color indexed="55"/>
      </left>
      <right style="thin">
        <color indexed="64"/>
      </right>
      <top style="thin">
        <color indexed="55"/>
      </top>
      <bottom style="thick">
        <color indexed="55"/>
      </bottom>
      <diagonal/>
    </border>
    <border>
      <left style="thin">
        <color indexed="64"/>
      </left>
      <right style="thin">
        <color indexed="55"/>
      </right>
      <top style="thick">
        <color indexed="55"/>
      </top>
      <bottom style="thin">
        <color indexed="55"/>
      </bottom>
      <diagonal/>
    </border>
    <border>
      <left style="thin">
        <color indexed="55"/>
      </left>
      <right style="thin">
        <color indexed="64"/>
      </right>
      <top style="thick">
        <color indexed="55"/>
      </top>
      <bottom style="thin">
        <color indexed="55"/>
      </bottom>
      <diagonal/>
    </border>
    <border>
      <left style="thin">
        <color indexed="64"/>
      </left>
      <right style="dotted">
        <color indexed="55"/>
      </right>
      <top style="thin">
        <color indexed="55"/>
      </top>
      <bottom style="hair">
        <color indexed="55"/>
      </bottom>
      <diagonal/>
    </border>
    <border>
      <left style="dotted">
        <color indexed="55"/>
      </left>
      <right style="thin">
        <color indexed="64"/>
      </right>
      <top style="thin">
        <color indexed="55"/>
      </top>
      <bottom style="hair">
        <color indexed="55"/>
      </bottom>
      <diagonal/>
    </border>
    <border>
      <left style="thin">
        <color indexed="64"/>
      </left>
      <right style="dotted">
        <color indexed="55"/>
      </right>
      <top style="hair">
        <color indexed="55"/>
      </top>
      <bottom style="hair">
        <color indexed="55"/>
      </bottom>
      <diagonal/>
    </border>
    <border>
      <left style="dotted">
        <color indexed="55"/>
      </left>
      <right style="thin">
        <color indexed="64"/>
      </right>
      <top style="hair">
        <color indexed="55"/>
      </top>
      <bottom style="hair">
        <color indexed="55"/>
      </bottom>
      <diagonal/>
    </border>
    <border>
      <left/>
      <right style="medium">
        <color indexed="64"/>
      </right>
      <top style="medium">
        <color indexed="64"/>
      </top>
      <bottom style="thin">
        <color auto="1"/>
      </bottom>
      <diagonal/>
    </border>
    <border>
      <left style="thin">
        <color indexed="55"/>
      </left>
      <right style="hair">
        <color indexed="55"/>
      </right>
      <top style="hair">
        <color indexed="55"/>
      </top>
      <bottom style="hair">
        <color indexed="55"/>
      </bottom>
      <diagonal/>
    </border>
    <border>
      <left style="hair">
        <color indexed="55"/>
      </left>
      <right style="hair">
        <color indexed="55"/>
      </right>
      <top style="hair">
        <color indexed="55"/>
      </top>
      <bottom style="hair">
        <color indexed="55"/>
      </bottom>
      <diagonal/>
    </border>
    <border>
      <left style="hair">
        <color indexed="55"/>
      </left>
      <right style="thin">
        <color indexed="55"/>
      </right>
      <top style="hair">
        <color indexed="55"/>
      </top>
      <bottom style="hair">
        <color indexed="55"/>
      </bottom>
      <diagonal/>
    </border>
    <border>
      <left style="thin">
        <color indexed="64"/>
      </left>
      <right style="thin">
        <color indexed="64"/>
      </right>
      <top style="thin">
        <color indexed="64"/>
      </top>
      <bottom/>
      <diagonal/>
    </border>
    <border>
      <left style="thin">
        <color indexed="64"/>
      </left>
      <right style="thin">
        <color indexed="64"/>
      </right>
      <top/>
      <bottom style="hair">
        <color indexed="55"/>
      </bottom>
      <diagonal/>
    </border>
    <border>
      <left style="thin">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n">
        <color theme="0" tint="-0.34998626667073579"/>
      </right>
      <top style="hair">
        <color theme="0" tint="-0.34998626667073579"/>
      </top>
      <bottom style="hair">
        <color theme="0" tint="-0.34998626667073579"/>
      </bottom>
      <diagonal/>
    </border>
    <border>
      <left style="thin">
        <color theme="0" tint="-0.34998626667073579"/>
      </left>
      <right style="hair">
        <color auto="1"/>
      </right>
      <top style="hair">
        <color auto="1"/>
      </top>
      <bottom style="hair">
        <color auto="1"/>
      </bottom>
      <diagonal/>
    </border>
    <border>
      <left style="hair">
        <color auto="1"/>
      </left>
      <right style="thin">
        <color theme="0" tint="-0.34998626667073579"/>
      </right>
      <top style="hair">
        <color auto="1"/>
      </top>
      <bottom style="hair">
        <color auto="1"/>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55"/>
      </left>
      <right style="thin">
        <color indexed="55"/>
      </right>
      <top/>
      <bottom style="medium">
        <color indexed="55"/>
      </bottom>
      <diagonal/>
    </border>
    <border>
      <left style="thin">
        <color indexed="55"/>
      </left>
      <right/>
      <top/>
      <bottom style="medium">
        <color indexed="55"/>
      </bottom>
      <diagonal/>
    </border>
    <border>
      <left style="thin">
        <color indexed="55"/>
      </left>
      <right style="medium">
        <color indexed="55"/>
      </right>
      <top/>
      <bottom style="medium">
        <color indexed="55"/>
      </bottom>
      <diagonal/>
    </border>
    <border>
      <left style="thin">
        <color indexed="22"/>
      </left>
      <right style="thin">
        <color indexed="22"/>
      </right>
      <top style="hair">
        <color indexed="22"/>
      </top>
      <bottom style="hair">
        <color indexed="22"/>
      </bottom>
      <diagonal/>
    </border>
    <border>
      <left style="medium">
        <color indexed="64"/>
      </left>
      <right style="thin">
        <color indexed="55"/>
      </right>
      <top style="medium">
        <color indexed="64"/>
      </top>
      <bottom style="medium">
        <color indexed="55"/>
      </bottom>
      <diagonal/>
    </border>
    <border>
      <left style="thin">
        <color indexed="55"/>
      </left>
      <right style="thin">
        <color indexed="55"/>
      </right>
      <top style="medium">
        <color indexed="64"/>
      </top>
      <bottom style="medium">
        <color indexed="55"/>
      </bottom>
      <diagonal/>
    </border>
    <border>
      <left style="thin">
        <color indexed="55"/>
      </left>
      <right/>
      <top style="medium">
        <color indexed="64"/>
      </top>
      <bottom style="medium">
        <color indexed="55"/>
      </bottom>
      <diagonal/>
    </border>
    <border>
      <left style="thin">
        <color indexed="55"/>
      </left>
      <right style="medium">
        <color indexed="64"/>
      </right>
      <top style="medium">
        <color indexed="64"/>
      </top>
      <bottom style="medium">
        <color indexed="55"/>
      </bottom>
      <diagonal/>
    </border>
    <border>
      <left style="medium">
        <color indexed="64"/>
      </left>
      <right style="thin">
        <color rgb="FFC0C0C0"/>
      </right>
      <top/>
      <bottom style="dotted">
        <color indexed="22"/>
      </bottom>
      <diagonal/>
    </border>
    <border>
      <left style="medium">
        <color indexed="64"/>
      </left>
      <right style="thin">
        <color rgb="FFC0C0C0"/>
      </right>
      <top style="dotted">
        <color indexed="22"/>
      </top>
      <bottom style="dotted">
        <color indexed="22"/>
      </bottom>
      <diagonal/>
    </border>
    <border>
      <left style="dotted">
        <color auto="1"/>
      </left>
      <right style="hair">
        <color auto="1"/>
      </right>
      <top style="hair">
        <color auto="1"/>
      </top>
      <bottom style="hair">
        <color auto="1"/>
      </bottom>
      <diagonal/>
    </border>
    <border>
      <left style="hair">
        <color auto="1"/>
      </left>
      <right style="dotted">
        <color auto="1"/>
      </right>
      <top style="hair">
        <color auto="1"/>
      </top>
      <bottom style="hair">
        <color auto="1"/>
      </bottom>
      <diagonal/>
    </border>
    <border>
      <left style="thin">
        <color indexed="64"/>
      </left>
      <right/>
      <top style="medium">
        <color indexed="64"/>
      </top>
      <bottom style="medium">
        <color indexed="64"/>
      </bottom>
      <diagonal/>
    </border>
    <border>
      <left style="dashed">
        <color auto="1"/>
      </left>
      <right style="dashed">
        <color auto="1"/>
      </right>
      <top style="dashed">
        <color auto="1"/>
      </top>
      <bottom style="dashed">
        <color auto="1"/>
      </bottom>
      <diagonal/>
    </border>
    <border>
      <left style="dashed">
        <color auto="1"/>
      </left>
      <right/>
      <top style="dashed">
        <color auto="1"/>
      </top>
      <bottom style="dashed">
        <color auto="1"/>
      </bottom>
      <diagonal/>
    </border>
    <border>
      <left/>
      <right style="dashed">
        <color auto="1"/>
      </right>
      <top style="dashed">
        <color auto="1"/>
      </top>
      <bottom style="dashed">
        <color auto="1"/>
      </bottom>
      <diagonal/>
    </border>
    <border>
      <left style="thick">
        <color indexed="22"/>
      </left>
      <right/>
      <top style="medium">
        <color indexed="64"/>
      </top>
      <bottom style="hair">
        <color indexed="22"/>
      </bottom>
      <diagonal/>
    </border>
    <border>
      <left style="thick">
        <color indexed="22"/>
      </left>
      <right style="medium">
        <color indexed="64"/>
      </right>
      <top style="medium">
        <color indexed="64"/>
      </top>
      <bottom style="hair">
        <color indexed="22"/>
      </bottom>
      <diagonal/>
    </border>
    <border>
      <left style="medium">
        <color indexed="64"/>
      </left>
      <right/>
      <top style="hair">
        <color indexed="22"/>
      </top>
      <bottom style="hair">
        <color indexed="22"/>
      </bottom>
      <diagonal/>
    </border>
    <border>
      <left style="thick">
        <color indexed="22"/>
      </left>
      <right/>
      <top style="hair">
        <color indexed="22"/>
      </top>
      <bottom style="hair">
        <color indexed="22"/>
      </bottom>
      <diagonal/>
    </border>
    <border>
      <left style="thick">
        <color indexed="22"/>
      </left>
      <right style="medium">
        <color indexed="64"/>
      </right>
      <top style="hair">
        <color indexed="22"/>
      </top>
      <bottom style="hair">
        <color indexed="22"/>
      </bottom>
      <diagonal/>
    </border>
    <border>
      <left style="medium">
        <color indexed="64"/>
      </left>
      <right/>
      <top style="hair">
        <color indexed="22"/>
      </top>
      <bottom style="medium">
        <color indexed="64"/>
      </bottom>
      <diagonal/>
    </border>
    <border>
      <left style="thick">
        <color indexed="22"/>
      </left>
      <right/>
      <top style="hair">
        <color indexed="22"/>
      </top>
      <bottom style="medium">
        <color indexed="64"/>
      </bottom>
      <diagonal/>
    </border>
    <border>
      <left style="thick">
        <color indexed="22"/>
      </left>
      <right style="medium">
        <color indexed="64"/>
      </right>
      <top style="hair">
        <color indexed="22"/>
      </top>
      <bottom style="medium">
        <color indexed="64"/>
      </bottom>
      <diagonal/>
    </border>
    <border>
      <left style="medium">
        <color indexed="64"/>
      </left>
      <right style="medium">
        <color indexed="64"/>
      </right>
      <top style="medium">
        <color indexed="64"/>
      </top>
      <bottom style="dotted">
        <color indexed="22"/>
      </bottom>
      <diagonal/>
    </border>
    <border>
      <left style="thin">
        <color indexed="64"/>
      </left>
      <right style="thin">
        <color indexed="64"/>
      </right>
      <top/>
      <bottom style="dashDotDot">
        <color theme="0" tint="-4.9989318521683403E-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55"/>
      </left>
      <right style="thin">
        <color indexed="55"/>
      </right>
      <top/>
      <bottom style="medium">
        <color indexed="55"/>
      </bottom>
      <diagonal/>
    </border>
    <border>
      <left style="thin">
        <color indexed="64"/>
      </left>
      <right/>
      <top style="hair">
        <color indexed="23"/>
      </top>
      <bottom style="thin">
        <color indexed="64"/>
      </bottom>
      <diagonal/>
    </border>
    <border>
      <left style="thin">
        <color indexed="22"/>
      </left>
      <right/>
      <top style="hair">
        <color indexed="22"/>
      </top>
      <bottom style="hair">
        <color indexed="22"/>
      </bottom>
      <diagonal/>
    </border>
    <border>
      <left style="thick">
        <color rgb="FFC0C0C0"/>
      </left>
      <right style="thin">
        <color rgb="FFC0C0C0"/>
      </right>
      <top style="thin">
        <color theme="0" tint="-0.34998626667073579"/>
      </top>
      <bottom style="dotted">
        <color indexed="22"/>
      </bottom>
      <diagonal/>
    </border>
    <border>
      <left style="thick">
        <color rgb="FFC0C0C0"/>
      </left>
      <right style="thin">
        <color rgb="FFC0C0C0"/>
      </right>
      <top style="dotted">
        <color indexed="22"/>
      </top>
      <bottom style="thin">
        <color indexed="64"/>
      </bottom>
      <diagonal/>
    </border>
    <border>
      <left style="thin">
        <color theme="0" tint="-0.34998626667073579"/>
      </left>
      <right style="thin">
        <color theme="0" tint="-0.34998626667073579"/>
      </right>
      <top/>
      <bottom style="thin">
        <color indexed="64"/>
      </bottom>
      <diagonal/>
    </border>
    <border>
      <left/>
      <right style="thin">
        <color theme="0" tint="-0.14993743705557422"/>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style="medium">
        <color auto="1"/>
      </right>
      <top style="dotted">
        <color indexed="22"/>
      </top>
      <bottom style="thin">
        <color indexed="64"/>
      </bottom>
      <diagonal/>
    </border>
    <border>
      <left/>
      <right style="hair">
        <color indexed="64"/>
      </right>
      <top style="hair">
        <color indexed="64"/>
      </top>
      <bottom style="hair">
        <color indexed="64"/>
      </bottom>
      <diagonal/>
    </border>
  </borders>
  <cellStyleXfs count="291">
    <xf numFmtId="0" fontId="0" fillId="0" borderId="0"/>
    <xf numFmtId="9" fontId="1" fillId="0" borderId="0" applyFont="0" applyFill="0" applyBorder="0" applyAlignment="0" applyProtection="0"/>
    <xf numFmtId="0" fontId="1" fillId="0" borderId="0"/>
    <xf numFmtId="0" fontId="6" fillId="0" borderId="0"/>
    <xf numFmtId="0" fontId="1" fillId="0" borderId="0"/>
    <xf numFmtId="0" fontId="24" fillId="0" borderId="0" applyNumberFormat="0" applyFill="0" applyBorder="0" applyAlignment="0" applyProtection="0"/>
    <xf numFmtId="0" fontId="6" fillId="0" borderId="0"/>
    <xf numFmtId="0" fontId="1" fillId="0" borderId="0"/>
    <xf numFmtId="0" fontId="1" fillId="0" borderId="0"/>
    <xf numFmtId="0" fontId="6" fillId="0" borderId="0"/>
    <xf numFmtId="166" fontId="1" fillId="0" borderId="0" applyFont="0" applyFill="0" applyBorder="0" applyAlignment="0" applyProtection="0"/>
    <xf numFmtId="4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1" fillId="0" borderId="0"/>
    <xf numFmtId="0" fontId="6" fillId="0" borderId="0"/>
    <xf numFmtId="167" fontId="1" fillId="0" borderId="0" applyFont="0" applyFill="0" applyBorder="0" applyAlignment="0" applyProtection="0"/>
    <xf numFmtId="0" fontId="1" fillId="0" borderId="0"/>
    <xf numFmtId="44"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0" fontId="1" fillId="0" borderId="0"/>
    <xf numFmtId="0" fontId="1" fillId="0" borderId="0"/>
    <xf numFmtId="43" fontId="6" fillId="0" borderId="0" applyFont="0" applyFill="0" applyBorder="0" applyAlignment="0" applyProtection="0"/>
    <xf numFmtId="0" fontId="1" fillId="0" borderId="0"/>
    <xf numFmtId="0" fontId="6" fillId="0" borderId="0">
      <alignment horizontal="left" wrapText="1"/>
    </xf>
    <xf numFmtId="0" fontId="24" fillId="0" borderId="0" applyNumberFormat="0" applyFill="0" applyBorder="0" applyAlignment="0" applyProtection="0">
      <alignment horizontal="left" wrapText="1"/>
    </xf>
    <xf numFmtId="0" fontId="6" fillId="0" borderId="0">
      <alignment horizontal="left" wrapText="1"/>
    </xf>
    <xf numFmtId="0" fontId="6" fillId="0" borderId="0"/>
    <xf numFmtId="167" fontId="1" fillId="0" borderId="0" applyFont="0" applyFill="0" applyBorder="0" applyAlignment="0" applyProtection="0"/>
    <xf numFmtId="0" fontId="6" fillId="0" borderId="0"/>
    <xf numFmtId="169" fontId="6" fillId="0" borderId="0" applyFont="0" applyFill="0" applyBorder="0" applyAlignment="0" applyProtection="0"/>
    <xf numFmtId="0" fontId="1" fillId="0" borderId="0"/>
    <xf numFmtId="9" fontId="1" fillId="0" borderId="0" applyFont="0" applyFill="0" applyBorder="0" applyAlignment="0" applyProtection="0"/>
    <xf numFmtId="0" fontId="146" fillId="0" borderId="0" applyNumberFormat="0" applyFill="0" applyBorder="0" applyAlignment="0" applyProtection="0"/>
    <xf numFmtId="0" fontId="1" fillId="0" borderId="0"/>
    <xf numFmtId="0" fontId="6" fillId="0" borderId="0"/>
    <xf numFmtId="0" fontId="6" fillId="0" borderId="0">
      <alignment horizontal="left" wrapText="1"/>
    </xf>
    <xf numFmtId="167" fontId="6" fillId="0" borderId="0" applyFont="0" applyFill="0" applyBorder="0" applyAlignment="0" applyProtection="0"/>
    <xf numFmtId="167" fontId="1" fillId="0" borderId="0" applyFont="0" applyFill="0" applyBorder="0" applyAlignment="0" applyProtection="0"/>
    <xf numFmtId="9" fontId="6" fillId="0" borderId="0" applyFont="0" applyFill="0" applyBorder="0" applyAlignment="0" applyProtection="0"/>
    <xf numFmtId="43" fontId="1" fillId="0" borderId="0" applyFont="0" applyFill="0" applyBorder="0" applyAlignment="0" applyProtection="0"/>
    <xf numFmtId="0" fontId="174" fillId="0" borderId="0"/>
    <xf numFmtId="0" fontId="6" fillId="0" borderId="0" applyFont="0" applyBorder="0" applyAlignment="0"/>
    <xf numFmtId="0" fontId="175"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1" fillId="0" borderId="0"/>
    <xf numFmtId="0" fontId="6" fillId="0" borderId="0"/>
    <xf numFmtId="0" fontId="177" fillId="45" borderId="0" applyNumberFormat="0" applyBorder="0" applyAlignment="0" applyProtection="0"/>
    <xf numFmtId="0" fontId="177" fillId="46" borderId="0" applyNumberFormat="0" applyBorder="0" applyAlignment="0" applyProtection="0"/>
    <xf numFmtId="0" fontId="177" fillId="47" borderId="0" applyNumberFormat="0" applyBorder="0" applyAlignment="0" applyProtection="0"/>
    <xf numFmtId="0" fontId="177" fillId="48" borderId="0" applyNumberFormat="0" applyBorder="0" applyAlignment="0" applyProtection="0"/>
    <xf numFmtId="0" fontId="177" fillId="49" borderId="0" applyNumberFormat="0" applyBorder="0" applyAlignment="0" applyProtection="0"/>
    <xf numFmtId="0" fontId="177" fillId="50" borderId="0" applyNumberFormat="0" applyBorder="0" applyAlignment="0" applyProtection="0"/>
    <xf numFmtId="0" fontId="177" fillId="45" borderId="0" applyNumberFormat="0" applyBorder="0" applyAlignment="0" applyProtection="0"/>
    <xf numFmtId="0" fontId="177" fillId="46" borderId="0" applyNumberFormat="0" applyBorder="0" applyAlignment="0" applyProtection="0"/>
    <xf numFmtId="0" fontId="177" fillId="47" borderId="0" applyNumberFormat="0" applyBorder="0" applyAlignment="0" applyProtection="0"/>
    <xf numFmtId="0" fontId="177" fillId="48" borderId="0" applyNumberFormat="0" applyBorder="0" applyAlignment="0" applyProtection="0"/>
    <xf numFmtId="0" fontId="177" fillId="49" borderId="0" applyNumberFormat="0" applyBorder="0" applyAlignment="0" applyProtection="0"/>
    <xf numFmtId="0" fontId="177" fillId="50" borderId="0" applyNumberFormat="0" applyBorder="0" applyAlignment="0" applyProtection="0"/>
    <xf numFmtId="0" fontId="177" fillId="51" borderId="0" applyNumberFormat="0" applyBorder="0" applyAlignment="0" applyProtection="0"/>
    <xf numFmtId="0" fontId="177" fillId="52" borderId="0" applyNumberFormat="0" applyBorder="0" applyAlignment="0" applyProtection="0"/>
    <xf numFmtId="0" fontId="177" fillId="53" borderId="0" applyNumberFormat="0" applyBorder="0" applyAlignment="0" applyProtection="0"/>
    <xf numFmtId="0" fontId="177" fillId="48" borderId="0" applyNumberFormat="0" applyBorder="0" applyAlignment="0" applyProtection="0"/>
    <xf numFmtId="0" fontId="177" fillId="51" borderId="0" applyNumberFormat="0" applyBorder="0" applyAlignment="0" applyProtection="0"/>
    <xf numFmtId="0" fontId="177" fillId="54" borderId="0" applyNumberFormat="0" applyBorder="0" applyAlignment="0" applyProtection="0"/>
    <xf numFmtId="0" fontId="177" fillId="51" borderId="0" applyNumberFormat="0" applyBorder="0" applyAlignment="0" applyProtection="0"/>
    <xf numFmtId="0" fontId="177" fillId="52" borderId="0" applyNumberFormat="0" applyBorder="0" applyAlignment="0" applyProtection="0"/>
    <xf numFmtId="0" fontId="177" fillId="53" borderId="0" applyNumberFormat="0" applyBorder="0" applyAlignment="0" applyProtection="0"/>
    <xf numFmtId="0" fontId="177" fillId="48" borderId="0" applyNumberFormat="0" applyBorder="0" applyAlignment="0" applyProtection="0"/>
    <xf numFmtId="0" fontId="177" fillId="51" borderId="0" applyNumberFormat="0" applyBorder="0" applyAlignment="0" applyProtection="0"/>
    <xf numFmtId="0" fontId="177" fillId="54" borderId="0" applyNumberFormat="0" applyBorder="0" applyAlignment="0" applyProtection="0"/>
    <xf numFmtId="0" fontId="178" fillId="55" borderId="0" applyNumberFormat="0" applyBorder="0" applyAlignment="0" applyProtection="0"/>
    <xf numFmtId="0" fontId="178" fillId="52" borderId="0" applyNumberFormat="0" applyBorder="0" applyAlignment="0" applyProtection="0"/>
    <xf numFmtId="0" fontId="178" fillId="53" borderId="0" applyNumberFormat="0" applyBorder="0" applyAlignment="0" applyProtection="0"/>
    <xf numFmtId="0" fontId="178" fillId="56" borderId="0" applyNumberFormat="0" applyBorder="0" applyAlignment="0" applyProtection="0"/>
    <xf numFmtId="0" fontId="178" fillId="57" borderId="0" applyNumberFormat="0" applyBorder="0" applyAlignment="0" applyProtection="0"/>
    <xf numFmtId="0" fontId="178" fillId="58" borderId="0" applyNumberFormat="0" applyBorder="0" applyAlignment="0" applyProtection="0"/>
    <xf numFmtId="0" fontId="178" fillId="55" borderId="0" applyNumberFormat="0" applyBorder="0" applyAlignment="0" applyProtection="0"/>
    <xf numFmtId="0" fontId="178" fillId="52" borderId="0" applyNumberFormat="0" applyBorder="0" applyAlignment="0" applyProtection="0"/>
    <xf numFmtId="0" fontId="178" fillId="53" borderId="0" applyNumberFormat="0" applyBorder="0" applyAlignment="0" applyProtection="0"/>
    <xf numFmtId="0" fontId="178" fillId="56" borderId="0" applyNumberFormat="0" applyBorder="0" applyAlignment="0" applyProtection="0"/>
    <xf numFmtId="0" fontId="178" fillId="57" borderId="0" applyNumberFormat="0" applyBorder="0" applyAlignment="0" applyProtection="0"/>
    <xf numFmtId="0" fontId="178" fillId="58" borderId="0" applyNumberFormat="0" applyBorder="0" applyAlignment="0" applyProtection="0"/>
    <xf numFmtId="0" fontId="178" fillId="59" borderId="0" applyNumberFormat="0" applyBorder="0" applyAlignment="0" applyProtection="0"/>
    <xf numFmtId="0" fontId="178" fillId="60" borderId="0" applyNumberFormat="0" applyBorder="0" applyAlignment="0" applyProtection="0"/>
    <xf numFmtId="0" fontId="178" fillId="61" borderId="0" applyNumberFormat="0" applyBorder="0" applyAlignment="0" applyProtection="0"/>
    <xf numFmtId="0" fontId="178" fillId="56" borderId="0" applyNumberFormat="0" applyBorder="0" applyAlignment="0" applyProtection="0"/>
    <xf numFmtId="0" fontId="178" fillId="57" borderId="0" applyNumberFormat="0" applyBorder="0" applyAlignment="0" applyProtection="0"/>
    <xf numFmtId="0" fontId="178" fillId="62" borderId="0" applyNumberFormat="0" applyBorder="0" applyAlignment="0" applyProtection="0"/>
    <xf numFmtId="0" fontId="179" fillId="0" borderId="0" applyNumberFormat="0" applyFill="0" applyBorder="0" applyAlignment="0" applyProtection="0"/>
    <xf numFmtId="0" fontId="180" fillId="46" borderId="0" applyNumberFormat="0" applyBorder="0" applyAlignment="0" applyProtection="0"/>
    <xf numFmtId="0" fontId="181" fillId="63" borderId="379" applyNumberFormat="0" applyAlignment="0" applyProtection="0"/>
    <xf numFmtId="0" fontId="181" fillId="63" borderId="379" applyNumberFormat="0" applyAlignment="0" applyProtection="0"/>
    <xf numFmtId="0" fontId="182" fillId="0" borderId="380" applyNumberFormat="0" applyFill="0" applyAlignment="0" applyProtection="0"/>
    <xf numFmtId="0" fontId="183" fillId="64" borderId="381" applyNumberFormat="0" applyAlignment="0" applyProtection="0"/>
    <xf numFmtId="41" fontId="6" fillId="0" borderId="0" applyFont="0" applyFill="0" applyBorder="0" applyAlignment="0" applyProtection="0"/>
    <xf numFmtId="41" fontId="6" fillId="0" borderId="0" applyFont="0" applyFill="0" applyBorder="0" applyAlignment="0" applyProtection="0"/>
    <xf numFmtId="43" fontId="184" fillId="0" borderId="0" applyFont="0" applyFill="0" applyBorder="0" applyAlignment="0" applyProtection="0"/>
    <xf numFmtId="43" fontId="17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8" fillId="0" borderId="0" applyFont="0" applyFill="0" applyBorder="0" applyAlignment="0" applyProtection="0"/>
    <xf numFmtId="43"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43" fontId="1" fillId="0" borderId="0" applyFont="0" applyFill="0" applyBorder="0" applyAlignment="0" applyProtection="0"/>
    <xf numFmtId="43" fontId="177" fillId="0" borderId="0" applyFont="0" applyFill="0" applyBorder="0" applyAlignment="0" applyProtection="0"/>
    <xf numFmtId="43" fontId="148" fillId="0" borderId="0" applyFont="0" applyFill="0" applyBorder="0" applyAlignment="0" applyProtection="0"/>
    <xf numFmtId="0" fontId="177" fillId="65" borderId="382" applyNumberFormat="0" applyFont="0" applyAlignment="0" applyProtection="0"/>
    <xf numFmtId="44"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0" fontId="185" fillId="50" borderId="379" applyNumberFormat="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186" fillId="0" borderId="0" applyNumberFormat="0" applyFill="0" applyBorder="0" applyAlignment="0" applyProtection="0"/>
    <xf numFmtId="0" fontId="187" fillId="47" borderId="0" applyNumberFormat="0" applyBorder="0" applyAlignment="0" applyProtection="0"/>
    <xf numFmtId="0" fontId="188" fillId="0" borderId="383" applyNumberFormat="0" applyFill="0" applyAlignment="0" applyProtection="0"/>
    <xf numFmtId="0" fontId="189" fillId="0" borderId="384" applyNumberFormat="0" applyFill="0" applyAlignment="0" applyProtection="0"/>
    <xf numFmtId="0" fontId="190" fillId="0" borderId="385" applyNumberFormat="0" applyFill="0" applyAlignment="0" applyProtection="0"/>
    <xf numFmtId="0" fontId="190" fillId="0" borderId="0" applyNumberFormat="0" applyFill="0" applyBorder="0" applyAlignment="0" applyProtection="0"/>
    <xf numFmtId="0" fontId="185" fillId="50" borderId="379" applyNumberFormat="0" applyAlignment="0" applyProtection="0"/>
    <xf numFmtId="0" fontId="180" fillId="46" borderId="0" applyNumberFormat="0" applyBorder="0" applyAlignment="0" applyProtection="0"/>
    <xf numFmtId="0" fontId="182" fillId="0" borderId="380" applyNumberFormat="0" applyFill="0" applyAlignment="0" applyProtection="0"/>
    <xf numFmtId="41" fontId="6" fillId="0" borderId="0" applyFont="0" applyFill="0" applyBorder="0" applyAlignment="0" applyProtection="0"/>
    <xf numFmtId="0" fontId="176" fillId="44" borderId="0" applyNumberFormat="0" applyBorder="0" applyAlignment="0" applyProtection="0"/>
    <xf numFmtId="0" fontId="191" fillId="66" borderId="0" applyNumberFormat="0" applyBorder="0" applyAlignment="0" applyProtection="0"/>
    <xf numFmtId="0" fontId="191" fillId="66" borderId="0" applyNumberFormat="0" applyBorder="0" applyAlignment="0" applyProtection="0"/>
    <xf numFmtId="0" fontId="192" fillId="0" borderId="0"/>
    <xf numFmtId="0" fontId="177" fillId="0" borderId="0"/>
    <xf numFmtId="0" fontId="6" fillId="0" borderId="0"/>
    <xf numFmtId="0" fontId="6" fillId="0" borderId="0"/>
    <xf numFmtId="0" fontId="1" fillId="0" borderId="0"/>
    <xf numFmtId="0" fontId="6" fillId="0" borderId="0"/>
    <xf numFmtId="0" fontId="6" fillId="0" borderId="0"/>
    <xf numFmtId="0" fontId="192" fillId="0" borderId="0"/>
    <xf numFmtId="0" fontId="6" fillId="0" borderId="0"/>
    <xf numFmtId="0" fontId="6" fillId="0" borderId="0"/>
    <xf numFmtId="0" fontId="1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4" fillId="0" borderId="0"/>
    <xf numFmtId="0" fontId="1" fillId="0" borderId="0"/>
    <xf numFmtId="0" fontId="6" fillId="0" borderId="0"/>
    <xf numFmtId="0" fontId="193" fillId="0" borderId="0"/>
    <xf numFmtId="0" fontId="6" fillId="65" borderId="382" applyNumberFormat="0" applyFont="0" applyAlignment="0" applyProtection="0"/>
    <xf numFmtId="0" fontId="6" fillId="65" borderId="382" applyNumberFormat="0" applyFont="0" applyAlignment="0" applyProtection="0"/>
    <xf numFmtId="0" fontId="6" fillId="65" borderId="382" applyNumberFormat="0" applyFont="0" applyAlignment="0" applyProtection="0"/>
    <xf numFmtId="0" fontId="6" fillId="65" borderId="382" applyNumberFormat="0" applyFont="0" applyAlignment="0" applyProtection="0"/>
    <xf numFmtId="0" fontId="6" fillId="65" borderId="382" applyNumberFormat="0" applyFont="0" applyAlignment="0" applyProtection="0"/>
    <xf numFmtId="0" fontId="6" fillId="65" borderId="382" applyNumberFormat="0" applyFont="0" applyAlignment="0" applyProtection="0"/>
    <xf numFmtId="0" fontId="6" fillId="65" borderId="382" applyNumberFormat="0" applyFont="0" applyAlignment="0" applyProtection="0"/>
    <xf numFmtId="0" fontId="194" fillId="63" borderId="386" applyNumberFormat="0" applyAlignment="0" applyProtection="0"/>
    <xf numFmtId="9" fontId="6" fillId="0" borderId="0" applyFont="0" applyFill="0" applyBorder="0" applyAlignment="0" applyProtection="0"/>
    <xf numFmtId="9" fontId="17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4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7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77" fillId="0" borderId="0" applyFont="0" applyFill="0" applyBorder="0" applyAlignment="0" applyProtection="0"/>
    <xf numFmtId="9" fontId="184" fillId="0" borderId="0" applyFont="0" applyFill="0" applyBorder="0" applyAlignment="0" applyProtection="0"/>
    <xf numFmtId="9" fontId="17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87" fillId="47" borderId="0" applyNumberFormat="0" applyBorder="0" applyAlignment="0" applyProtection="0"/>
    <xf numFmtId="0" fontId="194" fillId="63" borderId="38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95" fillId="0" borderId="0"/>
    <xf numFmtId="0" fontId="186" fillId="0" borderId="0" applyNumberFormat="0" applyFill="0" applyBorder="0" applyAlignment="0" applyProtection="0"/>
    <xf numFmtId="0" fontId="196" fillId="0" borderId="0" applyNumberFormat="0" applyFill="0" applyBorder="0" applyAlignment="0" applyProtection="0"/>
    <xf numFmtId="0" fontId="196" fillId="0" borderId="0" applyNumberFormat="0" applyFill="0" applyBorder="0" applyAlignment="0" applyProtection="0"/>
    <xf numFmtId="0" fontId="188" fillId="0" borderId="383" applyNumberFormat="0" applyFill="0" applyAlignment="0" applyProtection="0"/>
    <xf numFmtId="0" fontId="189" fillId="0" borderId="384" applyNumberFormat="0" applyFill="0" applyAlignment="0" applyProtection="0"/>
    <xf numFmtId="0" fontId="190" fillId="0" borderId="385" applyNumberFormat="0" applyFill="0" applyAlignment="0" applyProtection="0"/>
    <xf numFmtId="0" fontId="190" fillId="0" borderId="0" applyNumberFormat="0" applyFill="0" applyBorder="0" applyAlignment="0" applyProtection="0"/>
    <xf numFmtId="0" fontId="197" fillId="0" borderId="387" applyNumberFormat="0" applyFill="0" applyAlignment="0" applyProtection="0"/>
    <xf numFmtId="193" fontId="6" fillId="0" borderId="0" applyFont="0" applyFill="0" applyBorder="0" applyAlignment="0" applyProtection="0"/>
    <xf numFmtId="0" fontId="183" fillId="64" borderId="381" applyNumberFormat="0" applyAlignment="0" applyProtection="0"/>
    <xf numFmtId="0" fontId="179" fillId="0" borderId="0" applyNumberForma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0">
      <alignment horizontal="left" wrapText="1"/>
    </xf>
  </cellStyleXfs>
  <cellXfs count="2243">
    <xf numFmtId="0" fontId="0" fillId="0" borderId="0" xfId="0"/>
    <xf numFmtId="0" fontId="1" fillId="2" borderId="0" xfId="2" applyFill="1"/>
    <xf numFmtId="0" fontId="1" fillId="0" borderId="0" xfId="2"/>
    <xf numFmtId="0" fontId="6" fillId="0" borderId="0" xfId="3"/>
    <xf numFmtId="0" fontId="7" fillId="2" borderId="0" xfId="2" applyFont="1" applyFill="1" applyAlignment="1">
      <alignment horizontal="right" vertical="center"/>
    </xf>
    <xf numFmtId="0" fontId="8" fillId="2" borderId="0" xfId="2" applyFont="1" applyFill="1"/>
    <xf numFmtId="0" fontId="4" fillId="0" borderId="1" xfId="2" applyFont="1" applyBorder="1" applyAlignment="1">
      <alignment horizontal="left" vertical="center" wrapText="1"/>
    </xf>
    <xf numFmtId="0" fontId="8" fillId="0" borderId="0" xfId="2" applyFont="1"/>
    <xf numFmtId="14" fontId="11" fillId="0" borderId="0" xfId="2" applyNumberFormat="1" applyFont="1" applyAlignment="1">
      <alignment horizontal="left" vertical="center" indent="2"/>
    </xf>
    <xf numFmtId="0" fontId="12" fillId="0" borderId="0" xfId="2" applyFont="1" applyAlignment="1">
      <alignment horizontal="right"/>
    </xf>
    <xf numFmtId="14" fontId="7" fillId="0" borderId="0" xfId="2" applyNumberFormat="1" applyFont="1" applyAlignment="1">
      <alignment horizontal="right" vertical="center"/>
    </xf>
    <xf numFmtId="0" fontId="13" fillId="0" borderId="0" xfId="2" applyFont="1"/>
    <xf numFmtId="0" fontId="4" fillId="0" borderId="0" xfId="2" applyFont="1" applyAlignment="1">
      <alignment horizontal="left" vertical="center" wrapText="1"/>
    </xf>
    <xf numFmtId="0" fontId="14" fillId="0" borderId="0" xfId="2" applyFont="1" applyAlignment="1">
      <alignment vertical="center"/>
    </xf>
    <xf numFmtId="0" fontId="15" fillId="0" borderId="0" xfId="2" applyFont="1" applyAlignment="1">
      <alignment horizontal="left" vertical="center" indent="2"/>
    </xf>
    <xf numFmtId="0" fontId="16" fillId="0" borderId="0" xfId="2" applyFont="1" applyAlignment="1">
      <alignment horizontal="left" indent="2"/>
    </xf>
    <xf numFmtId="0" fontId="15" fillId="0" borderId="0" xfId="2" applyFont="1" applyAlignment="1">
      <alignment vertical="center"/>
    </xf>
    <xf numFmtId="0" fontId="17" fillId="0" borderId="0" xfId="4" applyFont="1" applyAlignment="1">
      <alignment horizontal="left" indent="2"/>
    </xf>
    <xf numFmtId="0" fontId="18" fillId="0" borderId="0" xfId="2" applyFont="1" applyAlignment="1">
      <alignment vertical="center"/>
    </xf>
    <xf numFmtId="0" fontId="19" fillId="3" borderId="2" xfId="2" applyFont="1" applyFill="1" applyBorder="1" applyAlignment="1">
      <alignment horizontal="left" indent="2"/>
    </xf>
    <xf numFmtId="0" fontId="20" fillId="0" borderId="3" xfId="2" applyFont="1" applyBorder="1" applyAlignment="1">
      <alignment horizontal="left" vertical="center"/>
    </xf>
    <xf numFmtId="0" fontId="20" fillId="0" borderId="4" xfId="2" applyFont="1" applyBorder="1" applyAlignment="1">
      <alignment horizontal="left" vertical="center"/>
    </xf>
    <xf numFmtId="0" fontId="19" fillId="3" borderId="5" xfId="2" applyFont="1" applyFill="1" applyBorder="1" applyAlignment="1">
      <alignment horizontal="left" indent="2"/>
    </xf>
    <xf numFmtId="0" fontId="19" fillId="3" borderId="6" xfId="2" applyFont="1" applyFill="1" applyBorder="1" applyAlignment="1">
      <alignment horizontal="left" indent="2"/>
    </xf>
    <xf numFmtId="0" fontId="20" fillId="0" borderId="3" xfId="2" applyFont="1" applyBorder="1" applyAlignment="1">
      <alignment vertical="center"/>
    </xf>
    <xf numFmtId="0" fontId="20" fillId="0" borderId="4" xfId="2" applyFont="1" applyBorder="1" applyAlignment="1">
      <alignment vertical="center"/>
    </xf>
    <xf numFmtId="164" fontId="19" fillId="3" borderId="6" xfId="2" applyNumberFormat="1" applyFont="1" applyFill="1" applyBorder="1" applyAlignment="1">
      <alignment horizontal="left" indent="2"/>
    </xf>
    <xf numFmtId="0" fontId="20" fillId="0" borderId="3" xfId="2" applyFont="1" applyBorder="1" applyAlignment="1">
      <alignment vertical="center" wrapText="1"/>
    </xf>
    <xf numFmtId="0" fontId="20" fillId="0" borderId="4" xfId="2" applyFont="1" applyBorder="1" applyAlignment="1">
      <alignment vertical="center" wrapText="1"/>
    </xf>
    <xf numFmtId="0" fontId="21" fillId="0" borderId="0" xfId="2" applyFont="1"/>
    <xf numFmtId="0" fontId="22" fillId="0" borderId="0" xfId="2" applyFont="1" applyAlignment="1">
      <alignment vertical="center"/>
    </xf>
    <xf numFmtId="0" fontId="23" fillId="0" borderId="0" xfId="2" applyFont="1" applyAlignment="1">
      <alignment horizontal="center" vertical="center"/>
    </xf>
    <xf numFmtId="0" fontId="24" fillId="0" borderId="0" xfId="5" applyAlignment="1">
      <alignment vertical="center"/>
    </xf>
    <xf numFmtId="0" fontId="25" fillId="0" borderId="0" xfId="2" applyFont="1" applyAlignment="1">
      <alignment vertical="center"/>
    </xf>
    <xf numFmtId="0" fontId="13" fillId="0" borderId="0" xfId="2" applyFont="1" applyAlignment="1">
      <alignment horizontal="centerContinuous"/>
    </xf>
    <xf numFmtId="0" fontId="27" fillId="0" borderId="0" xfId="6" applyFont="1" applyAlignment="1">
      <alignment vertical="center"/>
    </xf>
    <xf numFmtId="0" fontId="1" fillId="0" borderId="0" xfId="7"/>
    <xf numFmtId="0" fontId="6" fillId="2" borderId="0" xfId="6" applyFill="1"/>
    <xf numFmtId="0" fontId="28" fillId="2" borderId="0" xfId="6" applyFont="1" applyFill="1" applyAlignment="1">
      <alignment horizontal="center" vertical="center"/>
    </xf>
    <xf numFmtId="0" fontId="1" fillId="0" borderId="0" xfId="8"/>
    <xf numFmtId="0" fontId="6" fillId="2" borderId="0" xfId="6" applyFill="1" applyAlignment="1">
      <alignment horizontal="left" vertical="center" indent="1"/>
    </xf>
    <xf numFmtId="14" fontId="27" fillId="2" borderId="0" xfId="6" applyNumberFormat="1" applyFont="1" applyFill="1" applyAlignment="1">
      <alignment horizontal="center" vertical="center"/>
    </xf>
    <xf numFmtId="4" fontId="1" fillId="0" borderId="0" xfId="7" applyNumberFormat="1"/>
    <xf numFmtId="0" fontId="29" fillId="3" borderId="8" xfId="6" applyFont="1" applyFill="1" applyBorder="1" applyAlignment="1">
      <alignment horizontal="left" vertical="center" indent="1"/>
    </xf>
    <xf numFmtId="0" fontId="30" fillId="3" borderId="8" xfId="6" applyFont="1" applyFill="1" applyBorder="1" applyAlignment="1">
      <alignment vertical="center"/>
    </xf>
    <xf numFmtId="0" fontId="30" fillId="3" borderId="9" xfId="6" applyFont="1" applyFill="1" applyBorder="1"/>
    <xf numFmtId="0" fontId="31" fillId="0" borderId="10" xfId="9" applyFont="1" applyBorder="1" applyAlignment="1" applyProtection="1">
      <alignment horizontal="center" vertical="center" wrapText="1"/>
      <protection locked="0"/>
    </xf>
    <xf numFmtId="0" fontId="31" fillId="0" borderId="11" xfId="7" applyFont="1" applyBorder="1" applyAlignment="1">
      <alignment horizontal="center" vertical="center" wrapText="1"/>
    </xf>
    <xf numFmtId="165" fontId="32" fillId="0" borderId="12" xfId="9" applyNumberFormat="1" applyFont="1" applyBorder="1" applyAlignment="1" applyProtection="1">
      <alignment horizontal="left" vertical="center"/>
      <protection locked="0"/>
    </xf>
    <xf numFmtId="165" fontId="32" fillId="0" borderId="13" xfId="9" applyNumberFormat="1" applyFont="1" applyBorder="1" applyAlignment="1" applyProtection="1">
      <alignment horizontal="left" vertical="center"/>
      <protection locked="0"/>
    </xf>
    <xf numFmtId="165" fontId="32" fillId="0" borderId="14" xfId="9" applyNumberFormat="1" applyFont="1" applyBorder="1" applyAlignment="1" applyProtection="1">
      <alignment horizontal="left" vertical="center"/>
      <protection locked="0"/>
    </xf>
    <xf numFmtId="4" fontId="1" fillId="0" borderId="15" xfId="7" applyNumberFormat="1" applyBorder="1" applyAlignment="1">
      <alignment vertical="center"/>
    </xf>
    <xf numFmtId="3" fontId="1" fillId="0" borderId="16" xfId="7" applyNumberFormat="1" applyBorder="1" applyAlignment="1">
      <alignment vertical="center"/>
    </xf>
    <xf numFmtId="3" fontId="1" fillId="0" borderId="0" xfId="7" applyNumberFormat="1"/>
    <xf numFmtId="165" fontId="33" fillId="0" borderId="12" xfId="9" applyNumberFormat="1" applyFont="1" applyBorder="1" applyAlignment="1" applyProtection="1">
      <alignment horizontal="left" vertical="center"/>
      <protection locked="0"/>
    </xf>
    <xf numFmtId="165" fontId="23" fillId="0" borderId="13" xfId="9" applyNumberFormat="1" applyFont="1" applyBorder="1" applyAlignment="1" applyProtection="1">
      <alignment horizontal="left" vertical="center"/>
      <protection locked="0"/>
    </xf>
    <xf numFmtId="165" fontId="23" fillId="0" borderId="14" xfId="9" applyNumberFormat="1" applyFont="1" applyBorder="1" applyAlignment="1" applyProtection="1">
      <alignment horizontal="left" vertical="center"/>
      <protection locked="0"/>
    </xf>
    <xf numFmtId="4" fontId="27" fillId="4" borderId="12" xfId="10" applyNumberFormat="1" applyFont="1" applyFill="1" applyBorder="1" applyAlignment="1">
      <alignment horizontal="center" vertical="center"/>
    </xf>
    <xf numFmtId="4" fontId="27" fillId="4" borderId="11" xfId="10" applyNumberFormat="1" applyFont="1" applyFill="1" applyBorder="1" applyAlignment="1">
      <alignment horizontal="center" vertical="center"/>
    </xf>
    <xf numFmtId="0" fontId="31" fillId="0" borderId="15" xfId="9" applyFont="1" applyBorder="1" applyAlignment="1" applyProtection="1">
      <alignment horizontal="center" vertical="center" wrapText="1"/>
      <protection locked="0"/>
    </xf>
    <xf numFmtId="0" fontId="31" fillId="0" borderId="16" xfId="7" applyFont="1" applyBorder="1" applyAlignment="1">
      <alignment horizontal="center" vertical="center" wrapText="1"/>
    </xf>
    <xf numFmtId="0" fontId="6" fillId="0" borderId="0" xfId="7" applyFont="1"/>
    <xf numFmtId="0" fontId="31" fillId="0" borderId="18" xfId="9" applyFont="1" applyBorder="1" applyAlignment="1" applyProtection="1">
      <alignment horizontal="center" vertical="center"/>
      <protection locked="0"/>
    </xf>
    <xf numFmtId="0" fontId="31" fillId="0" borderId="19" xfId="9" applyFont="1" applyBorder="1" applyAlignment="1" applyProtection="1">
      <alignment horizontal="center" vertical="center"/>
      <protection locked="0"/>
    </xf>
    <xf numFmtId="4" fontId="1" fillId="0" borderId="23" xfId="7" applyNumberFormat="1" applyBorder="1" applyAlignment="1">
      <alignment vertical="center"/>
    </xf>
    <xf numFmtId="3" fontId="1" fillId="0" borderId="25" xfId="7" applyNumberFormat="1" applyBorder="1" applyAlignment="1">
      <alignment vertical="center"/>
    </xf>
    <xf numFmtId="4" fontId="1" fillId="1" borderId="26" xfId="7" applyNumberFormat="1" applyFill="1" applyBorder="1" applyAlignment="1">
      <alignment vertical="center"/>
    </xf>
    <xf numFmtId="4" fontId="1" fillId="1" borderId="25" xfId="7" applyNumberFormat="1" applyFill="1" applyBorder="1" applyAlignment="1">
      <alignment vertical="center"/>
    </xf>
    <xf numFmtId="4" fontId="1" fillId="1" borderId="29" xfId="7" applyNumberFormat="1" applyFill="1" applyBorder="1" applyAlignment="1">
      <alignment vertical="center"/>
    </xf>
    <xf numFmtId="3" fontId="1" fillId="1" borderId="32" xfId="7" applyNumberFormat="1" applyFill="1" applyBorder="1" applyAlignment="1">
      <alignment vertical="center"/>
    </xf>
    <xf numFmtId="4" fontId="1" fillId="1" borderId="32" xfId="7" applyNumberFormat="1" applyFill="1" applyBorder="1" applyAlignment="1">
      <alignment vertical="center"/>
    </xf>
    <xf numFmtId="4" fontId="1" fillId="0" borderId="0" xfId="7" applyNumberFormat="1" applyAlignment="1">
      <alignment vertical="center"/>
    </xf>
    <xf numFmtId="0" fontId="31" fillId="0" borderId="33" xfId="9" quotePrefix="1" applyFont="1" applyBorder="1" applyAlignment="1">
      <alignment horizontal="center" vertical="center"/>
    </xf>
    <xf numFmtId="0" fontId="31" fillId="0" borderId="34" xfId="9" quotePrefix="1" applyFont="1" applyBorder="1" applyAlignment="1">
      <alignment horizontal="center" vertical="center"/>
    </xf>
    <xf numFmtId="3" fontId="1" fillId="1" borderId="25" xfId="7" applyNumberFormat="1" applyFill="1" applyBorder="1" applyAlignment="1">
      <alignment vertical="center"/>
    </xf>
    <xf numFmtId="0" fontId="31" fillId="0" borderId="36" xfId="9" applyFont="1" applyBorder="1" applyAlignment="1" applyProtection="1">
      <alignment horizontal="center" vertical="center"/>
      <protection locked="0"/>
    </xf>
    <xf numFmtId="0" fontId="37" fillId="0" borderId="0" xfId="7" applyFont="1"/>
    <xf numFmtId="14" fontId="1" fillId="0" borderId="0" xfId="7" applyNumberFormat="1"/>
    <xf numFmtId="0" fontId="6" fillId="5" borderId="0" xfId="8" applyFont="1" applyFill="1"/>
    <xf numFmtId="4" fontId="6" fillId="5" borderId="0" xfId="8" applyNumberFormat="1" applyFont="1" applyFill="1"/>
    <xf numFmtId="0" fontId="6" fillId="2" borderId="0" xfId="8" applyFont="1" applyFill="1"/>
    <xf numFmtId="4" fontId="6" fillId="2" borderId="0" xfId="8" applyNumberFormat="1" applyFont="1" applyFill="1"/>
    <xf numFmtId="14" fontId="27" fillId="0" borderId="0" xfId="6" applyNumberFormat="1" applyFont="1" applyAlignment="1">
      <alignment vertical="center"/>
    </xf>
    <xf numFmtId="4" fontId="6" fillId="0" borderId="0" xfId="3" applyNumberFormat="1"/>
    <xf numFmtId="0" fontId="30" fillId="3" borderId="9" xfId="6" applyFont="1" applyFill="1" applyBorder="1" applyAlignment="1">
      <alignment vertical="center"/>
    </xf>
    <xf numFmtId="4" fontId="30" fillId="3" borderId="9" xfId="6" applyNumberFormat="1" applyFont="1" applyFill="1" applyBorder="1" applyAlignment="1">
      <alignment vertical="center"/>
    </xf>
    <xf numFmtId="4" fontId="30" fillId="3" borderId="9" xfId="6" applyNumberFormat="1" applyFont="1" applyFill="1" applyBorder="1"/>
    <xf numFmtId="167" fontId="6" fillId="0" borderId="0" xfId="3" applyNumberFormat="1"/>
    <xf numFmtId="4" fontId="0" fillId="0" borderId="0" xfId="11" applyNumberFormat="1" applyFont="1"/>
    <xf numFmtId="0" fontId="27" fillId="0" borderId="0" xfId="3" applyFont="1"/>
    <xf numFmtId="0" fontId="27" fillId="7" borderId="37" xfId="3" applyFont="1" applyFill="1" applyBorder="1" applyAlignment="1">
      <alignment horizontal="centerContinuous" vertical="center"/>
    </xf>
    <xf numFmtId="4" fontId="27" fillId="7" borderId="37" xfId="3" applyNumberFormat="1" applyFont="1" applyFill="1" applyBorder="1" applyAlignment="1">
      <alignment horizontal="centerContinuous" vertical="center"/>
    </xf>
    <xf numFmtId="0" fontId="38" fillId="8" borderId="38" xfId="3" applyFont="1" applyFill="1" applyBorder="1" applyAlignment="1">
      <alignment horizontal="centerContinuous" vertical="center"/>
    </xf>
    <xf numFmtId="0" fontId="38" fillId="8" borderId="39" xfId="3" applyFont="1" applyFill="1" applyBorder="1" applyAlignment="1">
      <alignment horizontal="centerContinuous" vertical="center"/>
    </xf>
    <xf numFmtId="0" fontId="38" fillId="8" borderId="40" xfId="3" applyFont="1" applyFill="1" applyBorder="1" applyAlignment="1">
      <alignment horizontal="centerContinuous" vertical="center"/>
    </xf>
    <xf numFmtId="0" fontId="27" fillId="7" borderId="38" xfId="3" applyFont="1" applyFill="1" applyBorder="1" applyAlignment="1">
      <alignment horizontal="centerContinuous" vertical="center"/>
    </xf>
    <xf numFmtId="0" fontId="27" fillId="7" borderId="39" xfId="3" applyFont="1" applyFill="1" applyBorder="1" applyAlignment="1">
      <alignment horizontal="centerContinuous" vertical="center"/>
    </xf>
    <xf numFmtId="0" fontId="27" fillId="7" borderId="40" xfId="3" applyFont="1" applyFill="1" applyBorder="1" applyAlignment="1">
      <alignment horizontal="centerContinuous" vertical="center"/>
    </xf>
    <xf numFmtId="4" fontId="27" fillId="7" borderId="39" xfId="3" applyNumberFormat="1" applyFont="1" applyFill="1" applyBorder="1" applyAlignment="1">
      <alignment horizontal="centerContinuous" vertical="center"/>
    </xf>
    <xf numFmtId="167" fontId="37" fillId="9" borderId="44" xfId="12" applyFont="1" applyFill="1" applyBorder="1" applyAlignment="1">
      <alignment horizontal="center" vertical="center" wrapText="1"/>
    </xf>
    <xf numFmtId="167" fontId="37" fillId="9" borderId="46" xfId="12" applyFont="1" applyFill="1" applyBorder="1" applyAlignment="1">
      <alignment horizontal="center" vertical="center" wrapText="1"/>
    </xf>
    <xf numFmtId="167" fontId="37" fillId="9" borderId="49" xfId="12" applyFont="1" applyFill="1" applyBorder="1" applyAlignment="1">
      <alignment horizontal="centerContinuous" vertical="center" wrapText="1"/>
    </xf>
    <xf numFmtId="4" fontId="37" fillId="9" borderId="49" xfId="12" applyNumberFormat="1" applyFont="1" applyFill="1" applyBorder="1" applyAlignment="1">
      <alignment horizontal="centerContinuous" vertical="center" wrapText="1"/>
    </xf>
    <xf numFmtId="4" fontId="37" fillId="9" borderId="50" xfId="12" applyNumberFormat="1" applyFont="1" applyFill="1" applyBorder="1" applyAlignment="1">
      <alignment horizontal="centerContinuous" vertical="center" wrapText="1"/>
    </xf>
    <xf numFmtId="167" fontId="40" fillId="10" borderId="49" xfId="12" applyFont="1" applyFill="1" applyBorder="1" applyAlignment="1">
      <alignment horizontal="center" vertical="center" wrapText="1"/>
    </xf>
    <xf numFmtId="167" fontId="40" fillId="10" borderId="39" xfId="12" applyFont="1" applyFill="1" applyBorder="1" applyAlignment="1">
      <alignment horizontal="center" vertical="center" wrapText="1"/>
    </xf>
    <xf numFmtId="167" fontId="40" fillId="10" borderId="49" xfId="12" applyFont="1" applyFill="1" applyBorder="1" applyAlignment="1">
      <alignment horizontal="centerContinuous" vertical="center" wrapText="1"/>
    </xf>
    <xf numFmtId="167" fontId="40" fillId="10" borderId="52" xfId="12" applyFont="1" applyFill="1" applyBorder="1" applyAlignment="1">
      <alignment horizontal="centerContinuous" vertical="center" wrapText="1"/>
    </xf>
    <xf numFmtId="167" fontId="40" fillId="10" borderId="39" xfId="12" applyFont="1" applyFill="1" applyBorder="1" applyAlignment="1">
      <alignment horizontal="centerContinuous" vertical="center" wrapText="1"/>
    </xf>
    <xf numFmtId="167" fontId="40" fillId="10" borderId="50" xfId="12" applyFont="1" applyFill="1" applyBorder="1" applyAlignment="1">
      <alignment horizontal="centerContinuous" vertical="center" wrapText="1"/>
    </xf>
    <xf numFmtId="167" fontId="37" fillId="9" borderId="56" xfId="12" applyFont="1" applyFill="1" applyBorder="1" applyAlignment="1">
      <alignment horizontal="center" vertical="center" wrapText="1"/>
    </xf>
    <xf numFmtId="167" fontId="37" fillId="9" borderId="49" xfId="12" applyFont="1" applyFill="1" applyBorder="1" applyAlignment="1">
      <alignment horizontal="center" vertical="center" wrapText="1"/>
    </xf>
    <xf numFmtId="4" fontId="37" fillId="9" borderId="49" xfId="12" applyNumberFormat="1" applyFont="1" applyFill="1" applyBorder="1" applyAlignment="1">
      <alignment horizontal="center" vertical="center" wrapText="1"/>
    </xf>
    <xf numFmtId="4" fontId="37" fillId="9" borderId="50" xfId="12" applyNumberFormat="1" applyFont="1" applyFill="1" applyBorder="1" applyAlignment="1">
      <alignment horizontal="center" vertical="center" wrapText="1"/>
    </xf>
    <xf numFmtId="167" fontId="40" fillId="10" borderId="52" xfId="12" applyFont="1" applyFill="1" applyBorder="1" applyAlignment="1">
      <alignment horizontal="center" vertical="center" wrapText="1"/>
    </xf>
    <xf numFmtId="167" fontId="40" fillId="10" borderId="50" xfId="12" applyFont="1" applyFill="1" applyBorder="1" applyAlignment="1">
      <alignment horizontal="center" vertical="center" wrapText="1"/>
    </xf>
    <xf numFmtId="0" fontId="6" fillId="0" borderId="59" xfId="3" quotePrefix="1" applyBorder="1" applyAlignment="1">
      <alignment horizontal="center" vertical="center"/>
    </xf>
    <xf numFmtId="4" fontId="6" fillId="0" borderId="59" xfId="3" quotePrefix="1" applyNumberFormat="1" applyBorder="1" applyAlignment="1">
      <alignment horizontal="center" vertical="center"/>
    </xf>
    <xf numFmtId="4" fontId="6" fillId="0" borderId="60" xfId="3" quotePrefix="1" applyNumberFormat="1" applyBorder="1" applyAlignment="1">
      <alignment horizontal="center" vertical="center"/>
    </xf>
    <xf numFmtId="0" fontId="6" fillId="0" borderId="61" xfId="3" applyBorder="1" applyAlignment="1">
      <alignment horizontal="center"/>
    </xf>
    <xf numFmtId="0" fontId="6" fillId="0" borderId="0" xfId="3" applyAlignment="1">
      <alignment horizontal="center"/>
    </xf>
    <xf numFmtId="0" fontId="6" fillId="0" borderId="60" xfId="3" applyBorder="1" applyAlignment="1">
      <alignment horizontal="center"/>
    </xf>
    <xf numFmtId="0" fontId="6" fillId="0" borderId="62" xfId="3" applyBorder="1" applyAlignment="1">
      <alignment horizontal="center"/>
    </xf>
    <xf numFmtId="4" fontId="27" fillId="11" borderId="64" xfId="3" applyNumberFormat="1" applyFont="1" applyFill="1" applyBorder="1" applyAlignment="1">
      <alignment horizontal="right" vertical="center" wrapText="1"/>
    </xf>
    <xf numFmtId="4" fontId="27" fillId="11" borderId="65" xfId="3" applyNumberFormat="1" applyFont="1" applyFill="1" applyBorder="1" applyAlignment="1">
      <alignment horizontal="right" vertical="center" wrapText="1"/>
    </xf>
    <xf numFmtId="4" fontId="27" fillId="0" borderId="7" xfId="3" applyNumberFormat="1" applyFont="1" applyBorder="1" applyAlignment="1">
      <alignment horizontal="right" vertical="center" wrapText="1"/>
    </xf>
    <xf numFmtId="168" fontId="27" fillId="11" borderId="66" xfId="3" applyNumberFormat="1" applyFont="1" applyFill="1" applyBorder="1" applyAlignment="1">
      <alignment horizontal="right" vertical="center" wrapText="1"/>
    </xf>
    <xf numFmtId="168" fontId="27" fillId="11" borderId="67" xfId="3" applyNumberFormat="1" applyFont="1" applyFill="1" applyBorder="1" applyAlignment="1">
      <alignment horizontal="right" vertical="center" wrapText="1"/>
    </xf>
    <xf numFmtId="4" fontId="27" fillId="0" borderId="66" xfId="3" applyNumberFormat="1" applyFont="1" applyBorder="1" applyAlignment="1">
      <alignment horizontal="right" vertical="center" wrapText="1"/>
    </xf>
    <xf numFmtId="4" fontId="27" fillId="11" borderId="66" xfId="3" applyNumberFormat="1" applyFont="1" applyFill="1" applyBorder="1" applyAlignment="1">
      <alignment horizontal="right" vertical="center" wrapText="1"/>
    </xf>
    <xf numFmtId="4" fontId="27" fillId="11" borderId="7" xfId="3" applyNumberFormat="1" applyFont="1" applyFill="1" applyBorder="1" applyAlignment="1">
      <alignment horizontal="right" vertical="center" wrapText="1"/>
    </xf>
    <xf numFmtId="4" fontId="27" fillId="11" borderId="68" xfId="3" applyNumberFormat="1" applyFont="1" applyFill="1" applyBorder="1" applyAlignment="1">
      <alignment horizontal="right" vertical="center" wrapText="1"/>
    </xf>
    <xf numFmtId="0" fontId="27" fillId="0" borderId="0" xfId="3" applyFont="1" applyAlignment="1">
      <alignment horizontal="right"/>
    </xf>
    <xf numFmtId="4" fontId="6" fillId="0" borderId="65" xfId="3" applyNumberFormat="1" applyBorder="1" applyAlignment="1">
      <alignment horizontal="right" vertical="center" wrapText="1"/>
    </xf>
    <xf numFmtId="4" fontId="27" fillId="11" borderId="69" xfId="3" applyNumberFormat="1" applyFont="1" applyFill="1" applyBorder="1" applyAlignment="1">
      <alignment horizontal="right" vertical="center" wrapText="1"/>
    </xf>
    <xf numFmtId="4" fontId="6" fillId="0" borderId="7" xfId="3" applyNumberFormat="1" applyBorder="1" applyAlignment="1">
      <alignment horizontal="right" vertical="center" wrapText="1"/>
    </xf>
    <xf numFmtId="4" fontId="27" fillId="11" borderId="67" xfId="3" applyNumberFormat="1" applyFont="1" applyFill="1" applyBorder="1" applyAlignment="1">
      <alignment horizontal="right" vertical="center" wrapText="1"/>
    </xf>
    <xf numFmtId="14" fontId="41" fillId="0" borderId="70" xfId="13" applyNumberFormat="1" applyFont="1" applyBorder="1" applyAlignment="1">
      <alignment horizontal="center" vertical="center"/>
    </xf>
    <xf numFmtId="4" fontId="42" fillId="11" borderId="64" xfId="3" applyNumberFormat="1" applyFont="1" applyFill="1" applyBorder="1" applyAlignment="1">
      <alignment horizontal="right" vertical="center" wrapText="1"/>
    </xf>
    <xf numFmtId="4" fontId="41" fillId="11" borderId="65" xfId="3" applyNumberFormat="1" applyFont="1" applyFill="1" applyBorder="1" applyAlignment="1">
      <alignment horizontal="right" vertical="center" wrapText="1"/>
    </xf>
    <xf numFmtId="4" fontId="41" fillId="0" borderId="7" xfId="3" applyNumberFormat="1" applyFont="1" applyBorder="1" applyAlignment="1">
      <alignment horizontal="right" vertical="center" wrapText="1"/>
    </xf>
    <xf numFmtId="168" fontId="42" fillId="11" borderId="66" xfId="3" applyNumberFormat="1" applyFont="1" applyFill="1" applyBorder="1" applyAlignment="1">
      <alignment horizontal="right" vertical="center" wrapText="1"/>
    </xf>
    <xf numFmtId="168" fontId="42" fillId="11" borderId="67" xfId="3" applyNumberFormat="1" applyFont="1" applyFill="1" applyBorder="1" applyAlignment="1">
      <alignment horizontal="right" vertical="center" wrapText="1"/>
    </xf>
    <xf numFmtId="4" fontId="42" fillId="0" borderId="66" xfId="3" applyNumberFormat="1" applyFont="1" applyBorder="1" applyAlignment="1">
      <alignment horizontal="right" vertical="center" wrapText="1"/>
    </xf>
    <xf numFmtId="4" fontId="41" fillId="0" borderId="66" xfId="3" applyNumberFormat="1" applyFont="1" applyBorder="1" applyAlignment="1">
      <alignment horizontal="right" vertical="center" wrapText="1"/>
    </xf>
    <xf numFmtId="4" fontId="42" fillId="11" borderId="66" xfId="3" applyNumberFormat="1" applyFont="1" applyFill="1" applyBorder="1" applyAlignment="1">
      <alignment horizontal="right" vertical="center" wrapText="1"/>
    </xf>
    <xf numFmtId="4" fontId="42" fillId="11" borderId="7" xfId="3" applyNumberFormat="1" applyFont="1" applyFill="1" applyBorder="1" applyAlignment="1">
      <alignment horizontal="right" vertical="center" wrapText="1"/>
    </xf>
    <xf numFmtId="4" fontId="42" fillId="11" borderId="68" xfId="3" applyNumberFormat="1" applyFont="1" applyFill="1" applyBorder="1" applyAlignment="1">
      <alignment horizontal="right" vertical="center" wrapText="1"/>
    </xf>
    <xf numFmtId="0" fontId="41" fillId="0" borderId="0" xfId="3" applyFont="1" applyAlignment="1">
      <alignment horizontal="right"/>
    </xf>
    <xf numFmtId="4" fontId="41" fillId="0" borderId="65" xfId="3" applyNumberFormat="1" applyFont="1" applyBorder="1" applyAlignment="1">
      <alignment horizontal="right" vertical="center" wrapText="1"/>
    </xf>
    <xf numFmtId="4" fontId="42" fillId="11" borderId="69" xfId="3" applyNumberFormat="1" applyFont="1" applyFill="1" applyBorder="1" applyAlignment="1">
      <alignment horizontal="right" vertical="center" wrapText="1"/>
    </xf>
    <xf numFmtId="4" fontId="42" fillId="11" borderId="65" xfId="3" applyNumberFormat="1" applyFont="1" applyFill="1" applyBorder="1" applyAlignment="1">
      <alignment horizontal="right" vertical="center" wrapText="1"/>
    </xf>
    <xf numFmtId="4" fontId="42" fillId="11" borderId="67" xfId="3" applyNumberFormat="1" applyFont="1" applyFill="1" applyBorder="1" applyAlignment="1">
      <alignment horizontal="right" vertical="center" wrapText="1"/>
    </xf>
    <xf numFmtId="4" fontId="41" fillId="11" borderId="64" xfId="3" applyNumberFormat="1" applyFont="1" applyFill="1" applyBorder="1" applyAlignment="1">
      <alignment horizontal="right" vertical="center" wrapText="1"/>
    </xf>
    <xf numFmtId="4" fontId="41" fillId="11" borderId="7" xfId="3" applyNumberFormat="1" applyFont="1" applyFill="1" applyBorder="1" applyAlignment="1">
      <alignment horizontal="right" vertical="center" wrapText="1"/>
    </xf>
    <xf numFmtId="4" fontId="41" fillId="11" borderId="67" xfId="3" applyNumberFormat="1" applyFont="1" applyFill="1" applyBorder="1" applyAlignment="1">
      <alignment horizontal="right" vertical="center" wrapText="1"/>
    </xf>
    <xf numFmtId="0" fontId="37" fillId="0" borderId="0" xfId="3" applyFont="1"/>
    <xf numFmtId="10" fontId="41" fillId="11" borderId="64" xfId="3" applyNumberFormat="1" applyFont="1" applyFill="1" applyBorder="1" applyAlignment="1">
      <alignment horizontal="right"/>
    </xf>
    <xf numFmtId="10" fontId="41" fillId="11" borderId="65" xfId="3" applyNumberFormat="1" applyFont="1" applyFill="1" applyBorder="1" applyAlignment="1">
      <alignment horizontal="right"/>
    </xf>
    <xf numFmtId="10" fontId="41" fillId="0" borderId="65" xfId="3" applyNumberFormat="1" applyFont="1" applyBorder="1" applyAlignment="1">
      <alignment horizontal="right"/>
    </xf>
    <xf numFmtId="10" fontId="41" fillId="0" borderId="7" xfId="3" applyNumberFormat="1" applyFont="1" applyBorder="1" applyAlignment="1">
      <alignment horizontal="right"/>
    </xf>
    <xf numFmtId="10" fontId="41" fillId="11" borderId="7" xfId="3" applyNumberFormat="1" applyFont="1" applyFill="1" applyBorder="1" applyAlignment="1">
      <alignment horizontal="right"/>
    </xf>
    <xf numFmtId="10" fontId="41" fillId="11" borderId="67" xfId="3" applyNumberFormat="1" applyFont="1" applyFill="1" applyBorder="1" applyAlignment="1">
      <alignment horizontal="right"/>
    </xf>
    <xf numFmtId="14" fontId="41" fillId="0" borderId="71" xfId="13" applyNumberFormat="1" applyFont="1" applyBorder="1" applyAlignment="1">
      <alignment horizontal="center" vertical="center"/>
    </xf>
    <xf numFmtId="10" fontId="41" fillId="11" borderId="72" xfId="3" applyNumberFormat="1" applyFont="1" applyFill="1" applyBorder="1" applyAlignment="1">
      <alignment horizontal="right"/>
    </xf>
    <xf numFmtId="10" fontId="41" fillId="11" borderId="73" xfId="3" applyNumberFormat="1" applyFont="1" applyFill="1" applyBorder="1" applyAlignment="1">
      <alignment horizontal="right"/>
    </xf>
    <xf numFmtId="10" fontId="41" fillId="0" borderId="73" xfId="3" applyNumberFormat="1" applyFont="1" applyBorder="1" applyAlignment="1">
      <alignment horizontal="right"/>
    </xf>
    <xf numFmtId="10" fontId="41" fillId="0" borderId="74" xfId="3" applyNumberFormat="1" applyFont="1" applyBorder="1" applyAlignment="1">
      <alignment horizontal="right"/>
    </xf>
    <xf numFmtId="10" fontId="41" fillId="11" borderId="74" xfId="3" applyNumberFormat="1" applyFont="1" applyFill="1" applyBorder="1" applyAlignment="1">
      <alignment horizontal="right"/>
    </xf>
    <xf numFmtId="10" fontId="41" fillId="11" borderId="75" xfId="3" applyNumberFormat="1" applyFont="1" applyFill="1" applyBorder="1" applyAlignment="1">
      <alignment horizontal="right"/>
    </xf>
    <xf numFmtId="0" fontId="6" fillId="0" borderId="0" xfId="13"/>
    <xf numFmtId="4" fontId="6" fillId="0" borderId="0" xfId="13" applyNumberFormat="1"/>
    <xf numFmtId="0" fontId="27" fillId="7" borderId="76" xfId="13" applyFont="1" applyFill="1" applyBorder="1" applyAlignment="1">
      <alignment horizontal="centerContinuous" vertical="center" wrapText="1"/>
    </xf>
    <xf numFmtId="0" fontId="27" fillId="7" borderId="38" xfId="13" applyFont="1" applyFill="1" applyBorder="1" applyAlignment="1">
      <alignment horizontal="centerContinuous" vertical="center" wrapText="1"/>
    </xf>
    <xf numFmtId="0" fontId="27" fillId="7" borderId="39" xfId="13" applyFont="1" applyFill="1" applyBorder="1" applyAlignment="1">
      <alignment horizontal="centerContinuous" vertical="center" wrapText="1"/>
    </xf>
    <xf numFmtId="0" fontId="27" fillId="7" borderId="40" xfId="13" applyFont="1" applyFill="1" applyBorder="1" applyAlignment="1">
      <alignment horizontal="centerContinuous" vertical="center" wrapText="1"/>
    </xf>
    <xf numFmtId="0" fontId="38" fillId="8" borderId="38" xfId="13" applyFont="1" applyFill="1" applyBorder="1" applyAlignment="1">
      <alignment horizontal="centerContinuous" vertical="center" wrapText="1"/>
    </xf>
    <xf numFmtId="0" fontId="38" fillId="8" borderId="39" xfId="13" applyFont="1" applyFill="1" applyBorder="1" applyAlignment="1">
      <alignment horizontal="centerContinuous" vertical="center" wrapText="1"/>
    </xf>
    <xf numFmtId="0" fontId="38" fillId="8" borderId="40" xfId="13" applyFont="1" applyFill="1" applyBorder="1" applyAlignment="1">
      <alignment horizontal="centerContinuous" vertical="center" wrapText="1"/>
    </xf>
    <xf numFmtId="0" fontId="38" fillId="12" borderId="76" xfId="13" applyFont="1" applyFill="1" applyBorder="1" applyAlignment="1">
      <alignment horizontal="centerContinuous" vertical="center" wrapText="1"/>
    </xf>
    <xf numFmtId="0" fontId="38" fillId="13" borderId="76" xfId="13" applyFont="1" applyFill="1" applyBorder="1" applyAlignment="1">
      <alignment horizontal="centerContinuous" vertical="center" wrapText="1"/>
    </xf>
    <xf numFmtId="0" fontId="6" fillId="0" borderId="77" xfId="13" applyBorder="1" applyAlignment="1">
      <alignment horizontal="center" vertical="center"/>
    </xf>
    <xf numFmtId="167" fontId="37" fillId="9" borderId="78" xfId="12" applyFont="1" applyFill="1" applyBorder="1" applyAlignment="1">
      <alignment horizontal="center" vertical="center" wrapText="1"/>
    </xf>
    <xf numFmtId="167" fontId="37" fillId="9" borderId="51" xfId="12" applyFont="1" applyFill="1" applyBorder="1" applyAlignment="1">
      <alignment horizontal="center" vertical="center" wrapText="1"/>
    </xf>
    <xf numFmtId="167" fontId="38" fillId="14" borderId="76" xfId="12" applyFont="1" applyFill="1" applyBorder="1" applyAlignment="1">
      <alignment horizontal="center" vertical="center" wrapText="1"/>
    </xf>
    <xf numFmtId="167" fontId="37" fillId="10" borderId="78" xfId="12" applyFont="1" applyFill="1" applyBorder="1" applyAlignment="1">
      <alignment horizontal="center" vertical="center" wrapText="1"/>
    </xf>
    <xf numFmtId="167" fontId="37" fillId="10" borderId="51" xfId="12" applyFont="1" applyFill="1" applyBorder="1" applyAlignment="1">
      <alignment horizontal="center" vertical="center" wrapText="1"/>
    </xf>
    <xf numFmtId="167" fontId="37" fillId="10" borderId="49" xfId="12" applyFont="1" applyFill="1" applyBorder="1" applyAlignment="1">
      <alignment horizontal="center" vertical="center" wrapText="1"/>
    </xf>
    <xf numFmtId="0" fontId="6" fillId="0" borderId="1" xfId="13" applyBorder="1"/>
    <xf numFmtId="167" fontId="37" fillId="13" borderId="76" xfId="12" applyFont="1" applyFill="1" applyBorder="1" applyAlignment="1">
      <alignment horizontal="center" vertical="center" wrapText="1"/>
    </xf>
    <xf numFmtId="14" fontId="27" fillId="0" borderId="79" xfId="13" applyNumberFormat="1" applyFont="1" applyBorder="1" applyAlignment="1">
      <alignment horizontal="center" vertical="center"/>
    </xf>
    <xf numFmtId="14" fontId="27" fillId="0" borderId="80" xfId="13" applyNumberFormat="1" applyFont="1" applyBorder="1" applyAlignment="1">
      <alignment horizontal="center" vertical="center"/>
    </xf>
    <xf numFmtId="0" fontId="27" fillId="0" borderId="0" xfId="13" applyFont="1"/>
    <xf numFmtId="4" fontId="6" fillId="0" borderId="79" xfId="12" applyNumberFormat="1" applyFont="1" applyFill="1" applyBorder="1" applyAlignment="1">
      <alignment horizontal="center" vertical="center" wrapText="1"/>
    </xf>
    <xf numFmtId="4" fontId="6" fillId="0" borderId="81" xfId="12" applyNumberFormat="1" applyFont="1" applyFill="1" applyBorder="1" applyAlignment="1">
      <alignment horizontal="center" vertical="center" wrapText="1"/>
    </xf>
    <xf numFmtId="4" fontId="6" fillId="0" borderId="65" xfId="12" applyNumberFormat="1" applyFont="1" applyFill="1" applyBorder="1" applyAlignment="1">
      <alignment horizontal="center" vertical="center" wrapText="1"/>
    </xf>
    <xf numFmtId="4" fontId="27" fillId="11" borderId="65" xfId="12" applyNumberFormat="1" applyFont="1" applyFill="1" applyBorder="1" applyAlignment="1">
      <alignment horizontal="center" vertical="center" wrapText="1"/>
    </xf>
    <xf numFmtId="4" fontId="27" fillId="11" borderId="7" xfId="13" applyNumberFormat="1" applyFont="1" applyFill="1" applyBorder="1" applyAlignment="1">
      <alignment horizontal="center" vertical="center" wrapText="1"/>
    </xf>
    <xf numFmtId="4" fontId="6" fillId="0" borderId="7" xfId="13" applyNumberFormat="1" applyBorder="1" applyAlignment="1">
      <alignment horizontal="center" vertical="center" wrapText="1"/>
    </xf>
    <xf numFmtId="4" fontId="27" fillId="11" borderId="67" xfId="13" applyNumberFormat="1" applyFont="1" applyFill="1" applyBorder="1" applyAlignment="1">
      <alignment horizontal="center" vertical="center" wrapText="1"/>
    </xf>
    <xf numFmtId="4" fontId="27" fillId="4" borderId="82" xfId="13" applyNumberFormat="1" applyFont="1" applyFill="1" applyBorder="1" applyAlignment="1">
      <alignment horizontal="center" vertical="center" wrapText="1"/>
    </xf>
    <xf numFmtId="4" fontId="6" fillId="0" borderId="64" xfId="12" applyNumberFormat="1" applyFont="1" applyFill="1" applyBorder="1" applyAlignment="1">
      <alignment horizontal="center" vertical="center" wrapText="1"/>
    </xf>
    <xf numFmtId="4" fontId="27" fillId="0" borderId="0" xfId="13" applyNumberFormat="1" applyFont="1"/>
    <xf numFmtId="4" fontId="27" fillId="6" borderId="1" xfId="13" applyNumberFormat="1" applyFont="1" applyFill="1" applyBorder="1"/>
    <xf numFmtId="4" fontId="27" fillId="0" borderId="7" xfId="13" applyNumberFormat="1" applyFont="1" applyBorder="1" applyAlignment="1">
      <alignment horizontal="center" vertical="center" wrapText="1"/>
    </xf>
    <xf numFmtId="4" fontId="41" fillId="0" borderId="64" xfId="12" applyNumberFormat="1" applyFont="1" applyFill="1" applyBorder="1" applyAlignment="1">
      <alignment horizontal="center" vertical="center" wrapText="1"/>
    </xf>
    <xf numFmtId="4" fontId="41" fillId="0" borderId="65" xfId="12" applyNumberFormat="1" applyFont="1" applyFill="1" applyBorder="1" applyAlignment="1">
      <alignment horizontal="center" vertical="center" wrapText="1"/>
    </xf>
    <xf numFmtId="4" fontId="42" fillId="11" borderId="65" xfId="12" applyNumberFormat="1" applyFont="1" applyFill="1" applyBorder="1" applyAlignment="1">
      <alignment horizontal="center" vertical="center" wrapText="1"/>
    </xf>
    <xf numFmtId="4" fontId="42" fillId="11" borderId="7" xfId="13" applyNumberFormat="1" applyFont="1" applyFill="1" applyBorder="1" applyAlignment="1">
      <alignment horizontal="center" vertical="center" wrapText="1"/>
    </xf>
    <xf numFmtId="4" fontId="41" fillId="0" borderId="7" xfId="13" applyNumberFormat="1" applyFont="1" applyBorder="1" applyAlignment="1">
      <alignment horizontal="center" vertical="center" wrapText="1"/>
    </xf>
    <xf numFmtId="4" fontId="42" fillId="11" borderId="67" xfId="13" applyNumberFormat="1" applyFont="1" applyFill="1" applyBorder="1" applyAlignment="1">
      <alignment horizontal="center" vertical="center" wrapText="1"/>
    </xf>
    <xf numFmtId="4" fontId="42" fillId="4" borderId="82" xfId="13" applyNumberFormat="1" applyFont="1" applyFill="1" applyBorder="1" applyAlignment="1">
      <alignment horizontal="center" vertical="center" wrapText="1"/>
    </xf>
    <xf numFmtId="0" fontId="41" fillId="0" borderId="0" xfId="13" applyFont="1"/>
    <xf numFmtId="4" fontId="42" fillId="11" borderId="84" xfId="12" applyNumberFormat="1" applyFont="1" applyFill="1" applyBorder="1" applyAlignment="1">
      <alignment horizontal="center" vertical="center" wrapText="1"/>
    </xf>
    <xf numFmtId="4" fontId="41" fillId="4" borderId="82" xfId="13" applyNumberFormat="1" applyFont="1" applyFill="1" applyBorder="1" applyAlignment="1">
      <alignment horizontal="center" vertical="center" wrapText="1"/>
    </xf>
    <xf numFmtId="4" fontId="41" fillId="0" borderId="85" xfId="13" applyNumberFormat="1" applyFont="1" applyBorder="1" applyAlignment="1">
      <alignment horizontal="center" vertical="center" wrapText="1"/>
    </xf>
    <xf numFmtId="4" fontId="41" fillId="0" borderId="72" xfId="12" applyNumberFormat="1" applyFont="1" applyFill="1" applyBorder="1" applyAlignment="1">
      <alignment horizontal="center" vertical="center" wrapText="1"/>
    </xf>
    <xf numFmtId="4" fontId="41" fillId="0" borderId="74" xfId="12" applyNumberFormat="1" applyFont="1" applyFill="1" applyBorder="1" applyAlignment="1">
      <alignment horizontal="center" vertical="center" wrapText="1"/>
    </xf>
    <xf numFmtId="4" fontId="41" fillId="0" borderId="73" xfId="12" applyNumberFormat="1" applyFont="1" applyFill="1" applyBorder="1" applyAlignment="1">
      <alignment horizontal="center" vertical="center" wrapText="1"/>
    </xf>
    <xf numFmtId="4" fontId="42" fillId="11" borderId="86" xfId="12" applyNumberFormat="1" applyFont="1" applyFill="1" applyBorder="1" applyAlignment="1">
      <alignment horizontal="center" vertical="center" wrapText="1"/>
    </xf>
    <xf numFmtId="4" fontId="42" fillId="11" borderId="74" xfId="13" applyNumberFormat="1" applyFont="1" applyFill="1" applyBorder="1" applyAlignment="1">
      <alignment horizontal="center" vertical="center" wrapText="1"/>
    </xf>
    <xf numFmtId="4" fontId="41" fillId="4" borderId="87" xfId="13" applyNumberFormat="1" applyFont="1" applyFill="1" applyBorder="1" applyAlignment="1">
      <alignment horizontal="center" vertical="center" wrapText="1"/>
    </xf>
    <xf numFmtId="4" fontId="42" fillId="11" borderId="74" xfId="12" applyNumberFormat="1" applyFont="1" applyFill="1" applyBorder="1" applyAlignment="1">
      <alignment horizontal="center" vertical="center" wrapText="1"/>
    </xf>
    <xf numFmtId="4" fontId="42" fillId="11" borderId="88" xfId="13" applyNumberFormat="1" applyFont="1" applyFill="1" applyBorder="1" applyAlignment="1">
      <alignment horizontal="center" vertical="center" wrapText="1"/>
    </xf>
    <xf numFmtId="4" fontId="41" fillId="0" borderId="74" xfId="13" applyNumberFormat="1" applyFont="1" applyBorder="1" applyAlignment="1">
      <alignment horizontal="center" vertical="center" wrapText="1"/>
    </xf>
    <xf numFmtId="4" fontId="42" fillId="11" borderId="75" xfId="13" applyNumberFormat="1" applyFont="1" applyFill="1" applyBorder="1" applyAlignment="1">
      <alignment horizontal="center" vertical="center" wrapText="1"/>
    </xf>
    <xf numFmtId="4" fontId="42" fillId="4" borderId="87" xfId="13" applyNumberFormat="1" applyFont="1" applyFill="1" applyBorder="1" applyAlignment="1">
      <alignment horizontal="center" vertical="center" wrapText="1"/>
    </xf>
    <xf numFmtId="4" fontId="27" fillId="6" borderId="89" xfId="13" applyNumberFormat="1" applyFont="1" applyFill="1" applyBorder="1"/>
    <xf numFmtId="4" fontId="41" fillId="0" borderId="88" xfId="13" applyNumberFormat="1" applyFont="1" applyBorder="1" applyAlignment="1">
      <alignment horizontal="center" vertical="center" wrapText="1"/>
    </xf>
    <xf numFmtId="49" fontId="1" fillId="0" borderId="0" xfId="7" applyNumberFormat="1"/>
    <xf numFmtId="0" fontId="27" fillId="3" borderId="0" xfId="6" applyFont="1" applyFill="1" applyAlignment="1">
      <alignment horizontal="left" vertical="center" indent="1"/>
    </xf>
    <xf numFmtId="0" fontId="32" fillId="3" borderId="0" xfId="6" applyFont="1" applyFill="1" applyAlignment="1">
      <alignment horizontal="left" vertical="center" indent="1"/>
    </xf>
    <xf numFmtId="0" fontId="23" fillId="3" borderId="0" xfId="6" applyFont="1" applyFill="1" applyAlignment="1">
      <alignment vertical="center"/>
    </xf>
    <xf numFmtId="0" fontId="23" fillId="3" borderId="0" xfId="6" applyFont="1" applyFill="1"/>
    <xf numFmtId="0" fontId="6" fillId="0" borderId="0" xfId="14"/>
    <xf numFmtId="0" fontId="43" fillId="7" borderId="90" xfId="14" applyFont="1" applyFill="1" applyBorder="1" applyAlignment="1">
      <alignment horizontal="center" vertical="center" wrapText="1"/>
    </xf>
    <xf numFmtId="14" fontId="27" fillId="4" borderId="91" xfId="13" applyNumberFormat="1" applyFont="1" applyFill="1" applyBorder="1" applyAlignment="1">
      <alignment horizontal="center" vertical="center"/>
    </xf>
    <xf numFmtId="10" fontId="6" fillId="0" borderId="92" xfId="15" applyNumberFormat="1" applyBorder="1" applyAlignment="1">
      <alignment horizontal="right" vertical="center" indent="1"/>
    </xf>
    <xf numFmtId="10" fontId="41" fillId="0" borderId="92" xfId="15" applyNumberFormat="1" applyFont="1" applyBorder="1" applyAlignment="1">
      <alignment horizontal="right" vertical="center" indent="1"/>
    </xf>
    <xf numFmtId="4" fontId="41" fillId="0" borderId="93" xfId="16" applyNumberFormat="1" applyFont="1" applyBorder="1" applyAlignment="1">
      <alignment horizontal="right" vertical="center" indent="1"/>
    </xf>
    <xf numFmtId="0" fontId="37" fillId="0" borderId="0" xfId="6" applyFont="1"/>
    <xf numFmtId="0" fontId="6" fillId="0" borderId="0" xfId="6"/>
    <xf numFmtId="0" fontId="4" fillId="0" borderId="0" xfId="17" applyFont="1" applyAlignment="1">
      <alignment horizontal="left" vertical="center" wrapText="1"/>
    </xf>
    <xf numFmtId="0" fontId="37" fillId="0" borderId="0" xfId="18" applyFont="1"/>
    <xf numFmtId="0" fontId="44" fillId="0" borderId="0" xfId="18" applyFont="1" applyAlignment="1">
      <alignment horizontal="left"/>
    </xf>
    <xf numFmtId="0" fontId="6" fillId="0" borderId="0" xfId="18"/>
    <xf numFmtId="49" fontId="38" fillId="0" borderId="0" xfId="18" applyNumberFormat="1" applyFont="1" applyAlignment="1">
      <alignment horizontal="center" vertical="center" wrapText="1"/>
    </xf>
    <xf numFmtId="14" fontId="6" fillId="0" borderId="0" xfId="18" applyNumberFormat="1" applyAlignment="1">
      <alignment horizontal="center"/>
    </xf>
    <xf numFmtId="167" fontId="6" fillId="0" borderId="0" xfId="19" applyFont="1" applyBorder="1" applyAlignment="1">
      <alignment horizontal="left" vertical="center" indent="1"/>
    </xf>
    <xf numFmtId="0" fontId="28" fillId="2" borderId="0" xfId="6" applyFont="1" applyFill="1" applyAlignment="1">
      <alignment vertical="center"/>
    </xf>
    <xf numFmtId="14" fontId="27" fillId="0" borderId="0" xfId="6" applyNumberFormat="1" applyFont="1" applyAlignment="1">
      <alignment horizontal="left"/>
    </xf>
    <xf numFmtId="0" fontId="29" fillId="3" borderId="8" xfId="6" applyFont="1" applyFill="1" applyBorder="1" applyAlignment="1">
      <alignment vertical="center"/>
    </xf>
    <xf numFmtId="0" fontId="29" fillId="3" borderId="9" xfId="6" applyFont="1" applyFill="1" applyBorder="1"/>
    <xf numFmtId="49" fontId="5" fillId="0" borderId="0" xfId="7" applyNumberFormat="1" applyFont="1"/>
    <xf numFmtId="14" fontId="42" fillId="4" borderId="91" xfId="13" applyNumberFormat="1" applyFont="1" applyFill="1" applyBorder="1" applyAlignment="1">
      <alignment horizontal="center" vertical="center"/>
    </xf>
    <xf numFmtId="4" fontId="45" fillId="0" borderId="94" xfId="16" applyNumberFormat="1" applyFont="1" applyBorder="1" applyAlignment="1">
      <alignment horizontal="right" vertical="center" indent="1"/>
    </xf>
    <xf numFmtId="0" fontId="28" fillId="0" borderId="0" xfId="6" applyFont="1" applyAlignment="1">
      <alignment vertical="center"/>
    </xf>
    <xf numFmtId="14" fontId="27" fillId="0" borderId="0" xfId="6" applyNumberFormat="1" applyFont="1"/>
    <xf numFmtId="0" fontId="46" fillId="7" borderId="95" xfId="14" applyFont="1" applyFill="1" applyBorder="1" applyAlignment="1">
      <alignment horizontal="center" vertical="center" wrapText="1"/>
    </xf>
    <xf numFmtId="0" fontId="46" fillId="7" borderId="96" xfId="14" applyFont="1" applyFill="1" applyBorder="1" applyAlignment="1">
      <alignment horizontal="center" vertical="center" wrapText="1"/>
    </xf>
    <xf numFmtId="0" fontId="46" fillId="7" borderId="97" xfId="14" applyFont="1" applyFill="1" applyBorder="1" applyAlignment="1">
      <alignment horizontal="center" vertical="center" wrapText="1"/>
    </xf>
    <xf numFmtId="14" fontId="27" fillId="4" borderId="98" xfId="13" applyNumberFormat="1" applyFont="1" applyFill="1" applyBorder="1" applyAlignment="1">
      <alignment horizontal="center" vertical="center"/>
    </xf>
    <xf numFmtId="4" fontId="6" fillId="0" borderId="99" xfId="16" applyNumberFormat="1" applyBorder="1" applyAlignment="1">
      <alignment horizontal="right" vertical="center" indent="1"/>
    </xf>
    <xf numFmtId="4" fontId="6" fillId="0" borderId="100" xfId="16" applyNumberFormat="1" applyBorder="1" applyAlignment="1">
      <alignment horizontal="right" vertical="center" indent="1"/>
    </xf>
    <xf numFmtId="4" fontId="6" fillId="0" borderId="101" xfId="16" applyNumberFormat="1" applyBorder="1" applyAlignment="1">
      <alignment horizontal="right" vertical="center" indent="1"/>
    </xf>
    <xf numFmtId="4" fontId="45" fillId="0" borderId="102" xfId="16" applyNumberFormat="1" applyFont="1" applyBorder="1" applyAlignment="1">
      <alignment horizontal="right" vertical="center" indent="1"/>
    </xf>
    <xf numFmtId="4" fontId="45" fillId="0" borderId="93" xfId="16" applyNumberFormat="1" applyFont="1" applyBorder="1" applyAlignment="1">
      <alignment horizontal="right" vertical="center" indent="1"/>
    </xf>
    <xf numFmtId="0" fontId="46" fillId="7" borderId="103" xfId="14" applyFont="1" applyFill="1" applyBorder="1" applyAlignment="1">
      <alignment horizontal="center" vertical="center" wrapText="1"/>
    </xf>
    <xf numFmtId="0" fontId="46" fillId="7" borderId="104" xfId="14" applyFont="1" applyFill="1" applyBorder="1" applyAlignment="1">
      <alignment horizontal="center" vertical="center" wrapText="1"/>
    </xf>
    <xf numFmtId="0" fontId="46" fillId="7" borderId="105" xfId="14" applyFont="1" applyFill="1" applyBorder="1" applyAlignment="1">
      <alignment horizontal="center" vertical="center" wrapText="1"/>
    </xf>
    <xf numFmtId="14" fontId="27" fillId="4" borderId="106" xfId="14" applyNumberFormat="1" applyFont="1" applyFill="1" applyBorder="1" applyAlignment="1">
      <alignment horizontal="center" vertical="center"/>
    </xf>
    <xf numFmtId="4" fontId="6" fillId="0" borderId="107" xfId="16" applyNumberFormat="1" applyBorder="1" applyAlignment="1">
      <alignment horizontal="right" vertical="center" indent="1"/>
    </xf>
    <xf numFmtId="4" fontId="6" fillId="0" borderId="108" xfId="16" applyNumberFormat="1" applyBorder="1" applyAlignment="1">
      <alignment horizontal="right" vertical="center" indent="1"/>
    </xf>
    <xf numFmtId="4" fontId="6" fillId="0" borderId="109" xfId="16" applyNumberFormat="1" applyBorder="1" applyAlignment="1">
      <alignment horizontal="right" vertical="center" indent="1"/>
    </xf>
    <xf numFmtId="4" fontId="6" fillId="0" borderId="110" xfId="16" applyNumberFormat="1" applyBorder="1" applyAlignment="1">
      <alignment horizontal="right" vertical="center" indent="1"/>
    </xf>
    <xf numFmtId="14" fontId="42" fillId="4" borderId="111" xfId="14" applyNumberFormat="1" applyFont="1" applyFill="1" applyBorder="1" applyAlignment="1">
      <alignment horizontal="center" vertical="center"/>
    </xf>
    <xf numFmtId="4" fontId="45" fillId="0" borderId="112" xfId="16" applyNumberFormat="1" applyFont="1" applyBorder="1" applyAlignment="1">
      <alignment horizontal="right" vertical="center" indent="1"/>
    </xf>
    <xf numFmtId="4" fontId="45" fillId="0" borderId="113" xfId="16" applyNumberFormat="1" applyFont="1" applyBorder="1" applyAlignment="1">
      <alignment horizontal="right" vertical="center" indent="1"/>
    </xf>
    <xf numFmtId="4" fontId="45" fillId="0" borderId="114" xfId="16" applyNumberFormat="1" applyFont="1" applyBorder="1" applyAlignment="1">
      <alignment horizontal="right" vertical="center" indent="1"/>
    </xf>
    <xf numFmtId="4" fontId="45" fillId="0" borderId="115" xfId="16" applyNumberFormat="1" applyFont="1" applyBorder="1" applyAlignment="1">
      <alignment horizontal="right" vertical="center" indent="1"/>
    </xf>
    <xf numFmtId="0" fontId="27" fillId="0" borderId="0" xfId="14" applyFont="1" applyAlignment="1">
      <alignment vertical="center"/>
    </xf>
    <xf numFmtId="0" fontId="47" fillId="0" borderId="0" xfId="14" applyFont="1" applyAlignment="1">
      <alignment vertical="center"/>
    </xf>
    <xf numFmtId="0" fontId="48" fillId="16" borderId="117" xfId="14" applyFont="1" applyFill="1" applyBorder="1" applyAlignment="1">
      <alignment horizontal="left" vertical="center" indent="1"/>
    </xf>
    <xf numFmtId="3" fontId="49" fillId="2" borderId="118" xfId="14" applyNumberFormat="1" applyFont="1" applyFill="1" applyBorder="1" applyAlignment="1">
      <alignment horizontal="center" vertical="center"/>
    </xf>
    <xf numFmtId="44" fontId="27" fillId="0" borderId="0" xfId="21" applyFont="1" applyAlignment="1">
      <alignment vertical="center"/>
    </xf>
    <xf numFmtId="44" fontId="47" fillId="0" borderId="0" xfId="21" applyFont="1" applyAlignment="1">
      <alignment vertical="center"/>
    </xf>
    <xf numFmtId="0" fontId="48" fillId="16" borderId="119" xfId="21" applyNumberFormat="1" applyFont="1" applyFill="1" applyBorder="1" applyAlignment="1">
      <alignment horizontal="left" vertical="center" indent="1"/>
    </xf>
    <xf numFmtId="44" fontId="6" fillId="0" borderId="0" xfId="21" applyFont="1"/>
    <xf numFmtId="0" fontId="48" fillId="16" borderId="119" xfId="14" applyFont="1" applyFill="1" applyBorder="1" applyAlignment="1">
      <alignment horizontal="left" vertical="center" indent="1"/>
    </xf>
    <xf numFmtId="0" fontId="48" fillId="16" borderId="121" xfId="14" applyFont="1" applyFill="1" applyBorder="1" applyAlignment="1">
      <alignment horizontal="left" vertical="center" indent="1"/>
    </xf>
    <xf numFmtId="0" fontId="48" fillId="16" borderId="123" xfId="14" applyFont="1" applyFill="1" applyBorder="1" applyAlignment="1">
      <alignment horizontal="left" vertical="center" indent="1"/>
    </xf>
    <xf numFmtId="4" fontId="27" fillId="0" borderId="0" xfId="14" applyNumberFormat="1" applyFont="1" applyAlignment="1">
      <alignment vertical="center"/>
    </xf>
    <xf numFmtId="4" fontId="47" fillId="0" borderId="0" xfId="14" applyNumberFormat="1" applyFont="1" applyAlignment="1">
      <alignment vertical="center"/>
    </xf>
    <xf numFmtId="171" fontId="27" fillId="0" borderId="0" xfId="22" applyNumberFormat="1" applyFont="1" applyAlignment="1">
      <alignment vertical="center"/>
    </xf>
    <xf numFmtId="167" fontId="50" fillId="0" borderId="124" xfId="23" applyFont="1" applyFill="1" applyBorder="1" applyAlignment="1">
      <alignment horizontal="center" vertical="center"/>
    </xf>
    <xf numFmtId="167" fontId="51" fillId="0" borderId="0" xfId="23" applyFont="1" applyFill="1" applyBorder="1" applyAlignment="1">
      <alignment horizontal="center" vertical="center"/>
    </xf>
    <xf numFmtId="0" fontId="27" fillId="0" borderId="0" xfId="14" applyFont="1" applyAlignment="1">
      <alignment horizontal="center" vertical="center"/>
    </xf>
    <xf numFmtId="0" fontId="52" fillId="0" borderId="0" xfId="14" applyFont="1" applyAlignment="1">
      <alignment horizontal="center"/>
    </xf>
    <xf numFmtId="0" fontId="43" fillId="0" borderId="0" xfId="14" applyFont="1" applyAlignment="1">
      <alignment horizontal="center" vertical="center" wrapText="1"/>
    </xf>
    <xf numFmtId="0" fontId="53" fillId="0" borderId="0" xfId="14" applyFont="1" applyAlignment="1">
      <alignment horizontal="center" vertical="center"/>
    </xf>
    <xf numFmtId="14" fontId="43" fillId="18" borderId="131" xfId="14" applyNumberFormat="1" applyFont="1" applyFill="1" applyBorder="1" applyAlignment="1">
      <alignment horizontal="center" vertical="center"/>
    </xf>
    <xf numFmtId="14" fontId="43" fillId="0" borderId="0" xfId="14" applyNumberFormat="1" applyFont="1" applyAlignment="1">
      <alignment horizontal="center" vertical="center"/>
    </xf>
    <xf numFmtId="0" fontId="31" fillId="0" borderId="0" xfId="14" applyFont="1" applyAlignment="1">
      <alignment horizontal="center" vertical="center"/>
    </xf>
    <xf numFmtId="0" fontId="54" fillId="0" borderId="0" xfId="14" applyFont="1" applyAlignment="1">
      <alignment horizontal="center" vertical="center"/>
    </xf>
    <xf numFmtId="14" fontId="56" fillId="0" borderId="0" xfId="14" applyNumberFormat="1" applyFont="1" applyAlignment="1">
      <alignment horizontal="center" vertical="center"/>
    </xf>
    <xf numFmtId="4" fontId="56" fillId="0" borderId="0" xfId="14" applyNumberFormat="1" applyFont="1" applyAlignment="1">
      <alignment horizontal="center" vertical="center"/>
    </xf>
    <xf numFmtId="4" fontId="56" fillId="0" borderId="132" xfId="14" applyNumberFormat="1" applyFont="1" applyBorder="1" applyAlignment="1">
      <alignment horizontal="center" vertical="center"/>
    </xf>
    <xf numFmtId="4" fontId="56" fillId="0" borderId="133" xfId="14" applyNumberFormat="1" applyFont="1" applyBorder="1" applyAlignment="1">
      <alignment horizontal="center" vertical="center"/>
    </xf>
    <xf numFmtId="4" fontId="41" fillId="18" borderId="133" xfId="14" applyNumberFormat="1" applyFont="1" applyFill="1" applyBorder="1" applyAlignment="1">
      <alignment horizontal="center" vertical="center"/>
    </xf>
    <xf numFmtId="3" fontId="41" fillId="0" borderId="134" xfId="14" applyNumberFormat="1" applyFont="1" applyBorder="1" applyAlignment="1">
      <alignment horizontal="center" vertical="center"/>
    </xf>
    <xf numFmtId="4" fontId="56" fillId="0" borderId="135" xfId="14" applyNumberFormat="1" applyFont="1" applyBorder="1" applyAlignment="1">
      <alignment horizontal="center" vertical="center"/>
    </xf>
    <xf numFmtId="0" fontId="55" fillId="0" borderId="0" xfId="14" applyFont="1" applyAlignment="1">
      <alignment horizontal="center" vertical="center"/>
    </xf>
    <xf numFmtId="0" fontId="37" fillId="0" borderId="0" xfId="14" applyFont="1"/>
    <xf numFmtId="11" fontId="56" fillId="0" borderId="136" xfId="14" applyNumberFormat="1" applyFont="1" applyBorder="1" applyAlignment="1">
      <alignment horizontal="center" vertical="center"/>
    </xf>
    <xf numFmtId="14" fontId="41" fillId="0" borderId="0" xfId="14" applyNumberFormat="1" applyFont="1" applyAlignment="1">
      <alignment horizontal="center" vertical="center"/>
    </xf>
    <xf numFmtId="4" fontId="41" fillId="0" borderId="0" xfId="14" applyNumberFormat="1" applyFont="1" applyAlignment="1">
      <alignment horizontal="center" vertical="center"/>
    </xf>
    <xf numFmtId="4" fontId="41" fillId="0" borderId="132" xfId="14" applyNumberFormat="1" applyFont="1" applyBorder="1" applyAlignment="1">
      <alignment horizontal="center" vertical="center"/>
    </xf>
    <xf numFmtId="14" fontId="27" fillId="0" borderId="0" xfId="14" applyNumberFormat="1" applyFont="1" applyAlignment="1">
      <alignment vertical="center"/>
    </xf>
    <xf numFmtId="3" fontId="27" fillId="0" borderId="0" xfId="14" applyNumberFormat="1" applyFont="1" applyAlignment="1">
      <alignment vertical="center"/>
    </xf>
    <xf numFmtId="0" fontId="6" fillId="2" borderId="0" xfId="14" applyFill="1" applyAlignment="1">
      <alignment horizontal="center" vertical="center"/>
    </xf>
    <xf numFmtId="0" fontId="6" fillId="0" borderId="0" xfId="14" applyAlignment="1">
      <alignment horizontal="center" vertical="center"/>
    </xf>
    <xf numFmtId="0" fontId="57" fillId="5" borderId="0" xfId="14" applyFont="1" applyFill="1" applyAlignment="1">
      <alignment horizontal="center" vertical="center"/>
    </xf>
    <xf numFmtId="0" fontId="6" fillId="2" borderId="0" xfId="14" applyFill="1"/>
    <xf numFmtId="0" fontId="23" fillId="7" borderId="125" xfId="14" applyFont="1" applyFill="1" applyBorder="1" applyAlignment="1">
      <alignment horizontal="left" vertical="center" indent="1"/>
    </xf>
    <xf numFmtId="0" fontId="23" fillId="7" borderId="126" xfId="14" applyFont="1" applyFill="1" applyBorder="1" applyAlignment="1">
      <alignment horizontal="left" vertical="center" indent="1"/>
    </xf>
    <xf numFmtId="49" fontId="27" fillId="7" borderId="126" xfId="14" applyNumberFormat="1" applyFont="1" applyFill="1" applyBorder="1" applyAlignment="1">
      <alignment horizontal="center" vertical="center"/>
    </xf>
    <xf numFmtId="0" fontId="27" fillId="7" borderId="126" xfId="14" applyFont="1" applyFill="1" applyBorder="1"/>
    <xf numFmtId="4" fontId="27" fillId="7" borderId="126" xfId="14" applyNumberFormat="1" applyFont="1" applyFill="1" applyBorder="1" applyAlignment="1">
      <alignment horizontal="right" vertical="center"/>
    </xf>
    <xf numFmtId="4" fontId="27" fillId="7" borderId="126" xfId="14" applyNumberFormat="1" applyFont="1" applyFill="1" applyBorder="1" applyAlignment="1">
      <alignment horizontal="center" vertical="center"/>
    </xf>
    <xf numFmtId="4" fontId="58" fillId="7" borderId="127" xfId="14" applyNumberFormat="1" applyFont="1" applyFill="1" applyBorder="1" applyAlignment="1">
      <alignment horizontal="center" vertical="center"/>
    </xf>
    <xf numFmtId="0" fontId="43" fillId="19" borderId="140" xfId="14" applyFont="1" applyFill="1" applyBorder="1" applyAlignment="1">
      <alignment horizontal="center" vertical="center" wrapText="1"/>
    </xf>
    <xf numFmtId="172" fontId="55" fillId="0" borderId="140" xfId="14" applyNumberFormat="1" applyFont="1" applyBorder="1" applyAlignment="1">
      <alignment horizontal="center" vertical="center"/>
    </xf>
    <xf numFmtId="4" fontId="55" fillId="0" borderId="140" xfId="14" applyNumberFormat="1" applyFont="1" applyBorder="1" applyAlignment="1">
      <alignment horizontal="center" vertical="center"/>
    </xf>
    <xf numFmtId="14" fontId="59" fillId="5" borderId="140" xfId="14" applyNumberFormat="1" applyFont="1" applyFill="1" applyBorder="1" applyAlignment="1">
      <alignment horizontal="center" vertical="center"/>
    </xf>
    <xf numFmtId="1" fontId="55" fillId="5" borderId="140" xfId="14" applyNumberFormat="1" applyFont="1" applyFill="1" applyBorder="1" applyAlignment="1">
      <alignment horizontal="center" vertical="center"/>
    </xf>
    <xf numFmtId="4" fontId="43" fillId="2" borderId="140" xfId="14" applyNumberFormat="1" applyFont="1" applyFill="1" applyBorder="1" applyAlignment="1">
      <alignment horizontal="right" vertical="center"/>
    </xf>
    <xf numFmtId="172" fontId="6" fillId="0" borderId="0" xfId="14" applyNumberFormat="1"/>
    <xf numFmtId="0" fontId="43" fillId="20" borderId="140" xfId="14" applyFont="1" applyFill="1" applyBorder="1" applyAlignment="1">
      <alignment horizontal="center" vertical="center" wrapText="1"/>
    </xf>
    <xf numFmtId="4" fontId="6" fillId="0" borderId="0" xfId="14" applyNumberFormat="1"/>
    <xf numFmtId="167" fontId="6" fillId="0" borderId="0" xfId="14" applyNumberFormat="1"/>
    <xf numFmtId="14" fontId="27" fillId="0" borderId="141" xfId="6" applyNumberFormat="1" applyFont="1" applyBorder="1" applyAlignment="1">
      <alignment vertical="center"/>
    </xf>
    <xf numFmtId="14" fontId="27" fillId="0" borderId="0" xfId="14" applyNumberFormat="1" applyFont="1"/>
    <xf numFmtId="0" fontId="30" fillId="3" borderId="137" xfId="20" applyFont="1" applyFill="1" applyBorder="1"/>
    <xf numFmtId="0" fontId="30" fillId="3" borderId="138" xfId="20" applyFont="1" applyFill="1" applyBorder="1"/>
    <xf numFmtId="0" fontId="1" fillId="0" borderId="0" xfId="25"/>
    <xf numFmtId="0" fontId="43" fillId="7" borderId="1" xfId="6" applyFont="1" applyFill="1" applyBorder="1" applyAlignment="1">
      <alignment horizontal="center" vertical="center"/>
    </xf>
    <xf numFmtId="0" fontId="43" fillId="4" borderId="1" xfId="6" applyFont="1" applyFill="1" applyBorder="1" applyAlignment="1">
      <alignment horizontal="center" vertical="center"/>
    </xf>
    <xf numFmtId="169" fontId="61" fillId="22" borderId="1" xfId="6" applyNumberFormat="1" applyFont="1" applyFill="1" applyBorder="1" applyAlignment="1">
      <alignment horizontal="right" vertical="center" indent="1"/>
    </xf>
    <xf numFmtId="169" fontId="61" fillId="11" borderId="1" xfId="6" applyNumberFormat="1" applyFont="1" applyFill="1" applyBorder="1" applyAlignment="1">
      <alignment horizontal="right" vertical="center" indent="1"/>
    </xf>
    <xf numFmtId="169" fontId="6" fillId="0" borderId="0" xfId="14" applyNumberFormat="1"/>
    <xf numFmtId="0" fontId="62" fillId="2" borderId="149" xfId="6" applyFont="1" applyFill="1" applyBorder="1" applyAlignment="1">
      <alignment horizontal="center" vertical="center"/>
    </xf>
    <xf numFmtId="4" fontId="64" fillId="4" borderId="149" xfId="6" applyNumberFormat="1" applyFont="1" applyFill="1" applyBorder="1" applyAlignment="1">
      <alignment horizontal="right" vertical="center" indent="1"/>
    </xf>
    <xf numFmtId="169" fontId="65" fillId="4" borderId="149" xfId="6" applyNumberFormat="1" applyFont="1" applyFill="1" applyBorder="1" applyAlignment="1">
      <alignment horizontal="right" vertical="center" indent="1"/>
    </xf>
    <xf numFmtId="4" fontId="1" fillId="0" borderId="0" xfId="25" applyNumberFormat="1"/>
    <xf numFmtId="167" fontId="1" fillId="0" borderId="0" xfId="25" applyNumberFormat="1"/>
    <xf numFmtId="0" fontId="66" fillId="2" borderId="149" xfId="6" applyFont="1" applyFill="1" applyBorder="1" applyAlignment="1">
      <alignment horizontal="center" vertical="center"/>
    </xf>
    <xf numFmtId="4" fontId="66" fillId="4" borderId="149" xfId="6" applyNumberFormat="1" applyFont="1" applyFill="1" applyBorder="1" applyAlignment="1">
      <alignment horizontal="right" vertical="center" indent="1"/>
    </xf>
    <xf numFmtId="167" fontId="5" fillId="0" borderId="0" xfId="25" applyNumberFormat="1" applyFont="1"/>
    <xf numFmtId="4" fontId="3" fillId="0" borderId="0" xfId="25" applyNumberFormat="1" applyFont="1"/>
    <xf numFmtId="0" fontId="5" fillId="0" borderId="0" xfId="25" applyFont="1"/>
    <xf numFmtId="4" fontId="1" fillId="0" borderId="0" xfId="21" applyNumberFormat="1" applyFont="1"/>
    <xf numFmtId="0" fontId="6" fillId="0" borderId="0" xfId="14" applyAlignment="1">
      <alignment horizontal="center"/>
    </xf>
    <xf numFmtId="169" fontId="6" fillId="0" borderId="0" xfId="14" applyNumberFormat="1" applyAlignment="1">
      <alignment horizontal="center"/>
    </xf>
    <xf numFmtId="169" fontId="4" fillId="0" borderId="0" xfId="2" applyNumberFormat="1" applyFont="1" applyAlignment="1">
      <alignment horizontal="left" vertical="center" wrapText="1"/>
    </xf>
    <xf numFmtId="169" fontId="27" fillId="0" borderId="141" xfId="6" applyNumberFormat="1" applyFont="1" applyBorder="1" applyAlignment="1">
      <alignment vertical="center"/>
    </xf>
    <xf numFmtId="14" fontId="6" fillId="0" borderId="0" xfId="14" applyNumberFormat="1"/>
    <xf numFmtId="167" fontId="6" fillId="0" borderId="0" xfId="14" applyNumberFormat="1" applyAlignment="1">
      <alignment horizontal="center"/>
    </xf>
    <xf numFmtId="0" fontId="4" fillId="0" borderId="0" xfId="27" applyFont="1" applyAlignment="1">
      <alignment horizontal="left" vertical="center" wrapText="1"/>
    </xf>
    <xf numFmtId="169" fontId="27" fillId="0" borderId="0" xfId="6" applyNumberFormat="1" applyFont="1" applyAlignment="1">
      <alignment horizontal="right"/>
    </xf>
    <xf numFmtId="4" fontId="7" fillId="0" borderId="0" xfId="14" applyNumberFormat="1" applyFont="1"/>
    <xf numFmtId="169" fontId="27" fillId="0" borderId="0" xfId="14" applyNumberFormat="1" applyFont="1" applyAlignment="1">
      <alignment vertical="center"/>
    </xf>
    <xf numFmtId="0" fontId="27" fillId="7" borderId="78" xfId="14" applyFont="1" applyFill="1" applyBorder="1" applyAlignment="1">
      <alignment horizontal="center" vertical="center" wrapText="1"/>
    </xf>
    <xf numFmtId="0" fontId="27" fillId="7" borderId="52" xfId="14" applyFont="1" applyFill="1" applyBorder="1" applyAlignment="1">
      <alignment horizontal="center" vertical="center" wrapText="1"/>
    </xf>
    <xf numFmtId="4" fontId="27" fillId="7" borderId="39" xfId="14" applyNumberFormat="1" applyFont="1" applyFill="1" applyBorder="1" applyAlignment="1">
      <alignment horizontal="center" vertical="center" wrapText="1"/>
    </xf>
    <xf numFmtId="4" fontId="27" fillId="7" borderId="52" xfId="14" applyNumberFormat="1" applyFont="1" applyFill="1" applyBorder="1" applyAlignment="1">
      <alignment horizontal="center" vertical="center" wrapText="1"/>
    </xf>
    <xf numFmtId="4" fontId="27" fillId="7" borderId="49" xfId="14" applyNumberFormat="1" applyFont="1" applyFill="1" applyBorder="1" applyAlignment="1">
      <alignment horizontal="center" vertical="center" wrapText="1"/>
    </xf>
    <xf numFmtId="169" fontId="27" fillId="7" borderId="76" xfId="14" applyNumberFormat="1" applyFont="1" applyFill="1" applyBorder="1" applyAlignment="1">
      <alignment horizontal="center" vertical="center" wrapText="1"/>
    </xf>
    <xf numFmtId="0" fontId="27" fillId="7" borderId="76" xfId="14" applyFont="1" applyFill="1" applyBorder="1" applyAlignment="1">
      <alignment horizontal="center" vertical="center" wrapText="1"/>
    </xf>
    <xf numFmtId="174" fontId="27" fillId="2" borderId="106" xfId="14" applyNumberFormat="1" applyFont="1" applyFill="1" applyBorder="1" applyAlignment="1">
      <alignment horizontal="left" vertical="center" indent="1"/>
    </xf>
    <xf numFmtId="169" fontId="55" fillId="23" borderId="154" xfId="14" applyNumberFormat="1" applyFont="1" applyFill="1" applyBorder="1" applyAlignment="1">
      <alignment vertical="center" wrapText="1"/>
    </xf>
    <xf numFmtId="9" fontId="31" fillId="24" borderId="159" xfId="14" applyNumberFormat="1" applyFont="1" applyFill="1" applyBorder="1" applyAlignment="1">
      <alignment horizontal="center" vertical="center"/>
    </xf>
    <xf numFmtId="175" fontId="31" fillId="24" borderId="159" xfId="14" applyNumberFormat="1" applyFont="1" applyFill="1" applyBorder="1" applyAlignment="1">
      <alignment horizontal="center" vertical="center"/>
    </xf>
    <xf numFmtId="10" fontId="31" fillId="24" borderId="159" xfId="14" applyNumberFormat="1" applyFont="1" applyFill="1" applyBorder="1" applyAlignment="1">
      <alignment horizontal="center" vertical="center"/>
    </xf>
    <xf numFmtId="4" fontId="68" fillId="24" borderId="149" xfId="14" applyNumberFormat="1" applyFont="1" applyFill="1" applyBorder="1" applyAlignment="1">
      <alignment horizontal="left" vertical="center"/>
    </xf>
    <xf numFmtId="169" fontId="27" fillId="25" borderId="160" xfId="14" applyNumberFormat="1" applyFont="1" applyFill="1" applyBorder="1" applyAlignment="1">
      <alignment horizontal="right" vertical="center" indent="2"/>
    </xf>
    <xf numFmtId="174" fontId="6" fillId="2" borderId="106" xfId="14" applyNumberFormat="1" applyFill="1" applyBorder="1" applyAlignment="1">
      <alignment horizontal="left" vertical="center" indent="4"/>
    </xf>
    <xf numFmtId="44" fontId="55" fillId="0" borderId="154" xfId="21" applyFont="1" applyBorder="1" applyAlignment="1">
      <alignment horizontal="center" vertical="center" wrapText="1"/>
    </xf>
    <xf numFmtId="10" fontId="31" fillId="2" borderId="159" xfId="14" applyNumberFormat="1" applyFont="1" applyFill="1" applyBorder="1" applyAlignment="1">
      <alignment horizontal="center" vertical="center"/>
    </xf>
    <xf numFmtId="4" fontId="69" fillId="2" borderId="154" xfId="14" applyNumberFormat="1" applyFont="1" applyFill="1" applyBorder="1" applyAlignment="1">
      <alignment horizontal="center" vertical="center"/>
    </xf>
    <xf numFmtId="10" fontId="31" fillId="0" borderId="159" xfId="14" applyNumberFormat="1" applyFont="1" applyBorder="1" applyAlignment="1">
      <alignment horizontal="center" vertical="center"/>
    </xf>
    <xf numFmtId="169" fontId="27" fillId="4" borderId="160" xfId="14" applyNumberFormat="1" applyFont="1" applyFill="1" applyBorder="1" applyAlignment="1">
      <alignment horizontal="right" vertical="center" indent="2"/>
    </xf>
    <xf numFmtId="0" fontId="27" fillId="2" borderId="106" xfId="14" applyFont="1" applyFill="1" applyBorder="1" applyAlignment="1">
      <alignment horizontal="left" vertical="center" indent="1"/>
    </xf>
    <xf numFmtId="0" fontId="6" fillId="2" borderId="106" xfId="14" applyFill="1" applyBorder="1" applyAlignment="1">
      <alignment horizontal="left" vertical="center" indent="4"/>
    </xf>
    <xf numFmtId="169" fontId="55" fillId="0" borderId="154" xfId="14" applyNumberFormat="1" applyFont="1" applyBorder="1" applyAlignment="1">
      <alignment horizontal="center" vertical="center" wrapText="1"/>
    </xf>
    <xf numFmtId="0" fontId="6" fillId="2" borderId="106" xfId="14" applyFill="1" applyBorder="1" applyAlignment="1">
      <alignment horizontal="left" vertical="center" wrapText="1" indent="4"/>
    </xf>
    <xf numFmtId="176" fontId="31" fillId="0" borderId="159" xfId="14" applyNumberFormat="1" applyFont="1" applyBorder="1" applyAlignment="1">
      <alignment horizontal="center" vertical="center"/>
    </xf>
    <xf numFmtId="0" fontId="48" fillId="0" borderId="111" xfId="14" applyFont="1" applyBorder="1" applyAlignment="1">
      <alignment horizontal="left" vertical="center" wrapText="1" indent="1"/>
    </xf>
    <xf numFmtId="0" fontId="6" fillId="0" borderId="106" xfId="14" applyBorder="1" applyAlignment="1">
      <alignment horizontal="left" vertical="center" indent="4"/>
    </xf>
    <xf numFmtId="169" fontId="55" fillId="0" borderId="154" xfId="14" applyNumberFormat="1" applyFont="1" applyBorder="1" applyAlignment="1">
      <alignment vertical="center" wrapText="1"/>
    </xf>
    <xf numFmtId="0" fontId="6" fillId="0" borderId="106" xfId="14" applyBorder="1" applyAlignment="1">
      <alignment horizontal="left" vertical="center" wrapText="1" indent="4"/>
    </xf>
    <xf numFmtId="0" fontId="27" fillId="2" borderId="111" xfId="14" applyFont="1" applyFill="1" applyBorder="1" applyAlignment="1">
      <alignment horizontal="left" vertical="center" indent="1"/>
    </xf>
    <xf numFmtId="4" fontId="69" fillId="24" borderId="154" xfId="14" applyNumberFormat="1" applyFont="1" applyFill="1" applyBorder="1" applyAlignment="1">
      <alignment horizontal="center" vertical="center"/>
    </xf>
    <xf numFmtId="169" fontId="55" fillId="2" borderId="154" xfId="14" applyNumberFormat="1" applyFont="1" applyFill="1" applyBorder="1" applyAlignment="1">
      <alignment vertical="center" wrapText="1"/>
    </xf>
    <xf numFmtId="0" fontId="70" fillId="21" borderId="38" xfId="14" applyFont="1" applyFill="1" applyBorder="1" applyAlignment="1">
      <alignment horizontal="left" vertical="center" indent="1"/>
    </xf>
    <xf numFmtId="3" fontId="43" fillId="4" borderId="39" xfId="14" applyNumberFormat="1" applyFont="1" applyFill="1" applyBorder="1" applyAlignment="1">
      <alignment horizontal="center" vertical="center"/>
    </xf>
    <xf numFmtId="4" fontId="43" fillId="4" borderId="39" xfId="14" applyNumberFormat="1" applyFont="1" applyFill="1" applyBorder="1" applyAlignment="1">
      <alignment horizontal="center" vertical="center"/>
    </xf>
    <xf numFmtId="4" fontId="62" fillId="4" borderId="39" xfId="14" applyNumberFormat="1" applyFont="1" applyFill="1" applyBorder="1" applyAlignment="1">
      <alignment horizontal="right" vertical="center"/>
    </xf>
    <xf numFmtId="169" fontId="27" fillId="4" borderId="76" xfId="14" applyNumberFormat="1" applyFont="1" applyFill="1" applyBorder="1" applyAlignment="1">
      <alignment horizontal="right" vertical="center" indent="2"/>
    </xf>
    <xf numFmtId="4" fontId="6" fillId="0" borderId="0" xfId="14" applyNumberFormat="1" applyAlignment="1">
      <alignment horizontal="center"/>
    </xf>
    <xf numFmtId="14" fontId="30" fillId="3" borderId="9" xfId="6" applyNumberFormat="1" applyFont="1" applyFill="1" applyBorder="1" applyAlignment="1">
      <alignment horizontal="center" vertical="center"/>
    </xf>
    <xf numFmtId="0" fontId="30" fillId="3" borderId="9" xfId="6" applyFont="1" applyFill="1" applyBorder="1" applyAlignment="1">
      <alignment horizontal="center" vertical="center"/>
    </xf>
    <xf numFmtId="0" fontId="30" fillId="3" borderId="164" xfId="6" applyFont="1" applyFill="1" applyBorder="1" applyAlignment="1">
      <alignment horizontal="center" vertical="center"/>
    </xf>
    <xf numFmtId="4" fontId="6" fillId="2" borderId="1" xfId="6" applyNumberFormat="1" applyFill="1" applyBorder="1" applyAlignment="1">
      <alignment vertical="center"/>
    </xf>
    <xf numFmtId="4" fontId="6" fillId="11" borderId="1" xfId="6" applyNumberFormat="1" applyFill="1" applyBorder="1"/>
    <xf numFmtId="4" fontId="7" fillId="0" borderId="0" xfId="6" applyNumberFormat="1" applyFont="1"/>
    <xf numFmtId="0" fontId="6" fillId="11" borderId="165" xfId="6" applyFill="1" applyBorder="1"/>
    <xf numFmtId="0" fontId="52" fillId="11" borderId="166" xfId="6" applyFont="1" applyFill="1" applyBorder="1" applyAlignment="1">
      <alignment horizontal="center" vertical="center"/>
    </xf>
    <xf numFmtId="0" fontId="52" fillId="11" borderId="167" xfId="6" applyFont="1" applyFill="1" applyBorder="1" applyAlignment="1">
      <alignment horizontal="center" vertical="center"/>
    </xf>
    <xf numFmtId="0" fontId="6" fillId="0" borderId="0" xfId="6" applyAlignment="1">
      <alignment vertical="center"/>
    </xf>
    <xf numFmtId="0" fontId="6" fillId="11" borderId="61" xfId="6" applyFill="1" applyBorder="1" applyAlignment="1">
      <alignment vertical="center"/>
    </xf>
    <xf numFmtId="0" fontId="43" fillId="11" borderId="1" xfId="6" applyFont="1" applyFill="1" applyBorder="1" applyAlignment="1">
      <alignment horizontal="center" vertical="center"/>
    </xf>
    <xf numFmtId="0" fontId="6" fillId="11" borderId="168" xfId="6" applyFill="1" applyBorder="1" applyAlignment="1">
      <alignment vertical="center"/>
    </xf>
    <xf numFmtId="0" fontId="6" fillId="11" borderId="61" xfId="6" applyFill="1" applyBorder="1"/>
    <xf numFmtId="0" fontId="27" fillId="11" borderId="0" xfId="6" applyFont="1" applyFill="1" applyAlignment="1">
      <alignment vertical="center"/>
    </xf>
    <xf numFmtId="0" fontId="72" fillId="7" borderId="1" xfId="6" applyFont="1" applyFill="1" applyBorder="1" applyAlignment="1">
      <alignment horizontal="center" vertical="center"/>
    </xf>
    <xf numFmtId="4" fontId="66" fillId="21" borderId="149" xfId="6" applyNumberFormat="1" applyFont="1" applyFill="1" applyBorder="1" applyAlignment="1">
      <alignment horizontal="right" vertical="center" indent="1"/>
    </xf>
    <xf numFmtId="0" fontId="27" fillId="11" borderId="168" xfId="6" applyFont="1" applyFill="1" applyBorder="1" applyAlignment="1">
      <alignment vertical="center"/>
    </xf>
    <xf numFmtId="49" fontId="31" fillId="26" borderId="169" xfId="6" applyNumberFormat="1" applyFont="1" applyFill="1" applyBorder="1" applyAlignment="1">
      <alignment horizontal="center" vertical="center"/>
    </xf>
    <xf numFmtId="0" fontId="62" fillId="17" borderId="149" xfId="6" applyFont="1" applyFill="1" applyBorder="1" applyAlignment="1">
      <alignment horizontal="center" vertical="center"/>
    </xf>
    <xf numFmtId="4" fontId="62" fillId="4" borderId="149" xfId="6" applyNumberFormat="1" applyFont="1" applyFill="1" applyBorder="1" applyAlignment="1">
      <alignment horizontal="right" vertical="center" indent="1"/>
    </xf>
    <xf numFmtId="4" fontId="62" fillId="25" borderId="149" xfId="6" applyNumberFormat="1" applyFont="1" applyFill="1" applyBorder="1" applyAlignment="1">
      <alignment horizontal="right" vertical="center" indent="1"/>
    </xf>
    <xf numFmtId="169" fontId="36" fillId="4" borderId="149" xfId="6" applyNumberFormat="1" applyFont="1" applyFill="1" applyBorder="1" applyAlignment="1">
      <alignment horizontal="right" vertical="center" indent="1"/>
    </xf>
    <xf numFmtId="0" fontId="1" fillId="0" borderId="0" xfId="8" applyAlignment="1">
      <alignment horizontal="center" vertical="center"/>
    </xf>
    <xf numFmtId="49" fontId="31" fillId="17" borderId="149" xfId="6" applyNumberFormat="1" applyFont="1" applyFill="1" applyBorder="1" applyAlignment="1">
      <alignment horizontal="center" vertical="center"/>
    </xf>
    <xf numFmtId="0" fontId="66" fillId="17" borderId="149" xfId="6" applyFont="1" applyFill="1" applyBorder="1" applyAlignment="1">
      <alignment horizontal="center" vertical="center"/>
    </xf>
    <xf numFmtId="0" fontId="6" fillId="11" borderId="168" xfId="6" applyFill="1" applyBorder="1"/>
    <xf numFmtId="0" fontId="27" fillId="0" borderId="0" xfId="6" applyFont="1"/>
    <xf numFmtId="0" fontId="27" fillId="11" borderId="61" xfId="6" applyFont="1" applyFill="1" applyBorder="1"/>
    <xf numFmtId="0" fontId="27" fillId="11" borderId="0" xfId="6" applyFont="1" applyFill="1"/>
    <xf numFmtId="0" fontId="73" fillId="7" borderId="148" xfId="6" applyFont="1" applyFill="1" applyBorder="1" applyAlignment="1">
      <alignment horizontal="right" vertical="center"/>
    </xf>
    <xf numFmtId="169" fontId="74" fillId="11" borderId="1" xfId="6" applyNumberFormat="1" applyFont="1" applyFill="1" applyBorder="1" applyAlignment="1">
      <alignment horizontal="right" vertical="center" indent="1"/>
    </xf>
    <xf numFmtId="0" fontId="27" fillId="11" borderId="168" xfId="6" applyFont="1" applyFill="1" applyBorder="1"/>
    <xf numFmtId="0" fontId="6" fillId="11" borderId="77" xfId="6" applyFill="1" applyBorder="1"/>
    <xf numFmtId="0" fontId="6" fillId="11" borderId="37" xfId="6" applyFill="1" applyBorder="1"/>
    <xf numFmtId="0" fontId="31" fillId="11" borderId="37" xfId="6" applyFont="1" applyFill="1" applyBorder="1" applyAlignment="1">
      <alignment horizontal="center" vertical="center"/>
    </xf>
    <xf numFmtId="0" fontId="62" fillId="11" borderId="37" xfId="6" applyFont="1" applyFill="1" applyBorder="1" applyAlignment="1">
      <alignment horizontal="center" vertical="center"/>
    </xf>
    <xf numFmtId="0" fontId="75" fillId="11" borderId="37" xfId="6" applyFont="1" applyFill="1" applyBorder="1" applyAlignment="1">
      <alignment horizontal="left" vertical="center" indent="1"/>
    </xf>
    <xf numFmtId="0" fontId="7" fillId="11" borderId="37" xfId="6" applyFont="1" applyFill="1" applyBorder="1"/>
    <xf numFmtId="0" fontId="6" fillId="11" borderId="170" xfId="6" applyFill="1" applyBorder="1"/>
    <xf numFmtId="4" fontId="1" fillId="0" borderId="0" xfId="8" applyNumberFormat="1"/>
    <xf numFmtId="0" fontId="13" fillId="3" borderId="172" xfId="14" applyFont="1" applyFill="1" applyBorder="1"/>
    <xf numFmtId="0" fontId="13" fillId="3" borderId="173" xfId="14" applyFont="1" applyFill="1" applyBorder="1"/>
    <xf numFmtId="0" fontId="77" fillId="2" borderId="0" xfId="14" applyFont="1" applyFill="1"/>
    <xf numFmtId="4" fontId="55" fillId="2" borderId="0" xfId="14" applyNumberFormat="1" applyFont="1" applyFill="1" applyAlignment="1">
      <alignment vertical="center"/>
    </xf>
    <xf numFmtId="0" fontId="32" fillId="0" borderId="177" xfId="14" applyFont="1" applyBorder="1" applyAlignment="1">
      <alignment vertical="center"/>
    </xf>
    <xf numFmtId="0" fontId="76" fillId="0" borderId="178" xfId="14" applyFont="1" applyBorder="1" applyAlignment="1">
      <alignment horizontal="left" vertical="center"/>
    </xf>
    <xf numFmtId="0" fontId="32" fillId="0" borderId="179" xfId="14" applyFont="1" applyBorder="1" applyAlignment="1">
      <alignment vertical="center"/>
    </xf>
    <xf numFmtId="169" fontId="6" fillId="0" borderId="180" xfId="14" applyNumberFormat="1" applyBorder="1" applyAlignment="1">
      <alignment horizontal="right" vertical="center" indent="1"/>
    </xf>
    <xf numFmtId="0" fontId="32" fillId="0" borderId="0" xfId="14" applyFont="1" applyAlignment="1">
      <alignment vertical="center"/>
    </xf>
    <xf numFmtId="0" fontId="32" fillId="0" borderId="142" xfId="14" applyFont="1" applyBorder="1" applyAlignment="1">
      <alignment vertical="center"/>
    </xf>
    <xf numFmtId="0" fontId="32" fillId="0" borderId="181" xfId="14" applyFont="1" applyBorder="1" applyAlignment="1">
      <alignment horizontal="left" vertical="center"/>
    </xf>
    <xf numFmtId="0" fontId="76" fillId="0" borderId="182" xfId="14" applyFont="1" applyBorder="1" applyAlignment="1">
      <alignment horizontal="left" vertical="center"/>
    </xf>
    <xf numFmtId="169" fontId="6" fillId="0" borderId="183" xfId="14" applyNumberFormat="1" applyBorder="1" applyAlignment="1">
      <alignment horizontal="right" vertical="center" indent="1"/>
    </xf>
    <xf numFmtId="0" fontId="32" fillId="0" borderId="184" xfId="14" applyFont="1" applyBorder="1" applyAlignment="1">
      <alignment vertical="center"/>
    </xf>
    <xf numFmtId="0" fontId="32" fillId="0" borderId="185" xfId="14" applyFont="1" applyBorder="1" applyAlignment="1">
      <alignment horizontal="left" vertical="center"/>
    </xf>
    <xf numFmtId="0" fontId="32" fillId="0" borderId="186" xfId="14" applyFont="1" applyBorder="1"/>
    <xf numFmtId="169" fontId="6" fillId="0" borderId="187" xfId="14" applyNumberFormat="1" applyBorder="1" applyAlignment="1">
      <alignment horizontal="right" vertical="center" indent="1"/>
    </xf>
    <xf numFmtId="0" fontId="76" fillId="0" borderId="188" xfId="14" applyFont="1" applyBorder="1" applyAlignment="1">
      <alignment vertical="center"/>
    </xf>
    <xf numFmtId="0" fontId="32" fillId="0" borderId="27" xfId="14" applyFont="1" applyBorder="1" applyAlignment="1">
      <alignment horizontal="left" vertical="center"/>
    </xf>
    <xf numFmtId="0" fontId="32" fillId="0" borderId="189" xfId="14" applyFont="1" applyBorder="1" applyAlignment="1">
      <alignment horizontal="left" vertical="center"/>
    </xf>
    <xf numFmtId="0" fontId="6" fillId="0" borderId="190" xfId="14" applyBorder="1"/>
    <xf numFmtId="0" fontId="27" fillId="0" borderId="186" xfId="14" applyFont="1" applyBorder="1"/>
    <xf numFmtId="167" fontId="32" fillId="0" borderId="0" xfId="14" applyNumberFormat="1" applyFont="1" applyAlignment="1">
      <alignment vertical="center"/>
    </xf>
    <xf numFmtId="169" fontId="6" fillId="0" borderId="191" xfId="14" applyNumberFormat="1" applyBorder="1" applyAlignment="1">
      <alignment horizontal="right" vertical="center" indent="1"/>
    </xf>
    <xf numFmtId="0" fontId="32" fillId="0" borderId="192" xfId="14" applyFont="1" applyBorder="1" applyAlignment="1">
      <alignment vertical="center"/>
    </xf>
    <xf numFmtId="169" fontId="6" fillId="0" borderId="190" xfId="14" applyNumberFormat="1" applyBorder="1" applyAlignment="1">
      <alignment horizontal="right" vertical="center" indent="1"/>
    </xf>
    <xf numFmtId="0" fontId="32" fillId="0" borderId="0" xfId="14" applyFont="1"/>
    <xf numFmtId="0" fontId="76" fillId="0" borderId="193" xfId="14" applyFont="1" applyBorder="1" applyAlignment="1">
      <alignment vertical="center"/>
    </xf>
    <xf numFmtId="0" fontId="76" fillId="0" borderId="194" xfId="14" applyFont="1" applyBorder="1" applyAlignment="1">
      <alignment horizontal="left" vertical="center"/>
    </xf>
    <xf numFmtId="0" fontId="32" fillId="0" borderId="195" xfId="14" applyFont="1" applyBorder="1" applyAlignment="1">
      <alignment vertical="center"/>
    </xf>
    <xf numFmtId="0" fontId="32" fillId="0" borderId="196" xfId="14" applyFont="1" applyBorder="1" applyAlignment="1">
      <alignment vertical="center"/>
    </xf>
    <xf numFmtId="0" fontId="76" fillId="0" borderId="0" xfId="14" applyFont="1" applyAlignment="1">
      <alignment vertical="center"/>
    </xf>
    <xf numFmtId="0" fontId="76" fillId="0" borderId="197" xfId="14" applyFont="1" applyBorder="1" applyAlignment="1">
      <alignment horizontal="left" vertical="center"/>
    </xf>
    <xf numFmtId="0" fontId="76" fillId="0" borderId="198" xfId="14" applyFont="1" applyBorder="1" applyAlignment="1">
      <alignment vertical="center"/>
    </xf>
    <xf numFmtId="169" fontId="6" fillId="0" borderId="199" xfId="14" applyNumberFormat="1" applyBorder="1" applyAlignment="1">
      <alignment horizontal="right" vertical="center" indent="1"/>
    </xf>
    <xf numFmtId="0" fontId="23" fillId="0" borderId="0" xfId="14" applyFont="1" applyAlignment="1">
      <alignment vertical="center"/>
    </xf>
    <xf numFmtId="0" fontId="76" fillId="0" borderId="155" xfId="14" applyFont="1" applyBorder="1" applyAlignment="1">
      <alignment vertical="center"/>
    </xf>
    <xf numFmtId="0" fontId="76" fillId="0" borderId="200" xfId="14" applyFont="1" applyBorder="1" applyAlignment="1">
      <alignment horizontal="left" vertical="center"/>
    </xf>
    <xf numFmtId="0" fontId="76" fillId="0" borderId="201" xfId="14" applyFont="1" applyBorder="1" applyAlignment="1">
      <alignment horizontal="left" vertical="center"/>
    </xf>
    <xf numFmtId="168" fontId="6" fillId="0" borderId="202" xfId="14" applyNumberFormat="1" applyBorder="1" applyAlignment="1">
      <alignment horizontal="right" vertical="center" indent="1"/>
    </xf>
    <xf numFmtId="0" fontId="23" fillId="2" borderId="9" xfId="14" applyFont="1" applyFill="1" applyBorder="1" applyAlignment="1">
      <alignment vertical="center"/>
    </xf>
    <xf numFmtId="167" fontId="32" fillId="27" borderId="164" xfId="14" applyNumberFormat="1" applyFont="1" applyFill="1" applyBorder="1" applyAlignment="1">
      <alignment vertical="center"/>
    </xf>
    <xf numFmtId="0" fontId="13" fillId="2" borderId="146" xfId="14" applyFont="1" applyFill="1" applyBorder="1" applyAlignment="1">
      <alignment vertical="center"/>
    </xf>
    <xf numFmtId="0" fontId="23" fillId="2" borderId="147" xfId="14" applyFont="1" applyFill="1" applyBorder="1" applyAlignment="1">
      <alignment vertical="center"/>
    </xf>
    <xf numFmtId="167" fontId="32" fillId="17" borderId="148" xfId="14" applyNumberFormat="1" applyFont="1" applyFill="1" applyBorder="1" applyAlignment="1">
      <alignment vertical="center"/>
    </xf>
    <xf numFmtId="4" fontId="6" fillId="12" borderId="99" xfId="16" applyNumberFormat="1" applyFill="1" applyBorder="1" applyAlignment="1">
      <alignment horizontal="right" vertical="center" indent="1"/>
    </xf>
    <xf numFmtId="4" fontId="41" fillId="12" borderId="99" xfId="16" applyNumberFormat="1" applyFont="1" applyFill="1" applyBorder="1" applyAlignment="1">
      <alignment horizontal="right" vertical="center" indent="1"/>
    </xf>
    <xf numFmtId="0" fontId="6" fillId="0" borderId="0" xfId="28" applyAlignment="1"/>
    <xf numFmtId="0" fontId="81" fillId="0" borderId="0" xfId="28" applyFont="1" applyAlignment="1">
      <alignment horizontal="center"/>
    </xf>
    <xf numFmtId="0" fontId="47" fillId="0" borderId="0" xfId="28" applyFont="1">
      <alignment horizontal="left" wrapText="1"/>
    </xf>
    <xf numFmtId="0" fontId="13" fillId="0" borderId="0" xfId="28" applyFont="1">
      <alignment horizontal="left" wrapText="1"/>
    </xf>
    <xf numFmtId="14" fontId="47" fillId="0" borderId="0" xfId="28" applyNumberFormat="1" applyFont="1" applyAlignment="1">
      <alignment horizontal="left" vertical="center"/>
    </xf>
    <xf numFmtId="0" fontId="6" fillId="0" borderId="0" xfId="28" applyAlignment="1">
      <alignment wrapText="1"/>
    </xf>
    <xf numFmtId="0" fontId="6" fillId="5" borderId="0" xfId="28" applyFill="1" applyAlignment="1"/>
    <xf numFmtId="0" fontId="82" fillId="5" borderId="0" xfId="28" applyFont="1" applyFill="1" applyAlignment="1">
      <alignment horizontal="right"/>
    </xf>
    <xf numFmtId="0" fontId="47" fillId="0" borderId="0" xfId="28" applyFont="1" applyAlignment="1"/>
    <xf numFmtId="0" fontId="23" fillId="0" borderId="203" xfId="28" applyFont="1" applyBorder="1" applyAlignment="1"/>
    <xf numFmtId="0" fontId="13" fillId="0" borderId="204" xfId="28" applyFont="1" applyBorder="1" applyAlignment="1">
      <alignment horizontal="center"/>
    </xf>
    <xf numFmtId="0" fontId="6" fillId="0" borderId="204" xfId="28" applyBorder="1" applyAlignment="1"/>
    <xf numFmtId="0" fontId="6" fillId="0" borderId="205" xfId="28" applyBorder="1" applyAlignment="1"/>
    <xf numFmtId="0" fontId="13" fillId="0" borderId="0" xfId="28" applyFont="1" applyAlignment="1">
      <alignment horizontal="center"/>
    </xf>
    <xf numFmtId="0" fontId="6" fillId="0" borderId="207" xfId="28" applyBorder="1" applyAlignment="1"/>
    <xf numFmtId="0" fontId="23" fillId="0" borderId="0" xfId="28" applyFont="1" applyAlignment="1">
      <alignment horizontal="left"/>
    </xf>
    <xf numFmtId="0" fontId="13" fillId="0" borderId="0" xfId="28" applyFont="1" applyAlignment="1">
      <alignment horizontal="left"/>
    </xf>
    <xf numFmtId="0" fontId="83" fillId="0" borderId="0" xfId="28" applyFont="1" applyAlignment="1">
      <alignment horizontal="left"/>
    </xf>
    <xf numFmtId="0" fontId="84" fillId="0" borderId="0" xfId="28" applyFont="1" applyAlignment="1"/>
    <xf numFmtId="0" fontId="6" fillId="0" borderId="0" xfId="28" applyAlignment="1">
      <alignment vertical="center"/>
    </xf>
    <xf numFmtId="0" fontId="85" fillId="0" borderId="0" xfId="28" applyFont="1" applyAlignment="1"/>
    <xf numFmtId="0" fontId="27" fillId="0" borderId="0" xfId="28" applyFont="1" applyAlignment="1"/>
    <xf numFmtId="0" fontId="6" fillId="0" borderId="0" xfId="28" applyAlignment="1">
      <alignment horizontal="left"/>
    </xf>
    <xf numFmtId="0" fontId="24" fillId="0" borderId="0" xfId="29" applyAlignment="1">
      <alignment horizontal="left"/>
    </xf>
    <xf numFmtId="0" fontId="23" fillId="0" borderId="0" xfId="28" applyFont="1" applyAlignment="1">
      <alignment horizontal="left" vertical="center"/>
    </xf>
    <xf numFmtId="0" fontId="24" fillId="0" borderId="0" xfId="29" applyAlignment="1"/>
    <xf numFmtId="0" fontId="24" fillId="0" borderId="0" xfId="29" applyAlignment="1">
      <alignment vertical="center"/>
    </xf>
    <xf numFmtId="0" fontId="86" fillId="0" borderId="0" xfId="28" applyFont="1" applyAlignment="1">
      <alignment horizontal="left"/>
    </xf>
    <xf numFmtId="0" fontId="87" fillId="0" borderId="208" xfId="28" applyFont="1" applyBorder="1" applyAlignment="1">
      <alignment horizontal="left" indent="1"/>
    </xf>
    <xf numFmtId="0" fontId="13" fillId="0" borderId="209" xfId="28" applyFont="1" applyBorder="1" applyAlignment="1">
      <alignment horizontal="left"/>
    </xf>
    <xf numFmtId="0" fontId="6" fillId="0" borderId="209" xfId="28" applyBorder="1" applyAlignment="1"/>
    <xf numFmtId="0" fontId="6" fillId="0" borderId="210" xfId="28" applyBorder="1" applyAlignment="1"/>
    <xf numFmtId="0" fontId="23" fillId="0" borderId="0" xfId="28" applyFont="1" applyAlignment="1">
      <alignment horizontal="left" indent="1"/>
    </xf>
    <xf numFmtId="0" fontId="6" fillId="0" borderId="203" xfId="28" applyBorder="1" applyAlignment="1"/>
    <xf numFmtId="0" fontId="88" fillId="0" borderId="204" xfId="28" applyFont="1" applyBorder="1" applyAlignment="1">
      <alignment horizontal="left"/>
    </xf>
    <xf numFmtId="0" fontId="89" fillId="0" borderId="204" xfId="28" applyFont="1" applyBorder="1" applyAlignment="1">
      <alignment horizontal="left" vertical="center"/>
    </xf>
    <xf numFmtId="0" fontId="6" fillId="0" borderId="204" xfId="28" applyBorder="1" applyAlignment="1">
      <alignment vertical="center"/>
    </xf>
    <xf numFmtId="0" fontId="6" fillId="0" borderId="204" xfId="28" applyBorder="1" applyAlignment="1">
      <alignment horizontal="right"/>
    </xf>
    <xf numFmtId="14" fontId="6" fillId="0" borderId="205" xfId="28" applyNumberFormat="1" applyBorder="1" applyAlignment="1">
      <alignment horizontal="left" indent="1"/>
    </xf>
    <xf numFmtId="0" fontId="6" fillId="0" borderId="206" xfId="28" applyBorder="1" applyAlignment="1"/>
    <xf numFmtId="0" fontId="6" fillId="0" borderId="0" xfId="28" applyAlignment="1">
      <alignment horizontal="left" vertical="center"/>
    </xf>
    <xf numFmtId="0" fontId="90" fillId="0" borderId="0" xfId="28" applyFont="1" applyAlignment="1">
      <alignment horizontal="left" vertical="center"/>
    </xf>
    <xf numFmtId="0" fontId="90" fillId="0" borderId="0" xfId="28" applyFont="1" applyAlignment="1">
      <alignment vertical="center"/>
    </xf>
    <xf numFmtId="0" fontId="6" fillId="0" borderId="0" xfId="28" applyAlignment="1">
      <alignment horizontal="right" vertical="center"/>
    </xf>
    <xf numFmtId="14" fontId="6" fillId="0" borderId="207" xfId="28" applyNumberFormat="1" applyBorder="1" applyAlignment="1">
      <alignment horizontal="left" vertical="center" indent="1"/>
    </xf>
    <xf numFmtId="0" fontId="91" fillId="0" borderId="0" xfId="30" applyFont="1" applyAlignment="1">
      <alignment horizontal="center" vertical="center"/>
    </xf>
    <xf numFmtId="1" fontId="6" fillId="0" borderId="207" xfId="28" applyNumberFormat="1" applyBorder="1" applyAlignment="1">
      <alignment horizontal="left" vertical="center" indent="1"/>
    </xf>
    <xf numFmtId="0" fontId="90" fillId="0" borderId="156" xfId="28" applyFont="1" applyBorder="1" applyAlignment="1">
      <alignment horizontal="left" vertical="center"/>
    </xf>
    <xf numFmtId="0" fontId="90" fillId="0" borderId="156" xfId="28" applyFont="1" applyBorder="1" applyAlignment="1">
      <alignment vertical="center"/>
    </xf>
    <xf numFmtId="0" fontId="90" fillId="0" borderId="211" xfId="28" applyFont="1" applyBorder="1" applyAlignment="1">
      <alignment horizontal="right" vertical="center" indent="1"/>
    </xf>
    <xf numFmtId="0" fontId="6" fillId="0" borderId="212" xfId="28" applyBorder="1" applyAlignment="1"/>
    <xf numFmtId="0" fontId="92" fillId="0" borderId="143" xfId="30" applyFont="1" applyBorder="1" applyAlignment="1">
      <alignment horizontal="left" vertical="center"/>
    </xf>
    <xf numFmtId="0" fontId="90" fillId="0" borderId="207" xfId="28" applyFont="1" applyBorder="1" applyAlignment="1">
      <alignment horizontal="right" vertical="center" indent="1"/>
    </xf>
    <xf numFmtId="0" fontId="93" fillId="0" borderId="0" xfId="30" applyFont="1" applyAlignment="1">
      <alignment horizontal="left" vertical="center"/>
    </xf>
    <xf numFmtId="0" fontId="58" fillId="0" borderId="156" xfId="28" applyFont="1" applyBorder="1" applyAlignment="1">
      <alignment horizontal="center" vertical="center" wrapText="1"/>
    </xf>
    <xf numFmtId="43" fontId="58" fillId="0" borderId="156" xfId="26" applyFont="1" applyFill="1" applyBorder="1" applyAlignment="1">
      <alignment horizontal="center" vertical="center"/>
    </xf>
    <xf numFmtId="0" fontId="40" fillId="0" borderId="213" xfId="28" applyFont="1" applyBorder="1" applyAlignment="1">
      <alignment horizontal="left" vertical="center" wrapText="1" indent="1"/>
    </xf>
    <xf numFmtId="178" fontId="40" fillId="0" borderId="213" xfId="26" applyNumberFormat="1" applyFont="1" applyFill="1" applyBorder="1" applyAlignment="1">
      <alignment horizontal="center" vertical="center"/>
    </xf>
    <xf numFmtId="43" fontId="40" fillId="0" borderId="213" xfId="26" applyFont="1" applyFill="1" applyBorder="1" applyAlignment="1">
      <alignment horizontal="center" vertical="center"/>
    </xf>
    <xf numFmtId="0" fontId="58" fillId="0" borderId="0" xfId="28" applyFont="1" applyAlignment="1">
      <alignment horizontal="left" vertical="center" wrapText="1" indent="1"/>
    </xf>
    <xf numFmtId="178" fontId="58" fillId="0" borderId="0" xfId="26" applyNumberFormat="1" applyFont="1" applyFill="1" applyBorder="1" applyAlignment="1">
      <alignment horizontal="center" vertical="center"/>
    </xf>
    <xf numFmtId="14" fontId="94" fillId="0" borderId="0" xfId="26" applyNumberFormat="1" applyFont="1" applyFill="1" applyBorder="1" applyAlignment="1">
      <alignment horizontal="left" vertical="center"/>
    </xf>
    <xf numFmtId="179" fontId="95" fillId="0" borderId="0" xfId="26" applyNumberFormat="1" applyFont="1" applyFill="1" applyBorder="1" applyAlignment="1">
      <alignment horizontal="left" vertical="center"/>
    </xf>
    <xf numFmtId="43" fontId="94" fillId="0" borderId="0" xfId="26" applyFont="1" applyFill="1" applyBorder="1" applyAlignment="1">
      <alignment horizontal="center" vertical="center"/>
    </xf>
    <xf numFmtId="43" fontId="90" fillId="0" borderId="0" xfId="26" applyFont="1" applyFill="1" applyBorder="1" applyAlignment="1">
      <alignment horizontal="center" vertical="center"/>
    </xf>
    <xf numFmtId="43" fontId="90" fillId="0" borderId="207" xfId="26" applyFont="1" applyFill="1" applyBorder="1" applyAlignment="1">
      <alignment horizontal="right" vertical="center" indent="1"/>
    </xf>
    <xf numFmtId="43" fontId="90" fillId="0" borderId="207" xfId="26" applyFont="1" applyBorder="1" applyAlignment="1">
      <alignment horizontal="right" vertical="center" indent="1"/>
    </xf>
    <xf numFmtId="178" fontId="6" fillId="0" borderId="0" xfId="28" applyNumberFormat="1" applyAlignment="1"/>
    <xf numFmtId="0" fontId="40" fillId="0" borderId="0" xfId="28" applyFont="1" applyAlignment="1">
      <alignment horizontal="left" vertical="center" indent="1"/>
    </xf>
    <xf numFmtId="0" fontId="58" fillId="0" borderId="0" xfId="28" applyFont="1" applyAlignment="1">
      <alignment horizontal="left" vertical="center" indent="1"/>
    </xf>
    <xf numFmtId="179" fontId="95" fillId="0" borderId="156" xfId="26" applyNumberFormat="1" applyFont="1" applyFill="1" applyBorder="1" applyAlignment="1">
      <alignment horizontal="left" vertical="center"/>
    </xf>
    <xf numFmtId="179" fontId="95" fillId="0" borderId="156" xfId="26" applyNumberFormat="1" applyFont="1" applyFill="1" applyBorder="1" applyAlignment="1">
      <alignment horizontal="right" vertical="center"/>
    </xf>
    <xf numFmtId="43" fontId="94" fillId="0" borderId="156" xfId="26" applyFont="1" applyFill="1" applyBorder="1" applyAlignment="1">
      <alignment horizontal="center" vertical="center"/>
    </xf>
    <xf numFmtId="43" fontId="90" fillId="0" borderId="156" xfId="26" applyFont="1" applyFill="1" applyBorder="1" applyAlignment="1">
      <alignment horizontal="center" vertical="center"/>
    </xf>
    <xf numFmtId="43" fontId="90" fillId="0" borderId="211" xfId="26" applyFont="1" applyFill="1" applyBorder="1" applyAlignment="1">
      <alignment horizontal="right" vertical="center" indent="1"/>
    </xf>
    <xf numFmtId="178" fontId="40" fillId="0" borderId="0" xfId="15" applyNumberFormat="1" applyFont="1" applyFill="1" applyBorder="1" applyAlignment="1">
      <alignment horizontal="center" vertical="center"/>
    </xf>
    <xf numFmtId="0" fontId="57" fillId="0" borderId="0" xfId="31" applyFont="1" applyAlignment="1">
      <alignment horizontal="left" vertical="center" indent="1"/>
    </xf>
    <xf numFmtId="179" fontId="95" fillId="0" borderId="0" xfId="26" applyNumberFormat="1" applyFont="1" applyFill="1" applyBorder="1" applyAlignment="1">
      <alignment horizontal="left" vertical="center" indent="1"/>
    </xf>
    <xf numFmtId="179" fontId="95" fillId="0" borderId="0" xfId="26" applyNumberFormat="1" applyFont="1" applyFill="1" applyBorder="1" applyAlignment="1">
      <alignment horizontal="center" vertical="center"/>
    </xf>
    <xf numFmtId="178" fontId="90" fillId="0" borderId="0" xfId="15" applyNumberFormat="1" applyFont="1" applyFill="1" applyBorder="1" applyAlignment="1">
      <alignment horizontal="center" vertical="center"/>
    </xf>
    <xf numFmtId="178" fontId="90" fillId="0" borderId="0" xfId="15" applyNumberFormat="1" applyFont="1" applyFill="1" applyBorder="1" applyAlignment="1">
      <alignment horizontal="right" vertical="center"/>
    </xf>
    <xf numFmtId="3" fontId="40" fillId="0" borderId="213" xfId="15" applyNumberFormat="1" applyFont="1" applyFill="1" applyBorder="1" applyAlignment="1">
      <alignment horizontal="center" vertical="center"/>
    </xf>
    <xf numFmtId="0" fontId="57" fillId="0" borderId="0" xfId="31" applyFont="1" applyAlignment="1">
      <alignment horizontal="left" vertical="center"/>
    </xf>
    <xf numFmtId="178" fontId="94" fillId="0" borderId="0" xfId="26" applyNumberFormat="1" applyFont="1" applyFill="1" applyBorder="1" applyAlignment="1">
      <alignment horizontal="center" vertical="center"/>
    </xf>
    <xf numFmtId="178" fontId="90" fillId="0" borderId="0" xfId="26" applyNumberFormat="1" applyFont="1" applyFill="1" applyBorder="1" applyAlignment="1">
      <alignment horizontal="center" vertical="center"/>
    </xf>
    <xf numFmtId="178" fontId="40" fillId="0" borderId="156" xfId="11" applyNumberFormat="1" applyFont="1" applyFill="1" applyBorder="1" applyAlignment="1">
      <alignment horizontal="center" vertical="center"/>
    </xf>
    <xf numFmtId="0" fontId="23" fillId="0" borderId="0" xfId="30" applyFont="1" applyAlignment="1">
      <alignment horizontal="right" vertical="center"/>
    </xf>
    <xf numFmtId="0" fontId="23" fillId="0" borderId="207" xfId="30" applyFont="1" applyBorder="1" applyAlignment="1">
      <alignment horizontal="right" vertical="center" indent="1"/>
    </xf>
    <xf numFmtId="0" fontId="6" fillId="0" borderId="214" xfId="31" applyBorder="1" applyAlignment="1">
      <alignment horizontal="left" vertical="center" wrapText="1" indent="1"/>
    </xf>
    <xf numFmtId="10" fontId="40" fillId="0" borderId="0" xfId="15" applyNumberFormat="1" applyFont="1" applyFill="1" applyBorder="1" applyAlignment="1">
      <alignment horizontal="center" vertical="center"/>
    </xf>
    <xf numFmtId="0" fontId="6" fillId="0" borderId="208" xfId="28" applyBorder="1" applyAlignment="1"/>
    <xf numFmtId="179" fontId="95" fillId="0" borderId="209" xfId="26" applyNumberFormat="1" applyFont="1" applyFill="1" applyBorder="1" applyAlignment="1">
      <alignment horizontal="right" vertical="center"/>
    </xf>
    <xf numFmtId="43" fontId="94" fillId="0" borderId="209" xfId="26" applyFont="1" applyFill="1" applyBorder="1" applyAlignment="1">
      <alignment horizontal="center" vertical="center"/>
    </xf>
    <xf numFmtId="43" fontId="90" fillId="0" borderId="209" xfId="26" applyFont="1" applyFill="1" applyBorder="1" applyAlignment="1">
      <alignment horizontal="center" vertical="center"/>
    </xf>
    <xf numFmtId="43" fontId="90" fillId="0" borderId="210" xfId="26" applyFont="1" applyFill="1" applyBorder="1" applyAlignment="1">
      <alignment horizontal="right" vertical="center" indent="1"/>
    </xf>
    <xf numFmtId="0" fontId="6" fillId="0" borderId="0" xfId="30" applyAlignment="1"/>
    <xf numFmtId="0" fontId="6" fillId="0" borderId="203" xfId="30" applyBorder="1" applyAlignment="1"/>
    <xf numFmtId="0" fontId="6" fillId="0" borderId="206" xfId="30" applyBorder="1" applyAlignment="1"/>
    <xf numFmtId="0" fontId="90" fillId="0" borderId="0" xfId="30" applyFont="1" applyAlignment="1">
      <alignment horizontal="left" vertical="center"/>
    </xf>
    <xf numFmtId="0" fontId="90" fillId="0" borderId="0" xfId="30" applyFont="1" applyAlignment="1">
      <alignment vertical="center"/>
    </xf>
    <xf numFmtId="0" fontId="90" fillId="0" borderId="215" xfId="30" applyFont="1" applyBorder="1" applyAlignment="1">
      <alignment horizontal="left" vertical="center"/>
    </xf>
    <xf numFmtId="0" fontId="90" fillId="0" borderId="156" xfId="30" applyFont="1" applyBorder="1" applyAlignment="1">
      <alignment horizontal="left" vertical="center"/>
    </xf>
    <xf numFmtId="0" fontId="90" fillId="0" borderId="156" xfId="30" applyFont="1" applyBorder="1" applyAlignment="1">
      <alignment vertical="center"/>
    </xf>
    <xf numFmtId="0" fontId="90" fillId="0" borderId="211" xfId="30" applyFont="1" applyBorder="1" applyAlignment="1">
      <alignment horizontal="right" vertical="center" indent="1"/>
    </xf>
    <xf numFmtId="0" fontId="6" fillId="0" borderId="212" xfId="30" applyBorder="1" applyAlignment="1"/>
    <xf numFmtId="0" fontId="6" fillId="0" borderId="216" xfId="30" applyBorder="1" applyAlignment="1"/>
    <xf numFmtId="0" fontId="6" fillId="0" borderId="207" xfId="30" applyBorder="1" applyAlignment="1"/>
    <xf numFmtId="0" fontId="27" fillId="0" borderId="1" xfId="30" applyFont="1" applyBorder="1" applyAlignment="1">
      <alignment horizontal="center" vertical="center"/>
    </xf>
    <xf numFmtId="0" fontId="6" fillId="0" borderId="1" xfId="30" applyBorder="1" applyAlignment="1">
      <alignment horizontal="center" vertical="center"/>
    </xf>
    <xf numFmtId="0" fontId="6" fillId="0" borderId="1" xfId="30" applyBorder="1" applyAlignment="1"/>
    <xf numFmtId="0" fontId="27" fillId="0" borderId="0" xfId="30" applyFont="1" applyAlignment="1">
      <alignment vertical="center"/>
    </xf>
    <xf numFmtId="0" fontId="6" fillId="2" borderId="1" xfId="30" applyFill="1" applyBorder="1" applyAlignment="1"/>
    <xf numFmtId="0" fontId="32" fillId="0" borderId="0" xfId="30" applyFont="1" applyAlignment="1"/>
    <xf numFmtId="178" fontId="0" fillId="0" borderId="1" xfId="26" applyNumberFormat="1" applyFont="1" applyBorder="1" applyAlignment="1">
      <alignment horizontal="center" vertical="center"/>
    </xf>
    <xf numFmtId="43" fontId="0" fillId="0" borderId="1" xfId="26" applyFont="1" applyBorder="1" applyAlignment="1">
      <alignment horizontal="center" vertical="center"/>
    </xf>
    <xf numFmtId="0" fontId="6" fillId="0" borderId="208" xfId="30" applyBorder="1" applyAlignment="1"/>
    <xf numFmtId="0" fontId="6" fillId="0" borderId="209" xfId="30" applyBorder="1" applyAlignment="1"/>
    <xf numFmtId="0" fontId="6" fillId="0" borderId="210" xfId="30" applyBorder="1" applyAlignment="1"/>
    <xf numFmtId="0" fontId="88" fillId="0" borderId="203" xfId="28" applyFont="1" applyBorder="1" applyAlignment="1">
      <alignment horizontal="left"/>
    </xf>
    <xf numFmtId="0" fontId="89" fillId="0" borderId="204" xfId="28" applyFont="1" applyBorder="1" applyAlignment="1">
      <alignment horizontal="right"/>
    </xf>
    <xf numFmtId="0" fontId="6" fillId="0" borderId="204" xfId="30" applyBorder="1" applyAlignment="1"/>
    <xf numFmtId="14" fontId="6" fillId="0" borderId="204" xfId="28" applyNumberFormat="1" applyBorder="1" applyAlignment="1">
      <alignment horizontal="left" indent="1"/>
    </xf>
    <xf numFmtId="0" fontId="6" fillId="0" borderId="205" xfId="30" applyBorder="1" applyAlignment="1"/>
    <xf numFmtId="0" fontId="6" fillId="0" borderId="206" xfId="28" applyBorder="1" applyAlignment="1">
      <alignment horizontal="left" vertical="center" indent="1"/>
    </xf>
    <xf numFmtId="14" fontId="6" fillId="0" borderId="0" xfId="28" applyNumberFormat="1" applyAlignment="1">
      <alignment horizontal="left" vertical="center" indent="1"/>
    </xf>
    <xf numFmtId="0" fontId="91" fillId="0" borderId="0" xfId="30" applyFont="1" applyAlignment="1">
      <alignment horizontal="left" vertical="center"/>
    </xf>
    <xf numFmtId="0" fontId="90" fillId="0" borderId="206" xfId="30" applyFont="1" applyBorder="1" applyAlignment="1">
      <alignment horizontal="left" vertical="center" indent="1"/>
    </xf>
    <xf numFmtId="1" fontId="6" fillId="0" borderId="0" xfId="28" applyNumberFormat="1" applyAlignment="1">
      <alignment horizontal="left" vertical="center" indent="1"/>
    </xf>
    <xf numFmtId="0" fontId="90" fillId="0" borderId="215" xfId="30" applyFont="1" applyBorder="1" applyAlignment="1">
      <alignment horizontal="left" vertical="center" indent="1"/>
    </xf>
    <xf numFmtId="0" fontId="6" fillId="0" borderId="156" xfId="30" applyBorder="1" applyAlignment="1"/>
    <xf numFmtId="0" fontId="90" fillId="0" borderId="211" xfId="30" applyFont="1" applyBorder="1" applyAlignment="1">
      <alignment vertical="center"/>
    </xf>
    <xf numFmtId="0" fontId="40" fillId="0" borderId="206" xfId="30" applyFont="1" applyBorder="1" applyAlignment="1">
      <alignment horizontal="left" vertical="center" indent="1"/>
    </xf>
    <xf numFmtId="0" fontId="40" fillId="0" borderId="0" xfId="30" applyFont="1" applyAlignment="1">
      <alignment vertical="center"/>
    </xf>
    <xf numFmtId="0" fontId="40" fillId="0" borderId="216" xfId="30" applyFont="1" applyBorder="1" applyAlignment="1">
      <alignment vertical="center"/>
    </xf>
    <xf numFmtId="0" fontId="93" fillId="0" borderId="206" xfId="30" applyFont="1" applyBorder="1" applyAlignment="1">
      <alignment horizontal="left" vertical="center" indent="1"/>
    </xf>
    <xf numFmtId="173" fontId="58" fillId="0" borderId="0" xfId="15" applyNumberFormat="1" applyFont="1" applyFill="1" applyBorder="1" applyAlignment="1">
      <alignment horizontal="center" vertical="center"/>
    </xf>
    <xf numFmtId="0" fontId="58" fillId="0" borderId="0" xfId="30" applyFont="1" applyAlignment="1">
      <alignment horizontal="center" vertical="center"/>
    </xf>
    <xf numFmtId="0" fontId="58" fillId="0" borderId="207" xfId="30" applyFont="1" applyBorder="1" applyAlignment="1">
      <alignment horizontal="center" vertical="center"/>
    </xf>
    <xf numFmtId="0" fontId="6" fillId="0" borderId="206" xfId="31" applyBorder="1" applyAlignment="1">
      <alignment horizontal="left" indent="1"/>
    </xf>
    <xf numFmtId="179" fontId="40" fillId="0" borderId="0" xfId="26" applyNumberFormat="1" applyFont="1" applyFill="1" applyBorder="1" applyAlignment="1">
      <alignment horizontal="right" vertical="center"/>
    </xf>
    <xf numFmtId="0" fontId="58" fillId="0" borderId="217" xfId="30" applyFont="1" applyBorder="1" applyAlignment="1">
      <alignment horizontal="center" vertical="center"/>
    </xf>
    <xf numFmtId="0" fontId="58" fillId="0" borderId="218" xfId="30" applyFont="1" applyBorder="1" applyAlignment="1">
      <alignment horizontal="center" vertical="center"/>
    </xf>
    <xf numFmtId="0" fontId="58" fillId="0" borderId="219" xfId="30" applyFont="1" applyBorder="1" applyAlignment="1">
      <alignment horizontal="center" vertical="center"/>
    </xf>
    <xf numFmtId="0" fontId="4" fillId="0" borderId="0" xfId="30" applyFont="1" applyAlignment="1">
      <alignment horizontal="center" vertical="center"/>
    </xf>
    <xf numFmtId="173" fontId="58" fillId="0" borderId="207" xfId="15" applyNumberFormat="1" applyFont="1" applyFill="1" applyBorder="1" applyAlignment="1">
      <alignment horizontal="center" vertical="center"/>
    </xf>
    <xf numFmtId="0" fontId="96" fillId="0" borderId="206" xfId="30" applyFont="1" applyBorder="1" applyAlignment="1">
      <alignment horizontal="left" vertical="center" indent="1"/>
    </xf>
    <xf numFmtId="0" fontId="58" fillId="0" borderId="220" xfId="30" applyFont="1" applyBorder="1" applyAlignment="1">
      <alignment horizontal="center" vertical="center"/>
    </xf>
    <xf numFmtId="0" fontId="58" fillId="0" borderId="217" xfId="30" applyFont="1" applyBorder="1" applyAlignment="1">
      <alignment horizontal="center" vertical="center" wrapText="1"/>
    </xf>
    <xf numFmtId="43" fontId="58" fillId="0" borderId="207" xfId="26" applyFont="1" applyFill="1" applyBorder="1" applyAlignment="1">
      <alignment horizontal="center" vertical="center"/>
    </xf>
    <xf numFmtId="14" fontId="97" fillId="0" borderId="206" xfId="26" applyNumberFormat="1" applyFont="1" applyFill="1" applyBorder="1" applyAlignment="1">
      <alignment horizontal="left" vertical="center" indent="1"/>
    </xf>
    <xf numFmtId="179" fontId="58" fillId="0" borderId="0" xfId="26" applyNumberFormat="1" applyFont="1" applyFill="1" applyBorder="1" applyAlignment="1">
      <alignment vertical="center"/>
    </xf>
    <xf numFmtId="173" fontId="40" fillId="0" borderId="222" xfId="15" applyNumberFormat="1" applyFont="1" applyFill="1" applyBorder="1" applyAlignment="1">
      <alignment horizontal="center" vertical="center"/>
    </xf>
    <xf numFmtId="173" fontId="40" fillId="0" borderId="221" xfId="15" applyNumberFormat="1" applyFont="1" applyFill="1" applyBorder="1" applyAlignment="1">
      <alignment horizontal="center" vertical="center"/>
    </xf>
    <xf numFmtId="173" fontId="40" fillId="0" borderId="224" xfId="15" applyNumberFormat="1" applyFont="1" applyFill="1" applyBorder="1" applyAlignment="1">
      <alignment horizontal="center" vertical="center"/>
    </xf>
    <xf numFmtId="173" fontId="40" fillId="0" borderId="0" xfId="15" applyNumberFormat="1" applyFont="1" applyFill="1" applyBorder="1" applyAlignment="1">
      <alignment horizontal="center" vertical="center"/>
    </xf>
    <xf numFmtId="173" fontId="40" fillId="0" borderId="207" xfId="15" applyNumberFormat="1" applyFont="1" applyFill="1" applyBorder="1" applyAlignment="1">
      <alignment horizontal="center" vertical="center"/>
    </xf>
    <xf numFmtId="179" fontId="40" fillId="0" borderId="225" xfId="26" applyNumberFormat="1" applyFont="1" applyFill="1" applyBorder="1" applyAlignment="1">
      <alignment horizontal="center" vertical="center"/>
    </xf>
    <xf numFmtId="173" fontId="40" fillId="0" borderId="226" xfId="15" applyNumberFormat="1" applyFont="1" applyFill="1" applyBorder="1" applyAlignment="1">
      <alignment horizontal="center" vertical="center"/>
    </xf>
    <xf numFmtId="173" fontId="40" fillId="0" borderId="228" xfId="15" applyNumberFormat="1" applyFont="1" applyFill="1" applyBorder="1" applyAlignment="1">
      <alignment horizontal="center" vertical="center"/>
    </xf>
    <xf numFmtId="173" fontId="40" fillId="0" borderId="0" xfId="15" applyNumberFormat="1" applyFont="1" applyFill="1" applyBorder="1" applyAlignment="1">
      <alignment horizontal="right" vertical="center"/>
    </xf>
    <xf numFmtId="173" fontId="40" fillId="0" borderId="207" xfId="15" applyNumberFormat="1" applyFont="1" applyFill="1" applyBorder="1" applyAlignment="1">
      <alignment horizontal="right" vertical="center"/>
    </xf>
    <xf numFmtId="179" fontId="40" fillId="0" borderId="221" xfId="26" applyNumberFormat="1" applyFont="1" applyFill="1" applyBorder="1" applyAlignment="1">
      <alignment horizontal="center" vertical="center"/>
    </xf>
    <xf numFmtId="0" fontId="6" fillId="0" borderId="208" xfId="31" applyBorder="1" applyAlignment="1">
      <alignment horizontal="left" indent="1"/>
    </xf>
    <xf numFmtId="179" fontId="40" fillId="0" borderId="209" xfId="26" applyNumberFormat="1" applyFont="1" applyFill="1" applyBorder="1" applyAlignment="1">
      <alignment horizontal="right" vertical="center"/>
    </xf>
    <xf numFmtId="173" fontId="40" fillId="0" borderId="209" xfId="15" applyNumberFormat="1" applyFont="1" applyFill="1" applyBorder="1" applyAlignment="1">
      <alignment horizontal="right" vertical="center"/>
    </xf>
    <xf numFmtId="173" fontId="40" fillId="0" borderId="210" xfId="15" applyNumberFormat="1" applyFont="1" applyFill="1" applyBorder="1" applyAlignment="1">
      <alignment horizontal="right" vertical="center"/>
    </xf>
    <xf numFmtId="0" fontId="27" fillId="5" borderId="0" xfId="30" applyFont="1" applyFill="1" applyAlignment="1">
      <alignment vertical="center"/>
    </xf>
    <xf numFmtId="0" fontId="6" fillId="5" borderId="0" xfId="30" applyFill="1" applyAlignment="1">
      <alignment vertical="center"/>
    </xf>
    <xf numFmtId="0" fontId="82" fillId="5" borderId="0" xfId="30" applyFont="1" applyFill="1" applyAlignment="1">
      <alignment horizontal="right"/>
    </xf>
    <xf numFmtId="14" fontId="82" fillId="5" borderId="0" xfId="30" applyNumberFormat="1" applyFont="1" applyFill="1" applyAlignment="1">
      <alignment horizontal="right"/>
    </xf>
    <xf numFmtId="0" fontId="98" fillId="0" borderId="0" xfId="30" applyFont="1" applyAlignment="1"/>
    <xf numFmtId="15" fontId="82" fillId="5" borderId="0" xfId="30" applyNumberFormat="1" applyFont="1" applyFill="1" applyAlignment="1"/>
    <xf numFmtId="0" fontId="99" fillId="5" borderId="0" xfId="30" applyFont="1" applyFill="1" applyAlignment="1">
      <alignment horizontal="left" vertical="center" indent="1"/>
    </xf>
    <xf numFmtId="0" fontId="27" fillId="5" borderId="203" xfId="30" applyFont="1" applyFill="1" applyBorder="1" applyAlignment="1">
      <alignment vertical="center"/>
    </xf>
    <xf numFmtId="0" fontId="6" fillId="5" borderId="204" xfId="30" applyFill="1" applyBorder="1" applyAlignment="1">
      <alignment vertical="center"/>
    </xf>
    <xf numFmtId="0" fontId="6" fillId="5" borderId="205" xfId="30" applyFill="1" applyBorder="1" applyAlignment="1">
      <alignment vertical="center"/>
    </xf>
    <xf numFmtId="0" fontId="100" fillId="5" borderId="206" xfId="30" applyFont="1" applyFill="1" applyBorder="1" applyAlignment="1">
      <alignment horizontal="left" vertical="center" indent="1"/>
    </xf>
    <xf numFmtId="0" fontId="23" fillId="5" borderId="156" xfId="30" applyFont="1" applyFill="1" applyBorder="1" applyAlignment="1">
      <alignment horizontal="center" vertical="center"/>
    </xf>
    <xf numFmtId="0" fontId="23" fillId="5" borderId="156" xfId="30" applyFont="1" applyFill="1" applyBorder="1" applyAlignment="1">
      <alignment horizontal="right" vertical="center"/>
    </xf>
    <xf numFmtId="0" fontId="13" fillId="5" borderId="207" xfId="30" applyFont="1" applyFill="1" applyBorder="1" applyAlignment="1">
      <alignment vertical="center"/>
    </xf>
    <xf numFmtId="0" fontId="13" fillId="5" borderId="0" xfId="30" applyFont="1" applyFill="1" applyAlignment="1">
      <alignment vertical="center"/>
    </xf>
    <xf numFmtId="0" fontId="23" fillId="5" borderId="0" xfId="30" applyFont="1" applyFill="1" applyAlignment="1">
      <alignment horizontal="right" vertical="center"/>
    </xf>
    <xf numFmtId="0" fontId="13" fillId="5" borderId="0" xfId="30" applyFont="1" applyFill="1" applyAlignment="1">
      <alignment horizontal="right" vertical="center"/>
    </xf>
    <xf numFmtId="0" fontId="13" fillId="5" borderId="206" xfId="30" applyFont="1" applyFill="1" applyBorder="1" applyAlignment="1">
      <alignment horizontal="left" vertical="center" indent="3"/>
    </xf>
    <xf numFmtId="49" fontId="13" fillId="2" borderId="0" xfId="30" applyNumberFormat="1" applyFont="1" applyFill="1" applyAlignment="1">
      <alignment horizontal="center"/>
    </xf>
    <xf numFmtId="0" fontId="83" fillId="5" borderId="0" xfId="30" applyFont="1" applyFill="1" applyAlignment="1">
      <alignment horizontal="right" vertical="center"/>
    </xf>
    <xf numFmtId="0" fontId="13" fillId="2" borderId="0" xfId="30" applyFont="1" applyFill="1" applyAlignment="1">
      <alignment horizontal="center" vertical="center"/>
    </xf>
    <xf numFmtId="0" fontId="101" fillId="5" borderId="0" xfId="30" applyFont="1" applyFill="1" applyAlignment="1">
      <alignment horizontal="right" vertical="center"/>
    </xf>
    <xf numFmtId="0" fontId="6" fillId="5" borderId="0" xfId="30" applyFill="1" applyAlignment="1"/>
    <xf numFmtId="0" fontId="13" fillId="5" borderId="215" xfId="30" applyFont="1" applyFill="1" applyBorder="1" applyAlignment="1">
      <alignment vertical="center"/>
    </xf>
    <xf numFmtId="0" fontId="13" fillId="5" borderId="156" xfId="30" applyFont="1" applyFill="1" applyBorder="1" applyAlignment="1">
      <alignment horizontal="right" vertical="center"/>
    </xf>
    <xf numFmtId="0" fontId="13" fillId="5" borderId="211" xfId="30" applyFont="1" applyFill="1" applyBorder="1" applyAlignment="1">
      <alignment vertical="center"/>
    </xf>
    <xf numFmtId="0" fontId="13" fillId="5" borderId="206" xfId="30" applyFont="1" applyFill="1" applyBorder="1" applyAlignment="1">
      <alignment vertical="center"/>
    </xf>
    <xf numFmtId="0" fontId="96" fillId="5" borderId="206" xfId="30" applyFont="1" applyFill="1" applyBorder="1" applyAlignment="1">
      <alignment horizontal="left" vertical="center" indent="1"/>
    </xf>
    <xf numFmtId="180" fontId="83" fillId="5" borderId="0" xfId="30" applyNumberFormat="1" applyFont="1" applyFill="1" applyAlignment="1">
      <alignment horizontal="right" vertical="center"/>
    </xf>
    <xf numFmtId="0" fontId="13" fillId="5" borderId="0" xfId="30" quotePrefix="1" applyFont="1" applyFill="1" applyAlignment="1">
      <alignment vertical="center"/>
    </xf>
    <xf numFmtId="49" fontId="83" fillId="5" borderId="0" xfId="30" applyNumberFormat="1" applyFont="1" applyFill="1" applyAlignment="1">
      <alignment horizontal="right" vertical="center"/>
    </xf>
    <xf numFmtId="0" fontId="13" fillId="0" borderId="206" xfId="30" applyFont="1" applyBorder="1" applyAlignment="1">
      <alignment horizontal="left" vertical="center" indent="3"/>
    </xf>
    <xf numFmtId="181" fontId="13" fillId="2" borderId="0" xfId="30" applyNumberFormat="1" applyFont="1" applyFill="1" applyAlignment="1">
      <alignment horizontal="center"/>
    </xf>
    <xf numFmtId="0" fontId="13" fillId="5" borderId="206" xfId="30" applyFont="1" applyFill="1" applyBorder="1" applyAlignment="1">
      <alignment horizontal="left" vertical="center" indent="1"/>
    </xf>
    <xf numFmtId="49" fontId="13" fillId="5" borderId="0" xfId="30" applyNumberFormat="1" applyFont="1" applyFill="1" applyAlignment="1"/>
    <xf numFmtId="4" fontId="86" fillId="5" borderId="0" xfId="30" applyNumberFormat="1" applyFont="1" applyFill="1" applyAlignment="1">
      <alignment vertical="center"/>
    </xf>
    <xf numFmtId="0" fontId="13" fillId="0" borderId="0" xfId="30" applyFont="1" applyAlignment="1">
      <alignment horizontal="center" vertical="center"/>
    </xf>
    <xf numFmtId="0" fontId="13" fillId="5" borderId="208" xfId="30" applyFont="1" applyFill="1" applyBorder="1" applyAlignment="1">
      <alignment horizontal="left" vertical="center" indent="1"/>
    </xf>
    <xf numFmtId="0" fontId="13" fillId="5" borderId="209" xfId="30" applyFont="1" applyFill="1" applyBorder="1" applyAlignment="1">
      <alignment horizontal="right" vertical="center"/>
    </xf>
    <xf numFmtId="0" fontId="13" fillId="5" borderId="210" xfId="30" applyFont="1" applyFill="1" applyBorder="1" applyAlignment="1">
      <alignment vertical="center"/>
    </xf>
    <xf numFmtId="0" fontId="6" fillId="5" borderId="0" xfId="30" applyFill="1" applyAlignment="1">
      <alignment horizontal="left" vertical="center"/>
    </xf>
    <xf numFmtId="0" fontId="102" fillId="5" borderId="0" xfId="30" applyFont="1" applyFill="1" applyAlignment="1">
      <alignment vertical="center"/>
    </xf>
    <xf numFmtId="0" fontId="45" fillId="5" borderId="0" xfId="30" applyFont="1" applyFill="1" applyAlignment="1">
      <alignment vertical="center"/>
    </xf>
    <xf numFmtId="0" fontId="45" fillId="5" borderId="0" xfId="30" applyFont="1" applyFill="1" applyAlignment="1">
      <alignment horizontal="center" vertical="center"/>
    </xf>
    <xf numFmtId="0" fontId="6" fillId="0" borderId="0" xfId="30" applyAlignment="1">
      <alignment vertical="center"/>
    </xf>
    <xf numFmtId="0" fontId="6" fillId="0" borderId="0" xfId="30" applyAlignment="1">
      <alignment horizontal="center" vertical="center"/>
    </xf>
    <xf numFmtId="0" fontId="99" fillId="0" borderId="0" xfId="30" applyFont="1" applyAlignment="1">
      <alignment horizontal="left" vertical="center" indent="1"/>
    </xf>
    <xf numFmtId="0" fontId="23" fillId="0" borderId="0" xfId="30" applyFont="1" applyAlignment="1">
      <alignment horizontal="left" vertical="center" indent="1"/>
    </xf>
    <xf numFmtId="0" fontId="13" fillId="0" borderId="203" xfId="30" applyFont="1" applyBorder="1" applyAlignment="1">
      <alignment vertical="center"/>
    </xf>
    <xf numFmtId="0" fontId="13" fillId="0" borderId="204" xfId="30" applyFont="1" applyBorder="1" applyAlignment="1">
      <alignment vertical="center"/>
    </xf>
    <xf numFmtId="0" fontId="13" fillId="0" borderId="204" xfId="30" applyFont="1" applyBorder="1" applyAlignment="1">
      <alignment horizontal="right" vertical="center"/>
    </xf>
    <xf numFmtId="0" fontId="13" fillId="0" borderId="204" xfId="30" applyFont="1" applyBorder="1" applyAlignment="1">
      <alignment horizontal="center" vertical="center"/>
    </xf>
    <xf numFmtId="0" fontId="13" fillId="0" borderId="205" xfId="30" applyFont="1" applyBorder="1" applyAlignment="1">
      <alignment vertical="center"/>
    </xf>
    <xf numFmtId="0" fontId="13" fillId="0" borderId="0" xfId="30" applyFont="1" applyAlignment="1">
      <alignment vertical="center"/>
    </xf>
    <xf numFmtId="0" fontId="13" fillId="0" borderId="207" xfId="30" applyFont="1" applyBorder="1" applyAlignment="1">
      <alignment vertical="center"/>
    </xf>
    <xf numFmtId="10" fontId="13" fillId="0" borderId="0" xfId="30" applyNumberFormat="1" applyFont="1" applyAlignment="1">
      <alignment horizontal="center" vertical="center"/>
    </xf>
    <xf numFmtId="0" fontId="13" fillId="0" borderId="0" xfId="30" applyFont="1" applyAlignment="1">
      <alignment horizontal="right" vertical="center"/>
    </xf>
    <xf numFmtId="0" fontId="13" fillId="0" borderId="215" xfId="30" applyFont="1" applyBorder="1" applyAlignment="1">
      <alignment vertical="center"/>
    </xf>
    <xf numFmtId="0" fontId="13" fillId="0" borderId="156" xfId="30" applyFont="1" applyBorder="1" applyAlignment="1">
      <alignment vertical="center"/>
    </xf>
    <xf numFmtId="0" fontId="13" fillId="0" borderId="156" xfId="30" applyFont="1" applyBorder="1" applyAlignment="1">
      <alignment horizontal="right" vertical="center"/>
    </xf>
    <xf numFmtId="0" fontId="13" fillId="0" borderId="156" xfId="30" applyFont="1" applyBorder="1" applyAlignment="1">
      <alignment horizontal="center" vertical="center"/>
    </xf>
    <xf numFmtId="0" fontId="13" fillId="0" borderId="211" xfId="30" applyFont="1" applyBorder="1" applyAlignment="1">
      <alignment vertical="center"/>
    </xf>
    <xf numFmtId="0" fontId="13" fillId="0" borderId="206" xfId="30" applyFont="1" applyBorder="1" applyAlignment="1">
      <alignment vertical="center"/>
    </xf>
    <xf numFmtId="0" fontId="13" fillId="0" borderId="0" xfId="30" applyFont="1" applyAlignment="1">
      <alignment horizontal="left" vertical="center" indent="3"/>
    </xf>
    <xf numFmtId="0" fontId="23" fillId="0" borderId="156" xfId="30" applyFont="1" applyBorder="1" applyAlignment="1">
      <alignment horizontal="center" vertical="center"/>
    </xf>
    <xf numFmtId="183" fontId="13" fillId="0" borderId="0" xfId="30" applyNumberFormat="1" applyFont="1" applyAlignment="1">
      <alignment horizontal="center" vertical="center"/>
    </xf>
    <xf numFmtId="183" fontId="101" fillId="0" borderId="0" xfId="30" applyNumberFormat="1" applyFont="1" applyAlignment="1">
      <alignment horizontal="center" vertical="center"/>
    </xf>
    <xf numFmtId="0" fontId="96" fillId="0" borderId="0" xfId="30" applyFont="1" applyAlignment="1">
      <alignment horizontal="left" vertical="center" indent="1"/>
    </xf>
    <xf numFmtId="0" fontId="104" fillId="0" borderId="0" xfId="30" applyFont="1" applyAlignment="1">
      <alignment horizontal="center" vertical="center"/>
    </xf>
    <xf numFmtId="0" fontId="101" fillId="0" borderId="0" xfId="30" applyFont="1" applyAlignment="1">
      <alignment horizontal="center" vertical="center"/>
    </xf>
    <xf numFmtId="183" fontId="104" fillId="0" borderId="0" xfId="30" applyNumberFormat="1" applyFont="1" applyAlignment="1">
      <alignment horizontal="center" vertical="center"/>
    </xf>
    <xf numFmtId="0" fontId="23" fillId="0" borderId="0" xfId="30" applyFont="1" applyAlignment="1">
      <alignment horizontal="center" vertical="center"/>
    </xf>
    <xf numFmtId="178" fontId="13" fillId="0" borderId="0" xfId="30" applyNumberFormat="1" applyFont="1" applyAlignment="1">
      <alignment horizontal="right" vertical="center"/>
    </xf>
    <xf numFmtId="181" fontId="13" fillId="2" borderId="0" xfId="30" applyNumberFormat="1" applyFont="1" applyFill="1" applyAlignment="1"/>
    <xf numFmtId="181" fontId="13" fillId="5" borderId="0" xfId="30" applyNumberFormat="1" applyFont="1" applyFill="1" applyAlignment="1"/>
    <xf numFmtId="181" fontId="104" fillId="5" borderId="0" xfId="30" applyNumberFormat="1" applyFont="1" applyFill="1" applyAlignment="1"/>
    <xf numFmtId="0" fontId="13" fillId="0" borderId="215" xfId="30" applyFont="1" applyBorder="1" applyAlignment="1">
      <alignment horizontal="left" vertical="center" indent="1"/>
    </xf>
    <xf numFmtId="0" fontId="13" fillId="0" borderId="156" xfId="30" applyFont="1" applyBorder="1" applyAlignment="1">
      <alignment horizontal="left" vertical="center" indent="1"/>
    </xf>
    <xf numFmtId="0" fontId="13" fillId="0" borderId="206" xfId="30" applyFont="1" applyBorder="1" applyAlignment="1">
      <alignment horizontal="left" vertical="center" indent="1"/>
    </xf>
    <xf numFmtId="0" fontId="13" fillId="0" borderId="0" xfId="30" applyFont="1" applyAlignment="1">
      <alignment horizontal="left" vertical="center" indent="1"/>
    </xf>
    <xf numFmtId="0" fontId="105" fillId="0" borderId="0" xfId="30" applyFont="1" applyAlignment="1">
      <alignment horizontal="left" vertical="center" indent="1"/>
    </xf>
    <xf numFmtId="0" fontId="96" fillId="0" borderId="0" xfId="30" applyFont="1" applyAlignment="1">
      <alignment vertical="center"/>
    </xf>
    <xf numFmtId="178" fontId="13" fillId="0" borderId="0" xfId="30" applyNumberFormat="1" applyFont="1" applyAlignment="1">
      <alignment horizontal="center" vertical="center"/>
    </xf>
    <xf numFmtId="10" fontId="13" fillId="0" borderId="0" xfId="30" applyNumberFormat="1" applyFont="1" applyAlignment="1">
      <alignment horizontal="right" vertical="center"/>
    </xf>
    <xf numFmtId="184" fontId="13" fillId="0" borderId="0" xfId="30" applyNumberFormat="1" applyFont="1" applyAlignment="1">
      <alignment horizontal="center" vertical="center"/>
    </xf>
    <xf numFmtId="0" fontId="27" fillId="0" borderId="208" xfId="30" applyFont="1" applyBorder="1" applyAlignment="1">
      <alignment vertical="center"/>
    </xf>
    <xf numFmtId="0" fontId="27" fillId="0" borderId="209" xfId="30" applyFont="1" applyBorder="1" applyAlignment="1">
      <alignment vertical="center"/>
    </xf>
    <xf numFmtId="0" fontId="6" fillId="0" borderId="209" xfId="30" applyBorder="1" applyAlignment="1">
      <alignment vertical="center"/>
    </xf>
    <xf numFmtId="0" fontId="6" fillId="0" borderId="209" xfId="30" applyBorder="1" applyAlignment="1">
      <alignment horizontal="center" vertical="center"/>
    </xf>
    <xf numFmtId="0" fontId="6" fillId="0" borderId="210" xfId="30" applyBorder="1" applyAlignment="1">
      <alignment vertical="center"/>
    </xf>
    <xf numFmtId="166" fontId="6" fillId="0" borderId="0" xfId="30" applyNumberFormat="1" applyAlignment="1">
      <alignment horizontal="center" vertical="center"/>
    </xf>
    <xf numFmtId="0" fontId="90" fillId="0" borderId="203" xfId="30" applyFont="1" applyBorder="1" applyAlignment="1">
      <alignment vertical="center"/>
    </xf>
    <xf numFmtId="0" fontId="88" fillId="0" borderId="204" xfId="28" applyFont="1" applyBorder="1" applyAlignment="1"/>
    <xf numFmtId="0" fontId="89" fillId="0" borderId="204" xfId="28" applyFont="1" applyBorder="1" applyAlignment="1"/>
    <xf numFmtId="0" fontId="90" fillId="0" borderId="204" xfId="30" applyFont="1" applyBorder="1" applyAlignment="1">
      <alignment vertical="center"/>
    </xf>
    <xf numFmtId="0" fontId="6" fillId="0" borderId="204" xfId="28" applyBorder="1" applyAlignment="1">
      <alignment horizontal="right" vertical="center"/>
    </xf>
    <xf numFmtId="0" fontId="90" fillId="0" borderId="206" xfId="30" applyFont="1" applyBorder="1" applyAlignment="1">
      <alignment vertical="center"/>
    </xf>
    <xf numFmtId="0" fontId="91" fillId="0" borderId="0" xfId="28" applyFont="1" applyAlignment="1">
      <alignment vertical="center"/>
    </xf>
    <xf numFmtId="0" fontId="90" fillId="0" borderId="0" xfId="30" applyFont="1" applyAlignment="1">
      <alignment horizontal="left" vertical="center" indent="1"/>
    </xf>
    <xf numFmtId="0" fontId="90" fillId="0" borderId="215" xfId="30" applyFont="1" applyBorder="1" applyAlignment="1">
      <alignment vertical="center"/>
    </xf>
    <xf numFmtId="0" fontId="90" fillId="0" borderId="156" xfId="30" applyFont="1" applyBorder="1" applyAlignment="1">
      <alignment horizontal="left" vertical="center" indent="1"/>
    </xf>
    <xf numFmtId="0" fontId="103" fillId="0" borderId="0" xfId="30" applyFont="1" applyAlignment="1">
      <alignment horizontal="left" vertical="center"/>
    </xf>
    <xf numFmtId="0" fontId="90" fillId="0" borderId="142" xfId="30" applyFont="1" applyBorder="1" applyAlignment="1">
      <alignment vertical="center"/>
    </xf>
    <xf numFmtId="0" fontId="90" fillId="0" borderId="207" xfId="30" applyFont="1" applyBorder="1" applyAlignment="1">
      <alignment vertical="center"/>
    </xf>
    <xf numFmtId="0" fontId="40" fillId="0" borderId="206" xfId="30" applyFont="1" applyBorder="1" applyAlignment="1">
      <alignment vertical="center"/>
    </xf>
    <xf numFmtId="0" fontId="27" fillId="0" borderId="156" xfId="30" applyFont="1" applyBorder="1" applyAlignment="1">
      <alignment horizontal="center" vertical="center" wrapText="1"/>
    </xf>
    <xf numFmtId="0" fontId="27" fillId="0" borderId="0" xfId="30" applyFont="1" applyAlignment="1">
      <alignment horizontal="center" vertical="center" wrapText="1"/>
    </xf>
    <xf numFmtId="0" fontId="27" fillId="0" borderId="144" xfId="30" applyFont="1" applyBorder="1" applyAlignment="1">
      <alignment horizontal="center" vertical="center" wrapText="1"/>
    </xf>
    <xf numFmtId="0" fontId="58" fillId="0" borderId="0" xfId="30" applyFont="1" applyAlignment="1">
      <alignment horizontal="center" vertical="center" wrapText="1"/>
    </xf>
    <xf numFmtId="0" fontId="40" fillId="0" borderId="207" xfId="30" applyFont="1" applyBorder="1" applyAlignment="1">
      <alignment vertical="center"/>
    </xf>
    <xf numFmtId="0" fontId="58" fillId="0" borderId="156" xfId="30" applyFont="1" applyBorder="1" applyAlignment="1">
      <alignment horizontal="center" vertical="center" wrapText="1"/>
    </xf>
    <xf numFmtId="0" fontId="27" fillId="0" borderId="147" xfId="30" applyFont="1" applyBorder="1" applyAlignment="1">
      <alignment horizontal="center" vertical="center" wrapText="1"/>
    </xf>
    <xf numFmtId="14" fontId="40" fillId="0" borderId="0" xfId="26" applyNumberFormat="1" applyFont="1" applyFill="1" applyBorder="1" applyAlignment="1">
      <alignment horizontal="center" vertical="center"/>
    </xf>
    <xf numFmtId="10" fontId="40" fillId="0" borderId="0" xfId="26" applyNumberFormat="1" applyFont="1" applyFill="1" applyBorder="1" applyAlignment="1">
      <alignment horizontal="center" vertical="center"/>
    </xf>
    <xf numFmtId="173" fontId="40" fillId="0" borderId="0" xfId="26" applyNumberFormat="1" applyFont="1" applyFill="1" applyBorder="1" applyAlignment="1">
      <alignment horizontal="center" vertical="center"/>
    </xf>
    <xf numFmtId="8" fontId="40" fillId="0" borderId="0" xfId="26" applyNumberFormat="1" applyFont="1" applyFill="1" applyBorder="1" applyAlignment="1">
      <alignment horizontal="center" vertical="center"/>
    </xf>
    <xf numFmtId="8" fontId="40" fillId="0" borderId="144" xfId="26" applyNumberFormat="1" applyFont="1" applyFill="1" applyBorder="1" applyAlignment="1">
      <alignment horizontal="center" vertical="center"/>
    </xf>
    <xf numFmtId="0" fontId="40" fillId="0" borderId="208" xfId="30" applyFont="1" applyBorder="1" applyAlignment="1">
      <alignment vertical="center"/>
    </xf>
    <xf numFmtId="8" fontId="40" fillId="0" borderId="209" xfId="26" applyNumberFormat="1" applyFont="1" applyFill="1" applyBorder="1" applyAlignment="1">
      <alignment horizontal="left" vertical="center"/>
    </xf>
    <xf numFmtId="8" fontId="40" fillId="0" borderId="209" xfId="26" applyNumberFormat="1" applyFont="1" applyFill="1" applyBorder="1" applyAlignment="1">
      <alignment vertical="center"/>
    </xf>
    <xf numFmtId="8" fontId="40" fillId="0" borderId="229" xfId="26" applyNumberFormat="1" applyFont="1" applyFill="1" applyBorder="1" applyAlignment="1">
      <alignment vertical="center"/>
    </xf>
    <xf numFmtId="0" fontId="40" fillId="0" borderId="210" xfId="30" applyFont="1" applyBorder="1" applyAlignment="1">
      <alignment vertical="center"/>
    </xf>
    <xf numFmtId="14" fontId="106" fillId="0" borderId="0" xfId="30" applyNumberFormat="1" applyFont="1" applyAlignment="1">
      <alignment horizontal="center" vertical="center"/>
    </xf>
    <xf numFmtId="0" fontId="107" fillId="0" borderId="203" xfId="28" applyFont="1" applyBorder="1" applyAlignment="1">
      <alignment horizontal="left" indent="1"/>
    </xf>
    <xf numFmtId="0" fontId="6" fillId="0" borderId="207" xfId="30" applyBorder="1" applyAlignment="1">
      <alignment vertical="center"/>
    </xf>
    <xf numFmtId="43" fontId="40" fillId="0" borderId="206" xfId="26" applyFont="1" applyFill="1" applyBorder="1" applyAlignment="1">
      <alignment horizontal="left" vertical="center"/>
    </xf>
    <xf numFmtId="0" fontId="27" fillId="0" borderId="156" xfId="31" applyFont="1" applyBorder="1" applyAlignment="1">
      <alignment vertical="center"/>
    </xf>
    <xf numFmtId="178" fontId="27" fillId="0" borderId="156" xfId="26" applyNumberFormat="1" applyFont="1" applyFill="1" applyBorder="1" applyAlignment="1">
      <alignment horizontal="right" vertical="center"/>
    </xf>
    <xf numFmtId="0" fontId="6" fillId="0" borderId="0" xfId="30" quotePrefix="1" applyAlignment="1"/>
    <xf numFmtId="43" fontId="40" fillId="0" borderId="206" xfId="26" quotePrefix="1" applyFont="1" applyFill="1" applyBorder="1" applyAlignment="1">
      <alignment horizontal="center" vertical="center"/>
    </xf>
    <xf numFmtId="0" fontId="6" fillId="0" borderId="213" xfId="26" applyNumberFormat="1" applyFont="1" applyFill="1" applyBorder="1" applyAlignment="1">
      <alignment vertical="center" wrapText="1"/>
    </xf>
    <xf numFmtId="178" fontId="6" fillId="0" borderId="213" xfId="26" applyNumberFormat="1" applyFont="1" applyFill="1" applyBorder="1" applyAlignment="1">
      <alignment horizontal="right" vertical="center"/>
    </xf>
    <xf numFmtId="0" fontId="3" fillId="0" borderId="0" xfId="30" quotePrefix="1" applyFont="1" applyAlignment="1"/>
    <xf numFmtId="0" fontId="40" fillId="0" borderId="0" xfId="30" quotePrefix="1" applyFont="1" applyAlignment="1">
      <alignment vertical="center"/>
    </xf>
    <xf numFmtId="43" fontId="40" fillId="0" borderId="206" xfId="26" applyFont="1" applyFill="1" applyBorder="1" applyAlignment="1">
      <alignment horizontal="center" vertical="center"/>
    </xf>
    <xf numFmtId="0" fontId="6" fillId="0" borderId="156" xfId="26" applyNumberFormat="1" applyFont="1" applyFill="1" applyBorder="1" applyAlignment="1">
      <alignment vertical="center" wrapText="1"/>
    </xf>
    <xf numFmtId="178" fontId="6" fillId="0" borderId="156" xfId="26" applyNumberFormat="1" applyFont="1" applyFill="1" applyBorder="1" applyAlignment="1">
      <alignment horizontal="right" vertical="center"/>
    </xf>
    <xf numFmtId="0" fontId="58" fillId="0" borderId="206" xfId="30" applyFont="1" applyBorder="1" applyAlignment="1">
      <alignment horizontal="center" vertical="center" wrapText="1"/>
    </xf>
    <xf numFmtId="0" fontId="27" fillId="0" borderId="0" xfId="30" applyFont="1" applyAlignment="1">
      <alignment vertical="center" wrapText="1"/>
    </xf>
    <xf numFmtId="178" fontId="27" fillId="0" borderId="0" xfId="26" applyNumberFormat="1" applyFont="1" applyFill="1" applyBorder="1" applyAlignment="1">
      <alignment horizontal="right" vertical="center"/>
    </xf>
    <xf numFmtId="178" fontId="6" fillId="0" borderId="0" xfId="30" quotePrefix="1" applyNumberFormat="1" applyAlignment="1"/>
    <xf numFmtId="43" fontId="40" fillId="0" borderId="208" xfId="26" applyFont="1" applyFill="1" applyBorder="1" applyAlignment="1">
      <alignment vertical="center"/>
    </xf>
    <xf numFmtId="43" fontId="40" fillId="0" borderId="209" xfId="26" applyFont="1" applyFill="1" applyBorder="1" applyAlignment="1">
      <alignment vertical="center"/>
    </xf>
    <xf numFmtId="43" fontId="40" fillId="0" borderId="210" xfId="26" applyFont="1" applyFill="1" applyBorder="1" applyAlignment="1">
      <alignment vertical="center"/>
    </xf>
    <xf numFmtId="178" fontId="6" fillId="0" borderId="0" xfId="30" applyNumberFormat="1" applyAlignment="1"/>
    <xf numFmtId="0" fontId="90" fillId="0" borderId="0" xfId="30" applyFont="1" applyAlignment="1"/>
    <xf numFmtId="0" fontId="90" fillId="0" borderId="203" xfId="30" applyFont="1" applyBorder="1" applyAlignment="1"/>
    <xf numFmtId="0" fontId="107" fillId="0" borderId="204" xfId="28" applyFont="1" applyBorder="1" applyAlignment="1"/>
    <xf numFmtId="0" fontId="90" fillId="0" borderId="204" xfId="30" applyFont="1" applyBorder="1" applyAlignment="1"/>
    <xf numFmtId="14" fontId="106" fillId="0" borderId="206" xfId="30" applyNumberFormat="1" applyFont="1" applyBorder="1" applyAlignment="1">
      <alignment horizontal="center" vertical="center"/>
    </xf>
    <xf numFmtId="0" fontId="40" fillId="0" borderId="0" xfId="30" applyFont="1" applyAlignment="1">
      <alignment horizontal="center" vertical="center"/>
    </xf>
    <xf numFmtId="0" fontId="40" fillId="0" borderId="212" xfId="30" applyFont="1" applyBorder="1" applyAlignment="1">
      <alignment horizontal="center" vertical="center"/>
    </xf>
    <xf numFmtId="0" fontId="109" fillId="0" borderId="0" xfId="30" applyFont="1" applyAlignment="1">
      <alignment vertical="center"/>
    </xf>
    <xf numFmtId="0" fontId="110" fillId="0" borderId="0" xfId="30" applyFont="1" applyAlignment="1">
      <alignment vertical="center"/>
    </xf>
    <xf numFmtId="0" fontId="40" fillId="0" borderId="206" xfId="30" applyFont="1" applyBorder="1" applyAlignment="1">
      <alignment horizontal="center" vertical="center"/>
    </xf>
    <xf numFmtId="0" fontId="97" fillId="0" borderId="0" xfId="30" applyFont="1" applyAlignment="1">
      <alignment horizontal="left" vertical="center" wrapText="1"/>
    </xf>
    <xf numFmtId="0" fontId="40" fillId="0" borderId="0" xfId="30" applyFont="1" applyAlignment="1">
      <alignment horizontal="center" vertical="center" wrapText="1"/>
    </xf>
    <xf numFmtId="43" fontId="40" fillId="0" borderId="0" xfId="26" quotePrefix="1" applyFont="1" applyFill="1" applyBorder="1" applyAlignment="1">
      <alignment horizontal="center" vertical="center"/>
    </xf>
    <xf numFmtId="178" fontId="40" fillId="0" borderId="213" xfId="26" applyNumberFormat="1" applyFont="1" applyFill="1" applyBorder="1" applyAlignment="1">
      <alignment horizontal="right" vertical="center"/>
    </xf>
    <xf numFmtId="178" fontId="40" fillId="0" borderId="0" xfId="26" applyNumberFormat="1" applyFont="1" applyFill="1" applyBorder="1" applyAlignment="1">
      <alignment horizontal="right" vertical="center"/>
    </xf>
    <xf numFmtId="0" fontId="58" fillId="0" borderId="0" xfId="30" applyFont="1" applyAlignment="1">
      <alignment horizontal="left" vertical="center" wrapText="1"/>
    </xf>
    <xf numFmtId="178" fontId="58" fillId="0" borderId="143" xfId="26" applyNumberFormat="1" applyFont="1" applyFill="1" applyBorder="1" applyAlignment="1">
      <alignment horizontal="right" vertical="center"/>
    </xf>
    <xf numFmtId="43" fontId="40" fillId="0" borderId="156" xfId="26" applyFont="1" applyFill="1" applyBorder="1" applyAlignment="1">
      <alignment vertical="center"/>
    </xf>
    <xf numFmtId="0" fontId="40" fillId="0" borderId="211" xfId="30" applyFont="1" applyBorder="1" applyAlignment="1">
      <alignment vertical="center"/>
    </xf>
    <xf numFmtId="0" fontId="112" fillId="0" borderId="0" xfId="30" applyFont="1" applyAlignment="1">
      <alignment vertical="center"/>
    </xf>
    <xf numFmtId="167" fontId="40" fillId="0" borderId="0" xfId="32" applyFont="1" applyFill="1" applyBorder="1" applyAlignment="1">
      <alignment horizontal="center" vertical="center"/>
    </xf>
    <xf numFmtId="167" fontId="6" fillId="0" borderId="0" xfId="32" applyFont="1" applyFill="1" applyBorder="1" applyAlignment="1">
      <alignment horizontal="left" vertical="center" wrapText="1"/>
    </xf>
    <xf numFmtId="179" fontId="40" fillId="0" borderId="0" xfId="32" applyNumberFormat="1" applyFont="1" applyFill="1" applyBorder="1" applyAlignment="1">
      <alignment horizontal="right" vertical="center"/>
    </xf>
    <xf numFmtId="178" fontId="40" fillId="0" borderId="0" xfId="32" applyNumberFormat="1" applyFont="1" applyFill="1" applyBorder="1" applyAlignment="1">
      <alignment horizontal="right" vertical="center"/>
    </xf>
    <xf numFmtId="167" fontId="40" fillId="0" borderId="0" xfId="32" quotePrefix="1" applyFont="1" applyFill="1" applyBorder="1" applyAlignment="1">
      <alignment horizontal="center" vertical="center"/>
    </xf>
    <xf numFmtId="0" fontId="6" fillId="0" borderId="213" xfId="32" applyNumberFormat="1" applyFont="1" applyFill="1" applyBorder="1" applyAlignment="1">
      <alignment vertical="center" wrapText="1"/>
    </xf>
    <xf numFmtId="178" fontId="40" fillId="0" borderId="213" xfId="32" applyNumberFormat="1" applyFont="1" applyFill="1" applyBorder="1" applyAlignment="1">
      <alignment horizontal="right" vertical="center"/>
    </xf>
    <xf numFmtId="0" fontId="6" fillId="0" borderId="214" xfId="32" applyNumberFormat="1" applyFont="1" applyFill="1" applyBorder="1" applyAlignment="1">
      <alignment vertical="center" wrapText="1"/>
    </xf>
    <xf numFmtId="49" fontId="40" fillId="0" borderId="0" xfId="32" quotePrefix="1" applyNumberFormat="1" applyFont="1" applyFill="1" applyBorder="1" applyAlignment="1">
      <alignment horizontal="center" vertical="center"/>
    </xf>
    <xf numFmtId="0" fontId="6" fillId="0" borderId="0" xfId="32" applyNumberFormat="1" applyFont="1" applyFill="1" applyBorder="1" applyAlignment="1">
      <alignment horizontal="left" vertical="center" wrapText="1"/>
    </xf>
    <xf numFmtId="178" fontId="6" fillId="0" borderId="0" xfId="32" applyNumberFormat="1" applyFont="1" applyFill="1" applyBorder="1" applyAlignment="1">
      <alignment horizontal="right" vertical="center"/>
    </xf>
    <xf numFmtId="0" fontId="27" fillId="0" borderId="0" xfId="30" applyFont="1" applyAlignment="1">
      <alignment horizontal="left" vertical="center" wrapText="1"/>
    </xf>
    <xf numFmtId="0" fontId="91" fillId="0" borderId="0" xfId="30" applyFont="1" applyAlignment="1">
      <alignment vertical="center"/>
    </xf>
    <xf numFmtId="0" fontId="113" fillId="5" borderId="0" xfId="33" applyFont="1" applyFill="1"/>
    <xf numFmtId="0" fontId="6" fillId="5" borderId="0" xfId="33" applyFill="1"/>
    <xf numFmtId="0" fontId="6" fillId="5" borderId="0" xfId="33" applyFill="1" applyAlignment="1">
      <alignment horizontal="left"/>
    </xf>
    <xf numFmtId="0" fontId="6" fillId="5" borderId="0" xfId="33" applyFill="1" applyAlignment="1">
      <alignment horizontal="center"/>
    </xf>
    <xf numFmtId="169" fontId="6" fillId="5" borderId="0" xfId="34" applyFont="1" applyFill="1"/>
    <xf numFmtId="0" fontId="113" fillId="2" borderId="0" xfId="33" applyFont="1" applyFill="1"/>
    <xf numFmtId="185" fontId="6" fillId="2" borderId="0" xfId="30" applyNumberFormat="1" applyFill="1" applyAlignment="1"/>
    <xf numFmtId="0" fontId="114" fillId="0" borderId="0" xfId="33" applyFont="1"/>
    <xf numFmtId="0" fontId="114" fillId="2" borderId="0" xfId="33" applyFont="1" applyFill="1"/>
    <xf numFmtId="15" fontId="55" fillId="5" borderId="0" xfId="33" applyNumberFormat="1" applyFont="1" applyFill="1"/>
    <xf numFmtId="3" fontId="6" fillId="5" borderId="0" xfId="33" applyNumberFormat="1" applyFill="1" applyAlignment="1">
      <alignment horizontal="left"/>
    </xf>
    <xf numFmtId="3" fontId="6" fillId="5" borderId="0" xfId="33" applyNumberFormat="1" applyFill="1"/>
    <xf numFmtId="4" fontId="6" fillId="5" borderId="0" xfId="33" applyNumberFormat="1" applyFill="1" applyAlignment="1">
      <alignment horizontal="center"/>
    </xf>
    <xf numFmtId="0" fontId="6" fillId="0" borderId="0" xfId="33" applyAlignment="1">
      <alignment vertical="center" wrapText="1"/>
    </xf>
    <xf numFmtId="0" fontId="6" fillId="2" borderId="0" xfId="33" applyFill="1" applyAlignment="1">
      <alignment vertical="center" wrapText="1"/>
    </xf>
    <xf numFmtId="0" fontId="6" fillId="2" borderId="61" xfId="33" applyFill="1" applyBorder="1" applyAlignment="1">
      <alignment horizontal="left" indent="1"/>
    </xf>
    <xf numFmtId="0" fontId="6" fillId="2" borderId="0" xfId="33" applyFill="1" applyAlignment="1">
      <alignment horizontal="left" indent="1"/>
    </xf>
    <xf numFmtId="3" fontId="6" fillId="2" borderId="0" xfId="33" quotePrefix="1" applyNumberFormat="1" applyFill="1"/>
    <xf numFmtId="43" fontId="6" fillId="2" borderId="0" xfId="26" quotePrefix="1" applyFont="1" applyFill="1"/>
    <xf numFmtId="176" fontId="6" fillId="2" borderId="0" xfId="15" quotePrefix="1" applyNumberFormat="1" applyFont="1" applyFill="1" applyBorder="1" applyAlignment="1">
      <alignment horizontal="right"/>
    </xf>
    <xf numFmtId="186" fontId="6" fillId="2" borderId="0" xfId="34" applyNumberFormat="1" applyFont="1" applyFill="1" applyBorder="1" applyAlignment="1">
      <alignment horizontal="center"/>
    </xf>
    <xf numFmtId="13" fontId="6" fillId="2" borderId="0" xfId="33" quotePrefix="1" applyNumberFormat="1" applyFill="1"/>
    <xf numFmtId="43" fontId="6" fillId="2" borderId="62" xfId="26" applyFont="1" applyFill="1" applyBorder="1" applyAlignment="1">
      <alignment horizontal="right"/>
    </xf>
    <xf numFmtId="0" fontId="6" fillId="2" borderId="0" xfId="33" applyFill="1"/>
    <xf numFmtId="10" fontId="6" fillId="2" borderId="0" xfId="15" quotePrefix="1" applyNumberFormat="1" applyFont="1" applyFill="1" applyBorder="1" applyAlignment="1">
      <alignment horizontal="center" vertical="center"/>
    </xf>
    <xf numFmtId="43" fontId="6" fillId="2" borderId="0" xfId="26" applyFont="1" applyFill="1" applyAlignment="1"/>
    <xf numFmtId="43" fontId="6" fillId="2" borderId="62" xfId="26" applyFont="1" applyFill="1" applyBorder="1" applyAlignment="1"/>
    <xf numFmtId="9" fontId="6" fillId="2" borderId="0" xfId="15" quotePrefix="1" applyFont="1" applyFill="1" applyBorder="1" applyAlignment="1">
      <alignment horizontal="right"/>
    </xf>
    <xf numFmtId="0" fontId="6" fillId="2" borderId="0" xfId="33" quotePrefix="1" applyFill="1"/>
    <xf numFmtId="12" fontId="6" fillId="2" borderId="0" xfId="33" quotePrefix="1" applyNumberFormat="1" applyFill="1"/>
    <xf numFmtId="185" fontId="6" fillId="2" borderId="0" xfId="33" applyNumberFormat="1" applyFill="1"/>
    <xf numFmtId="0" fontId="6" fillId="2" borderId="61" xfId="33" quotePrefix="1" applyFill="1" applyBorder="1" applyAlignment="1">
      <alignment horizontal="left" indent="1"/>
    </xf>
    <xf numFmtId="182" fontId="6" fillId="2" borderId="0" xfId="34" quotePrefix="1" applyNumberFormat="1" applyFont="1" applyFill="1" applyBorder="1" applyAlignment="1"/>
    <xf numFmtId="169" fontId="6" fillId="28" borderId="0" xfId="34" applyFont="1" applyFill="1" applyBorder="1"/>
    <xf numFmtId="9" fontId="6" fillId="28" borderId="0" xfId="30" applyNumberFormat="1" applyFill="1" applyAlignment="1"/>
    <xf numFmtId="0" fontId="6" fillId="28" borderId="0" xfId="30" applyFill="1" applyAlignment="1"/>
    <xf numFmtId="0" fontId="6" fillId="2" borderId="61" xfId="33" quotePrefix="1" applyFill="1" applyBorder="1" applyAlignment="1">
      <alignment horizontal="left" vertical="center"/>
    </xf>
    <xf numFmtId="0" fontId="6" fillId="2" borderId="0" xfId="33" applyFill="1" applyAlignment="1">
      <alignment vertical="center"/>
    </xf>
    <xf numFmtId="43" fontId="6" fillId="2" borderId="0" xfId="26" applyFont="1" applyFill="1" applyAlignment="1">
      <alignment vertical="center"/>
    </xf>
    <xf numFmtId="13" fontId="6" fillId="2" borderId="0" xfId="33" quotePrefix="1" applyNumberFormat="1" applyFill="1" applyAlignment="1">
      <alignment vertical="center"/>
    </xf>
    <xf numFmtId="0" fontId="6" fillId="5" borderId="0" xfId="33" applyFill="1" applyAlignment="1">
      <alignment vertical="center"/>
    </xf>
    <xf numFmtId="169" fontId="6" fillId="28" borderId="0" xfId="34" quotePrefix="1" applyFont="1" applyFill="1" applyBorder="1" applyAlignment="1">
      <alignment vertical="center"/>
    </xf>
    <xf numFmtId="9" fontId="6" fillId="28" borderId="0" xfId="30" applyNumberFormat="1" applyFill="1" applyAlignment="1">
      <alignment vertical="center"/>
    </xf>
    <xf numFmtId="169" fontId="6" fillId="28" borderId="0" xfId="34" applyFont="1" applyFill="1" applyBorder="1" applyAlignment="1">
      <alignment vertical="center"/>
    </xf>
    <xf numFmtId="0" fontId="6" fillId="28" borderId="0" xfId="30" applyFill="1" applyAlignment="1">
      <alignment vertical="center"/>
    </xf>
    <xf numFmtId="9" fontId="6" fillId="28" borderId="0" xfId="15" applyFont="1" applyFill="1" applyBorder="1"/>
    <xf numFmtId="0" fontId="6" fillId="28" borderId="0" xfId="33" applyFill="1"/>
    <xf numFmtId="169" fontId="27" fillId="28" borderId="0" xfId="34" applyFont="1" applyFill="1" applyBorder="1"/>
    <xf numFmtId="0" fontId="27" fillId="28" borderId="0" xfId="30" applyFont="1" applyFill="1" applyAlignment="1"/>
    <xf numFmtId="169" fontId="27" fillId="28" borderId="0" xfId="30" applyNumberFormat="1" applyFont="1" applyFill="1" applyAlignment="1"/>
    <xf numFmtId="0" fontId="6" fillId="2" borderId="231" xfId="33" quotePrefix="1" applyFill="1" applyBorder="1" applyAlignment="1">
      <alignment horizontal="left" indent="1"/>
    </xf>
    <xf numFmtId="0" fontId="6" fillId="2" borderId="156" xfId="33" applyFill="1" applyBorder="1" applyAlignment="1">
      <alignment horizontal="left" indent="1"/>
    </xf>
    <xf numFmtId="0" fontId="6" fillId="2" borderId="156" xfId="33" quotePrefix="1" applyFill="1" applyBorder="1"/>
    <xf numFmtId="43" fontId="6" fillId="2" borderId="156" xfId="26" quotePrefix="1" applyFont="1" applyFill="1" applyBorder="1"/>
    <xf numFmtId="9" fontId="6" fillId="2" borderId="156" xfId="15" quotePrefix="1" applyFont="1" applyFill="1" applyBorder="1" applyAlignment="1">
      <alignment horizontal="right"/>
    </xf>
    <xf numFmtId="9" fontId="6" fillId="2" borderId="156" xfId="15" quotePrefix="1" applyFont="1" applyFill="1" applyBorder="1" applyAlignment="1">
      <alignment horizontal="center" vertical="center"/>
    </xf>
    <xf numFmtId="186" fontId="6" fillId="2" borderId="156" xfId="34" quotePrefix="1" applyNumberFormat="1" applyFont="1" applyFill="1" applyBorder="1"/>
    <xf numFmtId="13" fontId="6" fillId="2" borderId="156" xfId="33" quotePrefix="1" applyNumberFormat="1" applyFill="1" applyBorder="1" applyAlignment="1">
      <alignment horizontal="center"/>
    </xf>
    <xf numFmtId="43" fontId="6" fillId="2" borderId="156" xfId="26" applyFont="1" applyFill="1" applyBorder="1" applyAlignment="1"/>
    <xf numFmtId="43" fontId="6" fillId="2" borderId="232" xfId="26" applyFont="1" applyFill="1" applyBorder="1" applyAlignment="1"/>
    <xf numFmtId="167" fontId="6" fillId="2" borderId="0" xfId="33" applyNumberFormat="1" applyFill="1"/>
    <xf numFmtId="0" fontId="31" fillId="2" borderId="61" xfId="33" applyFont="1" applyFill="1" applyBorder="1" applyAlignment="1">
      <alignment horizontal="center"/>
    </xf>
    <xf numFmtId="0" fontId="43" fillId="2" borderId="0" xfId="33" applyFont="1" applyFill="1"/>
    <xf numFmtId="0" fontId="31" fillId="2" borderId="0" xfId="33" applyFont="1" applyFill="1" applyAlignment="1">
      <alignment horizontal="left"/>
    </xf>
    <xf numFmtId="4" fontId="43" fillId="2" borderId="0" xfId="33" applyNumberFormat="1" applyFont="1" applyFill="1"/>
    <xf numFmtId="3" fontId="31" fillId="2" borderId="0" xfId="33" applyNumberFormat="1" applyFont="1" applyFill="1" applyAlignment="1">
      <alignment horizontal="right"/>
    </xf>
    <xf numFmtId="4" fontId="31" fillId="2" borderId="0" xfId="33" applyNumberFormat="1" applyFont="1" applyFill="1" applyAlignment="1">
      <alignment horizontal="center"/>
    </xf>
    <xf numFmtId="43" fontId="13" fillId="2" borderId="62" xfId="26" applyFont="1" applyFill="1" applyBorder="1" applyAlignment="1"/>
    <xf numFmtId="0" fontId="117" fillId="5" borderId="0" xfId="33" applyFont="1" applyFill="1"/>
    <xf numFmtId="0" fontId="117" fillId="2" borderId="0" xfId="33" applyFont="1" applyFill="1"/>
    <xf numFmtId="0" fontId="118" fillId="2" borderId="77" xfId="33" applyFont="1" applyFill="1" applyBorder="1" applyAlignment="1">
      <alignment horizontal="left" indent="1"/>
    </xf>
    <xf numFmtId="0" fontId="118" fillId="2" borderId="37" xfId="33" applyFont="1" applyFill="1" applyBorder="1" applyAlignment="1">
      <alignment horizontal="left" indent="1"/>
    </xf>
    <xf numFmtId="0" fontId="119" fillId="2" borderId="37" xfId="33" applyFont="1" applyFill="1" applyBorder="1" applyAlignment="1">
      <alignment horizontal="left"/>
    </xf>
    <xf numFmtId="0" fontId="118" fillId="2" borderId="37" xfId="33" applyFont="1" applyFill="1" applyBorder="1" applyAlignment="1">
      <alignment horizontal="left"/>
    </xf>
    <xf numFmtId="182" fontId="118" fillId="2" borderId="37" xfId="34" applyNumberFormat="1" applyFont="1" applyFill="1" applyBorder="1" applyAlignment="1">
      <alignment horizontal="right"/>
    </xf>
    <xf numFmtId="4" fontId="118" fillId="2" borderId="37" xfId="34" applyNumberFormat="1" applyFont="1" applyFill="1" applyBorder="1" applyAlignment="1">
      <alignment horizontal="center"/>
    </xf>
    <xf numFmtId="0" fontId="6" fillId="2" borderId="37" xfId="33" applyFill="1" applyBorder="1"/>
    <xf numFmtId="169" fontId="6" fillId="2" borderId="170" xfId="34" applyFont="1" applyFill="1" applyBorder="1"/>
    <xf numFmtId="4" fontId="57" fillId="5" borderId="0" xfId="33" quotePrefix="1" applyNumberFormat="1" applyFont="1" applyFill="1" applyAlignment="1">
      <alignment horizontal="center"/>
    </xf>
    <xf numFmtId="4" fontId="55" fillId="5" borderId="0" xfId="33" applyNumberFormat="1" applyFont="1" applyFill="1"/>
    <xf numFmtId="4" fontId="6" fillId="5" borderId="0" xfId="33" applyNumberFormat="1" applyFill="1" applyAlignment="1">
      <alignment horizontal="left"/>
    </xf>
    <xf numFmtId="178" fontId="40" fillId="2" borderId="213" xfId="26" applyNumberFormat="1" applyFont="1" applyFill="1" applyBorder="1" applyAlignment="1">
      <alignment horizontal="right" vertical="center"/>
    </xf>
    <xf numFmtId="0" fontId="58" fillId="0" borderId="0" xfId="30" applyFont="1" applyAlignment="1">
      <alignment vertical="center"/>
    </xf>
    <xf numFmtId="178" fontId="58" fillId="0" borderId="0" xfId="26" applyNumberFormat="1" applyFont="1" applyFill="1" applyBorder="1" applyAlignment="1">
      <alignment horizontal="right" vertical="center"/>
    </xf>
    <xf numFmtId="0" fontId="58" fillId="0" borderId="0" xfId="30" applyFont="1" applyAlignment="1">
      <alignment horizontal="left" vertical="center"/>
    </xf>
    <xf numFmtId="0" fontId="40" fillId="0" borderId="0" xfId="30" quotePrefix="1" applyFont="1" applyAlignment="1">
      <alignment horizontal="center" vertical="center" wrapText="1"/>
    </xf>
    <xf numFmtId="0" fontId="40" fillId="0" borderId="208" xfId="30" applyFont="1" applyBorder="1" applyAlignment="1">
      <alignment horizontal="center" vertical="center"/>
    </xf>
    <xf numFmtId="0" fontId="108" fillId="0" borderId="0" xfId="30" applyFont="1" applyAlignment="1">
      <alignment vertical="center"/>
    </xf>
    <xf numFmtId="0" fontId="58" fillId="0" borderId="0" xfId="30" applyFont="1" applyAlignment="1">
      <alignment vertical="center" wrapText="1"/>
    </xf>
    <xf numFmtId="0" fontId="121" fillId="0" borderId="0" xfId="30" applyFont="1" applyAlignment="1">
      <alignment vertical="center"/>
    </xf>
    <xf numFmtId="4" fontId="40" fillId="0" borderId="0" xfId="30" applyNumberFormat="1" applyFont="1" applyAlignment="1">
      <alignment horizontal="center" vertical="center"/>
    </xf>
    <xf numFmtId="0" fontId="40" fillId="0" borderId="0" xfId="30" applyFont="1" applyAlignment="1">
      <alignment vertical="center" wrapText="1"/>
    </xf>
    <xf numFmtId="0" fontId="111" fillId="0" borderId="0" xfId="30" applyFont="1" applyAlignment="1">
      <alignment vertical="center" wrapText="1"/>
    </xf>
    <xf numFmtId="178" fontId="6" fillId="0" borderId="213" xfId="32" applyNumberFormat="1" applyFont="1" applyFill="1" applyBorder="1" applyAlignment="1">
      <alignment vertical="center" wrapText="1"/>
    </xf>
    <xf numFmtId="0" fontId="40" fillId="0" borderId="203" xfId="30" applyFont="1" applyBorder="1" applyAlignment="1">
      <alignment horizontal="center" vertical="center"/>
    </xf>
    <xf numFmtId="0" fontId="112" fillId="0" borderId="204" xfId="30" applyFont="1" applyBorder="1" applyAlignment="1">
      <alignment vertical="center"/>
    </xf>
    <xf numFmtId="0" fontId="40" fillId="0" borderId="204" xfId="30" applyFont="1" applyBorder="1" applyAlignment="1">
      <alignment vertical="center"/>
    </xf>
    <xf numFmtId="0" fontId="40" fillId="0" borderId="205" xfId="30" applyFont="1" applyBorder="1" applyAlignment="1">
      <alignment vertical="center"/>
    </xf>
    <xf numFmtId="178" fontId="6" fillId="0" borderId="214" xfId="32" applyNumberFormat="1" applyFont="1" applyFill="1" applyBorder="1" applyAlignment="1">
      <alignment vertical="center" wrapText="1"/>
    </xf>
    <xf numFmtId="0" fontId="91" fillId="0" borderId="0" xfId="28" applyFont="1" applyAlignment="1">
      <alignment horizontal="right" vertical="center" wrapText="1"/>
    </xf>
    <xf numFmtId="0" fontId="6" fillId="0" borderId="215" xfId="30" applyBorder="1" applyAlignment="1">
      <alignment vertical="center"/>
    </xf>
    <xf numFmtId="0" fontId="40" fillId="0" borderId="156" xfId="30" applyFont="1" applyBorder="1" applyAlignment="1">
      <alignment vertical="center"/>
    </xf>
    <xf numFmtId="0" fontId="6" fillId="0" borderId="211" xfId="30" applyBorder="1" applyAlignment="1"/>
    <xf numFmtId="0" fontId="122" fillId="0" borderId="0" xfId="30" applyFont="1" applyAlignment="1"/>
    <xf numFmtId="0" fontId="123" fillId="0" borderId="0" xfId="30" applyFont="1" applyAlignment="1"/>
    <xf numFmtId="0" fontId="6" fillId="0" borderId="217" xfId="30" applyBorder="1" applyAlignment="1">
      <alignment horizontal="left" vertical="center" wrapText="1"/>
    </xf>
    <xf numFmtId="43" fontId="4" fillId="0" borderId="220" xfId="26" applyFont="1" applyBorder="1" applyAlignment="1">
      <alignment vertical="center"/>
    </xf>
    <xf numFmtId="0" fontId="4" fillId="0" borderId="220" xfId="30" applyFont="1" applyBorder="1" applyAlignment="1">
      <alignment horizontal="center" vertical="center"/>
    </xf>
    <xf numFmtId="0" fontId="6" fillId="0" borderId="220" xfId="30" applyBorder="1" applyAlignment="1">
      <alignment vertical="center" wrapText="1"/>
    </xf>
    <xf numFmtId="0" fontId="6" fillId="2" borderId="220" xfId="30" applyFill="1" applyBorder="1" applyAlignment="1">
      <alignment vertical="center" wrapText="1"/>
    </xf>
    <xf numFmtId="0" fontId="6" fillId="0" borderId="0" xfId="30" applyAlignment="1">
      <alignment wrapText="1"/>
    </xf>
    <xf numFmtId="4" fontId="4" fillId="0" borderId="220" xfId="30" applyNumberFormat="1" applyFont="1" applyBorder="1" applyAlignment="1">
      <alignment vertical="center"/>
    </xf>
    <xf numFmtId="0" fontId="27" fillId="0" borderId="217" xfId="30" applyFont="1" applyBorder="1" applyAlignment="1">
      <alignment horizontal="left" vertical="center" wrapText="1"/>
    </xf>
    <xf numFmtId="4" fontId="6" fillId="0" borderId="0" xfId="30" applyNumberFormat="1" applyAlignment="1"/>
    <xf numFmtId="0" fontId="103" fillId="0" borderId="0" xfId="30" applyFont="1" applyAlignment="1">
      <alignment horizontal="center" vertical="center"/>
    </xf>
    <xf numFmtId="0" fontId="112" fillId="0" borderId="206" xfId="30" applyFont="1" applyBorder="1" applyAlignment="1">
      <alignment vertical="center"/>
    </xf>
    <xf numFmtId="0" fontId="97" fillId="0" borderId="206" xfId="30" applyFont="1" applyBorder="1" applyAlignment="1">
      <alignment horizontal="left" vertical="center" wrapText="1"/>
    </xf>
    <xf numFmtId="167" fontId="94" fillId="0" borderId="0" xfId="32" applyFont="1" applyFill="1" applyBorder="1" applyAlignment="1">
      <alignment horizontal="center" vertical="center"/>
    </xf>
    <xf numFmtId="0" fontId="78" fillId="0" borderId="0" xfId="32" applyNumberFormat="1" applyFont="1" applyFill="1" applyBorder="1" applyAlignment="1">
      <alignment vertical="center" wrapText="1"/>
    </xf>
    <xf numFmtId="43" fontId="124" fillId="0" borderId="0" xfId="26" applyFont="1" applyFill="1" applyBorder="1" applyAlignment="1">
      <alignment vertical="center" wrapText="1"/>
    </xf>
    <xf numFmtId="167" fontId="6" fillId="0" borderId="206" xfId="32" applyFont="1" applyFill="1" applyBorder="1" applyAlignment="1">
      <alignment horizontal="left" vertical="center" wrapText="1"/>
    </xf>
    <xf numFmtId="179" fontId="58" fillId="0" borderId="0" xfId="32" applyNumberFormat="1" applyFont="1" applyFill="1" applyBorder="1" applyAlignment="1">
      <alignment horizontal="left" vertical="center"/>
    </xf>
    <xf numFmtId="43" fontId="58" fillId="0" borderId="0" xfId="26" applyFont="1" applyFill="1" applyBorder="1" applyAlignment="1">
      <alignment horizontal="right" vertical="center"/>
    </xf>
    <xf numFmtId="0" fontId="6" fillId="0" borderId="0" xfId="32" applyNumberFormat="1" applyFont="1" applyFill="1" applyBorder="1" applyAlignment="1">
      <alignment vertical="center"/>
    </xf>
    <xf numFmtId="43" fontId="6" fillId="0" borderId="0" xfId="26" applyFont="1" applyFill="1" applyBorder="1" applyAlignment="1">
      <alignment vertical="center"/>
    </xf>
    <xf numFmtId="0" fontId="6" fillId="0" borderId="206" xfId="32" applyNumberFormat="1" applyFont="1" applyFill="1" applyBorder="1" applyAlignment="1">
      <alignment vertical="center"/>
    </xf>
    <xf numFmtId="0" fontId="6" fillId="0" borderId="0" xfId="32" applyNumberFormat="1" applyFont="1" applyFill="1" applyBorder="1" applyAlignment="1">
      <alignment vertical="center" wrapText="1"/>
    </xf>
    <xf numFmtId="178" fontId="6" fillId="0" borderId="0" xfId="32" applyNumberFormat="1" applyFont="1" applyFill="1" applyBorder="1" applyAlignment="1">
      <alignment vertical="center" wrapText="1"/>
    </xf>
    <xf numFmtId="43" fontId="6" fillId="0" borderId="0" xfId="26" applyFont="1" applyFill="1" applyBorder="1" applyAlignment="1">
      <alignment vertical="center" wrapText="1"/>
    </xf>
    <xf numFmtId="0" fontId="6" fillId="0" borderId="206" xfId="32" applyNumberFormat="1" applyFont="1" applyFill="1" applyBorder="1" applyAlignment="1">
      <alignment horizontal="left" vertical="center" wrapText="1"/>
    </xf>
    <xf numFmtId="0" fontId="6" fillId="0" borderId="0" xfId="30" applyAlignment="1">
      <alignment vertical="center" wrapText="1"/>
    </xf>
    <xf numFmtId="0" fontId="6" fillId="0" borderId="206" xfId="30" applyBorder="1" applyAlignment="1">
      <alignment vertical="center" wrapText="1"/>
    </xf>
    <xf numFmtId="43" fontId="27" fillId="0" borderId="0" xfId="30" applyNumberFormat="1" applyFont="1" applyAlignment="1">
      <alignment vertical="center" wrapText="1"/>
    </xf>
    <xf numFmtId="43" fontId="27" fillId="0" borderId="0" xfId="26" applyFont="1" applyFill="1" applyBorder="1" applyAlignment="1">
      <alignment vertical="center" wrapText="1"/>
    </xf>
    <xf numFmtId="0" fontId="6" fillId="2" borderId="0" xfId="32" applyNumberFormat="1" applyFont="1" applyFill="1" applyBorder="1" applyAlignment="1">
      <alignment vertical="center" wrapText="1"/>
    </xf>
    <xf numFmtId="43" fontId="27" fillId="2" borderId="0" xfId="26" applyFont="1" applyFill="1" applyBorder="1" applyAlignment="1">
      <alignment vertical="center"/>
    </xf>
    <xf numFmtId="0" fontId="6" fillId="2" borderId="206" xfId="32" applyNumberFormat="1" applyFont="1" applyFill="1" applyBorder="1" applyAlignment="1">
      <alignment vertical="center" wrapText="1"/>
    </xf>
    <xf numFmtId="0" fontId="6" fillId="0" borderId="206" xfId="32" applyNumberFormat="1" applyFont="1" applyFill="1" applyBorder="1" applyAlignment="1">
      <alignment vertical="center" wrapText="1"/>
    </xf>
    <xf numFmtId="1" fontId="6" fillId="0" borderId="0" xfId="30" applyNumberFormat="1" applyAlignment="1">
      <alignment vertical="center"/>
    </xf>
    <xf numFmtId="1" fontId="6" fillId="0" borderId="204" xfId="30" applyNumberFormat="1" applyBorder="1" applyAlignment="1"/>
    <xf numFmtId="0" fontId="91" fillId="0" borderId="0" xfId="28" applyFont="1" applyAlignment="1">
      <alignment vertical="center" wrapText="1"/>
    </xf>
    <xf numFmtId="1" fontId="6" fillId="0" borderId="207" xfId="28" applyNumberFormat="1" applyBorder="1" applyAlignment="1">
      <alignment horizontal="center" vertical="center"/>
    </xf>
    <xf numFmtId="0" fontId="6" fillId="0" borderId="156" xfId="30" applyBorder="1" applyAlignment="1">
      <alignment vertical="center"/>
    </xf>
    <xf numFmtId="0" fontId="6" fillId="0" borderId="156" xfId="30" applyBorder="1" applyAlignment="1">
      <alignment horizontal="center" vertical="center"/>
    </xf>
    <xf numFmtId="1" fontId="6" fillId="0" borderId="156" xfId="30" applyNumberFormat="1" applyBorder="1" applyAlignment="1">
      <alignment vertical="center"/>
    </xf>
    <xf numFmtId="0" fontId="6" fillId="0" borderId="211" xfId="30" applyBorder="1" applyAlignment="1">
      <alignment vertical="center"/>
    </xf>
    <xf numFmtId="0" fontId="6" fillId="0" borderId="206" xfId="30" applyBorder="1" applyAlignment="1">
      <alignment vertical="center"/>
    </xf>
    <xf numFmtId="1" fontId="40" fillId="0" borderId="0" xfId="30" applyNumberFormat="1" applyFont="1" applyAlignment="1">
      <alignment vertical="center"/>
    </xf>
    <xf numFmtId="14" fontId="40" fillId="2" borderId="224" xfId="11" applyNumberFormat="1" applyFont="1" applyFill="1" applyBorder="1" applyAlignment="1">
      <alignment horizontal="center" vertical="center"/>
    </xf>
    <xf numFmtId="3" fontId="40" fillId="2" borderId="233" xfId="11" applyNumberFormat="1" applyFont="1" applyFill="1" applyBorder="1" applyAlignment="1">
      <alignment horizontal="center" vertical="center"/>
    </xf>
    <xf numFmtId="3" fontId="40" fillId="2" borderId="233" xfId="30" applyNumberFormat="1" applyFont="1" applyFill="1" applyBorder="1" applyAlignment="1">
      <alignment horizontal="center" vertical="center"/>
    </xf>
    <xf numFmtId="178" fontId="40" fillId="2" borderId="233" xfId="30" applyNumberFormat="1" applyFont="1" applyFill="1" applyBorder="1" applyAlignment="1">
      <alignment horizontal="center" vertical="center"/>
    </xf>
    <xf numFmtId="1" fontId="40" fillId="0" borderId="0" xfId="30" quotePrefix="1" applyNumberFormat="1" applyFont="1" applyAlignment="1">
      <alignment vertical="center"/>
    </xf>
    <xf numFmtId="178" fontId="40" fillId="2" borderId="228" xfId="30" applyNumberFormat="1" applyFont="1" applyFill="1" applyBorder="1" applyAlignment="1">
      <alignment horizontal="center" vertical="center"/>
    </xf>
    <xf numFmtId="0" fontId="40" fillId="4" borderId="224" xfId="30" applyFont="1" applyFill="1" applyBorder="1" applyAlignment="1">
      <alignment horizontal="left" vertical="center"/>
    </xf>
    <xf numFmtId="43" fontId="6" fillId="2" borderId="224" xfId="26" quotePrefix="1" applyFont="1" applyFill="1" applyBorder="1" applyAlignment="1">
      <alignment horizontal="right" vertical="center"/>
    </xf>
    <xf numFmtId="43" fontId="40" fillId="0" borderId="0" xfId="26" quotePrefix="1" applyFont="1" applyAlignment="1">
      <alignment horizontal="right" vertical="center"/>
    </xf>
    <xf numFmtId="43" fontId="40" fillId="2" borderId="233" xfId="26" quotePrefix="1" applyFont="1" applyFill="1" applyBorder="1" applyAlignment="1">
      <alignment horizontal="right" vertical="center"/>
    </xf>
    <xf numFmtId="43" fontId="6" fillId="2" borderId="228" xfId="26" quotePrefix="1" applyFont="1" applyFill="1" applyBorder="1" applyAlignment="1">
      <alignment horizontal="right" vertical="center"/>
    </xf>
    <xf numFmtId="43" fontId="40" fillId="2" borderId="233" xfId="26" quotePrefix="1" applyFont="1" applyFill="1" applyBorder="1" applyAlignment="1">
      <alignment vertical="center"/>
    </xf>
    <xf numFmtId="0" fontId="40" fillId="4" borderId="233" xfId="30" applyFont="1" applyFill="1" applyBorder="1" applyAlignment="1">
      <alignment horizontal="left" vertical="center"/>
    </xf>
    <xf numFmtId="0" fontId="40" fillId="4" borderId="228" xfId="30" applyFont="1" applyFill="1" applyBorder="1" applyAlignment="1">
      <alignment horizontal="left" vertical="center"/>
    </xf>
    <xf numFmtId="0" fontId="125" fillId="0" borderId="0" xfId="30" applyFont="1" applyAlignment="1">
      <alignment vertical="center"/>
    </xf>
    <xf numFmtId="0" fontId="58" fillId="0" borderId="206" xfId="30" applyFont="1" applyBorder="1" applyAlignment="1">
      <alignment horizontal="center" vertical="center"/>
    </xf>
    <xf numFmtId="0" fontId="126" fillId="0" borderId="0" xfId="30" applyFont="1" applyAlignment="1">
      <alignment vertical="center"/>
    </xf>
    <xf numFmtId="1" fontId="126" fillId="0" borderId="0" xfId="30" applyNumberFormat="1" applyFont="1" applyAlignment="1">
      <alignment vertical="center"/>
    </xf>
    <xf numFmtId="0" fontId="127" fillId="0" borderId="0" xfId="30" applyFont="1" applyAlignment="1">
      <alignment horizontal="center" vertical="center"/>
    </xf>
    <xf numFmtId="1" fontId="40" fillId="0" borderId="0" xfId="30" applyNumberFormat="1" applyFont="1" applyAlignment="1">
      <alignment horizontal="center" vertical="center"/>
    </xf>
    <xf numFmtId="0" fontId="127" fillId="0" borderId="0" xfId="30" applyFont="1" applyAlignment="1">
      <alignment vertical="center"/>
    </xf>
    <xf numFmtId="14" fontId="40" fillId="0" borderId="224" xfId="30" applyNumberFormat="1" applyFont="1" applyBorder="1" applyAlignment="1">
      <alignment horizontal="center" vertical="center"/>
    </xf>
    <xf numFmtId="178" fontId="40" fillId="0" borderId="224" xfId="30" quotePrefix="1" applyNumberFormat="1" applyFont="1" applyBorder="1" applyAlignment="1">
      <alignment horizontal="right" vertical="center"/>
    </xf>
    <xf numFmtId="10" fontId="40" fillId="0" borderId="224" xfId="15" applyNumberFormat="1" applyFont="1" applyFill="1" applyBorder="1" applyAlignment="1">
      <alignment horizontal="right" vertical="center"/>
    </xf>
    <xf numFmtId="1" fontId="40" fillId="0" borderId="224" xfId="30" quotePrefix="1" applyNumberFormat="1" applyFont="1" applyBorder="1" applyAlignment="1">
      <alignment horizontal="right" vertical="center"/>
    </xf>
    <xf numFmtId="173" fontId="40" fillId="0" borderId="224" xfId="15" applyNumberFormat="1" applyFont="1" applyFill="1" applyBorder="1" applyAlignment="1">
      <alignment horizontal="right" vertical="center"/>
    </xf>
    <xf numFmtId="14" fontId="40" fillId="0" borderId="233" xfId="30" applyNumberFormat="1" applyFont="1" applyBorder="1" applyAlignment="1">
      <alignment horizontal="center" vertical="center"/>
    </xf>
    <xf numFmtId="14" fontId="40" fillId="0" borderId="228" xfId="30" applyNumberFormat="1" applyFont="1" applyBorder="1" applyAlignment="1">
      <alignment horizontal="center" vertical="center"/>
    </xf>
    <xf numFmtId="14" fontId="58" fillId="0" borderId="220" xfId="30" applyNumberFormat="1" applyFont="1" applyBorder="1" applyAlignment="1">
      <alignment horizontal="center" vertical="center"/>
    </xf>
    <xf numFmtId="178" fontId="58" fillId="0" borderId="220" xfId="30" applyNumberFormat="1" applyFont="1" applyBorder="1" applyAlignment="1">
      <alignment horizontal="right" vertical="center"/>
    </xf>
    <xf numFmtId="10" fontId="58" fillId="0" borderId="220" xfId="30" applyNumberFormat="1" applyFont="1" applyBorder="1" applyAlignment="1">
      <alignment horizontal="right" vertical="center"/>
    </xf>
    <xf numFmtId="1" fontId="58" fillId="0" borderId="220" xfId="30" applyNumberFormat="1" applyFont="1" applyBorder="1" applyAlignment="1">
      <alignment horizontal="right" vertical="center"/>
    </xf>
    <xf numFmtId="9" fontId="58" fillId="0" borderId="220" xfId="30" applyNumberFormat="1" applyFont="1" applyBorder="1" applyAlignment="1">
      <alignment horizontal="right" vertical="center"/>
    </xf>
    <xf numFmtId="0" fontId="27" fillId="0" borderId="0" xfId="30" applyFont="1" applyAlignment="1">
      <alignment horizontal="left" vertical="center"/>
    </xf>
    <xf numFmtId="1" fontId="27" fillId="0" borderId="0" xfId="30" applyNumberFormat="1" applyFont="1" applyAlignment="1">
      <alignment horizontal="left" vertical="center"/>
    </xf>
    <xf numFmtId="0" fontId="122" fillId="0" borderId="0" xfId="30" applyFont="1" applyAlignment="1">
      <alignment horizontal="center" vertical="center"/>
    </xf>
    <xf numFmtId="173" fontId="40" fillId="0" borderId="224" xfId="15" applyNumberFormat="1" applyFont="1" applyBorder="1" applyAlignment="1">
      <alignment horizontal="right" vertical="center"/>
    </xf>
    <xf numFmtId="9" fontId="40" fillId="0" borderId="233" xfId="15" quotePrefix="1" applyFont="1" applyFill="1" applyBorder="1" applyAlignment="1">
      <alignment horizontal="center" vertical="center"/>
    </xf>
    <xf numFmtId="0" fontId="40" fillId="0" borderId="224" xfId="30" applyFont="1" applyBorder="1" applyAlignment="1">
      <alignment horizontal="center" vertical="center"/>
    </xf>
    <xf numFmtId="0" fontId="40" fillId="0" borderId="233" xfId="30" applyFont="1" applyBorder="1" applyAlignment="1">
      <alignment horizontal="center" vertical="center"/>
    </xf>
    <xf numFmtId="14" fontId="58" fillId="0" borderId="0" xfId="30" applyNumberFormat="1" applyFont="1" applyAlignment="1">
      <alignment horizontal="center" vertical="center"/>
    </xf>
    <xf numFmtId="178" fontId="58" fillId="0" borderId="0" xfId="30" applyNumberFormat="1" applyFont="1" applyAlignment="1">
      <alignment horizontal="right" vertical="center"/>
    </xf>
    <xf numFmtId="10" fontId="58" fillId="0" borderId="0" xfId="30" applyNumberFormat="1" applyFont="1" applyAlignment="1">
      <alignment horizontal="right" vertical="center"/>
    </xf>
    <xf numFmtId="1" fontId="58" fillId="0" borderId="0" xfId="30" applyNumberFormat="1" applyFont="1" applyAlignment="1">
      <alignment horizontal="right" vertical="center"/>
    </xf>
    <xf numFmtId="0" fontId="27" fillId="0" borderId="0" xfId="30" applyFont="1" applyAlignment="1">
      <alignment horizontal="right" vertical="center"/>
    </xf>
    <xf numFmtId="1" fontId="27" fillId="0" borderId="0" xfId="30" applyNumberFormat="1" applyFont="1" applyAlignment="1">
      <alignment horizontal="right" vertical="center"/>
    </xf>
    <xf numFmtId="0" fontId="40" fillId="0" borderId="0" xfId="30" applyFont="1" applyAlignment="1">
      <alignment horizontal="right" vertical="center"/>
    </xf>
    <xf numFmtId="1" fontId="40" fillId="0" borderId="0" xfId="30" applyNumberFormat="1" applyFont="1" applyAlignment="1">
      <alignment horizontal="right" vertical="center"/>
    </xf>
    <xf numFmtId="0" fontId="40" fillId="0" borderId="224" xfId="15" applyNumberFormat="1" applyFont="1" applyFill="1" applyBorder="1" applyAlignment="1">
      <alignment horizontal="right" vertical="center"/>
    </xf>
    <xf numFmtId="0" fontId="40" fillId="0" borderId="209" xfId="30" applyFont="1" applyBorder="1" applyAlignment="1">
      <alignment vertical="center"/>
    </xf>
    <xf numFmtId="0" fontId="40" fillId="0" borderId="209" xfId="30" applyFont="1" applyBorder="1" applyAlignment="1">
      <alignment horizontal="center" vertical="center"/>
    </xf>
    <xf numFmtId="0" fontId="40" fillId="0" borderId="209" xfId="30" applyFont="1" applyBorder="1" applyAlignment="1">
      <alignment horizontal="right" vertical="center"/>
    </xf>
    <xf numFmtId="1" fontId="40" fillId="0" borderId="209" xfId="30" applyNumberFormat="1" applyFont="1" applyBorder="1" applyAlignment="1">
      <alignment horizontal="right" vertical="center"/>
    </xf>
    <xf numFmtId="0" fontId="107" fillId="0" borderId="204" xfId="28" applyFont="1" applyBorder="1" applyAlignment="1">
      <alignment vertical="center"/>
    </xf>
    <xf numFmtId="0" fontId="91" fillId="0" borderId="0" xfId="28" applyFont="1" applyAlignment="1">
      <alignment horizontal="center" vertical="center"/>
    </xf>
    <xf numFmtId="0" fontId="40" fillId="0" borderId="143" xfId="30" applyFont="1" applyBorder="1" applyAlignment="1">
      <alignment vertical="center"/>
    </xf>
    <xf numFmtId="0" fontId="40" fillId="0" borderId="143" xfId="30" applyFont="1" applyBorder="1" applyAlignment="1">
      <alignment horizontal="center" vertical="center"/>
    </xf>
    <xf numFmtId="10" fontId="6" fillId="0" borderId="233" xfId="30" applyNumberFormat="1" applyBorder="1" applyAlignment="1">
      <alignment horizontal="center" vertical="center"/>
    </xf>
    <xf numFmtId="173" fontId="6" fillId="0" borderId="233" xfId="15" applyNumberFormat="1" applyFont="1" applyBorder="1" applyAlignment="1">
      <alignment horizontal="center" vertical="center"/>
    </xf>
    <xf numFmtId="0" fontId="40" fillId="0" borderId="236" xfId="30" applyFont="1" applyBorder="1" applyAlignment="1">
      <alignment horizontal="center" vertical="center"/>
    </xf>
    <xf numFmtId="0" fontId="40" fillId="0" borderId="236" xfId="30" applyFont="1" applyBorder="1" applyAlignment="1">
      <alignment vertical="center"/>
    </xf>
    <xf numFmtId="173" fontId="40" fillId="0" borderId="236" xfId="15" applyNumberFormat="1" applyFont="1" applyBorder="1" applyAlignment="1">
      <alignment vertical="center"/>
    </xf>
    <xf numFmtId="173" fontId="0" fillId="0" borderId="0" xfId="15" applyNumberFormat="1" applyFont="1" applyAlignment="1"/>
    <xf numFmtId="0" fontId="88" fillId="0" borderId="203" xfId="28" applyFont="1" applyBorder="1" applyAlignment="1">
      <alignment horizontal="left" indent="1"/>
    </xf>
    <xf numFmtId="0" fontId="90" fillId="0" borderId="205" xfId="30" applyFont="1" applyBorder="1" applyAlignment="1"/>
    <xf numFmtId="0" fontId="6" fillId="0" borderId="0" xfId="28" applyAlignment="1">
      <alignment horizontal="center" vertical="center"/>
    </xf>
    <xf numFmtId="0" fontId="90" fillId="0" borderId="212" xfId="30" applyFont="1" applyBorder="1" applyAlignment="1">
      <alignment vertical="center"/>
    </xf>
    <xf numFmtId="0" fontId="90" fillId="0" borderId="143" xfId="30" applyFont="1" applyBorder="1" applyAlignment="1">
      <alignment vertical="center"/>
    </xf>
    <xf numFmtId="0" fontId="6" fillId="0" borderId="143" xfId="28" applyBorder="1" applyAlignment="1">
      <alignment horizontal="right" vertical="center"/>
    </xf>
    <xf numFmtId="0" fontId="6" fillId="0" borderId="143" xfId="28" applyBorder="1" applyAlignment="1">
      <alignment horizontal="center" vertical="center"/>
    </xf>
    <xf numFmtId="0" fontId="90" fillId="0" borderId="216" xfId="30" applyFont="1" applyBorder="1" applyAlignment="1">
      <alignment vertical="center"/>
    </xf>
    <xf numFmtId="178" fontId="40" fillId="0" borderId="233" xfId="30" applyNumberFormat="1" applyFont="1" applyBorder="1" applyAlignment="1">
      <alignment horizontal="center" vertical="center"/>
    </xf>
    <xf numFmtId="3" fontId="40" fillId="0" borderId="233" xfId="30" applyNumberFormat="1" applyFont="1" applyBorder="1" applyAlignment="1">
      <alignment horizontal="center" vertical="center"/>
    </xf>
    <xf numFmtId="178" fontId="40" fillId="0" borderId="233" xfId="15" applyNumberFormat="1" applyFont="1" applyFill="1" applyBorder="1" applyAlignment="1">
      <alignment horizontal="center" vertical="center"/>
    </xf>
    <xf numFmtId="3" fontId="40" fillId="0" borderId="233" xfId="15" applyNumberFormat="1" applyFont="1" applyFill="1" applyBorder="1" applyAlignment="1">
      <alignment horizontal="center" vertical="center"/>
    </xf>
    <xf numFmtId="10" fontId="40" fillId="0" borderId="233" xfId="15" applyNumberFormat="1" applyFont="1" applyFill="1" applyBorder="1" applyAlignment="1">
      <alignment horizontal="center" vertical="center"/>
    </xf>
    <xf numFmtId="10" fontId="6" fillId="0" borderId="233" xfId="15" applyNumberFormat="1" applyFont="1" applyBorder="1" applyAlignment="1">
      <alignment horizontal="center" vertical="center"/>
    </xf>
    <xf numFmtId="0" fontId="107" fillId="0" borderId="204" xfId="28" applyFont="1" applyBorder="1" applyAlignment="1">
      <alignment horizontal="left" vertical="center" indent="1"/>
    </xf>
    <xf numFmtId="0" fontId="6" fillId="0" borderId="212" xfId="30" applyBorder="1" applyAlignment="1">
      <alignment vertical="center"/>
    </xf>
    <xf numFmtId="0" fontId="6" fillId="0" borderId="143" xfId="30" applyBorder="1" applyAlignment="1">
      <alignment horizontal="center" vertical="center"/>
    </xf>
    <xf numFmtId="0" fontId="6" fillId="0" borderId="143" xfId="30" applyBorder="1" applyAlignment="1">
      <alignment vertical="center"/>
    </xf>
    <xf numFmtId="0" fontId="6" fillId="0" borderId="216" xfId="30" applyBorder="1" applyAlignment="1">
      <alignment vertical="center"/>
    </xf>
    <xf numFmtId="173" fontId="40" fillId="0" borderId="233" xfId="15" applyNumberFormat="1" applyFont="1" applyFill="1" applyBorder="1" applyAlignment="1">
      <alignment horizontal="center" vertical="center"/>
    </xf>
    <xf numFmtId="0" fontId="128" fillId="0" borderId="0" xfId="35" applyFont="1" applyAlignment="1">
      <alignment vertical="center"/>
    </xf>
    <xf numFmtId="0" fontId="128" fillId="0" borderId="0" xfId="35" applyFont="1"/>
    <xf numFmtId="0" fontId="1" fillId="0" borderId="0" xfId="35"/>
    <xf numFmtId="3" fontId="1" fillId="0" borderId="0" xfId="35" applyNumberFormat="1"/>
    <xf numFmtId="0" fontId="1" fillId="0" borderId="0" xfId="35" applyAlignment="1">
      <alignment horizontal="center"/>
    </xf>
    <xf numFmtId="10" fontId="1" fillId="0" borderId="0" xfId="35" applyNumberFormat="1"/>
    <xf numFmtId="4" fontId="1" fillId="0" borderId="0" xfId="35" applyNumberFormat="1"/>
    <xf numFmtId="0" fontId="1" fillId="0" borderId="0" xfId="35" applyAlignment="1">
      <alignment horizontal="right"/>
    </xf>
    <xf numFmtId="0" fontId="129" fillId="0" borderId="0" xfId="35" applyFont="1" applyAlignment="1">
      <alignment vertical="center"/>
    </xf>
    <xf numFmtId="0" fontId="76" fillId="0" borderId="0" xfId="35" applyFont="1" applyAlignment="1">
      <alignment vertical="center"/>
    </xf>
    <xf numFmtId="0" fontId="76" fillId="0" borderId="203" xfId="35" applyFont="1" applyBorder="1" applyAlignment="1">
      <alignment vertical="center"/>
    </xf>
    <xf numFmtId="0" fontId="107" fillId="5" borderId="204" xfId="28" applyFont="1" applyFill="1" applyBorder="1" applyAlignment="1"/>
    <xf numFmtId="0" fontId="107" fillId="5" borderId="204" xfId="28" applyFont="1" applyFill="1" applyBorder="1" applyAlignment="1">
      <alignment vertical="center"/>
    </xf>
    <xf numFmtId="3" fontId="90" fillId="0" borderId="204" xfId="35" applyNumberFormat="1" applyFont="1" applyBorder="1" applyAlignment="1">
      <alignment vertical="center"/>
    </xf>
    <xf numFmtId="0" fontId="90" fillId="0" borderId="204" xfId="35" applyFont="1" applyBorder="1" applyAlignment="1">
      <alignment horizontal="center" vertical="center"/>
    </xf>
    <xf numFmtId="10" fontId="90" fillId="0" borderId="204" xfId="35" applyNumberFormat="1" applyFont="1" applyBorder="1" applyAlignment="1">
      <alignment vertical="center"/>
    </xf>
    <xf numFmtId="0" fontId="90" fillId="0" borderId="204" xfId="35" applyFont="1" applyBorder="1" applyAlignment="1">
      <alignment vertical="center"/>
    </xf>
    <xf numFmtId="4" fontId="1" fillId="0" borderId="204" xfId="35" applyNumberFormat="1" applyBorder="1" applyAlignment="1">
      <alignment vertical="center"/>
    </xf>
    <xf numFmtId="0" fontId="6" fillId="5" borderId="204" xfId="28" applyFill="1" applyBorder="1" applyAlignment="1">
      <alignment horizontal="right" vertical="center"/>
    </xf>
    <xf numFmtId="0" fontId="90" fillId="0" borderId="204" xfId="35" applyFont="1" applyBorder="1" applyAlignment="1">
      <alignment horizontal="right" vertical="center"/>
    </xf>
    <xf numFmtId="0" fontId="90" fillId="0" borderId="205" xfId="35" applyFont="1" applyBorder="1" applyAlignment="1">
      <alignment vertical="center"/>
    </xf>
    <xf numFmtId="0" fontId="90" fillId="0" borderId="0" xfId="35" applyFont="1" applyAlignment="1">
      <alignment vertical="center"/>
    </xf>
    <xf numFmtId="10" fontId="130" fillId="0" borderId="0" xfId="36" applyNumberFormat="1" applyFont="1" applyAlignment="1">
      <alignment horizontal="left" vertical="center" indent="1"/>
    </xf>
    <xf numFmtId="0" fontId="76" fillId="0" borderId="206" xfId="35" applyFont="1" applyBorder="1" applyAlignment="1">
      <alignment vertical="center"/>
    </xf>
    <xf numFmtId="3" fontId="90" fillId="0" borderId="0" xfId="35" applyNumberFormat="1" applyFont="1" applyAlignment="1">
      <alignment vertical="center"/>
    </xf>
    <xf numFmtId="0" fontId="90" fillId="0" borderId="0" xfId="35" applyFont="1" applyAlignment="1">
      <alignment horizontal="center" vertical="center"/>
    </xf>
    <xf numFmtId="10" fontId="90" fillId="0" borderId="0" xfId="35" applyNumberFormat="1" applyFont="1" applyAlignment="1">
      <alignment vertical="center"/>
    </xf>
    <xf numFmtId="4" fontId="1" fillId="0" borderId="0" xfId="35" applyNumberFormat="1" applyAlignment="1">
      <alignment vertical="center"/>
    </xf>
    <xf numFmtId="0" fontId="90" fillId="0" borderId="0" xfId="35" applyFont="1" applyAlignment="1">
      <alignment horizontal="right" vertical="center"/>
    </xf>
    <xf numFmtId="0" fontId="6" fillId="5" borderId="0" xfId="28" applyFill="1" applyAlignment="1">
      <alignment horizontal="right" vertical="center"/>
    </xf>
    <xf numFmtId="0" fontId="90" fillId="0" borderId="207" xfId="35" applyFont="1" applyBorder="1" applyAlignment="1">
      <alignment vertical="center"/>
    </xf>
    <xf numFmtId="0" fontId="131" fillId="0" borderId="0" xfId="35" applyFont="1" applyAlignment="1">
      <alignment horizontal="left" vertical="center" indent="4"/>
    </xf>
    <xf numFmtId="0" fontId="128" fillId="0" borderId="206" xfId="35" applyFont="1" applyBorder="1"/>
    <xf numFmtId="0" fontId="1" fillId="0" borderId="207" xfId="35" applyBorder="1"/>
    <xf numFmtId="0" fontId="1" fillId="0" borderId="0" xfId="35" applyAlignment="1">
      <alignment vertical="center"/>
    </xf>
    <xf numFmtId="10" fontId="128" fillId="0" borderId="0" xfId="36" applyNumberFormat="1" applyFont="1" applyBorder="1" applyAlignment="1">
      <alignment vertical="center"/>
    </xf>
    <xf numFmtId="10" fontId="128" fillId="0" borderId="206" xfId="36" applyNumberFormat="1" applyFont="1" applyBorder="1" applyAlignment="1">
      <alignment vertical="center"/>
    </xf>
    <xf numFmtId="10" fontId="133" fillId="0" borderId="0" xfId="36" applyNumberFormat="1" applyFont="1" applyBorder="1" applyAlignment="1">
      <alignment vertical="center"/>
    </xf>
    <xf numFmtId="3" fontId="133" fillId="0" borderId="0" xfId="36" applyNumberFormat="1" applyFont="1" applyBorder="1" applyAlignment="1">
      <alignment vertical="center"/>
    </xf>
    <xf numFmtId="0" fontId="4" fillId="0" borderId="0" xfId="35" applyFont="1" applyAlignment="1">
      <alignment horizontal="center" vertical="center"/>
    </xf>
    <xf numFmtId="0" fontId="1" fillId="0" borderId="207" xfId="35" applyBorder="1" applyAlignment="1">
      <alignment vertical="center"/>
    </xf>
    <xf numFmtId="3" fontId="128" fillId="0" borderId="0" xfId="35" applyNumberFormat="1" applyFont="1"/>
    <xf numFmtId="3" fontId="128" fillId="0" borderId="206" xfId="35" applyNumberFormat="1" applyFont="1" applyBorder="1"/>
    <xf numFmtId="3" fontId="133" fillId="0" borderId="0" xfId="35" applyNumberFormat="1" applyFont="1"/>
    <xf numFmtId="0" fontId="4" fillId="0" borderId="0" xfId="35" applyFont="1" applyAlignment="1">
      <alignment horizontal="center"/>
    </xf>
    <xf numFmtId="10" fontId="4" fillId="0" borderId="0" xfId="35" applyNumberFormat="1" applyFont="1" applyAlignment="1">
      <alignment horizontal="center"/>
    </xf>
    <xf numFmtId="4" fontId="4" fillId="0" borderId="0" xfId="35" applyNumberFormat="1" applyFont="1" applyAlignment="1">
      <alignment horizontal="center"/>
    </xf>
    <xf numFmtId="9" fontId="128" fillId="0" borderId="0" xfId="35" applyNumberFormat="1" applyFont="1" applyAlignment="1">
      <alignment vertical="center"/>
    </xf>
    <xf numFmtId="9" fontId="128" fillId="0" borderId="206" xfId="35" applyNumberFormat="1" applyFont="1" applyBorder="1" applyAlignment="1">
      <alignment vertical="center"/>
    </xf>
    <xf numFmtId="0" fontId="2" fillId="29" borderId="0" xfId="35" applyFont="1" applyFill="1" applyAlignment="1">
      <alignment horizontal="center" vertical="center"/>
    </xf>
    <xf numFmtId="0" fontId="1" fillId="0" borderId="0" xfId="35" applyAlignment="1">
      <alignment horizontal="center" vertical="center"/>
    </xf>
    <xf numFmtId="9" fontId="128" fillId="0" borderId="0" xfId="35" applyNumberFormat="1" applyFont="1"/>
    <xf numFmtId="9" fontId="128" fillId="0" borderId="206" xfId="35" applyNumberFormat="1" applyFont="1" applyBorder="1"/>
    <xf numFmtId="187" fontId="128" fillId="0" borderId="0" xfId="35" applyNumberFormat="1" applyFont="1"/>
    <xf numFmtId="14" fontId="128" fillId="0" borderId="0" xfId="35" applyNumberFormat="1" applyFont="1" applyAlignment="1">
      <alignment horizontal="center"/>
    </xf>
    <xf numFmtId="3" fontId="128" fillId="0" borderId="0" xfId="35" applyNumberFormat="1" applyFont="1" applyAlignment="1">
      <alignment horizontal="center"/>
    </xf>
    <xf numFmtId="0" fontId="128" fillId="0" borderId="0" xfId="35" applyFont="1" applyAlignment="1">
      <alignment horizontal="center"/>
    </xf>
    <xf numFmtId="10" fontId="132" fillId="0" borderId="0" xfId="36" applyNumberFormat="1" applyFont="1" applyBorder="1" applyAlignment="1">
      <alignment horizontal="center"/>
    </xf>
    <xf numFmtId="4" fontId="128" fillId="0" borderId="0" xfId="35" applyNumberFormat="1" applyFont="1" applyAlignment="1">
      <alignment horizontal="center"/>
    </xf>
    <xf numFmtId="4" fontId="128" fillId="0" borderId="0" xfId="35" applyNumberFormat="1" applyFont="1" applyAlignment="1">
      <alignment horizontal="right"/>
    </xf>
    <xf numFmtId="10" fontId="3" fillId="0" borderId="0" xfId="36" applyNumberFormat="1" applyFont="1" applyFill="1" applyBorder="1"/>
    <xf numFmtId="10" fontId="3" fillId="0" borderId="0" xfId="36" applyNumberFormat="1" applyFont="1" applyFill="1" applyBorder="1" applyAlignment="1">
      <alignment horizontal="right"/>
    </xf>
    <xf numFmtId="4" fontId="1" fillId="0" borderId="0" xfId="35" applyNumberFormat="1" applyAlignment="1">
      <alignment horizontal="center"/>
    </xf>
    <xf numFmtId="14" fontId="128" fillId="0" borderId="0" xfId="35" applyNumberFormat="1" applyFont="1"/>
    <xf numFmtId="4" fontId="131" fillId="0" borderId="0" xfId="35" applyNumberFormat="1" applyFont="1"/>
    <xf numFmtId="14" fontId="128" fillId="0" borderId="206" xfId="35" applyNumberFormat="1" applyFont="1" applyBorder="1"/>
    <xf numFmtId="17" fontId="131" fillId="0" borderId="0" xfId="35" applyNumberFormat="1" applyFont="1"/>
    <xf numFmtId="4" fontId="131" fillId="0" borderId="206" xfId="35" applyNumberFormat="1" applyFont="1" applyBorder="1"/>
    <xf numFmtId="17" fontId="131" fillId="0" borderId="206" xfId="35" applyNumberFormat="1" applyFont="1" applyBorder="1"/>
    <xf numFmtId="10" fontId="132" fillId="0" borderId="0" xfId="36" applyNumberFormat="1" applyFont="1" applyFill="1" applyBorder="1" applyAlignment="1">
      <alignment horizontal="center"/>
    </xf>
    <xf numFmtId="10" fontId="131" fillId="0" borderId="0" xfId="35" applyNumberFormat="1" applyFont="1" applyAlignment="1">
      <alignment horizontal="left" vertical="center" indent="2"/>
    </xf>
    <xf numFmtId="14" fontId="134" fillId="0" borderId="0" xfId="35" applyNumberFormat="1" applyFont="1" applyAlignment="1">
      <alignment horizontal="left" indent="9"/>
    </xf>
    <xf numFmtId="14" fontId="128" fillId="0" borderId="0" xfId="35" applyNumberFormat="1" applyFont="1" applyAlignment="1">
      <alignment horizontal="left" indent="9"/>
    </xf>
    <xf numFmtId="14" fontId="128" fillId="0" borderId="0" xfId="36" applyNumberFormat="1" applyFont="1"/>
    <xf numFmtId="14" fontId="128" fillId="0" borderId="206" xfId="36" applyNumberFormat="1" applyFont="1" applyBorder="1"/>
    <xf numFmtId="0" fontId="128" fillId="0" borderId="208" xfId="35" applyFont="1" applyBorder="1"/>
    <xf numFmtId="0" fontId="1" fillId="0" borderId="209" xfId="35" applyBorder="1"/>
    <xf numFmtId="3" fontId="1" fillId="0" borderId="209" xfId="35" applyNumberFormat="1" applyBorder="1"/>
    <xf numFmtId="0" fontId="1" fillId="0" borderId="209" xfId="35" applyBorder="1" applyAlignment="1">
      <alignment horizontal="center"/>
    </xf>
    <xf numFmtId="10" fontId="1" fillId="0" borderId="209" xfId="35" applyNumberFormat="1" applyBorder="1"/>
    <xf numFmtId="4" fontId="1" fillId="0" borderId="209" xfId="35" applyNumberFormat="1" applyBorder="1"/>
    <xf numFmtId="0" fontId="1" fillId="0" borderId="209" xfId="35" applyBorder="1" applyAlignment="1">
      <alignment horizontal="right"/>
    </xf>
    <xf numFmtId="0" fontId="1" fillId="0" borderId="210" xfId="35" applyBorder="1"/>
    <xf numFmtId="10" fontId="90" fillId="0" borderId="207" xfId="1" applyNumberFormat="1" applyFont="1" applyBorder="1" applyAlignment="1">
      <alignment horizontal="right" vertical="center" indent="1"/>
    </xf>
    <xf numFmtId="0" fontId="135" fillId="5" borderId="206" xfId="30" applyFont="1" applyFill="1" applyBorder="1" applyAlignment="1">
      <alignment horizontal="left" vertical="center" indent="1"/>
    </xf>
    <xf numFmtId="0" fontId="136" fillId="5" borderId="206" xfId="30" applyFont="1" applyFill="1" applyBorder="1" applyAlignment="1">
      <alignment horizontal="left" vertical="center" indent="1"/>
    </xf>
    <xf numFmtId="0" fontId="135" fillId="0" borderId="206" xfId="30" applyFont="1" applyBorder="1" applyAlignment="1">
      <alignment horizontal="left" vertical="center" indent="1"/>
    </xf>
    <xf numFmtId="0" fontId="136" fillId="0" borderId="206" xfId="30" applyFont="1" applyBorder="1" applyAlignment="1">
      <alignment horizontal="left" vertical="center" indent="1"/>
    </xf>
    <xf numFmtId="0" fontId="136" fillId="0" borderId="0" xfId="30" applyFont="1" applyAlignment="1">
      <alignment horizontal="left" vertical="center" indent="1"/>
    </xf>
    <xf numFmtId="0" fontId="137" fillId="0" borderId="0" xfId="30" applyFont="1" applyAlignment="1">
      <alignment horizontal="left" vertical="center"/>
    </xf>
    <xf numFmtId="0" fontId="39" fillId="3" borderId="0" xfId="33" applyFont="1" applyFill="1"/>
    <xf numFmtId="0" fontId="44" fillId="3" borderId="0" xfId="33" applyFont="1" applyFill="1"/>
    <xf numFmtId="0" fontId="115" fillId="3" borderId="0" xfId="33" applyFont="1" applyFill="1" applyAlignment="1">
      <alignment horizontal="left"/>
    </xf>
    <xf numFmtId="0" fontId="116" fillId="3" borderId="0" xfId="33" applyFont="1" applyFill="1"/>
    <xf numFmtId="0" fontId="116" fillId="3" borderId="0" xfId="33" applyFont="1" applyFill="1" applyAlignment="1">
      <alignment horizontal="center"/>
    </xf>
    <xf numFmtId="169" fontId="116" fillId="3" borderId="0" xfId="34" applyFont="1" applyFill="1"/>
    <xf numFmtId="0" fontId="38" fillId="3" borderId="38" xfId="33" applyFont="1" applyFill="1" applyBorder="1" applyAlignment="1">
      <alignment horizontal="left" vertical="center" indent="1"/>
    </xf>
    <xf numFmtId="0" fontId="38" fillId="3" borderId="39" xfId="33" applyFont="1" applyFill="1" applyBorder="1" applyAlignment="1">
      <alignment horizontal="left" vertical="center" indent="1"/>
    </xf>
    <xf numFmtId="0" fontId="38" fillId="3" borderId="39" xfId="33" applyFont="1" applyFill="1" applyBorder="1" applyAlignment="1">
      <alignment vertical="center"/>
    </xf>
    <xf numFmtId="0" fontId="37" fillId="3" borderId="39" xfId="33" applyFont="1" applyFill="1" applyBorder="1" applyAlignment="1">
      <alignment horizontal="center" vertical="center" wrapText="1"/>
    </xf>
    <xf numFmtId="0" fontId="37" fillId="3" borderId="39" xfId="33" applyFont="1" applyFill="1" applyBorder="1" applyAlignment="1">
      <alignment horizontal="center" vertical="center"/>
    </xf>
    <xf numFmtId="169" fontId="37" fillId="3" borderId="40" xfId="34" applyFont="1" applyFill="1" applyBorder="1" applyAlignment="1">
      <alignment horizontal="center" vertical="center" wrapText="1"/>
    </xf>
    <xf numFmtId="0" fontId="135" fillId="0" borderId="0" xfId="30" applyFont="1" applyAlignment="1">
      <alignment horizontal="left" vertical="center"/>
    </xf>
    <xf numFmtId="0" fontId="135" fillId="0" borderId="204" xfId="30" applyFont="1" applyBorder="1" applyAlignment="1">
      <alignment horizontal="left" vertical="center"/>
    </xf>
    <xf numFmtId="0" fontId="38" fillId="3" borderId="217" xfId="30" applyFont="1" applyFill="1" applyBorder="1" applyAlignment="1">
      <alignment horizontal="center" vertical="center"/>
    </xf>
    <xf numFmtId="0" fontId="38" fillId="3" borderId="220" xfId="30" applyFont="1" applyFill="1" applyBorder="1" applyAlignment="1">
      <alignment horizontal="center" vertical="center"/>
    </xf>
    <xf numFmtId="0" fontId="115" fillId="3" borderId="220" xfId="30" applyFont="1" applyFill="1" applyBorder="1" applyAlignment="1">
      <alignment horizontal="center" vertical="center" wrapText="1"/>
    </xf>
    <xf numFmtId="0" fontId="38" fillId="3" borderId="220" xfId="30" applyFont="1" applyFill="1" applyBorder="1" applyAlignment="1">
      <alignment horizontal="center" vertical="center" wrapText="1"/>
    </xf>
    <xf numFmtId="0" fontId="38" fillId="3" borderId="218" xfId="30" applyFont="1" applyFill="1" applyBorder="1" applyAlignment="1">
      <alignment horizontal="center" vertical="center" wrapText="1"/>
    </xf>
    <xf numFmtId="1" fontId="38" fillId="3" borderId="220" xfId="30" applyNumberFormat="1" applyFont="1" applyFill="1" applyBorder="1" applyAlignment="1">
      <alignment horizontal="center" vertical="center" wrapText="1"/>
    </xf>
    <xf numFmtId="0" fontId="27" fillId="0" borderId="220" xfId="30" quotePrefix="1" applyFont="1" applyBorder="1" applyAlignment="1">
      <alignment horizontal="center" vertical="center" wrapText="1"/>
    </xf>
    <xf numFmtId="0" fontId="27" fillId="0" borderId="220" xfId="30" applyFont="1" applyBorder="1" applyAlignment="1">
      <alignment horizontal="center" vertical="center" wrapText="1"/>
    </xf>
    <xf numFmtId="49" fontId="47" fillId="0" borderId="0" xfId="28" applyNumberFormat="1" applyFont="1" applyAlignment="1">
      <alignment horizontal="left" vertical="center"/>
    </xf>
    <xf numFmtId="3" fontId="90" fillId="0" borderId="0" xfId="28" applyNumberFormat="1" applyFont="1" applyAlignment="1">
      <alignment vertical="center"/>
    </xf>
    <xf numFmtId="0" fontId="139" fillId="0" borderId="204" xfId="28" applyFont="1" applyBorder="1" applyAlignment="1"/>
    <xf numFmtId="0" fontId="142" fillId="0" borderId="0" xfId="30" applyFont="1" applyAlignment="1">
      <alignment vertical="center"/>
    </xf>
    <xf numFmtId="0" fontId="137" fillId="0" borderId="0" xfId="30" applyFont="1" applyAlignment="1">
      <alignment vertical="center"/>
    </xf>
    <xf numFmtId="0" fontId="143" fillId="0" borderId="0" xfId="30" applyFont="1" applyAlignment="1">
      <alignment vertical="center"/>
    </xf>
    <xf numFmtId="0" fontId="135" fillId="0" borderId="0" xfId="30" applyFont="1" applyAlignment="1">
      <alignment vertical="center"/>
    </xf>
    <xf numFmtId="0" fontId="139" fillId="0" borderId="204" xfId="28" applyFont="1" applyBorder="1" applyAlignment="1">
      <alignment horizontal="left" indent="1"/>
    </xf>
    <xf numFmtId="0" fontId="139" fillId="0" borderId="203" xfId="28" applyFont="1" applyBorder="1" applyAlignment="1">
      <alignment horizontal="left" indent="1"/>
    </xf>
    <xf numFmtId="0" fontId="2" fillId="3" borderId="0" xfId="35" applyFont="1" applyFill="1" applyAlignment="1">
      <alignment horizontal="center" vertical="center"/>
    </xf>
    <xf numFmtId="3" fontId="2" fillId="3" borderId="0" xfId="35" applyNumberFormat="1" applyFont="1" applyFill="1" applyAlignment="1">
      <alignment horizontal="center" vertical="center"/>
    </xf>
    <xf numFmtId="10" fontId="2" fillId="3" borderId="0" xfId="35" applyNumberFormat="1" applyFont="1" applyFill="1" applyAlignment="1">
      <alignment horizontal="center" vertical="center"/>
    </xf>
    <xf numFmtId="4" fontId="2" fillId="3" borderId="0" xfId="35" applyNumberFormat="1" applyFont="1" applyFill="1" applyAlignment="1">
      <alignment horizontal="center" vertical="center"/>
    </xf>
    <xf numFmtId="178" fontId="132" fillId="15" borderId="0" xfId="35" applyNumberFormat="1" applyFont="1" applyFill="1" applyAlignment="1">
      <alignment horizontal="left" vertical="center" indent="9"/>
    </xf>
    <xf numFmtId="10" fontId="132" fillId="15" borderId="0" xfId="35" applyNumberFormat="1" applyFont="1" applyFill="1" applyAlignment="1">
      <alignment horizontal="left" vertical="center" indent="9"/>
    </xf>
    <xf numFmtId="14" fontId="132" fillId="15" borderId="0" xfId="35" applyNumberFormat="1" applyFont="1" applyFill="1" applyAlignment="1">
      <alignment horizontal="left" vertical="center" indent="9"/>
    </xf>
    <xf numFmtId="0" fontId="58" fillId="0" borderId="212" xfId="30" applyFont="1" applyBorder="1" applyAlignment="1">
      <alignment horizontal="left" vertical="center"/>
    </xf>
    <xf numFmtId="0" fontId="47" fillId="0" borderId="0" xfId="30" applyFont="1" applyAlignment="1">
      <alignment horizontal="center" vertical="center"/>
    </xf>
    <xf numFmtId="14" fontId="42" fillId="4" borderId="237" xfId="13" applyNumberFormat="1" applyFont="1" applyFill="1" applyBorder="1" applyAlignment="1">
      <alignment horizontal="center" vertical="center"/>
    </xf>
    <xf numFmtId="4" fontId="45" fillId="0" borderId="238" xfId="16" applyNumberFormat="1" applyFont="1" applyBorder="1" applyAlignment="1">
      <alignment horizontal="right" vertical="center" indent="1"/>
    </xf>
    <xf numFmtId="14" fontId="42" fillId="4" borderId="239" xfId="13" applyNumberFormat="1" applyFont="1" applyFill="1" applyBorder="1" applyAlignment="1">
      <alignment horizontal="center" vertical="center"/>
    </xf>
    <xf numFmtId="0" fontId="136" fillId="0" borderId="206" xfId="28" applyFont="1" applyBorder="1" applyAlignment="1"/>
    <xf numFmtId="0" fontId="144" fillId="0" borderId="206" xfId="28" applyFont="1" applyBorder="1" applyAlignment="1">
      <alignment horizontal="left" indent="1"/>
    </xf>
    <xf numFmtId="0" fontId="136" fillId="0" borderId="206" xfId="28" applyFont="1" applyBorder="1" applyAlignment="1">
      <alignment horizontal="left" indent="1"/>
    </xf>
    <xf numFmtId="0" fontId="144" fillId="0" borderId="206" xfId="28" applyFont="1" applyBorder="1" applyAlignment="1">
      <alignment horizontal="left" wrapText="1" indent="1"/>
    </xf>
    <xf numFmtId="0" fontId="141" fillId="0" borderId="0" xfId="28" applyFont="1" applyAlignment="1">
      <alignment horizontal="left" vertical="center" wrapText="1"/>
    </xf>
    <xf numFmtId="0" fontId="135" fillId="0" borderId="143" xfId="30" applyFont="1" applyBorder="1" applyAlignment="1">
      <alignment horizontal="left" vertical="center"/>
    </xf>
    <xf numFmtId="0" fontId="99" fillId="0" borderId="0" xfId="28" applyFont="1" applyAlignment="1"/>
    <xf numFmtId="0" fontId="145" fillId="0" borderId="206" xfId="30" applyFont="1" applyBorder="1" applyAlignment="1">
      <alignment horizontal="left" vertical="center" indent="1"/>
    </xf>
    <xf numFmtId="14" fontId="27" fillId="0" borderId="156" xfId="6" applyNumberFormat="1" applyFont="1" applyBorder="1" applyAlignment="1">
      <alignment vertical="center"/>
    </xf>
    <xf numFmtId="0" fontId="6" fillId="0" borderId="0" xfId="0" applyFont="1"/>
    <xf numFmtId="4" fontId="6" fillId="0" borderId="0" xfId="9" applyNumberFormat="1"/>
    <xf numFmtId="4" fontId="6" fillId="0" borderId="0" xfId="9" applyNumberFormat="1" applyAlignment="1">
      <alignment vertical="center"/>
    </xf>
    <xf numFmtId="4" fontId="147" fillId="0" borderId="0" xfId="9" applyNumberFormat="1" applyFont="1" applyAlignment="1">
      <alignment vertical="center"/>
    </xf>
    <xf numFmtId="4" fontId="148" fillId="0" borderId="0" xfId="9" applyNumberFormat="1" applyFont="1" applyAlignment="1">
      <alignment horizontal="center" vertical="center"/>
    </xf>
    <xf numFmtId="10" fontId="6" fillId="0" borderId="0" xfId="1" applyNumberFormat="1" applyFont="1"/>
    <xf numFmtId="0" fontId="13" fillId="0" borderId="0" xfId="28" quotePrefix="1" applyFont="1" applyAlignment="1">
      <alignment horizontal="left"/>
    </xf>
    <xf numFmtId="4" fontId="1" fillId="1" borderId="23" xfId="7" applyNumberFormat="1" applyFill="1" applyBorder="1" applyAlignment="1">
      <alignment vertical="center"/>
    </xf>
    <xf numFmtId="4" fontId="1" fillId="1" borderId="35" xfId="7" applyNumberFormat="1" applyFill="1" applyBorder="1" applyAlignment="1">
      <alignment horizontal="right" vertical="center"/>
    </xf>
    <xf numFmtId="3" fontId="1" fillId="1" borderId="24" xfId="7" applyNumberFormat="1" applyFill="1" applyBorder="1" applyAlignment="1">
      <alignment horizontal="right" vertical="center"/>
    </xf>
    <xf numFmtId="3" fontId="1" fillId="1" borderId="24" xfId="7" applyNumberFormat="1" applyFill="1" applyBorder="1" applyAlignment="1">
      <alignment vertical="center"/>
    </xf>
    <xf numFmtId="4" fontId="1" fillId="30" borderId="26" xfId="7" applyNumberFormat="1" applyFill="1" applyBorder="1" applyAlignment="1">
      <alignment vertical="center"/>
    </xf>
    <xf numFmtId="4" fontId="1" fillId="1" borderId="248" xfId="7" applyNumberFormat="1" applyFill="1" applyBorder="1" applyAlignment="1">
      <alignment vertical="center"/>
    </xf>
    <xf numFmtId="3" fontId="1" fillId="30" borderId="25" xfId="7" applyNumberFormat="1" applyFill="1" applyBorder="1" applyAlignment="1">
      <alignment vertical="center"/>
    </xf>
    <xf numFmtId="4" fontId="1" fillId="1" borderId="249" xfId="7" applyNumberFormat="1" applyFill="1" applyBorder="1" applyAlignment="1">
      <alignment vertical="center"/>
    </xf>
    <xf numFmtId="3" fontId="1" fillId="1" borderId="250" xfId="7" applyNumberFormat="1" applyFill="1" applyBorder="1" applyAlignment="1">
      <alignment vertical="center"/>
    </xf>
    <xf numFmtId="4" fontId="149" fillId="0" borderId="252" xfId="40" applyNumberFormat="1" applyFont="1" applyBorder="1" applyAlignment="1">
      <alignment horizontal="center" vertical="center"/>
    </xf>
    <xf numFmtId="14" fontId="149" fillId="0" borderId="251" xfId="40" applyNumberFormat="1" applyFont="1" applyBorder="1" applyAlignment="1">
      <alignment horizontal="centerContinuous" vertical="center"/>
    </xf>
    <xf numFmtId="4" fontId="149" fillId="0" borderId="252" xfId="40" applyNumberFormat="1" applyFont="1" applyBorder="1" applyAlignment="1">
      <alignment horizontal="centerContinuous" vertical="center"/>
    </xf>
    <xf numFmtId="4" fontId="0" fillId="0" borderId="89" xfId="41" applyNumberFormat="1" applyFont="1" applyBorder="1" applyAlignment="1">
      <alignment horizontal="center" vertical="center" wrapText="1"/>
    </xf>
    <xf numFmtId="4" fontId="6" fillId="0" borderId="266" xfId="40" applyNumberFormat="1" applyBorder="1" applyAlignment="1">
      <alignment horizontal="center" vertical="center"/>
    </xf>
    <xf numFmtId="4" fontId="6" fillId="0" borderId="89" xfId="40" applyNumberFormat="1" applyBorder="1" applyAlignment="1">
      <alignment horizontal="center" vertical="center"/>
    </xf>
    <xf numFmtId="4" fontId="6" fillId="0" borderId="267" xfId="40" applyNumberFormat="1" applyBorder="1" applyAlignment="1">
      <alignment horizontal="center" vertical="center"/>
    </xf>
    <xf numFmtId="4" fontId="6" fillId="0" borderId="267" xfId="40" applyNumberFormat="1" applyBorder="1" applyAlignment="1">
      <alignment horizontal="center" vertical="center" wrapText="1"/>
    </xf>
    <xf numFmtId="14" fontId="0" fillId="0" borderId="0" xfId="0" applyNumberFormat="1"/>
    <xf numFmtId="4" fontId="0" fillId="0" borderId="0" xfId="0" applyNumberFormat="1"/>
    <xf numFmtId="3" fontId="149" fillId="0" borderId="252" xfId="40" applyNumberFormat="1" applyFont="1" applyBorder="1" applyAlignment="1">
      <alignment horizontal="centerContinuous" vertical="center"/>
    </xf>
    <xf numFmtId="3" fontId="0" fillId="0" borderId="0" xfId="0" applyNumberFormat="1"/>
    <xf numFmtId="3" fontId="149" fillId="0" borderId="252" xfId="40" applyNumberFormat="1" applyFont="1" applyBorder="1" applyAlignment="1">
      <alignment horizontal="center" vertical="center"/>
    </xf>
    <xf numFmtId="0" fontId="58" fillId="0" borderId="269" xfId="2" applyFont="1" applyBorder="1" applyAlignment="1">
      <alignment horizontal="center" vertical="center" wrapText="1"/>
    </xf>
    <xf numFmtId="0" fontId="128" fillId="0" borderId="0" xfId="2" applyFont="1"/>
    <xf numFmtId="0" fontId="27" fillId="7" borderId="269" xfId="2" applyFont="1" applyFill="1" applyBorder="1" applyAlignment="1">
      <alignment horizontal="center" vertical="center" wrapText="1"/>
    </xf>
    <xf numFmtId="0" fontId="27" fillId="7" borderId="270" xfId="2" applyFont="1" applyFill="1" applyBorder="1" applyAlignment="1">
      <alignment horizontal="center" vertical="center" wrapText="1"/>
    </xf>
    <xf numFmtId="0" fontId="27" fillId="7" borderId="251" xfId="2" applyFont="1" applyFill="1" applyBorder="1" applyAlignment="1">
      <alignment horizontal="center" vertical="center" wrapText="1"/>
    </xf>
    <xf numFmtId="0" fontId="4" fillId="9" borderId="82" xfId="26" applyNumberFormat="1" applyFont="1" applyFill="1" applyBorder="1" applyAlignment="1">
      <alignment horizontal="center" vertical="center"/>
    </xf>
    <xf numFmtId="14" fontId="1" fillId="4" borderId="79" xfId="2" applyNumberFormat="1" applyFill="1" applyBorder="1" applyAlignment="1">
      <alignment horizontal="center" vertical="center"/>
    </xf>
    <xf numFmtId="14" fontId="1" fillId="4" borderId="66" xfId="2" applyNumberFormat="1" applyFill="1" applyBorder="1" applyAlignment="1">
      <alignment horizontal="center" vertical="center"/>
    </xf>
    <xf numFmtId="14" fontId="1" fillId="4" borderId="67" xfId="2" applyNumberFormat="1" applyFill="1" applyBorder="1" applyAlignment="1">
      <alignment horizontal="center" vertical="center"/>
    </xf>
    <xf numFmtId="14" fontId="27" fillId="0" borderId="271" xfId="3" applyNumberFormat="1" applyFont="1" applyBorder="1" applyAlignment="1">
      <alignment horizontal="center"/>
    </xf>
    <xf numFmtId="0" fontId="29" fillId="3" borderId="9" xfId="6" applyFont="1" applyFill="1" applyBorder="1" applyAlignment="1">
      <alignment vertical="center"/>
    </xf>
    <xf numFmtId="3" fontId="45" fillId="0" borderId="272" xfId="16" applyNumberFormat="1" applyFont="1" applyBorder="1" applyAlignment="1">
      <alignment horizontal="right" vertical="center" indent="1"/>
    </xf>
    <xf numFmtId="3" fontId="45" fillId="0" borderId="93" xfId="16" applyNumberFormat="1" applyFont="1" applyBorder="1" applyAlignment="1">
      <alignment horizontal="right" vertical="center" indent="1"/>
    </xf>
    <xf numFmtId="3" fontId="45" fillId="0" borderId="273" xfId="16" applyNumberFormat="1" applyFont="1" applyBorder="1" applyAlignment="1">
      <alignment horizontal="right" vertical="center" indent="1"/>
    </xf>
    <xf numFmtId="14" fontId="42" fillId="4" borderId="274" xfId="13" applyNumberFormat="1" applyFont="1" applyFill="1" applyBorder="1" applyAlignment="1">
      <alignment horizontal="center" vertical="center"/>
    </xf>
    <xf numFmtId="0" fontId="1" fillId="0" borderId="37" xfId="2" applyBorder="1"/>
    <xf numFmtId="0" fontId="150" fillId="0" borderId="0" xfId="0" applyFont="1"/>
    <xf numFmtId="167" fontId="37" fillId="9" borderId="42" xfId="12" applyFont="1" applyFill="1" applyBorder="1" applyAlignment="1">
      <alignment horizontal="centerContinuous" vertical="center"/>
    </xf>
    <xf numFmtId="167" fontId="37" fillId="9" borderId="278" xfId="12" applyFont="1" applyFill="1" applyBorder="1" applyAlignment="1">
      <alignment horizontal="centerContinuous" vertical="center"/>
    </xf>
    <xf numFmtId="167" fontId="37" fillId="9" borderId="266" xfId="12" applyFont="1" applyFill="1" applyBorder="1" applyAlignment="1">
      <alignment horizontal="center" vertical="center" wrapText="1"/>
    </xf>
    <xf numFmtId="167" fontId="37" fillId="9" borderId="89" xfId="12" applyFont="1" applyFill="1" applyBorder="1" applyAlignment="1">
      <alignment horizontal="center" vertical="center" wrapText="1"/>
    </xf>
    <xf numFmtId="167" fontId="37" fillId="9" borderId="279" xfId="12" applyFont="1" applyFill="1" applyBorder="1" applyAlignment="1">
      <alignment horizontal="centerContinuous" vertical="center"/>
    </xf>
    <xf numFmtId="167" fontId="37" fillId="9" borderId="267" xfId="12" applyFont="1" applyFill="1" applyBorder="1" applyAlignment="1">
      <alignment horizontal="center" vertical="center" wrapText="1"/>
    </xf>
    <xf numFmtId="14" fontId="27" fillId="0" borderId="83" xfId="3" applyNumberFormat="1" applyFont="1" applyBorder="1" applyAlignment="1">
      <alignment horizontal="center"/>
    </xf>
    <xf numFmtId="167" fontId="6" fillId="12" borderId="278" xfId="12" applyFont="1" applyFill="1" applyBorder="1" applyAlignment="1">
      <alignment horizontal="centerContinuous" vertical="center"/>
    </xf>
    <xf numFmtId="167" fontId="6" fillId="12" borderId="89" xfId="12" applyFont="1" applyFill="1" applyBorder="1" applyAlignment="1">
      <alignment horizontal="center" vertical="center" wrapText="1"/>
    </xf>
    <xf numFmtId="3" fontId="6" fillId="0" borderId="0" xfId="13" applyNumberFormat="1"/>
    <xf numFmtId="3" fontId="30" fillId="3" borderId="9" xfId="6" applyNumberFormat="1" applyFont="1" applyFill="1" applyBorder="1" applyAlignment="1">
      <alignment vertical="center"/>
    </xf>
    <xf numFmtId="3" fontId="27" fillId="7" borderId="76" xfId="13" applyNumberFormat="1" applyFont="1" applyFill="1" applyBorder="1" applyAlignment="1">
      <alignment horizontal="centerContinuous" vertical="center" wrapText="1"/>
    </xf>
    <xf numFmtId="3" fontId="6" fillId="12" borderId="279" xfId="12" applyNumberFormat="1" applyFont="1" applyFill="1" applyBorder="1" applyAlignment="1">
      <alignment horizontal="centerContinuous" vertical="center"/>
    </xf>
    <xf numFmtId="3" fontId="6" fillId="12" borderId="267" xfId="12" applyNumberFormat="1" applyFont="1" applyFill="1" applyBorder="1" applyAlignment="1">
      <alignment horizontal="center" vertical="center" wrapText="1"/>
    </xf>
    <xf numFmtId="3" fontId="27" fillId="11" borderId="65" xfId="3" applyNumberFormat="1" applyFont="1" applyFill="1" applyBorder="1" applyAlignment="1">
      <alignment horizontal="right" vertical="center" wrapText="1"/>
    </xf>
    <xf numFmtId="3" fontId="41" fillId="11" borderId="65" xfId="3" applyNumberFormat="1" applyFont="1" applyFill="1" applyBorder="1" applyAlignment="1">
      <alignment horizontal="right" vertical="center" wrapText="1"/>
    </xf>
    <xf numFmtId="4" fontId="27" fillId="0" borderId="65" xfId="3" applyNumberFormat="1" applyFont="1" applyBorder="1" applyAlignment="1">
      <alignment horizontal="right" vertical="center" wrapText="1"/>
    </xf>
    <xf numFmtId="167" fontId="37" fillId="9" borderId="283" xfId="12" applyFont="1" applyFill="1" applyBorder="1" applyAlignment="1">
      <alignment horizontal="centerContinuous" vertical="center" wrapText="1"/>
    </xf>
    <xf numFmtId="167" fontId="37" fillId="9" borderId="277" xfId="12" applyFont="1" applyFill="1" applyBorder="1" applyAlignment="1">
      <alignment horizontal="centerContinuous" vertical="center" wrapText="1"/>
    </xf>
    <xf numFmtId="3" fontId="27" fillId="7" borderId="38" xfId="13" applyNumberFormat="1" applyFont="1" applyFill="1" applyBorder="1" applyAlignment="1">
      <alignment horizontal="centerContinuous" vertical="center" wrapText="1"/>
    </xf>
    <xf numFmtId="3" fontId="37" fillId="9" borderId="282" xfId="12" applyNumberFormat="1" applyFont="1" applyFill="1" applyBorder="1" applyAlignment="1">
      <alignment horizontal="centerContinuous" vertical="center" wrapText="1"/>
    </xf>
    <xf numFmtId="3" fontId="37" fillId="9" borderId="266" xfId="12" applyNumberFormat="1" applyFont="1" applyFill="1" applyBorder="1" applyAlignment="1">
      <alignment horizontal="center" vertical="center" wrapText="1"/>
    </xf>
    <xf numFmtId="3" fontId="6" fillId="0" borderId="59" xfId="3" quotePrefix="1" applyNumberFormat="1" applyBorder="1" applyAlignment="1">
      <alignment horizontal="center" vertical="center"/>
    </xf>
    <xf numFmtId="4" fontId="149" fillId="0" borderId="285" xfId="40" applyNumberFormat="1" applyFont="1" applyBorder="1" applyAlignment="1">
      <alignment horizontal="centerContinuous" vertical="center"/>
    </xf>
    <xf numFmtId="4" fontId="6" fillId="0" borderId="89" xfId="40" applyNumberFormat="1" applyBorder="1" applyAlignment="1">
      <alignment horizontal="center" vertical="center" wrapText="1"/>
    </xf>
    <xf numFmtId="3" fontId="149" fillId="0" borderId="285" xfId="40" applyNumberFormat="1" applyFont="1" applyBorder="1" applyAlignment="1">
      <alignment horizontal="centerContinuous" vertical="center"/>
    </xf>
    <xf numFmtId="3" fontId="6" fillId="0" borderId="266" xfId="40" applyNumberFormat="1" applyBorder="1" applyAlignment="1">
      <alignment vertical="center" wrapText="1"/>
    </xf>
    <xf numFmtId="4" fontId="6" fillId="0" borderId="287" xfId="40" applyNumberFormat="1" applyBorder="1" applyAlignment="1">
      <alignment horizontal="center" vertical="center" wrapText="1"/>
    </xf>
    <xf numFmtId="3" fontId="6" fillId="0" borderId="289" xfId="40" applyNumberFormat="1" applyBorder="1" applyAlignment="1">
      <alignment horizontal="center" vertical="center" wrapText="1"/>
    </xf>
    <xf numFmtId="3" fontId="37" fillId="9" borderId="42" xfId="12" applyNumberFormat="1" applyFont="1" applyFill="1" applyBorder="1" applyAlignment="1">
      <alignment horizontal="centerContinuous" vertical="center" wrapText="1"/>
    </xf>
    <xf numFmtId="3" fontId="27" fillId="0" borderId="280" xfId="3" applyNumberFormat="1" applyFont="1" applyBorder="1" applyAlignment="1">
      <alignment horizontal="right" vertical="center" wrapText="1"/>
    </xf>
    <xf numFmtId="3" fontId="41" fillId="0" borderId="7" xfId="3" applyNumberFormat="1" applyFont="1" applyBorder="1" applyAlignment="1">
      <alignment horizontal="right" vertical="center" wrapText="1"/>
    </xf>
    <xf numFmtId="3" fontId="27" fillId="0" borderId="7" xfId="3" applyNumberFormat="1" applyFont="1" applyBorder="1" applyAlignment="1">
      <alignment horizontal="right" vertical="center" wrapText="1"/>
    </xf>
    <xf numFmtId="10" fontId="6" fillId="0" borderId="0" xfId="13" applyNumberFormat="1"/>
    <xf numFmtId="10" fontId="30" fillId="3" borderId="9" xfId="6" applyNumberFormat="1" applyFont="1" applyFill="1" applyBorder="1" applyAlignment="1">
      <alignment vertical="center"/>
    </xf>
    <xf numFmtId="10" fontId="27" fillId="7" borderId="38" xfId="13" applyNumberFormat="1" applyFont="1" applyFill="1" applyBorder="1" applyAlignment="1">
      <alignment horizontal="centerContinuous" vertical="center" wrapText="1"/>
    </xf>
    <xf numFmtId="10" fontId="37" fillId="9" borderId="278" xfId="12" applyNumberFormat="1" applyFont="1" applyFill="1" applyBorder="1" applyAlignment="1">
      <alignment horizontal="centerContinuous" vertical="center"/>
    </xf>
    <xf numFmtId="10" fontId="37" fillId="9" borderId="89" xfId="12" applyNumberFormat="1" applyFont="1" applyFill="1" applyBorder="1" applyAlignment="1">
      <alignment horizontal="center" vertical="center" wrapText="1"/>
    </xf>
    <xf numFmtId="10" fontId="0" fillId="0" borderId="0" xfId="0" applyNumberFormat="1"/>
    <xf numFmtId="10" fontId="27" fillId="11" borderId="65" xfId="3" applyNumberFormat="1" applyFont="1" applyFill="1" applyBorder="1" applyAlignment="1">
      <alignment horizontal="right" vertical="center" wrapText="1"/>
    </xf>
    <xf numFmtId="10" fontId="41" fillId="11" borderId="65" xfId="3" applyNumberFormat="1" applyFont="1" applyFill="1" applyBorder="1" applyAlignment="1">
      <alignment horizontal="right" vertical="center" wrapText="1"/>
    </xf>
    <xf numFmtId="3" fontId="37" fillId="9" borderId="279" xfId="12" applyNumberFormat="1" applyFont="1" applyFill="1" applyBorder="1" applyAlignment="1">
      <alignment horizontal="centerContinuous" vertical="center"/>
    </xf>
    <xf numFmtId="3" fontId="37" fillId="9" borderId="267" xfId="12" applyNumberFormat="1" applyFont="1" applyFill="1" applyBorder="1" applyAlignment="1">
      <alignment horizontal="center" vertical="center" wrapText="1"/>
    </xf>
    <xf numFmtId="178" fontId="6" fillId="0" borderId="235" xfId="30" applyNumberFormat="1" applyBorder="1" applyAlignment="1">
      <alignment horizontal="center" vertical="center"/>
    </xf>
    <xf numFmtId="14" fontId="27" fillId="0" borderId="282" xfId="13" applyNumberFormat="1" applyFont="1" applyBorder="1" applyAlignment="1">
      <alignment horizontal="center" vertical="center"/>
    </xf>
    <xf numFmtId="14" fontId="41" fillId="0" borderId="145" xfId="13" applyNumberFormat="1" applyFont="1" applyBorder="1" applyAlignment="1">
      <alignment horizontal="center" vertical="center"/>
    </xf>
    <xf numFmtId="10" fontId="6" fillId="0" borderId="0" xfId="30" applyNumberFormat="1" applyAlignment="1"/>
    <xf numFmtId="10" fontId="90" fillId="0" borderId="204" xfId="30" applyNumberFormat="1" applyFont="1" applyBorder="1" applyAlignment="1">
      <alignment vertical="center"/>
    </xf>
    <xf numFmtId="10" fontId="90" fillId="0" borderId="0" xfId="30" applyNumberFormat="1" applyFont="1" applyAlignment="1">
      <alignment vertical="center"/>
    </xf>
    <xf numFmtId="10" fontId="40" fillId="0" borderId="0" xfId="30" applyNumberFormat="1" applyFont="1" applyAlignment="1">
      <alignment vertical="center"/>
    </xf>
    <xf numFmtId="10" fontId="40" fillId="0" borderId="143" xfId="30" applyNumberFormat="1" applyFont="1" applyBorder="1" applyAlignment="1">
      <alignment vertical="center"/>
    </xf>
    <xf numFmtId="10" fontId="27" fillId="0" borderId="220" xfId="30" quotePrefix="1" applyNumberFormat="1" applyFont="1" applyBorder="1" applyAlignment="1">
      <alignment horizontal="center" vertical="center" wrapText="1"/>
    </xf>
    <xf numFmtId="10" fontId="40" fillId="0" borderId="236" xfId="15" applyNumberFormat="1" applyFont="1" applyBorder="1" applyAlignment="1">
      <alignment vertical="center"/>
    </xf>
    <xf numFmtId="10" fontId="0" fillId="0" borderId="0" xfId="15" applyNumberFormat="1" applyFont="1" applyAlignment="1"/>
    <xf numFmtId="178" fontId="41" fillId="0" borderId="235" xfId="30" applyNumberFormat="1" applyFont="1" applyBorder="1" applyAlignment="1">
      <alignment horizontal="center" vertical="center"/>
    </xf>
    <xf numFmtId="10" fontId="41" fillId="0" borderId="233" xfId="15" applyNumberFormat="1" applyFont="1" applyBorder="1" applyAlignment="1">
      <alignment horizontal="center" vertical="center"/>
    </xf>
    <xf numFmtId="178" fontId="41" fillId="0" borderId="233" xfId="30" applyNumberFormat="1" applyFont="1" applyBorder="1" applyAlignment="1">
      <alignment horizontal="center" vertical="center"/>
    </xf>
    <xf numFmtId="3" fontId="41" fillId="0" borderId="233" xfId="30" applyNumberFormat="1" applyFont="1" applyBorder="1" applyAlignment="1">
      <alignment horizontal="center" vertical="center"/>
    </xf>
    <xf numFmtId="10" fontId="41" fillId="0" borderId="233" xfId="30" applyNumberFormat="1" applyFont="1" applyBorder="1" applyAlignment="1">
      <alignment horizontal="center" vertical="center"/>
    </xf>
    <xf numFmtId="178" fontId="41" fillId="0" borderId="233" xfId="15" applyNumberFormat="1" applyFont="1" applyFill="1" applyBorder="1" applyAlignment="1">
      <alignment horizontal="center" vertical="center"/>
    </xf>
    <xf numFmtId="10" fontId="41" fillId="0" borderId="233" xfId="15" applyNumberFormat="1" applyFont="1" applyFill="1" applyBorder="1" applyAlignment="1">
      <alignment horizontal="center" vertical="center"/>
    </xf>
    <xf numFmtId="4" fontId="90" fillId="0" borderId="204" xfId="30" applyNumberFormat="1" applyFont="1" applyBorder="1" applyAlignment="1"/>
    <xf numFmtId="4" fontId="90" fillId="0" borderId="0" xfId="30" applyNumberFormat="1" applyFont="1" applyAlignment="1">
      <alignment vertical="center"/>
    </xf>
    <xf numFmtId="4" fontId="90" fillId="0" borderId="143" xfId="30" applyNumberFormat="1" applyFont="1" applyBorder="1" applyAlignment="1">
      <alignment vertical="center"/>
    </xf>
    <xf numFmtId="4" fontId="38" fillId="3" borderId="220" xfId="30" applyNumberFormat="1" applyFont="1" applyFill="1" applyBorder="1" applyAlignment="1">
      <alignment horizontal="center" vertical="center" wrapText="1"/>
    </xf>
    <xf numFmtId="4" fontId="40" fillId="0" borderId="233" xfId="15" applyNumberFormat="1" applyFont="1" applyFill="1" applyBorder="1" applyAlignment="1">
      <alignment horizontal="center" vertical="center"/>
    </xf>
    <xf numFmtId="4" fontId="41" fillId="0" borderId="233" xfId="30" applyNumberFormat="1" applyFont="1" applyBorder="1" applyAlignment="1">
      <alignment horizontal="center" vertical="center"/>
    </xf>
    <xf numFmtId="1" fontId="40" fillId="0" borderId="206" xfId="30" applyNumberFormat="1" applyFont="1" applyBorder="1" applyAlignment="1">
      <alignment vertical="center"/>
    </xf>
    <xf numFmtId="49" fontId="0" fillId="0" borderId="0" xfId="0" applyNumberFormat="1" applyAlignment="1">
      <alignment horizontal="center" vertical="center"/>
    </xf>
    <xf numFmtId="49" fontId="0" fillId="0" borderId="0" xfId="0" applyNumberFormat="1" applyAlignment="1">
      <alignment vertical="center"/>
    </xf>
    <xf numFmtId="0" fontId="0" fillId="0" borderId="0" xfId="0" applyAlignment="1">
      <alignment horizontal="left"/>
    </xf>
    <xf numFmtId="49" fontId="40" fillId="0" borderId="0" xfId="30" applyNumberFormat="1" applyFont="1" applyAlignment="1">
      <alignment vertical="center"/>
    </xf>
    <xf numFmtId="49" fontId="127" fillId="0" borderId="0" xfId="30" applyNumberFormat="1" applyFont="1" applyAlignment="1">
      <alignment vertical="center"/>
    </xf>
    <xf numFmtId="0" fontId="0" fillId="0" borderId="0" xfId="0" applyAlignment="1">
      <alignment vertical="center"/>
    </xf>
    <xf numFmtId="0" fontId="2" fillId="31" borderId="290" xfId="2" applyFont="1" applyFill="1" applyBorder="1" applyAlignment="1">
      <alignment vertical="center" wrapText="1"/>
    </xf>
    <xf numFmtId="0" fontId="76" fillId="0" borderId="291" xfId="14" applyFont="1" applyBorder="1" applyAlignment="1">
      <alignment vertical="center"/>
    </xf>
    <xf numFmtId="0" fontId="32" fillId="0" borderId="190" xfId="14" applyFont="1" applyBorder="1" applyAlignment="1">
      <alignment horizontal="left" vertical="center"/>
    </xf>
    <xf numFmtId="4" fontId="58" fillId="0" borderId="156" xfId="26" applyNumberFormat="1" applyFont="1" applyFill="1" applyBorder="1" applyAlignment="1">
      <alignment horizontal="center" vertical="center"/>
    </xf>
    <xf numFmtId="4" fontId="40" fillId="0" borderId="0" xfId="15" applyNumberFormat="1" applyFont="1" applyFill="1" applyBorder="1" applyAlignment="1">
      <alignment horizontal="center" vertical="center"/>
    </xf>
    <xf numFmtId="0" fontId="58" fillId="0" borderId="219" xfId="30" applyFont="1" applyBorder="1" applyAlignment="1">
      <alignment horizontal="center" vertical="center" wrapText="1"/>
    </xf>
    <xf numFmtId="173" fontId="40" fillId="0" borderId="223" xfId="15" applyNumberFormat="1" applyFont="1" applyFill="1" applyBorder="1" applyAlignment="1">
      <alignment horizontal="center" vertical="center"/>
    </xf>
    <xf numFmtId="0" fontId="6" fillId="0" borderId="213" xfId="30" applyBorder="1" applyAlignment="1">
      <alignment vertical="center" wrapText="1"/>
    </xf>
    <xf numFmtId="0" fontId="6" fillId="2" borderId="213" xfId="32" applyNumberFormat="1" applyFont="1" applyFill="1" applyBorder="1" applyAlignment="1">
      <alignment vertical="center" wrapText="1"/>
    </xf>
    <xf numFmtId="0" fontId="152" fillId="0" borderId="185" xfId="14" applyFont="1" applyBorder="1" applyAlignment="1">
      <alignment horizontal="left" vertical="center" indent="3"/>
    </xf>
    <xf numFmtId="0" fontId="52" fillId="0" borderId="0" xfId="6" applyFont="1" applyAlignment="1">
      <alignment horizontal="center" vertical="center"/>
    </xf>
    <xf numFmtId="0" fontId="27" fillId="0" borderId="143" xfId="6" applyFont="1" applyBorder="1" applyAlignment="1">
      <alignment vertical="center"/>
    </xf>
    <xf numFmtId="0" fontId="6" fillId="0" borderId="144" xfId="6" applyBorder="1" applyAlignment="1">
      <alignment vertical="center"/>
    </xf>
    <xf numFmtId="0" fontId="58" fillId="0" borderId="218" xfId="30" applyFont="1" applyBorder="1" applyAlignment="1">
      <alignment horizontal="center" vertical="center" wrapText="1"/>
    </xf>
    <xf numFmtId="0" fontId="31" fillId="5" borderId="0" xfId="0" applyFont="1" applyFill="1" applyAlignment="1">
      <alignment horizontal="center" vertical="center" wrapText="1"/>
    </xf>
    <xf numFmtId="0" fontId="31" fillId="5" borderId="0" xfId="0" applyFont="1" applyFill="1" applyAlignment="1">
      <alignment horizontal="center" vertical="center"/>
    </xf>
    <xf numFmtId="181" fontId="13" fillId="32" borderId="0" xfId="30" applyNumberFormat="1" applyFont="1" applyFill="1" applyAlignment="1"/>
    <xf numFmtId="3" fontId="6" fillId="15" borderId="286" xfId="40" applyNumberFormat="1" applyFill="1" applyBorder="1" applyAlignment="1">
      <alignment horizontal="centerContinuous" vertical="center" wrapText="1"/>
    </xf>
    <xf numFmtId="4" fontId="6" fillId="15" borderId="286" xfId="40" applyNumberFormat="1" applyFill="1" applyBorder="1" applyAlignment="1">
      <alignment horizontal="centerContinuous" vertical="center" wrapText="1"/>
    </xf>
    <xf numFmtId="4" fontId="6" fillId="15" borderId="279" xfId="40" applyNumberFormat="1" applyFill="1" applyBorder="1" applyAlignment="1">
      <alignment horizontal="centerContinuous" vertical="center" wrapText="1"/>
    </xf>
    <xf numFmtId="14" fontId="11" fillId="0" borderId="0" xfId="2" applyNumberFormat="1" applyFont="1" applyAlignment="1">
      <alignment horizontal="center" vertical="center"/>
    </xf>
    <xf numFmtId="0" fontId="1" fillId="0" borderId="0" xfId="2" applyAlignment="1">
      <alignment horizontal="left" vertical="center"/>
    </xf>
    <xf numFmtId="0" fontId="8" fillId="0" borderId="0" xfId="2" applyFont="1" applyAlignment="1">
      <alignment horizontal="left" vertical="center"/>
    </xf>
    <xf numFmtId="0" fontId="13" fillId="0" borderId="0" xfId="2" applyFont="1" applyAlignment="1">
      <alignment horizontal="left" vertical="center"/>
    </xf>
    <xf numFmtId="10" fontId="6" fillId="0" borderId="295" xfId="15" applyNumberFormat="1" applyBorder="1" applyAlignment="1">
      <alignment horizontal="center" vertical="center"/>
    </xf>
    <xf numFmtId="4" fontId="6" fillId="0" borderId="295" xfId="15" applyNumberFormat="1" applyBorder="1" applyAlignment="1">
      <alignment horizontal="center" vertical="center"/>
    </xf>
    <xf numFmtId="0" fontId="1" fillId="0" borderId="0" xfId="7" applyAlignment="1">
      <alignment horizontal="center" vertical="center"/>
    </xf>
    <xf numFmtId="10" fontId="6" fillId="2" borderId="0" xfId="1" applyNumberFormat="1" applyFont="1" applyFill="1"/>
    <xf numFmtId="10" fontId="57" fillId="5" borderId="0" xfId="1" applyNumberFormat="1" applyFont="1" applyFill="1" applyAlignment="1">
      <alignment horizontal="center" vertical="center"/>
    </xf>
    <xf numFmtId="10" fontId="27" fillId="7" borderId="126" xfId="1" applyNumberFormat="1" applyFont="1" applyFill="1" applyBorder="1"/>
    <xf numFmtId="188" fontId="55" fillId="0" borderId="140" xfId="14" applyNumberFormat="1" applyFont="1" applyBorder="1" applyAlignment="1">
      <alignment horizontal="center" vertical="center"/>
    </xf>
    <xf numFmtId="10" fontId="55" fillId="34" borderId="140" xfId="1" applyNumberFormat="1" applyFont="1" applyFill="1" applyBorder="1" applyAlignment="1">
      <alignment horizontal="center" vertical="center"/>
    </xf>
    <xf numFmtId="0" fontId="27" fillId="0" borderId="0" xfId="6" applyFont="1" applyAlignment="1">
      <alignment horizontal="center" vertical="center"/>
    </xf>
    <xf numFmtId="0" fontId="27" fillId="3" borderId="0" xfId="6" applyFont="1" applyFill="1" applyAlignment="1">
      <alignment horizontal="center" vertical="center"/>
    </xf>
    <xf numFmtId="0" fontId="32" fillId="3" borderId="0" xfId="6" applyFont="1" applyFill="1" applyAlignment="1">
      <alignment horizontal="center" vertical="center"/>
    </xf>
    <xf numFmtId="0" fontId="6" fillId="2" borderId="0" xfId="6" applyFill="1" applyAlignment="1">
      <alignment horizontal="center" vertical="center"/>
    </xf>
    <xf numFmtId="3" fontId="13" fillId="2" borderId="0" xfId="30" applyNumberFormat="1" applyFont="1" applyFill="1" applyAlignment="1">
      <alignment horizontal="center"/>
    </xf>
    <xf numFmtId="3" fontId="13" fillId="2" borderId="0" xfId="30" applyNumberFormat="1" applyFont="1" applyFill="1" applyAlignment="1">
      <alignment horizontal="center" vertical="center"/>
    </xf>
    <xf numFmtId="17" fontId="13" fillId="0" borderId="0" xfId="30" applyNumberFormat="1" applyFont="1" applyAlignment="1">
      <alignment horizontal="right" vertical="center"/>
    </xf>
    <xf numFmtId="14" fontId="13" fillId="0" borderId="0" xfId="30" applyNumberFormat="1" applyFont="1" applyAlignment="1">
      <alignment horizontal="right" vertical="center"/>
    </xf>
    <xf numFmtId="1" fontId="13" fillId="0" borderId="0" xfId="30" applyNumberFormat="1" applyFont="1" applyAlignment="1">
      <alignment horizontal="right" vertical="center"/>
    </xf>
    <xf numFmtId="0" fontId="31" fillId="0" borderId="1" xfId="0" applyFont="1" applyBorder="1" applyAlignment="1">
      <alignment horizontal="center" vertical="center"/>
    </xf>
    <xf numFmtId="0" fontId="155" fillId="0" borderId="1" xfId="0" applyFont="1" applyBorder="1" applyAlignment="1">
      <alignment vertical="center" wrapText="1"/>
    </xf>
    <xf numFmtId="0" fontId="156" fillId="0" borderId="1" xfId="0" applyFont="1" applyBorder="1" applyAlignment="1">
      <alignment vertical="center" wrapText="1"/>
    </xf>
    <xf numFmtId="0" fontId="0" fillId="0" borderId="0" xfId="0" applyAlignment="1">
      <alignment horizontal="center"/>
    </xf>
    <xf numFmtId="0" fontId="31" fillId="0" borderId="299" xfId="0" applyFont="1" applyBorder="1" applyAlignment="1">
      <alignment horizontal="center" vertical="center"/>
    </xf>
    <xf numFmtId="0" fontId="31" fillId="0" borderId="299" xfId="0" quotePrefix="1" applyFont="1" applyBorder="1" applyAlignment="1">
      <alignment horizontal="center" vertical="center"/>
    </xf>
    <xf numFmtId="0" fontId="155" fillId="0" borderId="299" xfId="0" applyFont="1" applyBorder="1" applyAlignment="1">
      <alignment vertical="center" wrapText="1"/>
    </xf>
    <xf numFmtId="0" fontId="156" fillId="0" borderId="299" xfId="0" applyFont="1" applyBorder="1" applyAlignment="1">
      <alignment vertical="center" wrapText="1"/>
    </xf>
    <xf numFmtId="0" fontId="149" fillId="0" borderId="0" xfId="14" applyFont="1" applyAlignment="1">
      <alignment vertical="center"/>
    </xf>
    <xf numFmtId="4" fontId="43" fillId="18" borderId="300" xfId="14" applyNumberFormat="1" applyFont="1" applyFill="1" applyBorder="1" applyAlignment="1">
      <alignment horizontal="center" vertical="center"/>
    </xf>
    <xf numFmtId="0" fontId="31" fillId="0" borderId="1" xfId="0" quotePrefix="1" applyFont="1" applyBorder="1" applyAlignment="1">
      <alignment horizontal="center" vertical="center"/>
    </xf>
    <xf numFmtId="3" fontId="43" fillId="18" borderId="300" xfId="14" applyNumberFormat="1" applyFont="1" applyFill="1" applyBorder="1" applyAlignment="1">
      <alignment horizontal="center" vertical="center"/>
    </xf>
    <xf numFmtId="169" fontId="27" fillId="0" borderId="187" xfId="14" applyNumberFormat="1" applyFont="1" applyBorder="1" applyAlignment="1">
      <alignment horizontal="right" vertical="center" indent="1"/>
    </xf>
    <xf numFmtId="4" fontId="6" fillId="0" borderId="301" xfId="15" applyNumberFormat="1" applyBorder="1" applyAlignment="1">
      <alignment horizontal="center" vertical="center"/>
    </xf>
    <xf numFmtId="0" fontId="27" fillId="2" borderId="0" xfId="32" applyNumberFormat="1" applyFont="1" applyFill="1" applyBorder="1" applyAlignment="1">
      <alignment vertical="center" wrapText="1"/>
    </xf>
    <xf numFmtId="0" fontId="27" fillId="0" borderId="0" xfId="32" applyNumberFormat="1" applyFont="1" applyFill="1" applyBorder="1" applyAlignment="1">
      <alignment vertical="center"/>
    </xf>
    <xf numFmtId="0" fontId="27" fillId="0" borderId="0" xfId="32" applyNumberFormat="1" applyFont="1" applyFill="1" applyBorder="1" applyAlignment="1">
      <alignment vertical="center" wrapText="1"/>
    </xf>
    <xf numFmtId="4" fontId="6" fillId="0" borderId="1" xfId="6" applyNumberFormat="1" applyBorder="1" applyAlignment="1">
      <alignment vertical="center"/>
    </xf>
    <xf numFmtId="1" fontId="11" fillId="0" borderId="1" xfId="2" applyNumberFormat="1" applyFont="1" applyBorder="1" applyAlignment="1">
      <alignment horizontal="center" vertical="center"/>
    </xf>
    <xf numFmtId="10" fontId="40" fillId="0" borderId="213" xfId="15" applyNumberFormat="1" applyFont="1" applyFill="1" applyBorder="1" applyAlignment="1">
      <alignment horizontal="center" vertical="center"/>
    </xf>
    <xf numFmtId="0" fontId="0" fillId="0" borderId="1" xfId="25" applyFont="1" applyBorder="1" applyAlignment="1">
      <alignment horizontal="left" vertical="center"/>
    </xf>
    <xf numFmtId="169" fontId="0" fillId="0" borderId="1" xfId="25" applyNumberFormat="1" applyFont="1" applyBorder="1" applyAlignment="1">
      <alignment horizontal="left" wrapText="1"/>
    </xf>
    <xf numFmtId="4" fontId="6" fillId="0" borderId="1" xfId="14" applyNumberFormat="1" applyBorder="1" applyAlignment="1">
      <alignment vertical="center"/>
    </xf>
    <xf numFmtId="0" fontId="0" fillId="0" borderId="1" xfId="25" quotePrefix="1" applyFont="1" applyBorder="1" applyAlignment="1">
      <alignment wrapText="1"/>
    </xf>
    <xf numFmtId="4" fontId="27" fillId="0" borderId="1" xfId="14" applyNumberFormat="1" applyFont="1" applyBorder="1" applyAlignment="1">
      <alignment vertical="center"/>
    </xf>
    <xf numFmtId="169" fontId="0" fillId="0" borderId="1" xfId="25" applyNumberFormat="1" applyFont="1" applyBorder="1"/>
    <xf numFmtId="14" fontId="46" fillId="7" borderId="38" xfId="14" applyNumberFormat="1" applyFont="1" applyFill="1" applyBorder="1" applyAlignment="1">
      <alignment horizontal="center" vertical="center" wrapText="1"/>
    </xf>
    <xf numFmtId="178" fontId="4" fillId="0" borderId="241" xfId="26" applyNumberFormat="1" applyFont="1" applyBorder="1" applyAlignment="1">
      <alignment horizontal="center" vertical="center"/>
    </xf>
    <xf numFmtId="178" fontId="40" fillId="0" borderId="213" xfId="15" applyNumberFormat="1" applyFont="1" applyFill="1" applyBorder="1" applyAlignment="1">
      <alignment horizontal="center" vertical="center"/>
    </xf>
    <xf numFmtId="3" fontId="40" fillId="0" borderId="213" xfId="26" applyNumberFormat="1" applyFont="1" applyFill="1" applyBorder="1" applyAlignment="1">
      <alignment horizontal="center" vertical="center"/>
    </xf>
    <xf numFmtId="0" fontId="6" fillId="0" borderId="0" xfId="28" applyAlignment="1">
      <alignment horizontal="right"/>
    </xf>
    <xf numFmtId="14" fontId="6" fillId="0" borderId="0" xfId="28" applyNumberFormat="1" applyAlignment="1">
      <alignment horizontal="left" indent="1"/>
    </xf>
    <xf numFmtId="0" fontId="30" fillId="3" borderId="304" xfId="6" applyFont="1" applyFill="1" applyBorder="1"/>
    <xf numFmtId="0" fontId="38" fillId="8" borderId="285" xfId="3" applyFont="1" applyFill="1" applyBorder="1" applyAlignment="1">
      <alignment horizontal="centerContinuous" vertical="center"/>
    </xf>
    <xf numFmtId="0" fontId="43" fillId="17" borderId="1" xfId="14" applyFont="1" applyFill="1" applyBorder="1" applyAlignment="1">
      <alignment vertical="center" wrapText="1"/>
    </xf>
    <xf numFmtId="4" fontId="43" fillId="18" borderId="314" xfId="14" applyNumberFormat="1" applyFont="1" applyFill="1" applyBorder="1" applyAlignment="1">
      <alignment horizontal="center" vertical="center"/>
    </xf>
    <xf numFmtId="4" fontId="43" fillId="18" borderId="315" xfId="14" applyNumberFormat="1" applyFont="1" applyFill="1" applyBorder="1" applyAlignment="1">
      <alignment horizontal="center" vertical="center"/>
    </xf>
    <xf numFmtId="4" fontId="43" fillId="18" borderId="316" xfId="14" applyNumberFormat="1" applyFont="1" applyFill="1" applyBorder="1" applyAlignment="1">
      <alignment horizontal="center" vertical="center"/>
    </xf>
    <xf numFmtId="4" fontId="43" fillId="18" borderId="324" xfId="14" applyNumberFormat="1" applyFont="1" applyFill="1" applyBorder="1" applyAlignment="1">
      <alignment horizontal="center" vertical="center"/>
    </xf>
    <xf numFmtId="4" fontId="43" fillId="18" borderId="325" xfId="14" applyNumberFormat="1" applyFont="1" applyFill="1" applyBorder="1" applyAlignment="1">
      <alignment horizontal="center" vertical="center"/>
    </xf>
    <xf numFmtId="4" fontId="41" fillId="0" borderId="326" xfId="14" applyNumberFormat="1" applyFont="1" applyBorder="1" applyAlignment="1">
      <alignment horizontal="center" vertical="center"/>
    </xf>
    <xf numFmtId="0" fontId="41" fillId="0" borderId="0" xfId="0" applyFont="1"/>
    <xf numFmtId="9" fontId="0" fillId="0" borderId="0" xfId="0" applyNumberFormat="1"/>
    <xf numFmtId="0" fontId="43" fillId="17" borderId="146" xfId="14" applyFont="1" applyFill="1" applyBorder="1" applyAlignment="1">
      <alignment vertical="center" wrapText="1"/>
    </xf>
    <xf numFmtId="0" fontId="155" fillId="0" borderId="54" xfId="0" applyFont="1" applyBorder="1" applyAlignment="1">
      <alignment vertical="center" wrapText="1"/>
    </xf>
    <xf numFmtId="0" fontId="155" fillId="0" borderId="55" xfId="0" applyFont="1" applyBorder="1" applyAlignment="1">
      <alignment vertical="center" wrapText="1"/>
    </xf>
    <xf numFmtId="0" fontId="156" fillId="0" borderId="58" xfId="0" applyFont="1" applyBorder="1" applyAlignment="1">
      <alignment vertical="center" wrapText="1"/>
    </xf>
    <xf numFmtId="9" fontId="155" fillId="0" borderId="266" xfId="0" applyNumberFormat="1" applyFont="1" applyBorder="1" applyAlignment="1">
      <alignment horizontal="center" vertical="center" wrapText="1"/>
    </xf>
    <xf numFmtId="0" fontId="155" fillId="0" borderId="89" xfId="0" applyFont="1" applyBorder="1" applyAlignment="1">
      <alignment vertical="center" wrapText="1"/>
    </xf>
    <xf numFmtId="0" fontId="155" fillId="0" borderId="267" xfId="0" applyFont="1" applyBorder="1" applyAlignment="1">
      <alignment vertical="center" wrapText="1"/>
    </xf>
    <xf numFmtId="0" fontId="155" fillId="0" borderId="266" xfId="0" applyFont="1" applyBorder="1" applyAlignment="1">
      <alignment vertical="center" wrapText="1"/>
    </xf>
    <xf numFmtId="0" fontId="156" fillId="0" borderId="267" xfId="0" applyFont="1" applyBorder="1" applyAlignment="1">
      <alignment vertical="center" wrapText="1"/>
    </xf>
    <xf numFmtId="0" fontId="156" fillId="0" borderId="89" xfId="0" applyFont="1" applyBorder="1" applyAlignment="1">
      <alignment vertical="center" wrapText="1"/>
    </xf>
    <xf numFmtId="0" fontId="156" fillId="0" borderId="266" xfId="0" applyFont="1" applyBorder="1" applyAlignment="1">
      <alignment vertical="center" wrapText="1"/>
    </xf>
    <xf numFmtId="0" fontId="0" fillId="34" borderId="0" xfId="0" applyFill="1" applyAlignment="1">
      <alignment horizontal="center" vertical="center" wrapText="1"/>
    </xf>
    <xf numFmtId="10" fontId="0" fillId="0" borderId="0" xfId="1" applyNumberFormat="1" applyFont="1"/>
    <xf numFmtId="4" fontId="56" fillId="0" borderId="330" xfId="14" applyNumberFormat="1" applyFont="1" applyBorder="1" applyAlignment="1">
      <alignment horizontal="center" vertical="center"/>
    </xf>
    <xf numFmtId="14" fontId="43" fillId="18" borderId="333" xfId="14" applyNumberFormat="1" applyFont="1" applyFill="1" applyBorder="1" applyAlignment="1">
      <alignment horizontal="center" vertical="center"/>
    </xf>
    <xf numFmtId="4" fontId="56" fillId="0" borderId="331" xfId="14" applyNumberFormat="1" applyFont="1" applyBorder="1" applyAlignment="1">
      <alignment horizontal="center" vertical="center"/>
    </xf>
    <xf numFmtId="4" fontId="56" fillId="0" borderId="334" xfId="14" applyNumberFormat="1" applyFont="1" applyBorder="1" applyAlignment="1">
      <alignment horizontal="center" vertical="center"/>
    </xf>
    <xf numFmtId="4" fontId="56" fillId="0" borderId="336" xfId="14" applyNumberFormat="1" applyFont="1" applyBorder="1" applyAlignment="1">
      <alignment horizontal="center" vertical="center"/>
    </xf>
    <xf numFmtId="4" fontId="56" fillId="0" borderId="335" xfId="14" applyNumberFormat="1" applyFont="1" applyBorder="1" applyAlignment="1">
      <alignment horizontal="center" vertical="center"/>
    </xf>
    <xf numFmtId="4" fontId="56" fillId="0" borderId="329" xfId="14" applyNumberFormat="1" applyFont="1" applyBorder="1" applyAlignment="1">
      <alignment horizontal="center" vertical="center"/>
    </xf>
    <xf numFmtId="4" fontId="56" fillId="0" borderId="141" xfId="14" applyNumberFormat="1" applyFont="1" applyBorder="1" applyAlignment="1">
      <alignment horizontal="center" vertical="center"/>
    </xf>
    <xf numFmtId="4" fontId="56" fillId="0" borderId="338" xfId="14" applyNumberFormat="1" applyFont="1" applyBorder="1" applyAlignment="1">
      <alignment horizontal="center" vertical="center"/>
    </xf>
    <xf numFmtId="10" fontId="27" fillId="0" borderId="0" xfId="1" applyNumberFormat="1" applyFont="1" applyAlignment="1">
      <alignment vertical="center"/>
    </xf>
    <xf numFmtId="10" fontId="47" fillId="0" borderId="0" xfId="1" applyNumberFormat="1" applyFont="1" applyAlignment="1">
      <alignment vertical="center"/>
    </xf>
    <xf numFmtId="10" fontId="31" fillId="0" borderId="299" xfId="1" applyNumberFormat="1" applyFont="1" applyBorder="1" applyAlignment="1">
      <alignment horizontal="center" vertical="center"/>
    </xf>
    <xf numFmtId="10" fontId="155" fillId="0" borderId="299" xfId="1" applyNumberFormat="1" applyFont="1" applyBorder="1" applyAlignment="1">
      <alignment horizontal="center" vertical="center" wrapText="1"/>
    </xf>
    <xf numFmtId="10" fontId="155" fillId="0" borderId="299" xfId="1" applyNumberFormat="1" applyFont="1" applyBorder="1" applyAlignment="1">
      <alignment vertical="center" wrapText="1"/>
    </xf>
    <xf numFmtId="10" fontId="56" fillId="0" borderId="334" xfId="1" applyNumberFormat="1" applyFont="1" applyBorder="1" applyAlignment="1">
      <alignment horizontal="center" vertical="center"/>
    </xf>
    <xf numFmtId="0" fontId="158" fillId="5" borderId="0" xfId="0" applyFont="1" applyFill="1" applyAlignment="1">
      <alignment horizontal="left" vertical="center" wrapText="1" indent="1"/>
    </xf>
    <xf numFmtId="10" fontId="56" fillId="0" borderId="329" xfId="1" applyNumberFormat="1" applyFont="1" applyBorder="1" applyAlignment="1">
      <alignment horizontal="center" vertical="center"/>
    </xf>
    <xf numFmtId="4" fontId="56" fillId="0" borderId="337" xfId="14" applyNumberFormat="1" applyFont="1" applyBorder="1" applyAlignment="1">
      <alignment horizontal="center" vertical="center"/>
    </xf>
    <xf numFmtId="10" fontId="1" fillId="0" borderId="0" xfId="1" applyNumberFormat="1" applyFont="1"/>
    <xf numFmtId="10" fontId="56" fillId="0" borderId="331" xfId="1" applyNumberFormat="1" applyFont="1" applyBorder="1" applyAlignment="1">
      <alignment horizontal="center" vertical="center"/>
    </xf>
    <xf numFmtId="0" fontId="156" fillId="0" borderId="339" xfId="0" applyFont="1" applyBorder="1" applyAlignment="1">
      <alignment vertical="center" wrapText="1"/>
    </xf>
    <xf numFmtId="0" fontId="0" fillId="0" borderId="276" xfId="0" applyBorder="1" applyAlignment="1">
      <alignment vertical="center" wrapText="1"/>
    </xf>
    <xf numFmtId="0" fontId="0" fillId="0" borderId="340" xfId="0" applyBorder="1" applyAlignment="1">
      <alignment vertical="center" wrapText="1"/>
    </xf>
    <xf numFmtId="14" fontId="0" fillId="0" borderId="340" xfId="0" applyNumberFormat="1" applyBorder="1" applyAlignment="1">
      <alignment vertical="center" wrapText="1"/>
    </xf>
    <xf numFmtId="10" fontId="0" fillId="0" borderId="340" xfId="1" applyNumberFormat="1" applyFont="1" applyBorder="1" applyAlignment="1">
      <alignment vertical="center" wrapText="1"/>
    </xf>
    <xf numFmtId="0" fontId="0" fillId="0" borderId="270" xfId="0" applyBorder="1" applyAlignment="1">
      <alignment vertical="center" wrapText="1"/>
    </xf>
    <xf numFmtId="14" fontId="41" fillId="0" borderId="0" xfId="13" applyNumberFormat="1" applyFont="1" applyAlignment="1">
      <alignment horizontal="center" vertical="center"/>
    </xf>
    <xf numFmtId="0" fontId="43" fillId="0" borderId="296" xfId="14" applyFont="1" applyBorder="1" applyAlignment="1">
      <alignment horizontal="center" vertical="center" wrapText="1"/>
    </xf>
    <xf numFmtId="0" fontId="43" fillId="0" borderId="297" xfId="14" applyFont="1" applyBorder="1" applyAlignment="1">
      <alignment horizontal="center" vertical="center" wrapText="1"/>
    </xf>
    <xf numFmtId="0" fontId="43" fillId="0" borderId="298" xfId="14" applyFont="1" applyBorder="1" applyAlignment="1">
      <alignment horizontal="center" vertical="center" wrapText="1"/>
    </xf>
    <xf numFmtId="0" fontId="43" fillId="0" borderId="341" xfId="14" applyFont="1" applyBorder="1" applyAlignment="1">
      <alignment horizontal="center" vertical="center" wrapText="1"/>
    </xf>
    <xf numFmtId="0" fontId="43" fillId="0" borderId="342" xfId="14" applyFont="1" applyBorder="1" applyAlignment="1">
      <alignment horizontal="center" vertical="center" wrapText="1"/>
    </xf>
    <xf numFmtId="0" fontId="43" fillId="0" borderId="343" xfId="14" applyFont="1" applyBorder="1" applyAlignment="1">
      <alignment horizontal="center" vertical="center" wrapText="1"/>
    </xf>
    <xf numFmtId="173" fontId="43" fillId="0" borderId="341" xfId="1" applyNumberFormat="1" applyFont="1" applyFill="1" applyBorder="1" applyAlignment="1">
      <alignment horizontal="center" vertical="center" wrapText="1"/>
    </xf>
    <xf numFmtId="173" fontId="0" fillId="0" borderId="0" xfId="1" applyNumberFormat="1" applyFont="1"/>
    <xf numFmtId="4" fontId="41" fillId="0" borderId="344" xfId="15" applyNumberFormat="1" applyFont="1" applyBorder="1" applyAlignment="1">
      <alignment horizontal="center" vertical="center"/>
    </xf>
    <xf numFmtId="10" fontId="41" fillId="0" borderId="295" xfId="15" applyNumberFormat="1" applyFont="1" applyBorder="1" applyAlignment="1">
      <alignment horizontal="center" vertical="center"/>
    </xf>
    <xf numFmtId="4" fontId="41" fillId="0" borderId="295" xfId="15" applyNumberFormat="1" applyFont="1" applyBorder="1" applyAlignment="1">
      <alignment horizontal="center" vertical="center"/>
    </xf>
    <xf numFmtId="4" fontId="41" fillId="0" borderId="301" xfId="15" applyNumberFormat="1" applyFont="1" applyBorder="1" applyAlignment="1">
      <alignment horizontal="center" vertical="center"/>
    </xf>
    <xf numFmtId="0" fontId="43" fillId="7" borderId="345" xfId="14" applyFont="1" applyFill="1" applyBorder="1" applyAlignment="1">
      <alignment horizontal="center" vertical="center" wrapText="1"/>
    </xf>
    <xf numFmtId="0" fontId="43" fillId="7" borderId="346" xfId="14" applyFont="1" applyFill="1" applyBorder="1" applyAlignment="1">
      <alignment horizontal="center" vertical="center" wrapText="1"/>
    </xf>
    <xf numFmtId="0" fontId="43" fillId="7" borderId="347" xfId="14" applyFont="1" applyFill="1" applyBorder="1" applyAlignment="1">
      <alignment horizontal="center" vertical="center" wrapText="1"/>
    </xf>
    <xf numFmtId="0" fontId="43" fillId="7" borderId="348" xfId="14" applyFont="1" applyFill="1" applyBorder="1" applyAlignment="1">
      <alignment horizontal="center" vertical="center" wrapText="1"/>
    </xf>
    <xf numFmtId="14" fontId="27" fillId="4" borderId="349" xfId="13" applyNumberFormat="1" applyFont="1" applyFill="1" applyBorder="1" applyAlignment="1">
      <alignment horizontal="center" vertical="center"/>
    </xf>
    <xf numFmtId="4" fontId="6" fillId="0" borderId="100" xfId="16" applyNumberFormat="1" applyBorder="1" applyAlignment="1">
      <alignment horizontal="center" vertical="center"/>
    </xf>
    <xf numFmtId="14" fontId="41" fillId="4" borderId="350" xfId="13" applyNumberFormat="1" applyFont="1" applyFill="1" applyBorder="1" applyAlignment="1">
      <alignment horizontal="center" vertical="center"/>
    </xf>
    <xf numFmtId="4" fontId="41" fillId="0" borderId="100" xfId="16" applyNumberFormat="1" applyFont="1" applyBorder="1" applyAlignment="1">
      <alignment horizontal="center" vertical="center"/>
    </xf>
    <xf numFmtId="0" fontId="48" fillId="16" borderId="351" xfId="21" applyNumberFormat="1" applyFont="1" applyFill="1" applyBorder="1" applyAlignment="1">
      <alignment horizontal="left" vertical="center" indent="1"/>
    </xf>
    <xf numFmtId="170" fontId="50" fillId="2" borderId="352" xfId="21" applyNumberFormat="1" applyFont="1" applyFill="1" applyBorder="1" applyAlignment="1">
      <alignment horizontal="center" vertical="center"/>
    </xf>
    <xf numFmtId="10" fontId="50" fillId="2" borderId="352" xfId="1" applyNumberFormat="1" applyFont="1" applyFill="1" applyBorder="1" applyAlignment="1">
      <alignment horizontal="center" vertical="center"/>
    </xf>
    <xf numFmtId="0" fontId="48" fillId="16" borderId="123" xfId="21" applyNumberFormat="1" applyFont="1" applyFill="1" applyBorder="1" applyAlignment="1">
      <alignment horizontal="left" vertical="center" indent="1"/>
    </xf>
    <xf numFmtId="170" fontId="50" fillId="2" borderId="124" xfId="21" applyNumberFormat="1" applyFont="1" applyFill="1" applyBorder="1" applyAlignment="1">
      <alignment horizontal="center" vertical="center"/>
    </xf>
    <xf numFmtId="4" fontId="47" fillId="0" borderId="0" xfId="21" applyNumberFormat="1" applyFont="1" applyAlignment="1">
      <alignment vertical="center"/>
    </xf>
    <xf numFmtId="4" fontId="41" fillId="0" borderId="327" xfId="14" applyNumberFormat="1" applyFont="1" applyBorder="1" applyAlignment="1">
      <alignment horizontal="center" vertical="center"/>
    </xf>
    <xf numFmtId="4" fontId="40" fillId="0" borderId="0" xfId="26" applyNumberFormat="1" applyFont="1" applyFill="1" applyBorder="1" applyAlignment="1">
      <alignment horizontal="center" vertical="center"/>
    </xf>
    <xf numFmtId="4" fontId="40" fillId="0" borderId="209" xfId="26" applyNumberFormat="1" applyFont="1" applyFill="1" applyBorder="1" applyAlignment="1">
      <alignment vertical="center"/>
    </xf>
    <xf numFmtId="4" fontId="41" fillId="0" borderId="134" xfId="14" applyNumberFormat="1" applyFont="1" applyBorder="1" applyAlignment="1">
      <alignment horizontal="center" vertical="center"/>
    </xf>
    <xf numFmtId="167" fontId="6" fillId="0" borderId="0" xfId="30" applyNumberFormat="1" applyAlignment="1"/>
    <xf numFmtId="0" fontId="30" fillId="3" borderId="304" xfId="6" applyFont="1" applyFill="1" applyBorder="1" applyAlignment="1">
      <alignment vertical="center"/>
    </xf>
    <xf numFmtId="0" fontId="27" fillId="7" borderId="285" xfId="3" applyFont="1" applyFill="1" applyBorder="1" applyAlignment="1">
      <alignment horizontal="centerContinuous" vertical="center"/>
    </xf>
    <xf numFmtId="167" fontId="40" fillId="10" borderId="353" xfId="12" applyFont="1" applyFill="1" applyBorder="1" applyAlignment="1">
      <alignment horizontal="centerContinuous" vertical="center" wrapText="1"/>
    </xf>
    <xf numFmtId="4" fontId="27" fillId="0" borderId="0" xfId="6" applyNumberFormat="1" applyFont="1" applyAlignment="1">
      <alignment horizontal="center" vertical="center"/>
    </xf>
    <xf numFmtId="4" fontId="6" fillId="2" borderId="0" xfId="6" applyNumberFormat="1" applyFill="1" applyAlignment="1">
      <alignment horizontal="center" vertical="center"/>
    </xf>
    <xf numFmtId="4" fontId="1" fillId="0" borderId="0" xfId="7" applyNumberFormat="1" applyAlignment="1">
      <alignment horizontal="center" vertical="center"/>
    </xf>
    <xf numFmtId="4" fontId="32" fillId="3" borderId="0" xfId="6" applyNumberFormat="1" applyFont="1" applyFill="1" applyAlignment="1">
      <alignment horizontal="center" vertical="center"/>
    </xf>
    <xf numFmtId="4" fontId="43" fillId="7" borderId="346" xfId="14" applyNumberFormat="1" applyFont="1" applyFill="1" applyBorder="1" applyAlignment="1">
      <alignment horizontal="center" vertical="center" wrapText="1"/>
    </xf>
    <xf numFmtId="0" fontId="37" fillId="2" borderId="0" xfId="8" applyFont="1" applyFill="1"/>
    <xf numFmtId="0" fontId="23" fillId="0" borderId="0" xfId="9" applyFont="1" applyAlignment="1">
      <alignment horizontal="center" vertical="center"/>
    </xf>
    <xf numFmtId="3" fontId="6" fillId="0" borderId="0" xfId="9" applyNumberFormat="1"/>
    <xf numFmtId="167" fontId="148" fillId="7" borderId="354" xfId="42" applyFont="1" applyFill="1" applyBorder="1" applyAlignment="1">
      <alignment horizontal="center"/>
    </xf>
    <xf numFmtId="167" fontId="161" fillId="4" borderId="354" xfId="42" applyFont="1" applyFill="1" applyBorder="1" applyAlignment="1">
      <alignment horizontal="center" vertical="center"/>
    </xf>
    <xf numFmtId="14" fontId="37" fillId="0" borderId="0" xfId="9" applyNumberFormat="1" applyFont="1" applyAlignment="1">
      <alignment horizontal="center" vertical="center"/>
    </xf>
    <xf numFmtId="173" fontId="37" fillId="0" borderId="0" xfId="9" applyNumberFormat="1" applyFont="1" applyAlignment="1">
      <alignment horizontal="center" vertical="center"/>
    </xf>
    <xf numFmtId="10" fontId="37" fillId="0" borderId="0" xfId="43" applyNumberFormat="1" applyFont="1" applyAlignment="1">
      <alignment horizontal="center" vertical="center"/>
    </xf>
    <xf numFmtId="4" fontId="6" fillId="0" borderId="0" xfId="9" applyNumberFormat="1" applyAlignment="1">
      <alignment horizontal="center" vertical="center"/>
    </xf>
    <xf numFmtId="178" fontId="41" fillId="2" borderId="224" xfId="11" applyNumberFormat="1" applyFont="1" applyFill="1" applyBorder="1" applyAlignment="1">
      <alignment horizontal="center" vertical="center"/>
    </xf>
    <xf numFmtId="178" fontId="41" fillId="2" borderId="233" xfId="11" applyNumberFormat="1" applyFont="1" applyFill="1" applyBorder="1" applyAlignment="1">
      <alignment horizontal="center" vertical="center"/>
    </xf>
    <xf numFmtId="4" fontId="41" fillId="2" borderId="233" xfId="15" applyNumberFormat="1" applyFont="1" applyFill="1" applyBorder="1" applyAlignment="1">
      <alignment horizontal="center" vertical="center"/>
    </xf>
    <xf numFmtId="10" fontId="41" fillId="0" borderId="92" xfId="15" applyNumberFormat="1" applyFont="1" applyFill="1" applyBorder="1" applyAlignment="1">
      <alignment horizontal="right" vertical="center" indent="1"/>
    </xf>
    <xf numFmtId="3" fontId="27" fillId="0" borderId="0" xfId="6" applyNumberFormat="1" applyFont="1" applyAlignment="1">
      <alignment vertical="center"/>
    </xf>
    <xf numFmtId="3" fontId="6" fillId="2" borderId="0" xfId="6" applyNumberFormat="1" applyFill="1"/>
    <xf numFmtId="3" fontId="29" fillId="3" borderId="8" xfId="6" applyNumberFormat="1" applyFont="1" applyFill="1" applyBorder="1" applyAlignment="1">
      <alignment horizontal="left" vertical="center" indent="1"/>
    </xf>
    <xf numFmtId="49" fontId="27" fillId="0" borderId="0" xfId="6" applyNumberFormat="1" applyFont="1" applyAlignment="1">
      <alignment horizontal="center" vertical="center"/>
    </xf>
    <xf numFmtId="49" fontId="6" fillId="2" borderId="0" xfId="6" applyNumberFormat="1" applyFill="1" applyAlignment="1">
      <alignment horizontal="center" vertical="center"/>
    </xf>
    <xf numFmtId="49" fontId="1" fillId="0" borderId="0" xfId="7" applyNumberFormat="1" applyAlignment="1">
      <alignment horizontal="center" vertical="center"/>
    </xf>
    <xf numFmtId="49" fontId="32" fillId="3" borderId="0" xfId="6" applyNumberFormat="1" applyFont="1" applyFill="1" applyAlignment="1">
      <alignment horizontal="center" vertical="center"/>
    </xf>
    <xf numFmtId="49" fontId="43" fillId="7" borderId="346" xfId="14" applyNumberFormat="1" applyFont="1" applyFill="1" applyBorder="1" applyAlignment="1">
      <alignment horizontal="center" vertical="center" wrapText="1"/>
    </xf>
    <xf numFmtId="49" fontId="41" fillId="0" borderId="295" xfId="15" applyNumberFormat="1" applyFont="1" applyBorder="1" applyAlignment="1">
      <alignment horizontal="center" vertical="center"/>
    </xf>
    <xf numFmtId="4" fontId="6" fillId="0" borderId="295" xfId="15" applyNumberFormat="1" applyFill="1" applyBorder="1" applyAlignment="1">
      <alignment horizontal="center" vertical="center"/>
    </xf>
    <xf numFmtId="4" fontId="41" fillId="0" borderId="344" xfId="15" applyNumberFormat="1" applyFont="1" applyFill="1" applyBorder="1" applyAlignment="1">
      <alignment horizontal="center" vertical="center"/>
    </xf>
    <xf numFmtId="0" fontId="6" fillId="0" borderId="295" xfId="15" applyNumberFormat="1" applyBorder="1" applyAlignment="1">
      <alignment horizontal="center" vertical="center"/>
    </xf>
    <xf numFmtId="3" fontId="43" fillId="18" borderId="316" xfId="14" applyNumberFormat="1" applyFont="1" applyFill="1" applyBorder="1" applyAlignment="1">
      <alignment horizontal="center" vertical="center"/>
    </xf>
    <xf numFmtId="0" fontId="81" fillId="0" borderId="0" xfId="28" applyFont="1" applyAlignment="1">
      <alignment horizontal="left" vertical="center"/>
    </xf>
    <xf numFmtId="173" fontId="13" fillId="2" borderId="0" xfId="30" applyNumberFormat="1" applyFont="1" applyFill="1" applyAlignment="1">
      <alignment horizontal="center"/>
    </xf>
    <xf numFmtId="10" fontId="13" fillId="2" borderId="0" xfId="30" applyNumberFormat="1" applyFont="1" applyFill="1" applyAlignment="1">
      <alignment horizontal="center"/>
    </xf>
    <xf numFmtId="14" fontId="13" fillId="2" borderId="0" xfId="30" applyNumberFormat="1" applyFont="1" applyFill="1" applyAlignment="1">
      <alignment horizontal="center"/>
    </xf>
    <xf numFmtId="10" fontId="40" fillId="2" borderId="0" xfId="26" applyNumberFormat="1" applyFont="1" applyFill="1" applyBorder="1" applyAlignment="1">
      <alignment horizontal="center" vertical="center"/>
    </xf>
    <xf numFmtId="14" fontId="132" fillId="21" borderId="0" xfId="35" applyNumberFormat="1" applyFont="1" applyFill="1" applyAlignment="1">
      <alignment horizontal="left" vertical="center" indent="9"/>
    </xf>
    <xf numFmtId="0" fontId="6" fillId="2" borderId="0" xfId="28" applyFill="1" applyAlignment="1">
      <alignment horizontal="right"/>
    </xf>
    <xf numFmtId="14" fontId="6" fillId="2" borderId="0" xfId="28" applyNumberFormat="1" applyFill="1" applyAlignment="1">
      <alignment horizontal="left" indent="1"/>
    </xf>
    <xf numFmtId="0" fontId="6" fillId="2" borderId="0" xfId="28" applyFill="1" applyAlignment="1">
      <alignment horizontal="right" vertical="center"/>
    </xf>
    <xf numFmtId="14" fontId="6" fillId="2" borderId="0" xfId="28" applyNumberFormat="1" applyFill="1" applyAlignment="1">
      <alignment horizontal="left" vertical="center" indent="1"/>
    </xf>
    <xf numFmtId="1" fontId="6" fillId="2" borderId="0" xfId="28" applyNumberFormat="1" applyFill="1" applyAlignment="1">
      <alignment horizontal="left" vertical="center" indent="1"/>
    </xf>
    <xf numFmtId="4" fontId="41" fillId="2" borderId="224" xfId="11" applyNumberFormat="1" applyFont="1" applyFill="1" applyBorder="1" applyAlignment="1">
      <alignment horizontal="center" vertical="center"/>
    </xf>
    <xf numFmtId="4" fontId="41" fillId="2" borderId="233" xfId="11" applyNumberFormat="1" applyFont="1" applyFill="1" applyBorder="1" applyAlignment="1">
      <alignment horizontal="center" vertical="center"/>
    </xf>
    <xf numFmtId="4" fontId="41" fillId="2" borderId="233" xfId="30" applyNumberFormat="1" applyFont="1" applyFill="1" applyBorder="1" applyAlignment="1">
      <alignment horizontal="center" vertical="center"/>
    </xf>
    <xf numFmtId="4" fontId="41" fillId="2" borderId="228" xfId="30" applyNumberFormat="1" applyFont="1" applyFill="1" applyBorder="1" applyAlignment="1">
      <alignment horizontal="center" vertical="center"/>
    </xf>
    <xf numFmtId="4" fontId="41" fillId="0" borderId="233" xfId="15" applyNumberFormat="1" applyFont="1" applyFill="1" applyBorder="1" applyAlignment="1">
      <alignment horizontal="center" vertical="center"/>
    </xf>
    <xf numFmtId="4" fontId="45" fillId="0" borderId="357" xfId="16" applyNumberFormat="1" applyFont="1" applyBorder="1" applyAlignment="1">
      <alignment horizontal="right" vertical="center" indent="1"/>
    </xf>
    <xf numFmtId="4" fontId="45" fillId="0" borderId="358" xfId="16" applyNumberFormat="1" applyFont="1" applyBorder="1" applyAlignment="1">
      <alignment horizontal="right" vertical="center" indent="1"/>
    </xf>
    <xf numFmtId="4" fontId="45" fillId="0" borderId="359" xfId="16" applyNumberFormat="1" applyFont="1" applyBorder="1" applyAlignment="1">
      <alignment horizontal="right" vertical="center" indent="1"/>
    </xf>
    <xf numFmtId="4" fontId="45" fillId="0" borderId="360" xfId="16" applyNumberFormat="1" applyFont="1" applyBorder="1" applyAlignment="1">
      <alignment horizontal="right" vertical="center" indent="1"/>
    </xf>
    <xf numFmtId="4" fontId="45" fillId="0" borderId="361" xfId="16" applyNumberFormat="1" applyFont="1" applyBorder="1" applyAlignment="1">
      <alignment horizontal="right" vertical="center" indent="1"/>
    </xf>
    <xf numFmtId="4" fontId="45" fillId="0" borderId="362" xfId="16" applyNumberFormat="1" applyFont="1" applyBorder="1" applyAlignment="1">
      <alignment horizontal="right" vertical="center" indent="1"/>
    </xf>
    <xf numFmtId="4" fontId="45" fillId="0" borderId="363" xfId="16" applyNumberFormat="1" applyFont="1" applyBorder="1" applyAlignment="1">
      <alignment horizontal="right" vertical="center" indent="1"/>
    </xf>
    <xf numFmtId="4" fontId="45" fillId="0" borderId="364" xfId="16" applyNumberFormat="1" applyFont="1" applyBorder="1" applyAlignment="1">
      <alignment horizontal="right" vertical="center" indent="1"/>
    </xf>
    <xf numFmtId="14" fontId="42" fillId="4" borderId="365" xfId="13" applyNumberFormat="1" applyFont="1" applyFill="1" applyBorder="1" applyAlignment="1">
      <alignment horizontal="center" vertical="center"/>
    </xf>
    <xf numFmtId="187" fontId="128" fillId="0" borderId="209" xfId="35" applyNumberFormat="1" applyFont="1" applyBorder="1"/>
    <xf numFmtId="14" fontId="128" fillId="0" borderId="209" xfId="35" applyNumberFormat="1" applyFont="1" applyBorder="1" applyAlignment="1">
      <alignment horizontal="center"/>
    </xf>
    <xf numFmtId="3" fontId="128" fillId="0" borderId="209" xfId="35" applyNumberFormat="1" applyFont="1" applyBorder="1" applyAlignment="1">
      <alignment horizontal="center"/>
    </xf>
    <xf numFmtId="0" fontId="128" fillId="0" borderId="209" xfId="35" applyFont="1" applyBorder="1" applyAlignment="1">
      <alignment horizontal="center"/>
    </xf>
    <xf numFmtId="10" fontId="132" fillId="0" borderId="209" xfId="36" applyNumberFormat="1" applyFont="1" applyBorder="1" applyAlignment="1">
      <alignment horizontal="center"/>
    </xf>
    <xf numFmtId="0" fontId="128" fillId="0" borderId="209" xfId="35" applyFont="1" applyBorder="1"/>
    <xf numFmtId="4" fontId="128" fillId="0" borderId="209" xfId="35" applyNumberFormat="1" applyFont="1" applyBorder="1" applyAlignment="1">
      <alignment horizontal="center"/>
    </xf>
    <xf numFmtId="10" fontId="3" fillId="0" borderId="209" xfId="36" applyNumberFormat="1" applyFont="1" applyFill="1" applyBorder="1"/>
    <xf numFmtId="10" fontId="3" fillId="0" borderId="209" xfId="36" applyNumberFormat="1" applyFont="1" applyFill="1" applyBorder="1" applyAlignment="1">
      <alignment horizontal="right"/>
    </xf>
    <xf numFmtId="4" fontId="1" fillId="0" borderId="209" xfId="35" applyNumberFormat="1" applyBorder="1" applyAlignment="1">
      <alignment horizontal="center"/>
    </xf>
    <xf numFmtId="4" fontId="128" fillId="15" borderId="0" xfId="35" applyNumberFormat="1" applyFont="1" applyFill="1" applyAlignment="1">
      <alignment horizontal="right"/>
    </xf>
    <xf numFmtId="4" fontId="128" fillId="15" borderId="0" xfId="35" applyNumberFormat="1" applyFont="1" applyFill="1" applyAlignment="1">
      <alignment horizontal="center"/>
    </xf>
    <xf numFmtId="4" fontId="128" fillId="15" borderId="209" xfId="35" applyNumberFormat="1" applyFont="1" applyFill="1" applyBorder="1" applyAlignment="1">
      <alignment horizontal="right"/>
    </xf>
    <xf numFmtId="4" fontId="128" fillId="15" borderId="209" xfId="35" applyNumberFormat="1" applyFont="1" applyFill="1" applyBorder="1" applyAlignment="1">
      <alignment horizontal="center"/>
    </xf>
    <xf numFmtId="10" fontId="4" fillId="15" borderId="147" xfId="35" applyNumberFormat="1" applyFont="1" applyFill="1" applyBorder="1" applyAlignment="1">
      <alignment horizontal="center" vertical="center"/>
    </xf>
    <xf numFmtId="10" fontId="0" fillId="15" borderId="0" xfId="35" applyNumberFormat="1" applyFont="1" applyFill="1" applyAlignment="1">
      <alignment horizontal="center"/>
    </xf>
    <xf numFmtId="10" fontId="4" fillId="15" borderId="147" xfId="35" applyNumberFormat="1" applyFont="1" applyFill="1" applyBorder="1" applyAlignment="1">
      <alignment vertical="center"/>
    </xf>
    <xf numFmtId="10" fontId="0" fillId="15" borderId="0" xfId="35" applyNumberFormat="1" applyFont="1" applyFill="1" applyAlignment="1">
      <alignment vertical="center"/>
    </xf>
    <xf numFmtId="0" fontId="146" fillId="0" borderId="0" xfId="37" applyAlignment="1">
      <alignment vertical="center"/>
    </xf>
    <xf numFmtId="0" fontId="162" fillId="0" borderId="0" xfId="28" applyFont="1" applyAlignment="1">
      <alignment vertical="center"/>
    </xf>
    <xf numFmtId="0" fontId="24" fillId="0" borderId="0" xfId="37" applyFont="1" applyAlignment="1"/>
    <xf numFmtId="0" fontId="24" fillId="0" borderId="0" xfId="37" applyFont="1" applyFill="1" applyBorder="1" applyAlignment="1" applyProtection="1">
      <alignment horizontal="left"/>
    </xf>
    <xf numFmtId="0" fontId="24" fillId="0" borderId="0" xfId="29" applyFill="1" applyAlignment="1">
      <alignment vertical="center"/>
    </xf>
    <xf numFmtId="0" fontId="27" fillId="7" borderId="269" xfId="13" applyFont="1" applyFill="1" applyBorder="1" applyAlignment="1">
      <alignment horizontal="centerContinuous" vertical="center" wrapText="1"/>
    </xf>
    <xf numFmtId="0" fontId="6" fillId="0" borderId="269" xfId="13" applyBorder="1" applyAlignment="1">
      <alignment horizontal="center" vertical="center"/>
    </xf>
    <xf numFmtId="14" fontId="41" fillId="0" borderId="79" xfId="13" applyNumberFormat="1" applyFont="1" applyBorder="1" applyAlignment="1">
      <alignment horizontal="center" vertical="center"/>
    </xf>
    <xf numFmtId="14" fontId="41" fillId="0" borderId="67" xfId="13" applyNumberFormat="1" applyFont="1" applyBorder="1" applyAlignment="1">
      <alignment horizontal="center" vertical="center"/>
    </xf>
    <xf numFmtId="14" fontId="41" fillId="0" borderId="275" xfId="13" applyNumberFormat="1" applyFont="1" applyBorder="1" applyAlignment="1">
      <alignment horizontal="center" vertical="center"/>
    </xf>
    <xf numFmtId="14" fontId="41" fillId="0" borderId="75" xfId="13" applyNumberFormat="1" applyFont="1" applyBorder="1" applyAlignment="1">
      <alignment horizontal="center" vertical="center"/>
    </xf>
    <xf numFmtId="170" fontId="50" fillId="0" borderId="120" xfId="21" applyNumberFormat="1" applyFont="1" applyFill="1" applyBorder="1" applyAlignment="1">
      <alignment vertical="center"/>
    </xf>
    <xf numFmtId="9" fontId="50" fillId="0" borderId="120" xfId="15" applyFont="1" applyFill="1" applyBorder="1" applyAlignment="1">
      <alignment horizontal="center" vertical="center"/>
    </xf>
    <xf numFmtId="10" fontId="50" fillId="0" borderId="122" xfId="15" applyNumberFormat="1" applyFont="1" applyFill="1" applyBorder="1" applyAlignment="1">
      <alignment horizontal="center" vertical="center"/>
    </xf>
    <xf numFmtId="4" fontId="50" fillId="0" borderId="122" xfId="15" applyNumberFormat="1" applyFont="1" applyFill="1" applyBorder="1" applyAlignment="1">
      <alignment horizontal="center" vertical="center"/>
    </xf>
    <xf numFmtId="9" fontId="50" fillId="0" borderId="122" xfId="15" applyFont="1" applyFill="1" applyBorder="1" applyAlignment="1">
      <alignment horizontal="center" vertical="center"/>
    </xf>
    <xf numFmtId="3" fontId="49" fillId="0" borderId="118" xfId="14" applyNumberFormat="1" applyFont="1" applyBorder="1" applyAlignment="1">
      <alignment horizontal="center" vertical="center"/>
    </xf>
    <xf numFmtId="170" fontId="50" fillId="0" borderId="120" xfId="21" applyNumberFormat="1" applyFont="1" applyFill="1" applyBorder="1" applyAlignment="1">
      <alignment horizontal="center" vertical="center"/>
    </xf>
    <xf numFmtId="0" fontId="1" fillId="0" borderId="0" xfId="2" applyAlignment="1">
      <alignment vertical="center"/>
    </xf>
    <xf numFmtId="0" fontId="8" fillId="0" borderId="0" xfId="2" applyFont="1" applyAlignment="1">
      <alignment vertical="center"/>
    </xf>
    <xf numFmtId="14" fontId="11" fillId="0" borderId="0" xfId="2" applyNumberFormat="1" applyFont="1" applyAlignment="1">
      <alignment horizontal="left" vertical="center"/>
    </xf>
    <xf numFmtId="0" fontId="13" fillId="0" borderId="0" xfId="2" applyFont="1" applyAlignment="1">
      <alignment vertical="center"/>
    </xf>
    <xf numFmtId="0" fontId="17" fillId="0" borderId="1" xfId="4" applyFont="1" applyBorder="1" applyAlignment="1">
      <alignment horizontal="center" vertical="center"/>
    </xf>
    <xf numFmtId="173" fontId="40" fillId="0" borderId="225" xfId="15" applyNumberFormat="1" applyFont="1" applyFill="1" applyBorder="1" applyAlignment="1">
      <alignment horizontal="center" vertical="center"/>
    </xf>
    <xf numFmtId="173" fontId="40" fillId="0" borderId="227" xfId="15" applyNumberFormat="1" applyFont="1" applyFill="1" applyBorder="1" applyAlignment="1">
      <alignment horizontal="center" vertical="center"/>
    </xf>
    <xf numFmtId="43" fontId="6" fillId="2" borderId="0" xfId="26" applyFont="1" applyFill="1" applyAlignment="1">
      <alignment horizontal="center" vertical="center"/>
    </xf>
    <xf numFmtId="4" fontId="27" fillId="0" borderId="0" xfId="3" applyNumberFormat="1" applyFont="1"/>
    <xf numFmtId="189" fontId="6" fillId="0" borderId="0" xfId="1" applyNumberFormat="1" applyFont="1"/>
    <xf numFmtId="173" fontId="40" fillId="0" borderId="213" xfId="15" applyNumberFormat="1" applyFont="1" applyFill="1" applyBorder="1" applyAlignment="1">
      <alignment horizontal="center" vertical="center"/>
    </xf>
    <xf numFmtId="173" fontId="40" fillId="0" borderId="213" xfId="1" applyNumberFormat="1" applyFont="1" applyFill="1" applyBorder="1" applyAlignment="1">
      <alignment horizontal="center" vertical="center"/>
    </xf>
    <xf numFmtId="176" fontId="40" fillId="0" borderId="214" xfId="15" applyNumberFormat="1" applyFont="1" applyFill="1" applyBorder="1" applyAlignment="1">
      <alignment horizontal="center" vertical="center"/>
    </xf>
    <xf numFmtId="176" fontId="40" fillId="0" borderId="213" xfId="15" applyNumberFormat="1" applyFont="1" applyFill="1" applyBorder="1" applyAlignment="1">
      <alignment horizontal="center" vertical="center"/>
    </xf>
    <xf numFmtId="14" fontId="6" fillId="0" borderId="0" xfId="30" applyNumberFormat="1" applyAlignment="1">
      <alignment horizontal="center"/>
    </xf>
    <xf numFmtId="10" fontId="6" fillId="2" borderId="0" xfId="15" quotePrefix="1" applyNumberFormat="1" applyFont="1" applyFill="1" applyBorder="1" applyAlignment="1">
      <alignment horizontal="right"/>
    </xf>
    <xf numFmtId="43" fontId="4" fillId="0" borderId="220" xfId="26" applyFont="1" applyFill="1" applyBorder="1" applyAlignment="1">
      <alignment vertical="center"/>
    </xf>
    <xf numFmtId="9" fontId="6" fillId="2" borderId="0" xfId="15" quotePrefix="1" applyFont="1" applyFill="1" applyBorder="1" applyAlignment="1">
      <alignment horizontal="center"/>
    </xf>
    <xf numFmtId="10" fontId="6" fillId="2" borderId="0" xfId="15" quotePrefix="1" applyNumberFormat="1" applyFont="1" applyFill="1" applyBorder="1" applyAlignment="1">
      <alignment horizontal="right" vertical="center"/>
    </xf>
    <xf numFmtId="4" fontId="6" fillId="2" borderId="0" xfId="15" quotePrefix="1" applyNumberFormat="1" applyFont="1" applyFill="1" applyBorder="1" applyAlignment="1">
      <alignment horizontal="center" vertical="center"/>
    </xf>
    <xf numFmtId="169" fontId="27" fillId="0" borderId="160" xfId="14" applyNumberFormat="1" applyFont="1" applyBorder="1" applyAlignment="1">
      <alignment horizontal="right" vertical="center" indent="2"/>
    </xf>
    <xf numFmtId="4" fontId="163" fillId="0" borderId="149" xfId="14" applyNumberFormat="1" applyFont="1" applyBorder="1" applyAlignment="1">
      <alignment horizontal="left" vertical="center"/>
    </xf>
    <xf numFmtId="4" fontId="163" fillId="24" borderId="149" xfId="14" applyNumberFormat="1" applyFont="1" applyFill="1" applyBorder="1" applyAlignment="1">
      <alignment horizontal="left" vertical="center"/>
    </xf>
    <xf numFmtId="4" fontId="163" fillId="24" borderId="149" xfId="14" applyNumberFormat="1" applyFont="1" applyFill="1" applyBorder="1" applyAlignment="1">
      <alignment horizontal="center" vertical="center"/>
    </xf>
    <xf numFmtId="43" fontId="6" fillId="2" borderId="0" xfId="26" applyFont="1" applyFill="1" applyAlignment="1">
      <alignment horizontal="right"/>
    </xf>
    <xf numFmtId="3" fontId="43" fillId="0" borderId="145" xfId="14" applyNumberFormat="1" applyFont="1" applyBorder="1" applyAlignment="1">
      <alignment horizontal="center" vertical="center" wrapText="1"/>
    </xf>
    <xf numFmtId="0" fontId="58" fillId="0" borderId="269" xfId="0" applyFont="1" applyBorder="1" applyAlignment="1">
      <alignment horizontal="center" vertical="center" wrapText="1"/>
    </xf>
    <xf numFmtId="0" fontId="27" fillId="0" borderId="269" xfId="0" applyFont="1" applyBorder="1" applyAlignment="1">
      <alignment horizontal="center" vertical="center" wrapText="1"/>
    </xf>
    <xf numFmtId="0" fontId="164" fillId="0" borderId="269" xfId="0" applyFont="1" applyBorder="1" applyAlignment="1">
      <alignment horizontal="center" vertical="center" wrapText="1"/>
    </xf>
    <xf numFmtId="0" fontId="58" fillId="35" borderId="269" xfId="0" applyFont="1" applyFill="1" applyBorder="1" applyAlignment="1">
      <alignment horizontal="left" vertical="center" wrapText="1"/>
    </xf>
    <xf numFmtId="0" fontId="27" fillId="21" borderId="251" xfId="0" applyFont="1" applyFill="1" applyBorder="1" applyAlignment="1">
      <alignment vertical="center"/>
    </xf>
    <xf numFmtId="0" fontId="27" fillId="21" borderId="285" xfId="0" applyFont="1" applyFill="1" applyBorder="1" applyAlignment="1">
      <alignment vertical="center" wrapText="1"/>
    </xf>
    <xf numFmtId="0" fontId="27" fillId="21" borderId="285" xfId="0" applyFont="1" applyFill="1" applyBorder="1" applyAlignment="1">
      <alignment horizontal="left" vertical="center" wrapText="1"/>
    </xf>
    <xf numFmtId="0" fontId="6" fillId="21" borderId="285" xfId="0" applyFont="1" applyFill="1" applyBorder="1" applyAlignment="1">
      <alignment vertical="center" wrapText="1"/>
    </xf>
    <xf numFmtId="0" fontId="27" fillId="21" borderId="253" xfId="0" applyFont="1" applyFill="1" applyBorder="1" applyAlignment="1">
      <alignment vertical="center" wrapText="1"/>
    </xf>
    <xf numFmtId="0" fontId="165" fillId="21" borderId="269" xfId="0" applyFont="1" applyFill="1" applyBorder="1" applyAlignment="1">
      <alignment horizontal="center" vertical="center" wrapText="1"/>
    </xf>
    <xf numFmtId="0" fontId="40" fillId="36" borderId="269" xfId="0" applyFont="1" applyFill="1" applyBorder="1" applyAlignment="1">
      <alignment horizontal="left" vertical="center" wrapText="1"/>
    </xf>
    <xf numFmtId="0" fontId="40" fillId="0" borderId="269" xfId="0" applyFont="1" applyBorder="1" applyAlignment="1">
      <alignment horizontal="left" vertical="center" wrapText="1"/>
    </xf>
    <xf numFmtId="0" fontId="6" fillId="0" borderId="269" xfId="0" applyFont="1" applyBorder="1" applyAlignment="1">
      <alignment horizontal="center" vertical="center" wrapText="1"/>
    </xf>
    <xf numFmtId="0" fontId="40" fillId="0" borderId="269" xfId="0" applyFont="1" applyBorder="1" applyAlignment="1">
      <alignment horizontal="center" vertical="center" wrapText="1"/>
    </xf>
    <xf numFmtId="0" fontId="6" fillId="37" borderId="269" xfId="0" applyFont="1" applyFill="1" applyBorder="1" applyAlignment="1">
      <alignment horizontal="left" vertical="center" wrapText="1"/>
    </xf>
    <xf numFmtId="0" fontId="58" fillId="20" borderId="269" xfId="0" applyFont="1" applyFill="1" applyBorder="1" applyAlignment="1">
      <alignment horizontal="left" vertical="center" wrapText="1"/>
    </xf>
    <xf numFmtId="0" fontId="6" fillId="0" borderId="285" xfId="0" applyFont="1" applyBorder="1" applyAlignment="1">
      <alignment horizontal="center" vertical="center" wrapText="1"/>
    </xf>
    <xf numFmtId="0" fontId="6" fillId="20" borderId="106" xfId="14" applyFill="1" applyBorder="1" applyAlignment="1">
      <alignment horizontal="left" vertical="center" indent="4"/>
    </xf>
    <xf numFmtId="169" fontId="55" fillId="20" borderId="154" xfId="14" applyNumberFormat="1" applyFont="1" applyFill="1" applyBorder="1" applyAlignment="1">
      <alignment vertical="center" wrapText="1"/>
    </xf>
    <xf numFmtId="10" fontId="31" fillId="20" borderId="159" xfId="14" applyNumberFormat="1" applyFont="1" applyFill="1" applyBorder="1" applyAlignment="1">
      <alignment horizontal="center" vertical="center"/>
    </xf>
    <xf numFmtId="4" fontId="69" fillId="20" borderId="154" xfId="14" applyNumberFormat="1" applyFont="1" applyFill="1" applyBorder="1" applyAlignment="1">
      <alignment horizontal="center" vertical="center"/>
    </xf>
    <xf numFmtId="4" fontId="163" fillId="20" borderId="149" xfId="14" applyNumberFormat="1" applyFont="1" applyFill="1" applyBorder="1" applyAlignment="1">
      <alignment horizontal="left" vertical="center"/>
    </xf>
    <xf numFmtId="169" fontId="27" fillId="20" borderId="160" xfId="14" applyNumberFormat="1" applyFont="1" applyFill="1" applyBorder="1" applyAlignment="1">
      <alignment horizontal="right" vertical="center" indent="2"/>
    </xf>
    <xf numFmtId="167" fontId="117" fillId="2" borderId="0" xfId="33" applyNumberFormat="1" applyFont="1" applyFill="1"/>
    <xf numFmtId="4" fontId="40" fillId="0" borderId="0" xfId="30" quotePrefix="1" applyNumberFormat="1" applyFont="1" applyAlignment="1">
      <alignment vertical="center"/>
    </xf>
    <xf numFmtId="0" fontId="6" fillId="0" borderId="0" xfId="0" applyFont="1" applyAlignment="1">
      <alignment horizontal="center"/>
    </xf>
    <xf numFmtId="14" fontId="40" fillId="0" borderId="269" xfId="0" applyNumberFormat="1" applyFont="1" applyBorder="1" applyAlignment="1">
      <alignment horizontal="center" vertical="center" wrapText="1"/>
    </xf>
    <xf numFmtId="0" fontId="146" fillId="0" borderId="269" xfId="37" applyBorder="1" applyAlignment="1">
      <alignment horizontal="center" vertical="center" wrapText="1"/>
    </xf>
    <xf numFmtId="0" fontId="40" fillId="0" borderId="269" xfId="0" quotePrefix="1" applyFont="1" applyBorder="1" applyAlignment="1">
      <alignment horizontal="center" vertical="center" wrapText="1"/>
    </xf>
    <xf numFmtId="4" fontId="40" fillId="0" borderId="269" xfId="0" applyNumberFormat="1" applyFont="1" applyBorder="1" applyAlignment="1">
      <alignment horizontal="center" vertical="center" wrapText="1"/>
    </xf>
    <xf numFmtId="4" fontId="40" fillId="0" borderId="251" xfId="0" applyNumberFormat="1" applyFont="1" applyBorder="1" applyAlignment="1">
      <alignment horizontal="center" vertical="center" wrapText="1"/>
    </xf>
    <xf numFmtId="4" fontId="40" fillId="0" borderId="53" xfId="0" applyNumberFormat="1" applyFont="1" applyBorder="1" applyAlignment="1">
      <alignment horizontal="center" vertical="center" wrapText="1"/>
    </xf>
    <xf numFmtId="0" fontId="0" fillId="0" borderId="269" xfId="0" applyBorder="1" applyAlignment="1">
      <alignment vertical="center" wrapText="1"/>
    </xf>
    <xf numFmtId="4" fontId="40" fillId="15" borderId="269" xfId="0" applyNumberFormat="1" applyFont="1" applyFill="1" applyBorder="1" applyAlignment="1">
      <alignment horizontal="center" vertical="center" wrapText="1"/>
    </xf>
    <xf numFmtId="2" fontId="40" fillId="0" borderId="269" xfId="0" applyNumberFormat="1" applyFont="1" applyBorder="1" applyAlignment="1">
      <alignment horizontal="center" vertical="center" wrapText="1"/>
    </xf>
    <xf numFmtId="0" fontId="27" fillId="0" borderId="251" xfId="0" applyFont="1" applyBorder="1" applyAlignment="1">
      <alignment horizontal="center" vertical="center" wrapText="1"/>
    </xf>
    <xf numFmtId="0" fontId="6" fillId="37" borderId="285" xfId="0" applyFont="1" applyFill="1" applyBorder="1" applyAlignment="1">
      <alignment horizontal="left" vertical="center" wrapText="1"/>
    </xf>
    <xf numFmtId="0" fontId="40" fillId="0" borderId="285" xfId="0" applyFont="1" applyBorder="1" applyAlignment="1">
      <alignment horizontal="left" vertical="center" wrapText="1"/>
    </xf>
    <xf numFmtId="0" fontId="40" fillId="0" borderId="253" xfId="0" applyFont="1" applyBorder="1" applyAlignment="1">
      <alignment horizontal="center" vertical="center" wrapText="1"/>
    </xf>
    <xf numFmtId="0" fontId="40" fillId="21" borderId="269" xfId="0" applyFont="1" applyFill="1" applyBorder="1" applyAlignment="1">
      <alignment horizontal="center" vertical="center" wrapText="1"/>
    </xf>
    <xf numFmtId="190" fontId="149" fillId="0" borderId="37" xfId="40" applyNumberFormat="1" applyFont="1" applyBorder="1" applyAlignment="1">
      <alignment horizontal="centerContinuous" vertical="center"/>
    </xf>
    <xf numFmtId="190" fontId="0" fillId="0" borderId="0" xfId="0" applyNumberFormat="1"/>
    <xf numFmtId="0" fontId="167" fillId="7" borderId="302" xfId="14" applyFont="1" applyFill="1" applyBorder="1" applyAlignment="1">
      <alignment horizontal="center" vertical="center" wrapText="1"/>
    </xf>
    <xf numFmtId="14" fontId="56" fillId="0" borderId="333" xfId="14" applyNumberFormat="1" applyFont="1" applyBorder="1" applyAlignment="1">
      <alignment horizontal="center" vertical="center"/>
    </xf>
    <xf numFmtId="0" fontId="168" fillId="0" borderId="0" xfId="0" applyFont="1" applyAlignment="1">
      <alignment horizontal="center" vertical="center"/>
    </xf>
    <xf numFmtId="0" fontId="168" fillId="0" borderId="0" xfId="0" applyFont="1" applyAlignment="1">
      <alignment horizontal="center" vertical="center" wrapText="1"/>
    </xf>
    <xf numFmtId="4" fontId="43" fillId="0" borderId="329" xfId="14" applyNumberFormat="1" applyFont="1" applyBorder="1" applyAlignment="1">
      <alignment horizontal="center" vertical="center"/>
    </xf>
    <xf numFmtId="4" fontId="43" fillId="0" borderId="330" xfId="14" applyNumberFormat="1" applyFont="1" applyBorder="1" applyAlignment="1">
      <alignment horizontal="center" vertical="center"/>
    </xf>
    <xf numFmtId="4" fontId="43" fillId="0" borderId="331" xfId="14" applyNumberFormat="1" applyFont="1" applyBorder="1" applyAlignment="1">
      <alignment horizontal="center" vertical="center"/>
    </xf>
    <xf numFmtId="0" fontId="131" fillId="0" borderId="0" xfId="0" applyFont="1"/>
    <xf numFmtId="10" fontId="43" fillId="0" borderId="329" xfId="1" applyNumberFormat="1" applyFont="1" applyBorder="1" applyAlignment="1">
      <alignment horizontal="center" vertical="center"/>
    </xf>
    <xf numFmtId="10" fontId="43" fillId="0" borderId="331" xfId="1" applyNumberFormat="1" applyFont="1" applyBorder="1" applyAlignment="1">
      <alignment horizontal="center" vertical="center"/>
    </xf>
    <xf numFmtId="10" fontId="43" fillId="0" borderId="334" xfId="1" applyNumberFormat="1" applyFont="1" applyBorder="1" applyAlignment="1">
      <alignment horizontal="center" vertical="center"/>
    </xf>
    <xf numFmtId="4" fontId="43" fillId="0" borderId="335" xfId="14" applyNumberFormat="1" applyFont="1" applyBorder="1" applyAlignment="1">
      <alignment horizontal="center" vertical="center"/>
    </xf>
    <xf numFmtId="4" fontId="43" fillId="0" borderId="336" xfId="14" applyNumberFormat="1" applyFont="1" applyBorder="1" applyAlignment="1">
      <alignment horizontal="center" vertical="center"/>
    </xf>
    <xf numFmtId="4" fontId="43" fillId="0" borderId="334" xfId="14" applyNumberFormat="1" applyFont="1" applyBorder="1" applyAlignment="1">
      <alignment horizontal="center" vertical="center"/>
    </xf>
    <xf numFmtId="0" fontId="27" fillId="0" borderId="0" xfId="0" applyFont="1"/>
    <xf numFmtId="4" fontId="43" fillId="0" borderId="337" xfId="14" applyNumberFormat="1" applyFont="1" applyBorder="1" applyAlignment="1">
      <alignment horizontal="center" vertical="center"/>
    </xf>
    <xf numFmtId="4" fontId="43" fillId="0" borderId="141" xfId="14" applyNumberFormat="1" applyFont="1" applyBorder="1" applyAlignment="1">
      <alignment horizontal="center" vertical="center"/>
    </xf>
    <xf numFmtId="14" fontId="0" fillId="0" borderId="0" xfId="0" applyNumberFormat="1" applyAlignment="1">
      <alignment horizontal="right"/>
    </xf>
    <xf numFmtId="2" fontId="0" fillId="0" borderId="0" xfId="0" applyNumberFormat="1"/>
    <xf numFmtId="14" fontId="149" fillId="0" borderId="285" xfId="40" applyNumberFormat="1" applyFont="1" applyBorder="1" applyAlignment="1">
      <alignment horizontal="center" vertical="center"/>
    </xf>
    <xf numFmtId="4" fontId="0" fillId="15" borderId="0" xfId="0" applyNumberFormat="1" applyFill="1"/>
    <xf numFmtId="4" fontId="30" fillId="3" borderId="304" xfId="6" applyNumberFormat="1" applyFont="1" applyFill="1" applyBorder="1" applyAlignment="1">
      <alignment vertical="center"/>
    </xf>
    <xf numFmtId="4" fontId="27" fillId="7" borderId="251" xfId="13" applyNumberFormat="1" applyFont="1" applyFill="1" applyBorder="1" applyAlignment="1">
      <alignment horizontal="centerContinuous" vertical="center" wrapText="1"/>
    </xf>
    <xf numFmtId="4" fontId="37" fillId="9" borderId="278" xfId="12" applyNumberFormat="1" applyFont="1" applyFill="1" applyBorder="1" applyAlignment="1">
      <alignment horizontal="centerContinuous" vertical="center"/>
    </xf>
    <xf numFmtId="4" fontId="37" fillId="9" borderId="89" xfId="12" applyNumberFormat="1" applyFont="1" applyFill="1" applyBorder="1" applyAlignment="1">
      <alignment horizontal="center" vertical="center" wrapText="1"/>
    </xf>
    <xf numFmtId="4" fontId="6" fillId="2" borderId="0" xfId="6" applyNumberFormat="1" applyFill="1"/>
    <xf numFmtId="0" fontId="6" fillId="20" borderId="367" xfId="31" applyFill="1" applyBorder="1" applyAlignment="1">
      <alignment horizontal="center" vertical="center"/>
    </xf>
    <xf numFmtId="4" fontId="6" fillId="20" borderId="367" xfId="31" applyNumberFormat="1" applyFill="1" applyBorder="1" applyAlignment="1">
      <alignment horizontal="center" vertical="center"/>
    </xf>
    <xf numFmtId="0" fontId="6" fillId="38" borderId="367" xfId="31" applyFill="1" applyBorder="1" applyAlignment="1">
      <alignment horizontal="center" vertical="center"/>
    </xf>
    <xf numFmtId="0" fontId="6" fillId="38" borderId="367" xfId="31" applyFill="1" applyBorder="1" applyAlignment="1">
      <alignment horizontal="center" vertical="center" wrapText="1"/>
    </xf>
    <xf numFmtId="0" fontId="6" fillId="34" borderId="367" xfId="31" applyFill="1" applyBorder="1" applyAlignment="1">
      <alignment horizontal="center" vertical="center"/>
    </xf>
    <xf numFmtId="0" fontId="6" fillId="39" borderId="367" xfId="31" applyFill="1" applyBorder="1" applyAlignment="1">
      <alignment horizontal="center" vertical="center"/>
    </xf>
    <xf numFmtId="0" fontId="6" fillId="40" borderId="0" xfId="6" applyFill="1"/>
    <xf numFmtId="0" fontId="6" fillId="0" borderId="0" xfId="31"/>
    <xf numFmtId="0" fontId="6" fillId="0" borderId="367" xfId="31" applyBorder="1" applyAlignment="1">
      <alignment vertical="center"/>
    </xf>
    <xf numFmtId="0" fontId="6" fillId="0" borderId="367" xfId="31" quotePrefix="1" applyBorder="1" applyAlignment="1">
      <alignment vertical="center"/>
    </xf>
    <xf numFmtId="4" fontId="6" fillId="15" borderId="367" xfId="31" applyNumberFormat="1" applyFill="1" applyBorder="1" applyAlignment="1">
      <alignment vertical="center"/>
    </xf>
    <xf numFmtId="4" fontId="6" fillId="0" borderId="367" xfId="31" applyNumberFormat="1" applyBorder="1" applyAlignment="1">
      <alignment horizontal="center" vertical="center"/>
    </xf>
    <xf numFmtId="0" fontId="6" fillId="0" borderId="367" xfId="31" applyBorder="1" applyAlignment="1">
      <alignment horizontal="left" vertical="center"/>
    </xf>
    <xf numFmtId="14" fontId="6" fillId="15" borderId="367" xfId="31" applyNumberFormat="1" applyFill="1" applyBorder="1" applyAlignment="1">
      <alignment vertical="center"/>
    </xf>
    <xf numFmtId="14" fontId="6" fillId="0" borderId="367" xfId="6" applyNumberFormat="1" applyBorder="1" applyAlignment="1">
      <alignment vertical="center"/>
    </xf>
    <xf numFmtId="0" fontId="6" fillId="0" borderId="367" xfId="6" applyBorder="1" applyAlignment="1">
      <alignment horizontal="center"/>
    </xf>
    <xf numFmtId="0" fontId="24" fillId="0" borderId="367" xfId="5" applyBorder="1" applyAlignment="1">
      <alignment vertical="center"/>
    </xf>
    <xf numFmtId="0" fontId="6" fillId="0" borderId="367" xfId="6" applyBorder="1" applyAlignment="1">
      <alignment vertical="center"/>
    </xf>
    <xf numFmtId="4" fontId="6" fillId="0" borderId="0" xfId="31" applyNumberFormat="1"/>
    <xf numFmtId="0" fontId="6" fillId="0" borderId="367" xfId="31" applyBorder="1" applyAlignment="1">
      <alignment horizontal="left" wrapText="1"/>
    </xf>
    <xf numFmtId="0" fontId="40" fillId="0" borderId="368" xfId="30" applyFont="1" applyBorder="1" applyAlignment="1">
      <alignment vertical="center"/>
    </xf>
    <xf numFmtId="173" fontId="41" fillId="0" borderId="233" xfId="15" applyNumberFormat="1" applyFont="1" applyBorder="1" applyAlignment="1">
      <alignment horizontal="center" vertical="center"/>
    </xf>
    <xf numFmtId="167" fontId="125" fillId="2" borderId="0" xfId="6" applyNumberFormat="1" applyFont="1" applyFill="1"/>
    <xf numFmtId="192" fontId="40" fillId="0" borderId="269" xfId="0" applyNumberFormat="1" applyFont="1" applyBorder="1" applyAlignment="1">
      <alignment horizontal="center" vertical="center" wrapText="1"/>
    </xf>
    <xf numFmtId="191" fontId="0" fillId="0" borderId="0" xfId="0" applyNumberFormat="1"/>
    <xf numFmtId="0" fontId="5" fillId="0" borderId="0" xfId="0" applyFont="1"/>
    <xf numFmtId="4" fontId="37" fillId="2" borderId="0" xfId="6" applyNumberFormat="1" applyFont="1" applyFill="1"/>
    <xf numFmtId="14" fontId="1" fillId="20" borderId="79" xfId="2" applyNumberFormat="1" applyFill="1" applyBorder="1" applyAlignment="1">
      <alignment horizontal="center" vertical="center"/>
    </xf>
    <xf numFmtId="14" fontId="1" fillId="20" borderId="66" xfId="2" applyNumberFormat="1" applyFill="1" applyBorder="1" applyAlignment="1">
      <alignment horizontal="center" vertical="center"/>
    </xf>
    <xf numFmtId="14" fontId="1" fillId="20" borderId="67" xfId="2" applyNumberFormat="1" applyFill="1" applyBorder="1" applyAlignment="1">
      <alignment horizontal="center" vertical="center"/>
    </xf>
    <xf numFmtId="14" fontId="0" fillId="2" borderId="367" xfId="0" applyNumberFormat="1" applyFill="1" applyBorder="1" applyAlignment="1">
      <alignment horizontal="center" vertical="center" wrapText="1"/>
    </xf>
    <xf numFmtId="0" fontId="0" fillId="2" borderId="367" xfId="0" applyFill="1" applyBorder="1" applyAlignment="1">
      <alignment horizontal="center" vertical="center" wrapText="1"/>
    </xf>
    <xf numFmtId="0" fontId="169" fillId="2" borderId="241" xfId="14" applyFont="1" applyFill="1" applyBorder="1" applyAlignment="1">
      <alignment vertical="center" wrapText="1"/>
    </xf>
    <xf numFmtId="0" fontId="169" fillId="2" borderId="155" xfId="14" applyFont="1" applyFill="1" applyBorder="1" applyAlignment="1">
      <alignment vertical="center" wrapText="1"/>
    </xf>
    <xf numFmtId="0" fontId="170" fillId="2" borderId="54" xfId="0" applyFont="1" applyFill="1" applyBorder="1" applyAlignment="1">
      <alignment vertical="center" wrapText="1"/>
    </xf>
    <xf numFmtId="0" fontId="170" fillId="2" borderId="55" xfId="0" applyFont="1" applyFill="1" applyBorder="1" applyAlignment="1">
      <alignment vertical="center" wrapText="1"/>
    </xf>
    <xf numFmtId="0" fontId="171" fillId="2" borderId="58" xfId="0" applyFont="1" applyFill="1" applyBorder="1" applyAlignment="1">
      <alignment vertical="center" wrapText="1"/>
    </xf>
    <xf numFmtId="9" fontId="170" fillId="2" borderId="54" xfId="0" applyNumberFormat="1" applyFont="1" applyFill="1" applyBorder="1" applyAlignment="1">
      <alignment horizontal="center" vertical="center" wrapText="1"/>
    </xf>
    <xf numFmtId="0" fontId="170" fillId="2" borderId="58" xfId="0" applyFont="1" applyFill="1" applyBorder="1" applyAlignment="1">
      <alignment vertical="center" wrapText="1"/>
    </xf>
    <xf numFmtId="0" fontId="171" fillId="2" borderId="55" xfId="0" applyFont="1" applyFill="1" applyBorder="1" applyAlignment="1">
      <alignment vertical="center" wrapText="1"/>
    </xf>
    <xf numFmtId="0" fontId="171" fillId="2" borderId="54" xfId="0" applyFont="1" applyFill="1" applyBorder="1" applyAlignment="1">
      <alignment vertical="center" wrapText="1"/>
    </xf>
    <xf numFmtId="0" fontId="171" fillId="2" borderId="57" xfId="0" applyFont="1" applyFill="1" applyBorder="1" applyAlignment="1">
      <alignment vertical="center" wrapText="1"/>
    </xf>
    <xf numFmtId="0" fontId="0" fillId="2" borderId="54" xfId="0" applyFill="1" applyBorder="1" applyAlignment="1">
      <alignment vertical="center" wrapText="1"/>
    </xf>
    <xf numFmtId="0" fontId="0" fillId="2" borderId="55" xfId="0" applyFill="1" applyBorder="1" applyAlignment="1">
      <alignment vertical="center" wrapText="1"/>
    </xf>
    <xf numFmtId="14" fontId="0" fillId="2" borderId="55" xfId="0" applyNumberFormat="1" applyFill="1" applyBorder="1" applyAlignment="1">
      <alignment vertical="center" wrapText="1"/>
    </xf>
    <xf numFmtId="10" fontId="0" fillId="2" borderId="55" xfId="1" applyNumberFormat="1" applyFont="1" applyFill="1" applyBorder="1" applyAlignment="1">
      <alignment vertical="center" wrapText="1"/>
    </xf>
    <xf numFmtId="0" fontId="0" fillId="2" borderId="58" xfId="0" applyFill="1" applyBorder="1" applyAlignment="1">
      <alignment vertical="center" wrapText="1"/>
    </xf>
    <xf numFmtId="0" fontId="169" fillId="2" borderId="341" xfId="14" applyFont="1" applyFill="1" applyBorder="1" applyAlignment="1">
      <alignment horizontal="center" vertical="center" wrapText="1"/>
    </xf>
    <xf numFmtId="173" fontId="169" fillId="2" borderId="341" xfId="1" applyNumberFormat="1" applyFont="1" applyFill="1" applyBorder="1" applyAlignment="1">
      <alignment horizontal="center" vertical="center" wrapText="1"/>
    </xf>
    <xf numFmtId="0" fontId="169" fillId="2" borderId="342" xfId="14" applyFont="1" applyFill="1" applyBorder="1" applyAlignment="1">
      <alignment horizontal="center" vertical="center" wrapText="1"/>
    </xf>
    <xf numFmtId="0" fontId="169" fillId="2" borderId="343" xfId="14" applyFont="1" applyFill="1" applyBorder="1" applyAlignment="1">
      <alignment horizontal="center" vertical="center" wrapText="1"/>
    </xf>
    <xf numFmtId="0" fontId="169" fillId="2" borderId="369" xfId="14" applyFont="1" applyFill="1" applyBorder="1" applyAlignment="1">
      <alignment horizontal="center" vertical="center" wrapText="1"/>
    </xf>
    <xf numFmtId="188" fontId="0" fillId="0" borderId="0" xfId="0" applyNumberFormat="1"/>
    <xf numFmtId="4" fontId="41" fillId="0" borderId="92" xfId="15" applyNumberFormat="1" applyFont="1" applyFill="1" applyBorder="1" applyAlignment="1">
      <alignment horizontal="right" vertical="center" indent="1"/>
    </xf>
    <xf numFmtId="3" fontId="149" fillId="0" borderId="37" xfId="40" applyNumberFormat="1" applyFont="1" applyBorder="1" applyAlignment="1">
      <alignment horizontal="centerContinuous" vertical="center"/>
    </xf>
    <xf numFmtId="0" fontId="76" fillId="0" borderId="370" xfId="14" applyFont="1" applyBorder="1" applyAlignment="1">
      <alignment horizontal="left" vertical="center"/>
    </xf>
    <xf numFmtId="0" fontId="4" fillId="0" borderId="367" xfId="2" applyFont="1" applyBorder="1" applyAlignment="1">
      <alignment horizontal="left" vertical="center" wrapText="1"/>
    </xf>
    <xf numFmtId="169" fontId="61" fillId="15" borderId="1" xfId="6" applyNumberFormat="1" applyFont="1" applyFill="1" applyBorder="1" applyAlignment="1">
      <alignment horizontal="right" vertical="center" indent="1"/>
    </xf>
    <xf numFmtId="4" fontId="66" fillId="15" borderId="149" xfId="6" applyNumberFormat="1" applyFont="1" applyFill="1" applyBorder="1" applyAlignment="1">
      <alignment horizontal="right" vertical="center" indent="1"/>
    </xf>
    <xf numFmtId="14" fontId="128" fillId="2" borderId="0" xfId="35" applyNumberFormat="1" applyFont="1" applyFill="1" applyAlignment="1">
      <alignment horizontal="center"/>
    </xf>
    <xf numFmtId="4" fontId="0" fillId="0" borderId="0" xfId="25" applyNumberFormat="1" applyFont="1" applyAlignment="1">
      <alignment vertical="center"/>
    </xf>
    <xf numFmtId="4" fontId="6" fillId="0" borderId="371" xfId="16" applyNumberFormat="1" applyBorder="1" applyAlignment="1">
      <alignment horizontal="right" vertical="center" indent="1"/>
    </xf>
    <xf numFmtId="4" fontId="41" fillId="0" borderId="295" xfId="15" applyNumberFormat="1" applyFont="1" applyFill="1" applyBorder="1" applyAlignment="1">
      <alignment horizontal="right" vertical="center" indent="1"/>
    </xf>
    <xf numFmtId="4" fontId="6" fillId="0" borderId="0" xfId="16" applyNumberFormat="1" applyAlignment="1">
      <alignment horizontal="right" vertical="center" indent="1"/>
    </xf>
    <xf numFmtId="4" fontId="6" fillId="0" borderId="92" xfId="15" applyNumberFormat="1" applyBorder="1" applyAlignment="1">
      <alignment horizontal="right" vertical="center" indent="1"/>
    </xf>
    <xf numFmtId="14" fontId="58" fillId="4" borderId="372" xfId="13" applyNumberFormat="1" applyFont="1" applyFill="1" applyBorder="1" applyAlignment="1">
      <alignment horizontal="center" vertical="center"/>
    </xf>
    <xf numFmtId="14" fontId="58" fillId="4" borderId="91" xfId="13" applyNumberFormat="1" applyFont="1" applyFill="1" applyBorder="1" applyAlignment="1">
      <alignment horizontal="center" vertical="center"/>
    </xf>
    <xf numFmtId="14" fontId="58" fillId="4" borderId="373" xfId="13" applyNumberFormat="1" applyFont="1" applyFill="1" applyBorder="1" applyAlignment="1">
      <alignment horizontal="center" vertical="center"/>
    </xf>
    <xf numFmtId="178" fontId="40" fillId="0" borderId="374" xfId="30" applyNumberFormat="1" applyFont="1" applyBorder="1" applyAlignment="1">
      <alignment horizontal="center" vertical="center"/>
    </xf>
    <xf numFmtId="10" fontId="40" fillId="0" borderId="374" xfId="15" applyNumberFormat="1" applyFont="1" applyFill="1" applyBorder="1" applyAlignment="1">
      <alignment horizontal="center" vertical="center"/>
    </xf>
    <xf numFmtId="173" fontId="40" fillId="0" borderId="374" xfId="15" applyNumberFormat="1" applyFont="1" applyFill="1" applyBorder="1" applyAlignment="1">
      <alignment horizontal="center" vertical="center"/>
    </xf>
    <xf numFmtId="10" fontId="40" fillId="2" borderId="0" xfId="15" applyNumberFormat="1" applyFont="1" applyFill="1" applyBorder="1" applyAlignment="1">
      <alignment horizontal="center" vertical="center"/>
    </xf>
    <xf numFmtId="4" fontId="6" fillId="0" borderId="209" xfId="30" applyNumberFormat="1" applyBorder="1" applyAlignment="1"/>
    <xf numFmtId="14" fontId="41" fillId="0" borderId="241" xfId="13" applyNumberFormat="1" applyFont="1" applyBorder="1" applyAlignment="1">
      <alignment horizontal="center" vertical="center"/>
    </xf>
    <xf numFmtId="178" fontId="41" fillId="0" borderId="374" xfId="30" applyNumberFormat="1" applyFont="1" applyBorder="1" applyAlignment="1">
      <alignment horizontal="center" vertical="center"/>
    </xf>
    <xf numFmtId="3" fontId="41" fillId="0" borderId="374" xfId="30" applyNumberFormat="1" applyFont="1" applyBorder="1" applyAlignment="1">
      <alignment horizontal="center" vertical="center"/>
    </xf>
    <xf numFmtId="4" fontId="41" fillId="0" borderId="374" xfId="30" applyNumberFormat="1" applyFont="1" applyBorder="1" applyAlignment="1">
      <alignment horizontal="center" vertical="center"/>
    </xf>
    <xf numFmtId="10" fontId="41" fillId="0" borderId="374" xfId="30" applyNumberFormat="1" applyFont="1" applyBorder="1" applyAlignment="1">
      <alignment horizontal="center" vertical="center"/>
    </xf>
    <xf numFmtId="178" fontId="41" fillId="0" borderId="374" xfId="15" applyNumberFormat="1" applyFont="1" applyFill="1" applyBorder="1" applyAlignment="1">
      <alignment horizontal="center" vertical="center"/>
    </xf>
    <xf numFmtId="10" fontId="41" fillId="0" borderId="374" xfId="15" applyNumberFormat="1" applyFont="1" applyFill="1" applyBorder="1" applyAlignment="1">
      <alignment horizontal="center" vertical="center"/>
    </xf>
    <xf numFmtId="4" fontId="27" fillId="42" borderId="65" xfId="3" applyNumberFormat="1" applyFont="1" applyFill="1" applyBorder="1" applyAlignment="1">
      <alignment horizontal="right" vertical="center" wrapText="1"/>
    </xf>
    <xf numFmtId="4" fontId="27" fillId="42" borderId="7" xfId="3" applyNumberFormat="1" applyFont="1" applyFill="1" applyBorder="1" applyAlignment="1">
      <alignment horizontal="right" vertical="center" wrapText="1"/>
    </xf>
    <xf numFmtId="3" fontId="27" fillId="42" borderId="65" xfId="3" applyNumberFormat="1" applyFont="1" applyFill="1" applyBorder="1" applyAlignment="1">
      <alignment horizontal="right" vertical="center" wrapText="1"/>
    </xf>
    <xf numFmtId="4" fontId="41" fillId="42" borderId="65" xfId="3" applyNumberFormat="1" applyFont="1" applyFill="1" applyBorder="1" applyAlignment="1">
      <alignment horizontal="right" vertical="center" wrapText="1"/>
    </xf>
    <xf numFmtId="3" fontId="41" fillId="42" borderId="65" xfId="3" applyNumberFormat="1" applyFont="1" applyFill="1" applyBorder="1" applyAlignment="1">
      <alignment horizontal="right" vertical="center" wrapText="1"/>
    </xf>
    <xf numFmtId="4" fontId="27" fillId="2" borderId="0" xfId="6" applyNumberFormat="1" applyFont="1" applyFill="1" applyAlignment="1">
      <alignment horizontal="center" vertical="center"/>
    </xf>
    <xf numFmtId="4" fontId="6" fillId="35" borderId="367" xfId="31" applyNumberFormat="1" applyFill="1" applyBorder="1" applyAlignment="1">
      <alignment vertical="center"/>
    </xf>
    <xf numFmtId="0" fontId="30" fillId="3" borderId="8" xfId="6" applyFont="1" applyFill="1" applyBorder="1" applyAlignment="1">
      <alignment horizontal="left" vertical="center" indent="1"/>
    </xf>
    <xf numFmtId="0" fontId="13" fillId="3" borderId="171" xfId="14" applyFont="1" applyFill="1" applyBorder="1" applyAlignment="1">
      <alignment vertical="center"/>
    </xf>
    <xf numFmtId="0" fontId="30" fillId="3" borderId="375" xfId="14" applyFont="1" applyFill="1" applyBorder="1" applyAlignment="1">
      <alignment horizontal="left" vertical="center" indent="1"/>
    </xf>
    <xf numFmtId="3" fontId="0" fillId="15" borderId="0" xfId="0" applyNumberFormat="1" applyFill="1"/>
    <xf numFmtId="188" fontId="154" fillId="15" borderId="140" xfId="14" applyNumberFormat="1" applyFont="1" applyFill="1" applyBorder="1" applyAlignment="1">
      <alignment horizontal="center" vertical="center"/>
    </xf>
    <xf numFmtId="0" fontId="6" fillId="43" borderId="367" xfId="31" applyFill="1" applyBorder="1" applyAlignment="1">
      <alignment vertical="center"/>
    </xf>
    <xf numFmtId="0" fontId="6" fillId="43" borderId="367" xfId="31" quotePrefix="1" applyFill="1" applyBorder="1" applyAlignment="1">
      <alignment vertical="center"/>
    </xf>
    <xf numFmtId="4" fontId="6" fillId="43" borderId="367" xfId="31" applyNumberFormat="1" applyFill="1" applyBorder="1" applyAlignment="1">
      <alignment vertical="center"/>
    </xf>
    <xf numFmtId="4" fontId="6" fillId="43" borderId="367" xfId="31" applyNumberFormat="1" applyFill="1" applyBorder="1" applyAlignment="1">
      <alignment horizontal="center" vertical="center"/>
    </xf>
    <xf numFmtId="0" fontId="6" fillId="43" borderId="367" xfId="31" applyFill="1" applyBorder="1" applyAlignment="1">
      <alignment horizontal="left" vertical="center"/>
    </xf>
    <xf numFmtId="14" fontId="6" fillId="43" borderId="367" xfId="31" applyNumberFormat="1" applyFill="1" applyBorder="1" applyAlignment="1">
      <alignment vertical="center"/>
    </xf>
    <xf numFmtId="14" fontId="6" fillId="43" borderId="367" xfId="6" applyNumberFormat="1" applyFill="1" applyBorder="1" applyAlignment="1">
      <alignment vertical="center"/>
    </xf>
    <xf numFmtId="0" fontId="6" fillId="43" borderId="367" xfId="31" applyFill="1" applyBorder="1" applyAlignment="1">
      <alignment horizontal="left" wrapText="1"/>
    </xf>
    <xf numFmtId="0" fontId="6" fillId="43" borderId="367" xfId="6" applyFill="1" applyBorder="1" applyAlignment="1">
      <alignment horizontal="center"/>
    </xf>
    <xf numFmtId="0" fontId="24" fillId="43" borderId="367" xfId="5" applyFill="1" applyBorder="1" applyAlignment="1">
      <alignment vertical="center"/>
    </xf>
    <xf numFmtId="0" fontId="6" fillId="43" borderId="367" xfId="6" applyFill="1" applyBorder="1" applyAlignment="1">
      <alignment vertical="center"/>
    </xf>
    <xf numFmtId="0" fontId="6" fillId="43" borderId="0" xfId="31" applyFill="1"/>
    <xf numFmtId="0" fontId="40" fillId="0" borderId="0" xfId="13" applyFont="1"/>
    <xf numFmtId="178" fontId="90" fillId="0" borderId="0" xfId="28" applyNumberFormat="1" applyFont="1" applyAlignment="1">
      <alignment vertical="center"/>
    </xf>
    <xf numFmtId="176" fontId="31" fillId="2" borderId="159" xfId="14" applyNumberFormat="1" applyFont="1" applyFill="1" applyBorder="1" applyAlignment="1">
      <alignment horizontal="center" vertical="center"/>
    </xf>
    <xf numFmtId="0" fontId="0" fillId="0" borderId="367" xfId="0" applyBorder="1"/>
    <xf numFmtId="0" fontId="6" fillId="0" borderId="286" xfId="0" applyFont="1" applyBorder="1"/>
    <xf numFmtId="0" fontId="6" fillId="0" borderId="279" xfId="0" applyFont="1" applyBorder="1"/>
    <xf numFmtId="0" fontId="6" fillId="0" borderId="284" xfId="0" applyFont="1" applyBorder="1"/>
    <xf numFmtId="0" fontId="0" fillId="0" borderId="61" xfId="0" applyBorder="1"/>
    <xf numFmtId="0" fontId="0" fillId="0" borderId="63" xfId="0" applyBorder="1"/>
    <xf numFmtId="4" fontId="0" fillId="0" borderId="63" xfId="0" applyNumberFormat="1" applyBorder="1"/>
    <xf numFmtId="14" fontId="0" fillId="0" borderId="37" xfId="0" applyNumberFormat="1" applyBorder="1"/>
    <xf numFmtId="4" fontId="0" fillId="0" borderId="53" xfId="0" applyNumberFormat="1" applyBorder="1"/>
    <xf numFmtId="14" fontId="0" fillId="0" borderId="284" xfId="0" applyNumberFormat="1" applyBorder="1"/>
    <xf numFmtId="4" fontId="0" fillId="0" borderId="279" xfId="0" applyNumberFormat="1" applyBorder="1"/>
    <xf numFmtId="14" fontId="0" fillId="0" borderId="61" xfId="0" applyNumberFormat="1" applyBorder="1"/>
    <xf numFmtId="4" fontId="0" fillId="0" borderId="61" xfId="0" applyNumberFormat="1" applyBorder="1"/>
    <xf numFmtId="14" fontId="0" fillId="0" borderId="286" xfId="0" applyNumberFormat="1" applyBorder="1"/>
    <xf numFmtId="4" fontId="0" fillId="0" borderId="286" xfId="0" applyNumberFormat="1" applyBorder="1"/>
    <xf numFmtId="14" fontId="0" fillId="0" borderId="77" xfId="0" applyNumberFormat="1" applyBorder="1"/>
    <xf numFmtId="4" fontId="0" fillId="0" borderId="77" xfId="0" applyNumberFormat="1" applyBorder="1"/>
    <xf numFmtId="0" fontId="0" fillId="21" borderId="0" xfId="0" applyFill="1"/>
    <xf numFmtId="43" fontId="0" fillId="0" borderId="0" xfId="44" applyFont="1"/>
    <xf numFmtId="4" fontId="0" fillId="0" borderId="284" xfId="0" applyNumberFormat="1" applyBorder="1"/>
    <xf numFmtId="4" fontId="0" fillId="0" borderId="37" xfId="0" applyNumberFormat="1" applyBorder="1"/>
    <xf numFmtId="43" fontId="0" fillId="0" borderId="0" xfId="0" applyNumberFormat="1"/>
    <xf numFmtId="0" fontId="0" fillId="0" borderId="63" xfId="0" applyBorder="1" applyAlignment="1">
      <alignment horizontal="right"/>
    </xf>
    <xf numFmtId="0" fontId="0" fillId="0" borderId="279" xfId="0" applyBorder="1"/>
    <xf numFmtId="0" fontId="0" fillId="0" borderId="53" xfId="0" applyBorder="1"/>
    <xf numFmtId="0" fontId="0" fillId="0" borderId="279" xfId="0" applyBorder="1" applyAlignment="1">
      <alignment horizontal="right"/>
    </xf>
    <xf numFmtId="0" fontId="0" fillId="0" borderId="53" xfId="0" applyBorder="1" applyAlignment="1">
      <alignment horizontal="right"/>
    </xf>
    <xf numFmtId="14" fontId="27" fillId="0" borderId="368" xfId="6" applyNumberFormat="1" applyFont="1" applyBorder="1" applyAlignment="1">
      <alignment vertical="center"/>
    </xf>
    <xf numFmtId="14" fontId="1" fillId="0" borderId="249" xfId="7" applyNumberFormat="1" applyBorder="1" applyAlignment="1">
      <alignment horizontal="center" vertical="center"/>
    </xf>
    <xf numFmtId="4" fontId="1" fillId="0" borderId="249" xfId="7" applyNumberFormat="1" applyBorder="1" applyAlignment="1">
      <alignment vertical="center"/>
    </xf>
    <xf numFmtId="3" fontId="1" fillId="0" borderId="250" xfId="7" applyNumberFormat="1" applyBorder="1" applyAlignment="1">
      <alignment vertical="center"/>
    </xf>
    <xf numFmtId="4" fontId="1" fillId="1" borderId="242" xfId="7" applyNumberFormat="1" applyFill="1" applyBorder="1" applyAlignment="1">
      <alignment vertical="center"/>
    </xf>
    <xf numFmtId="4" fontId="1" fillId="1" borderId="250" xfId="7" applyNumberFormat="1" applyFill="1" applyBorder="1" applyAlignment="1">
      <alignment vertical="center"/>
    </xf>
    <xf numFmtId="4" fontId="1" fillId="1" borderId="249" xfId="7" applyNumberFormat="1" applyFill="1" applyBorder="1" applyAlignment="1">
      <alignment horizontal="right" vertical="center"/>
    </xf>
    <xf numFmtId="3" fontId="1" fillId="1" borderId="250" xfId="7" applyNumberFormat="1" applyFill="1" applyBorder="1" applyAlignment="1">
      <alignment horizontal="right" vertical="center"/>
    </xf>
    <xf numFmtId="0" fontId="157" fillId="33" borderId="0" xfId="0" applyFont="1" applyFill="1" applyAlignment="1">
      <alignment horizontal="center" vertical="center" wrapText="1"/>
    </xf>
    <xf numFmtId="0" fontId="27" fillId="0" borderId="144" xfId="6" applyFont="1" applyBorder="1" applyAlignment="1">
      <alignment vertical="center"/>
    </xf>
    <xf numFmtId="167" fontId="27" fillId="0" borderId="144" xfId="6" applyNumberFormat="1" applyFont="1" applyBorder="1" applyAlignment="1">
      <alignment vertical="center"/>
    </xf>
    <xf numFmtId="0" fontId="6" fillId="0" borderId="144" xfId="6" applyBorder="1"/>
    <xf numFmtId="4" fontId="6" fillId="0" borderId="144" xfId="6" applyNumberFormat="1" applyBorder="1"/>
    <xf numFmtId="0" fontId="6" fillId="0" borderId="0" xfId="6" quotePrefix="1" applyAlignment="1">
      <alignment horizontal="left" vertical="center" indent="1"/>
    </xf>
    <xf numFmtId="0" fontId="6" fillId="0" borderId="0" xfId="6" applyAlignment="1">
      <alignment horizontal="left" vertical="center" indent="1"/>
    </xf>
    <xf numFmtId="4" fontId="6" fillId="0" borderId="0" xfId="6" applyNumberFormat="1" applyAlignment="1">
      <alignment horizontal="left" vertical="center" indent="1"/>
    </xf>
    <xf numFmtId="4" fontId="27" fillId="0" borderId="144" xfId="6" applyNumberFormat="1" applyFont="1" applyBorder="1" applyAlignment="1">
      <alignment vertical="center"/>
    </xf>
    <xf numFmtId="167" fontId="6" fillId="0" borderId="144" xfId="6" applyNumberFormat="1" applyBorder="1"/>
    <xf numFmtId="0" fontId="23" fillId="5" borderId="368" xfId="30" applyFont="1" applyFill="1" applyBorder="1" applyAlignment="1">
      <alignment horizontal="center" vertical="center"/>
    </xf>
    <xf numFmtId="0" fontId="13" fillId="15" borderId="0" xfId="30" applyFont="1" applyFill="1" applyAlignment="1">
      <alignment horizontal="center" vertical="center"/>
    </xf>
    <xf numFmtId="0" fontId="13" fillId="0" borderId="368" xfId="30" applyFont="1" applyBorder="1" applyAlignment="1">
      <alignment horizontal="center" vertical="center"/>
    </xf>
    <xf numFmtId="0" fontId="2" fillId="41" borderId="367" xfId="0" applyFont="1" applyFill="1" applyBorder="1" applyAlignment="1">
      <alignment horizontal="center" vertical="center" wrapText="1"/>
    </xf>
    <xf numFmtId="4" fontId="37" fillId="0" borderId="0" xfId="3" applyNumberFormat="1" applyFont="1"/>
    <xf numFmtId="0" fontId="37" fillId="0" borderId="0" xfId="3" applyFont="1" applyAlignment="1">
      <alignment horizontal="right"/>
    </xf>
    <xf numFmtId="167" fontId="37" fillId="0" borderId="0" xfId="3" applyNumberFormat="1" applyFont="1" applyAlignment="1">
      <alignment horizontal="right"/>
    </xf>
    <xf numFmtId="4" fontId="37" fillId="0" borderId="0" xfId="3" applyNumberFormat="1" applyFont="1" applyAlignment="1">
      <alignment horizontal="right"/>
    </xf>
    <xf numFmtId="0" fontId="171" fillId="2" borderId="37" xfId="0" applyFont="1" applyFill="1" applyBorder="1" applyAlignment="1">
      <alignment vertical="center" wrapText="1"/>
    </xf>
    <xf numFmtId="4" fontId="6" fillId="15" borderId="295" xfId="15" applyNumberFormat="1" applyFill="1" applyBorder="1" applyAlignment="1">
      <alignment horizontal="center" vertical="center"/>
    </xf>
    <xf numFmtId="0" fontId="164" fillId="0" borderId="0" xfId="0" applyFont="1" applyAlignment="1">
      <alignment horizontal="center" vertical="center" wrapText="1"/>
    </xf>
    <xf numFmtId="0" fontId="165" fillId="21" borderId="0" xfId="0" applyFont="1" applyFill="1" applyAlignment="1">
      <alignment horizontal="center" vertical="center" wrapText="1"/>
    </xf>
    <xf numFmtId="0" fontId="40" fillId="0" borderId="0" xfId="0" applyFont="1" applyAlignment="1">
      <alignment horizontal="center" vertical="center" wrapText="1"/>
    </xf>
    <xf numFmtId="14" fontId="40" fillId="0" borderId="0" xfId="0" applyNumberFormat="1" applyFont="1" applyAlignment="1">
      <alignment horizontal="center" vertical="center" wrapText="1"/>
    </xf>
    <xf numFmtId="4" fontId="6" fillId="15" borderId="284" xfId="40" applyNumberFormat="1" applyFill="1" applyBorder="1" applyAlignment="1">
      <alignment horizontal="centerContinuous" vertical="center" wrapText="1"/>
    </xf>
    <xf numFmtId="3" fontId="6" fillId="15" borderId="288" xfId="40" applyNumberFormat="1" applyFill="1" applyBorder="1" applyAlignment="1">
      <alignment horizontal="centerContinuous" vertical="center" wrapText="1"/>
    </xf>
    <xf numFmtId="14" fontId="42" fillId="4" borderId="388" xfId="13" applyNumberFormat="1" applyFont="1" applyFill="1" applyBorder="1" applyAlignment="1">
      <alignment horizontal="center" vertical="center"/>
    </xf>
    <xf numFmtId="43" fontId="6" fillId="0" borderId="0" xfId="14" applyNumberFormat="1"/>
    <xf numFmtId="43" fontId="6" fillId="0" borderId="144" xfId="6" applyNumberFormat="1" applyBorder="1"/>
    <xf numFmtId="4" fontId="43" fillId="0" borderId="338" xfId="14" applyNumberFormat="1" applyFont="1" applyBorder="1" applyAlignment="1">
      <alignment horizontal="center" vertical="center"/>
    </xf>
    <xf numFmtId="1" fontId="59" fillId="5" borderId="140" xfId="14" applyNumberFormat="1" applyFont="1" applyFill="1" applyBorder="1" applyAlignment="1">
      <alignment horizontal="center" vertical="center"/>
    </xf>
    <xf numFmtId="3" fontId="41" fillId="0" borderId="132" xfId="14" applyNumberFormat="1" applyFont="1" applyBorder="1" applyAlignment="1">
      <alignment horizontal="center" vertical="center"/>
    </xf>
    <xf numFmtId="9" fontId="40" fillId="0" borderId="269" xfId="0" applyNumberFormat="1" applyFont="1" applyBorder="1" applyAlignment="1">
      <alignment horizontal="center" vertical="center" wrapText="1"/>
    </xf>
    <xf numFmtId="4" fontId="0" fillId="6" borderId="0" xfId="0" applyNumberFormat="1" applyFill="1"/>
    <xf numFmtId="168" fontId="37" fillId="0" borderId="0" xfId="3" applyNumberFormat="1" applyFont="1" applyAlignment="1">
      <alignment horizontal="right"/>
    </xf>
    <xf numFmtId="169" fontId="55" fillId="0" borderId="140" xfId="14" applyNumberFormat="1" applyFont="1" applyBorder="1" applyAlignment="1">
      <alignment horizontal="center" vertical="center"/>
    </xf>
    <xf numFmtId="176" fontId="40" fillId="2" borderId="213" xfId="15" applyNumberFormat="1" applyFont="1" applyFill="1" applyBorder="1" applyAlignment="1">
      <alignment horizontal="center" vertical="center"/>
    </xf>
    <xf numFmtId="176" fontId="40" fillId="2" borderId="214" xfId="15" applyNumberFormat="1" applyFont="1" applyFill="1" applyBorder="1" applyAlignment="1">
      <alignment horizontal="center" vertical="center"/>
    </xf>
    <xf numFmtId="10" fontId="13" fillId="2" borderId="0" xfId="30" applyNumberFormat="1" applyFont="1" applyFill="1" applyAlignment="1">
      <alignment horizontal="center" vertical="center"/>
    </xf>
    <xf numFmtId="0" fontId="22" fillId="0" borderId="0" xfId="2" applyFont="1" applyAlignment="1">
      <alignment horizontal="right" vertical="center"/>
    </xf>
    <xf numFmtId="0" fontId="125" fillId="0" borderId="0" xfId="13" applyFont="1"/>
    <xf numFmtId="4" fontId="27" fillId="7" borderId="170" xfId="3" applyNumberFormat="1" applyFont="1" applyFill="1" applyBorder="1" applyAlignment="1">
      <alignment horizontal="centerContinuous" vertical="center"/>
    </xf>
    <xf numFmtId="4" fontId="27" fillId="7" borderId="253" xfId="3" applyNumberFormat="1" applyFont="1" applyFill="1" applyBorder="1" applyAlignment="1">
      <alignment horizontal="centerContinuous" vertical="center"/>
    </xf>
    <xf numFmtId="0" fontId="6" fillId="0" borderId="37" xfId="3" applyBorder="1"/>
    <xf numFmtId="0" fontId="37" fillId="0" borderId="37" xfId="3" applyFont="1" applyBorder="1"/>
    <xf numFmtId="4" fontId="37" fillId="2" borderId="37" xfId="3" applyNumberFormat="1" applyFont="1" applyFill="1" applyBorder="1" applyAlignment="1">
      <alignment horizontal="right"/>
    </xf>
    <xf numFmtId="0" fontId="37" fillId="0" borderId="37" xfId="3" applyFont="1" applyBorder="1" applyAlignment="1">
      <alignment horizontal="right"/>
    </xf>
    <xf numFmtId="4" fontId="37" fillId="0" borderId="37" xfId="3" applyNumberFormat="1" applyFont="1" applyBorder="1" applyAlignment="1">
      <alignment horizontal="right"/>
    </xf>
    <xf numFmtId="168" fontId="37" fillId="0" borderId="37" xfId="3" applyNumberFormat="1" applyFont="1" applyBorder="1" applyAlignment="1">
      <alignment horizontal="right"/>
    </xf>
    <xf numFmtId="167" fontId="37" fillId="0" borderId="37" xfId="3" applyNumberFormat="1" applyFont="1" applyBorder="1" applyAlignment="1">
      <alignment horizontal="right"/>
    </xf>
    <xf numFmtId="167" fontId="37" fillId="0" borderId="37" xfId="3" applyNumberFormat="1" applyFont="1" applyBorder="1"/>
    <xf numFmtId="167" fontId="6" fillId="0" borderId="37" xfId="3" applyNumberFormat="1" applyBorder="1"/>
    <xf numFmtId="4" fontId="6" fillId="0" borderId="37" xfId="3" applyNumberFormat="1" applyBorder="1"/>
    <xf numFmtId="0" fontId="27" fillId="7" borderId="251" xfId="3" applyFont="1" applyFill="1" applyBorder="1" applyAlignment="1">
      <alignment horizontal="centerContinuous" vertical="center"/>
    </xf>
    <xf numFmtId="178" fontId="40" fillId="0" borderId="0" xfId="30" applyNumberFormat="1" applyFont="1" applyAlignment="1">
      <alignment vertical="center"/>
    </xf>
    <xf numFmtId="4" fontId="6" fillId="0" borderId="339" xfId="40" applyNumberFormat="1" applyBorder="1" applyAlignment="1">
      <alignment horizontal="center" vertical="center" wrapText="1"/>
    </xf>
    <xf numFmtId="4" fontId="6" fillId="15" borderId="261" xfId="40" applyNumberFormat="1" applyFill="1" applyBorder="1" applyAlignment="1">
      <alignment horizontal="centerContinuous" vertical="center" wrapText="1"/>
    </xf>
    <xf numFmtId="0" fontId="27" fillId="7" borderId="251" xfId="13" applyFont="1" applyFill="1" applyBorder="1" applyAlignment="1">
      <alignment horizontal="centerContinuous" vertical="center" wrapText="1"/>
    </xf>
    <xf numFmtId="4" fontId="27" fillId="0" borderId="389" xfId="3" applyNumberFormat="1" applyFont="1" applyBorder="1" applyAlignment="1">
      <alignment horizontal="right" vertical="center" wrapText="1"/>
    </xf>
    <xf numFmtId="4" fontId="27" fillId="11" borderId="389" xfId="3" applyNumberFormat="1" applyFont="1" applyFill="1" applyBorder="1" applyAlignment="1">
      <alignment horizontal="right" vertical="center" wrapText="1"/>
    </xf>
    <xf numFmtId="4" fontId="41" fillId="11" borderId="389" xfId="3" applyNumberFormat="1" applyFont="1" applyFill="1" applyBorder="1" applyAlignment="1">
      <alignment horizontal="right" vertical="center" wrapText="1"/>
    </xf>
    <xf numFmtId="43" fontId="125" fillId="0" borderId="0" xfId="44" applyFont="1"/>
    <xf numFmtId="0" fontId="6" fillId="15" borderId="367" xfId="31" applyFill="1" applyBorder="1" applyAlignment="1">
      <alignment vertical="center"/>
    </xf>
    <xf numFmtId="0" fontId="6" fillId="15" borderId="220" xfId="30" applyFill="1" applyBorder="1" applyAlignment="1">
      <alignment vertical="center" wrapText="1"/>
    </xf>
    <xf numFmtId="43" fontId="4" fillId="15" borderId="220" xfId="26" applyFont="1" applyFill="1" applyBorder="1" applyAlignment="1">
      <alignment vertical="center"/>
    </xf>
    <xf numFmtId="0" fontId="6" fillId="15" borderId="217" xfId="30" applyFill="1" applyBorder="1" applyAlignment="1">
      <alignment horizontal="left" vertical="center" wrapText="1"/>
    </xf>
    <xf numFmtId="0" fontId="4" fillId="15" borderId="220" xfId="30" applyFont="1" applyFill="1" applyBorder="1" applyAlignment="1">
      <alignment horizontal="center" vertical="center"/>
    </xf>
    <xf numFmtId="0" fontId="38" fillId="15" borderId="220" xfId="30" applyFont="1" applyFill="1" applyBorder="1" applyAlignment="1">
      <alignment horizontal="center" vertical="center"/>
    </xf>
    <xf numFmtId="0" fontId="26" fillId="0" borderId="0" xfId="2" applyFont="1" applyAlignment="1">
      <alignment vertical="center" wrapText="1"/>
    </xf>
    <xf numFmtId="0" fontId="146" fillId="0" borderId="0" xfId="37" applyAlignment="1">
      <alignment horizontal="left" vertical="top" wrapText="1"/>
    </xf>
    <xf numFmtId="0" fontId="26" fillId="0" borderId="0" xfId="2" applyFont="1" applyAlignment="1">
      <alignment horizontal="left" vertical="top" wrapText="1"/>
    </xf>
    <xf numFmtId="0" fontId="24" fillId="0" borderId="0" xfId="5" applyAlignment="1">
      <alignment horizontal="left" vertical="top" wrapText="1"/>
    </xf>
    <xf numFmtId="0" fontId="9" fillId="0" borderId="0" xfId="2" applyFont="1" applyAlignment="1">
      <alignment horizontal="center"/>
    </xf>
    <xf numFmtId="0" fontId="35" fillId="0" borderId="29" xfId="9" applyFont="1" applyBorder="1" applyAlignment="1">
      <alignment horizontal="left" vertical="center" wrapText="1"/>
    </xf>
    <xf numFmtId="0" fontId="35" fillId="0" borderId="30" xfId="9" applyFont="1" applyBorder="1" applyAlignment="1">
      <alignment horizontal="left" vertical="center" wrapText="1"/>
    </xf>
    <xf numFmtId="0" fontId="35" fillId="0" borderId="31" xfId="9" applyFont="1" applyBorder="1" applyAlignment="1">
      <alignment horizontal="left" vertical="center" wrapText="1"/>
    </xf>
    <xf numFmtId="0" fontId="36" fillId="0" borderId="26" xfId="9" applyFont="1" applyBorder="1" applyAlignment="1">
      <alignment horizontal="left" vertical="center" wrapText="1"/>
    </xf>
    <xf numFmtId="0" fontId="36" fillId="0" borderId="27" xfId="9" applyFont="1" applyBorder="1" applyAlignment="1">
      <alignment horizontal="left" vertical="center" wrapText="1"/>
    </xf>
    <xf numFmtId="0" fontId="36" fillId="0" borderId="28" xfId="9" applyFont="1" applyBorder="1" applyAlignment="1">
      <alignment horizontal="left" vertical="center" wrapText="1"/>
    </xf>
    <xf numFmtId="0" fontId="36" fillId="0" borderId="242" xfId="9" applyFont="1" applyBorder="1" applyAlignment="1">
      <alignment horizontal="left" vertical="center" wrapText="1"/>
    </xf>
    <xf numFmtId="0" fontId="36" fillId="0" borderId="243" xfId="9" applyFont="1" applyBorder="1" applyAlignment="1">
      <alignment horizontal="left" vertical="center" wrapText="1"/>
    </xf>
    <xf numFmtId="0" fontId="36" fillId="0" borderId="244" xfId="9" applyFont="1" applyBorder="1" applyAlignment="1">
      <alignment horizontal="left" vertical="center" wrapText="1"/>
    </xf>
    <xf numFmtId="0" fontId="35" fillId="0" borderId="26" xfId="9" applyFont="1" applyBorder="1" applyAlignment="1">
      <alignment horizontal="left" vertical="center" wrapText="1"/>
    </xf>
    <xf numFmtId="0" fontId="35" fillId="0" borderId="27" xfId="9" applyFont="1" applyBorder="1" applyAlignment="1">
      <alignment horizontal="left" vertical="center" wrapText="1"/>
    </xf>
    <xf numFmtId="0" fontId="35" fillId="0" borderId="28" xfId="9" applyFont="1" applyBorder="1" applyAlignment="1">
      <alignment horizontal="left" vertical="center" wrapText="1"/>
    </xf>
    <xf numFmtId="0" fontId="34" fillId="3" borderId="17" xfId="6" applyFont="1" applyFill="1" applyBorder="1" applyAlignment="1">
      <alignment horizontal="left" vertical="center" wrapText="1"/>
    </xf>
    <xf numFmtId="0" fontId="34" fillId="3" borderId="13" xfId="6" applyFont="1" applyFill="1" applyBorder="1" applyAlignment="1">
      <alignment horizontal="left" vertical="center" wrapText="1"/>
    </xf>
    <xf numFmtId="0" fontId="34" fillId="3" borderId="14" xfId="6" applyFont="1" applyFill="1" applyBorder="1" applyAlignment="1">
      <alignment horizontal="left" vertical="center" wrapText="1"/>
    </xf>
    <xf numFmtId="0" fontId="35" fillId="0" borderId="20" xfId="9" applyFont="1" applyBorder="1" applyAlignment="1">
      <alignment horizontal="left" vertical="center" wrapText="1"/>
    </xf>
    <xf numFmtId="0" fontId="35" fillId="0" borderId="21" xfId="9" applyFont="1" applyBorder="1" applyAlignment="1">
      <alignment horizontal="left" vertical="center" wrapText="1"/>
    </xf>
    <xf numFmtId="0" fontId="35" fillId="0" borderId="22" xfId="9" applyFont="1" applyBorder="1" applyAlignment="1">
      <alignment horizontal="left" vertical="center" wrapText="1"/>
    </xf>
    <xf numFmtId="0" fontId="35" fillId="0" borderId="242" xfId="9" applyFont="1" applyBorder="1" applyAlignment="1">
      <alignment horizontal="left" vertical="center" wrapText="1"/>
    </xf>
    <xf numFmtId="0" fontId="35" fillId="0" borderId="243" xfId="9" applyFont="1" applyBorder="1" applyAlignment="1">
      <alignment horizontal="left" vertical="center" wrapText="1"/>
    </xf>
    <xf numFmtId="0" fontId="35" fillId="0" borderId="244" xfId="9" applyFont="1" applyBorder="1" applyAlignment="1">
      <alignment horizontal="left" vertical="center" wrapText="1"/>
    </xf>
    <xf numFmtId="0" fontId="28" fillId="2" borderId="0" xfId="6" applyFont="1" applyFill="1" applyAlignment="1">
      <alignment horizontal="center" vertical="center"/>
    </xf>
    <xf numFmtId="165" fontId="32" fillId="0" borderId="12" xfId="9" applyNumberFormat="1" applyFont="1" applyBorder="1" applyAlignment="1" applyProtection="1">
      <alignment horizontal="left"/>
      <protection locked="0"/>
    </xf>
    <xf numFmtId="165" fontId="32" fillId="0" borderId="13" xfId="9" applyNumberFormat="1" applyFont="1" applyBorder="1" applyAlignment="1" applyProtection="1">
      <alignment horizontal="left"/>
      <protection locked="0"/>
    </xf>
    <xf numFmtId="165" fontId="32" fillId="0" borderId="14" xfId="9" applyNumberFormat="1" applyFont="1" applyBorder="1" applyAlignment="1" applyProtection="1">
      <alignment horizontal="left"/>
      <protection locked="0"/>
    </xf>
    <xf numFmtId="165" fontId="32" fillId="0" borderId="12" xfId="9" applyNumberFormat="1" applyFont="1" applyBorder="1" applyAlignment="1" applyProtection="1">
      <alignment horizontal="left" vertical="center"/>
      <protection locked="0"/>
    </xf>
    <xf numFmtId="165" fontId="32" fillId="0" borderId="13" xfId="9" applyNumberFormat="1" applyFont="1" applyBorder="1" applyAlignment="1" applyProtection="1">
      <alignment horizontal="left" vertical="center"/>
      <protection locked="0"/>
    </xf>
    <xf numFmtId="165" fontId="32" fillId="0" borderId="14" xfId="9" applyNumberFormat="1" applyFont="1" applyBorder="1" applyAlignment="1" applyProtection="1">
      <alignment horizontal="left" vertical="center"/>
      <protection locked="0"/>
    </xf>
    <xf numFmtId="0" fontId="35" fillId="0" borderId="245" xfId="9" applyFont="1" applyBorder="1" applyAlignment="1">
      <alignment horizontal="left" vertical="center" wrapText="1"/>
    </xf>
    <xf numFmtId="0" fontId="35" fillId="0" borderId="246" xfId="9" applyFont="1" applyBorder="1" applyAlignment="1">
      <alignment horizontal="left" vertical="center" wrapText="1"/>
    </xf>
    <xf numFmtId="0" fontId="35" fillId="0" borderId="247" xfId="9" applyFont="1" applyBorder="1" applyAlignment="1">
      <alignment horizontal="left" vertical="center" wrapText="1"/>
    </xf>
    <xf numFmtId="167" fontId="40" fillId="10" borderId="47" xfId="12" applyFont="1" applyFill="1" applyBorder="1" applyAlignment="1">
      <alignment horizontal="center" vertical="center" wrapText="1"/>
    </xf>
    <xf numFmtId="167" fontId="40" fillId="10" borderId="57" xfId="12" applyFont="1" applyFill="1" applyBorder="1" applyAlignment="1">
      <alignment horizontal="center" vertical="center" wrapText="1"/>
    </xf>
    <xf numFmtId="167" fontId="40" fillId="10" borderId="48" xfId="12" applyFont="1" applyFill="1" applyBorder="1" applyAlignment="1">
      <alignment horizontal="center" vertical="center" wrapText="1"/>
    </xf>
    <xf numFmtId="167" fontId="40" fillId="10" borderId="58" xfId="12" applyFont="1" applyFill="1" applyBorder="1" applyAlignment="1">
      <alignment horizontal="center" vertical="center" wrapText="1"/>
    </xf>
    <xf numFmtId="167" fontId="40" fillId="10" borderId="43" xfId="12" applyFont="1" applyFill="1" applyBorder="1" applyAlignment="1">
      <alignment horizontal="center" vertical="center" wrapText="1"/>
    </xf>
    <xf numFmtId="167" fontId="40" fillId="10" borderId="55" xfId="12" applyFont="1" applyFill="1" applyBorder="1" applyAlignment="1">
      <alignment horizontal="center" vertical="center" wrapText="1"/>
    </xf>
    <xf numFmtId="167" fontId="40" fillId="10" borderId="49" xfId="12" applyFont="1" applyFill="1" applyBorder="1" applyAlignment="1">
      <alignment horizontal="center" vertical="center" wrapText="1"/>
    </xf>
    <xf numFmtId="167" fontId="40" fillId="10" borderId="39" xfId="12" applyFont="1" applyFill="1" applyBorder="1" applyAlignment="1">
      <alignment horizontal="center" vertical="center" wrapText="1"/>
    </xf>
    <xf numFmtId="167" fontId="40" fillId="10" borderId="51" xfId="12" applyFont="1" applyFill="1" applyBorder="1" applyAlignment="1">
      <alignment horizontal="center" vertical="center" wrapText="1"/>
    </xf>
    <xf numFmtId="167" fontId="37" fillId="9" borderId="43" xfId="12" applyFont="1" applyFill="1" applyBorder="1" applyAlignment="1">
      <alignment horizontal="center" vertical="center" wrapText="1"/>
    </xf>
    <xf numFmtId="167" fontId="37" fillId="9" borderId="55" xfId="12" applyFont="1" applyFill="1" applyBorder="1" applyAlignment="1">
      <alignment horizontal="center" vertical="center" wrapText="1"/>
    </xf>
    <xf numFmtId="167" fontId="37" fillId="9" borderId="47" xfId="12" applyFont="1" applyFill="1" applyBorder="1" applyAlignment="1">
      <alignment horizontal="center" vertical="center" wrapText="1"/>
    </xf>
    <xf numFmtId="167" fontId="37" fillId="9" borderId="57" xfId="12" applyFont="1" applyFill="1" applyBorder="1" applyAlignment="1">
      <alignment horizontal="center" vertical="center" wrapText="1"/>
    </xf>
    <xf numFmtId="167" fontId="37" fillId="9" borderId="48" xfId="12" applyFont="1" applyFill="1" applyBorder="1" applyAlignment="1">
      <alignment horizontal="center" vertical="center" wrapText="1"/>
    </xf>
    <xf numFmtId="167" fontId="37" fillId="9" borderId="58" xfId="12" applyFont="1" applyFill="1" applyBorder="1" applyAlignment="1">
      <alignment horizontal="center" vertical="center" wrapText="1"/>
    </xf>
    <xf numFmtId="167" fontId="40" fillId="10" borderId="42" xfId="12" applyFont="1" applyFill="1" applyBorder="1" applyAlignment="1">
      <alignment horizontal="center" vertical="center" wrapText="1"/>
    </xf>
    <xf numFmtId="167" fontId="40" fillId="10" borderId="54" xfId="12" applyFont="1" applyFill="1" applyBorder="1" applyAlignment="1">
      <alignment horizontal="center" vertical="center" wrapText="1"/>
    </xf>
    <xf numFmtId="167" fontId="38" fillId="9" borderId="48" xfId="12" applyFont="1" applyFill="1" applyBorder="1" applyAlignment="1">
      <alignment horizontal="center" vertical="center" wrapText="1"/>
    </xf>
    <xf numFmtId="167" fontId="37" fillId="9" borderId="44" xfId="12" applyFont="1" applyFill="1" applyBorder="1" applyAlignment="1">
      <alignment horizontal="center" vertical="center" wrapText="1"/>
    </xf>
    <xf numFmtId="167" fontId="37" fillId="9" borderId="45" xfId="12" applyFont="1" applyFill="1" applyBorder="1" applyAlignment="1">
      <alignment horizontal="center" vertical="center" wrapText="1"/>
    </xf>
    <xf numFmtId="167" fontId="37" fillId="9" borderId="46" xfId="12" applyFont="1" applyFill="1" applyBorder="1" applyAlignment="1">
      <alignment horizontal="center" vertical="center" wrapText="1"/>
    </xf>
    <xf numFmtId="167" fontId="6" fillId="0" borderId="41" xfId="12" applyFont="1" applyBorder="1" applyAlignment="1">
      <alignment horizontal="center" vertical="center" wrapText="1"/>
    </xf>
    <xf numFmtId="167" fontId="6" fillId="0" borderId="53" xfId="12" applyFont="1" applyBorder="1" applyAlignment="1">
      <alignment horizontal="center" vertical="center" wrapText="1"/>
    </xf>
    <xf numFmtId="167" fontId="37" fillId="9" borderId="42" xfId="12" applyFont="1" applyFill="1" applyBorder="1" applyAlignment="1">
      <alignment horizontal="center" vertical="center" wrapText="1"/>
    </xf>
    <xf numFmtId="167" fontId="37" fillId="9" borderId="54" xfId="12" applyFont="1" applyFill="1" applyBorder="1" applyAlignment="1">
      <alignment horizontal="center" vertical="center" wrapText="1"/>
    </xf>
    <xf numFmtId="0" fontId="43" fillId="7" borderId="41" xfId="14" applyFont="1" applyFill="1" applyBorder="1" applyAlignment="1">
      <alignment horizontal="center" vertical="center" wrapText="1"/>
    </xf>
    <xf numFmtId="0" fontId="43" fillId="7" borderId="63" xfId="14" applyFont="1" applyFill="1" applyBorder="1" applyAlignment="1">
      <alignment horizontal="center" vertical="center" wrapText="1"/>
    </xf>
    <xf numFmtId="0" fontId="43" fillId="7" borderId="53" xfId="14" applyFont="1" applyFill="1" applyBorder="1" applyAlignment="1">
      <alignment horizontal="center" vertical="center" wrapText="1"/>
    </xf>
    <xf numFmtId="0" fontId="27" fillId="7" borderId="224" xfId="30" applyFont="1" applyFill="1" applyBorder="1" applyAlignment="1">
      <alignment horizontal="center" vertical="center"/>
    </xf>
    <xf numFmtId="0" fontId="27" fillId="7" borderId="228" xfId="30" applyFont="1" applyFill="1" applyBorder="1" applyAlignment="1">
      <alignment horizontal="center" vertical="center"/>
    </xf>
    <xf numFmtId="0" fontId="27" fillId="7" borderId="224" xfId="30" applyFont="1" applyFill="1" applyBorder="1" applyAlignment="1">
      <alignment horizontal="center" vertical="center" wrapText="1"/>
    </xf>
    <xf numFmtId="0" fontId="27" fillId="7" borderId="228" xfId="30" applyFont="1" applyFill="1" applyBorder="1" applyAlignment="1">
      <alignment horizontal="center" vertical="center" wrapText="1"/>
    </xf>
    <xf numFmtId="0" fontId="27" fillId="7" borderId="217" xfId="30" applyFont="1" applyFill="1" applyBorder="1" applyAlignment="1">
      <alignment horizontal="center" vertical="center" wrapText="1"/>
    </xf>
    <xf numFmtId="0" fontId="27" fillId="7" borderId="218" xfId="30" applyFont="1" applyFill="1" applyBorder="1" applyAlignment="1">
      <alignment horizontal="center" vertical="center" wrapText="1"/>
    </xf>
    <xf numFmtId="0" fontId="27" fillId="7" borderId="219" xfId="30" applyFont="1" applyFill="1" applyBorder="1" applyAlignment="1">
      <alignment horizontal="center" vertical="center" wrapText="1"/>
    </xf>
    <xf numFmtId="3" fontId="27" fillId="7" borderId="224" xfId="30" applyNumberFormat="1" applyFont="1" applyFill="1" applyBorder="1" applyAlignment="1">
      <alignment horizontal="center" vertical="center" wrapText="1"/>
    </xf>
    <xf numFmtId="3" fontId="27" fillId="7" borderId="228" xfId="30" applyNumberFormat="1" applyFont="1" applyFill="1" applyBorder="1" applyAlignment="1">
      <alignment horizontal="center" vertical="center" wrapText="1"/>
    </xf>
    <xf numFmtId="0" fontId="30" fillId="3" borderId="303" xfId="6" applyFont="1" applyFill="1" applyBorder="1" applyAlignment="1">
      <alignment horizontal="left" vertical="center"/>
    </xf>
    <xf numFmtId="0" fontId="30" fillId="3" borderId="0" xfId="6" applyFont="1" applyFill="1" applyAlignment="1">
      <alignment horizontal="left" vertical="center"/>
    </xf>
    <xf numFmtId="0" fontId="43" fillId="17" borderId="308" xfId="14" applyFont="1" applyFill="1" applyBorder="1" applyAlignment="1">
      <alignment horizontal="center" vertical="center" wrapText="1"/>
    </xf>
    <xf numFmtId="0" fontId="43" fillId="17" borderId="130" xfId="14" applyFont="1" applyFill="1" applyBorder="1" applyAlignment="1">
      <alignment horizontal="center" vertical="center" wrapText="1"/>
    </xf>
    <xf numFmtId="4" fontId="43" fillId="17" borderId="321" xfId="14" applyNumberFormat="1" applyFont="1" applyFill="1" applyBorder="1" applyAlignment="1">
      <alignment horizontal="center" vertical="center" wrapText="1"/>
    </xf>
    <xf numFmtId="4" fontId="43" fillId="17" borderId="323" xfId="14" applyNumberFormat="1" applyFont="1" applyFill="1" applyBorder="1" applyAlignment="1">
      <alignment horizontal="center" vertical="center" wrapText="1"/>
    </xf>
    <xf numFmtId="0" fontId="30" fillId="3" borderId="116" xfId="20" applyFont="1" applyFill="1" applyBorder="1" applyAlignment="1">
      <alignment horizontal="left"/>
    </xf>
    <xf numFmtId="0" fontId="30" fillId="3" borderId="0" xfId="20" applyFont="1" applyFill="1" applyAlignment="1">
      <alignment horizontal="left"/>
    </xf>
    <xf numFmtId="0" fontId="43" fillId="7" borderId="90" xfId="14" applyFont="1" applyFill="1" applyBorder="1" applyAlignment="1">
      <alignment horizontal="center" vertical="center" wrapText="1"/>
    </xf>
    <xf numFmtId="0" fontId="43" fillId="7" borderId="128" xfId="14" applyFont="1" applyFill="1" applyBorder="1" applyAlignment="1">
      <alignment horizontal="center" vertical="center" wrapText="1"/>
    </xf>
    <xf numFmtId="0" fontId="43" fillId="7" borderId="129" xfId="14" applyFont="1" applyFill="1" applyBorder="1" applyAlignment="1">
      <alignment horizontal="center" vertical="center" wrapText="1"/>
    </xf>
    <xf numFmtId="0" fontId="23" fillId="7" borderId="305" xfId="14" applyFont="1" applyFill="1" applyBorder="1" applyAlignment="1">
      <alignment horizontal="center" vertical="center"/>
    </xf>
    <xf numFmtId="0" fontId="23" fillId="7" borderId="306" xfId="14" applyFont="1" applyFill="1" applyBorder="1" applyAlignment="1">
      <alignment horizontal="center" vertical="center"/>
    </xf>
    <xf numFmtId="0" fontId="23" fillId="7" borderId="307" xfId="14" applyFont="1" applyFill="1" applyBorder="1" applyAlignment="1">
      <alignment horizontal="center" vertical="center"/>
    </xf>
    <xf numFmtId="0" fontId="23" fillId="7" borderId="317" xfId="14" applyFont="1" applyFill="1" applyBorder="1" applyAlignment="1">
      <alignment horizontal="center" vertical="center"/>
    </xf>
    <xf numFmtId="0" fontId="23" fillId="7" borderId="318" xfId="14" applyFont="1" applyFill="1" applyBorder="1" applyAlignment="1">
      <alignment horizontal="center" vertical="center"/>
    </xf>
    <xf numFmtId="0" fontId="23" fillId="7" borderId="319" xfId="14" applyFont="1" applyFill="1" applyBorder="1" applyAlignment="1">
      <alignment horizontal="center" vertical="center"/>
    </xf>
    <xf numFmtId="4" fontId="43" fillId="17" borderId="308" xfId="14" applyNumberFormat="1" applyFont="1" applyFill="1" applyBorder="1" applyAlignment="1">
      <alignment horizontal="center" vertical="center" wrapText="1"/>
    </xf>
    <xf numFmtId="4" fontId="43" fillId="17" borderId="130" xfId="14" applyNumberFormat="1" applyFont="1" applyFill="1" applyBorder="1" applyAlignment="1">
      <alignment horizontal="center" vertical="center" wrapText="1"/>
    </xf>
    <xf numFmtId="0" fontId="43" fillId="17" borderId="309" xfId="14" applyFont="1" applyFill="1" applyBorder="1" applyAlignment="1">
      <alignment horizontal="center" vertical="center" wrapText="1"/>
    </xf>
    <xf numFmtId="0" fontId="43" fillId="17" borderId="310" xfId="14" applyFont="1" applyFill="1" applyBorder="1" applyAlignment="1">
      <alignment horizontal="center" vertical="center" wrapText="1"/>
    </xf>
    <xf numFmtId="0" fontId="43" fillId="17" borderId="320" xfId="14" applyFont="1" applyFill="1" applyBorder="1" applyAlignment="1">
      <alignment horizontal="center" vertical="center" wrapText="1"/>
    </xf>
    <xf numFmtId="0" fontId="43" fillId="17" borderId="322" xfId="14" applyFont="1" applyFill="1" applyBorder="1" applyAlignment="1">
      <alignment horizontal="center" vertical="center" wrapText="1"/>
    </xf>
    <xf numFmtId="0" fontId="157" fillId="33" borderId="0" xfId="0" applyFont="1" applyFill="1" applyAlignment="1">
      <alignment horizontal="center" vertical="center" wrapText="1"/>
    </xf>
    <xf numFmtId="14" fontId="0" fillId="7" borderId="332" xfId="0" applyNumberFormat="1" applyFill="1" applyBorder="1" applyAlignment="1">
      <alignment horizontal="center" vertical="center"/>
    </xf>
    <xf numFmtId="14" fontId="0" fillId="7" borderId="145" xfId="0" applyNumberFormat="1" applyFill="1" applyBorder="1" applyAlignment="1">
      <alignment horizontal="center" vertical="center"/>
    </xf>
    <xf numFmtId="14" fontId="0" fillId="7" borderId="241" xfId="0" applyNumberFormat="1" applyFill="1" applyBorder="1" applyAlignment="1">
      <alignment horizontal="center" vertical="center"/>
    </xf>
    <xf numFmtId="0" fontId="157" fillId="33" borderId="240" xfId="0" applyFont="1" applyFill="1" applyBorder="1" applyAlignment="1">
      <alignment horizontal="center" vertical="center" wrapText="1"/>
    </xf>
    <xf numFmtId="0" fontId="2" fillId="3" borderId="240" xfId="0" applyFont="1" applyFill="1" applyBorder="1" applyAlignment="1">
      <alignment horizontal="center" vertical="center"/>
    </xf>
    <xf numFmtId="0" fontId="31" fillId="0" borderId="376" xfId="0" applyFont="1" applyBorder="1" applyAlignment="1">
      <alignment horizontal="center" vertical="center"/>
    </xf>
    <xf numFmtId="0" fontId="31" fillId="0" borderId="377" xfId="0" applyFont="1" applyBorder="1" applyAlignment="1">
      <alignment horizontal="center" vertical="center"/>
    </xf>
    <xf numFmtId="0" fontId="31" fillId="0" borderId="378" xfId="0" applyFont="1" applyBorder="1" applyAlignment="1">
      <alignment horizontal="center" vertical="center"/>
    </xf>
    <xf numFmtId="0" fontId="2" fillId="3" borderId="0" xfId="0" applyFont="1" applyFill="1" applyAlignment="1">
      <alignment horizontal="center" vertical="center"/>
    </xf>
    <xf numFmtId="0" fontId="43" fillId="19" borderId="140" xfId="14" applyFont="1" applyFill="1" applyBorder="1" applyAlignment="1">
      <alignment horizontal="center" vertical="center" wrapText="1"/>
    </xf>
    <xf numFmtId="0" fontId="43" fillId="19" borderId="140" xfId="14" applyFont="1" applyFill="1" applyBorder="1" applyAlignment="1">
      <alignment horizontal="center" vertical="center"/>
    </xf>
    <xf numFmtId="10" fontId="43" fillId="19" borderId="140" xfId="1" applyNumberFormat="1" applyFont="1" applyFill="1" applyBorder="1" applyAlignment="1">
      <alignment horizontal="center" vertical="center"/>
    </xf>
    <xf numFmtId="10" fontId="27" fillId="19" borderId="140" xfId="1" applyNumberFormat="1" applyFont="1" applyFill="1" applyBorder="1" applyAlignment="1">
      <alignment horizontal="center" vertical="center"/>
    </xf>
    <xf numFmtId="0" fontId="30" fillId="3" borderId="116" xfId="24" applyFont="1" applyFill="1" applyBorder="1" applyAlignment="1">
      <alignment horizontal="left"/>
    </xf>
    <xf numFmtId="0" fontId="30" fillId="3" borderId="0" xfId="24" applyFont="1" applyFill="1" applyAlignment="1">
      <alignment horizontal="left"/>
    </xf>
    <xf numFmtId="0" fontId="43" fillId="20" borderId="309" xfId="14" applyFont="1" applyFill="1" applyBorder="1" applyAlignment="1">
      <alignment horizontal="center" vertical="center" wrapText="1"/>
    </xf>
    <xf numFmtId="0" fontId="43" fillId="20" borderId="310" xfId="14" applyFont="1" applyFill="1" applyBorder="1" applyAlignment="1">
      <alignment horizontal="center" vertical="center" wrapText="1"/>
    </xf>
    <xf numFmtId="0" fontId="27" fillId="2" borderId="0" xfId="14" applyFont="1" applyFill="1" applyAlignment="1">
      <alignment horizontal="center" vertical="center" wrapText="1"/>
    </xf>
    <xf numFmtId="0" fontId="27" fillId="2" borderId="139" xfId="14" applyFont="1" applyFill="1" applyBorder="1" applyAlignment="1">
      <alignment horizontal="center" vertical="center" wrapText="1"/>
    </xf>
    <xf numFmtId="0" fontId="43" fillId="20" borderId="305" xfId="14" applyFont="1" applyFill="1" applyBorder="1" applyAlignment="1">
      <alignment horizontal="center" vertical="center"/>
    </xf>
    <xf numFmtId="0" fontId="43" fillId="20" borderId="306" xfId="14" applyFont="1" applyFill="1" applyBorder="1" applyAlignment="1">
      <alignment horizontal="center" vertical="center"/>
    </xf>
    <xf numFmtId="0" fontId="43" fillId="20" borderId="307" xfId="14" applyFont="1" applyFill="1" applyBorder="1" applyAlignment="1">
      <alignment horizontal="center" vertical="center"/>
    </xf>
    <xf numFmtId="0" fontId="43" fillId="20" borderId="309" xfId="14" applyFont="1" applyFill="1" applyBorder="1" applyAlignment="1">
      <alignment horizontal="center" vertical="center"/>
    </xf>
    <xf numFmtId="0" fontId="43" fillId="20" borderId="310" xfId="14" applyFont="1" applyFill="1" applyBorder="1" applyAlignment="1">
      <alignment horizontal="center" vertical="center"/>
    </xf>
    <xf numFmtId="0" fontId="31" fillId="7" borderId="146" xfId="6" applyFont="1" applyFill="1" applyBorder="1" applyAlignment="1">
      <alignment horizontal="right" vertical="center"/>
    </xf>
    <xf numFmtId="0" fontId="31" fillId="7" borderId="147" xfId="6" applyFont="1" applyFill="1" applyBorder="1" applyAlignment="1">
      <alignment horizontal="right" vertical="center"/>
    </xf>
    <xf numFmtId="0" fontId="31" fillId="7" borderId="148" xfId="6" applyFont="1" applyFill="1" applyBorder="1" applyAlignment="1">
      <alignment horizontal="right" vertical="center"/>
    </xf>
    <xf numFmtId="0" fontId="60" fillId="0" borderId="0" xfId="6" applyFont="1" applyAlignment="1">
      <alignment horizontal="left" vertical="center" indent="1"/>
    </xf>
    <xf numFmtId="0" fontId="63" fillId="0" borderId="150" xfId="6" applyFont="1" applyBorder="1" applyAlignment="1">
      <alignment horizontal="left" vertical="center" wrapText="1" indent="1"/>
    </xf>
    <xf numFmtId="0" fontId="63" fillId="0" borderId="151" xfId="6" applyFont="1" applyBorder="1" applyAlignment="1">
      <alignment horizontal="left" vertical="center" wrapText="1" indent="1"/>
    </xf>
    <xf numFmtId="0" fontId="63" fillId="0" borderId="152" xfId="6" applyFont="1" applyBorder="1" applyAlignment="1">
      <alignment horizontal="left" vertical="center" wrapText="1" indent="1"/>
    </xf>
    <xf numFmtId="0" fontId="63" fillId="0" borderId="150" xfId="6" applyFont="1" applyBorder="1" applyAlignment="1">
      <alignment horizontal="left" vertical="center" wrapText="1"/>
    </xf>
    <xf numFmtId="0" fontId="63" fillId="0" borderId="151" xfId="6" applyFont="1" applyBorder="1" applyAlignment="1">
      <alignment horizontal="left" vertical="center" wrapText="1"/>
    </xf>
    <xf numFmtId="0" fontId="63" fillId="0" borderId="152" xfId="6" applyFont="1" applyBorder="1" applyAlignment="1">
      <alignment horizontal="left" vertical="center" wrapText="1"/>
    </xf>
    <xf numFmtId="0" fontId="67" fillId="0" borderId="150" xfId="6" applyFont="1" applyBorder="1" applyAlignment="1">
      <alignment horizontal="left" vertical="center" wrapText="1" indent="1"/>
    </xf>
    <xf numFmtId="0" fontId="67" fillId="0" borderId="151" xfId="6" applyFont="1" applyBorder="1" applyAlignment="1">
      <alignment horizontal="left" vertical="center" wrapText="1" indent="1"/>
    </xf>
    <xf numFmtId="0" fontId="67" fillId="0" borderId="152" xfId="6" applyFont="1" applyBorder="1" applyAlignment="1">
      <alignment horizontal="left" vertical="center" wrapText="1" indent="1"/>
    </xf>
    <xf numFmtId="0" fontId="67" fillId="2" borderId="150" xfId="6" applyFont="1" applyFill="1" applyBorder="1" applyAlignment="1">
      <alignment horizontal="left" vertical="center" wrapText="1" indent="1"/>
    </xf>
    <xf numFmtId="0" fontId="67" fillId="2" borderId="151" xfId="6" applyFont="1" applyFill="1" applyBorder="1" applyAlignment="1">
      <alignment horizontal="left" vertical="center" wrapText="1" indent="1"/>
    </xf>
    <xf numFmtId="0" fontId="67" fillId="2" borderId="152" xfId="6" applyFont="1" applyFill="1" applyBorder="1" applyAlignment="1">
      <alignment horizontal="left" vertical="center" wrapText="1" indent="1"/>
    </xf>
    <xf numFmtId="0" fontId="63" fillId="0" borderId="150" xfId="6" applyFont="1" applyBorder="1" applyAlignment="1">
      <alignment vertical="center" wrapText="1"/>
    </xf>
    <xf numFmtId="0" fontId="63" fillId="0" borderId="151" xfId="6" applyFont="1" applyBorder="1" applyAlignment="1">
      <alignment vertical="center" wrapText="1"/>
    </xf>
    <xf numFmtId="0" fontId="63" fillId="0" borderId="152" xfId="6" applyFont="1" applyBorder="1" applyAlignment="1">
      <alignment vertical="center" wrapText="1"/>
    </xf>
    <xf numFmtId="0" fontId="62" fillId="2" borderId="153" xfId="6" applyFont="1" applyFill="1" applyBorder="1" applyAlignment="1">
      <alignment horizontal="center" vertical="center"/>
    </xf>
    <xf numFmtId="0" fontId="62" fillId="2" borderId="154" xfId="6" applyFont="1" applyFill="1" applyBorder="1" applyAlignment="1">
      <alignment horizontal="center" vertical="center"/>
    </xf>
    <xf numFmtId="0" fontId="153" fillId="32" borderId="142" xfId="6" applyFont="1" applyFill="1" applyBorder="1" applyAlignment="1">
      <alignment horizontal="center" vertical="center" wrapText="1"/>
    </xf>
    <xf numFmtId="0" fontId="153" fillId="32" borderId="292" xfId="6" applyFont="1" applyFill="1" applyBorder="1" applyAlignment="1">
      <alignment horizontal="center" vertical="center" wrapText="1"/>
    </xf>
    <xf numFmtId="0" fontId="63" fillId="0" borderId="293" xfId="6" applyFont="1" applyBorder="1" applyAlignment="1">
      <alignment horizontal="left" vertical="center" wrapText="1"/>
    </xf>
    <xf numFmtId="0" fontId="63" fillId="0" borderId="294" xfId="6" applyFont="1" applyBorder="1" applyAlignment="1">
      <alignment horizontal="left" vertical="center" wrapText="1"/>
    </xf>
    <xf numFmtId="0" fontId="154" fillId="0" borderId="150" xfId="6" applyFont="1" applyBorder="1" applyAlignment="1">
      <alignment horizontal="left" vertical="center" wrapText="1" indent="1"/>
    </xf>
    <xf numFmtId="0" fontId="154" fillId="0" borderId="151" xfId="6" applyFont="1" applyBorder="1" applyAlignment="1">
      <alignment horizontal="left" vertical="center" wrapText="1" indent="1"/>
    </xf>
    <xf numFmtId="0" fontId="154" fillId="0" borderId="152" xfId="6" applyFont="1" applyBorder="1" applyAlignment="1">
      <alignment horizontal="left" vertical="center" wrapText="1" indent="1"/>
    </xf>
    <xf numFmtId="3" fontId="43" fillId="0" borderId="161" xfId="14" applyNumberFormat="1" applyFont="1" applyBorder="1" applyAlignment="1">
      <alignment horizontal="center" vertical="center" wrapText="1"/>
    </xf>
    <xf numFmtId="3" fontId="43" fillId="0" borderId="163" xfId="14" applyNumberFormat="1" applyFont="1" applyBorder="1" applyAlignment="1">
      <alignment horizontal="center" vertical="center" wrapText="1"/>
    </xf>
    <xf numFmtId="3" fontId="43" fillId="0" borderId="145" xfId="14" applyNumberFormat="1" applyFont="1" applyBorder="1" applyAlignment="1">
      <alignment horizontal="center" vertical="center" wrapText="1"/>
    </xf>
    <xf numFmtId="14" fontId="27" fillId="11" borderId="157" xfId="6" applyNumberFormat="1" applyFont="1" applyFill="1" applyBorder="1" applyAlignment="1">
      <alignment horizontal="center" vertical="center"/>
    </xf>
    <xf numFmtId="14" fontId="27" fillId="11" borderId="158" xfId="6" applyNumberFormat="1" applyFont="1" applyFill="1" applyBorder="1" applyAlignment="1">
      <alignment horizontal="center" vertical="center"/>
    </xf>
    <xf numFmtId="0" fontId="30" fillId="3" borderId="137" xfId="20" applyFont="1" applyFill="1" applyBorder="1" applyAlignment="1">
      <alignment horizontal="left"/>
    </xf>
    <xf numFmtId="0" fontId="30" fillId="3" borderId="138" xfId="20" applyFont="1" applyFill="1" applyBorder="1" applyAlignment="1">
      <alignment horizontal="left"/>
    </xf>
    <xf numFmtId="3" fontId="43" fillId="2" borderId="43" xfId="14" applyNumberFormat="1" applyFont="1" applyFill="1" applyBorder="1" applyAlignment="1">
      <alignment horizontal="center" vertical="center" wrapText="1"/>
    </xf>
    <xf numFmtId="3" fontId="43" fillId="2" borderId="145" xfId="14" applyNumberFormat="1" applyFont="1" applyFill="1" applyBorder="1" applyAlignment="1">
      <alignment horizontal="center" vertical="center" wrapText="1"/>
    </xf>
    <xf numFmtId="169" fontId="43" fillId="0" borderId="162" xfId="14" applyNumberFormat="1" applyFont="1" applyBorder="1" applyAlignment="1">
      <alignment horizontal="center" vertical="center" wrapText="1"/>
    </xf>
    <xf numFmtId="169" fontId="43" fillId="0" borderId="145" xfId="14" applyNumberFormat="1" applyFont="1" applyBorder="1" applyAlignment="1">
      <alignment horizontal="center" vertical="center" wrapText="1"/>
    </xf>
    <xf numFmtId="3" fontId="43" fillId="0" borderId="366" xfId="14" applyNumberFormat="1" applyFont="1" applyBorder="1" applyAlignment="1">
      <alignment horizontal="center" vertical="center" wrapText="1"/>
    </xf>
    <xf numFmtId="0" fontId="73" fillId="7" borderId="146" xfId="6" applyFont="1" applyFill="1" applyBorder="1" applyAlignment="1">
      <alignment horizontal="right" vertical="center"/>
    </xf>
    <xf numFmtId="0" fontId="73" fillId="7" borderId="147" xfId="6" applyFont="1" applyFill="1" applyBorder="1" applyAlignment="1">
      <alignment horizontal="right" vertical="center"/>
    </xf>
    <xf numFmtId="0" fontId="73" fillId="7" borderId="148" xfId="6" applyFont="1" applyFill="1" applyBorder="1" applyAlignment="1">
      <alignment horizontal="right" vertical="center"/>
    </xf>
    <xf numFmtId="0" fontId="60" fillId="11" borderId="166" xfId="6" applyFont="1" applyFill="1" applyBorder="1" applyAlignment="1">
      <alignment horizontal="left" vertical="center" indent="1"/>
    </xf>
    <xf numFmtId="0" fontId="71" fillId="11" borderId="166" xfId="6" applyFont="1" applyFill="1" applyBorder="1" applyAlignment="1">
      <alignment horizontal="left" vertical="center" indent="1"/>
    </xf>
    <xf numFmtId="0" fontId="60" fillId="11" borderId="0" xfId="6" applyFont="1" applyFill="1" applyAlignment="1">
      <alignment horizontal="left" vertical="center" indent="1"/>
    </xf>
    <xf numFmtId="0" fontId="71" fillId="11" borderId="0" xfId="6" applyFont="1" applyFill="1" applyAlignment="1">
      <alignment horizontal="left" vertical="center" indent="1"/>
    </xf>
    <xf numFmtId="0" fontId="72" fillId="7" borderId="142" xfId="6" applyFont="1" applyFill="1" applyBorder="1" applyAlignment="1">
      <alignment horizontal="right" vertical="center"/>
    </xf>
    <xf numFmtId="0" fontId="72" fillId="7" borderId="147" xfId="6" applyFont="1" applyFill="1" applyBorder="1" applyAlignment="1">
      <alignment horizontal="right" vertical="center"/>
    </xf>
    <xf numFmtId="0" fontId="72" fillId="7" borderId="148" xfId="6" applyFont="1" applyFill="1" applyBorder="1" applyAlignment="1">
      <alignment horizontal="right" vertical="center"/>
    </xf>
    <xf numFmtId="0" fontId="6" fillId="2" borderId="1" xfId="6" applyFill="1" applyBorder="1" applyAlignment="1">
      <alignment horizontal="left" vertical="center" wrapText="1"/>
    </xf>
    <xf numFmtId="0" fontId="6" fillId="11" borderId="1" xfId="6" applyFill="1" applyBorder="1" applyAlignment="1">
      <alignment horizontal="left"/>
    </xf>
    <xf numFmtId="0" fontId="32" fillId="7" borderId="8" xfId="14" applyFont="1" applyFill="1" applyBorder="1" applyAlignment="1">
      <alignment horizontal="center" vertical="center"/>
    </xf>
    <xf numFmtId="0" fontId="76" fillId="7" borderId="9" xfId="14" applyFont="1" applyFill="1" applyBorder="1" applyAlignment="1">
      <alignment horizontal="center" vertical="center"/>
    </xf>
    <xf numFmtId="0" fontId="76" fillId="7" borderId="164" xfId="14" applyFont="1" applyFill="1" applyBorder="1" applyAlignment="1">
      <alignment horizontal="center" vertical="center"/>
    </xf>
    <xf numFmtId="0" fontId="32" fillId="7" borderId="174" xfId="14" applyFont="1" applyFill="1" applyBorder="1" applyAlignment="1">
      <alignment horizontal="center" vertical="center"/>
    </xf>
    <xf numFmtId="0" fontId="76" fillId="7" borderId="175" xfId="14" applyFont="1" applyFill="1" applyBorder="1" applyAlignment="1">
      <alignment horizontal="center" vertical="center"/>
    </xf>
    <xf numFmtId="0" fontId="76" fillId="7" borderId="176" xfId="14" applyFont="1" applyFill="1" applyBorder="1" applyAlignment="1">
      <alignment horizontal="center" vertical="center"/>
    </xf>
    <xf numFmtId="4" fontId="159" fillId="7" borderId="0" xfId="9" applyNumberFormat="1" applyFont="1" applyFill="1" applyAlignment="1">
      <alignment horizontal="left" vertical="center" wrapText="1"/>
    </xf>
    <xf numFmtId="4" fontId="159" fillId="7" borderId="0" xfId="9" applyNumberFormat="1" applyFont="1" applyFill="1" applyAlignment="1">
      <alignment horizontal="left" vertical="center"/>
    </xf>
    <xf numFmtId="4" fontId="160" fillId="0" borderId="355" xfId="9" applyNumberFormat="1" applyFont="1" applyBorder="1" applyAlignment="1">
      <alignment horizontal="left" vertical="center" wrapText="1"/>
    </xf>
    <xf numFmtId="4" fontId="160" fillId="0" borderId="356" xfId="9" applyNumberFormat="1" applyFont="1" applyBorder="1" applyAlignment="1">
      <alignment horizontal="left" vertical="center" wrapText="1"/>
    </xf>
    <xf numFmtId="0" fontId="81" fillId="0" borderId="0" xfId="28" applyFont="1" applyAlignment="1">
      <alignment horizontal="center"/>
    </xf>
    <xf numFmtId="0" fontId="81" fillId="0" borderId="0" xfId="28" applyFont="1" applyAlignment="1">
      <alignment horizontal="center" vertical="center"/>
    </xf>
    <xf numFmtId="177" fontId="81" fillId="19" borderId="0" xfId="28" applyNumberFormat="1" applyFont="1" applyFill="1" applyAlignment="1">
      <alignment horizontal="center" vertical="center"/>
    </xf>
    <xf numFmtId="0" fontId="138" fillId="2" borderId="0" xfId="28" applyFont="1" applyFill="1" applyAlignment="1">
      <alignment horizontal="center" vertical="center"/>
    </xf>
    <xf numFmtId="0" fontId="6" fillId="0" borderId="0" xfId="31" applyAlignment="1">
      <alignment horizontal="left" vertical="center" wrapText="1" indent="1"/>
    </xf>
    <xf numFmtId="14" fontId="141" fillId="0" borderId="0" xfId="26" applyNumberFormat="1" applyFont="1" applyFill="1" applyBorder="1" applyAlignment="1">
      <alignment horizontal="left" vertical="center"/>
    </xf>
    <xf numFmtId="0" fontId="6" fillId="0" borderId="213" xfId="31" applyBorder="1" applyAlignment="1">
      <alignment horizontal="left" vertical="center" wrapText="1" indent="1"/>
    </xf>
    <xf numFmtId="0" fontId="6" fillId="0" borderId="209" xfId="31" applyBorder="1" applyAlignment="1">
      <alignment horizontal="left" vertical="center" wrapText="1" indent="1"/>
    </xf>
    <xf numFmtId="0" fontId="40" fillId="0" borderId="0" xfId="28" applyFont="1" applyAlignment="1">
      <alignment horizontal="left" vertical="center" indent="1"/>
    </xf>
    <xf numFmtId="0" fontId="6" fillId="0" borderId="213" xfId="31" applyBorder="1" applyAlignment="1">
      <alignment horizontal="left" vertical="center" indent="1"/>
    </xf>
    <xf numFmtId="14" fontId="141" fillId="0" borderId="0" xfId="26" applyNumberFormat="1" applyFont="1" applyFill="1" applyBorder="1" applyAlignment="1">
      <alignment horizontal="left" vertical="center" indent="1"/>
    </xf>
    <xf numFmtId="0" fontId="40" fillId="0" borderId="213" xfId="28" applyFont="1" applyBorder="1" applyAlignment="1">
      <alignment horizontal="left" vertical="center" indent="1"/>
    </xf>
    <xf numFmtId="0" fontId="140" fillId="0" borderId="0" xfId="28" applyFont="1" applyAlignment="1">
      <alignment horizontal="left" vertical="center" wrapText="1"/>
    </xf>
    <xf numFmtId="49" fontId="91" fillId="0" borderId="0" xfId="28" applyNumberFormat="1" applyFont="1" applyAlignment="1">
      <alignment horizontal="left" vertical="center"/>
    </xf>
    <xf numFmtId="0" fontId="91" fillId="0" borderId="0" xfId="30" applyFont="1" applyAlignment="1">
      <alignment horizontal="center" vertical="center"/>
    </xf>
    <xf numFmtId="0" fontId="58" fillId="0" borderId="0" xfId="28" applyFont="1" applyAlignment="1">
      <alignment horizontal="center" vertical="center"/>
    </xf>
    <xf numFmtId="0" fontId="141" fillId="0" borderId="0" xfId="28" applyFont="1" applyAlignment="1">
      <alignment horizontal="left" vertical="center" wrapText="1"/>
    </xf>
    <xf numFmtId="0" fontId="32" fillId="11" borderId="241" xfId="30" applyFont="1" applyFill="1" applyBorder="1" applyAlignment="1">
      <alignment horizontal="center" vertical="center"/>
    </xf>
    <xf numFmtId="0" fontId="166" fillId="0" borderId="146" xfId="14" applyFont="1" applyBorder="1" applyAlignment="1">
      <alignment horizontal="left" vertical="center" wrapText="1" indent="2"/>
    </xf>
    <xf numFmtId="0" fontId="166" fillId="0" borderId="148" xfId="14" applyFont="1" applyBorder="1" applyAlignment="1">
      <alignment horizontal="left" vertical="center" wrapText="1" indent="2"/>
    </xf>
    <xf numFmtId="0" fontId="46" fillId="0" borderId="1" xfId="14" applyFont="1" applyBorder="1" applyAlignment="1">
      <alignment horizontal="left" vertical="center" wrapText="1"/>
    </xf>
    <xf numFmtId="0" fontId="166" fillId="0" borderId="1" xfId="14" applyFont="1" applyBorder="1" applyAlignment="1">
      <alignment horizontal="left" vertical="center" wrapText="1" indent="2"/>
    </xf>
    <xf numFmtId="0" fontId="58" fillId="0" borderId="217" xfId="30" applyFont="1" applyBorder="1" applyAlignment="1">
      <alignment horizontal="center" vertical="center" wrapText="1"/>
    </xf>
    <xf numFmtId="0" fontId="58" fillId="0" borderId="219" xfId="30" applyFont="1" applyBorder="1" applyAlignment="1">
      <alignment horizontal="center" vertical="center" wrapText="1"/>
    </xf>
    <xf numFmtId="173" fontId="40" fillId="0" borderId="221" xfId="15" applyNumberFormat="1" applyFont="1" applyFill="1" applyBorder="1" applyAlignment="1">
      <alignment horizontal="center" vertical="center"/>
    </xf>
    <xf numFmtId="173" fontId="40" fillId="0" borderId="223" xfId="15" applyNumberFormat="1" applyFont="1" applyFill="1" applyBorder="1" applyAlignment="1">
      <alignment horizontal="center" vertical="center"/>
    </xf>
    <xf numFmtId="173" fontId="40" fillId="0" borderId="225" xfId="15" applyNumberFormat="1" applyFont="1" applyFill="1" applyBorder="1" applyAlignment="1">
      <alignment horizontal="center" vertical="center"/>
    </xf>
    <xf numFmtId="173" fontId="40" fillId="0" borderId="227" xfId="15" applyNumberFormat="1" applyFont="1" applyFill="1" applyBorder="1" applyAlignment="1">
      <alignment horizontal="center" vertical="center"/>
    </xf>
    <xf numFmtId="0" fontId="38" fillId="3" borderId="217" xfId="30" applyFont="1" applyFill="1" applyBorder="1" applyAlignment="1">
      <alignment horizontal="center" vertical="center"/>
    </xf>
    <xf numFmtId="0" fontId="38" fillId="3" borderId="218" xfId="30" applyFont="1" applyFill="1" applyBorder="1" applyAlignment="1">
      <alignment horizontal="center" vertical="center"/>
    </xf>
    <xf numFmtId="0" fontId="38" fillId="3" borderId="219" xfId="30" applyFont="1" applyFill="1" applyBorder="1" applyAlignment="1">
      <alignment horizontal="center" vertical="center"/>
    </xf>
    <xf numFmtId="0" fontId="58" fillId="0" borderId="217" xfId="30" applyFont="1" applyBorder="1" applyAlignment="1">
      <alignment horizontal="center" vertical="center"/>
    </xf>
    <xf numFmtId="0" fontId="58" fillId="0" borderId="218" xfId="30" applyFont="1" applyBorder="1" applyAlignment="1">
      <alignment horizontal="center" vertical="center"/>
    </xf>
    <xf numFmtId="0" fontId="58" fillId="0" borderId="219" xfId="30" applyFont="1" applyBorder="1" applyAlignment="1">
      <alignment horizontal="center" vertical="center"/>
    </xf>
    <xf numFmtId="0" fontId="91" fillId="0" borderId="206" xfId="28" applyFont="1" applyBorder="1" applyAlignment="1">
      <alignment horizontal="left" vertical="center" indent="1"/>
    </xf>
    <xf numFmtId="0" fontId="91" fillId="0" borderId="0" xfId="28" applyFont="1" applyAlignment="1">
      <alignment horizontal="left" vertical="center" indent="1"/>
    </xf>
    <xf numFmtId="0" fontId="91" fillId="0" borderId="0" xfId="30" applyFont="1" applyAlignment="1">
      <alignment horizontal="left" vertical="center"/>
    </xf>
    <xf numFmtId="0" fontId="27" fillId="0" borderId="156" xfId="30" applyFont="1" applyBorder="1" applyAlignment="1">
      <alignment horizontal="center" vertical="center" wrapText="1"/>
    </xf>
    <xf numFmtId="0" fontId="91" fillId="0" borderId="0" xfId="28" applyFont="1" applyAlignment="1">
      <alignment vertical="center"/>
    </xf>
    <xf numFmtId="0" fontId="6" fillId="0" borderId="213" xfId="26" applyNumberFormat="1" applyFont="1" applyFill="1" applyBorder="1" applyAlignment="1">
      <alignment vertical="center" wrapText="1"/>
    </xf>
    <xf numFmtId="0" fontId="136" fillId="0" borderId="212" xfId="30" applyFont="1" applyBorder="1" applyAlignment="1">
      <alignment horizontal="left" vertical="center" indent="1"/>
    </xf>
    <xf numFmtId="0" fontId="136" fillId="0" borderId="143" xfId="30" applyFont="1" applyBorder="1" applyAlignment="1">
      <alignment horizontal="left" vertical="center" indent="1"/>
    </xf>
    <xf numFmtId="0" fontId="141" fillId="0" borderId="206" xfId="30" applyFont="1" applyBorder="1" applyAlignment="1">
      <alignment horizontal="left" vertical="center" wrapText="1" indent="1"/>
    </xf>
    <xf numFmtId="0" fontId="141" fillId="0" borderId="0" xfId="30" applyFont="1" applyAlignment="1">
      <alignment horizontal="left" vertical="center" wrapText="1" indent="1"/>
    </xf>
    <xf numFmtId="0" fontId="27" fillId="0" borderId="0" xfId="30" applyFont="1" applyAlignment="1">
      <alignment horizontal="left" vertical="center" wrapText="1"/>
    </xf>
    <xf numFmtId="0" fontId="6" fillId="0" borderId="213" xfId="32" applyNumberFormat="1" applyFont="1" applyFill="1" applyBorder="1" applyAlignment="1">
      <alignment horizontal="left" vertical="center" wrapText="1"/>
    </xf>
    <xf numFmtId="0" fontId="91" fillId="0" borderId="0" xfId="28" applyFont="1" applyAlignment="1">
      <alignment horizontal="left" vertical="center"/>
    </xf>
    <xf numFmtId="0" fontId="108" fillId="0" borderId="0" xfId="30" applyFont="1" applyAlignment="1">
      <alignment horizontal="center" vertical="center"/>
    </xf>
    <xf numFmtId="0" fontId="141" fillId="0" borderId="0" xfId="30" applyFont="1" applyAlignment="1">
      <alignment horizontal="left" vertical="center" wrapText="1"/>
    </xf>
    <xf numFmtId="0" fontId="40" fillId="0" borderId="213" xfId="26" applyNumberFormat="1" applyFont="1" applyFill="1" applyBorder="1" applyAlignment="1">
      <alignment horizontal="left" vertical="center" wrapText="1"/>
    </xf>
    <xf numFmtId="0" fontId="40" fillId="0" borderId="230" xfId="26" applyNumberFormat="1" applyFont="1" applyFill="1" applyBorder="1" applyAlignment="1">
      <alignment horizontal="left" vertical="center" wrapText="1"/>
    </xf>
    <xf numFmtId="0" fontId="58" fillId="0" borderId="0" xfId="30" applyFont="1" applyAlignment="1">
      <alignment horizontal="left" vertical="center" wrapText="1"/>
    </xf>
    <xf numFmtId="0" fontId="78" fillId="0" borderId="0" xfId="32" applyNumberFormat="1" applyFont="1" applyFill="1" applyBorder="1" applyAlignment="1">
      <alignment horizontal="justify" vertical="center" wrapText="1"/>
    </xf>
    <xf numFmtId="0" fontId="40" fillId="0" borderId="0" xfId="26" applyNumberFormat="1" applyFont="1" applyFill="1" applyBorder="1" applyAlignment="1">
      <alignment horizontal="left" vertical="center" wrapText="1"/>
    </xf>
    <xf numFmtId="0" fontId="40" fillId="0" borderId="0" xfId="30" applyFont="1" applyAlignment="1">
      <alignment horizontal="left" vertical="center" wrapText="1"/>
    </xf>
    <xf numFmtId="0" fontId="23" fillId="0" borderId="0" xfId="28" applyFont="1" applyAlignment="1">
      <alignment horizontal="left" vertical="center"/>
    </xf>
    <xf numFmtId="0" fontId="111" fillId="0" borderId="0" xfId="30" applyFont="1" applyAlignment="1">
      <alignment horizontal="left" vertical="center" wrapText="1"/>
    </xf>
    <xf numFmtId="0" fontId="6" fillId="0" borderId="230" xfId="30" applyBorder="1" applyAlignment="1">
      <alignment horizontal="left" vertical="center"/>
    </xf>
    <xf numFmtId="0" fontId="40" fillId="2" borderId="213" xfId="26" applyNumberFormat="1" applyFont="1" applyFill="1" applyBorder="1" applyAlignment="1">
      <alignment horizontal="left" vertical="center" wrapText="1"/>
    </xf>
    <xf numFmtId="0" fontId="37" fillId="3" borderId="39" xfId="33" applyFont="1" applyFill="1" applyBorder="1" applyAlignment="1">
      <alignment horizontal="center" vertical="center"/>
    </xf>
    <xf numFmtId="0" fontId="71" fillId="2" borderId="0" xfId="30" applyFont="1" applyFill="1" applyAlignment="1">
      <alignment horizontal="left" vertical="center" wrapText="1"/>
    </xf>
    <xf numFmtId="0" fontId="6" fillId="0" borderId="213" xfId="32" applyNumberFormat="1" applyFont="1" applyFill="1" applyBorder="1" applyAlignment="1">
      <alignment horizontal="left" vertical="center" wrapText="1" indent="1"/>
    </xf>
    <xf numFmtId="0" fontId="6" fillId="0" borderId="214" xfId="32" applyNumberFormat="1" applyFont="1" applyFill="1" applyBorder="1" applyAlignment="1">
      <alignment horizontal="left" vertical="center" wrapText="1"/>
    </xf>
    <xf numFmtId="0" fontId="91" fillId="0" borderId="0" xfId="28" applyFont="1" applyAlignment="1">
      <alignment horizontal="right" vertical="center" wrapText="1"/>
    </xf>
    <xf numFmtId="0" fontId="135" fillId="0" borderId="0" xfId="30" applyFont="1" applyAlignment="1">
      <alignment horizontal="center" vertical="center"/>
    </xf>
    <xf numFmtId="0" fontId="91" fillId="0" borderId="0" xfId="28" applyFont="1" applyAlignment="1">
      <alignment horizontal="center" vertical="center" wrapText="1"/>
    </xf>
    <xf numFmtId="0" fontId="40" fillId="4" borderId="221" xfId="30" applyFont="1" applyFill="1" applyBorder="1" applyAlignment="1">
      <alignment horizontal="left" vertical="center"/>
    </xf>
    <xf numFmtId="0" fontId="40" fillId="4" borderId="223" xfId="30" applyFont="1" applyFill="1" applyBorder="1" applyAlignment="1">
      <alignment horizontal="left" vertical="center"/>
    </xf>
    <xf numFmtId="0" fontId="40" fillId="4" borderId="234" xfId="30" applyFont="1" applyFill="1" applyBorder="1" applyAlignment="1">
      <alignment horizontal="left" vertical="center"/>
    </xf>
    <xf numFmtId="0" fontId="40" fillId="4" borderId="235" xfId="30" applyFont="1" applyFill="1" applyBorder="1" applyAlignment="1">
      <alignment horizontal="left" vertical="center"/>
    </xf>
    <xf numFmtId="0" fontId="40" fillId="4" borderId="225" xfId="30" applyFont="1" applyFill="1" applyBorder="1" applyAlignment="1">
      <alignment horizontal="left" vertical="center"/>
    </xf>
    <xf numFmtId="0" fontId="40" fillId="4" borderId="227" xfId="30" applyFont="1" applyFill="1" applyBorder="1" applyAlignment="1">
      <alignment horizontal="left" vertical="center"/>
    </xf>
    <xf numFmtId="0" fontId="91" fillId="0" borderId="0" xfId="28" applyFont="1" applyAlignment="1">
      <alignment horizontal="center" vertical="center"/>
    </xf>
    <xf numFmtId="0" fontId="38" fillId="3" borderId="224" xfId="30" applyFont="1" applyFill="1" applyBorder="1" applyAlignment="1">
      <alignment horizontal="center" vertical="center"/>
    </xf>
    <xf numFmtId="0" fontId="38" fillId="3" borderId="228" xfId="30" applyFont="1" applyFill="1" applyBorder="1" applyAlignment="1">
      <alignment horizontal="center" vertical="center"/>
    </xf>
    <xf numFmtId="0" fontId="38" fillId="3" borderId="224" xfId="30" applyFont="1" applyFill="1" applyBorder="1" applyAlignment="1">
      <alignment horizontal="center" vertical="center" wrapText="1"/>
    </xf>
    <xf numFmtId="0" fontId="38" fillId="3" borderId="228" xfId="30" applyFont="1" applyFill="1" applyBorder="1" applyAlignment="1">
      <alignment horizontal="center" vertical="center" wrapText="1"/>
    </xf>
    <xf numFmtId="0" fontId="38" fillId="3" borderId="217" xfId="30" applyFont="1" applyFill="1" applyBorder="1" applyAlignment="1">
      <alignment horizontal="center" vertical="center" wrapText="1"/>
    </xf>
    <xf numFmtId="0" fontId="38" fillId="3" borderId="218" xfId="30" applyFont="1" applyFill="1" applyBorder="1" applyAlignment="1">
      <alignment horizontal="center" vertical="center" wrapText="1"/>
    </xf>
    <xf numFmtId="0" fontId="91" fillId="5" borderId="0" xfId="28" applyFont="1" applyFill="1" applyAlignment="1">
      <alignment horizontal="left" vertical="center"/>
    </xf>
    <xf numFmtId="0" fontId="91" fillId="5" borderId="0" xfId="28" applyFont="1" applyFill="1" applyAlignment="1">
      <alignment horizontal="center" vertical="center"/>
    </xf>
    <xf numFmtId="0" fontId="4" fillId="0" borderId="147" xfId="35" applyFont="1" applyBorder="1" applyAlignment="1">
      <alignment horizontal="center" vertical="center"/>
    </xf>
    <xf numFmtId="0" fontId="5" fillId="3" borderId="285" xfId="0" applyFont="1" applyFill="1" applyBorder="1" applyAlignment="1">
      <alignment horizontal="center"/>
    </xf>
    <xf numFmtId="0" fontId="5" fillId="3" borderId="253" xfId="0" applyFont="1" applyFill="1" applyBorder="1" applyAlignment="1">
      <alignment horizontal="center"/>
    </xf>
    <xf numFmtId="0" fontId="4" fillId="7" borderId="1" xfId="0" applyFont="1" applyFill="1" applyBorder="1" applyAlignment="1">
      <alignment horizontal="center"/>
    </xf>
    <xf numFmtId="0" fontId="157" fillId="33" borderId="251" xfId="0" applyFont="1" applyFill="1" applyBorder="1" applyAlignment="1">
      <alignment horizontal="center" vertical="center" wrapText="1"/>
    </xf>
    <xf numFmtId="0" fontId="157" fillId="33" borderId="285" xfId="0" applyFont="1" applyFill="1" applyBorder="1" applyAlignment="1">
      <alignment horizontal="center" vertical="center" wrapText="1"/>
    </xf>
    <xf numFmtId="0" fontId="157" fillId="33" borderId="253" xfId="0" applyFont="1" applyFill="1" applyBorder="1" applyAlignment="1">
      <alignment horizontal="center" vertical="center" wrapText="1"/>
    </xf>
    <xf numFmtId="0" fontId="157" fillId="33" borderId="286" xfId="0" applyFont="1" applyFill="1" applyBorder="1" applyAlignment="1">
      <alignment horizontal="center" vertical="center" wrapText="1"/>
    </xf>
    <xf numFmtId="0" fontId="157" fillId="33" borderId="284" xfId="0" applyFont="1" applyFill="1" applyBorder="1" applyAlignment="1">
      <alignment horizontal="center" vertical="center" wrapText="1"/>
    </xf>
    <xf numFmtId="0" fontId="157" fillId="33" borderId="288" xfId="0" applyFont="1" applyFill="1" applyBorder="1" applyAlignment="1">
      <alignment horizontal="center" vertical="center" wrapText="1"/>
    </xf>
    <xf numFmtId="0" fontId="157" fillId="33" borderId="261" xfId="0" applyFont="1" applyFill="1" applyBorder="1" applyAlignment="1">
      <alignment horizontal="center" vertical="center" wrapText="1"/>
    </xf>
    <xf numFmtId="0" fontId="157" fillId="33" borderId="258" xfId="0" applyFont="1" applyFill="1" applyBorder="1" applyAlignment="1">
      <alignment horizontal="center" vertical="center" wrapText="1"/>
    </xf>
    <xf numFmtId="0" fontId="157" fillId="33" borderId="328" xfId="0" applyFont="1" applyFill="1" applyBorder="1" applyAlignment="1">
      <alignment horizontal="center" vertical="center" wrapText="1"/>
    </xf>
    <xf numFmtId="0" fontId="23" fillId="7" borderId="312" xfId="14" applyFont="1" applyFill="1" applyBorder="1" applyAlignment="1">
      <alignment horizontal="center" vertical="center"/>
    </xf>
    <xf numFmtId="0" fontId="23" fillId="7" borderId="313" xfId="14" applyFont="1" applyFill="1" applyBorder="1" applyAlignment="1">
      <alignment horizontal="center" vertical="center"/>
    </xf>
    <xf numFmtId="0" fontId="23" fillId="7" borderId="311" xfId="14" applyFont="1" applyFill="1" applyBorder="1" applyAlignment="1">
      <alignment horizontal="center" vertical="center"/>
    </xf>
    <xf numFmtId="0" fontId="2" fillId="3" borderId="261" xfId="0" applyFont="1" applyFill="1" applyBorder="1" applyAlignment="1">
      <alignment horizontal="center" vertical="center"/>
    </xf>
    <xf numFmtId="0" fontId="2" fillId="3" borderId="258" xfId="0" applyFont="1" applyFill="1" applyBorder="1" applyAlignment="1">
      <alignment horizontal="center" vertical="center"/>
    </xf>
    <xf numFmtId="0" fontId="2" fillId="3" borderId="328" xfId="0" applyFont="1" applyFill="1" applyBorder="1" applyAlignment="1">
      <alignment horizontal="center" vertical="center"/>
    </xf>
    <xf numFmtId="0" fontId="5" fillId="3" borderId="286" xfId="0" applyFont="1" applyFill="1" applyBorder="1" applyAlignment="1">
      <alignment horizontal="center"/>
    </xf>
    <xf numFmtId="0" fontId="5" fillId="3" borderId="284" xfId="0" applyFont="1" applyFill="1" applyBorder="1" applyAlignment="1">
      <alignment horizontal="center"/>
    </xf>
    <xf numFmtId="0" fontId="5" fillId="3" borderId="288" xfId="0" applyFont="1" applyFill="1" applyBorder="1" applyAlignment="1">
      <alignment horizontal="center"/>
    </xf>
    <xf numFmtId="0" fontId="5" fillId="3" borderId="0" xfId="0" applyFont="1" applyFill="1" applyAlignment="1">
      <alignment horizontal="center"/>
    </xf>
    <xf numFmtId="4" fontId="6" fillId="0" borderId="262" xfId="40" applyNumberFormat="1" applyBorder="1" applyAlignment="1">
      <alignment horizontal="center" vertical="center" wrapText="1"/>
    </xf>
    <xf numFmtId="14" fontId="6" fillId="0" borderId="254" xfId="40" applyNumberFormat="1" applyBorder="1" applyAlignment="1">
      <alignment horizontal="center" vertical="center" wrapText="1"/>
    </xf>
    <xf numFmtId="14" fontId="6" fillId="0" borderId="54" xfId="40" applyNumberFormat="1" applyBorder="1" applyAlignment="1">
      <alignment horizontal="center" vertical="center" wrapText="1"/>
    </xf>
    <xf numFmtId="0" fontId="6" fillId="0" borderId="255" xfId="40" applyBorder="1" applyAlignment="1">
      <alignment horizontal="center" vertical="center" wrapText="1"/>
    </xf>
    <xf numFmtId="0" fontId="6" fillId="0" borderId="53" xfId="40" applyBorder="1" applyAlignment="1">
      <alignment horizontal="center" vertical="center" wrapText="1"/>
    </xf>
    <xf numFmtId="4" fontId="0" fillId="0" borderId="255" xfId="41" applyNumberFormat="1" applyFont="1" applyBorder="1" applyAlignment="1">
      <alignment horizontal="center" vertical="center" wrapText="1"/>
    </xf>
    <xf numFmtId="4" fontId="0" fillId="0" borderId="53" xfId="41" applyNumberFormat="1" applyFont="1" applyBorder="1" applyAlignment="1">
      <alignment horizontal="center" vertical="center" wrapText="1"/>
    </xf>
    <xf numFmtId="4" fontId="6" fillId="0" borderId="254" xfId="41" applyNumberFormat="1" applyFont="1" applyBorder="1" applyAlignment="1">
      <alignment horizontal="center" vertical="center" wrapText="1"/>
    </xf>
    <xf numFmtId="4" fontId="0" fillId="0" borderId="54" xfId="41" applyNumberFormat="1" applyFont="1" applyBorder="1" applyAlignment="1">
      <alignment horizontal="center" vertical="center" wrapText="1"/>
    </xf>
    <xf numFmtId="0" fontId="149" fillId="0" borderId="251" xfId="40" applyFont="1" applyBorder="1" applyAlignment="1">
      <alignment horizontal="center" vertical="center"/>
    </xf>
    <xf numFmtId="0" fontId="149" fillId="0" borderId="252" xfId="40" applyFont="1" applyBorder="1" applyAlignment="1">
      <alignment horizontal="center" vertical="center"/>
    </xf>
    <xf numFmtId="0" fontId="149" fillId="0" borderId="285" xfId="40" applyFont="1" applyBorder="1" applyAlignment="1">
      <alignment horizontal="center" vertical="center"/>
    </xf>
    <xf numFmtId="4" fontId="0" fillId="0" borderId="256" xfId="41" applyNumberFormat="1" applyFont="1" applyBorder="1" applyAlignment="1">
      <alignment horizontal="center" vertical="center" wrapText="1"/>
    </xf>
    <xf numFmtId="4" fontId="0" fillId="0" borderId="55" xfId="41" applyNumberFormat="1" applyFont="1" applyBorder="1" applyAlignment="1">
      <alignment horizontal="center" vertical="center" wrapText="1"/>
    </xf>
    <xf numFmtId="4" fontId="0" fillId="0" borderId="257" xfId="41" applyNumberFormat="1" applyFont="1" applyBorder="1" applyAlignment="1">
      <alignment horizontal="center" vertical="center"/>
    </xf>
    <xf numFmtId="4" fontId="0" fillId="0" borderId="258" xfId="41" applyNumberFormat="1" applyFont="1" applyBorder="1" applyAlignment="1">
      <alignment horizontal="center" vertical="center"/>
    </xf>
    <xf numFmtId="4" fontId="0" fillId="0" borderId="259" xfId="41" applyNumberFormat="1" applyFont="1" applyBorder="1" applyAlignment="1">
      <alignment horizontal="center" vertical="center"/>
    </xf>
    <xf numFmtId="4" fontId="6" fillId="0" borderId="256" xfId="41" applyNumberFormat="1" applyFont="1" applyBorder="1" applyAlignment="1">
      <alignment horizontal="center" vertical="center" wrapText="1"/>
    </xf>
    <xf numFmtId="4" fontId="0" fillId="0" borderId="260" xfId="41" applyNumberFormat="1" applyFont="1" applyBorder="1" applyAlignment="1">
      <alignment horizontal="center" vertical="center" wrapText="1"/>
    </xf>
    <xf numFmtId="4" fontId="0" fillId="0" borderId="57" xfId="41" applyNumberFormat="1" applyFont="1" applyBorder="1" applyAlignment="1">
      <alignment horizontal="center" vertical="center" wrapText="1"/>
    </xf>
    <xf numFmtId="4" fontId="149" fillId="0" borderId="251" xfId="40" applyNumberFormat="1" applyFont="1" applyBorder="1" applyAlignment="1">
      <alignment horizontal="center" vertical="center"/>
    </xf>
    <xf numFmtId="4" fontId="149" fillId="0" borderId="252" xfId="40" applyNumberFormat="1" applyFont="1" applyBorder="1" applyAlignment="1">
      <alignment horizontal="center" vertical="center"/>
    </xf>
    <xf numFmtId="4" fontId="149" fillId="0" borderId="285" xfId="40" applyNumberFormat="1" applyFont="1" applyBorder="1" applyAlignment="1">
      <alignment horizontal="center" vertical="center"/>
    </xf>
    <xf numFmtId="4" fontId="149" fillId="0" borderId="253" xfId="40" applyNumberFormat="1" applyFont="1" applyBorder="1" applyAlignment="1">
      <alignment horizontal="center" vertical="center"/>
    </xf>
    <xf numFmtId="14" fontId="149" fillId="0" borderId="77" xfId="40" applyNumberFormat="1" applyFont="1" applyBorder="1" applyAlignment="1">
      <alignment horizontal="center" vertical="center"/>
    </xf>
    <xf numFmtId="14" fontId="149" fillId="0" borderId="37" xfId="40" applyNumberFormat="1" applyFont="1" applyBorder="1" applyAlignment="1">
      <alignment horizontal="center" vertical="center"/>
    </xf>
    <xf numFmtId="14" fontId="149" fillId="0" borderId="170" xfId="40" applyNumberFormat="1" applyFont="1" applyBorder="1" applyAlignment="1">
      <alignment horizontal="center" vertical="center"/>
    </xf>
    <xf numFmtId="4" fontId="6" fillId="0" borderId="261" xfId="40" applyNumberFormat="1" applyBorder="1" applyAlignment="1">
      <alignment horizontal="center" vertical="center" wrapText="1"/>
    </xf>
    <xf numFmtId="4" fontId="6" fillId="0" borderId="258" xfId="40" applyNumberFormat="1" applyBorder="1" applyAlignment="1">
      <alignment horizontal="center" vertical="center" wrapText="1"/>
    </xf>
    <xf numFmtId="4" fontId="6" fillId="0" borderId="259" xfId="40" applyNumberFormat="1" applyBorder="1" applyAlignment="1">
      <alignment horizontal="center" vertical="center" wrapText="1"/>
    </xf>
    <xf numFmtId="4" fontId="6" fillId="0" borderId="256" xfId="40" applyNumberFormat="1" applyBorder="1" applyAlignment="1">
      <alignment horizontal="center" vertical="center" wrapText="1"/>
    </xf>
    <xf numFmtId="4" fontId="6" fillId="0" borderId="55" xfId="40" applyNumberFormat="1" applyBorder="1" applyAlignment="1">
      <alignment horizontal="center" vertical="center" wrapText="1"/>
    </xf>
    <xf numFmtId="4" fontId="6" fillId="0" borderId="263" xfId="40" applyNumberFormat="1" applyBorder="1" applyAlignment="1">
      <alignment horizontal="center" vertical="center" wrapText="1"/>
    </xf>
    <xf numFmtId="3" fontId="6" fillId="0" borderId="256" xfId="40" applyNumberFormat="1" applyBorder="1" applyAlignment="1">
      <alignment horizontal="center" vertical="center" wrapText="1"/>
    </xf>
    <xf numFmtId="3" fontId="6" fillId="0" borderId="55" xfId="40" applyNumberFormat="1" applyBorder="1" applyAlignment="1">
      <alignment horizontal="center" vertical="center" wrapText="1"/>
    </xf>
    <xf numFmtId="4" fontId="6" fillId="0" borderId="267" xfId="40" applyNumberFormat="1" applyBorder="1" applyAlignment="1">
      <alignment horizontal="center" vertical="center" wrapText="1"/>
    </xf>
    <xf numFmtId="14" fontId="6" fillId="0" borderId="264" xfId="40" applyNumberFormat="1" applyBorder="1" applyAlignment="1">
      <alignment horizontal="center" vertical="center" wrapText="1"/>
    </xf>
    <xf numFmtId="14" fontId="6" fillId="0" borderId="77" xfId="40" applyNumberFormat="1" applyBorder="1" applyAlignment="1">
      <alignment horizontal="center" vertical="center" wrapText="1"/>
    </xf>
    <xf numFmtId="14" fontId="6" fillId="0" borderId="278" xfId="40" applyNumberFormat="1" applyBorder="1" applyAlignment="1">
      <alignment horizontal="center" vertical="center" wrapText="1"/>
    </xf>
    <xf numFmtId="3" fontId="6" fillId="0" borderId="265" xfId="40" applyNumberFormat="1" applyBorder="1" applyAlignment="1">
      <alignment horizontal="center" vertical="center" wrapText="1"/>
    </xf>
    <xf numFmtId="3" fontId="6" fillId="0" borderId="268" xfId="40" applyNumberFormat="1" applyBorder="1" applyAlignment="1">
      <alignment horizontal="center" vertical="center" wrapText="1"/>
    </xf>
    <xf numFmtId="190" fontId="6" fillId="0" borderId="281" xfId="40" applyNumberFormat="1" applyBorder="1" applyAlignment="1">
      <alignment horizontal="center" vertical="center" wrapText="1"/>
    </xf>
    <xf numFmtId="190" fontId="6" fillId="0" borderId="58" xfId="40" applyNumberFormat="1" applyBorder="1" applyAlignment="1">
      <alignment horizontal="center" vertical="center" wrapText="1"/>
    </xf>
    <xf numFmtId="49" fontId="6" fillId="0" borderId="282" xfId="40" applyNumberFormat="1" applyBorder="1" applyAlignment="1">
      <alignment horizontal="center" vertical="center" wrapText="1"/>
    </xf>
    <xf numFmtId="49" fontId="6" fillId="0" borderId="55" xfId="40" applyNumberFormat="1" applyBorder="1" applyAlignment="1">
      <alignment horizontal="center" vertical="center" wrapText="1"/>
    </xf>
    <xf numFmtId="4" fontId="6" fillId="0" borderId="282" xfId="40" applyNumberFormat="1" applyBorder="1" applyAlignment="1">
      <alignment horizontal="center" vertical="center" wrapText="1"/>
    </xf>
    <xf numFmtId="3" fontId="6" fillId="0" borderId="281" xfId="40" applyNumberFormat="1" applyBorder="1" applyAlignment="1">
      <alignment horizontal="center" vertical="center" wrapText="1"/>
    </xf>
    <xf numFmtId="3" fontId="6" fillId="0" borderId="58" xfId="40" applyNumberFormat="1" applyBorder="1" applyAlignment="1">
      <alignment horizontal="center" vertical="center" wrapText="1"/>
    </xf>
    <xf numFmtId="0" fontId="29" fillId="3" borderId="146" xfId="0" applyFont="1" applyFill="1" applyBorder="1" applyAlignment="1">
      <alignment horizontal="left" vertical="center"/>
    </xf>
    <xf numFmtId="0" fontId="29" fillId="3" borderId="147" xfId="0" applyFont="1" applyFill="1" applyBorder="1" applyAlignment="1">
      <alignment horizontal="left" vertical="center"/>
    </xf>
    <xf numFmtId="0" fontId="0" fillId="4" borderId="146" xfId="0" applyFill="1" applyBorder="1" applyAlignment="1">
      <alignment horizontal="left" vertical="center" wrapText="1"/>
    </xf>
    <xf numFmtId="0" fontId="0" fillId="4" borderId="147" xfId="0" applyFill="1" applyBorder="1" applyAlignment="1">
      <alignment horizontal="left" vertical="center" wrapText="1"/>
    </xf>
    <xf numFmtId="0" fontId="0" fillId="4" borderId="148" xfId="0" applyFill="1" applyBorder="1" applyAlignment="1">
      <alignment horizontal="left" vertical="center" wrapText="1"/>
    </xf>
    <xf numFmtId="0" fontId="0" fillId="4" borderId="146" xfId="0" applyFill="1" applyBorder="1" applyAlignment="1">
      <alignment horizontal="left"/>
    </xf>
    <xf numFmtId="0" fontId="0" fillId="4" borderId="147" xfId="0" applyFill="1" applyBorder="1" applyAlignment="1">
      <alignment horizontal="left"/>
    </xf>
    <xf numFmtId="0" fontId="0" fillId="4" borderId="148" xfId="0" applyFill="1" applyBorder="1" applyAlignment="1">
      <alignment horizontal="left"/>
    </xf>
    <xf numFmtId="0" fontId="2" fillId="41" borderId="367" xfId="0" applyFont="1" applyFill="1" applyBorder="1" applyAlignment="1">
      <alignment horizontal="center" vertical="center" wrapText="1"/>
    </xf>
    <xf numFmtId="0" fontId="4" fillId="2" borderId="367" xfId="0" applyFont="1" applyFill="1" applyBorder="1" applyAlignment="1">
      <alignment horizontal="center" wrapText="1"/>
    </xf>
    <xf numFmtId="0" fontId="0" fillId="0" borderId="367" xfId="0" applyBorder="1" applyAlignment="1">
      <alignment horizontal="center"/>
    </xf>
    <xf numFmtId="0" fontId="130" fillId="2" borderId="367" xfId="14" applyFont="1" applyFill="1" applyBorder="1" applyAlignment="1">
      <alignment horizontal="center" vertical="center" wrapText="1"/>
    </xf>
    <xf numFmtId="0" fontId="130" fillId="2" borderId="376" xfId="14" applyFont="1" applyFill="1" applyBorder="1" applyAlignment="1">
      <alignment horizontal="center" vertical="center" wrapText="1"/>
    </xf>
    <xf numFmtId="0" fontId="130" fillId="2" borderId="377" xfId="14" applyFont="1" applyFill="1" applyBorder="1" applyAlignment="1">
      <alignment horizontal="center" vertical="center" wrapText="1"/>
    </xf>
    <xf numFmtId="0" fontId="130" fillId="2" borderId="378" xfId="14" applyFont="1" applyFill="1" applyBorder="1" applyAlignment="1">
      <alignment horizontal="center" vertical="center" wrapText="1"/>
    </xf>
    <xf numFmtId="0" fontId="2" fillId="2" borderId="367" xfId="0" applyFont="1" applyFill="1" applyBorder="1" applyAlignment="1">
      <alignment horizontal="center" wrapText="1"/>
    </xf>
    <xf numFmtId="0" fontId="4" fillId="2" borderId="146" xfId="0" applyFont="1" applyFill="1" applyBorder="1" applyAlignment="1">
      <alignment horizontal="center" wrapText="1"/>
    </xf>
    <xf numFmtId="0" fontId="4" fillId="2" borderId="147" xfId="0" applyFont="1" applyFill="1" applyBorder="1" applyAlignment="1">
      <alignment horizontal="center" wrapText="1"/>
    </xf>
    <xf numFmtId="0" fontId="4" fillId="2" borderId="148" xfId="0" applyFont="1" applyFill="1" applyBorder="1" applyAlignment="1">
      <alignment horizontal="center" wrapText="1"/>
    </xf>
    <xf numFmtId="0" fontId="2" fillId="2" borderId="367" xfId="0" applyFont="1" applyFill="1" applyBorder="1" applyAlignment="1">
      <alignment horizontal="center" vertical="center" wrapText="1"/>
    </xf>
  </cellXfs>
  <cellStyles count="291">
    <cellStyle name="?鹎%U龡&amp;H?_x0008__x001c__x001c_?_x0007__x0001__x0001_ 12" xfId="9" xr:uid="{81D9599F-4FE5-48FB-A71D-9AE4593CCD6C}"/>
    <cellStyle name="?鹎%U龡&amp;H?_x0008__x001c__x001c_?_x0007__x0001__x0001_ 2" xfId="39" xr:uid="{C54EE271-B0C4-4DE6-A05B-9FF10B3AFF2B}"/>
    <cellStyle name="20 % - Accent1" xfId="51" xr:uid="{F426C13B-5A1F-47BA-97EF-CAD4991456FD}"/>
    <cellStyle name="20 % - Accent2" xfId="52" xr:uid="{7E4047FA-42B3-4F2E-BC00-F63B747A3FAE}"/>
    <cellStyle name="20 % - Accent3" xfId="53" xr:uid="{1CA83812-D783-4F4C-8A18-1CFFD2F4822C}"/>
    <cellStyle name="20 % - Accent4" xfId="54" xr:uid="{537B296B-3CF9-43AF-A010-581C6441144B}"/>
    <cellStyle name="20 % - Accent5" xfId="55" xr:uid="{D04DFCDC-26CF-4969-A079-23612C57FFE7}"/>
    <cellStyle name="20 % - Accent6" xfId="56" xr:uid="{DF1C98EE-0BE4-4316-A003-47CB48192412}"/>
    <cellStyle name="20% - Accent1 2" xfId="57" xr:uid="{837D9E7D-7499-4B24-A276-EA3752814BDD}"/>
    <cellStyle name="20% - Accent2 2" xfId="58" xr:uid="{3596AD58-6186-4DAE-8197-B51D7F152C0F}"/>
    <cellStyle name="20% - Accent3 2" xfId="59" xr:uid="{BACF0E41-CFC6-4F85-ADE7-186479199C2C}"/>
    <cellStyle name="20% - Accent4 2" xfId="60" xr:uid="{6E65C018-65AE-43EE-9E4E-729E35443325}"/>
    <cellStyle name="20% - Accent5 2" xfId="61" xr:uid="{5D8AB3E7-B641-49E3-9448-424A556F8AE0}"/>
    <cellStyle name="20% - Accent6 2" xfId="62" xr:uid="{F983A72D-AFC3-4AA2-822B-923A2A2DD959}"/>
    <cellStyle name="40 % - Accent1" xfId="63" xr:uid="{44D16FFF-CF6A-4EFE-8AB3-A941789FF2EA}"/>
    <cellStyle name="40 % - Accent2" xfId="64" xr:uid="{3FFF01F9-1661-448E-A161-1AC47A663216}"/>
    <cellStyle name="40 % - Accent3" xfId="65" xr:uid="{9B4C14FE-82AC-4E38-992B-D09CCD852047}"/>
    <cellStyle name="40 % - Accent4" xfId="66" xr:uid="{6A710B51-E785-404E-8074-447EFA2E0D44}"/>
    <cellStyle name="40 % - Accent5" xfId="67" xr:uid="{6018197C-911C-4E88-906A-D6F1EEFC7643}"/>
    <cellStyle name="40 % - Accent6" xfId="68" xr:uid="{DA10C89C-BFA8-4955-9B8B-10F9B2298D68}"/>
    <cellStyle name="40% - Accent1 2" xfId="69" xr:uid="{ECB2AB43-2ACA-4EB8-8A61-628ED4CFD61A}"/>
    <cellStyle name="40% - Accent2 2" xfId="70" xr:uid="{C386FA44-01BB-4735-BC53-CDC4CACAFB82}"/>
    <cellStyle name="40% - Accent3 2" xfId="71" xr:uid="{DCB3D131-136D-4AB8-969C-8AB51A309ECB}"/>
    <cellStyle name="40% - Accent4 2" xfId="72" xr:uid="{89F2BF27-0FE0-4C70-9912-872BA7A0E455}"/>
    <cellStyle name="40% - Accent5 2" xfId="73" xr:uid="{A41EDFC1-DF31-40B6-A36D-46A5D2309F8D}"/>
    <cellStyle name="40% - Accent6 2" xfId="74" xr:uid="{C3D3F73C-BC20-4592-B78A-46AE4FA8A293}"/>
    <cellStyle name="60 % - Accent1" xfId="75" xr:uid="{CF89BF23-8FC9-4BC5-8E74-609CB3FCC908}"/>
    <cellStyle name="60 % - Accent2" xfId="76" xr:uid="{42942ED6-EEF3-434A-A4CF-35A74684C0BB}"/>
    <cellStyle name="60 % - Accent3" xfId="77" xr:uid="{95379B04-13DB-440B-A449-3517514B3319}"/>
    <cellStyle name="60 % - Accent4" xfId="78" xr:uid="{2135E61F-D0E1-4CD8-A39E-582AABEAA5D5}"/>
    <cellStyle name="60 % - Accent5" xfId="79" xr:uid="{3991706C-9581-48F8-BE2F-9AF99ADDE67D}"/>
    <cellStyle name="60 % - Accent6" xfId="80" xr:uid="{04CF1A2E-00FD-429F-96E2-2CF68717C339}"/>
    <cellStyle name="60% - Accent1 2" xfId="81" xr:uid="{5730B924-F2CB-46DC-B935-D550154A91E8}"/>
    <cellStyle name="60% - Accent2 2" xfId="82" xr:uid="{372A89C6-71AB-4715-AA8C-D1C4BECBF55F}"/>
    <cellStyle name="60% - Accent3 2" xfId="83" xr:uid="{FB001856-6C69-4700-BD82-DA53C918F0DA}"/>
    <cellStyle name="60% - Accent4 2" xfId="84" xr:uid="{C16DBA33-342D-4DCF-BE7B-00793AB05128}"/>
    <cellStyle name="60% - Accent5 2" xfId="85" xr:uid="{E97B6963-7C60-4AE0-9A02-2A203B0B954F}"/>
    <cellStyle name="60% - Accent6 2" xfId="86" xr:uid="{E7CF1625-27BB-48D2-85B5-C7DA3E768AD7}"/>
    <cellStyle name="Accent1 2" xfId="87" xr:uid="{7E7C14A9-A765-407C-876F-A2661CD7DDA7}"/>
    <cellStyle name="Accent2 2" xfId="88" xr:uid="{E404ABE0-93AF-404E-9F3C-3CBFC7D5D4B7}"/>
    <cellStyle name="Accent3 2" xfId="89" xr:uid="{30A3391B-7572-4E63-8545-069B70CFFACD}"/>
    <cellStyle name="Accent4 2" xfId="90" xr:uid="{8BAF8D9E-F33B-4BE3-A60D-35944DE31432}"/>
    <cellStyle name="Accent5 2" xfId="91" xr:uid="{93E68310-729E-45BE-9513-799E43D29FF3}"/>
    <cellStyle name="Accent6 2" xfId="92" xr:uid="{F067F031-2AC9-40A8-A4A5-15CD941B78D5}"/>
    <cellStyle name="Avertissement" xfId="93" xr:uid="{60443CD4-8431-4233-AB79-1D2045DE16CE}"/>
    <cellStyle name="Bad 2" xfId="94" xr:uid="{97028BEF-161A-4E92-9147-9F12D4C8A457}"/>
    <cellStyle name="Calcul" xfId="95" xr:uid="{9D67DD19-467C-4ABC-A10D-0178CC83DDFC}"/>
    <cellStyle name="Calculation 2" xfId="96" xr:uid="{7FF43521-D9AE-40B8-9879-2B1E94C460BE}"/>
    <cellStyle name="Cellule liée" xfId="97" xr:uid="{2C9C89E3-C713-49AC-863B-67DBEAFC9B65}"/>
    <cellStyle name="Check Cell 2" xfId="98" xr:uid="{7C670BE3-49B2-4024-8583-E9C0AA48C069}"/>
    <cellStyle name="Comma" xfId="44" builtinId="3"/>
    <cellStyle name="Comma [0] 2" xfId="99" xr:uid="{4C47476E-8F08-415C-8736-F079A6223347}"/>
    <cellStyle name="Comma [0] 2 2" xfId="100" xr:uid="{BDB9472A-1077-4DDB-A9E7-1F32EDC6BA68}"/>
    <cellStyle name="Comma 10" xfId="101" xr:uid="{95EAD140-B3F5-4560-8D90-141092CAE5E4}"/>
    <cellStyle name="Comma 11" xfId="102" xr:uid="{D0A5537A-DFD4-4F41-86C3-5BEBDE4033CA}"/>
    <cellStyle name="Comma 12" xfId="103" xr:uid="{4DBD9D6C-0643-4CA2-B7C6-C0D317FB9842}"/>
    <cellStyle name="Comma 12 2" xfId="104" xr:uid="{F48C2B0D-75F3-4E7F-895E-BF1D79F9E21B}"/>
    <cellStyle name="Comma 13" xfId="105" xr:uid="{ED91D8E9-0D32-4022-AFFC-B916F7F3C8C7}"/>
    <cellStyle name="Comma 14" xfId="106" xr:uid="{040EDEEE-D6EF-4F89-B68B-C19ED8731539}"/>
    <cellStyle name="Comma 15" xfId="107" xr:uid="{13A2DE13-73C2-42D7-AE1A-735E87212930}"/>
    <cellStyle name="Comma 16" xfId="108" xr:uid="{132F00F2-7B27-47AA-A344-186A55AE2729}"/>
    <cellStyle name="Comma 16 2" xfId="109" xr:uid="{C77D955D-8323-4185-8B87-7A0E9ABDE6B9}"/>
    <cellStyle name="Comma 16 3" xfId="110" xr:uid="{B1FD38F6-A91F-42A8-8B63-835022BB0DED}"/>
    <cellStyle name="Comma 17" xfId="111" xr:uid="{C8AD6701-93CD-49FE-82F8-66986177F668}"/>
    <cellStyle name="Comma 18" xfId="112" xr:uid="{EB52CC5B-E155-452B-B6E8-B820D5752F01}"/>
    <cellStyle name="Comma 19" xfId="113" xr:uid="{97C5B0A9-5326-489D-B028-DA8C37AB57FB}"/>
    <cellStyle name="Comma 2" xfId="22" xr:uid="{2CEA505C-E6CE-405C-BB8E-EEB4C0328F60}"/>
    <cellStyle name="Comma 2 2" xfId="115" xr:uid="{12B90583-883F-44D4-9E08-8FB2072FCDF9}"/>
    <cellStyle name="Comma 2 2 2" xfId="116" xr:uid="{37C0509C-401E-42A4-8B03-FF60BCDB5193}"/>
    <cellStyle name="Comma 2 2 2 2" xfId="117" xr:uid="{AAA9DEDC-085E-476E-95F7-B50D4A7A2EA4}"/>
    <cellStyle name="Comma 2 2 3" xfId="118" xr:uid="{20BC2871-240A-4297-AE38-39D38286B467}"/>
    <cellStyle name="Comma 2 3" xfId="119" xr:uid="{325FDA55-691E-4A4E-B79F-C62DFD2F0340}"/>
    <cellStyle name="Comma 2 4" xfId="114" xr:uid="{45D8E16F-CAB5-4876-8A84-270278E4C2EC}"/>
    <cellStyle name="Comma 20" xfId="120" xr:uid="{7E74E465-ED35-4257-83A8-77C4CD4B6C90}"/>
    <cellStyle name="Comma 21" xfId="121" xr:uid="{5FE22B1E-A968-4ADA-9DB3-36D432937448}"/>
    <cellStyle name="Comma 22" xfId="122" xr:uid="{16F72E1E-4444-437A-8EBE-F79D905A6CFB}"/>
    <cellStyle name="Comma 23" xfId="123" xr:uid="{F3ECF492-4BDE-4271-86B1-7F4718F0E270}"/>
    <cellStyle name="Comma 24" xfId="124" xr:uid="{6208A7E2-B09C-4592-9812-2B5D5123842A}"/>
    <cellStyle name="Comma 25" xfId="125" xr:uid="{3631BF71-E1B9-4595-839A-7C90050928CB}"/>
    <cellStyle name="Comma 26" xfId="126" xr:uid="{2E275CB1-4339-4BC1-9666-63FFF4AC3A75}"/>
    <cellStyle name="Comma 27" xfId="127" xr:uid="{C0A78DF4-EE63-48A3-BCFA-843AEF1AAA2F}"/>
    <cellStyle name="Comma 28" xfId="128" xr:uid="{1BEA12DE-2828-40DC-ACD0-938A5804047B}"/>
    <cellStyle name="Comma 29" xfId="129" xr:uid="{A7870020-0E28-4523-B182-204F1BA2F036}"/>
    <cellStyle name="Comma 3" xfId="26" xr:uid="{66AF0746-DEF0-4AE7-BA1E-E4AC45199118}"/>
    <cellStyle name="Comma 3 2" xfId="10" xr:uid="{7789DD5B-3BCF-4A24-9BD7-364C3BE9D3CB}"/>
    <cellStyle name="Comma 3 2 2" xfId="132" xr:uid="{447DA3DF-3B59-4DD5-A9E2-7FAA9CE517EB}"/>
    <cellStyle name="Comma 3 2 3" xfId="131" xr:uid="{A53AD836-ADD5-467F-9DC9-A812488E6CD8}"/>
    <cellStyle name="Comma 3 3" xfId="42" xr:uid="{02021552-F3CD-474D-ADBE-31F5AD00E41F}"/>
    <cellStyle name="Comma 3 3 2" xfId="134" xr:uid="{544BF1F7-2D4C-4B67-AE97-52AB0742C261}"/>
    <cellStyle name="Comma 3 3 3" xfId="133" xr:uid="{1359BE48-F4D1-4AD9-A08D-1191D3F6E6C9}"/>
    <cellStyle name="Comma 3 4" xfId="135" xr:uid="{BD2D87E9-97B1-4F09-B88C-1FF1F31C85D5}"/>
    <cellStyle name="Comma 3 5" xfId="130" xr:uid="{23FCD1E0-D3E8-4F81-A1F7-D41C56D698ED}"/>
    <cellStyle name="Comma 30" xfId="136" xr:uid="{BA6888C7-E14D-47B0-A5BB-0043876827C7}"/>
    <cellStyle name="Comma 31" xfId="137" xr:uid="{A076E6E6-B3B9-47D7-AD61-4F4FA1C77868}"/>
    <cellStyle name="Comma 32" xfId="138" xr:uid="{FF58559C-6E56-49F5-BFBA-B3CB8F73FF0A}"/>
    <cellStyle name="Comma 33" xfId="139" xr:uid="{E9BF22E5-F91C-456F-B1EE-A4E487735019}"/>
    <cellStyle name="Comma 34" xfId="140" xr:uid="{A0EEFE27-352A-4BEC-A665-26CD9FD7DB95}"/>
    <cellStyle name="Comma 35" xfId="141" xr:uid="{98ED02AC-E3C8-4A65-953E-723B8AFADD33}"/>
    <cellStyle name="Comma 36" xfId="142" xr:uid="{7576BBCB-87A8-462C-A5AA-303EC00D0B01}"/>
    <cellStyle name="Comma 37" xfId="143" xr:uid="{1AB19EA0-35D9-49BF-AB10-2CBD9F16912A}"/>
    <cellStyle name="Comma 38" xfId="144" xr:uid="{A6201140-408F-47B6-8C31-4E2E283A4BF5}"/>
    <cellStyle name="Comma 39" xfId="145" xr:uid="{FC59B8A4-E71F-4252-940A-88A31B56C28A}"/>
    <cellStyle name="Comma 4" xfId="146" xr:uid="{21A01894-A8FA-4C57-AD03-1A2D4E3A56CA}"/>
    <cellStyle name="Comma 4 2" xfId="147" xr:uid="{0AE9CA25-AF02-43FB-92F8-6F93F1921782}"/>
    <cellStyle name="Comma 4 2 2" xfId="148" xr:uid="{45AE4C22-B1A6-4EE7-96B1-8C21415017CF}"/>
    <cellStyle name="Comma 4 3" xfId="149" xr:uid="{CDA20044-2E31-43FB-9DA2-006527DEEA86}"/>
    <cellStyle name="Comma 40" xfId="150" xr:uid="{2AD86345-36F1-4686-A740-0C2F14973700}"/>
    <cellStyle name="Comma 41" xfId="151" xr:uid="{04E62AE9-DBB4-4F30-B5D9-EF963ED40E50}"/>
    <cellStyle name="Comma 42" xfId="152" xr:uid="{1294D602-8C33-4D35-94C5-3E6E3A54FE71}"/>
    <cellStyle name="Comma 43" xfId="153" xr:uid="{97E180E0-7A43-4795-A617-91D0EF56121C}"/>
    <cellStyle name="Comma 44" xfId="154" xr:uid="{EBF130A2-5A35-4171-A6ED-84A27F1320CC}"/>
    <cellStyle name="Comma 45" xfId="155" xr:uid="{DB51E06B-CDAB-44F7-BDBE-0EFE8D31121E}"/>
    <cellStyle name="Comma 46" xfId="156" xr:uid="{3C950152-341B-4731-AECD-EA57459B8A6E}"/>
    <cellStyle name="Comma 47" xfId="157" xr:uid="{88B2BE45-2060-4E22-AB19-69B9560FC31A}"/>
    <cellStyle name="Comma 48" xfId="158" xr:uid="{483D5511-8AFE-4F23-9B3D-0CEBD833604D}"/>
    <cellStyle name="Comma 49" xfId="159" xr:uid="{D5BCC055-F91E-4D7E-979E-D2EE032F32DC}"/>
    <cellStyle name="Comma 5" xfId="160" xr:uid="{531F7668-7693-4F08-9D70-150BAF8815FE}"/>
    <cellStyle name="Comma 5 2" xfId="161" xr:uid="{F96675D9-D3FF-4CAD-ACC0-67037E3947D1}"/>
    <cellStyle name="Comma 50" xfId="162" xr:uid="{233D1868-568D-4422-81DA-09D807E962AD}"/>
    <cellStyle name="Comma 51" xfId="163" xr:uid="{A6A1B4F0-0800-42D0-AA66-82A9B201547A}"/>
    <cellStyle name="Comma 52" xfId="164" xr:uid="{A9F42148-3F90-4F0B-BA44-AA2FF6F4F6AF}"/>
    <cellStyle name="Comma 53" xfId="286" xr:uid="{9E4D868A-1DBD-4AD8-A1A0-8C9346A4BA99}"/>
    <cellStyle name="Comma 54" xfId="288" xr:uid="{F14674EA-0AB1-41C6-95B7-A0510E6FD674}"/>
    <cellStyle name="Comma 55" xfId="289" xr:uid="{06490D3B-7E93-4B51-A725-D3747C1079E7}"/>
    <cellStyle name="Comma 6" xfId="165" xr:uid="{AC14D6CC-EB05-4DDF-8192-F06185977BFD}"/>
    <cellStyle name="Comma 6 2" xfId="166" xr:uid="{C56F7BED-62E0-436D-A39C-4EFD99C0352C}"/>
    <cellStyle name="Comma 7" xfId="167" xr:uid="{27CF99CD-2D85-4967-B54B-CB1DE1758324}"/>
    <cellStyle name="Comma 8" xfId="168" xr:uid="{1EA8E21A-8725-4E76-B515-A1EBA2EB4588}"/>
    <cellStyle name="Comma 9" xfId="169" xr:uid="{CA2A36A9-C8B3-460E-921C-BDA9019DBC6E}"/>
    <cellStyle name="Commentaire" xfId="170" xr:uid="{70B90DEF-0920-4827-9E74-42B558A25F99}"/>
    <cellStyle name="Currency 2" xfId="11" xr:uid="{FC6AE346-3A53-4B45-9008-57BC95E40854}"/>
    <cellStyle name="Currency 2 2" xfId="171" xr:uid="{1A448CEA-7188-45EB-8CBE-137F2CBAC2BE}"/>
    <cellStyle name="Currency 3" xfId="21" xr:uid="{E82943DF-637C-4FD1-9A44-E85236A0C6CD}"/>
    <cellStyle name="Dezimal 2" xfId="172" xr:uid="{5671C2AF-E3EC-4862-8BF8-F85EDA890374}"/>
    <cellStyle name="Dezimal 2 2" xfId="173" xr:uid="{282521CB-4BEA-41AF-82FB-9D0252361FA2}"/>
    <cellStyle name="Entrée" xfId="174" xr:uid="{744D413F-0B17-43AA-8299-724FE735D3AB}"/>
    <cellStyle name="Euro" xfId="175" xr:uid="{2120FC35-71E1-4839-85D7-BECD53AE9E5B}"/>
    <cellStyle name="Euro 2" xfId="176" xr:uid="{E51BF404-3557-4FC3-AEBF-3D4BB1A25C07}"/>
    <cellStyle name="Euro 2 2" xfId="177" xr:uid="{53D97182-CC26-44FD-9D3C-2E8927F2B8E0}"/>
    <cellStyle name="Euro 2 2 2" xfId="178" xr:uid="{7E80CC19-36B9-4F18-89F5-33F669DD19D3}"/>
    <cellStyle name="Euro 2 3" xfId="179" xr:uid="{4F4B8196-2253-4058-94A2-32C3181EAC56}"/>
    <cellStyle name="Euro 3" xfId="180" xr:uid="{D05370AA-6365-4C26-8B23-9D7A45669396}"/>
    <cellStyle name="Euro 3 2" xfId="181" xr:uid="{055D9446-1EE8-4FC3-88A9-9C496ECCF031}"/>
    <cellStyle name="Euro 4" xfId="182" xr:uid="{B59D5A22-7B93-4951-8DCA-764CF0CA1AD6}"/>
    <cellStyle name="Euro 4 2" xfId="183" xr:uid="{6C6570ED-CC3E-42AE-A55A-A93C1DA81D65}"/>
    <cellStyle name="Euro 5" xfId="184" xr:uid="{1226DA20-70C0-437A-A3BD-95B5D4BAAA4D}"/>
    <cellStyle name="Euro 5 2" xfId="185" xr:uid="{993D4FAC-33F6-4878-BE40-90E0499222A7}"/>
    <cellStyle name="Euro 6" xfId="186" xr:uid="{AFD358D9-4403-4D53-84AD-331BDDD91B8A}"/>
    <cellStyle name="Explanatory Text 2" xfId="187" xr:uid="{15FB15D0-F576-4355-97C6-D3AC51C906AF}"/>
    <cellStyle name="Good 2" xfId="188" xr:uid="{59A9D4B1-B546-4FFE-8B2B-40A36B817616}"/>
    <cellStyle name="Heading 1 2" xfId="189" xr:uid="{43BCC71F-CA3B-4FEA-908A-3FFA2E39223F}"/>
    <cellStyle name="Heading 2 2" xfId="190" xr:uid="{9132A910-6C96-422A-9B34-1FEDB677B87E}"/>
    <cellStyle name="Heading 3 2" xfId="191" xr:uid="{D5F31A94-C46B-4502-810B-D1BFC5C64BFB}"/>
    <cellStyle name="Heading 4 2" xfId="192" xr:uid="{179C7897-EC1C-4C83-9086-BBEDAA6AEB92}"/>
    <cellStyle name="Hyperlink" xfId="37" builtinId="8"/>
    <cellStyle name="Hyperlink 2" xfId="5" xr:uid="{BBCD38EF-037F-43BF-B69B-C7B28091A349}"/>
    <cellStyle name="Hyperlink 2 2" xfId="47" xr:uid="{BC6C9605-3827-44BF-828C-C7024F865FF6}"/>
    <cellStyle name="Hyperlink 3" xfId="29" xr:uid="{47EB944D-0EA3-4967-BBEF-0CB7B940B398}"/>
    <cellStyle name="Hyperlink 3 2" xfId="48" xr:uid="{6661FE63-FFF8-4311-9BF5-0D8BBB2161D5}"/>
    <cellStyle name="Input 2" xfId="193" xr:uid="{90B61F05-05FB-43CC-A38E-5D2A79A23AC1}"/>
    <cellStyle name="Insatisfaisant" xfId="194" xr:uid="{36B2FA45-F6CD-4444-81AD-AD21C061BA56}"/>
    <cellStyle name="Linked Cell 2" xfId="195" xr:uid="{8B29BCBE-3331-4811-8323-6746EFF88D22}"/>
    <cellStyle name="Migliaia (0)_Cartel1" xfId="196" xr:uid="{A748C376-3608-4A98-A12E-19498142A46C}"/>
    <cellStyle name="Milliers 10 6" xfId="23" xr:uid="{5857E1EC-BE08-49B2-ADA0-60C23B5F2B7C}"/>
    <cellStyle name="Milliers 14" xfId="41" xr:uid="{F6144BB3-90CD-40CB-A842-9FEE880115FA}"/>
    <cellStyle name="Milliers 15" xfId="19" xr:uid="{36E04AEE-FC77-4E42-84F3-6E89300135A0}"/>
    <cellStyle name="Milliers 2 2" xfId="34" xr:uid="{ACCA3229-A956-4B02-9E9E-6090B6EA553F}"/>
    <cellStyle name="Milliers 2 2 2 2" xfId="12" xr:uid="{2E824094-37F0-4444-8D28-C2C6BF36B5E7}"/>
    <cellStyle name="Milliers 5" xfId="32" xr:uid="{710C4568-88EA-4418-82E7-D41820D8D896}"/>
    <cellStyle name="Neutral 2" xfId="197" xr:uid="{61431A27-7654-4FC5-AF01-EE774A5ED5E9}"/>
    <cellStyle name="Neutral 3" xfId="198" xr:uid="{56199079-BFB4-4140-9AC9-7FAE19A240F1}"/>
    <cellStyle name="Neutre" xfId="199" xr:uid="{D517E38A-4ECC-4A34-8EB9-0A538358978B}"/>
    <cellStyle name="Normal" xfId="0" builtinId="0"/>
    <cellStyle name="Normal - Style1 2 2" xfId="31" xr:uid="{A6F567D2-4B61-46DE-8D24-53AF622E1AAE}"/>
    <cellStyle name="Normal 10" xfId="14" xr:uid="{54F559E3-7557-47A8-8E48-E0886AB1CD81}"/>
    <cellStyle name="Normal 10 2" xfId="30" xr:uid="{B0742634-1488-4919-A374-2B3BFB45C7AC}"/>
    <cellStyle name="Normal 10_03 - Monthly Collection" xfId="290" xr:uid="{C81F220C-35ED-480A-8F28-5EA9797776CB}"/>
    <cellStyle name="Normal 11" xfId="285" xr:uid="{7147F9D2-45F8-47D3-85C8-F7047DD5C957}"/>
    <cellStyle name="Normal 12" xfId="45" xr:uid="{31F57EA2-2091-435F-BED1-5F185A1BBC18}"/>
    <cellStyle name="Normal 132" xfId="13" xr:uid="{3D293DA4-13B6-492A-8E4C-D5804196C570}"/>
    <cellStyle name="Normal 14" xfId="33" xr:uid="{ABB94AB8-9B35-46A2-AF6B-094587B03E5E}"/>
    <cellStyle name="Normal 2" xfId="3" xr:uid="{20B18316-6F87-4171-A1FD-3F9910349DD7}"/>
    <cellStyle name="Normal 2 11" xfId="8" xr:uid="{DA101C4B-E753-4E36-BE8D-F61B6B2AEA1A}"/>
    <cellStyle name="Normal 2 11 2" xfId="25" xr:uid="{E6DA5089-4F09-4DD4-B3F0-1208AA594488}"/>
    <cellStyle name="Normal 2 2" xfId="49" xr:uid="{D66064B1-3EEC-447A-8F2E-D547578021BC}"/>
    <cellStyle name="Normal 2 2 2" xfId="6" xr:uid="{ABCF3B16-1C33-4387-9759-6788BA3585AF}"/>
    <cellStyle name="Normal 2 3" xfId="284" xr:uid="{6E606AE8-8D30-4953-94F0-EAE8BB16F5CC}"/>
    <cellStyle name="Normal 2 5" xfId="200" xr:uid="{41D7D001-BEA5-4E2A-B574-B5F258328605}"/>
    <cellStyle name="Normal 2_Historical_Data_2011_09_investors" xfId="201" xr:uid="{F4BAD13E-CE97-4C7F-83C5-CBE95E675388}"/>
    <cellStyle name="Normal 25 2" xfId="16" xr:uid="{410BF2F1-3FE0-45DD-A273-589D958EC7C9}"/>
    <cellStyle name="Normal 3" xfId="2" xr:uid="{A44BC3D8-9664-418C-AA8A-2D9C5E645CE4}"/>
    <cellStyle name="Normal 3 2" xfId="202" xr:uid="{883CCF90-DD07-44C1-BBB3-BFE2BE46A882}"/>
    <cellStyle name="Normal 3 2 2" xfId="203" xr:uid="{E1B6B2CC-B6FE-4FD6-A165-AF2549257BBB}"/>
    <cellStyle name="Normal 3 2 3" xfId="204" xr:uid="{D73CDA9C-EB4A-49E1-82B1-C91A6E1E9B8B}"/>
    <cellStyle name="Normal 3 3" xfId="205" xr:uid="{D3474D20-BC06-4802-8F6E-178D1257EBEC}"/>
    <cellStyle name="Normal 3 3 2" xfId="206" xr:uid="{B8E4C0FC-22A3-4755-BA41-5148D80A55CD}"/>
    <cellStyle name="Normal 3 4" xfId="207" xr:uid="{CBBDA699-5DE9-4C66-849E-C167EED0FA97}"/>
    <cellStyle name="Normal 3 5" xfId="27" xr:uid="{E9A9B5E6-4601-4E67-83E2-9546C4B446EF}"/>
    <cellStyle name="Normal 3 6" xfId="17" xr:uid="{08E10E6B-796C-40E0-87B3-638CD5B3160D}"/>
    <cellStyle name="Normal 3 6 2" xfId="208" xr:uid="{5F7EC870-607A-46BD-AA1A-439B8AEF1C10}"/>
    <cellStyle name="Normal 3 7" xfId="4" xr:uid="{A6676AB0-9552-46C7-8A1E-B801663F86C5}"/>
    <cellStyle name="Normal 3 8" xfId="50" xr:uid="{579F97E2-21BA-4A71-A169-D591E1A5A984}"/>
    <cellStyle name="Normal 4" xfId="209" xr:uid="{5741EC88-AA3F-47E0-A5B5-FD9EF6EF8CEF}"/>
    <cellStyle name="Normal 4 2" xfId="35" xr:uid="{82EF75E5-1D9D-4618-9EE3-C67EF48DB87C}"/>
    <cellStyle name="Normal 4 2 2" xfId="211" xr:uid="{9723B784-81B3-4DEF-8E82-4C1E46B3F86E}"/>
    <cellStyle name="Normal 4 2 2 2" xfId="212" xr:uid="{76C4D2E5-9313-4279-BC4D-003C17597600}"/>
    <cellStyle name="Normal 4 2 3" xfId="210" xr:uid="{1629A381-A0DD-4754-9494-38983D7FEB0A}"/>
    <cellStyle name="Normal 4 3" xfId="213" xr:uid="{82AA1A79-2735-4861-9F0B-410735D09C73}"/>
    <cellStyle name="Normal 4 3 2" xfId="214" xr:uid="{54D55A3B-8650-4ED9-9B48-B115C1B67D0A}"/>
    <cellStyle name="Normal 4 4" xfId="215" xr:uid="{0BC4D9A5-D91F-4C3F-B9F8-A3F95714AA93}"/>
    <cellStyle name="Normal 4 4 2" xfId="216" xr:uid="{93B59B21-D6DF-4794-8441-42E364B0C3FD}"/>
    <cellStyle name="Normal 5" xfId="28" xr:uid="{DD519CE7-0D48-43CC-9BC1-3684BD629D38}"/>
    <cellStyle name="Normal 5 2" xfId="218" xr:uid="{98E39F24-6CED-4E6E-A8CF-15E41DFBD109}"/>
    <cellStyle name="Normal 5 3" xfId="217" xr:uid="{A8B5EA8A-A02D-4625-90FB-07D52B9E77C3}"/>
    <cellStyle name="Normal 5 4" xfId="20" xr:uid="{2C900773-58B6-4707-B87B-22A5AE8CF074}"/>
    <cellStyle name="Normal 5 5" xfId="24" xr:uid="{A4724FBE-DD7F-4263-B999-70FB41AD1697}"/>
    <cellStyle name="Normal 5 9" xfId="38" xr:uid="{42477AEA-BDD1-4C32-9AF1-0DD6B1426EE9}"/>
    <cellStyle name="Normal 6" xfId="7" xr:uid="{620DD02E-B0A3-4098-9E83-212CD80541DE}"/>
    <cellStyle name="Normal 7" xfId="219" xr:uid="{CF9C04B2-EE0A-4404-8007-162B208FDFAF}"/>
    <cellStyle name="Normal 8" xfId="220" xr:uid="{D307BEA4-CBCB-4549-8D44-AAB2040A2395}"/>
    <cellStyle name="Normal 9" xfId="221" xr:uid="{B120BC2E-EEF9-47E6-8505-C78F7C383291}"/>
    <cellStyle name="Normal 93 2" xfId="40" xr:uid="{7CD6ABFF-A927-4BF0-AA30-E1A07EAFC0C0}"/>
    <cellStyle name="Normal_FCT RCI GERMANY LEASE - Monthly Report Payment Date 19 06 2012" xfId="18" xr:uid="{B07E1FB6-849B-47AD-BBC5-748E05022887}"/>
    <cellStyle name="Normale_New_Balloon_Ind" xfId="222" xr:uid="{862D9BB5-A9B6-4195-9380-73EC3DCB2D66}"/>
    <cellStyle name="Note 2" xfId="223" xr:uid="{E83E1628-7ED0-4DD6-887A-70BC35564F8D}"/>
    <cellStyle name="Note 2 2" xfId="224" xr:uid="{F514407F-6B7F-4239-9FFC-EA577FEB28D8}"/>
    <cellStyle name="Note 3" xfId="225" xr:uid="{0F744E0B-7D60-467A-8987-1B5137CA9AFB}"/>
    <cellStyle name="Note 3 2" xfId="226" xr:uid="{C6E7D039-24EC-4E31-8DD7-A62A5642187B}"/>
    <cellStyle name="Note 4" xfId="227" xr:uid="{8D973819-E83E-4C12-BEB5-FFC94DAD773B}"/>
    <cellStyle name="Note 4 2" xfId="228" xr:uid="{5F6245A4-3F11-434E-9159-37C63774F4F6}"/>
    <cellStyle name="Note 5" xfId="229" xr:uid="{DD891760-EED1-494B-A3F9-35C2DBE5C2A3}"/>
    <cellStyle name="Output 2" xfId="230" xr:uid="{49530DE1-015C-46D1-B309-BA5066919C46}"/>
    <cellStyle name="Per cent 2" xfId="287" xr:uid="{DF8D26FB-66A7-43CC-8DDA-FDA3E5E209B2}"/>
    <cellStyle name="Percent" xfId="1" builtinId="5"/>
    <cellStyle name="Percent 10" xfId="231" xr:uid="{26C46D1F-B71B-45C4-B5A6-A17D94BA363C}"/>
    <cellStyle name="Percent 2" xfId="15" xr:uid="{0D33ED19-0CDF-4428-9D1D-5AD4C003E954}"/>
    <cellStyle name="Percent 2 2" xfId="233" xr:uid="{A6D007B0-5191-411F-9F4E-F1AC82F5F90F}"/>
    <cellStyle name="Percent 2 2 2" xfId="234" xr:uid="{7DDB104D-7F82-4F45-9328-70D266FEF21A}"/>
    <cellStyle name="Percent 2 3" xfId="235" xr:uid="{336208D1-B684-4E90-A0E1-CCF414D33F8E}"/>
    <cellStyle name="Percent 2 4" xfId="232" xr:uid="{A2782D3A-F337-449B-AE45-97E066E7F32E}"/>
    <cellStyle name="Percent 3" xfId="236" xr:uid="{1E859223-5215-44B9-B792-A5FF66F84879}"/>
    <cellStyle name="Percent 3 2" xfId="237" xr:uid="{8E63A41B-C721-4A02-A0BD-3464BA8AA836}"/>
    <cellStyle name="Percent 3 2 2" xfId="238" xr:uid="{83454822-A032-4258-990A-064579E6AFFD}"/>
    <cellStyle name="Percent 3 3" xfId="239" xr:uid="{E83FA9AF-9CD2-4D6E-8D27-64D6CF92715A}"/>
    <cellStyle name="Percent 3 3 2" xfId="240" xr:uid="{246BB8D7-8E6D-47A0-9F1A-33E955265326}"/>
    <cellStyle name="Percent 3 4" xfId="241" xr:uid="{B0502615-CF93-4E5E-8C57-3BDFC69C70D9}"/>
    <cellStyle name="Percent 4" xfId="242" xr:uid="{1E24F534-E6E4-4847-A2C3-A5DCC5AFD784}"/>
    <cellStyle name="Percent 4 2" xfId="243" xr:uid="{396FE207-83B2-4129-9CE3-9C1DFDD8035D}"/>
    <cellStyle name="Percent 4 2 2" xfId="244" xr:uid="{FEE91D6E-ED56-4272-8BB6-2593FA8AD283}"/>
    <cellStyle name="Percent 4 3" xfId="245" xr:uid="{3588FC73-35B5-43AA-84AA-C4742F33FB1E}"/>
    <cellStyle name="Percent 5" xfId="246" xr:uid="{38E374B6-5697-4BAD-8695-A4562FCB5439}"/>
    <cellStyle name="Percent 5 2" xfId="247" xr:uid="{E6A437E6-F1BE-4E8A-99FB-84073C918D96}"/>
    <cellStyle name="Percent 6" xfId="248" xr:uid="{2648E739-76C9-464A-A85C-D3820086D2DD}"/>
    <cellStyle name="Percent 7" xfId="249" xr:uid="{63766F0D-0B5D-4D8B-BE81-E94F7456081E}"/>
    <cellStyle name="Percent 8" xfId="250" xr:uid="{B360BF87-4CA1-4C5F-B0D2-3F71C581234E}"/>
    <cellStyle name="Percent 9" xfId="251" xr:uid="{9C83B87A-E8AE-4BFC-91D9-B151392F6DD3}"/>
    <cellStyle name="Percent 9 2" xfId="252" xr:uid="{5720A2E8-B579-4431-BBFC-02DD1A55709D}"/>
    <cellStyle name="Percent 9 2 2" xfId="253" xr:uid="{D70FC622-16ED-4D67-949F-567EA40CE8CE}"/>
    <cellStyle name="Percent 9 3" xfId="254" xr:uid="{7C99AA39-80EA-4C11-A0C6-331E29314D28}"/>
    <cellStyle name="Percent 9 3 2" xfId="255" xr:uid="{93EF9572-1689-49E7-9DE3-F6B358488846}"/>
    <cellStyle name="Pourcentage 10" xfId="43" xr:uid="{388F0C5F-1A7E-4B9B-B413-BAF99819BEE6}"/>
    <cellStyle name="Pourcentage 3 2" xfId="36" xr:uid="{1CEB5302-CF23-473A-AED5-F2F8052DCAC9}"/>
    <cellStyle name="Prozent 2" xfId="256" xr:uid="{FF293B3D-49A4-4E97-A346-D97411A886FC}"/>
    <cellStyle name="Prozent 2 2" xfId="257" xr:uid="{C5CF1E18-9FED-48B4-8ABD-EFC1E6E44B7A}"/>
    <cellStyle name="Prozent 2 2 2" xfId="258" xr:uid="{7426BA95-2F15-4DD5-87FA-9DF88B647CBC}"/>
    <cellStyle name="Prozent 2 3" xfId="259" xr:uid="{05C49F34-3627-4F0E-9695-EB3095AEB514}"/>
    <cellStyle name="Prozent 2 3 2" xfId="260" xr:uid="{9E2F5706-ED2F-426C-9D72-2CEFB715DBBB}"/>
    <cellStyle name="Prozent 3" xfId="261" xr:uid="{AB479742-56A8-4AFC-8450-D4ECBCE76729}"/>
    <cellStyle name="Prozent 3 2" xfId="262" xr:uid="{278B4769-E5E1-4736-8223-1C8217C97199}"/>
    <cellStyle name="Satisfaisant" xfId="263" xr:uid="{5D9B0279-685B-496D-AAD6-3BA022042F22}"/>
    <cellStyle name="Sortie" xfId="264" xr:uid="{7BC96EC3-E688-4319-8303-B6D7E2617C49}"/>
    <cellStyle name="Standard 2" xfId="265" xr:uid="{17B6E868-0E77-48BD-979D-FEB01FE16362}"/>
    <cellStyle name="Standard 2 2" xfId="266" xr:uid="{2E4ACF58-3604-4AF4-A76A-D273C22912FB}"/>
    <cellStyle name="Standard 2 2 2" xfId="267" xr:uid="{BA8DC04D-F03E-4BCA-83BE-4A7860FC7B87}"/>
    <cellStyle name="Standard 2 3" xfId="268" xr:uid="{198ECF30-17D1-4163-94C3-1DEEFC683F4A}"/>
    <cellStyle name="Standard 2 3 2" xfId="269" xr:uid="{AD2E2985-67A2-4410-94F3-42C4531DA9E3}"/>
    <cellStyle name="Standard 3" xfId="270" xr:uid="{A41BCECB-4040-4BB1-BE19-8CC2D98E96E4}"/>
    <cellStyle name="Standard 3 2" xfId="271" xr:uid="{99914471-1BC4-46EF-89C6-CCAD31AF2B80}"/>
    <cellStyle name="Standard_Data requests format" xfId="272" xr:uid="{3D2065BC-646D-41F2-86F6-55702767E5D0}"/>
    <cellStyle name="Style 1" xfId="46" xr:uid="{0B98F1C6-1FE4-40AF-AE82-3076CF8DBA87}"/>
    <cellStyle name="Texte explicatif" xfId="273" xr:uid="{4A16E9BA-E60C-4FF2-B7A3-8434D621A009}"/>
    <cellStyle name="Title 2" xfId="274" xr:uid="{F6CB4DA4-9519-41D9-8C59-06357C54A5E6}"/>
    <cellStyle name="Titre" xfId="275" xr:uid="{2D8E678E-01F4-4342-8E3A-D51A1E7B7E35}"/>
    <cellStyle name="Titre 1" xfId="276" xr:uid="{E4E7E7E5-4CA7-436F-B589-71DE420A9D68}"/>
    <cellStyle name="Titre 2" xfId="277" xr:uid="{642EE67B-9848-4DD6-8031-3AA7607AA79A}"/>
    <cellStyle name="Titre 3" xfId="278" xr:uid="{A1A04847-FB8B-4D20-90E9-5766C49CB1AE}"/>
    <cellStyle name="Titre 4" xfId="279" xr:uid="{F22BE2E9-F5E0-4315-B6C9-1C9325A8189F}"/>
    <cellStyle name="Total 2" xfId="280" xr:uid="{5524EA65-A75D-4A72-B917-0A277C61D0DA}"/>
    <cellStyle name="Valuta (0)_Cartel1" xfId="281" xr:uid="{B07159D7-F465-44FD-98B5-DCB87C6E0B98}"/>
    <cellStyle name="Vérification" xfId="282" xr:uid="{74881EEA-22A9-47BE-8D8D-D1F203328E35}"/>
    <cellStyle name="Warning Text 2" xfId="283" xr:uid="{51FA3FEB-8E7F-4C9E-BC22-E126A23B3A7F}"/>
  </cellStyles>
  <dxfs count="62">
    <dxf>
      <font>
        <color theme="0"/>
      </font>
    </dxf>
    <dxf>
      <font>
        <color theme="0"/>
      </font>
    </dxf>
    <dxf>
      <font>
        <color theme="0"/>
      </font>
    </dxf>
    <dxf>
      <fill>
        <patternFill>
          <bgColor rgb="FF92D050"/>
        </patternFill>
      </fill>
    </dxf>
    <dxf>
      <fill>
        <patternFill>
          <bgColor rgb="FFFF0000"/>
        </patternFill>
      </fill>
    </dxf>
    <dxf>
      <font>
        <condense val="0"/>
        <extend val="0"/>
        <color indexed="17"/>
      </font>
    </dxf>
    <dxf>
      <font>
        <condense val="0"/>
        <extend val="0"/>
        <color indexed="10"/>
      </font>
    </dxf>
    <dxf>
      <font>
        <condense val="0"/>
        <extend val="0"/>
        <color indexed="56"/>
      </font>
    </dxf>
    <dxf>
      <font>
        <color rgb="FF9C0006"/>
      </font>
      <fill>
        <patternFill>
          <bgColor rgb="FFFFC7CE"/>
        </patternFill>
      </fill>
    </dxf>
    <dxf>
      <font>
        <color rgb="FF006100"/>
      </font>
      <fill>
        <patternFill>
          <bgColor rgb="FFC6EFCE"/>
        </patternFill>
      </fill>
    </dxf>
    <dxf>
      <fill>
        <patternFill>
          <bgColor rgb="FF92D050"/>
        </patternFill>
      </fill>
    </dxf>
    <dxf>
      <fill>
        <patternFill>
          <bgColor rgb="FF92D050"/>
        </patternFill>
      </fill>
    </dxf>
    <dxf>
      <fill>
        <patternFill>
          <bgColor rgb="FFFF0000"/>
        </patternFill>
      </fill>
    </dxf>
    <dxf>
      <font>
        <b/>
        <i val="0"/>
        <color rgb="FF0000FF"/>
      </font>
      <fill>
        <patternFill>
          <bgColor rgb="FF00B050"/>
        </patternFill>
      </fill>
    </dxf>
    <dxf>
      <font>
        <b/>
        <i val="0"/>
        <color rgb="FF0000FF"/>
      </font>
      <fill>
        <patternFill>
          <bgColor rgb="FF00B050"/>
        </patternFill>
      </fill>
    </dxf>
    <dxf>
      <font>
        <b/>
        <i val="0"/>
        <color rgb="FFFFFF00"/>
      </font>
      <fill>
        <patternFill>
          <bgColor rgb="FFFF0000"/>
        </patternFill>
      </fill>
    </dxf>
    <dxf>
      <font>
        <b/>
        <i val="0"/>
        <color rgb="FF0000FF"/>
      </font>
      <fill>
        <patternFill>
          <bgColor rgb="FF00B050"/>
        </patternFill>
      </fill>
    </dxf>
    <dxf>
      <font>
        <b/>
        <i val="0"/>
        <color rgb="FF0000FF"/>
      </font>
      <fill>
        <patternFill>
          <bgColor rgb="FF00B050"/>
        </patternFill>
      </fill>
    </dxf>
    <dxf>
      <font>
        <b/>
        <i val="0"/>
        <color rgb="FFFFFF00"/>
      </font>
      <fill>
        <patternFill>
          <bgColor rgb="FFFF0000"/>
        </patternFill>
      </fill>
    </dxf>
    <dxf>
      <font>
        <b/>
        <i val="0"/>
        <color rgb="FF0000FF"/>
      </font>
      <fill>
        <patternFill>
          <bgColor rgb="FF00B050"/>
        </patternFill>
      </fill>
    </dxf>
    <dxf>
      <font>
        <b/>
        <i val="0"/>
        <color rgb="FF0000FF"/>
      </font>
      <fill>
        <patternFill>
          <bgColor rgb="FF00B050"/>
        </patternFill>
      </fill>
    </dxf>
    <dxf>
      <font>
        <b/>
        <i val="0"/>
        <color rgb="FFFFFF00"/>
      </font>
      <fill>
        <patternFill>
          <bgColor rgb="FFFF0000"/>
        </patternFill>
      </fill>
    </dxf>
    <dxf>
      <font>
        <b/>
        <i val="0"/>
        <color rgb="FF0000FF"/>
      </font>
      <fill>
        <patternFill>
          <bgColor rgb="FF00B050"/>
        </patternFill>
      </fill>
    </dxf>
    <dxf>
      <font>
        <b/>
        <i val="0"/>
        <color rgb="FF0000FF"/>
      </font>
      <fill>
        <patternFill>
          <bgColor rgb="FF00B050"/>
        </patternFill>
      </fill>
    </dxf>
    <dxf>
      <font>
        <b/>
        <i val="0"/>
        <color rgb="FFFFFF00"/>
      </font>
      <fill>
        <patternFill>
          <bgColor rgb="FFFF0000"/>
        </patternFill>
      </fill>
    </dxf>
    <dxf>
      <font>
        <b/>
        <i val="0"/>
        <color rgb="FF0000FF"/>
      </font>
      <fill>
        <patternFill>
          <bgColor rgb="FF00B050"/>
        </patternFill>
      </fill>
    </dxf>
    <dxf>
      <font>
        <b/>
        <i val="0"/>
        <color rgb="FF0000FF"/>
      </font>
      <fill>
        <patternFill>
          <bgColor rgb="FF00B050"/>
        </patternFill>
      </fill>
    </dxf>
    <dxf>
      <font>
        <b/>
        <i val="0"/>
        <color rgb="FF0000FF"/>
      </font>
      <fill>
        <patternFill>
          <bgColor rgb="FF00B050"/>
        </patternFill>
      </fill>
    </dxf>
    <dxf>
      <font>
        <b/>
        <i val="0"/>
        <color rgb="FF0000FF"/>
      </font>
      <fill>
        <patternFill>
          <bgColor rgb="FF00B050"/>
        </patternFill>
      </fill>
    </dxf>
    <dxf>
      <font>
        <b/>
        <i val="0"/>
        <color rgb="FF0000FF"/>
      </font>
      <fill>
        <patternFill>
          <bgColor rgb="FF00B050"/>
        </patternFill>
      </fill>
    </dxf>
    <dxf>
      <font>
        <b/>
        <i val="0"/>
        <color rgb="FFFFFF00"/>
      </font>
      <fill>
        <patternFill>
          <bgColor rgb="FFFF0000"/>
        </patternFill>
      </fill>
    </dxf>
    <dxf>
      <font>
        <b/>
        <i val="0"/>
        <color rgb="FF0000FF"/>
      </font>
      <fill>
        <patternFill>
          <bgColor rgb="FF00B050"/>
        </patternFill>
      </fill>
    </dxf>
    <dxf>
      <font>
        <b/>
        <i val="0"/>
        <color rgb="FF0000FF"/>
      </font>
      <fill>
        <patternFill>
          <bgColor rgb="FF00B050"/>
        </patternFill>
      </fill>
    </dxf>
    <dxf>
      <font>
        <b/>
        <i val="0"/>
        <color rgb="FF0000FF"/>
      </font>
      <fill>
        <patternFill>
          <bgColor rgb="FF00B050"/>
        </patternFill>
      </fill>
    </dxf>
    <dxf>
      <font>
        <b/>
        <i val="0"/>
        <color rgb="FFFFFF00"/>
      </font>
      <fill>
        <patternFill>
          <bgColor rgb="FFFF0000"/>
        </patternFill>
      </fill>
    </dxf>
    <dxf>
      <font>
        <b/>
        <i val="0"/>
        <color rgb="FF0000FF"/>
      </font>
      <fill>
        <patternFill>
          <bgColor rgb="FF00B050"/>
        </patternFill>
      </fill>
    </dxf>
    <dxf>
      <font>
        <b/>
        <i val="0"/>
        <color rgb="FF0000FF"/>
      </font>
      <fill>
        <patternFill>
          <bgColor rgb="FF00B050"/>
        </patternFill>
      </fill>
    </dxf>
    <dxf>
      <font>
        <b/>
        <i val="0"/>
        <color rgb="FF0000FF"/>
      </font>
      <fill>
        <patternFill>
          <bgColor rgb="FF00B050"/>
        </patternFill>
      </fill>
    </dxf>
    <dxf>
      <font>
        <b/>
        <i val="0"/>
        <color rgb="FFFFFF00"/>
      </font>
      <fill>
        <patternFill>
          <bgColor rgb="FFFF0000"/>
        </patternFill>
      </fill>
    </dxf>
    <dxf>
      <font>
        <b/>
        <i val="0"/>
        <color rgb="FF0000FF"/>
      </font>
      <fill>
        <patternFill>
          <bgColor rgb="FF00B050"/>
        </patternFill>
      </fill>
    </dxf>
    <dxf>
      <font>
        <b/>
        <i val="0"/>
        <color rgb="FF0000FF"/>
      </font>
      <fill>
        <patternFill>
          <bgColor rgb="FF00B050"/>
        </patternFill>
      </fill>
    </dxf>
    <dxf>
      <font>
        <b/>
        <i val="0"/>
        <color rgb="FF0000FF"/>
      </font>
      <fill>
        <patternFill>
          <bgColor rgb="FF00B050"/>
        </patternFill>
      </fill>
    </dxf>
    <dxf>
      <font>
        <b/>
        <i val="0"/>
        <color rgb="FF0000FF"/>
      </font>
      <fill>
        <patternFill>
          <bgColor rgb="FF00B050"/>
        </patternFill>
      </fill>
    </dxf>
    <dxf>
      <font>
        <b/>
        <i val="0"/>
        <color rgb="FF0000FF"/>
      </font>
      <fill>
        <patternFill>
          <bgColor rgb="FF00B050"/>
        </patternFill>
      </fill>
    </dxf>
    <dxf>
      <font>
        <b/>
        <i val="0"/>
        <color rgb="FFFFFF00"/>
      </font>
      <fill>
        <patternFill>
          <bgColor rgb="FFFF0000"/>
        </patternFill>
      </fill>
    </dxf>
    <dxf>
      <font>
        <b/>
        <i val="0"/>
        <color rgb="FF0000FF"/>
      </font>
      <fill>
        <patternFill>
          <bgColor rgb="FF00B050"/>
        </patternFill>
      </fill>
    </dxf>
    <dxf>
      <font>
        <b/>
        <i val="0"/>
        <color rgb="FF0000FF"/>
      </font>
      <fill>
        <patternFill>
          <bgColor rgb="FF00B050"/>
        </patternFill>
      </fill>
    </dxf>
    <dxf>
      <font>
        <b/>
        <i val="0"/>
        <color rgb="FFFFFF00"/>
      </font>
      <fill>
        <patternFill>
          <bgColor rgb="FFFF000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b/>
        <i val="0"/>
        <color rgb="FF0000FF"/>
      </font>
      <fill>
        <patternFill>
          <bgColor rgb="FF00FF00"/>
        </patternFill>
      </fill>
    </dxf>
    <dxf>
      <font>
        <b/>
        <i val="0"/>
        <color rgb="FFFFFF00"/>
      </font>
      <fill>
        <patternFill>
          <bgColor rgb="FFFF0000"/>
        </patternFill>
      </fill>
    </dxf>
    <dxf>
      <font>
        <b/>
        <i val="0"/>
        <color rgb="FF0000FF"/>
      </font>
      <fill>
        <patternFill>
          <bgColor rgb="FF00FF00"/>
        </patternFill>
      </fill>
    </dxf>
    <dxf>
      <font>
        <b/>
        <i val="0"/>
        <color rgb="FFFFFF00"/>
      </font>
      <fill>
        <patternFill>
          <bgColor rgb="FFFF0000"/>
        </patternFill>
      </fill>
    </dxf>
  </dxfs>
  <tableStyles count="0" defaultTableStyle="TableStyleMedium2" defaultPivotStyle="PivotStyleLight16"/>
  <colors>
    <mruColors>
      <color rgb="FF0000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Original Outstanding Principal Balance</a:t>
            </a:r>
            <a:endParaRPr lang="fr-FR">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Tables'!$D$45:$D$75</c:f>
              <c:strCache>
                <c:ptCount val="31"/>
                <c:pt idx="0">
                  <c:v>[ 0 K; 50 K [</c:v>
                </c:pt>
                <c:pt idx="1">
                  <c:v>[ 50 K; 100 K [</c:v>
                </c:pt>
                <c:pt idx="2">
                  <c:v>[ 100 K; 150 K [</c:v>
                </c:pt>
                <c:pt idx="3">
                  <c:v>[ 150 K; 200 K [</c:v>
                </c:pt>
                <c:pt idx="4">
                  <c:v>[ 200 K; 250 K [</c:v>
                </c:pt>
                <c:pt idx="5">
                  <c:v>[ 250 K; 300 K [</c:v>
                </c:pt>
                <c:pt idx="6">
                  <c:v>[ 300 K; 350 K [</c:v>
                </c:pt>
                <c:pt idx="7">
                  <c:v>[ 350 K; 400 K [</c:v>
                </c:pt>
                <c:pt idx="8">
                  <c:v>[ 400 K; 450 K [</c:v>
                </c:pt>
                <c:pt idx="9">
                  <c:v>[ 450 K; 500 K [</c:v>
                </c:pt>
                <c:pt idx="10">
                  <c:v>[ 500 K; 550 K [</c:v>
                </c:pt>
                <c:pt idx="11">
                  <c:v>[ 550 K; 600 K [</c:v>
                </c:pt>
                <c:pt idx="12">
                  <c:v>[ 600 K; 650 K [</c:v>
                </c:pt>
                <c:pt idx="13">
                  <c:v>[ 650 K; 700 K [</c:v>
                </c:pt>
                <c:pt idx="14">
                  <c:v>[ 700 K; 750 K [</c:v>
                </c:pt>
                <c:pt idx="15">
                  <c:v>[ 750 K; 800 K [</c:v>
                </c:pt>
                <c:pt idx="16">
                  <c:v>[ 800 K; 850 K [</c:v>
                </c:pt>
                <c:pt idx="17">
                  <c:v>[ 850 K; 900 K [</c:v>
                </c:pt>
                <c:pt idx="18">
                  <c:v>[ 900 K; 950 K [</c:v>
                </c:pt>
                <c:pt idx="19">
                  <c:v>[ 950 K; 1 000 K [</c:v>
                </c:pt>
                <c:pt idx="20">
                  <c:v>[ 1000 K; 1050 K [</c:v>
                </c:pt>
                <c:pt idx="21">
                  <c:v>[ 1050 K; 1100 K [</c:v>
                </c:pt>
                <c:pt idx="22">
                  <c:v>[ 1100 K; 1150 K [</c:v>
                </c:pt>
                <c:pt idx="23">
                  <c:v>[ 1150 K; 1200 K [</c:v>
                </c:pt>
                <c:pt idx="24">
                  <c:v>[ 1200 K; 1250 K [</c:v>
                </c:pt>
                <c:pt idx="25">
                  <c:v>[ 1250 K; 1300 K [</c:v>
                </c:pt>
                <c:pt idx="26">
                  <c:v>[ 1300 K; 1350 K [</c:v>
                </c:pt>
                <c:pt idx="27">
                  <c:v>[ 1350 K; 1400 K [</c:v>
                </c:pt>
                <c:pt idx="28">
                  <c:v>[ 1400 K; 1450 K [</c:v>
                </c:pt>
                <c:pt idx="29">
                  <c:v>[ 1450 K; 1500 K [</c:v>
                </c:pt>
                <c:pt idx="30">
                  <c:v>&gt;= 1,5 M</c:v>
                </c:pt>
              </c:strCache>
            </c:strRef>
          </c:cat>
          <c:val>
            <c:numRef>
              <c:f>'Stratification Tables'!$F$45:$F$75</c:f>
              <c:numCache>
                <c:formatCode>0.00%</c:formatCode>
                <c:ptCount val="31"/>
                <c:pt idx="0">
                  <c:v>5.5974071259591437E-3</c:v>
                </c:pt>
                <c:pt idx="1">
                  <c:v>5.3860017142745194E-2</c:v>
                </c:pt>
                <c:pt idx="2">
                  <c:v>0.19710980059066133</c:v>
                </c:pt>
                <c:pt idx="3">
                  <c:v>0.12219288243032773</c:v>
                </c:pt>
                <c:pt idx="4">
                  <c:v>0.10930210004280184</c:v>
                </c:pt>
                <c:pt idx="5">
                  <c:v>9.3454664566112122E-2</c:v>
                </c:pt>
                <c:pt idx="6">
                  <c:v>6.2661615998867326E-2</c:v>
                </c:pt>
                <c:pt idx="7">
                  <c:v>4.6113488757159406E-2</c:v>
                </c:pt>
                <c:pt idx="8">
                  <c:v>3.1018743978289874E-2</c:v>
                </c:pt>
                <c:pt idx="9">
                  <c:v>2.6083926702769902E-2</c:v>
                </c:pt>
                <c:pt idx="10">
                  <c:v>2.7669654402982476E-2</c:v>
                </c:pt>
                <c:pt idx="11">
                  <c:v>2.7397315634918023E-2</c:v>
                </c:pt>
                <c:pt idx="12">
                  <c:v>3.0869916823551089E-2</c:v>
                </c:pt>
                <c:pt idx="13">
                  <c:v>2.3200322677036408E-2</c:v>
                </c:pt>
                <c:pt idx="14">
                  <c:v>1.9090216241597534E-2</c:v>
                </c:pt>
                <c:pt idx="15">
                  <c:v>1.5922663786876071E-2</c:v>
                </c:pt>
                <c:pt idx="16">
                  <c:v>1.3649778618679696E-2</c:v>
                </c:pt>
                <c:pt idx="17">
                  <c:v>9.9818125901197964E-3</c:v>
                </c:pt>
                <c:pt idx="18">
                  <c:v>8.8441811030645322E-3</c:v>
                </c:pt>
                <c:pt idx="19">
                  <c:v>6.8522359853531263E-3</c:v>
                </c:pt>
                <c:pt idx="20">
                  <c:v>7.8886064715705771E-3</c:v>
                </c:pt>
                <c:pt idx="21">
                  <c:v>4.6552906099669687E-3</c:v>
                </c:pt>
                <c:pt idx="22">
                  <c:v>5.1907254738666336E-3</c:v>
                </c:pt>
                <c:pt idx="23">
                  <c:v>4.0195548171277403E-3</c:v>
                </c:pt>
                <c:pt idx="24">
                  <c:v>4.3671898454280033E-3</c:v>
                </c:pt>
                <c:pt idx="25">
                  <c:v>3.4246860219320292E-3</c:v>
                </c:pt>
                <c:pt idx="26">
                  <c:v>4.7482950850579238E-3</c:v>
                </c:pt>
                <c:pt idx="27">
                  <c:v>2.903905190041192E-3</c:v>
                </c:pt>
                <c:pt idx="28">
                  <c:v>2.231689857874644E-3</c:v>
                </c:pt>
                <c:pt idx="29">
                  <c:v>2.20722361050472E-3</c:v>
                </c:pt>
                <c:pt idx="30">
                  <c:v>2.7490087816756832E-2</c:v>
                </c:pt>
              </c:numCache>
            </c:numRef>
          </c:val>
          <c:extLst>
            <c:ext xmlns:c16="http://schemas.microsoft.com/office/drawing/2014/chart" uri="{C3380CC4-5D6E-409C-BE32-E72D297353CC}">
              <c16:uniqueId val="{00000000-7320-4199-B6DA-79D13DD30A5F}"/>
            </c:ext>
          </c:extLst>
        </c:ser>
        <c:dLbls>
          <c:showLegendKey val="0"/>
          <c:showVal val="0"/>
          <c:showCatName val="0"/>
          <c:showSerName val="0"/>
          <c:showPercent val="0"/>
          <c:showBubbleSize val="0"/>
        </c:dLbls>
        <c:gapWidth val="219"/>
        <c:overlap val="-27"/>
        <c:axId val="204390304"/>
        <c:axId val="245374432"/>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Tables'!$D$45:$D$75</c15:sqref>
                        </c15:formulaRef>
                      </c:ext>
                    </c:extLst>
                    <c:strCache>
                      <c:ptCount val="31"/>
                      <c:pt idx="0">
                        <c:v>[ 0 K; 50 K [</c:v>
                      </c:pt>
                      <c:pt idx="1">
                        <c:v>[ 50 K; 100 K [</c:v>
                      </c:pt>
                      <c:pt idx="2">
                        <c:v>[ 100 K; 150 K [</c:v>
                      </c:pt>
                      <c:pt idx="3">
                        <c:v>[ 150 K; 200 K [</c:v>
                      </c:pt>
                      <c:pt idx="4">
                        <c:v>[ 200 K; 250 K [</c:v>
                      </c:pt>
                      <c:pt idx="5">
                        <c:v>[ 250 K; 300 K [</c:v>
                      </c:pt>
                      <c:pt idx="6">
                        <c:v>[ 300 K; 350 K [</c:v>
                      </c:pt>
                      <c:pt idx="7">
                        <c:v>[ 350 K; 400 K [</c:v>
                      </c:pt>
                      <c:pt idx="8">
                        <c:v>[ 400 K; 450 K [</c:v>
                      </c:pt>
                      <c:pt idx="9">
                        <c:v>[ 450 K; 500 K [</c:v>
                      </c:pt>
                      <c:pt idx="10">
                        <c:v>[ 500 K; 550 K [</c:v>
                      </c:pt>
                      <c:pt idx="11">
                        <c:v>[ 550 K; 600 K [</c:v>
                      </c:pt>
                      <c:pt idx="12">
                        <c:v>[ 600 K; 650 K [</c:v>
                      </c:pt>
                      <c:pt idx="13">
                        <c:v>[ 650 K; 700 K [</c:v>
                      </c:pt>
                      <c:pt idx="14">
                        <c:v>[ 700 K; 750 K [</c:v>
                      </c:pt>
                      <c:pt idx="15">
                        <c:v>[ 750 K; 800 K [</c:v>
                      </c:pt>
                      <c:pt idx="16">
                        <c:v>[ 800 K; 850 K [</c:v>
                      </c:pt>
                      <c:pt idx="17">
                        <c:v>[ 850 K; 900 K [</c:v>
                      </c:pt>
                      <c:pt idx="18">
                        <c:v>[ 900 K; 950 K [</c:v>
                      </c:pt>
                      <c:pt idx="19">
                        <c:v>[ 950 K; 1 000 K [</c:v>
                      </c:pt>
                      <c:pt idx="20">
                        <c:v>[ 1000 K; 1050 K [</c:v>
                      </c:pt>
                      <c:pt idx="21">
                        <c:v>[ 1050 K; 1100 K [</c:v>
                      </c:pt>
                      <c:pt idx="22">
                        <c:v>[ 1100 K; 1150 K [</c:v>
                      </c:pt>
                      <c:pt idx="23">
                        <c:v>[ 1150 K; 1200 K [</c:v>
                      </c:pt>
                      <c:pt idx="24">
                        <c:v>[ 1200 K; 1250 K [</c:v>
                      </c:pt>
                      <c:pt idx="25">
                        <c:v>[ 1250 K; 1300 K [</c:v>
                      </c:pt>
                      <c:pt idx="26">
                        <c:v>[ 1300 K; 1350 K [</c:v>
                      </c:pt>
                      <c:pt idx="27">
                        <c:v>[ 1350 K; 1400 K [</c:v>
                      </c:pt>
                      <c:pt idx="28">
                        <c:v>[ 1400 K; 1450 K [</c:v>
                      </c:pt>
                      <c:pt idx="29">
                        <c:v>[ 1450 K; 1500 K [</c:v>
                      </c:pt>
                      <c:pt idx="30">
                        <c:v>&gt;= 1,5 M</c:v>
                      </c:pt>
                    </c:strCache>
                  </c:strRef>
                </c:cat>
                <c:val>
                  <c:numRef>
                    <c:extLst>
                      <c:ext uri="{02D57815-91ED-43cb-92C2-25804820EDAC}">
                        <c15:formulaRef>
                          <c15:sqref>'Stratification Tables'!$E$45:$E$75</c15:sqref>
                        </c15:formulaRef>
                      </c:ext>
                    </c:extLst>
                    <c:numCache>
                      <c:formatCode>#\ ##0.00\ "€"</c:formatCode>
                      <c:ptCount val="31"/>
                      <c:pt idx="0">
                        <c:v>59010384.850000001</c:v>
                      </c:pt>
                      <c:pt idx="1">
                        <c:v>567816538.63999999</c:v>
                      </c:pt>
                      <c:pt idx="2">
                        <c:v>2078020220.5799999</c:v>
                      </c:pt>
                      <c:pt idx="3">
                        <c:v>1288212355.45</c:v>
                      </c:pt>
                      <c:pt idx="4">
                        <c:v>1152311926.45</c:v>
                      </c:pt>
                      <c:pt idx="5">
                        <c:v>985241130.03999996</c:v>
                      </c:pt>
                      <c:pt idx="6">
                        <c:v>660606954.64999998</c:v>
                      </c:pt>
                      <c:pt idx="7">
                        <c:v>486149150.32999998</c:v>
                      </c:pt>
                      <c:pt idx="8">
                        <c:v>327013557.98000002</c:v>
                      </c:pt>
                      <c:pt idx="9">
                        <c:v>274988493.50999999</c:v>
                      </c:pt>
                      <c:pt idx="10">
                        <c:v>291705948.52999997</c:v>
                      </c:pt>
                      <c:pt idx="11">
                        <c:v>288834830.68000001</c:v>
                      </c:pt>
                      <c:pt idx="12">
                        <c:v>325444555.13999999</c:v>
                      </c:pt>
                      <c:pt idx="13">
                        <c:v>244588242.19999999</c:v>
                      </c:pt>
                      <c:pt idx="14">
                        <c:v>201257650.53999999</c:v>
                      </c:pt>
                      <c:pt idx="15">
                        <c:v>167863887.11000001</c:v>
                      </c:pt>
                      <c:pt idx="16">
                        <c:v>143902108.83000001</c:v>
                      </c:pt>
                      <c:pt idx="17">
                        <c:v>105232760.31</c:v>
                      </c:pt>
                      <c:pt idx="18">
                        <c:v>93239337.219999999</c:v>
                      </c:pt>
                      <c:pt idx="19">
                        <c:v>72239355.379999995</c:v>
                      </c:pt>
                      <c:pt idx="20">
                        <c:v>83165239.430000007</c:v>
                      </c:pt>
                      <c:pt idx="21">
                        <c:v>49078168.57</c:v>
                      </c:pt>
                      <c:pt idx="22">
                        <c:v>54722963.859999999</c:v>
                      </c:pt>
                      <c:pt idx="23">
                        <c:v>42375955.75</c:v>
                      </c:pt>
                      <c:pt idx="24">
                        <c:v>46040880.659999996</c:v>
                      </c:pt>
                      <c:pt idx="25">
                        <c:v>36104581.210000001</c:v>
                      </c:pt>
                      <c:pt idx="26">
                        <c:v>50058663.600000001</c:v>
                      </c:pt>
                      <c:pt idx="27">
                        <c:v>30614275.32</c:v>
                      </c:pt>
                      <c:pt idx="28">
                        <c:v>23527478.780000001</c:v>
                      </c:pt>
                      <c:pt idx="29">
                        <c:v>23269544.59</c:v>
                      </c:pt>
                      <c:pt idx="30">
                        <c:v>289812876.76999998</c:v>
                      </c:pt>
                    </c:numCache>
                  </c:numRef>
                </c:val>
                <c:extLst>
                  <c:ext xmlns:c16="http://schemas.microsoft.com/office/drawing/2014/chart" uri="{C3380CC4-5D6E-409C-BE32-E72D297353CC}">
                    <c16:uniqueId val="{00000001-7320-4199-B6DA-79D13DD30A5F}"/>
                  </c:ext>
                </c:extLst>
              </c15:ser>
            </c15:filteredBarSeries>
          </c:ext>
        </c:extLst>
      </c:barChart>
      <c:catAx>
        <c:axId val="204390304"/>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5374432"/>
        <c:crosses val="autoZero"/>
        <c:auto val="1"/>
        <c:lblAlgn val="ctr"/>
        <c:lblOffset val="100"/>
        <c:noMultiLvlLbl val="0"/>
      </c:catAx>
      <c:valAx>
        <c:axId val="24537443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6.4783060912910655E-3"/>
              <c:y val="0.3883186867521136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0"/>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3903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Current Outstanding Principal Balance</a:t>
            </a:r>
            <a:endParaRPr lang="fr-FR">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Tables'!$D$85:$D$115</c:f>
              <c:strCache>
                <c:ptCount val="31"/>
                <c:pt idx="0">
                  <c:v>[ 0 K; 50 K [</c:v>
                </c:pt>
                <c:pt idx="1">
                  <c:v>[ 50 K; 100 K [</c:v>
                </c:pt>
                <c:pt idx="2">
                  <c:v>[ 100 K; 150 K [</c:v>
                </c:pt>
                <c:pt idx="3">
                  <c:v>[ 150 K; 200 K [</c:v>
                </c:pt>
                <c:pt idx="4">
                  <c:v>[ 200 K; 250 K [</c:v>
                </c:pt>
                <c:pt idx="5">
                  <c:v>[ 250 K; 300 K [</c:v>
                </c:pt>
                <c:pt idx="6">
                  <c:v>[ 300 K; 350 K [</c:v>
                </c:pt>
                <c:pt idx="7">
                  <c:v>[ 350 K; 400 K [</c:v>
                </c:pt>
                <c:pt idx="8">
                  <c:v>[ 400 K; 450 K [</c:v>
                </c:pt>
                <c:pt idx="9">
                  <c:v>[ 450 K; 500 K [</c:v>
                </c:pt>
                <c:pt idx="10">
                  <c:v>[ 500 K; 550 K [</c:v>
                </c:pt>
                <c:pt idx="11">
                  <c:v>[ 550 K; 600 K [</c:v>
                </c:pt>
                <c:pt idx="12">
                  <c:v>[ 600 K; 650 K [</c:v>
                </c:pt>
                <c:pt idx="13">
                  <c:v>[ 650 K; 700 K [</c:v>
                </c:pt>
                <c:pt idx="14">
                  <c:v>[ 700 K; 750 K [</c:v>
                </c:pt>
                <c:pt idx="15">
                  <c:v>[ 750 K; 800 K [</c:v>
                </c:pt>
                <c:pt idx="16">
                  <c:v>[ 800 K; 850 K [</c:v>
                </c:pt>
                <c:pt idx="17">
                  <c:v>[ 850 K; 900 K [</c:v>
                </c:pt>
                <c:pt idx="18">
                  <c:v>[ 900 K; 950 K [</c:v>
                </c:pt>
                <c:pt idx="19">
                  <c:v>[ 950 K; 1 000 K [</c:v>
                </c:pt>
                <c:pt idx="20">
                  <c:v>[ 1000 K; 1050 K [</c:v>
                </c:pt>
                <c:pt idx="21">
                  <c:v>[ 1050 K; 1100 K [</c:v>
                </c:pt>
                <c:pt idx="22">
                  <c:v>[ 1100 K; 1150 K [</c:v>
                </c:pt>
                <c:pt idx="23">
                  <c:v>[ 1150 K; 1200 K [</c:v>
                </c:pt>
                <c:pt idx="24">
                  <c:v>[ 1200 K; 1250 K [</c:v>
                </c:pt>
                <c:pt idx="25">
                  <c:v>[ 1250 K; 1300 K [</c:v>
                </c:pt>
                <c:pt idx="26">
                  <c:v>[ 1300 K; 1350 K [</c:v>
                </c:pt>
                <c:pt idx="27">
                  <c:v>[ 1350 K; 1400 K [</c:v>
                </c:pt>
                <c:pt idx="28">
                  <c:v>[ 1400 K; 1450 K [</c:v>
                </c:pt>
                <c:pt idx="29">
                  <c:v>[ 1450 K; 1500 K [</c:v>
                </c:pt>
                <c:pt idx="30">
                  <c:v>&gt;= 1,5 M</c:v>
                </c:pt>
              </c:strCache>
            </c:strRef>
          </c:cat>
          <c:val>
            <c:numRef>
              <c:f>'Stratification Tables'!$F$85:$F$115</c:f>
              <c:numCache>
                <c:formatCode>0.00%</c:formatCode>
                <c:ptCount val="31"/>
                <c:pt idx="0">
                  <c:v>4.0104913778089578E-2</c:v>
                </c:pt>
                <c:pt idx="1">
                  <c:v>0.13661203826084631</c:v>
                </c:pt>
                <c:pt idx="2">
                  <c:v>0.20232432993550628</c:v>
                </c:pt>
                <c:pt idx="3">
                  <c:v>0.12249646256918074</c:v>
                </c:pt>
                <c:pt idx="4">
                  <c:v>0.10184477362972669</c:v>
                </c:pt>
                <c:pt idx="5">
                  <c:v>6.9227329242813981E-2</c:v>
                </c:pt>
                <c:pt idx="6">
                  <c:v>4.5908864592327729E-2</c:v>
                </c:pt>
                <c:pt idx="7">
                  <c:v>3.1060039442750178E-2</c:v>
                </c:pt>
                <c:pt idx="8">
                  <c:v>2.3650264241129093E-2</c:v>
                </c:pt>
                <c:pt idx="9">
                  <c:v>3.7075475454111682E-2</c:v>
                </c:pt>
                <c:pt idx="10">
                  <c:v>3.1622370884726463E-2</c:v>
                </c:pt>
                <c:pt idx="11">
                  <c:v>2.729073338333585E-2</c:v>
                </c:pt>
                <c:pt idx="12">
                  <c:v>2.2169503907915628E-2</c:v>
                </c:pt>
                <c:pt idx="13">
                  <c:v>1.4882365411037757E-2</c:v>
                </c:pt>
                <c:pt idx="14">
                  <c:v>1.1208002189236111E-2</c:v>
                </c:pt>
                <c:pt idx="15">
                  <c:v>1.0986800998218043E-2</c:v>
                </c:pt>
                <c:pt idx="16">
                  <c:v>9.0151437063588757E-3</c:v>
                </c:pt>
                <c:pt idx="17">
                  <c:v>7.0573121276655756E-3</c:v>
                </c:pt>
                <c:pt idx="18">
                  <c:v>6.696112193696333E-3</c:v>
                </c:pt>
                <c:pt idx="19">
                  <c:v>5.0764975754120324E-3</c:v>
                </c:pt>
                <c:pt idx="20">
                  <c:v>4.2729902544029197E-3</c:v>
                </c:pt>
                <c:pt idx="21">
                  <c:v>3.5676161821486668E-3</c:v>
                </c:pt>
                <c:pt idx="22">
                  <c:v>3.4132528958744136E-3</c:v>
                </c:pt>
                <c:pt idx="23">
                  <c:v>3.1186622347848434E-3</c:v>
                </c:pt>
                <c:pt idx="24">
                  <c:v>4.0789652994152907E-3</c:v>
                </c:pt>
                <c:pt idx="25">
                  <c:v>3.0285115972697456E-3</c:v>
                </c:pt>
                <c:pt idx="26">
                  <c:v>2.7740193714888492E-3</c:v>
                </c:pt>
                <c:pt idx="27">
                  <c:v>2.3464873468883951E-3</c:v>
                </c:pt>
                <c:pt idx="28">
                  <c:v>2.6974866576792507E-3</c:v>
                </c:pt>
                <c:pt idx="29">
                  <c:v>2.9369149258654209E-3</c:v>
                </c:pt>
                <c:pt idx="30">
                  <c:v>1.1455759710096824E-2</c:v>
                </c:pt>
              </c:numCache>
            </c:numRef>
          </c:val>
          <c:extLst>
            <c:ext xmlns:c16="http://schemas.microsoft.com/office/drawing/2014/chart" uri="{C3380CC4-5D6E-409C-BE32-E72D297353CC}">
              <c16:uniqueId val="{00000000-2B72-4662-B40C-C6F7D494C62A}"/>
            </c:ext>
          </c:extLst>
        </c:ser>
        <c:dLbls>
          <c:showLegendKey val="0"/>
          <c:showVal val="0"/>
          <c:showCatName val="0"/>
          <c:showSerName val="0"/>
          <c:showPercent val="0"/>
          <c:showBubbleSize val="0"/>
        </c:dLbls>
        <c:gapWidth val="219"/>
        <c:overlap val="-27"/>
        <c:axId val="246030840"/>
        <c:axId val="245969824"/>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Tables'!$D$85:$D$115</c15:sqref>
                        </c15:formulaRef>
                      </c:ext>
                    </c:extLst>
                    <c:strCache>
                      <c:ptCount val="31"/>
                      <c:pt idx="0">
                        <c:v>[ 0 K; 50 K [</c:v>
                      </c:pt>
                      <c:pt idx="1">
                        <c:v>[ 50 K; 100 K [</c:v>
                      </c:pt>
                      <c:pt idx="2">
                        <c:v>[ 100 K; 150 K [</c:v>
                      </c:pt>
                      <c:pt idx="3">
                        <c:v>[ 150 K; 200 K [</c:v>
                      </c:pt>
                      <c:pt idx="4">
                        <c:v>[ 200 K; 250 K [</c:v>
                      </c:pt>
                      <c:pt idx="5">
                        <c:v>[ 250 K; 300 K [</c:v>
                      </c:pt>
                      <c:pt idx="6">
                        <c:v>[ 300 K; 350 K [</c:v>
                      </c:pt>
                      <c:pt idx="7">
                        <c:v>[ 350 K; 400 K [</c:v>
                      </c:pt>
                      <c:pt idx="8">
                        <c:v>[ 400 K; 450 K [</c:v>
                      </c:pt>
                      <c:pt idx="9">
                        <c:v>[ 450 K; 500 K [</c:v>
                      </c:pt>
                      <c:pt idx="10">
                        <c:v>[ 500 K; 550 K [</c:v>
                      </c:pt>
                      <c:pt idx="11">
                        <c:v>[ 550 K; 600 K [</c:v>
                      </c:pt>
                      <c:pt idx="12">
                        <c:v>[ 600 K; 650 K [</c:v>
                      </c:pt>
                      <c:pt idx="13">
                        <c:v>[ 650 K; 700 K [</c:v>
                      </c:pt>
                      <c:pt idx="14">
                        <c:v>[ 700 K; 750 K [</c:v>
                      </c:pt>
                      <c:pt idx="15">
                        <c:v>[ 750 K; 800 K [</c:v>
                      </c:pt>
                      <c:pt idx="16">
                        <c:v>[ 800 K; 850 K [</c:v>
                      </c:pt>
                      <c:pt idx="17">
                        <c:v>[ 850 K; 900 K [</c:v>
                      </c:pt>
                      <c:pt idx="18">
                        <c:v>[ 900 K; 950 K [</c:v>
                      </c:pt>
                      <c:pt idx="19">
                        <c:v>[ 950 K; 1 000 K [</c:v>
                      </c:pt>
                      <c:pt idx="20">
                        <c:v>[ 1000 K; 1050 K [</c:v>
                      </c:pt>
                      <c:pt idx="21">
                        <c:v>[ 1050 K; 1100 K [</c:v>
                      </c:pt>
                      <c:pt idx="22">
                        <c:v>[ 1100 K; 1150 K [</c:v>
                      </c:pt>
                      <c:pt idx="23">
                        <c:v>[ 1150 K; 1200 K [</c:v>
                      </c:pt>
                      <c:pt idx="24">
                        <c:v>[ 1200 K; 1250 K [</c:v>
                      </c:pt>
                      <c:pt idx="25">
                        <c:v>[ 1250 K; 1300 K [</c:v>
                      </c:pt>
                      <c:pt idx="26">
                        <c:v>[ 1300 K; 1350 K [</c:v>
                      </c:pt>
                      <c:pt idx="27">
                        <c:v>[ 1350 K; 1400 K [</c:v>
                      </c:pt>
                      <c:pt idx="28">
                        <c:v>[ 1400 K; 1450 K [</c:v>
                      </c:pt>
                      <c:pt idx="29">
                        <c:v>[ 1450 K; 1500 K [</c:v>
                      </c:pt>
                      <c:pt idx="30">
                        <c:v>&gt;= 1,5 M</c:v>
                      </c:pt>
                    </c:strCache>
                  </c:strRef>
                </c:cat>
                <c:val>
                  <c:numRef>
                    <c:extLst>
                      <c:ext uri="{02D57815-91ED-43cb-92C2-25804820EDAC}">
                        <c15:formulaRef>
                          <c15:sqref>'Stratification Tables'!$E$85:$E$115</c15:sqref>
                        </c15:formulaRef>
                      </c:ext>
                    </c:extLst>
                    <c:numCache>
                      <c:formatCode>#\ ##0.00\ "€"</c:formatCode>
                      <c:ptCount val="31"/>
                      <c:pt idx="0">
                        <c:v>422804048.94</c:v>
                      </c:pt>
                      <c:pt idx="1">
                        <c:v>1440225585.0799999</c:v>
                      </c:pt>
                      <c:pt idx="2">
                        <c:v>2132994135.5599999</c:v>
                      </c:pt>
                      <c:pt idx="3">
                        <c:v>1291412833.8900001</c:v>
                      </c:pt>
                      <c:pt idx="4">
                        <c:v>1073693435.48</c:v>
                      </c:pt>
                      <c:pt idx="5">
                        <c:v>729825658.35000002</c:v>
                      </c:pt>
                      <c:pt idx="6">
                        <c:v>483991910.30000001</c:v>
                      </c:pt>
                      <c:pt idx="7">
                        <c:v>327448913.35000002</c:v>
                      </c:pt>
                      <c:pt idx="8">
                        <c:v>249331728.65000001</c:v>
                      </c:pt>
                      <c:pt idx="9">
                        <c:v>390866346.82999998</c:v>
                      </c:pt>
                      <c:pt idx="10">
                        <c:v>333377264.47000003</c:v>
                      </c:pt>
                      <c:pt idx="11">
                        <c:v>287711192.62</c:v>
                      </c:pt>
                      <c:pt idx="12">
                        <c:v>233720886.84999999</c:v>
                      </c:pt>
                      <c:pt idx="13">
                        <c:v>156896593.47999999</c:v>
                      </c:pt>
                      <c:pt idx="14">
                        <c:v>118159802.87</c:v>
                      </c:pt>
                      <c:pt idx="15">
                        <c:v>115827800.37</c:v>
                      </c:pt>
                      <c:pt idx="16">
                        <c:v>95041701.920000002</c:v>
                      </c:pt>
                      <c:pt idx="17">
                        <c:v>74401360.359999999</c:v>
                      </c:pt>
                      <c:pt idx="18">
                        <c:v>70593428.109999999</c:v>
                      </c:pt>
                      <c:pt idx="19">
                        <c:v>53518721.950000003</c:v>
                      </c:pt>
                      <c:pt idx="20">
                        <c:v>45047786.18</c:v>
                      </c:pt>
                      <c:pt idx="21">
                        <c:v>37611415.280000001</c:v>
                      </c:pt>
                      <c:pt idx="22">
                        <c:v>35984048.049999997</c:v>
                      </c:pt>
                      <c:pt idx="23">
                        <c:v>32878340.73</c:v>
                      </c:pt>
                      <c:pt idx="24">
                        <c:v>43002287.789999999</c:v>
                      </c:pt>
                      <c:pt idx="25">
                        <c:v>31927932.140000001</c:v>
                      </c:pt>
                      <c:pt idx="26">
                        <c:v>29244960.57</c:v>
                      </c:pt>
                      <c:pt idx="27">
                        <c:v>24737725.57</c:v>
                      </c:pt>
                      <c:pt idx="28">
                        <c:v>28438118.260000002</c:v>
                      </c:pt>
                      <c:pt idx="29">
                        <c:v>30962278.809999999</c:v>
                      </c:pt>
                      <c:pt idx="30">
                        <c:v>120771774.15000001</c:v>
                      </c:pt>
                    </c:numCache>
                  </c:numRef>
                </c:val>
                <c:extLst>
                  <c:ext xmlns:c16="http://schemas.microsoft.com/office/drawing/2014/chart" uri="{C3380CC4-5D6E-409C-BE32-E72D297353CC}">
                    <c16:uniqueId val="{00000001-2B72-4662-B40C-C6F7D494C62A}"/>
                  </c:ext>
                </c:extLst>
              </c15:ser>
            </c15:filteredBarSeries>
          </c:ext>
        </c:extLst>
      </c:barChart>
      <c:catAx>
        <c:axId val="246030840"/>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5969824"/>
        <c:crosses val="autoZero"/>
        <c:auto val="1"/>
        <c:lblAlgn val="ctr"/>
        <c:lblOffset val="100"/>
        <c:noMultiLvlLbl val="0"/>
      </c:catAx>
      <c:valAx>
        <c:axId val="24596982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1.0365289746065704E-2"/>
              <c:y val="0.3883186002414791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0"/>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60308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Original Loan-to-Value</a:t>
            </a:r>
            <a:endParaRPr lang="fr-FR">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Tables'!$D$125:$D$136</c:f>
              <c:strCache>
                <c:ptCount val="12"/>
                <c:pt idx="0">
                  <c:v>[0,00 - 10,00%[</c:v>
                </c:pt>
                <c:pt idx="1">
                  <c:v>[10,00 - 20,00%[</c:v>
                </c:pt>
                <c:pt idx="2">
                  <c:v>[20,00 - 30,00%[</c:v>
                </c:pt>
                <c:pt idx="3">
                  <c:v>[30,00 - 40,00%[</c:v>
                </c:pt>
                <c:pt idx="4">
                  <c:v>[40,00 - 50,00%[</c:v>
                </c:pt>
                <c:pt idx="5">
                  <c:v>[50,00 - 60,00%[</c:v>
                </c:pt>
                <c:pt idx="6">
                  <c:v>[60,00 - 70,00%[</c:v>
                </c:pt>
                <c:pt idx="7">
                  <c:v>[70,00 - 80,00%[</c:v>
                </c:pt>
                <c:pt idx="8">
                  <c:v>[80,00 - 90,00%[</c:v>
                </c:pt>
                <c:pt idx="9">
                  <c:v>[90,00 - 100,00%[</c:v>
                </c:pt>
                <c:pt idx="10">
                  <c:v>[100 %; 110 % ]</c:v>
                </c:pt>
                <c:pt idx="11">
                  <c:v>[ 110 %; 120% ]</c:v>
                </c:pt>
              </c:strCache>
            </c:strRef>
          </c:cat>
          <c:val>
            <c:numRef>
              <c:f>'Stratification Tables'!$F$125:$F$136</c:f>
              <c:numCache>
                <c:formatCode>0.00%</c:formatCode>
                <c:ptCount val="12"/>
                <c:pt idx="0">
                  <c:v>1.207758109312012E-4</c:v>
                </c:pt>
                <c:pt idx="1">
                  <c:v>1.0403467659183317E-3</c:v>
                </c:pt>
                <c:pt idx="2">
                  <c:v>4.1151085725052291E-3</c:v>
                </c:pt>
                <c:pt idx="3">
                  <c:v>1.0748220752074723E-2</c:v>
                </c:pt>
                <c:pt idx="4">
                  <c:v>1.7225009995576343E-2</c:v>
                </c:pt>
                <c:pt idx="5">
                  <c:v>3.1829862321392607E-2</c:v>
                </c:pt>
                <c:pt idx="6">
                  <c:v>4.903953323357374E-2</c:v>
                </c:pt>
                <c:pt idx="7">
                  <c:v>7.418842444799495E-2</c:v>
                </c:pt>
                <c:pt idx="8">
                  <c:v>0.11871084272314918</c:v>
                </c:pt>
                <c:pt idx="9">
                  <c:v>0.22670507245233146</c:v>
                </c:pt>
                <c:pt idx="10">
                  <c:v>0.3891828962603055</c:v>
                </c:pt>
                <c:pt idx="11">
                  <c:v>7.7093906664246661E-2</c:v>
                </c:pt>
              </c:numCache>
            </c:numRef>
          </c:val>
          <c:extLst>
            <c:ext xmlns:c16="http://schemas.microsoft.com/office/drawing/2014/chart" uri="{C3380CC4-5D6E-409C-BE32-E72D297353CC}">
              <c16:uniqueId val="{00000000-89DB-47BE-8449-AD2B082CD5EC}"/>
            </c:ext>
          </c:extLst>
        </c:ser>
        <c:dLbls>
          <c:showLegendKey val="0"/>
          <c:showVal val="0"/>
          <c:showCatName val="0"/>
          <c:showSerName val="0"/>
          <c:showPercent val="0"/>
          <c:showBubbleSize val="0"/>
        </c:dLbls>
        <c:gapWidth val="219"/>
        <c:overlap val="-27"/>
        <c:axId val="246873136"/>
        <c:axId val="246873520"/>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Tables'!$D$125:$D$136</c15:sqref>
                        </c15:formulaRef>
                      </c:ext>
                    </c:extLst>
                    <c:strCache>
                      <c:ptCount val="12"/>
                      <c:pt idx="0">
                        <c:v>[0,00 - 10,00%[</c:v>
                      </c:pt>
                      <c:pt idx="1">
                        <c:v>[10,00 - 20,00%[</c:v>
                      </c:pt>
                      <c:pt idx="2">
                        <c:v>[20,00 - 30,00%[</c:v>
                      </c:pt>
                      <c:pt idx="3">
                        <c:v>[30,00 - 40,00%[</c:v>
                      </c:pt>
                      <c:pt idx="4">
                        <c:v>[40,00 - 50,00%[</c:v>
                      </c:pt>
                      <c:pt idx="5">
                        <c:v>[50,00 - 60,00%[</c:v>
                      </c:pt>
                      <c:pt idx="6">
                        <c:v>[60,00 - 70,00%[</c:v>
                      </c:pt>
                      <c:pt idx="7">
                        <c:v>[70,00 - 80,00%[</c:v>
                      </c:pt>
                      <c:pt idx="8">
                        <c:v>[80,00 - 90,00%[</c:v>
                      </c:pt>
                      <c:pt idx="9">
                        <c:v>[90,00 - 100,00%[</c:v>
                      </c:pt>
                      <c:pt idx="10">
                        <c:v>[100 %; 110 % ]</c:v>
                      </c:pt>
                      <c:pt idx="11">
                        <c:v>[ 110 %; 120% ]</c:v>
                      </c:pt>
                    </c:strCache>
                  </c:strRef>
                </c:cat>
                <c:val>
                  <c:numRef>
                    <c:extLst>
                      <c:ext uri="{02D57815-91ED-43cb-92C2-25804820EDAC}">
                        <c15:formulaRef>
                          <c15:sqref>'Stratification Tables'!$E$125:$E$136</c15:sqref>
                        </c15:formulaRef>
                      </c:ext>
                    </c:extLst>
                    <c:numCache>
                      <c:formatCode>#\ ##0.00\ "€"</c:formatCode>
                      <c:ptCount val="12"/>
                      <c:pt idx="0">
                        <c:v>1273272.95</c:v>
                      </c:pt>
                      <c:pt idx="1">
                        <c:v>10967803.779999999</c:v>
                      </c:pt>
                      <c:pt idx="2">
                        <c:v>43383326.439999998</c:v>
                      </c:pt>
                      <c:pt idx="3">
                        <c:v>113312580.05</c:v>
                      </c:pt>
                      <c:pt idx="4">
                        <c:v>181593806.91999999</c:v>
                      </c:pt>
                      <c:pt idx="5">
                        <c:v>335564732.56999999</c:v>
                      </c:pt>
                      <c:pt idx="6">
                        <c:v>516996827.97000003</c:v>
                      </c:pt>
                      <c:pt idx="7">
                        <c:v>782127756.58000004</c:v>
                      </c:pt>
                      <c:pt idx="8">
                        <c:v>1251503125.8800001</c:v>
                      </c:pt>
                      <c:pt idx="9">
                        <c:v>2390026894.9200001</c:v>
                      </c:pt>
                      <c:pt idx="10">
                        <c:v>4102941231.2800002</c:v>
                      </c:pt>
                      <c:pt idx="11">
                        <c:v>812758657.62</c:v>
                      </c:pt>
                    </c:numCache>
                  </c:numRef>
                </c:val>
                <c:extLst>
                  <c:ext xmlns:c16="http://schemas.microsoft.com/office/drawing/2014/chart" uri="{C3380CC4-5D6E-409C-BE32-E72D297353CC}">
                    <c16:uniqueId val="{00000001-89DB-47BE-8449-AD2B082CD5EC}"/>
                  </c:ext>
                </c:extLst>
              </c15:ser>
            </c15:filteredBarSeries>
          </c:ext>
        </c:extLst>
      </c:barChart>
      <c:catAx>
        <c:axId val="246873136"/>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6873520"/>
        <c:crosses val="autoZero"/>
        <c:auto val="1"/>
        <c:lblAlgn val="ctr"/>
        <c:lblOffset val="100"/>
        <c:noMultiLvlLbl val="0"/>
      </c:catAx>
      <c:valAx>
        <c:axId val="24687352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9.0696285278074919E-3"/>
              <c:y val="0.2669155182098240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68731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Original Term (years)</a:t>
            </a:r>
            <a:endParaRPr lang="fr-FR">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Tables'!$D$166:$D$192</c:f>
              <c:strCache>
                <c:ptCount val="27"/>
                <c:pt idx="0">
                  <c:v>&lt; 5</c:v>
                </c:pt>
                <c:pt idx="1">
                  <c:v>[ 05; 06 [</c:v>
                </c:pt>
                <c:pt idx="2">
                  <c:v>[ 06; 07 [</c:v>
                </c:pt>
                <c:pt idx="3">
                  <c:v>[ 07; 08 [</c:v>
                </c:pt>
                <c:pt idx="4">
                  <c:v>[ 08; 09 [</c:v>
                </c:pt>
                <c:pt idx="5">
                  <c:v>[ 09; 10 [</c:v>
                </c:pt>
                <c:pt idx="6">
                  <c:v>[ 10; 11 [</c:v>
                </c:pt>
                <c:pt idx="7">
                  <c:v>[ 11; 12 [</c:v>
                </c:pt>
                <c:pt idx="8">
                  <c:v>[ 12; 13 [</c:v>
                </c:pt>
                <c:pt idx="9">
                  <c:v>[ 13; 14 [</c:v>
                </c:pt>
                <c:pt idx="10">
                  <c:v>[ 14; 15 [</c:v>
                </c:pt>
                <c:pt idx="11">
                  <c:v>[ 15; 16 [</c:v>
                </c:pt>
                <c:pt idx="12">
                  <c:v>[ 16; 17 [</c:v>
                </c:pt>
                <c:pt idx="13">
                  <c:v>[ 17; 18 [</c:v>
                </c:pt>
                <c:pt idx="14">
                  <c:v>[ 18; 19 [</c:v>
                </c:pt>
                <c:pt idx="15">
                  <c:v>[ 19; 20 [</c:v>
                </c:pt>
                <c:pt idx="16">
                  <c:v>[ 20; 21 [</c:v>
                </c:pt>
                <c:pt idx="17">
                  <c:v>[ 21; 22 [</c:v>
                </c:pt>
                <c:pt idx="18">
                  <c:v>[ 22; 23 [</c:v>
                </c:pt>
                <c:pt idx="19">
                  <c:v>[ 23; 24 [</c:v>
                </c:pt>
                <c:pt idx="20">
                  <c:v>[ 24; 25 [</c:v>
                </c:pt>
                <c:pt idx="21">
                  <c:v>[ 25; 26 [</c:v>
                </c:pt>
                <c:pt idx="22">
                  <c:v>[ 26; 27 [</c:v>
                </c:pt>
                <c:pt idx="23">
                  <c:v>[ 27; 28 [</c:v>
                </c:pt>
                <c:pt idx="24">
                  <c:v>[ 28; 29 [</c:v>
                </c:pt>
                <c:pt idx="25">
                  <c:v>[ 29; 30 ]</c:v>
                </c:pt>
                <c:pt idx="26">
                  <c:v>&gt; 30</c:v>
                </c:pt>
              </c:strCache>
            </c:strRef>
          </c:cat>
          <c:val>
            <c:numRef>
              <c:f>'Stratification Tables'!$F$166:$F$192</c:f>
              <c:numCache>
                <c:formatCode>0.00%</c:formatCode>
                <c:ptCount val="27"/>
                <c:pt idx="0">
                  <c:v>2.3185275681343306E-5</c:v>
                </c:pt>
                <c:pt idx="1">
                  <c:v>1.1164195780929029E-4</c:v>
                </c:pt>
                <c:pt idx="2">
                  <c:v>2.2233370385718886E-4</c:v>
                </c:pt>
                <c:pt idx="3">
                  <c:v>1.039806661863692E-3</c:v>
                </c:pt>
                <c:pt idx="4">
                  <c:v>8.8541651560911701E-4</c:v>
                </c:pt>
                <c:pt idx="5">
                  <c:v>1.2846784180348832E-3</c:v>
                </c:pt>
                <c:pt idx="6">
                  <c:v>1.2569620957824722E-2</c:v>
                </c:pt>
                <c:pt idx="7">
                  <c:v>3.0013439702438437E-3</c:v>
                </c:pt>
                <c:pt idx="8">
                  <c:v>1.4477177634654856E-2</c:v>
                </c:pt>
                <c:pt idx="9">
                  <c:v>6.7176234562240375E-3</c:v>
                </c:pt>
                <c:pt idx="10">
                  <c:v>9.5012574021084931E-3</c:v>
                </c:pt>
                <c:pt idx="11">
                  <c:v>7.3641871540394685E-2</c:v>
                </c:pt>
                <c:pt idx="12">
                  <c:v>1.3694137579760629E-2</c:v>
                </c:pt>
                <c:pt idx="13">
                  <c:v>3.010654426906393E-2</c:v>
                </c:pt>
                <c:pt idx="14">
                  <c:v>2.1525860230299544E-2</c:v>
                </c:pt>
                <c:pt idx="15">
                  <c:v>1.9442999626296236E-2</c:v>
                </c:pt>
                <c:pt idx="16">
                  <c:v>0.2494810526024597</c:v>
                </c:pt>
                <c:pt idx="17">
                  <c:v>2.7465580082825507E-2</c:v>
                </c:pt>
                <c:pt idx="18">
                  <c:v>4.3974469430179235E-2</c:v>
                </c:pt>
                <c:pt idx="19">
                  <c:v>1.92615831142973E-2</c:v>
                </c:pt>
                <c:pt idx="20">
                  <c:v>1.4749210405536988E-2</c:v>
                </c:pt>
                <c:pt idx="21">
                  <c:v>0.38333339118977711</c:v>
                </c:pt>
                <c:pt idx="22">
                  <c:v>1.6330811999395723E-2</c:v>
                </c:pt>
                <c:pt idx="23">
                  <c:v>3.1849922380454768E-2</c:v>
                </c:pt>
                <c:pt idx="24">
                  <c:v>2.7015501742177301E-3</c:v>
                </c:pt>
                <c:pt idx="25">
                  <c:v>2.9790621202353449E-4</c:v>
                </c:pt>
                <c:pt idx="26">
                  <c:v>2.3090232091059447E-3</c:v>
                </c:pt>
              </c:numCache>
            </c:numRef>
          </c:val>
          <c:extLst>
            <c:ext xmlns:c16="http://schemas.microsoft.com/office/drawing/2014/chart" uri="{C3380CC4-5D6E-409C-BE32-E72D297353CC}">
              <c16:uniqueId val="{00000000-35C5-4FBB-9062-D532B907EC4B}"/>
            </c:ext>
          </c:extLst>
        </c:ser>
        <c:dLbls>
          <c:showLegendKey val="0"/>
          <c:showVal val="0"/>
          <c:showCatName val="0"/>
          <c:showSerName val="0"/>
          <c:showPercent val="0"/>
          <c:showBubbleSize val="0"/>
        </c:dLbls>
        <c:gapWidth val="219"/>
        <c:overlap val="-27"/>
        <c:axId val="247086208"/>
        <c:axId val="247635896"/>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Tables'!$D$166:$D$192</c15:sqref>
                        </c15:formulaRef>
                      </c:ext>
                    </c:extLst>
                    <c:strCache>
                      <c:ptCount val="27"/>
                      <c:pt idx="0">
                        <c:v>&lt; 5</c:v>
                      </c:pt>
                      <c:pt idx="1">
                        <c:v>[ 05; 06 [</c:v>
                      </c:pt>
                      <c:pt idx="2">
                        <c:v>[ 06; 07 [</c:v>
                      </c:pt>
                      <c:pt idx="3">
                        <c:v>[ 07; 08 [</c:v>
                      </c:pt>
                      <c:pt idx="4">
                        <c:v>[ 08; 09 [</c:v>
                      </c:pt>
                      <c:pt idx="5">
                        <c:v>[ 09; 10 [</c:v>
                      </c:pt>
                      <c:pt idx="6">
                        <c:v>[ 10; 11 [</c:v>
                      </c:pt>
                      <c:pt idx="7">
                        <c:v>[ 11; 12 [</c:v>
                      </c:pt>
                      <c:pt idx="8">
                        <c:v>[ 12; 13 [</c:v>
                      </c:pt>
                      <c:pt idx="9">
                        <c:v>[ 13; 14 [</c:v>
                      </c:pt>
                      <c:pt idx="10">
                        <c:v>[ 14; 15 [</c:v>
                      </c:pt>
                      <c:pt idx="11">
                        <c:v>[ 15; 16 [</c:v>
                      </c:pt>
                      <c:pt idx="12">
                        <c:v>[ 16; 17 [</c:v>
                      </c:pt>
                      <c:pt idx="13">
                        <c:v>[ 17; 18 [</c:v>
                      </c:pt>
                      <c:pt idx="14">
                        <c:v>[ 18; 19 [</c:v>
                      </c:pt>
                      <c:pt idx="15">
                        <c:v>[ 19; 20 [</c:v>
                      </c:pt>
                      <c:pt idx="16">
                        <c:v>[ 20; 21 [</c:v>
                      </c:pt>
                      <c:pt idx="17">
                        <c:v>[ 21; 22 [</c:v>
                      </c:pt>
                      <c:pt idx="18">
                        <c:v>[ 22; 23 [</c:v>
                      </c:pt>
                      <c:pt idx="19">
                        <c:v>[ 23; 24 [</c:v>
                      </c:pt>
                      <c:pt idx="20">
                        <c:v>[ 24; 25 [</c:v>
                      </c:pt>
                      <c:pt idx="21">
                        <c:v>[ 25; 26 [</c:v>
                      </c:pt>
                      <c:pt idx="22">
                        <c:v>[ 26; 27 [</c:v>
                      </c:pt>
                      <c:pt idx="23">
                        <c:v>[ 27; 28 [</c:v>
                      </c:pt>
                      <c:pt idx="24">
                        <c:v>[ 28; 29 [</c:v>
                      </c:pt>
                      <c:pt idx="25">
                        <c:v>[ 29; 30 ]</c:v>
                      </c:pt>
                      <c:pt idx="26">
                        <c:v>&gt; 30</c:v>
                      </c:pt>
                    </c:strCache>
                  </c:strRef>
                </c:cat>
                <c:val>
                  <c:numRef>
                    <c:extLst>
                      <c:ext uri="{02D57815-91ED-43cb-92C2-25804820EDAC}">
                        <c15:formulaRef>
                          <c15:sqref>'Stratification Tables'!$E$166:$E$192</c15:sqref>
                        </c15:formulaRef>
                      </c:ext>
                    </c:extLst>
                    <c:numCache>
                      <c:formatCode>#\ ##0.00\ "€"</c:formatCode>
                      <c:ptCount val="27"/>
                      <c:pt idx="0">
                        <c:v>244429.61</c:v>
                      </c:pt>
                      <c:pt idx="1">
                        <c:v>1176979.76</c:v>
                      </c:pt>
                      <c:pt idx="2">
                        <c:v>2343941.96</c:v>
                      </c:pt>
                      <c:pt idx="3">
                        <c:v>10962109.76</c:v>
                      </c:pt>
                      <c:pt idx="4">
                        <c:v>9334459.3599999994</c:v>
                      </c:pt>
                      <c:pt idx="5">
                        <c:v>13543658.01</c:v>
                      </c:pt>
                      <c:pt idx="6">
                        <c:v>132514600.68000001</c:v>
                      </c:pt>
                      <c:pt idx="7">
                        <c:v>31641518.789999999</c:v>
                      </c:pt>
                      <c:pt idx="8">
                        <c:v>152624921.59999999</c:v>
                      </c:pt>
                      <c:pt idx="9">
                        <c:v>70820209.519999996</c:v>
                      </c:pt>
                      <c:pt idx="10">
                        <c:v>100166531.26000001</c:v>
                      </c:pt>
                      <c:pt idx="11">
                        <c:v>776365749.87</c:v>
                      </c:pt>
                      <c:pt idx="12">
                        <c:v>144369760.96000001</c:v>
                      </c:pt>
                      <c:pt idx="13">
                        <c:v>317396738.13999999</c:v>
                      </c:pt>
                      <c:pt idx="14">
                        <c:v>226935305.55000001</c:v>
                      </c:pt>
                      <c:pt idx="15">
                        <c:v>204976851.74000001</c:v>
                      </c:pt>
                      <c:pt idx="16">
                        <c:v>2630141527.2399998</c:v>
                      </c:pt>
                      <c:pt idx="17">
                        <c:v>289554505.20999998</c:v>
                      </c:pt>
                      <c:pt idx="18">
                        <c:v>463598645.99000001</c:v>
                      </c:pt>
                      <c:pt idx="19">
                        <c:v>203064277.22999999</c:v>
                      </c:pt>
                      <c:pt idx="20">
                        <c:v>155492813.49000001</c:v>
                      </c:pt>
                      <c:pt idx="21">
                        <c:v>4041273116.4499998</c:v>
                      </c:pt>
                      <c:pt idx="22">
                        <c:v>172166769.24000001</c:v>
                      </c:pt>
                      <c:pt idx="23">
                        <c:v>335776214.74000001</c:v>
                      </c:pt>
                      <c:pt idx="24">
                        <c:v>28480957.68</c:v>
                      </c:pt>
                      <c:pt idx="25">
                        <c:v>3140661.35</c:v>
                      </c:pt>
                      <c:pt idx="26">
                        <c:v>24342761.77</c:v>
                      </c:pt>
                    </c:numCache>
                  </c:numRef>
                </c:val>
                <c:extLst>
                  <c:ext xmlns:c16="http://schemas.microsoft.com/office/drawing/2014/chart" uri="{C3380CC4-5D6E-409C-BE32-E72D297353CC}">
                    <c16:uniqueId val="{00000001-35C5-4FBB-9062-D532B907EC4B}"/>
                  </c:ext>
                </c:extLst>
              </c15:ser>
            </c15:filteredBarSeries>
          </c:ext>
        </c:extLst>
      </c:barChart>
      <c:catAx>
        <c:axId val="247086208"/>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635896"/>
        <c:crosses val="autoZero"/>
        <c:auto val="1"/>
        <c:lblAlgn val="ctr"/>
        <c:lblOffset val="100"/>
        <c:noMultiLvlLbl val="0"/>
      </c:catAx>
      <c:valAx>
        <c:axId val="247635896"/>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6.4927276848783756E-3"/>
              <c:y val="0.3937054123938544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862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Remaining Term (years)</a:t>
            </a:r>
            <a:endParaRPr lang="fr-FR">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Tables'!$D$201:$D$226</c:f>
              <c:strCache>
                <c:ptCount val="26"/>
                <c:pt idx="0">
                  <c:v>[ 00; 01 [</c:v>
                </c:pt>
                <c:pt idx="1">
                  <c:v>[ 01; 02 [</c:v>
                </c:pt>
                <c:pt idx="2">
                  <c:v>[ 02; 03 [</c:v>
                </c:pt>
                <c:pt idx="3">
                  <c:v>[ 03; 04 [</c:v>
                </c:pt>
                <c:pt idx="4">
                  <c:v>[ 04; 05 [</c:v>
                </c:pt>
                <c:pt idx="5">
                  <c:v>[ 05; 06 [</c:v>
                </c:pt>
                <c:pt idx="6">
                  <c:v>[ 06; 07 [</c:v>
                </c:pt>
                <c:pt idx="7">
                  <c:v>[ 07; 08 [</c:v>
                </c:pt>
                <c:pt idx="8">
                  <c:v>[ 08; 09 [</c:v>
                </c:pt>
                <c:pt idx="9">
                  <c:v>[ 09; 10 [</c:v>
                </c:pt>
                <c:pt idx="10">
                  <c:v>[ 10; 11 [</c:v>
                </c:pt>
                <c:pt idx="11">
                  <c:v>[ 11; 12 [</c:v>
                </c:pt>
                <c:pt idx="12">
                  <c:v>[ 12; 13 [</c:v>
                </c:pt>
                <c:pt idx="13">
                  <c:v>[ 13; 14 [</c:v>
                </c:pt>
                <c:pt idx="14">
                  <c:v>[ 14; 15 [</c:v>
                </c:pt>
                <c:pt idx="15">
                  <c:v>[ 15; 16 [</c:v>
                </c:pt>
                <c:pt idx="16">
                  <c:v>[ 16; 17 [</c:v>
                </c:pt>
                <c:pt idx="17">
                  <c:v>[ 17; 18 [</c:v>
                </c:pt>
                <c:pt idx="18">
                  <c:v>[ 18; 19 [</c:v>
                </c:pt>
                <c:pt idx="19">
                  <c:v>[ 19; 20 [</c:v>
                </c:pt>
                <c:pt idx="20">
                  <c:v>[ 20; 21 [</c:v>
                </c:pt>
                <c:pt idx="21">
                  <c:v>[ 21; 22 [</c:v>
                </c:pt>
                <c:pt idx="22">
                  <c:v>[ 22; 23 [</c:v>
                </c:pt>
                <c:pt idx="23">
                  <c:v>[ 23; 24 [</c:v>
                </c:pt>
                <c:pt idx="24">
                  <c:v>[ 24; 25 [</c:v>
                </c:pt>
                <c:pt idx="25">
                  <c:v>[ 25; 30 [</c:v>
                </c:pt>
              </c:strCache>
            </c:strRef>
          </c:cat>
          <c:val>
            <c:numRef>
              <c:f>'Stratification Tables'!$F$201:$F$226</c:f>
              <c:numCache>
                <c:formatCode>0.00%</c:formatCode>
                <c:ptCount val="26"/>
                <c:pt idx="0">
                  <c:v>8.2506025411616644E-4</c:v>
                </c:pt>
                <c:pt idx="1">
                  <c:v>2.5419606748799707E-3</c:v>
                </c:pt>
                <c:pt idx="2">
                  <c:v>5.0446540125343416E-3</c:v>
                </c:pt>
                <c:pt idx="3">
                  <c:v>8.1735164578800156E-3</c:v>
                </c:pt>
                <c:pt idx="4">
                  <c:v>1.2113903970571186E-2</c:v>
                </c:pt>
                <c:pt idx="5">
                  <c:v>1.6794590810026488E-2</c:v>
                </c:pt>
                <c:pt idx="6">
                  <c:v>1.8633294815150116E-2</c:v>
                </c:pt>
                <c:pt idx="7">
                  <c:v>2.5207113997456697E-2</c:v>
                </c:pt>
                <c:pt idx="8">
                  <c:v>3.2576483794327017E-2</c:v>
                </c:pt>
                <c:pt idx="9">
                  <c:v>3.2266612520121821E-2</c:v>
                </c:pt>
                <c:pt idx="10">
                  <c:v>4.1407656123360906E-2</c:v>
                </c:pt>
                <c:pt idx="11">
                  <c:v>4.2043288535107672E-2</c:v>
                </c:pt>
                <c:pt idx="12">
                  <c:v>4.60513484872083E-2</c:v>
                </c:pt>
                <c:pt idx="13">
                  <c:v>5.8647704815800401E-2</c:v>
                </c:pt>
                <c:pt idx="14">
                  <c:v>5.264930861963469E-2</c:v>
                </c:pt>
                <c:pt idx="15">
                  <c:v>6.7163228214590698E-2</c:v>
                </c:pt>
                <c:pt idx="16">
                  <c:v>6.0120218276620827E-2</c:v>
                </c:pt>
                <c:pt idx="17">
                  <c:v>5.7655903316795994E-2</c:v>
                </c:pt>
                <c:pt idx="18">
                  <c:v>7.2835280411547007E-2</c:v>
                </c:pt>
                <c:pt idx="19">
                  <c:v>4.9624088371144806E-2</c:v>
                </c:pt>
                <c:pt idx="20">
                  <c:v>9.599543929939601E-2</c:v>
                </c:pt>
                <c:pt idx="21">
                  <c:v>7.1443367226623838E-2</c:v>
                </c:pt>
                <c:pt idx="22">
                  <c:v>4.7592294439417281E-2</c:v>
                </c:pt>
                <c:pt idx="23">
                  <c:v>7.8008655374886604E-2</c:v>
                </c:pt>
                <c:pt idx="24">
                  <c:v>4.5598731445408375E-3</c:v>
                </c:pt>
                <c:pt idx="25">
                  <c:v>2.5154036260393698E-5</c:v>
                </c:pt>
              </c:numCache>
            </c:numRef>
          </c:val>
          <c:extLst>
            <c:ext xmlns:c16="http://schemas.microsoft.com/office/drawing/2014/chart" uri="{C3380CC4-5D6E-409C-BE32-E72D297353CC}">
              <c16:uniqueId val="{00000000-61D3-40A8-A000-41913E034C1C}"/>
            </c:ext>
          </c:extLst>
        </c:ser>
        <c:dLbls>
          <c:showLegendKey val="0"/>
          <c:showVal val="0"/>
          <c:showCatName val="0"/>
          <c:showSerName val="0"/>
          <c:showPercent val="0"/>
          <c:showBubbleSize val="0"/>
        </c:dLbls>
        <c:gapWidth val="219"/>
        <c:overlap val="-27"/>
        <c:axId val="203380712"/>
        <c:axId val="203381104"/>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Tables'!$D$201:$D$226</c15:sqref>
                        </c15:formulaRef>
                      </c:ext>
                    </c:extLst>
                    <c:strCache>
                      <c:ptCount val="26"/>
                      <c:pt idx="0">
                        <c:v>[ 00; 01 [</c:v>
                      </c:pt>
                      <c:pt idx="1">
                        <c:v>[ 01; 02 [</c:v>
                      </c:pt>
                      <c:pt idx="2">
                        <c:v>[ 02; 03 [</c:v>
                      </c:pt>
                      <c:pt idx="3">
                        <c:v>[ 03; 04 [</c:v>
                      </c:pt>
                      <c:pt idx="4">
                        <c:v>[ 04; 05 [</c:v>
                      </c:pt>
                      <c:pt idx="5">
                        <c:v>[ 05; 06 [</c:v>
                      </c:pt>
                      <c:pt idx="6">
                        <c:v>[ 06; 07 [</c:v>
                      </c:pt>
                      <c:pt idx="7">
                        <c:v>[ 07; 08 [</c:v>
                      </c:pt>
                      <c:pt idx="8">
                        <c:v>[ 08; 09 [</c:v>
                      </c:pt>
                      <c:pt idx="9">
                        <c:v>[ 09; 10 [</c:v>
                      </c:pt>
                      <c:pt idx="10">
                        <c:v>[ 10; 11 [</c:v>
                      </c:pt>
                      <c:pt idx="11">
                        <c:v>[ 11; 12 [</c:v>
                      </c:pt>
                      <c:pt idx="12">
                        <c:v>[ 12; 13 [</c:v>
                      </c:pt>
                      <c:pt idx="13">
                        <c:v>[ 13; 14 [</c:v>
                      </c:pt>
                      <c:pt idx="14">
                        <c:v>[ 14; 15 [</c:v>
                      </c:pt>
                      <c:pt idx="15">
                        <c:v>[ 15; 16 [</c:v>
                      </c:pt>
                      <c:pt idx="16">
                        <c:v>[ 16; 17 [</c:v>
                      </c:pt>
                      <c:pt idx="17">
                        <c:v>[ 17; 18 [</c:v>
                      </c:pt>
                      <c:pt idx="18">
                        <c:v>[ 18; 19 [</c:v>
                      </c:pt>
                      <c:pt idx="19">
                        <c:v>[ 19; 20 [</c:v>
                      </c:pt>
                      <c:pt idx="20">
                        <c:v>[ 20; 21 [</c:v>
                      </c:pt>
                      <c:pt idx="21">
                        <c:v>[ 21; 22 [</c:v>
                      </c:pt>
                      <c:pt idx="22">
                        <c:v>[ 22; 23 [</c:v>
                      </c:pt>
                      <c:pt idx="23">
                        <c:v>[ 23; 24 [</c:v>
                      </c:pt>
                      <c:pt idx="24">
                        <c:v>[ 24; 25 [</c:v>
                      </c:pt>
                      <c:pt idx="25">
                        <c:v>[ 25; 30 [</c:v>
                      </c:pt>
                    </c:strCache>
                  </c:strRef>
                </c:cat>
                <c:val>
                  <c:numRef>
                    <c:extLst>
                      <c:ext uri="{02D57815-91ED-43cb-92C2-25804820EDAC}">
                        <c15:formulaRef>
                          <c15:sqref>'Stratification Tables'!$E$201:$E$226</c15:sqref>
                        </c15:formulaRef>
                      </c:ext>
                    </c:extLst>
                    <c:numCache>
                      <c:formatCode>#\ ##0.00\ "€"</c:formatCode>
                      <c:ptCount val="26"/>
                      <c:pt idx="0">
                        <c:v>8698156.4900000002</c:v>
                      </c:pt>
                      <c:pt idx="1">
                        <c:v>26798493.359999999</c:v>
                      </c:pt>
                      <c:pt idx="2">
                        <c:v>53183012.780000001</c:v>
                      </c:pt>
                      <c:pt idx="3">
                        <c:v>86168888.719999999</c:v>
                      </c:pt>
                      <c:pt idx="4">
                        <c:v>127710227.12</c:v>
                      </c:pt>
                      <c:pt idx="5">
                        <c:v>177056134.16999999</c:v>
                      </c:pt>
                      <c:pt idx="6">
                        <c:v>196440579.24000001</c:v>
                      </c:pt>
                      <c:pt idx="7">
                        <c:v>265744739.38999999</c:v>
                      </c:pt>
                      <c:pt idx="8">
                        <c:v>343435952.13</c:v>
                      </c:pt>
                      <c:pt idx="9">
                        <c:v>340169149.70999998</c:v>
                      </c:pt>
                      <c:pt idx="10">
                        <c:v>436538145</c:v>
                      </c:pt>
                      <c:pt idx="11">
                        <c:v>443239267.93000001</c:v>
                      </c:pt>
                      <c:pt idx="12">
                        <c:v>485494039.63999999</c:v>
                      </c:pt>
                      <c:pt idx="13">
                        <c:v>618290496.63</c:v>
                      </c:pt>
                      <c:pt idx="14">
                        <c:v>555052704.54999995</c:v>
                      </c:pt>
                      <c:pt idx="15">
                        <c:v>708064976.42999995</c:v>
                      </c:pt>
                      <c:pt idx="16">
                        <c:v>633814396.19000006</c:v>
                      </c:pt>
                      <c:pt idx="17">
                        <c:v>607834478.89999998</c:v>
                      </c:pt>
                      <c:pt idx="18">
                        <c:v>767862303.21000004</c:v>
                      </c:pt>
                      <c:pt idx="19">
                        <c:v>523159471.29000002</c:v>
                      </c:pt>
                      <c:pt idx="20">
                        <c:v>1012027120.67</c:v>
                      </c:pt>
                      <c:pt idx="21">
                        <c:v>753188128.02999997</c:v>
                      </c:pt>
                      <c:pt idx="22">
                        <c:v>501739385.31999999</c:v>
                      </c:pt>
                      <c:pt idx="23">
                        <c:v>822402350.17999995</c:v>
                      </c:pt>
                      <c:pt idx="24">
                        <c:v>48072234.710000001</c:v>
                      </c:pt>
                      <c:pt idx="25">
                        <c:v>265185.17</c:v>
                      </c:pt>
                    </c:numCache>
                  </c:numRef>
                </c:val>
                <c:extLst>
                  <c:ext xmlns:c16="http://schemas.microsoft.com/office/drawing/2014/chart" uri="{C3380CC4-5D6E-409C-BE32-E72D297353CC}">
                    <c16:uniqueId val="{00000001-61D3-40A8-A000-41913E034C1C}"/>
                  </c:ext>
                </c:extLst>
              </c15:ser>
            </c15:filteredBarSeries>
          </c:ext>
        </c:extLst>
      </c:barChart>
      <c:catAx>
        <c:axId val="203380712"/>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1104"/>
        <c:crosses val="autoZero"/>
        <c:auto val="1"/>
        <c:lblAlgn val="ctr"/>
        <c:lblOffset val="100"/>
        <c:noMultiLvlLbl val="0"/>
      </c:catAx>
      <c:valAx>
        <c:axId val="20338110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071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Origination Year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spPr>
            <a:solidFill>
              <a:schemeClr val="accent2"/>
            </a:solidFill>
            <a:ln>
              <a:noFill/>
            </a:ln>
            <a:effectLst/>
          </c:spPr>
          <c:invertIfNegative val="0"/>
          <c:cat>
            <c:numRef>
              <c:f>'Stratification Tables'!$D$234:$D$241</c:f>
              <c:numCache>
                <c:formatCode>General</c:formatCode>
                <c:ptCount val="8"/>
                <c:pt idx="0">
                  <c:v>2010</c:v>
                </c:pt>
                <c:pt idx="1">
                  <c:v>2011</c:v>
                </c:pt>
                <c:pt idx="2">
                  <c:v>2012</c:v>
                </c:pt>
                <c:pt idx="3">
                  <c:v>2013</c:v>
                </c:pt>
                <c:pt idx="4">
                  <c:v>2014</c:v>
                </c:pt>
                <c:pt idx="5">
                  <c:v>2015</c:v>
                </c:pt>
                <c:pt idx="6">
                  <c:v>2016</c:v>
                </c:pt>
                <c:pt idx="7">
                  <c:v>2017</c:v>
                </c:pt>
              </c:numCache>
            </c:numRef>
          </c:cat>
          <c:val>
            <c:numRef>
              <c:f>'Stratification Tables'!$F$234:$F$241</c:f>
              <c:numCache>
                <c:formatCode>0.00%</c:formatCode>
                <c:ptCount val="8"/>
                <c:pt idx="0">
                  <c:v>7.3430883092128708E-3</c:v>
                </c:pt>
                <c:pt idx="1">
                  <c:v>6.5208910584736652E-3</c:v>
                </c:pt>
                <c:pt idx="2">
                  <c:v>7.644112729996903E-3</c:v>
                </c:pt>
                <c:pt idx="3">
                  <c:v>7.9837292531238901E-3</c:v>
                </c:pt>
                <c:pt idx="4">
                  <c:v>1.1288641280588919E-2</c:v>
                </c:pt>
                <c:pt idx="5">
                  <c:v>2.6916682328442923E-2</c:v>
                </c:pt>
                <c:pt idx="6">
                  <c:v>2.9519759254190904E-2</c:v>
                </c:pt>
                <c:pt idx="7">
                  <c:v>4.96239774424709E-2</c:v>
                </c:pt>
              </c:numCache>
            </c:numRef>
          </c:val>
          <c:extLst>
            <c:ext xmlns:c16="http://schemas.microsoft.com/office/drawing/2014/chart" uri="{C3380CC4-5D6E-409C-BE32-E72D297353CC}">
              <c16:uniqueId val="{00000000-1A96-415D-A63F-D1634484EF63}"/>
            </c:ext>
          </c:extLst>
        </c:ser>
        <c:dLbls>
          <c:showLegendKey val="0"/>
          <c:showVal val="0"/>
          <c:showCatName val="0"/>
          <c:showSerName val="0"/>
          <c:showPercent val="0"/>
          <c:showBubbleSize val="0"/>
        </c:dLbls>
        <c:gapWidth val="219"/>
        <c:overlap val="-27"/>
        <c:axId val="203383848"/>
        <c:axId val="203384240"/>
        <c:extLst>
          <c:ext xmlns:c15="http://schemas.microsoft.com/office/drawing/2012/chart" uri="{02D57815-91ED-43cb-92C2-25804820EDAC}">
            <c15:filteredBarSeries>
              <c15:ser>
                <c:idx val="0"/>
                <c:order val="0"/>
                <c:spPr>
                  <a:solidFill>
                    <a:schemeClr val="accent1"/>
                  </a:solidFill>
                  <a:ln>
                    <a:noFill/>
                  </a:ln>
                  <a:effectLst/>
                </c:spPr>
                <c:invertIfNegative val="0"/>
                <c:cat>
                  <c:numRef>
                    <c:extLst>
                      <c:ext uri="{02D57815-91ED-43cb-92C2-25804820EDAC}">
                        <c15:formulaRef>
                          <c15:sqref>'Stratification Tables'!$D$234:$D$241</c15:sqref>
                        </c15:formulaRef>
                      </c:ext>
                    </c:extLst>
                    <c:numCache>
                      <c:formatCode>General</c:formatCode>
                      <c:ptCount val="8"/>
                      <c:pt idx="0">
                        <c:v>2010</c:v>
                      </c:pt>
                      <c:pt idx="1">
                        <c:v>2011</c:v>
                      </c:pt>
                      <c:pt idx="2">
                        <c:v>2012</c:v>
                      </c:pt>
                      <c:pt idx="3">
                        <c:v>2013</c:v>
                      </c:pt>
                      <c:pt idx="4">
                        <c:v>2014</c:v>
                      </c:pt>
                      <c:pt idx="5">
                        <c:v>2015</c:v>
                      </c:pt>
                      <c:pt idx="6">
                        <c:v>2016</c:v>
                      </c:pt>
                      <c:pt idx="7">
                        <c:v>2017</c:v>
                      </c:pt>
                    </c:numCache>
                  </c:numRef>
                </c:cat>
                <c:val>
                  <c:numRef>
                    <c:extLst>
                      <c:ext uri="{02D57815-91ED-43cb-92C2-25804820EDAC}">
                        <c15:formulaRef>
                          <c15:sqref>'Stratification Tables'!$E$234:$E$241</c15:sqref>
                        </c15:formulaRef>
                      </c:ext>
                    </c:extLst>
                    <c:numCache>
                      <c:formatCode>#\ ##0.00\ "€"</c:formatCode>
                      <c:ptCount val="8"/>
                      <c:pt idx="0">
                        <c:v>77414141.469999999</c:v>
                      </c:pt>
                      <c:pt idx="1">
                        <c:v>68746168.049999997</c:v>
                      </c:pt>
                      <c:pt idx="2">
                        <c:v>80587676.379999995</c:v>
                      </c:pt>
                      <c:pt idx="3">
                        <c:v>84168066.599999994</c:v>
                      </c:pt>
                      <c:pt idx="4">
                        <c:v>119009936.45999999</c:v>
                      </c:pt>
                      <c:pt idx="5">
                        <c:v>283767778.06999999</c:v>
                      </c:pt>
                      <c:pt idx="6">
                        <c:v>311210586.44999999</c:v>
                      </c:pt>
                      <c:pt idx="7">
                        <c:v>523158301.82999998</c:v>
                      </c:pt>
                    </c:numCache>
                  </c:numRef>
                </c:val>
                <c:extLst>
                  <c:ext xmlns:c16="http://schemas.microsoft.com/office/drawing/2014/chart" uri="{C3380CC4-5D6E-409C-BE32-E72D297353CC}">
                    <c16:uniqueId val="{00000001-1A96-415D-A63F-D1634484EF63}"/>
                  </c:ext>
                </c:extLst>
              </c15:ser>
            </c15:filteredBarSeries>
          </c:ext>
        </c:extLst>
      </c:barChart>
      <c:catAx>
        <c:axId val="203383848"/>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4240"/>
        <c:crosses val="autoZero"/>
        <c:auto val="1"/>
        <c:lblAlgn val="ctr"/>
        <c:lblOffset val="100"/>
        <c:noMultiLvlLbl val="0"/>
      </c:catAx>
      <c:valAx>
        <c:axId val="20338424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9.6710915083247535E-3"/>
              <c:y val="0.3411110000555953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38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Interest Rate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Tables'!$D$258:$D$258</c:f>
              <c:strCache>
                <c:ptCount val="1"/>
                <c:pt idx="0">
                  <c:v>Fixed rate</c:v>
                </c:pt>
              </c:strCache>
            </c:strRef>
          </c:cat>
          <c:val>
            <c:numRef>
              <c:f>'Stratification Tables'!$F$258:$F$258</c:f>
              <c:numCache>
                <c:formatCode>0.00%</c:formatCode>
                <c:ptCount val="1"/>
                <c:pt idx="0">
                  <c:v>1</c:v>
                </c:pt>
              </c:numCache>
            </c:numRef>
          </c:val>
          <c:extLst>
            <c:ext xmlns:c16="http://schemas.microsoft.com/office/drawing/2014/chart" uri="{C3380CC4-5D6E-409C-BE32-E72D297353CC}">
              <c16:uniqueId val="{00000000-9E1F-43AA-80CB-41BF944B0145}"/>
            </c:ext>
          </c:extLst>
        </c:ser>
        <c:dLbls>
          <c:showLegendKey val="0"/>
          <c:showVal val="0"/>
          <c:showCatName val="0"/>
          <c:showSerName val="0"/>
          <c:showPercent val="0"/>
          <c:showBubbleSize val="0"/>
        </c:dLbls>
        <c:gapWidth val="219"/>
        <c:overlap val="-27"/>
        <c:axId val="203385024"/>
        <c:axId val="203385416"/>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Tables'!$D$258:$D$258</c15:sqref>
                        </c15:formulaRef>
                      </c:ext>
                    </c:extLst>
                    <c:strCache>
                      <c:ptCount val="1"/>
                      <c:pt idx="0">
                        <c:v>Fixed rate</c:v>
                      </c:pt>
                    </c:strCache>
                  </c:strRef>
                </c:cat>
                <c:val>
                  <c:numRef>
                    <c:extLst>
                      <c:ext uri="{02D57815-91ED-43cb-92C2-25804820EDAC}">
                        <c15:formulaRef>
                          <c15:sqref>'Stratification Tables'!$E$234:$E$241</c15:sqref>
                        </c15:formulaRef>
                      </c:ext>
                    </c:extLst>
                    <c:numCache>
                      <c:formatCode>#\ ##0.00\ "€"</c:formatCode>
                      <c:ptCount val="8"/>
                      <c:pt idx="0">
                        <c:v>77414141.469999999</c:v>
                      </c:pt>
                      <c:pt idx="1">
                        <c:v>68746168.049999997</c:v>
                      </c:pt>
                      <c:pt idx="2">
                        <c:v>80587676.379999995</c:v>
                      </c:pt>
                      <c:pt idx="3">
                        <c:v>84168066.599999994</c:v>
                      </c:pt>
                      <c:pt idx="4">
                        <c:v>119009936.45999999</c:v>
                      </c:pt>
                      <c:pt idx="5">
                        <c:v>283767778.06999999</c:v>
                      </c:pt>
                      <c:pt idx="6">
                        <c:v>311210586.44999999</c:v>
                      </c:pt>
                      <c:pt idx="7">
                        <c:v>523158301.82999998</c:v>
                      </c:pt>
                    </c:numCache>
                  </c:numRef>
                </c:val>
                <c:extLst>
                  <c:ext xmlns:c16="http://schemas.microsoft.com/office/drawing/2014/chart" uri="{C3380CC4-5D6E-409C-BE32-E72D297353CC}">
                    <c16:uniqueId val="{00000001-9E1F-43AA-80CB-41BF944B0145}"/>
                  </c:ext>
                </c:extLst>
              </c15:ser>
            </c15:filteredBarSeries>
          </c:ext>
        </c:extLst>
      </c:barChart>
      <c:catAx>
        <c:axId val="203385024"/>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5416"/>
        <c:crosses val="autoZero"/>
        <c:auto val="1"/>
        <c:lblAlgn val="ctr"/>
        <c:lblOffset val="100"/>
        <c:noMultiLvlLbl val="0"/>
      </c:catAx>
      <c:valAx>
        <c:axId val="203385416"/>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9.6710915083247535E-3"/>
              <c:y val="0.3411110000555953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50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Interest Rate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Tables'!$D$266:$D$275</c:f>
              <c:strCache>
                <c:ptCount val="10"/>
                <c:pt idx="0">
                  <c:v>[ 0,5 %; 1,0 % [</c:v>
                </c:pt>
                <c:pt idx="1">
                  <c:v>[ 1,0 %; 1,5 % [</c:v>
                </c:pt>
                <c:pt idx="2">
                  <c:v>[ 1,5 %; 2,0 % [</c:v>
                </c:pt>
                <c:pt idx="3">
                  <c:v>[ 2,0 %; 2,5 % [</c:v>
                </c:pt>
                <c:pt idx="4">
                  <c:v>[ 2,5 %; 3,0 % [</c:v>
                </c:pt>
                <c:pt idx="5">
                  <c:v>[ 3,0 %; 3,5 % [</c:v>
                </c:pt>
                <c:pt idx="6">
                  <c:v>[ 3,5 %; 4,0 % [</c:v>
                </c:pt>
                <c:pt idx="7">
                  <c:v>[ 4,0 %; 4,5 % [</c:v>
                </c:pt>
                <c:pt idx="8">
                  <c:v>[ 4,5 %; 5,0 % [</c:v>
                </c:pt>
                <c:pt idx="9">
                  <c:v>[ 5,0 %; 5,5 % [</c:v>
                </c:pt>
              </c:strCache>
            </c:strRef>
          </c:cat>
          <c:val>
            <c:numRef>
              <c:f>'Stratification Tables'!$F$266:$F$275</c:f>
              <c:numCache>
                <c:formatCode>0.00%</c:formatCode>
                <c:ptCount val="10"/>
                <c:pt idx="0">
                  <c:v>0.24565543859384523</c:v>
                </c:pt>
                <c:pt idx="1">
                  <c:v>0.33761553340960027</c:v>
                </c:pt>
                <c:pt idx="2">
                  <c:v>0.14430434478632559</c:v>
                </c:pt>
                <c:pt idx="3">
                  <c:v>5.7017547388224017E-2</c:v>
                </c:pt>
                <c:pt idx="4">
                  <c:v>7.7483385247820169E-2</c:v>
                </c:pt>
                <c:pt idx="5">
                  <c:v>6.9042119394357629E-2</c:v>
                </c:pt>
                <c:pt idx="6">
                  <c:v>4.8638680114687569E-2</c:v>
                </c:pt>
                <c:pt idx="7">
                  <c:v>1.6300375177833011E-2</c:v>
                </c:pt>
                <c:pt idx="8">
                  <c:v>3.9014996697950247E-3</c:v>
                </c:pt>
                <c:pt idx="9">
                  <c:v>4.1076217511427351E-5</c:v>
                </c:pt>
              </c:numCache>
            </c:numRef>
          </c:val>
          <c:extLst>
            <c:ext xmlns:c16="http://schemas.microsoft.com/office/drawing/2014/chart" uri="{C3380CC4-5D6E-409C-BE32-E72D297353CC}">
              <c16:uniqueId val="{00000000-B5D7-492F-AF1E-AC366CB9094A}"/>
            </c:ext>
          </c:extLst>
        </c:ser>
        <c:dLbls>
          <c:showLegendKey val="0"/>
          <c:showVal val="0"/>
          <c:showCatName val="0"/>
          <c:showSerName val="0"/>
          <c:showPercent val="0"/>
          <c:showBubbleSize val="0"/>
        </c:dLbls>
        <c:gapWidth val="219"/>
        <c:overlap val="-27"/>
        <c:axId val="203386200"/>
        <c:axId val="203386592"/>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Tables'!$D$266:$D$275</c15:sqref>
                        </c15:formulaRef>
                      </c:ext>
                    </c:extLst>
                    <c:strCache>
                      <c:ptCount val="10"/>
                      <c:pt idx="0">
                        <c:v>[ 0,5 %; 1,0 % [</c:v>
                      </c:pt>
                      <c:pt idx="1">
                        <c:v>[ 1,0 %; 1,5 % [</c:v>
                      </c:pt>
                      <c:pt idx="2">
                        <c:v>[ 1,5 %; 2,0 % [</c:v>
                      </c:pt>
                      <c:pt idx="3">
                        <c:v>[ 2,0 %; 2,5 % [</c:v>
                      </c:pt>
                      <c:pt idx="4">
                        <c:v>[ 2,5 %; 3,0 % [</c:v>
                      </c:pt>
                      <c:pt idx="5">
                        <c:v>[ 3,0 %; 3,5 % [</c:v>
                      </c:pt>
                      <c:pt idx="6">
                        <c:v>[ 3,5 %; 4,0 % [</c:v>
                      </c:pt>
                      <c:pt idx="7">
                        <c:v>[ 4,0 %; 4,5 % [</c:v>
                      </c:pt>
                      <c:pt idx="8">
                        <c:v>[ 4,5 %; 5,0 % [</c:v>
                      </c:pt>
                      <c:pt idx="9">
                        <c:v>[ 5,0 %; 5,5 % [</c:v>
                      </c:pt>
                    </c:strCache>
                  </c:strRef>
                </c:cat>
                <c:val>
                  <c:numRef>
                    <c:extLst>
                      <c:ext uri="{02D57815-91ED-43cb-92C2-25804820EDAC}">
                        <c15:formulaRef>
                          <c15:sqref>'Stratification Tables'!$E$234:$E$241</c15:sqref>
                        </c15:formulaRef>
                      </c:ext>
                    </c:extLst>
                    <c:numCache>
                      <c:formatCode>#\ ##0.00\ "€"</c:formatCode>
                      <c:ptCount val="8"/>
                      <c:pt idx="0">
                        <c:v>77414141.469999999</c:v>
                      </c:pt>
                      <c:pt idx="1">
                        <c:v>68746168.049999997</c:v>
                      </c:pt>
                      <c:pt idx="2">
                        <c:v>80587676.379999995</c:v>
                      </c:pt>
                      <c:pt idx="3">
                        <c:v>84168066.599999994</c:v>
                      </c:pt>
                      <c:pt idx="4">
                        <c:v>119009936.45999999</c:v>
                      </c:pt>
                      <c:pt idx="5">
                        <c:v>283767778.06999999</c:v>
                      </c:pt>
                      <c:pt idx="6">
                        <c:v>311210586.44999999</c:v>
                      </c:pt>
                      <c:pt idx="7">
                        <c:v>523158301.82999998</c:v>
                      </c:pt>
                    </c:numCache>
                  </c:numRef>
                </c:val>
                <c:extLst>
                  <c:ext xmlns:c16="http://schemas.microsoft.com/office/drawing/2014/chart" uri="{C3380CC4-5D6E-409C-BE32-E72D297353CC}">
                    <c16:uniqueId val="{00000001-B5D7-492F-AF1E-AC366CB9094A}"/>
                  </c:ext>
                </c:extLst>
              </c15:ser>
            </c15:filteredBarSeries>
          </c:ext>
        </c:extLst>
      </c:barChart>
      <c:catAx>
        <c:axId val="203386200"/>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6592"/>
        <c:crosses val="autoZero"/>
        <c:auto val="1"/>
        <c:lblAlgn val="ctr"/>
        <c:lblOffset val="100"/>
        <c:noMultiLvlLbl val="0"/>
      </c:catAx>
      <c:valAx>
        <c:axId val="20338659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9.6710915083247535E-3"/>
              <c:y val="0.3411110000555953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62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Region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Tables'!$D$300:$D$312</c:f>
              <c:strCache>
                <c:ptCount val="13"/>
                <c:pt idx="0">
                  <c:v>Île-de-France</c:v>
                </c:pt>
                <c:pt idx="1">
                  <c:v>Grand Est</c:v>
                </c:pt>
                <c:pt idx="2">
                  <c:v>Hauts-de-France</c:v>
                </c:pt>
                <c:pt idx="3">
                  <c:v>Normandie</c:v>
                </c:pt>
                <c:pt idx="4">
                  <c:v>Bourgogne-Franche-Comté</c:v>
                </c:pt>
                <c:pt idx="5">
                  <c:v>Pays de la Loire</c:v>
                </c:pt>
                <c:pt idx="6">
                  <c:v>Bretagne</c:v>
                </c:pt>
                <c:pt idx="7">
                  <c:v>Nouvelle-Aquitaine</c:v>
                </c:pt>
                <c:pt idx="8">
                  <c:v>Auvergne-Rhône-Alpes</c:v>
                </c:pt>
                <c:pt idx="9">
                  <c:v>Provence-Alpes-Côte d'Azur</c:v>
                </c:pt>
                <c:pt idx="10">
                  <c:v>Corse</c:v>
                </c:pt>
                <c:pt idx="11">
                  <c:v>Centre-Val de Loire</c:v>
                </c:pt>
                <c:pt idx="12">
                  <c:v>Occitanie</c:v>
                </c:pt>
              </c:strCache>
            </c:strRef>
          </c:cat>
          <c:val>
            <c:numRef>
              <c:f>'Stratification Tables'!$F$300:$F$312</c:f>
              <c:numCache>
                <c:formatCode>0.00%</c:formatCode>
                <c:ptCount val="13"/>
                <c:pt idx="0">
                  <c:v>0.37826571575816004</c:v>
                </c:pt>
                <c:pt idx="1">
                  <c:v>2.9764743770678542E-2</c:v>
                </c:pt>
                <c:pt idx="2">
                  <c:v>0.11730768011899149</c:v>
                </c:pt>
                <c:pt idx="3">
                  <c:v>4.357477198383411E-2</c:v>
                </c:pt>
                <c:pt idx="4">
                  <c:v>1.2807191990741243E-2</c:v>
                </c:pt>
                <c:pt idx="5">
                  <c:v>3.2468700782961352E-2</c:v>
                </c:pt>
                <c:pt idx="6">
                  <c:v>2.5686867936234058E-2</c:v>
                </c:pt>
                <c:pt idx="7">
                  <c:v>7.1775914820813053E-2</c:v>
                </c:pt>
                <c:pt idx="8">
                  <c:v>9.5737294789759078E-2</c:v>
                </c:pt>
                <c:pt idx="9">
                  <c:v>0.10847341121279125</c:v>
                </c:pt>
                <c:pt idx="10">
                  <c:v>7.7754543296983435E-3</c:v>
                </c:pt>
                <c:pt idx="11">
                  <c:v>1.4813755021722533E-2</c:v>
                </c:pt>
                <c:pt idx="12">
                  <c:v>6.1548497483615058E-2</c:v>
                </c:pt>
              </c:numCache>
            </c:numRef>
          </c:val>
          <c:extLst>
            <c:ext xmlns:c16="http://schemas.microsoft.com/office/drawing/2014/chart" uri="{C3380CC4-5D6E-409C-BE32-E72D297353CC}">
              <c16:uniqueId val="{00000000-8919-4AD5-8560-D7BA25D95551}"/>
            </c:ext>
          </c:extLst>
        </c:ser>
        <c:dLbls>
          <c:showLegendKey val="0"/>
          <c:showVal val="0"/>
          <c:showCatName val="0"/>
          <c:showSerName val="0"/>
          <c:showPercent val="0"/>
          <c:showBubbleSize val="0"/>
        </c:dLbls>
        <c:gapWidth val="219"/>
        <c:overlap val="-27"/>
        <c:axId val="203383456"/>
        <c:axId val="203383064"/>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Tables'!$D$300:$D$312</c15:sqref>
                        </c15:formulaRef>
                      </c:ext>
                    </c:extLst>
                    <c:strCache>
                      <c:ptCount val="13"/>
                      <c:pt idx="0">
                        <c:v>Île-de-France</c:v>
                      </c:pt>
                      <c:pt idx="1">
                        <c:v>Grand Est</c:v>
                      </c:pt>
                      <c:pt idx="2">
                        <c:v>Hauts-de-France</c:v>
                      </c:pt>
                      <c:pt idx="3">
                        <c:v>Normandie</c:v>
                      </c:pt>
                      <c:pt idx="4">
                        <c:v>Bourgogne-Franche-Comté</c:v>
                      </c:pt>
                      <c:pt idx="5">
                        <c:v>Pays de la Loire</c:v>
                      </c:pt>
                      <c:pt idx="6">
                        <c:v>Bretagne</c:v>
                      </c:pt>
                      <c:pt idx="7">
                        <c:v>Nouvelle-Aquitaine</c:v>
                      </c:pt>
                      <c:pt idx="8">
                        <c:v>Auvergne-Rhône-Alpes</c:v>
                      </c:pt>
                      <c:pt idx="9">
                        <c:v>Provence-Alpes-Côte d'Azur</c:v>
                      </c:pt>
                      <c:pt idx="10">
                        <c:v>Corse</c:v>
                      </c:pt>
                      <c:pt idx="11">
                        <c:v>Centre-Val de Loire</c:v>
                      </c:pt>
                      <c:pt idx="12">
                        <c:v>Occitanie</c:v>
                      </c:pt>
                    </c:strCache>
                  </c:strRef>
                </c:cat>
                <c:val>
                  <c:numRef>
                    <c:extLst>
                      <c:ext uri="{02D57815-91ED-43cb-92C2-25804820EDAC}">
                        <c15:formulaRef>
                          <c15:sqref>'Stratification Tables'!$E$234:$E$241</c15:sqref>
                        </c15:formulaRef>
                      </c:ext>
                    </c:extLst>
                    <c:numCache>
                      <c:formatCode>#\ ##0.00\ "€"</c:formatCode>
                      <c:ptCount val="8"/>
                      <c:pt idx="0">
                        <c:v>77414141.469999999</c:v>
                      </c:pt>
                      <c:pt idx="1">
                        <c:v>68746168.049999997</c:v>
                      </c:pt>
                      <c:pt idx="2">
                        <c:v>80587676.379999995</c:v>
                      </c:pt>
                      <c:pt idx="3">
                        <c:v>84168066.599999994</c:v>
                      </c:pt>
                      <c:pt idx="4">
                        <c:v>119009936.45999999</c:v>
                      </c:pt>
                      <c:pt idx="5">
                        <c:v>283767778.06999999</c:v>
                      </c:pt>
                      <c:pt idx="6">
                        <c:v>311210586.44999999</c:v>
                      </c:pt>
                      <c:pt idx="7">
                        <c:v>523158301.82999998</c:v>
                      </c:pt>
                    </c:numCache>
                  </c:numRef>
                </c:val>
                <c:extLst>
                  <c:ext xmlns:c16="http://schemas.microsoft.com/office/drawing/2014/chart" uri="{C3380CC4-5D6E-409C-BE32-E72D297353CC}">
                    <c16:uniqueId val="{00000001-8919-4AD5-8560-D7BA25D95551}"/>
                  </c:ext>
                </c:extLst>
              </c15:ser>
            </c15:filteredBarSeries>
          </c:ext>
        </c:extLst>
      </c:barChart>
      <c:catAx>
        <c:axId val="203383456"/>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3064"/>
        <c:crosses val="autoZero"/>
        <c:auto val="1"/>
        <c:lblAlgn val="ctr"/>
        <c:lblOffset val="100"/>
        <c:noMultiLvlLbl val="0"/>
      </c:catAx>
      <c:valAx>
        <c:axId val="20338306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9.6710915083247535E-3"/>
              <c:y val="0.3411110000555953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345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Home Loan Eligible Security</a:t>
            </a:r>
            <a:endParaRPr lang="fr-FR">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Tables'!$D$321:$D$323</c:f>
              <c:strCache>
                <c:ptCount val="3"/>
                <c:pt idx="0">
                  <c:v>First ranking mortgage</c:v>
                </c:pt>
                <c:pt idx="1">
                  <c:v>First ranking legal privilege</c:v>
                </c:pt>
                <c:pt idx="2">
                  <c:v>Guarantee Credit Logement</c:v>
                </c:pt>
              </c:strCache>
            </c:strRef>
          </c:cat>
          <c:val>
            <c:numRef>
              <c:f>'Stratification Tables'!$F$321:$F$323</c:f>
              <c:numCache>
                <c:formatCode>0.00%</c:formatCode>
                <c:ptCount val="3"/>
                <c:pt idx="0">
                  <c:v>0.17604028182864104</c:v>
                </c:pt>
                <c:pt idx="1">
                  <c:v>0.12286747059518116</c:v>
                </c:pt>
                <c:pt idx="2">
                  <c:v>0.70109224757617772</c:v>
                </c:pt>
              </c:numCache>
            </c:numRef>
          </c:val>
          <c:extLst>
            <c:ext xmlns:c16="http://schemas.microsoft.com/office/drawing/2014/chart" uri="{C3380CC4-5D6E-409C-BE32-E72D297353CC}">
              <c16:uniqueId val="{00000000-5F62-4947-A3ED-9C34395D07FC}"/>
            </c:ext>
          </c:extLst>
        </c:ser>
        <c:dLbls>
          <c:showLegendKey val="0"/>
          <c:showVal val="0"/>
          <c:showCatName val="0"/>
          <c:showSerName val="0"/>
          <c:showPercent val="0"/>
          <c:showBubbleSize val="0"/>
        </c:dLbls>
        <c:gapWidth val="219"/>
        <c:overlap val="-27"/>
        <c:axId val="203382280"/>
        <c:axId val="203381888"/>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Tables'!$D$321:$D$323</c15:sqref>
                        </c15:formulaRef>
                      </c:ext>
                    </c:extLst>
                    <c:strCache>
                      <c:ptCount val="3"/>
                      <c:pt idx="0">
                        <c:v>First ranking mortgage</c:v>
                      </c:pt>
                      <c:pt idx="1">
                        <c:v>First ranking legal privilege</c:v>
                      </c:pt>
                      <c:pt idx="2">
                        <c:v>Guarantee Credit Logement</c:v>
                      </c:pt>
                    </c:strCache>
                  </c:strRef>
                </c:cat>
                <c:val>
                  <c:numRef>
                    <c:extLst>
                      <c:ext uri="{02D57815-91ED-43cb-92C2-25804820EDAC}">
                        <c15:formulaRef>
                          <c15:sqref>'Stratification Tables'!$E$234:$E$241</c15:sqref>
                        </c15:formulaRef>
                      </c:ext>
                    </c:extLst>
                    <c:numCache>
                      <c:formatCode>#\ ##0.00\ "€"</c:formatCode>
                      <c:ptCount val="8"/>
                      <c:pt idx="0">
                        <c:v>77414141.469999999</c:v>
                      </c:pt>
                      <c:pt idx="1">
                        <c:v>68746168.049999997</c:v>
                      </c:pt>
                      <c:pt idx="2">
                        <c:v>80587676.379999995</c:v>
                      </c:pt>
                      <c:pt idx="3">
                        <c:v>84168066.599999994</c:v>
                      </c:pt>
                      <c:pt idx="4">
                        <c:v>119009936.45999999</c:v>
                      </c:pt>
                      <c:pt idx="5">
                        <c:v>283767778.06999999</c:v>
                      </c:pt>
                      <c:pt idx="6">
                        <c:v>311210586.44999999</c:v>
                      </c:pt>
                      <c:pt idx="7">
                        <c:v>523158301.82999998</c:v>
                      </c:pt>
                    </c:numCache>
                  </c:numRef>
                </c:val>
                <c:extLst>
                  <c:ext xmlns:c16="http://schemas.microsoft.com/office/drawing/2014/chart" uri="{C3380CC4-5D6E-409C-BE32-E72D297353CC}">
                    <c16:uniqueId val="{00000001-5F62-4947-A3ED-9C34395D07FC}"/>
                  </c:ext>
                </c:extLst>
              </c15:ser>
            </c15:filteredBarSeries>
          </c:ext>
        </c:extLst>
      </c:barChart>
      <c:catAx>
        <c:axId val="203382280"/>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1888"/>
        <c:crosses val="autoZero"/>
        <c:auto val="1"/>
        <c:lblAlgn val="ctr"/>
        <c:lblOffset val="100"/>
        <c:noMultiLvlLbl val="0"/>
      </c:catAx>
      <c:valAx>
        <c:axId val="203381888"/>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9.6710915083247535E-3"/>
              <c:y val="0.3411110000555953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22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Largest Borrowers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Tables'!$D$340:$D$359</c:f>
              <c:strCache>
                <c:ptCount val="20"/>
                <c:pt idx="0">
                  <c:v>Borrower 1</c:v>
                </c:pt>
                <c:pt idx="1">
                  <c:v>Borrower 2</c:v>
                </c:pt>
                <c:pt idx="2">
                  <c:v>Borrower 3</c:v>
                </c:pt>
                <c:pt idx="3">
                  <c:v>Borrower 4</c:v>
                </c:pt>
                <c:pt idx="4">
                  <c:v>Borrower 5</c:v>
                </c:pt>
                <c:pt idx="5">
                  <c:v>Borrower 6</c:v>
                </c:pt>
                <c:pt idx="6">
                  <c:v>Borrower 7</c:v>
                </c:pt>
                <c:pt idx="7">
                  <c:v>Borrower 8</c:v>
                </c:pt>
                <c:pt idx="8">
                  <c:v>Borrower 9</c:v>
                </c:pt>
                <c:pt idx="9">
                  <c:v>Borrower 10</c:v>
                </c:pt>
                <c:pt idx="10">
                  <c:v>Borrower 11</c:v>
                </c:pt>
                <c:pt idx="11">
                  <c:v>Borrower 12</c:v>
                </c:pt>
                <c:pt idx="12">
                  <c:v>Borrower 13</c:v>
                </c:pt>
                <c:pt idx="13">
                  <c:v>Borrower 14</c:v>
                </c:pt>
                <c:pt idx="14">
                  <c:v>Borrower 15</c:v>
                </c:pt>
                <c:pt idx="15">
                  <c:v>Borrower 16</c:v>
                </c:pt>
                <c:pt idx="16">
                  <c:v>Borrower 17</c:v>
                </c:pt>
                <c:pt idx="17">
                  <c:v>Borrower 18</c:v>
                </c:pt>
                <c:pt idx="18">
                  <c:v>Borrower 19</c:v>
                </c:pt>
                <c:pt idx="19">
                  <c:v>Borrower 20</c:v>
                </c:pt>
              </c:strCache>
            </c:strRef>
          </c:cat>
          <c:val>
            <c:numRef>
              <c:f>'Stratification Tables'!$F$340:$F$359</c:f>
              <c:numCache>
                <c:formatCode>0.000%</c:formatCode>
                <c:ptCount val="20"/>
                <c:pt idx="0">
                  <c:v>2.2290046585182827E-4</c:v>
                </c:pt>
                <c:pt idx="1">
                  <c:v>2.2225671036908167E-4</c:v>
                </c:pt>
                <c:pt idx="2">
                  <c:v>2.1924303613312247E-4</c:v>
                </c:pt>
                <c:pt idx="3">
                  <c:v>2.1725726527660228E-4</c:v>
                </c:pt>
                <c:pt idx="4">
                  <c:v>2.1251377586763658E-4</c:v>
                </c:pt>
                <c:pt idx="5">
                  <c:v>2.0045378413938912E-4</c:v>
                </c:pt>
                <c:pt idx="6">
                  <c:v>1.99038850231616E-4</c:v>
                </c:pt>
                <c:pt idx="7">
                  <c:v>1.9745710690125413E-4</c:v>
                </c:pt>
                <c:pt idx="8">
                  <c:v>1.964035064590295E-4</c:v>
                </c:pt>
                <c:pt idx="9">
                  <c:v>1.8989385358995293E-4</c:v>
                </c:pt>
                <c:pt idx="10">
                  <c:v>1.8884115995781371E-4</c:v>
                </c:pt>
                <c:pt idx="11">
                  <c:v>1.8665543842601319E-4</c:v>
                </c:pt>
                <c:pt idx="12">
                  <c:v>1.8576095469738946E-4</c:v>
                </c:pt>
                <c:pt idx="13">
                  <c:v>1.8545536159570841E-4</c:v>
                </c:pt>
                <c:pt idx="14">
                  <c:v>1.8488681064309707E-4</c:v>
                </c:pt>
                <c:pt idx="15">
                  <c:v>1.8350151405866885E-4</c:v>
                </c:pt>
                <c:pt idx="16">
                  <c:v>1.8344512678635135E-4</c:v>
                </c:pt>
                <c:pt idx="17">
                  <c:v>1.8269948132563265E-4</c:v>
                </c:pt>
                <c:pt idx="18">
                  <c:v>1.8001092221893523E-4</c:v>
                </c:pt>
                <c:pt idx="19">
                  <c:v>1.7141359902990525E-4</c:v>
                </c:pt>
              </c:numCache>
            </c:numRef>
          </c:val>
          <c:extLst>
            <c:ext xmlns:c16="http://schemas.microsoft.com/office/drawing/2014/chart" uri="{C3380CC4-5D6E-409C-BE32-E72D297353CC}">
              <c16:uniqueId val="{00000000-A9E9-48CA-8F40-0D92B724A59A}"/>
            </c:ext>
          </c:extLst>
        </c:ser>
        <c:dLbls>
          <c:showLegendKey val="0"/>
          <c:showVal val="0"/>
          <c:showCatName val="0"/>
          <c:showSerName val="0"/>
          <c:showPercent val="0"/>
          <c:showBubbleSize val="0"/>
        </c:dLbls>
        <c:gapWidth val="219"/>
        <c:overlap val="-27"/>
        <c:axId val="203387768"/>
        <c:axId val="247422960"/>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Tables'!$D$340:$D$359</c15:sqref>
                        </c15:formulaRef>
                      </c:ext>
                    </c:extLst>
                    <c:strCache>
                      <c:ptCount val="20"/>
                      <c:pt idx="0">
                        <c:v>Borrower 1</c:v>
                      </c:pt>
                      <c:pt idx="1">
                        <c:v>Borrower 2</c:v>
                      </c:pt>
                      <c:pt idx="2">
                        <c:v>Borrower 3</c:v>
                      </c:pt>
                      <c:pt idx="3">
                        <c:v>Borrower 4</c:v>
                      </c:pt>
                      <c:pt idx="4">
                        <c:v>Borrower 5</c:v>
                      </c:pt>
                      <c:pt idx="5">
                        <c:v>Borrower 6</c:v>
                      </c:pt>
                      <c:pt idx="6">
                        <c:v>Borrower 7</c:v>
                      </c:pt>
                      <c:pt idx="7">
                        <c:v>Borrower 8</c:v>
                      </c:pt>
                      <c:pt idx="8">
                        <c:v>Borrower 9</c:v>
                      </c:pt>
                      <c:pt idx="9">
                        <c:v>Borrower 10</c:v>
                      </c:pt>
                      <c:pt idx="10">
                        <c:v>Borrower 11</c:v>
                      </c:pt>
                      <c:pt idx="11">
                        <c:v>Borrower 12</c:v>
                      </c:pt>
                      <c:pt idx="12">
                        <c:v>Borrower 13</c:v>
                      </c:pt>
                      <c:pt idx="13">
                        <c:v>Borrower 14</c:v>
                      </c:pt>
                      <c:pt idx="14">
                        <c:v>Borrower 15</c:v>
                      </c:pt>
                      <c:pt idx="15">
                        <c:v>Borrower 16</c:v>
                      </c:pt>
                      <c:pt idx="16">
                        <c:v>Borrower 17</c:v>
                      </c:pt>
                      <c:pt idx="17">
                        <c:v>Borrower 18</c:v>
                      </c:pt>
                      <c:pt idx="18">
                        <c:v>Borrower 19</c:v>
                      </c:pt>
                      <c:pt idx="19">
                        <c:v>Borrower 20</c:v>
                      </c:pt>
                    </c:strCache>
                  </c:strRef>
                </c:cat>
                <c:val>
                  <c:numRef>
                    <c:extLst>
                      <c:ext uri="{02D57815-91ED-43cb-92C2-25804820EDAC}">
                        <c15:formulaRef>
                          <c15:sqref>'Stratification Tables'!$E$234:$E$241</c15:sqref>
                        </c15:formulaRef>
                      </c:ext>
                    </c:extLst>
                    <c:numCache>
                      <c:formatCode>#\ ##0.00\ "€"</c:formatCode>
                      <c:ptCount val="8"/>
                      <c:pt idx="0">
                        <c:v>77414141.469999999</c:v>
                      </c:pt>
                      <c:pt idx="1">
                        <c:v>68746168.049999997</c:v>
                      </c:pt>
                      <c:pt idx="2">
                        <c:v>80587676.379999995</c:v>
                      </c:pt>
                      <c:pt idx="3">
                        <c:v>84168066.599999994</c:v>
                      </c:pt>
                      <c:pt idx="4">
                        <c:v>119009936.45999999</c:v>
                      </c:pt>
                      <c:pt idx="5">
                        <c:v>283767778.06999999</c:v>
                      </c:pt>
                      <c:pt idx="6">
                        <c:v>311210586.44999999</c:v>
                      </c:pt>
                      <c:pt idx="7">
                        <c:v>523158301.82999998</c:v>
                      </c:pt>
                    </c:numCache>
                  </c:numRef>
                </c:val>
                <c:extLst>
                  <c:ext xmlns:c16="http://schemas.microsoft.com/office/drawing/2014/chart" uri="{C3380CC4-5D6E-409C-BE32-E72D297353CC}">
                    <c16:uniqueId val="{00000001-A9E9-48CA-8F40-0D92B724A59A}"/>
                  </c:ext>
                </c:extLst>
              </c15:ser>
            </c15:filteredBarSeries>
          </c:ext>
        </c:extLst>
      </c:barChart>
      <c:catAx>
        <c:axId val="203387768"/>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422960"/>
        <c:crosses val="autoZero"/>
        <c:auto val="1"/>
        <c:lblAlgn val="ctr"/>
        <c:lblOffset val="100"/>
        <c:noMultiLvlLbl val="0"/>
      </c:catAx>
      <c:valAx>
        <c:axId val="24742296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9.6710915083247535E-3"/>
              <c:y val="0.3411110000555953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776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Purpose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Tables'!$D$384:$D$387</c:f>
              <c:strCache>
                <c:ptCount val="4"/>
                <c:pt idx="0">
                  <c:v>Purchase</c:v>
                </c:pt>
                <c:pt idx="1">
                  <c:v>Construction</c:v>
                </c:pt>
                <c:pt idx="2">
                  <c:v>Refinancing</c:v>
                </c:pt>
                <c:pt idx="3">
                  <c:v>Other</c:v>
                </c:pt>
              </c:strCache>
            </c:strRef>
          </c:cat>
          <c:val>
            <c:numRef>
              <c:f>'Stratification Tables'!$F$384:$F$387</c:f>
              <c:numCache>
                <c:formatCode>0.000%</c:formatCode>
                <c:ptCount val="4"/>
                <c:pt idx="0">
                  <c:v>0.84033024855588589</c:v>
                </c:pt>
                <c:pt idx="1">
                  <c:v>0.10333264459375936</c:v>
                </c:pt>
                <c:pt idx="2">
                  <c:v>0</c:v>
                </c:pt>
                <c:pt idx="3" formatCode="General">
                  <c:v>5.6337106850354784E-2</c:v>
                </c:pt>
              </c:numCache>
            </c:numRef>
          </c:val>
          <c:extLst>
            <c:ext xmlns:c16="http://schemas.microsoft.com/office/drawing/2014/chart" uri="{C3380CC4-5D6E-409C-BE32-E72D297353CC}">
              <c16:uniqueId val="{00000000-E4BB-47D2-9FD3-DD81C42D33A1}"/>
            </c:ext>
          </c:extLst>
        </c:ser>
        <c:dLbls>
          <c:showLegendKey val="0"/>
          <c:showVal val="0"/>
          <c:showCatName val="0"/>
          <c:showSerName val="0"/>
          <c:showPercent val="0"/>
          <c:showBubbleSize val="0"/>
        </c:dLbls>
        <c:gapWidth val="219"/>
        <c:overlap val="-27"/>
        <c:axId val="247423744"/>
        <c:axId val="247424136"/>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Tables'!$D$384:$D$387</c15:sqref>
                        </c15:formulaRef>
                      </c:ext>
                    </c:extLst>
                    <c:strCache>
                      <c:ptCount val="4"/>
                      <c:pt idx="0">
                        <c:v>Purchase</c:v>
                      </c:pt>
                      <c:pt idx="1">
                        <c:v>Construction</c:v>
                      </c:pt>
                      <c:pt idx="2">
                        <c:v>Refinancing</c:v>
                      </c:pt>
                      <c:pt idx="3">
                        <c:v>Other</c:v>
                      </c:pt>
                    </c:strCache>
                  </c:strRef>
                </c:cat>
                <c:val>
                  <c:numRef>
                    <c:extLst>
                      <c:ext uri="{02D57815-91ED-43cb-92C2-25804820EDAC}">
                        <c15:formulaRef>
                          <c15:sqref>'Stratification Tables'!$E$234:$E$241</c15:sqref>
                        </c15:formulaRef>
                      </c:ext>
                    </c:extLst>
                    <c:numCache>
                      <c:formatCode>#\ ##0.00\ "€"</c:formatCode>
                      <c:ptCount val="8"/>
                      <c:pt idx="0">
                        <c:v>77414141.469999999</c:v>
                      </c:pt>
                      <c:pt idx="1">
                        <c:v>68746168.049999997</c:v>
                      </c:pt>
                      <c:pt idx="2">
                        <c:v>80587676.379999995</c:v>
                      </c:pt>
                      <c:pt idx="3">
                        <c:v>84168066.599999994</c:v>
                      </c:pt>
                      <c:pt idx="4">
                        <c:v>119009936.45999999</c:v>
                      </c:pt>
                      <c:pt idx="5">
                        <c:v>283767778.06999999</c:v>
                      </c:pt>
                      <c:pt idx="6">
                        <c:v>311210586.44999999</c:v>
                      </c:pt>
                      <c:pt idx="7">
                        <c:v>523158301.82999998</c:v>
                      </c:pt>
                    </c:numCache>
                  </c:numRef>
                </c:val>
                <c:extLst>
                  <c:ext xmlns:c16="http://schemas.microsoft.com/office/drawing/2014/chart" uri="{C3380CC4-5D6E-409C-BE32-E72D297353CC}">
                    <c16:uniqueId val="{00000001-E4BB-47D2-9FD3-DD81C42D33A1}"/>
                  </c:ext>
                </c:extLst>
              </c15:ser>
            </c15:filteredBarSeries>
          </c:ext>
        </c:extLst>
      </c:barChart>
      <c:catAx>
        <c:axId val="247423744"/>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424136"/>
        <c:crosses val="autoZero"/>
        <c:auto val="1"/>
        <c:lblAlgn val="ctr"/>
        <c:lblOffset val="100"/>
        <c:noMultiLvlLbl val="0"/>
      </c:catAx>
      <c:valAx>
        <c:axId val="247424136"/>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9.6710915083247535E-3"/>
              <c:y val="0.3411110000555953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4237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Current indexed Loan-to-Value</a:t>
            </a:r>
            <a:endParaRPr lang="fr-FR">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Tables'!$D$125:$D$136</c:f>
              <c:strCache>
                <c:ptCount val="12"/>
                <c:pt idx="0">
                  <c:v>[0,00 - 10,00%[</c:v>
                </c:pt>
                <c:pt idx="1">
                  <c:v>[10,00 - 20,00%[</c:v>
                </c:pt>
                <c:pt idx="2">
                  <c:v>[20,00 - 30,00%[</c:v>
                </c:pt>
                <c:pt idx="3">
                  <c:v>[30,00 - 40,00%[</c:v>
                </c:pt>
                <c:pt idx="4">
                  <c:v>[40,00 - 50,00%[</c:v>
                </c:pt>
                <c:pt idx="5">
                  <c:v>[50,00 - 60,00%[</c:v>
                </c:pt>
                <c:pt idx="6">
                  <c:v>[60,00 - 70,00%[</c:v>
                </c:pt>
                <c:pt idx="7">
                  <c:v>[70,00 - 80,00%[</c:v>
                </c:pt>
                <c:pt idx="8">
                  <c:v>[80,00 - 90,00%[</c:v>
                </c:pt>
                <c:pt idx="9">
                  <c:v>[90,00 - 100,00%[</c:v>
                </c:pt>
                <c:pt idx="10">
                  <c:v>[100 %; 110 % ]</c:v>
                </c:pt>
                <c:pt idx="11">
                  <c:v>[ 110 %; 120% ]</c:v>
                </c:pt>
              </c:strCache>
            </c:strRef>
          </c:cat>
          <c:val>
            <c:numRef>
              <c:f>'Stratification Tables'!$F$144:$F$155</c:f>
              <c:numCache>
                <c:formatCode>0.00%</c:formatCode>
                <c:ptCount val="12"/>
                <c:pt idx="0">
                  <c:v>4.3707149709861243E-3</c:v>
                </c:pt>
                <c:pt idx="1">
                  <c:v>1.6215814127169659E-2</c:v>
                </c:pt>
                <c:pt idx="2">
                  <c:v>3.5581934977783183E-2</c:v>
                </c:pt>
                <c:pt idx="3">
                  <c:v>6.2380746318172961E-2</c:v>
                </c:pt>
                <c:pt idx="4">
                  <c:v>9.2895316522676921E-2</c:v>
                </c:pt>
                <c:pt idx="5">
                  <c:v>0.11989134714005215</c:v>
                </c:pt>
                <c:pt idx="6">
                  <c:v>0.1446653467947655</c:v>
                </c:pt>
                <c:pt idx="7">
                  <c:v>0.17014822269342383</c:v>
                </c:pt>
                <c:pt idx="8">
                  <c:v>0.17870070906945118</c:v>
                </c:pt>
                <c:pt idx="9">
                  <c:v>0.14657285440709933</c:v>
                </c:pt>
                <c:pt idx="10">
                  <c:v>2.8576992978419077E-2</c:v>
                </c:pt>
                <c:pt idx="11">
                  <c:v>0</c:v>
                </c:pt>
              </c:numCache>
            </c:numRef>
          </c:val>
          <c:extLst>
            <c:ext xmlns:c16="http://schemas.microsoft.com/office/drawing/2014/chart" uri="{C3380CC4-5D6E-409C-BE32-E72D297353CC}">
              <c16:uniqueId val="{00000000-1699-4139-B1C2-1B3B9D767AD2}"/>
            </c:ext>
          </c:extLst>
        </c:ser>
        <c:dLbls>
          <c:showLegendKey val="0"/>
          <c:showVal val="0"/>
          <c:showCatName val="0"/>
          <c:showSerName val="0"/>
          <c:showPercent val="0"/>
          <c:showBubbleSize val="0"/>
        </c:dLbls>
        <c:gapWidth val="219"/>
        <c:overlap val="-27"/>
        <c:axId val="246873136"/>
        <c:axId val="246873520"/>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Tables'!$D$125:$D$136</c15:sqref>
                        </c15:formulaRef>
                      </c:ext>
                    </c:extLst>
                    <c:strCache>
                      <c:ptCount val="12"/>
                      <c:pt idx="0">
                        <c:v>[0,00 - 10,00%[</c:v>
                      </c:pt>
                      <c:pt idx="1">
                        <c:v>[10,00 - 20,00%[</c:v>
                      </c:pt>
                      <c:pt idx="2">
                        <c:v>[20,00 - 30,00%[</c:v>
                      </c:pt>
                      <c:pt idx="3">
                        <c:v>[30,00 - 40,00%[</c:v>
                      </c:pt>
                      <c:pt idx="4">
                        <c:v>[40,00 - 50,00%[</c:v>
                      </c:pt>
                      <c:pt idx="5">
                        <c:v>[50,00 - 60,00%[</c:v>
                      </c:pt>
                      <c:pt idx="6">
                        <c:v>[60,00 - 70,00%[</c:v>
                      </c:pt>
                      <c:pt idx="7">
                        <c:v>[70,00 - 80,00%[</c:v>
                      </c:pt>
                      <c:pt idx="8">
                        <c:v>[80,00 - 90,00%[</c:v>
                      </c:pt>
                      <c:pt idx="9">
                        <c:v>[90,00 - 100,00%[</c:v>
                      </c:pt>
                      <c:pt idx="10">
                        <c:v>[100 %; 110 % ]</c:v>
                      </c:pt>
                      <c:pt idx="11">
                        <c:v>[ 110 %; 120% ]</c:v>
                      </c:pt>
                    </c:strCache>
                  </c:strRef>
                </c:cat>
                <c:val>
                  <c:numRef>
                    <c:extLst>
                      <c:ext uri="{02D57815-91ED-43cb-92C2-25804820EDAC}">
                        <c15:formulaRef>
                          <c15:sqref>'Stratification Tables'!$E$125:$E$136</c15:sqref>
                        </c15:formulaRef>
                      </c:ext>
                    </c:extLst>
                    <c:numCache>
                      <c:formatCode>#\ ##0.00\ "€"</c:formatCode>
                      <c:ptCount val="12"/>
                      <c:pt idx="0">
                        <c:v>1273272.95</c:v>
                      </c:pt>
                      <c:pt idx="1">
                        <c:v>10967803.779999999</c:v>
                      </c:pt>
                      <c:pt idx="2">
                        <c:v>43383326.439999998</c:v>
                      </c:pt>
                      <c:pt idx="3">
                        <c:v>113312580.05</c:v>
                      </c:pt>
                      <c:pt idx="4">
                        <c:v>181593806.91999999</c:v>
                      </c:pt>
                      <c:pt idx="5">
                        <c:v>335564732.56999999</c:v>
                      </c:pt>
                      <c:pt idx="6">
                        <c:v>516996827.97000003</c:v>
                      </c:pt>
                      <c:pt idx="7">
                        <c:v>782127756.58000004</c:v>
                      </c:pt>
                      <c:pt idx="8">
                        <c:v>1251503125.8800001</c:v>
                      </c:pt>
                      <c:pt idx="9">
                        <c:v>2390026894.9200001</c:v>
                      </c:pt>
                      <c:pt idx="10">
                        <c:v>4102941231.2800002</c:v>
                      </c:pt>
                      <c:pt idx="11">
                        <c:v>812758657.62</c:v>
                      </c:pt>
                    </c:numCache>
                  </c:numRef>
                </c:val>
                <c:extLst>
                  <c:ext xmlns:c16="http://schemas.microsoft.com/office/drawing/2014/chart" uri="{C3380CC4-5D6E-409C-BE32-E72D297353CC}">
                    <c16:uniqueId val="{00000001-1699-4139-B1C2-1B3B9D767AD2}"/>
                  </c:ext>
                </c:extLst>
              </c15:ser>
            </c15:filteredBarSeries>
          </c:ext>
        </c:extLst>
      </c:barChart>
      <c:catAx>
        <c:axId val="246873136"/>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6873520"/>
        <c:crosses val="autoZero"/>
        <c:auto val="1"/>
        <c:lblAlgn val="ctr"/>
        <c:lblOffset val="100"/>
        <c:noMultiLvlLbl val="0"/>
      </c:catAx>
      <c:valAx>
        <c:axId val="24687352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9.0696285278074919E-3"/>
              <c:y val="0.2669155182098240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68731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Debt-to-income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Tables'!$D$266:$D$275</c:f>
              <c:strCache>
                <c:ptCount val="10"/>
                <c:pt idx="0">
                  <c:v>[ 0,5 %; 1,0 % [</c:v>
                </c:pt>
                <c:pt idx="1">
                  <c:v>[ 1,0 %; 1,5 % [</c:v>
                </c:pt>
                <c:pt idx="2">
                  <c:v>[ 1,5 %; 2,0 % [</c:v>
                </c:pt>
                <c:pt idx="3">
                  <c:v>[ 2,0 %; 2,5 % [</c:v>
                </c:pt>
                <c:pt idx="4">
                  <c:v>[ 2,5 %; 3,0 % [</c:v>
                </c:pt>
                <c:pt idx="5">
                  <c:v>[ 3,0 %; 3,5 % [</c:v>
                </c:pt>
                <c:pt idx="6">
                  <c:v>[ 3,5 %; 4,0 % [</c:v>
                </c:pt>
                <c:pt idx="7">
                  <c:v>[ 4,0 %; 4,5 % [</c:v>
                </c:pt>
                <c:pt idx="8">
                  <c:v>[ 4,5 %; 5,0 % [</c:v>
                </c:pt>
                <c:pt idx="9">
                  <c:v>[ 5,0 %; 5,5 % [</c:v>
                </c:pt>
              </c:strCache>
            </c:strRef>
          </c:cat>
          <c:val>
            <c:numRef>
              <c:f>'Stratification Tables'!$F$282:$F$292</c:f>
              <c:numCache>
                <c:formatCode>0.00%</c:formatCode>
                <c:ptCount val="11"/>
                <c:pt idx="0">
                  <c:v>4.902596015807708E-3</c:v>
                </c:pt>
                <c:pt idx="1">
                  <c:v>1.4815496023099867E-2</c:v>
                </c:pt>
                <c:pt idx="2">
                  <c:v>3.8623274181518459E-2</c:v>
                </c:pt>
                <c:pt idx="3">
                  <c:v>9.3500976003132411E-2</c:v>
                </c:pt>
                <c:pt idx="4">
                  <c:v>0.18631665964268923</c:v>
                </c:pt>
                <c:pt idx="5">
                  <c:v>0.35628739737796866</c:v>
                </c:pt>
                <c:pt idx="6">
                  <c:v>0.15461172835420467</c:v>
                </c:pt>
                <c:pt idx="7">
                  <c:v>7.6771962499983165E-2</c:v>
                </c:pt>
                <c:pt idx="8">
                  <c:v>4.1889751934279962E-2</c:v>
                </c:pt>
                <c:pt idx="9">
                  <c:v>1.9633670578187511E-2</c:v>
                </c:pt>
                <c:pt idx="10">
                  <c:v>1.2646487389128292E-2</c:v>
                </c:pt>
              </c:numCache>
            </c:numRef>
          </c:val>
          <c:extLst>
            <c:ext xmlns:c16="http://schemas.microsoft.com/office/drawing/2014/chart" uri="{C3380CC4-5D6E-409C-BE32-E72D297353CC}">
              <c16:uniqueId val="{00000000-7761-4968-BD64-983E84CA18AA}"/>
            </c:ext>
          </c:extLst>
        </c:ser>
        <c:dLbls>
          <c:showLegendKey val="0"/>
          <c:showVal val="0"/>
          <c:showCatName val="0"/>
          <c:showSerName val="0"/>
          <c:showPercent val="0"/>
          <c:showBubbleSize val="0"/>
        </c:dLbls>
        <c:gapWidth val="219"/>
        <c:overlap val="-27"/>
        <c:axId val="203386200"/>
        <c:axId val="203386592"/>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Tables'!$D$266:$D$275</c15:sqref>
                        </c15:formulaRef>
                      </c:ext>
                    </c:extLst>
                    <c:strCache>
                      <c:ptCount val="10"/>
                      <c:pt idx="0">
                        <c:v>[ 0,5 %; 1,0 % [</c:v>
                      </c:pt>
                      <c:pt idx="1">
                        <c:v>[ 1,0 %; 1,5 % [</c:v>
                      </c:pt>
                      <c:pt idx="2">
                        <c:v>[ 1,5 %; 2,0 % [</c:v>
                      </c:pt>
                      <c:pt idx="3">
                        <c:v>[ 2,0 %; 2,5 % [</c:v>
                      </c:pt>
                      <c:pt idx="4">
                        <c:v>[ 2,5 %; 3,0 % [</c:v>
                      </c:pt>
                      <c:pt idx="5">
                        <c:v>[ 3,0 %; 3,5 % [</c:v>
                      </c:pt>
                      <c:pt idx="6">
                        <c:v>[ 3,5 %; 4,0 % [</c:v>
                      </c:pt>
                      <c:pt idx="7">
                        <c:v>[ 4,0 %; 4,5 % [</c:v>
                      </c:pt>
                      <c:pt idx="8">
                        <c:v>[ 4,5 %; 5,0 % [</c:v>
                      </c:pt>
                      <c:pt idx="9">
                        <c:v>[ 5,0 %; 5,5 % [</c:v>
                      </c:pt>
                    </c:strCache>
                  </c:strRef>
                </c:cat>
                <c:val>
                  <c:numRef>
                    <c:extLst>
                      <c:ext uri="{02D57815-91ED-43cb-92C2-25804820EDAC}">
                        <c15:formulaRef>
                          <c15:sqref>'Stratification Tables'!$E$234:$E$241</c15:sqref>
                        </c15:formulaRef>
                      </c:ext>
                    </c:extLst>
                    <c:numCache>
                      <c:formatCode>#\ ##0.00\ "€"</c:formatCode>
                      <c:ptCount val="8"/>
                      <c:pt idx="0">
                        <c:v>77414141.469999999</c:v>
                      </c:pt>
                      <c:pt idx="1">
                        <c:v>68746168.049999997</c:v>
                      </c:pt>
                      <c:pt idx="2">
                        <c:v>80587676.379999995</c:v>
                      </c:pt>
                      <c:pt idx="3">
                        <c:v>84168066.599999994</c:v>
                      </c:pt>
                      <c:pt idx="4">
                        <c:v>119009936.45999999</c:v>
                      </c:pt>
                      <c:pt idx="5">
                        <c:v>283767778.06999999</c:v>
                      </c:pt>
                      <c:pt idx="6">
                        <c:v>311210586.44999999</c:v>
                      </c:pt>
                      <c:pt idx="7">
                        <c:v>523158301.82999998</c:v>
                      </c:pt>
                    </c:numCache>
                  </c:numRef>
                </c:val>
                <c:extLst>
                  <c:ext xmlns:c16="http://schemas.microsoft.com/office/drawing/2014/chart" uri="{C3380CC4-5D6E-409C-BE32-E72D297353CC}">
                    <c16:uniqueId val="{00000001-7761-4968-BD64-983E84CA18AA}"/>
                  </c:ext>
                </c:extLst>
              </c15:ser>
            </c15:filteredBarSeries>
          </c:ext>
        </c:extLst>
      </c:barChart>
      <c:catAx>
        <c:axId val="203386200"/>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6592"/>
        <c:crosses val="autoZero"/>
        <c:auto val="1"/>
        <c:lblAlgn val="ctr"/>
        <c:lblOffset val="100"/>
        <c:noMultiLvlLbl val="0"/>
      </c:catAx>
      <c:valAx>
        <c:axId val="20338659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9.6710915083247535E-3"/>
              <c:y val="0.3411110000555953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62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Borrower Profile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Tables'!$D$330:$D$331</c:f>
              <c:strCache>
                <c:ptCount val="2"/>
                <c:pt idx="0">
                  <c:v>Legal Entity</c:v>
                </c:pt>
                <c:pt idx="1">
                  <c:v>OTHER</c:v>
                </c:pt>
              </c:strCache>
            </c:strRef>
          </c:cat>
          <c:val>
            <c:numRef>
              <c:f>'Stratification Tables'!$F$330:$F$331</c:f>
              <c:numCache>
                <c:formatCode>0.00%</c:formatCode>
                <c:ptCount val="2"/>
                <c:pt idx="0">
                  <c:v>0.10499594638336145</c:v>
                </c:pt>
                <c:pt idx="1">
                  <c:v>0.8950040536166386</c:v>
                </c:pt>
              </c:numCache>
            </c:numRef>
          </c:val>
          <c:extLst>
            <c:ext xmlns:c16="http://schemas.microsoft.com/office/drawing/2014/chart" uri="{C3380CC4-5D6E-409C-BE32-E72D297353CC}">
              <c16:uniqueId val="{00000000-8DD6-4895-9E3B-028222A33799}"/>
            </c:ext>
          </c:extLst>
        </c:ser>
        <c:dLbls>
          <c:showLegendKey val="0"/>
          <c:showVal val="0"/>
          <c:showCatName val="0"/>
          <c:showSerName val="0"/>
          <c:showPercent val="0"/>
          <c:showBubbleSize val="0"/>
        </c:dLbls>
        <c:gapWidth val="57"/>
        <c:overlap val="-26"/>
        <c:axId val="203382280"/>
        <c:axId val="203381888"/>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Tables'!$D$330:$D$331</c15:sqref>
                        </c15:formulaRef>
                      </c:ext>
                    </c:extLst>
                    <c:strCache>
                      <c:ptCount val="2"/>
                      <c:pt idx="0">
                        <c:v>Legal Entity</c:v>
                      </c:pt>
                      <c:pt idx="1">
                        <c:v>OTHER</c:v>
                      </c:pt>
                    </c:strCache>
                  </c:strRef>
                </c:cat>
                <c:val>
                  <c:numRef>
                    <c:extLst>
                      <c:ext uri="{02D57815-91ED-43cb-92C2-25804820EDAC}">
                        <c15:formulaRef>
                          <c15:sqref>'Stratification Tables'!$E$234:$E$241</c15:sqref>
                        </c15:formulaRef>
                      </c:ext>
                    </c:extLst>
                    <c:numCache>
                      <c:formatCode>#\ ##0.00\ "€"</c:formatCode>
                      <c:ptCount val="8"/>
                      <c:pt idx="0">
                        <c:v>77414141.469999999</c:v>
                      </c:pt>
                      <c:pt idx="1">
                        <c:v>68746168.049999997</c:v>
                      </c:pt>
                      <c:pt idx="2">
                        <c:v>80587676.379999995</c:v>
                      </c:pt>
                      <c:pt idx="3">
                        <c:v>84168066.599999994</c:v>
                      </c:pt>
                      <c:pt idx="4">
                        <c:v>119009936.45999999</c:v>
                      </c:pt>
                      <c:pt idx="5">
                        <c:v>283767778.06999999</c:v>
                      </c:pt>
                      <c:pt idx="6">
                        <c:v>311210586.44999999</c:v>
                      </c:pt>
                      <c:pt idx="7">
                        <c:v>523158301.82999998</c:v>
                      </c:pt>
                    </c:numCache>
                  </c:numRef>
                </c:val>
                <c:extLst>
                  <c:ext xmlns:c16="http://schemas.microsoft.com/office/drawing/2014/chart" uri="{C3380CC4-5D6E-409C-BE32-E72D297353CC}">
                    <c16:uniqueId val="{00000001-8DD6-4895-9E3B-028222A33799}"/>
                  </c:ext>
                </c:extLst>
              </c15:ser>
            </c15:filteredBarSeries>
          </c:ext>
        </c:extLst>
      </c:barChart>
      <c:catAx>
        <c:axId val="203382280"/>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1888"/>
        <c:crosses val="autoZero"/>
        <c:auto val="1"/>
        <c:lblAlgn val="ctr"/>
        <c:lblOffset val="100"/>
        <c:noMultiLvlLbl val="0"/>
      </c:catAx>
      <c:valAx>
        <c:axId val="203381888"/>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9.6710915083247535E-3"/>
              <c:y val="0.3411110000555953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3822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Repayment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Tables'!$D$366</c:f>
              <c:strCache>
                <c:ptCount val="1"/>
                <c:pt idx="0">
                  <c:v>Annuity</c:v>
                </c:pt>
              </c:strCache>
            </c:strRef>
          </c:cat>
          <c:val>
            <c:numRef>
              <c:f>'Stratification Tables'!$F$366</c:f>
              <c:numCache>
                <c:formatCode>0.000%</c:formatCode>
                <c:ptCount val="1"/>
                <c:pt idx="0">
                  <c:v>1</c:v>
                </c:pt>
              </c:numCache>
            </c:numRef>
          </c:val>
          <c:extLst>
            <c:ext xmlns:c16="http://schemas.microsoft.com/office/drawing/2014/chart" uri="{C3380CC4-5D6E-409C-BE32-E72D297353CC}">
              <c16:uniqueId val="{00000000-C398-4281-BFD9-2BDFF4EA85BF}"/>
            </c:ext>
          </c:extLst>
        </c:ser>
        <c:dLbls>
          <c:showLegendKey val="0"/>
          <c:showVal val="0"/>
          <c:showCatName val="0"/>
          <c:showSerName val="0"/>
          <c:showPercent val="0"/>
          <c:showBubbleSize val="0"/>
        </c:dLbls>
        <c:gapWidth val="219"/>
        <c:overlap val="-27"/>
        <c:axId val="247423744"/>
        <c:axId val="247424136"/>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Tables'!$D$366</c15:sqref>
                        </c15:formulaRef>
                      </c:ext>
                    </c:extLst>
                    <c:strCache>
                      <c:ptCount val="1"/>
                      <c:pt idx="0">
                        <c:v>Annuity</c:v>
                      </c:pt>
                    </c:strCache>
                  </c:strRef>
                </c:cat>
                <c:val>
                  <c:numRef>
                    <c:extLst>
                      <c:ext uri="{02D57815-91ED-43cb-92C2-25804820EDAC}">
                        <c15:formulaRef>
                          <c15:sqref>'Stratification Tables'!$E$234:$E$241</c15:sqref>
                        </c15:formulaRef>
                      </c:ext>
                    </c:extLst>
                    <c:numCache>
                      <c:formatCode>#\ ##0.00\ "€"</c:formatCode>
                      <c:ptCount val="8"/>
                      <c:pt idx="0">
                        <c:v>77414141.469999999</c:v>
                      </c:pt>
                      <c:pt idx="1">
                        <c:v>68746168.049999997</c:v>
                      </c:pt>
                      <c:pt idx="2">
                        <c:v>80587676.379999995</c:v>
                      </c:pt>
                      <c:pt idx="3">
                        <c:v>84168066.599999994</c:v>
                      </c:pt>
                      <c:pt idx="4">
                        <c:v>119009936.45999999</c:v>
                      </c:pt>
                      <c:pt idx="5">
                        <c:v>283767778.06999999</c:v>
                      </c:pt>
                      <c:pt idx="6">
                        <c:v>311210586.44999999</c:v>
                      </c:pt>
                      <c:pt idx="7">
                        <c:v>523158301.82999998</c:v>
                      </c:pt>
                    </c:numCache>
                  </c:numRef>
                </c:val>
                <c:extLst>
                  <c:ext xmlns:c16="http://schemas.microsoft.com/office/drawing/2014/chart" uri="{C3380CC4-5D6E-409C-BE32-E72D297353CC}">
                    <c16:uniqueId val="{00000001-C398-4281-BFD9-2BDFF4EA85BF}"/>
                  </c:ext>
                </c:extLst>
              </c15:ser>
            </c15:filteredBarSeries>
          </c:ext>
        </c:extLst>
      </c:barChart>
      <c:catAx>
        <c:axId val="247423744"/>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424136"/>
        <c:crosses val="autoZero"/>
        <c:auto val="1"/>
        <c:lblAlgn val="ctr"/>
        <c:lblOffset val="100"/>
        <c:noMultiLvlLbl val="0"/>
      </c:catAx>
      <c:valAx>
        <c:axId val="247424136"/>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9.6710915083247535E-3"/>
              <c:y val="0.3411110000555953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4237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800" b="1" i="0" baseline="0">
                <a:effectLst/>
              </a:rPr>
              <a:t>Occupancy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spPr>
            <a:solidFill>
              <a:schemeClr val="accent2"/>
            </a:solidFill>
            <a:ln>
              <a:noFill/>
            </a:ln>
            <a:effectLst/>
          </c:spPr>
          <c:invertIfNegative val="0"/>
          <c:cat>
            <c:strRef>
              <c:f>'Stratification Tables'!$D$373:$D$375</c:f>
              <c:strCache>
                <c:ptCount val="3"/>
                <c:pt idx="0">
                  <c:v>Owner-occupied</c:v>
                </c:pt>
                <c:pt idx="1">
                  <c:v>Holiday/second home</c:v>
                </c:pt>
                <c:pt idx="2">
                  <c:v>No owner occupied / buy to let</c:v>
                </c:pt>
              </c:strCache>
            </c:strRef>
          </c:cat>
          <c:val>
            <c:numRef>
              <c:f>'Stratification Tables'!$F$384:$F$387</c:f>
              <c:numCache>
                <c:formatCode>0.000%</c:formatCode>
                <c:ptCount val="4"/>
                <c:pt idx="0">
                  <c:v>0.84033024855588589</c:v>
                </c:pt>
                <c:pt idx="1">
                  <c:v>0.10333264459375936</c:v>
                </c:pt>
                <c:pt idx="2">
                  <c:v>0</c:v>
                </c:pt>
                <c:pt idx="3" formatCode="General">
                  <c:v>5.6337106850354784E-2</c:v>
                </c:pt>
              </c:numCache>
            </c:numRef>
          </c:val>
          <c:extLst>
            <c:ext xmlns:c16="http://schemas.microsoft.com/office/drawing/2014/chart" uri="{C3380CC4-5D6E-409C-BE32-E72D297353CC}">
              <c16:uniqueId val="{00000000-76B7-4C66-A895-23CC456446A4}"/>
            </c:ext>
          </c:extLst>
        </c:ser>
        <c:dLbls>
          <c:showLegendKey val="0"/>
          <c:showVal val="0"/>
          <c:showCatName val="0"/>
          <c:showSerName val="0"/>
          <c:showPercent val="0"/>
          <c:showBubbleSize val="0"/>
        </c:dLbls>
        <c:gapWidth val="219"/>
        <c:overlap val="-27"/>
        <c:axId val="247423744"/>
        <c:axId val="247424136"/>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'Stratification Tables'!$D$373:$D$375</c15:sqref>
                        </c15:formulaRef>
                      </c:ext>
                    </c:extLst>
                    <c:strCache>
                      <c:ptCount val="3"/>
                      <c:pt idx="0">
                        <c:v>Owner-occupied</c:v>
                      </c:pt>
                      <c:pt idx="1">
                        <c:v>Holiday/second home</c:v>
                      </c:pt>
                      <c:pt idx="2">
                        <c:v>No owner occupied / buy to let</c:v>
                      </c:pt>
                    </c:strCache>
                  </c:strRef>
                </c:cat>
                <c:val>
                  <c:numRef>
                    <c:extLst>
                      <c:ext uri="{02D57815-91ED-43cb-92C2-25804820EDAC}">
                        <c15:formulaRef>
                          <c15:sqref>'Stratification Tables'!$E$234:$E$241</c15:sqref>
                        </c15:formulaRef>
                      </c:ext>
                    </c:extLst>
                    <c:numCache>
                      <c:formatCode>#\ ##0.00\ "€"</c:formatCode>
                      <c:ptCount val="8"/>
                      <c:pt idx="0">
                        <c:v>77414141.469999999</c:v>
                      </c:pt>
                      <c:pt idx="1">
                        <c:v>68746168.049999997</c:v>
                      </c:pt>
                      <c:pt idx="2">
                        <c:v>80587676.379999995</c:v>
                      </c:pt>
                      <c:pt idx="3">
                        <c:v>84168066.599999994</c:v>
                      </c:pt>
                      <c:pt idx="4">
                        <c:v>119009936.45999999</c:v>
                      </c:pt>
                      <c:pt idx="5">
                        <c:v>283767778.06999999</c:v>
                      </c:pt>
                      <c:pt idx="6">
                        <c:v>311210586.44999999</c:v>
                      </c:pt>
                      <c:pt idx="7">
                        <c:v>523158301.82999998</c:v>
                      </c:pt>
                    </c:numCache>
                  </c:numRef>
                </c:val>
                <c:extLst>
                  <c:ext xmlns:c16="http://schemas.microsoft.com/office/drawing/2014/chart" uri="{C3380CC4-5D6E-409C-BE32-E72D297353CC}">
                    <c16:uniqueId val="{00000001-76B7-4C66-A895-23CC456446A4}"/>
                  </c:ext>
                </c:extLst>
              </c15:ser>
            </c15:filteredBarSeries>
          </c:ext>
        </c:extLst>
      </c:barChart>
      <c:catAx>
        <c:axId val="247423744"/>
        <c:scaling>
          <c:orientation val="minMax"/>
        </c:scaling>
        <c:delete val="0"/>
        <c:axPos val="b"/>
        <c:numFmt formatCode="General" sourceLinked="1"/>
        <c:majorTickMark val="out"/>
        <c:minorTickMark val="none"/>
        <c:tickLblPos val="nextTo"/>
        <c:spPr>
          <a:noFill/>
          <a:ln w="9525" cap="flat" cmpd="sng" algn="ctr">
            <a:solidFill>
              <a:schemeClr val="bg1">
                <a:lumMod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424136"/>
        <c:crosses val="autoZero"/>
        <c:auto val="1"/>
        <c:lblAlgn val="ctr"/>
        <c:lblOffset val="100"/>
        <c:noMultiLvlLbl val="0"/>
      </c:catAx>
      <c:valAx>
        <c:axId val="247424136"/>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Total  Outstanding</a:t>
                </a:r>
              </a:p>
            </c:rich>
          </c:tx>
          <c:layout>
            <c:manualLayout>
              <c:xMode val="edge"/>
              <c:yMode val="edge"/>
              <c:x val="9.6710915083247535E-3"/>
              <c:y val="0.3411110000555953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4237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98425196899999956" l="0.78740157499999996" r="0.78740157499999996" t="0.98425196899999956" header="0.49212598450000067" footer="0.49212598450000067"/>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3.emf"/></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image" Target="../media/image2.png"/><Relationship Id="rId18" Type="http://schemas.openxmlformats.org/officeDocument/2006/relationships/chart" Target="../charts/chart17.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6.xml"/><Relationship Id="rId2" Type="http://schemas.openxmlformats.org/officeDocument/2006/relationships/chart" Target="../charts/chart2.xml"/><Relationship Id="rId16" Type="http://schemas.openxmlformats.org/officeDocument/2006/relationships/chart" Target="../charts/chart15.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4.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3.xml"/></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448482</xdr:colOff>
      <xdr:row>8</xdr:row>
      <xdr:rowOff>62707</xdr:rowOff>
    </xdr:from>
    <xdr:ext cx="6032224" cy="685800"/>
    <xdr:sp macro="" textlink="">
      <xdr:nvSpPr>
        <xdr:cNvPr id="2" name="Rectangle 1">
          <a:extLst>
            <a:ext uri="{FF2B5EF4-FFF2-40B4-BE49-F238E27FC236}">
              <a16:creationId xmlns:a16="http://schemas.microsoft.com/office/drawing/2014/main" id="{3CEA3634-5721-4E46-B642-7639E98533F9}"/>
            </a:ext>
          </a:extLst>
        </xdr:cNvPr>
        <xdr:cNvSpPr/>
      </xdr:nvSpPr>
      <xdr:spPr>
        <a:xfrm>
          <a:off x="591357" y="1801020"/>
          <a:ext cx="6032224" cy="685800"/>
        </a:xfrm>
        <a:prstGeom prst="rect">
          <a:avLst/>
        </a:prstGeom>
      </xdr:spPr>
      <xdr:style>
        <a:lnRef idx="0">
          <a:scrgbClr r="0" g="0" b="0"/>
        </a:lnRef>
        <a:fillRef idx="1001">
          <a:schemeClr val="lt1"/>
        </a:fillRef>
        <a:effectRef idx="0">
          <a:scrgbClr r="0" g="0" b="0"/>
        </a:effectRef>
        <a:fontRef idx="major"/>
      </xdr:style>
      <xdr:txBody>
        <a:bodyPr wrap="square" lIns="91440" tIns="45720" rIns="91440" bIns="45720">
          <a:noAutofit/>
        </a:bodyPr>
        <a:lstStyle/>
        <a:p>
          <a:pPr algn="ctr"/>
          <a:r>
            <a:rPr lang="fr-FR" sz="2800" b="0" cap="none" spc="0">
              <a:ln w="0"/>
              <a:solidFill>
                <a:sysClr val="windowText" lastClr="000000"/>
              </a:solidFill>
              <a:effectLst>
                <a:reflection blurRad="6350" stA="53000" endA="300" endPos="35500" dir="5400000" sy="-90000" algn="bl" rotWithShape="0"/>
              </a:effectLst>
            </a:rPr>
            <a:t>Management Report</a:t>
          </a:r>
        </a:p>
      </xdr:txBody>
    </xdr:sp>
    <xdr:clientData/>
  </xdr:oneCellAnchor>
  <xdr:twoCellAnchor editAs="oneCell">
    <xdr:from>
      <xdr:col>1</xdr:col>
      <xdr:colOff>0</xdr:colOff>
      <xdr:row>1</xdr:row>
      <xdr:rowOff>0</xdr:rowOff>
    </xdr:from>
    <xdr:to>
      <xdr:col>2</xdr:col>
      <xdr:colOff>857250</xdr:colOff>
      <xdr:row>3</xdr:row>
      <xdr:rowOff>130614</xdr:rowOff>
    </xdr:to>
    <xdr:pic>
      <xdr:nvPicPr>
        <xdr:cNvPr id="3" name="Picture 2">
          <a:extLst>
            <a:ext uri="{FF2B5EF4-FFF2-40B4-BE49-F238E27FC236}">
              <a16:creationId xmlns:a16="http://schemas.microsoft.com/office/drawing/2014/main" id="{1B50526F-AF13-4E9B-B945-4E4912791D03}"/>
            </a:ext>
          </a:extLst>
        </xdr:cNvPr>
        <xdr:cNvPicPr>
          <a:picLocks noChangeAspect="1"/>
        </xdr:cNvPicPr>
      </xdr:nvPicPr>
      <xdr:blipFill>
        <a:blip xmlns:r="http://schemas.openxmlformats.org/officeDocument/2006/relationships" r:embed="rId1"/>
        <a:stretch>
          <a:fillRect/>
        </a:stretch>
      </xdr:blipFill>
      <xdr:spPr>
        <a:xfrm>
          <a:off x="142875" y="190500"/>
          <a:ext cx="1352550" cy="5052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304800</xdr:colOff>
      <xdr:row>2</xdr:row>
      <xdr:rowOff>19050</xdr:rowOff>
    </xdr:from>
    <xdr:to>
      <xdr:col>1</xdr:col>
      <xdr:colOff>1038353</xdr:colOff>
      <xdr:row>5</xdr:row>
      <xdr:rowOff>64293</xdr:rowOff>
    </xdr:to>
    <xdr:pic>
      <xdr:nvPicPr>
        <xdr:cNvPr id="2" name="Picture 1">
          <a:extLst>
            <a:ext uri="{FF2B5EF4-FFF2-40B4-BE49-F238E27FC236}">
              <a16:creationId xmlns:a16="http://schemas.microsoft.com/office/drawing/2014/main" id="{C2C006A5-AD2D-4F83-B841-654060B53259}"/>
            </a:ext>
          </a:extLst>
        </xdr:cNvPr>
        <xdr:cNvPicPr>
          <a:picLocks noChangeAspect="1"/>
        </xdr:cNvPicPr>
      </xdr:nvPicPr>
      <xdr:blipFill>
        <a:blip xmlns:r="http://schemas.openxmlformats.org/officeDocument/2006/relationships" r:embed="rId1"/>
        <a:stretch>
          <a:fillRect/>
        </a:stretch>
      </xdr:blipFill>
      <xdr:spPr>
        <a:xfrm>
          <a:off x="304800" y="381000"/>
          <a:ext cx="1771778" cy="588168"/>
        </a:xfrm>
        <a:prstGeom prst="rect">
          <a:avLst/>
        </a:prstGeom>
      </xdr:spPr>
    </xdr:pic>
    <xdr:clientData/>
  </xdr:twoCellAnchor>
  <xdr:twoCellAnchor editAs="oneCell">
    <xdr:from>
      <xdr:col>2</xdr:col>
      <xdr:colOff>869156</xdr:colOff>
      <xdr:row>2</xdr:row>
      <xdr:rowOff>95250</xdr:rowOff>
    </xdr:from>
    <xdr:to>
      <xdr:col>7</xdr:col>
      <xdr:colOff>84717</xdr:colOff>
      <xdr:row>4</xdr:row>
      <xdr:rowOff>106414</xdr:rowOff>
    </xdr:to>
    <xdr:pic>
      <xdr:nvPicPr>
        <xdr:cNvPr id="3" name="Picture 2">
          <a:extLst>
            <a:ext uri="{FF2B5EF4-FFF2-40B4-BE49-F238E27FC236}">
              <a16:creationId xmlns:a16="http://schemas.microsoft.com/office/drawing/2014/main" id="{97B8E868-82A9-421E-B1F5-7F5EA188981F}"/>
            </a:ext>
          </a:extLst>
        </xdr:cNvPr>
        <xdr:cNvPicPr>
          <a:picLocks noChangeAspect="1"/>
        </xdr:cNvPicPr>
      </xdr:nvPicPr>
      <xdr:blipFill>
        <a:blip xmlns:r="http://schemas.openxmlformats.org/officeDocument/2006/relationships" r:embed="rId2"/>
        <a:stretch>
          <a:fillRect/>
        </a:stretch>
      </xdr:blipFill>
      <xdr:spPr>
        <a:xfrm>
          <a:off x="3523456" y="457200"/>
          <a:ext cx="4390811" cy="3731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96</xdr:col>
      <xdr:colOff>0</xdr:colOff>
      <xdr:row>2</xdr:row>
      <xdr:rowOff>85725</xdr:rowOff>
    </xdr:from>
    <xdr:ext cx="1" cy="542925"/>
    <xdr:pic>
      <xdr:nvPicPr>
        <xdr:cNvPr id="2" name="Image 7">
          <a:extLst>
            <a:ext uri="{FF2B5EF4-FFF2-40B4-BE49-F238E27FC236}">
              <a16:creationId xmlns:a16="http://schemas.microsoft.com/office/drawing/2014/main" id="{697F82FE-CC4B-416D-BA4E-CD80C4059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0" y="409575"/>
          <a:ext cx="1" cy="542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33617</xdr:colOff>
      <xdr:row>0</xdr:row>
      <xdr:rowOff>67235</xdr:rowOff>
    </xdr:from>
    <xdr:to>
      <xdr:col>2</xdr:col>
      <xdr:colOff>254196</xdr:colOff>
      <xdr:row>5</xdr:row>
      <xdr:rowOff>151979</xdr:rowOff>
    </xdr:to>
    <xdr:pic>
      <xdr:nvPicPr>
        <xdr:cNvPr id="3" name="Picture 2">
          <a:extLst>
            <a:ext uri="{FF2B5EF4-FFF2-40B4-BE49-F238E27FC236}">
              <a16:creationId xmlns:a16="http://schemas.microsoft.com/office/drawing/2014/main" id="{8336575E-F423-49EC-B4C1-EB72E5E5B019}"/>
            </a:ext>
          </a:extLst>
        </xdr:cNvPr>
        <xdr:cNvPicPr>
          <a:picLocks noChangeAspect="1"/>
        </xdr:cNvPicPr>
      </xdr:nvPicPr>
      <xdr:blipFill>
        <a:blip xmlns:r="http://schemas.openxmlformats.org/officeDocument/2006/relationships" r:embed="rId2"/>
        <a:stretch>
          <a:fillRect/>
        </a:stretch>
      </xdr:blipFill>
      <xdr:spPr>
        <a:xfrm>
          <a:off x="109817" y="67235"/>
          <a:ext cx="2326239" cy="894369"/>
        </a:xfrm>
        <a:prstGeom prst="rect">
          <a:avLst/>
        </a:prstGeom>
      </xdr:spPr>
    </xdr:pic>
    <xdr:clientData/>
  </xdr:twoCellAnchor>
  <xdr:twoCellAnchor editAs="oneCell">
    <xdr:from>
      <xdr:col>6</xdr:col>
      <xdr:colOff>0</xdr:colOff>
      <xdr:row>2</xdr:row>
      <xdr:rowOff>0</xdr:rowOff>
    </xdr:from>
    <xdr:to>
      <xdr:col>10</xdr:col>
      <xdr:colOff>249500</xdr:colOff>
      <xdr:row>4</xdr:row>
      <xdr:rowOff>38152</xdr:rowOff>
    </xdr:to>
    <xdr:pic>
      <xdr:nvPicPr>
        <xdr:cNvPr id="4" name="Picture 3">
          <a:extLst>
            <a:ext uri="{FF2B5EF4-FFF2-40B4-BE49-F238E27FC236}">
              <a16:creationId xmlns:a16="http://schemas.microsoft.com/office/drawing/2014/main" id="{89674C47-C4FA-D06D-C67A-6BBA1880F2B2}"/>
            </a:ext>
          </a:extLst>
        </xdr:cNvPr>
        <xdr:cNvPicPr>
          <a:picLocks noChangeAspect="1"/>
        </xdr:cNvPicPr>
      </xdr:nvPicPr>
      <xdr:blipFill>
        <a:blip xmlns:r="http://schemas.openxmlformats.org/officeDocument/2006/relationships" r:embed="rId3"/>
        <a:stretch>
          <a:fillRect/>
        </a:stretch>
      </xdr:blipFill>
      <xdr:spPr>
        <a:xfrm>
          <a:off x="6488906" y="333375"/>
          <a:ext cx="4153480" cy="37152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63501</xdr:colOff>
      <xdr:row>0</xdr:row>
      <xdr:rowOff>93929</xdr:rowOff>
    </xdr:from>
    <xdr:to>
      <xdr:col>2</xdr:col>
      <xdr:colOff>136524</xdr:colOff>
      <xdr:row>3</xdr:row>
      <xdr:rowOff>59709</xdr:rowOff>
    </xdr:to>
    <xdr:pic>
      <xdr:nvPicPr>
        <xdr:cNvPr id="2" name="Picture 1">
          <a:extLst>
            <a:ext uri="{FF2B5EF4-FFF2-40B4-BE49-F238E27FC236}">
              <a16:creationId xmlns:a16="http://schemas.microsoft.com/office/drawing/2014/main" id="{B9F02CF7-8921-4555-9CE9-9986846AE4DF}"/>
            </a:ext>
          </a:extLst>
        </xdr:cNvPr>
        <xdr:cNvPicPr>
          <a:picLocks noChangeAspect="1"/>
        </xdr:cNvPicPr>
      </xdr:nvPicPr>
      <xdr:blipFill>
        <a:blip xmlns:r="http://schemas.openxmlformats.org/officeDocument/2006/relationships" r:embed="rId1"/>
        <a:stretch>
          <a:fillRect/>
        </a:stretch>
      </xdr:blipFill>
      <xdr:spPr>
        <a:xfrm>
          <a:off x="265907" y="93929"/>
          <a:ext cx="1281905" cy="472193"/>
        </a:xfrm>
        <a:prstGeom prst="rect">
          <a:avLst/>
        </a:prstGeom>
      </xdr:spPr>
    </xdr:pic>
    <xdr:clientData/>
  </xdr:twoCellAnchor>
  <xdr:twoCellAnchor editAs="oneCell">
    <xdr:from>
      <xdr:col>7</xdr:col>
      <xdr:colOff>95250</xdr:colOff>
      <xdr:row>1</xdr:row>
      <xdr:rowOff>130968</xdr:rowOff>
    </xdr:from>
    <xdr:to>
      <xdr:col>10</xdr:col>
      <xdr:colOff>212511</xdr:colOff>
      <xdr:row>4</xdr:row>
      <xdr:rowOff>2433</xdr:rowOff>
    </xdr:to>
    <xdr:pic>
      <xdr:nvPicPr>
        <xdr:cNvPr id="3" name="Picture 2">
          <a:extLst>
            <a:ext uri="{FF2B5EF4-FFF2-40B4-BE49-F238E27FC236}">
              <a16:creationId xmlns:a16="http://schemas.microsoft.com/office/drawing/2014/main" id="{7A7A6BF8-48A7-BEAD-F638-5495E7380F6A}"/>
            </a:ext>
          </a:extLst>
        </xdr:cNvPr>
        <xdr:cNvPicPr>
          <a:picLocks noChangeAspect="1"/>
        </xdr:cNvPicPr>
      </xdr:nvPicPr>
      <xdr:blipFill>
        <a:blip xmlns:r="http://schemas.openxmlformats.org/officeDocument/2006/relationships" r:embed="rId2"/>
        <a:stretch>
          <a:fillRect/>
        </a:stretch>
      </xdr:blipFill>
      <xdr:spPr>
        <a:xfrm>
          <a:off x="6703219" y="297656"/>
          <a:ext cx="4153480" cy="37152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63501</xdr:colOff>
      <xdr:row>0</xdr:row>
      <xdr:rowOff>93929</xdr:rowOff>
    </xdr:from>
    <xdr:to>
      <xdr:col>2</xdr:col>
      <xdr:colOff>682666</xdr:colOff>
      <xdr:row>4</xdr:row>
      <xdr:rowOff>8731</xdr:rowOff>
    </xdr:to>
    <xdr:pic>
      <xdr:nvPicPr>
        <xdr:cNvPr id="2" name="Picture 1">
          <a:extLst>
            <a:ext uri="{FF2B5EF4-FFF2-40B4-BE49-F238E27FC236}">
              <a16:creationId xmlns:a16="http://schemas.microsoft.com/office/drawing/2014/main" id="{9186AC2A-E95B-4C88-93E4-4C5B49668EFE}"/>
            </a:ext>
          </a:extLst>
        </xdr:cNvPr>
        <xdr:cNvPicPr>
          <a:picLocks noChangeAspect="1"/>
        </xdr:cNvPicPr>
      </xdr:nvPicPr>
      <xdr:blipFill>
        <a:blip xmlns:r="http://schemas.openxmlformats.org/officeDocument/2006/relationships" r:embed="rId1"/>
        <a:stretch>
          <a:fillRect/>
        </a:stretch>
      </xdr:blipFill>
      <xdr:spPr>
        <a:xfrm>
          <a:off x="265907" y="93929"/>
          <a:ext cx="1821697" cy="584727"/>
        </a:xfrm>
        <a:prstGeom prst="rect">
          <a:avLst/>
        </a:prstGeom>
      </xdr:spPr>
    </xdr:pic>
    <xdr:clientData/>
  </xdr:twoCellAnchor>
  <xdr:twoCellAnchor editAs="oneCell">
    <xdr:from>
      <xdr:col>8</xdr:col>
      <xdr:colOff>1750218</xdr:colOff>
      <xdr:row>1</xdr:row>
      <xdr:rowOff>83343</xdr:rowOff>
    </xdr:from>
    <xdr:to>
      <xdr:col>12</xdr:col>
      <xdr:colOff>362202</xdr:colOff>
      <xdr:row>3</xdr:row>
      <xdr:rowOff>124670</xdr:rowOff>
    </xdr:to>
    <xdr:pic>
      <xdr:nvPicPr>
        <xdr:cNvPr id="4" name="Picture 3">
          <a:extLst>
            <a:ext uri="{FF2B5EF4-FFF2-40B4-BE49-F238E27FC236}">
              <a16:creationId xmlns:a16="http://schemas.microsoft.com/office/drawing/2014/main" id="{2C8C6299-E166-A8DF-2F45-93AA92279DAA}"/>
            </a:ext>
          </a:extLst>
        </xdr:cNvPr>
        <xdr:cNvPicPr>
          <a:picLocks noChangeAspect="1"/>
        </xdr:cNvPicPr>
      </xdr:nvPicPr>
      <xdr:blipFill>
        <a:blip xmlns:r="http://schemas.openxmlformats.org/officeDocument/2006/relationships" r:embed="rId2"/>
        <a:stretch>
          <a:fillRect/>
        </a:stretch>
      </xdr:blipFill>
      <xdr:spPr>
        <a:xfrm>
          <a:off x="11977687" y="250031"/>
          <a:ext cx="4147130" cy="37152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85724</xdr:colOff>
      <xdr:row>2</xdr:row>
      <xdr:rowOff>104775</xdr:rowOff>
    </xdr:from>
    <xdr:to>
      <xdr:col>1</xdr:col>
      <xdr:colOff>1149350</xdr:colOff>
      <xdr:row>4</xdr:row>
      <xdr:rowOff>123879</xdr:rowOff>
    </xdr:to>
    <xdr:pic>
      <xdr:nvPicPr>
        <xdr:cNvPr id="3" name="Picture 2">
          <a:extLst>
            <a:ext uri="{FF2B5EF4-FFF2-40B4-BE49-F238E27FC236}">
              <a16:creationId xmlns:a16="http://schemas.microsoft.com/office/drawing/2014/main" id="{8DCEF9A6-9C44-4F30-94D2-2F0A2EE4B232}"/>
            </a:ext>
          </a:extLst>
        </xdr:cNvPr>
        <xdr:cNvPicPr>
          <a:picLocks noChangeAspect="1"/>
        </xdr:cNvPicPr>
      </xdr:nvPicPr>
      <xdr:blipFill>
        <a:blip xmlns:r="http://schemas.openxmlformats.org/officeDocument/2006/relationships" r:embed="rId1"/>
        <a:stretch>
          <a:fillRect/>
        </a:stretch>
      </xdr:blipFill>
      <xdr:spPr>
        <a:xfrm>
          <a:off x="380999" y="485775"/>
          <a:ext cx="1063626" cy="381054"/>
        </a:xfrm>
        <a:prstGeom prst="rect">
          <a:avLst/>
        </a:prstGeom>
      </xdr:spPr>
    </xdr:pic>
    <xdr:clientData/>
  </xdr:twoCellAnchor>
  <xdr:twoCellAnchor editAs="oneCell">
    <xdr:from>
      <xdr:col>2</xdr:col>
      <xdr:colOff>214313</xdr:colOff>
      <xdr:row>2</xdr:row>
      <xdr:rowOff>119063</xdr:rowOff>
    </xdr:from>
    <xdr:to>
      <xdr:col>4</xdr:col>
      <xdr:colOff>1295981</xdr:colOff>
      <xdr:row>4</xdr:row>
      <xdr:rowOff>133402</xdr:rowOff>
    </xdr:to>
    <xdr:pic>
      <xdr:nvPicPr>
        <xdr:cNvPr id="4" name="Picture 3">
          <a:extLst>
            <a:ext uri="{FF2B5EF4-FFF2-40B4-BE49-F238E27FC236}">
              <a16:creationId xmlns:a16="http://schemas.microsoft.com/office/drawing/2014/main" id="{057117BD-9303-6E14-DEEE-BBD0602B0315}"/>
            </a:ext>
          </a:extLst>
        </xdr:cNvPr>
        <xdr:cNvPicPr>
          <a:picLocks noChangeAspect="1"/>
        </xdr:cNvPicPr>
      </xdr:nvPicPr>
      <xdr:blipFill>
        <a:blip xmlns:r="http://schemas.openxmlformats.org/officeDocument/2006/relationships" r:embed="rId2"/>
        <a:stretch>
          <a:fillRect/>
        </a:stretch>
      </xdr:blipFill>
      <xdr:spPr>
        <a:xfrm>
          <a:off x="2047876" y="500063"/>
          <a:ext cx="4153480" cy="37152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255323</xdr:colOff>
      <xdr:row>2</xdr:row>
      <xdr:rowOff>5292</xdr:rowOff>
    </xdr:from>
    <xdr:to>
      <xdr:col>2</xdr:col>
      <xdr:colOff>0</xdr:colOff>
      <xdr:row>4</xdr:row>
      <xdr:rowOff>54619</xdr:rowOff>
    </xdr:to>
    <xdr:pic>
      <xdr:nvPicPr>
        <xdr:cNvPr id="2" name="Picture 1">
          <a:extLst>
            <a:ext uri="{FF2B5EF4-FFF2-40B4-BE49-F238E27FC236}">
              <a16:creationId xmlns:a16="http://schemas.microsoft.com/office/drawing/2014/main" id="{9517C819-D1ED-4D2A-A90D-FDEC63D770E1}"/>
            </a:ext>
          </a:extLst>
        </xdr:cNvPr>
        <xdr:cNvPicPr>
          <a:picLocks noChangeAspect="1"/>
        </xdr:cNvPicPr>
      </xdr:nvPicPr>
      <xdr:blipFill>
        <a:blip xmlns:r="http://schemas.openxmlformats.org/officeDocument/2006/relationships" r:embed="rId1"/>
        <a:stretch>
          <a:fillRect/>
        </a:stretch>
      </xdr:blipFill>
      <xdr:spPr>
        <a:xfrm>
          <a:off x="255323" y="329142"/>
          <a:ext cx="1135327" cy="414452"/>
        </a:xfrm>
        <a:prstGeom prst="rect">
          <a:avLst/>
        </a:prstGeom>
      </xdr:spPr>
    </xdr:pic>
    <xdr:clientData/>
  </xdr:twoCellAnchor>
  <xdr:twoCellAnchor editAs="oneCell">
    <xdr:from>
      <xdr:col>3</xdr:col>
      <xdr:colOff>738187</xdr:colOff>
      <xdr:row>2</xdr:row>
      <xdr:rowOff>23813</xdr:rowOff>
    </xdr:from>
    <xdr:to>
      <xdr:col>5</xdr:col>
      <xdr:colOff>1227717</xdr:colOff>
      <xdr:row>4</xdr:row>
      <xdr:rowOff>7990</xdr:rowOff>
    </xdr:to>
    <xdr:pic>
      <xdr:nvPicPr>
        <xdr:cNvPr id="3" name="Picture 2">
          <a:extLst>
            <a:ext uri="{FF2B5EF4-FFF2-40B4-BE49-F238E27FC236}">
              <a16:creationId xmlns:a16="http://schemas.microsoft.com/office/drawing/2014/main" id="{F57DD85B-B3DE-65CC-EB22-940F09471160}"/>
            </a:ext>
          </a:extLst>
        </xdr:cNvPr>
        <xdr:cNvPicPr>
          <a:picLocks noChangeAspect="1"/>
        </xdr:cNvPicPr>
      </xdr:nvPicPr>
      <xdr:blipFill>
        <a:blip xmlns:r="http://schemas.openxmlformats.org/officeDocument/2006/relationships" r:embed="rId2"/>
        <a:stretch>
          <a:fillRect/>
        </a:stretch>
      </xdr:blipFill>
      <xdr:spPr>
        <a:xfrm>
          <a:off x="2214562" y="357188"/>
          <a:ext cx="4153480" cy="37152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18</xdr:col>
      <xdr:colOff>0</xdr:colOff>
      <xdr:row>2</xdr:row>
      <xdr:rowOff>85725</xdr:rowOff>
    </xdr:from>
    <xdr:to>
      <xdr:col>18</xdr:col>
      <xdr:colOff>1</xdr:colOff>
      <xdr:row>5</xdr:row>
      <xdr:rowOff>58831</xdr:rowOff>
    </xdr:to>
    <xdr:pic>
      <xdr:nvPicPr>
        <xdr:cNvPr id="2" name="Image 6">
          <a:extLst>
            <a:ext uri="{FF2B5EF4-FFF2-40B4-BE49-F238E27FC236}">
              <a16:creationId xmlns:a16="http://schemas.microsoft.com/office/drawing/2014/main" id="{8F908AE3-5DF3-4B13-91C2-CE3258DDD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06700" y="466725"/>
          <a:ext cx="1" cy="516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209549</xdr:colOff>
      <xdr:row>2</xdr:row>
      <xdr:rowOff>85725</xdr:rowOff>
    </xdr:from>
    <xdr:to>
      <xdr:col>2</xdr:col>
      <xdr:colOff>283805</xdr:colOff>
      <xdr:row>5</xdr:row>
      <xdr:rowOff>38100</xdr:rowOff>
    </xdr:to>
    <xdr:pic>
      <xdr:nvPicPr>
        <xdr:cNvPr id="3" name="Picture 2">
          <a:extLst>
            <a:ext uri="{FF2B5EF4-FFF2-40B4-BE49-F238E27FC236}">
              <a16:creationId xmlns:a16="http://schemas.microsoft.com/office/drawing/2014/main" id="{AF44D5E5-D181-4677-870A-C0565B8B0FBF}"/>
            </a:ext>
          </a:extLst>
        </xdr:cNvPr>
        <xdr:cNvPicPr>
          <a:picLocks noChangeAspect="1"/>
        </xdr:cNvPicPr>
      </xdr:nvPicPr>
      <xdr:blipFill>
        <a:blip xmlns:r="http://schemas.openxmlformats.org/officeDocument/2006/relationships" r:embed="rId2"/>
        <a:stretch>
          <a:fillRect/>
        </a:stretch>
      </xdr:blipFill>
      <xdr:spPr>
        <a:xfrm>
          <a:off x="438149" y="466725"/>
          <a:ext cx="1410931" cy="495300"/>
        </a:xfrm>
        <a:prstGeom prst="rect">
          <a:avLst/>
        </a:prstGeom>
      </xdr:spPr>
    </xdr:pic>
    <xdr:clientData/>
  </xdr:twoCellAnchor>
  <xdr:twoCellAnchor editAs="oneCell">
    <xdr:from>
      <xdr:col>5</xdr:col>
      <xdr:colOff>702469</xdr:colOff>
      <xdr:row>2</xdr:row>
      <xdr:rowOff>107156</xdr:rowOff>
    </xdr:from>
    <xdr:to>
      <xdr:col>8</xdr:col>
      <xdr:colOff>930061</xdr:colOff>
      <xdr:row>4</xdr:row>
      <xdr:rowOff>131020</xdr:rowOff>
    </xdr:to>
    <xdr:pic>
      <xdr:nvPicPr>
        <xdr:cNvPr id="4" name="Picture 3">
          <a:extLst>
            <a:ext uri="{FF2B5EF4-FFF2-40B4-BE49-F238E27FC236}">
              <a16:creationId xmlns:a16="http://schemas.microsoft.com/office/drawing/2014/main" id="{287F7E63-A75B-E216-791A-3FC9D8F8D243}"/>
            </a:ext>
          </a:extLst>
        </xdr:cNvPr>
        <xdr:cNvPicPr>
          <a:picLocks noChangeAspect="1"/>
        </xdr:cNvPicPr>
      </xdr:nvPicPr>
      <xdr:blipFill>
        <a:blip xmlns:r="http://schemas.openxmlformats.org/officeDocument/2006/relationships" r:embed="rId3"/>
        <a:stretch>
          <a:fillRect/>
        </a:stretch>
      </xdr:blipFill>
      <xdr:spPr>
        <a:xfrm>
          <a:off x="6572250" y="488156"/>
          <a:ext cx="4153480" cy="37152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0</xdr:colOff>
      <xdr:row>2</xdr:row>
      <xdr:rowOff>85725</xdr:rowOff>
    </xdr:from>
    <xdr:to>
      <xdr:col>9</xdr:col>
      <xdr:colOff>1</xdr:colOff>
      <xdr:row>5</xdr:row>
      <xdr:rowOff>58831</xdr:rowOff>
    </xdr:to>
    <xdr:pic>
      <xdr:nvPicPr>
        <xdr:cNvPr id="2" name="Image 6">
          <a:extLst>
            <a:ext uri="{FF2B5EF4-FFF2-40B4-BE49-F238E27FC236}">
              <a16:creationId xmlns:a16="http://schemas.microsoft.com/office/drawing/2014/main" id="{5A4473DB-3204-44C2-9E56-5AAA4B4DC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96975" y="466725"/>
          <a:ext cx="1" cy="516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85725</xdr:colOff>
      <xdr:row>2</xdr:row>
      <xdr:rowOff>9525</xdr:rowOff>
    </xdr:from>
    <xdr:to>
      <xdr:col>2</xdr:col>
      <xdr:colOff>133350</xdr:colOff>
      <xdr:row>5</xdr:row>
      <xdr:rowOff>57150</xdr:rowOff>
    </xdr:to>
    <xdr:pic>
      <xdr:nvPicPr>
        <xdr:cNvPr id="3" name="Picture 2">
          <a:extLst>
            <a:ext uri="{FF2B5EF4-FFF2-40B4-BE49-F238E27FC236}">
              <a16:creationId xmlns:a16="http://schemas.microsoft.com/office/drawing/2014/main" id="{86C9EAAB-E5AD-43F2-9FE8-FF8389201DF5}"/>
            </a:ext>
          </a:extLst>
        </xdr:cNvPr>
        <xdr:cNvPicPr>
          <a:picLocks noChangeAspect="1"/>
        </xdr:cNvPicPr>
      </xdr:nvPicPr>
      <xdr:blipFill>
        <a:blip xmlns:r="http://schemas.openxmlformats.org/officeDocument/2006/relationships" r:embed="rId2"/>
        <a:stretch>
          <a:fillRect/>
        </a:stretch>
      </xdr:blipFill>
      <xdr:spPr>
        <a:xfrm>
          <a:off x="381000" y="390525"/>
          <a:ext cx="1581150" cy="590550"/>
        </a:xfrm>
        <a:prstGeom prst="rect">
          <a:avLst/>
        </a:prstGeom>
      </xdr:spPr>
    </xdr:pic>
    <xdr:clientData/>
  </xdr:twoCellAnchor>
  <xdr:twoCellAnchor editAs="oneCell">
    <xdr:from>
      <xdr:col>3</xdr:col>
      <xdr:colOff>0</xdr:colOff>
      <xdr:row>2</xdr:row>
      <xdr:rowOff>107156</xdr:rowOff>
    </xdr:from>
    <xdr:to>
      <xdr:col>5</xdr:col>
      <xdr:colOff>200605</xdr:colOff>
      <xdr:row>4</xdr:row>
      <xdr:rowOff>121495</xdr:rowOff>
    </xdr:to>
    <xdr:pic>
      <xdr:nvPicPr>
        <xdr:cNvPr id="4" name="Picture 3">
          <a:extLst>
            <a:ext uri="{FF2B5EF4-FFF2-40B4-BE49-F238E27FC236}">
              <a16:creationId xmlns:a16="http://schemas.microsoft.com/office/drawing/2014/main" id="{2ACF4566-9B92-56C8-C77C-4C0B362F25FE}"/>
            </a:ext>
          </a:extLst>
        </xdr:cNvPr>
        <xdr:cNvPicPr>
          <a:picLocks noChangeAspect="1"/>
        </xdr:cNvPicPr>
      </xdr:nvPicPr>
      <xdr:blipFill>
        <a:blip xmlns:r="http://schemas.openxmlformats.org/officeDocument/2006/relationships" r:embed="rId3"/>
        <a:stretch>
          <a:fillRect/>
        </a:stretch>
      </xdr:blipFill>
      <xdr:spPr>
        <a:xfrm>
          <a:off x="3810000" y="488156"/>
          <a:ext cx="4153480" cy="37152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285750</xdr:colOff>
      <xdr:row>2</xdr:row>
      <xdr:rowOff>9525</xdr:rowOff>
    </xdr:from>
    <xdr:to>
      <xdr:col>2</xdr:col>
      <xdr:colOff>266700</xdr:colOff>
      <xdr:row>5</xdr:row>
      <xdr:rowOff>114300</xdr:rowOff>
    </xdr:to>
    <xdr:pic>
      <xdr:nvPicPr>
        <xdr:cNvPr id="3" name="Picture 2">
          <a:extLst>
            <a:ext uri="{FF2B5EF4-FFF2-40B4-BE49-F238E27FC236}">
              <a16:creationId xmlns:a16="http://schemas.microsoft.com/office/drawing/2014/main" id="{09A2E976-5776-4685-967C-0A0A47A380CC}"/>
            </a:ext>
          </a:extLst>
        </xdr:cNvPr>
        <xdr:cNvPicPr>
          <a:picLocks noChangeAspect="1"/>
        </xdr:cNvPicPr>
      </xdr:nvPicPr>
      <xdr:blipFill>
        <a:blip xmlns:r="http://schemas.openxmlformats.org/officeDocument/2006/relationships" r:embed="rId1"/>
        <a:stretch>
          <a:fillRect/>
        </a:stretch>
      </xdr:blipFill>
      <xdr:spPr>
        <a:xfrm>
          <a:off x="285750" y="390525"/>
          <a:ext cx="1809750" cy="647700"/>
        </a:xfrm>
        <a:prstGeom prst="rect">
          <a:avLst/>
        </a:prstGeom>
      </xdr:spPr>
    </xdr:pic>
    <xdr:clientData/>
  </xdr:twoCellAnchor>
  <xdr:twoCellAnchor editAs="oneCell">
    <xdr:from>
      <xdr:col>2</xdr:col>
      <xdr:colOff>500062</xdr:colOff>
      <xdr:row>2</xdr:row>
      <xdr:rowOff>47624</xdr:rowOff>
    </xdr:from>
    <xdr:to>
      <xdr:col>4</xdr:col>
      <xdr:colOff>1745242</xdr:colOff>
      <xdr:row>4</xdr:row>
      <xdr:rowOff>58788</xdr:rowOff>
    </xdr:to>
    <xdr:pic>
      <xdr:nvPicPr>
        <xdr:cNvPr id="2" name="Picture 1">
          <a:extLst>
            <a:ext uri="{FF2B5EF4-FFF2-40B4-BE49-F238E27FC236}">
              <a16:creationId xmlns:a16="http://schemas.microsoft.com/office/drawing/2014/main" id="{8EAE2837-BE8A-E7DA-DF28-12615C76FF5B}"/>
            </a:ext>
          </a:extLst>
        </xdr:cNvPr>
        <xdr:cNvPicPr>
          <a:picLocks noChangeAspect="1"/>
        </xdr:cNvPicPr>
      </xdr:nvPicPr>
      <xdr:blipFill>
        <a:blip xmlns:r="http://schemas.openxmlformats.org/officeDocument/2006/relationships" r:embed="rId2"/>
        <a:stretch>
          <a:fillRect/>
        </a:stretch>
      </xdr:blipFill>
      <xdr:spPr>
        <a:xfrm>
          <a:off x="2333625" y="428624"/>
          <a:ext cx="4153480" cy="36835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0</xdr:colOff>
      <xdr:row>2</xdr:row>
      <xdr:rowOff>85725</xdr:rowOff>
    </xdr:from>
    <xdr:to>
      <xdr:col>13</xdr:col>
      <xdr:colOff>1</xdr:colOff>
      <xdr:row>7</xdr:row>
      <xdr:rowOff>18349</xdr:rowOff>
    </xdr:to>
    <xdr:pic>
      <xdr:nvPicPr>
        <xdr:cNvPr id="5" name="Image 6">
          <a:extLst>
            <a:ext uri="{FF2B5EF4-FFF2-40B4-BE49-F238E27FC236}">
              <a16:creationId xmlns:a16="http://schemas.microsoft.com/office/drawing/2014/main" id="{3C8A1F16-85F5-4590-A465-36CFFEBBB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34675" y="466725"/>
          <a:ext cx="1" cy="516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85724</xdr:colOff>
      <xdr:row>2</xdr:row>
      <xdr:rowOff>104775</xdr:rowOff>
    </xdr:from>
    <xdr:to>
      <xdr:col>1</xdr:col>
      <xdr:colOff>1266825</xdr:colOff>
      <xdr:row>6</xdr:row>
      <xdr:rowOff>101654</xdr:rowOff>
    </xdr:to>
    <xdr:pic>
      <xdr:nvPicPr>
        <xdr:cNvPr id="6" name="Picture 5">
          <a:extLst>
            <a:ext uri="{FF2B5EF4-FFF2-40B4-BE49-F238E27FC236}">
              <a16:creationId xmlns:a16="http://schemas.microsoft.com/office/drawing/2014/main" id="{A22A5F15-2C45-4F09-8C6B-97BE7CF00213}"/>
            </a:ext>
          </a:extLst>
        </xdr:cNvPr>
        <xdr:cNvPicPr>
          <a:picLocks noChangeAspect="1"/>
        </xdr:cNvPicPr>
      </xdr:nvPicPr>
      <xdr:blipFill>
        <a:blip xmlns:r="http://schemas.openxmlformats.org/officeDocument/2006/relationships" r:embed="rId2"/>
        <a:stretch>
          <a:fillRect/>
        </a:stretch>
      </xdr:blipFill>
      <xdr:spPr>
        <a:xfrm>
          <a:off x="380999" y="485775"/>
          <a:ext cx="1063626" cy="381054"/>
        </a:xfrm>
        <a:prstGeom prst="rect">
          <a:avLst/>
        </a:prstGeom>
      </xdr:spPr>
    </xdr:pic>
    <xdr:clientData/>
  </xdr:twoCellAnchor>
  <xdr:twoCellAnchor editAs="oneCell">
    <xdr:from>
      <xdr:col>4</xdr:col>
      <xdr:colOff>250031</xdr:colOff>
      <xdr:row>2</xdr:row>
      <xdr:rowOff>83344</xdr:rowOff>
    </xdr:from>
    <xdr:to>
      <xdr:col>6</xdr:col>
      <xdr:colOff>1331698</xdr:colOff>
      <xdr:row>6</xdr:row>
      <xdr:rowOff>97683</xdr:rowOff>
    </xdr:to>
    <xdr:pic>
      <xdr:nvPicPr>
        <xdr:cNvPr id="2" name="Picture 1">
          <a:extLst>
            <a:ext uri="{FF2B5EF4-FFF2-40B4-BE49-F238E27FC236}">
              <a16:creationId xmlns:a16="http://schemas.microsoft.com/office/drawing/2014/main" id="{9ACAAC98-F65E-5A0E-2387-94ADBF183BB9}"/>
            </a:ext>
          </a:extLst>
        </xdr:cNvPr>
        <xdr:cNvPicPr>
          <a:picLocks noChangeAspect="1"/>
        </xdr:cNvPicPr>
      </xdr:nvPicPr>
      <xdr:blipFill>
        <a:blip xmlns:r="http://schemas.openxmlformats.org/officeDocument/2006/relationships" r:embed="rId3"/>
        <a:stretch>
          <a:fillRect/>
        </a:stretch>
      </xdr:blipFill>
      <xdr:spPr>
        <a:xfrm>
          <a:off x="5155406" y="464344"/>
          <a:ext cx="4153480" cy="37152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740143</xdr:colOff>
      <xdr:row>5</xdr:row>
      <xdr:rowOff>35112</xdr:rowOff>
    </xdr:to>
    <xdr:pic>
      <xdr:nvPicPr>
        <xdr:cNvPr id="2" name="Picture 1">
          <a:extLst>
            <a:ext uri="{FF2B5EF4-FFF2-40B4-BE49-F238E27FC236}">
              <a16:creationId xmlns:a16="http://schemas.microsoft.com/office/drawing/2014/main" id="{9184E35B-1006-4F95-9AC6-039DBAB90EB4}"/>
            </a:ext>
          </a:extLst>
        </xdr:cNvPr>
        <xdr:cNvPicPr>
          <a:picLocks noChangeAspect="1"/>
        </xdr:cNvPicPr>
      </xdr:nvPicPr>
      <xdr:blipFill>
        <a:blip xmlns:r="http://schemas.openxmlformats.org/officeDocument/2006/relationships" r:embed="rId1"/>
        <a:stretch>
          <a:fillRect/>
        </a:stretch>
      </xdr:blipFill>
      <xdr:spPr>
        <a:xfrm>
          <a:off x="123825" y="85725"/>
          <a:ext cx="1981568" cy="739962"/>
        </a:xfrm>
        <a:prstGeom prst="rect">
          <a:avLst/>
        </a:prstGeom>
      </xdr:spPr>
    </xdr:pic>
    <xdr:clientData/>
  </xdr:twoCellAnchor>
  <xdr:twoCellAnchor editAs="oneCell">
    <xdr:from>
      <xdr:col>7</xdr:col>
      <xdr:colOff>1321594</xdr:colOff>
      <xdr:row>2</xdr:row>
      <xdr:rowOff>59531</xdr:rowOff>
    </xdr:from>
    <xdr:to>
      <xdr:col>11</xdr:col>
      <xdr:colOff>1165012</xdr:colOff>
      <xdr:row>4</xdr:row>
      <xdr:rowOff>73871</xdr:rowOff>
    </xdr:to>
    <xdr:pic>
      <xdr:nvPicPr>
        <xdr:cNvPr id="3" name="Picture 2">
          <a:extLst>
            <a:ext uri="{FF2B5EF4-FFF2-40B4-BE49-F238E27FC236}">
              <a16:creationId xmlns:a16="http://schemas.microsoft.com/office/drawing/2014/main" id="{3BF19DAF-2730-B72A-AF2E-D62EE42DD828}"/>
            </a:ext>
          </a:extLst>
        </xdr:cNvPr>
        <xdr:cNvPicPr>
          <a:picLocks noChangeAspect="1"/>
        </xdr:cNvPicPr>
      </xdr:nvPicPr>
      <xdr:blipFill>
        <a:blip xmlns:r="http://schemas.openxmlformats.org/officeDocument/2006/relationships" r:embed="rId2"/>
        <a:stretch>
          <a:fillRect/>
        </a:stretch>
      </xdr:blipFill>
      <xdr:spPr>
        <a:xfrm>
          <a:off x="8989219" y="285750"/>
          <a:ext cx="4153480" cy="37152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314325</xdr:colOff>
      <xdr:row>2</xdr:row>
      <xdr:rowOff>57150</xdr:rowOff>
    </xdr:from>
    <xdr:to>
      <xdr:col>3</xdr:col>
      <xdr:colOff>97632</xdr:colOff>
      <xdr:row>6</xdr:row>
      <xdr:rowOff>187</xdr:rowOff>
    </xdr:to>
    <xdr:pic>
      <xdr:nvPicPr>
        <xdr:cNvPr id="4" name="Picture 3">
          <a:extLst>
            <a:ext uri="{FF2B5EF4-FFF2-40B4-BE49-F238E27FC236}">
              <a16:creationId xmlns:a16="http://schemas.microsoft.com/office/drawing/2014/main" id="{0879A960-A52C-4706-BAE0-5EA3931ADEE7}"/>
            </a:ext>
          </a:extLst>
        </xdr:cNvPr>
        <xdr:cNvPicPr>
          <a:picLocks noChangeAspect="1"/>
        </xdr:cNvPicPr>
      </xdr:nvPicPr>
      <xdr:blipFill>
        <a:blip xmlns:r="http://schemas.openxmlformats.org/officeDocument/2006/relationships" r:embed="rId1"/>
        <a:stretch>
          <a:fillRect/>
        </a:stretch>
      </xdr:blipFill>
      <xdr:spPr>
        <a:xfrm>
          <a:off x="923925" y="333375"/>
          <a:ext cx="1238250" cy="514537"/>
        </a:xfrm>
        <a:prstGeom prst="rect">
          <a:avLst/>
        </a:prstGeom>
      </xdr:spPr>
    </xdr:pic>
    <xdr:clientData/>
  </xdr:twoCellAnchor>
  <xdr:twoCellAnchor editAs="oneCell">
    <xdr:from>
      <xdr:col>8</xdr:col>
      <xdr:colOff>0</xdr:colOff>
      <xdr:row>3</xdr:row>
      <xdr:rowOff>0</xdr:rowOff>
    </xdr:from>
    <xdr:to>
      <xdr:col>11</xdr:col>
      <xdr:colOff>54555</xdr:colOff>
      <xdr:row>5</xdr:row>
      <xdr:rowOff>85777</xdr:rowOff>
    </xdr:to>
    <xdr:pic>
      <xdr:nvPicPr>
        <xdr:cNvPr id="2" name="Picture 1">
          <a:extLst>
            <a:ext uri="{FF2B5EF4-FFF2-40B4-BE49-F238E27FC236}">
              <a16:creationId xmlns:a16="http://schemas.microsoft.com/office/drawing/2014/main" id="{27826700-741D-CD93-F846-12CC73F78059}"/>
            </a:ext>
          </a:extLst>
        </xdr:cNvPr>
        <xdr:cNvPicPr>
          <a:picLocks noChangeAspect="1"/>
        </xdr:cNvPicPr>
      </xdr:nvPicPr>
      <xdr:blipFill>
        <a:blip xmlns:r="http://schemas.openxmlformats.org/officeDocument/2006/relationships" r:embed="rId2"/>
        <a:stretch>
          <a:fillRect/>
        </a:stretch>
      </xdr:blipFill>
      <xdr:spPr>
        <a:xfrm>
          <a:off x="9703594" y="416719"/>
          <a:ext cx="4153480" cy="37152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358448</xdr:colOff>
      <xdr:row>1</xdr:row>
      <xdr:rowOff>136571</xdr:rowOff>
    </xdr:from>
    <xdr:to>
      <xdr:col>3</xdr:col>
      <xdr:colOff>95038</xdr:colOff>
      <xdr:row>6</xdr:row>
      <xdr:rowOff>35719</xdr:rowOff>
    </xdr:to>
    <xdr:pic>
      <xdr:nvPicPr>
        <xdr:cNvPr id="2" name="Picture 1">
          <a:extLst>
            <a:ext uri="{FF2B5EF4-FFF2-40B4-BE49-F238E27FC236}">
              <a16:creationId xmlns:a16="http://schemas.microsoft.com/office/drawing/2014/main" id="{B2438D22-96BD-4EA0-A62D-8B444195E5C2}"/>
            </a:ext>
          </a:extLst>
        </xdr:cNvPr>
        <xdr:cNvPicPr>
          <a:picLocks noChangeAspect="1"/>
        </xdr:cNvPicPr>
      </xdr:nvPicPr>
      <xdr:blipFill>
        <a:blip xmlns:r="http://schemas.openxmlformats.org/officeDocument/2006/relationships" r:embed="rId1"/>
        <a:stretch>
          <a:fillRect/>
        </a:stretch>
      </xdr:blipFill>
      <xdr:spPr>
        <a:xfrm>
          <a:off x="358448" y="303259"/>
          <a:ext cx="2070215" cy="804023"/>
        </a:xfrm>
        <a:prstGeom prst="rect">
          <a:avLst/>
        </a:prstGeom>
      </xdr:spPr>
    </xdr:pic>
    <xdr:clientData/>
  </xdr:twoCellAnchor>
  <xdr:twoCellAnchor editAs="oneCell">
    <xdr:from>
      <xdr:col>10</xdr:col>
      <xdr:colOff>0</xdr:colOff>
      <xdr:row>3</xdr:row>
      <xdr:rowOff>0</xdr:rowOff>
    </xdr:from>
    <xdr:to>
      <xdr:col>13</xdr:col>
      <xdr:colOff>953080</xdr:colOff>
      <xdr:row>4</xdr:row>
      <xdr:rowOff>177852</xdr:rowOff>
    </xdr:to>
    <xdr:pic>
      <xdr:nvPicPr>
        <xdr:cNvPr id="3" name="Picture 2">
          <a:extLst>
            <a:ext uri="{FF2B5EF4-FFF2-40B4-BE49-F238E27FC236}">
              <a16:creationId xmlns:a16="http://schemas.microsoft.com/office/drawing/2014/main" id="{5891896E-820C-371E-8C71-0C360BBA8CD8}"/>
            </a:ext>
          </a:extLst>
        </xdr:cNvPr>
        <xdr:cNvPicPr>
          <a:picLocks noChangeAspect="1"/>
        </xdr:cNvPicPr>
      </xdr:nvPicPr>
      <xdr:blipFill>
        <a:blip xmlns:r="http://schemas.openxmlformats.org/officeDocument/2006/relationships" r:embed="rId2"/>
        <a:stretch>
          <a:fillRect/>
        </a:stretch>
      </xdr:blipFill>
      <xdr:spPr>
        <a:xfrm>
          <a:off x="11489531" y="523875"/>
          <a:ext cx="4153480" cy="37152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201706</xdr:colOff>
      <xdr:row>0</xdr:row>
      <xdr:rowOff>134470</xdr:rowOff>
    </xdr:from>
    <xdr:to>
      <xdr:col>3</xdr:col>
      <xdr:colOff>345281</xdr:colOff>
      <xdr:row>5</xdr:row>
      <xdr:rowOff>154292</xdr:rowOff>
    </xdr:to>
    <xdr:pic>
      <xdr:nvPicPr>
        <xdr:cNvPr id="2" name="Picture 1">
          <a:extLst>
            <a:ext uri="{FF2B5EF4-FFF2-40B4-BE49-F238E27FC236}">
              <a16:creationId xmlns:a16="http://schemas.microsoft.com/office/drawing/2014/main" id="{B7761EC9-0A72-4DE9-98AE-974302A099EC}"/>
            </a:ext>
          </a:extLst>
        </xdr:cNvPr>
        <xdr:cNvPicPr>
          <a:picLocks noChangeAspect="1"/>
        </xdr:cNvPicPr>
      </xdr:nvPicPr>
      <xdr:blipFill>
        <a:blip xmlns:r="http://schemas.openxmlformats.org/officeDocument/2006/relationships" r:embed="rId1"/>
        <a:stretch>
          <a:fillRect/>
        </a:stretch>
      </xdr:blipFill>
      <xdr:spPr>
        <a:xfrm>
          <a:off x="201706" y="134470"/>
          <a:ext cx="1262763" cy="519885"/>
        </a:xfrm>
        <a:prstGeom prst="rect">
          <a:avLst/>
        </a:prstGeom>
      </xdr:spPr>
    </xdr:pic>
    <xdr:clientData/>
  </xdr:twoCellAnchor>
  <xdr:twoCellAnchor editAs="oneCell">
    <xdr:from>
      <xdr:col>4</xdr:col>
      <xdr:colOff>1095375</xdr:colOff>
      <xdr:row>1</xdr:row>
      <xdr:rowOff>59531</xdr:rowOff>
    </xdr:from>
    <xdr:to>
      <xdr:col>6</xdr:col>
      <xdr:colOff>1611892</xdr:colOff>
      <xdr:row>5</xdr:row>
      <xdr:rowOff>97683</xdr:rowOff>
    </xdr:to>
    <xdr:pic>
      <xdr:nvPicPr>
        <xdr:cNvPr id="3" name="Picture 2">
          <a:extLst>
            <a:ext uri="{FF2B5EF4-FFF2-40B4-BE49-F238E27FC236}">
              <a16:creationId xmlns:a16="http://schemas.microsoft.com/office/drawing/2014/main" id="{2C7E1EAD-3D15-5EF3-BEEC-5C200C46A4DB}"/>
            </a:ext>
          </a:extLst>
        </xdr:cNvPr>
        <xdr:cNvPicPr>
          <a:picLocks noChangeAspect="1"/>
        </xdr:cNvPicPr>
      </xdr:nvPicPr>
      <xdr:blipFill>
        <a:blip xmlns:r="http://schemas.openxmlformats.org/officeDocument/2006/relationships" r:embed="rId2"/>
        <a:stretch>
          <a:fillRect/>
        </a:stretch>
      </xdr:blipFill>
      <xdr:spPr>
        <a:xfrm>
          <a:off x="2821781" y="226219"/>
          <a:ext cx="4153480" cy="37152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25135</xdr:colOff>
      <xdr:row>0</xdr:row>
      <xdr:rowOff>103188</xdr:rowOff>
    </xdr:from>
    <xdr:to>
      <xdr:col>2</xdr:col>
      <xdr:colOff>1369219</xdr:colOff>
      <xdr:row>11</xdr:row>
      <xdr:rowOff>84656</xdr:rowOff>
    </xdr:to>
    <xdr:pic>
      <xdr:nvPicPr>
        <xdr:cNvPr id="2" name="Picture 1">
          <a:extLst>
            <a:ext uri="{FF2B5EF4-FFF2-40B4-BE49-F238E27FC236}">
              <a16:creationId xmlns:a16="http://schemas.microsoft.com/office/drawing/2014/main" id="{A4AB7BFE-7B96-4CC4-9EDF-D7E34196C60B}"/>
            </a:ext>
          </a:extLst>
        </xdr:cNvPr>
        <xdr:cNvPicPr>
          <a:picLocks noChangeAspect="1"/>
        </xdr:cNvPicPr>
      </xdr:nvPicPr>
      <xdr:blipFill>
        <a:blip xmlns:r="http://schemas.openxmlformats.org/officeDocument/2006/relationships" r:embed="rId1"/>
        <a:stretch>
          <a:fillRect/>
        </a:stretch>
      </xdr:blipFill>
      <xdr:spPr>
        <a:xfrm>
          <a:off x="394229" y="103188"/>
          <a:ext cx="1344084" cy="511693"/>
        </a:xfrm>
        <a:prstGeom prst="rect">
          <a:avLst/>
        </a:prstGeom>
      </xdr:spPr>
    </xdr:pic>
    <xdr:clientData/>
  </xdr:twoCellAnchor>
  <xdr:twoCellAnchor editAs="oneCell">
    <xdr:from>
      <xdr:col>4</xdr:col>
      <xdr:colOff>214313</xdr:colOff>
      <xdr:row>1</xdr:row>
      <xdr:rowOff>11906</xdr:rowOff>
    </xdr:from>
    <xdr:to>
      <xdr:col>6</xdr:col>
      <xdr:colOff>599068</xdr:colOff>
      <xdr:row>11</xdr:row>
      <xdr:rowOff>26246</xdr:rowOff>
    </xdr:to>
    <xdr:pic>
      <xdr:nvPicPr>
        <xdr:cNvPr id="3" name="Picture 2">
          <a:extLst>
            <a:ext uri="{FF2B5EF4-FFF2-40B4-BE49-F238E27FC236}">
              <a16:creationId xmlns:a16="http://schemas.microsoft.com/office/drawing/2014/main" id="{416B250D-A072-90A0-02FF-40D0119BDBE4}"/>
            </a:ext>
          </a:extLst>
        </xdr:cNvPr>
        <xdr:cNvPicPr>
          <a:picLocks noChangeAspect="1"/>
        </xdr:cNvPicPr>
      </xdr:nvPicPr>
      <xdr:blipFill>
        <a:blip xmlns:r="http://schemas.openxmlformats.org/officeDocument/2006/relationships" r:embed="rId2"/>
        <a:stretch>
          <a:fillRect/>
        </a:stretch>
      </xdr:blipFill>
      <xdr:spPr>
        <a:xfrm>
          <a:off x="5322094" y="178594"/>
          <a:ext cx="4153480" cy="37152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95249</xdr:colOff>
      <xdr:row>1</xdr:row>
      <xdr:rowOff>142875</xdr:rowOff>
    </xdr:from>
    <xdr:to>
      <xdr:col>6</xdr:col>
      <xdr:colOff>288776</xdr:colOff>
      <xdr:row>6</xdr:row>
      <xdr:rowOff>59531</xdr:rowOff>
    </xdr:to>
    <xdr:pic>
      <xdr:nvPicPr>
        <xdr:cNvPr id="2" name="Picture 1">
          <a:extLst>
            <a:ext uri="{FF2B5EF4-FFF2-40B4-BE49-F238E27FC236}">
              <a16:creationId xmlns:a16="http://schemas.microsoft.com/office/drawing/2014/main" id="{24CA0C0D-AEE1-4323-A591-BF8F2087C983}"/>
            </a:ext>
          </a:extLst>
        </xdr:cNvPr>
        <xdr:cNvPicPr>
          <a:picLocks noChangeAspect="1"/>
        </xdr:cNvPicPr>
      </xdr:nvPicPr>
      <xdr:blipFill>
        <a:blip xmlns:r="http://schemas.openxmlformats.org/officeDocument/2006/relationships" r:embed="rId1"/>
        <a:stretch>
          <a:fillRect/>
        </a:stretch>
      </xdr:blipFill>
      <xdr:spPr>
        <a:xfrm>
          <a:off x="409574" y="333375"/>
          <a:ext cx="2327127" cy="869156"/>
        </a:xfrm>
        <a:prstGeom prst="rect">
          <a:avLst/>
        </a:prstGeom>
      </xdr:spPr>
    </xdr:pic>
    <xdr:clientData/>
  </xdr:twoCellAnchor>
  <xdr:twoCellAnchor editAs="oneCell">
    <xdr:from>
      <xdr:col>7</xdr:col>
      <xdr:colOff>333376</xdr:colOff>
      <xdr:row>2</xdr:row>
      <xdr:rowOff>119062</xdr:rowOff>
    </xdr:from>
    <xdr:to>
      <xdr:col>8</xdr:col>
      <xdr:colOff>656219</xdr:colOff>
      <xdr:row>4</xdr:row>
      <xdr:rowOff>103239</xdr:rowOff>
    </xdr:to>
    <xdr:pic>
      <xdr:nvPicPr>
        <xdr:cNvPr id="3" name="Picture 2">
          <a:extLst>
            <a:ext uri="{FF2B5EF4-FFF2-40B4-BE49-F238E27FC236}">
              <a16:creationId xmlns:a16="http://schemas.microsoft.com/office/drawing/2014/main" id="{23558D78-7BF9-57B6-2E5F-4518A23EB6AF}"/>
            </a:ext>
          </a:extLst>
        </xdr:cNvPr>
        <xdr:cNvPicPr>
          <a:picLocks noChangeAspect="1"/>
        </xdr:cNvPicPr>
      </xdr:nvPicPr>
      <xdr:blipFill>
        <a:blip xmlns:r="http://schemas.openxmlformats.org/officeDocument/2006/relationships" r:embed="rId2"/>
        <a:stretch>
          <a:fillRect/>
        </a:stretch>
      </xdr:blipFill>
      <xdr:spPr>
        <a:xfrm>
          <a:off x="5083970" y="500062"/>
          <a:ext cx="4153480" cy="37152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5293</xdr:colOff>
      <xdr:row>3</xdr:row>
      <xdr:rowOff>23814</xdr:rowOff>
    </xdr:from>
    <xdr:to>
      <xdr:col>3</xdr:col>
      <xdr:colOff>296334</xdr:colOff>
      <xdr:row>6</xdr:row>
      <xdr:rowOff>87414</xdr:rowOff>
    </xdr:to>
    <xdr:pic>
      <xdr:nvPicPr>
        <xdr:cNvPr id="2" name="Picture 1">
          <a:extLst>
            <a:ext uri="{FF2B5EF4-FFF2-40B4-BE49-F238E27FC236}">
              <a16:creationId xmlns:a16="http://schemas.microsoft.com/office/drawing/2014/main" id="{AF9B83E2-DDC4-4186-AD4A-DE77EC57B288}"/>
            </a:ext>
          </a:extLst>
        </xdr:cNvPr>
        <xdr:cNvPicPr>
          <a:picLocks noChangeAspect="1"/>
        </xdr:cNvPicPr>
      </xdr:nvPicPr>
      <xdr:blipFill>
        <a:blip xmlns:r="http://schemas.openxmlformats.org/officeDocument/2006/relationships" r:embed="rId1"/>
        <a:stretch>
          <a:fillRect/>
        </a:stretch>
      </xdr:blipFill>
      <xdr:spPr>
        <a:xfrm>
          <a:off x="1395943" y="509589"/>
          <a:ext cx="1500716" cy="557312"/>
        </a:xfrm>
        <a:prstGeom prst="rect">
          <a:avLst/>
        </a:prstGeom>
      </xdr:spPr>
    </xdr:pic>
    <xdr:clientData/>
  </xdr:twoCellAnchor>
  <xdr:twoCellAnchor editAs="oneCell">
    <xdr:from>
      <xdr:col>3</xdr:col>
      <xdr:colOff>1976437</xdr:colOff>
      <xdr:row>3</xdr:row>
      <xdr:rowOff>95250</xdr:rowOff>
    </xdr:from>
    <xdr:to>
      <xdr:col>7</xdr:col>
      <xdr:colOff>789567</xdr:colOff>
      <xdr:row>5</xdr:row>
      <xdr:rowOff>133402</xdr:rowOff>
    </xdr:to>
    <xdr:pic>
      <xdr:nvPicPr>
        <xdr:cNvPr id="3" name="Picture 2">
          <a:extLst>
            <a:ext uri="{FF2B5EF4-FFF2-40B4-BE49-F238E27FC236}">
              <a16:creationId xmlns:a16="http://schemas.microsoft.com/office/drawing/2014/main" id="{FDD6AFDE-FB53-FFC6-F3CB-56D304E630D1}"/>
            </a:ext>
          </a:extLst>
        </xdr:cNvPr>
        <xdr:cNvPicPr>
          <a:picLocks noChangeAspect="1"/>
        </xdr:cNvPicPr>
      </xdr:nvPicPr>
      <xdr:blipFill>
        <a:blip xmlns:r="http://schemas.openxmlformats.org/officeDocument/2006/relationships" r:embed="rId2"/>
        <a:stretch>
          <a:fillRect/>
        </a:stretch>
      </xdr:blipFill>
      <xdr:spPr>
        <a:xfrm>
          <a:off x="3524250" y="595313"/>
          <a:ext cx="4153480" cy="37152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83344</xdr:colOff>
      <xdr:row>1</xdr:row>
      <xdr:rowOff>95250</xdr:rowOff>
    </xdr:from>
    <xdr:to>
      <xdr:col>2</xdr:col>
      <xdr:colOff>1626923</xdr:colOff>
      <xdr:row>4</xdr:row>
      <xdr:rowOff>150119</xdr:rowOff>
    </xdr:to>
    <xdr:pic>
      <xdr:nvPicPr>
        <xdr:cNvPr id="2" name="Picture 1">
          <a:extLst>
            <a:ext uri="{FF2B5EF4-FFF2-40B4-BE49-F238E27FC236}">
              <a16:creationId xmlns:a16="http://schemas.microsoft.com/office/drawing/2014/main" id="{92D91849-5EE9-46A7-82D4-CC4CC330DD5F}"/>
            </a:ext>
          </a:extLst>
        </xdr:cNvPr>
        <xdr:cNvPicPr>
          <a:picLocks noChangeAspect="1"/>
        </xdr:cNvPicPr>
      </xdr:nvPicPr>
      <xdr:blipFill>
        <a:blip xmlns:r="http://schemas.openxmlformats.org/officeDocument/2006/relationships" r:embed="rId1"/>
        <a:stretch>
          <a:fillRect/>
        </a:stretch>
      </xdr:blipFill>
      <xdr:spPr>
        <a:xfrm>
          <a:off x="483394" y="257175"/>
          <a:ext cx="1546754" cy="578744"/>
        </a:xfrm>
        <a:prstGeom prst="rect">
          <a:avLst/>
        </a:prstGeom>
      </xdr:spPr>
    </xdr:pic>
    <xdr:clientData/>
  </xdr:twoCellAnchor>
  <xdr:twoCellAnchor editAs="oneCell">
    <xdr:from>
      <xdr:col>2</xdr:col>
      <xdr:colOff>2869406</xdr:colOff>
      <xdr:row>2</xdr:row>
      <xdr:rowOff>71438</xdr:rowOff>
    </xdr:from>
    <xdr:to>
      <xdr:col>3</xdr:col>
      <xdr:colOff>287124</xdr:colOff>
      <xdr:row>4</xdr:row>
      <xdr:rowOff>94509</xdr:rowOff>
    </xdr:to>
    <xdr:pic>
      <xdr:nvPicPr>
        <xdr:cNvPr id="3" name="Picture 2">
          <a:extLst>
            <a:ext uri="{FF2B5EF4-FFF2-40B4-BE49-F238E27FC236}">
              <a16:creationId xmlns:a16="http://schemas.microsoft.com/office/drawing/2014/main" id="{9841AF20-8F5C-4FCB-AC77-80F9CE2F52BB}"/>
            </a:ext>
          </a:extLst>
        </xdr:cNvPr>
        <xdr:cNvPicPr>
          <a:picLocks noChangeAspect="1"/>
        </xdr:cNvPicPr>
      </xdr:nvPicPr>
      <xdr:blipFill>
        <a:blip xmlns:r="http://schemas.openxmlformats.org/officeDocument/2006/relationships" r:embed="rId2"/>
        <a:stretch>
          <a:fillRect/>
        </a:stretch>
      </xdr:blipFill>
      <xdr:spPr>
        <a:xfrm>
          <a:off x="3269456" y="395288"/>
          <a:ext cx="4075693" cy="38502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47625</xdr:colOff>
      <xdr:row>0</xdr:row>
      <xdr:rowOff>349250</xdr:rowOff>
    </xdr:from>
    <xdr:to>
      <xdr:col>4</xdr:col>
      <xdr:colOff>408352</xdr:colOff>
      <xdr:row>0</xdr:row>
      <xdr:rowOff>873125</xdr:rowOff>
    </xdr:to>
    <xdr:pic>
      <xdr:nvPicPr>
        <xdr:cNvPr id="3" name="Picture 2">
          <a:extLst>
            <a:ext uri="{FF2B5EF4-FFF2-40B4-BE49-F238E27FC236}">
              <a16:creationId xmlns:a16="http://schemas.microsoft.com/office/drawing/2014/main" id="{7BC63565-8E80-F26C-68A3-7A6072EA3000}"/>
            </a:ext>
          </a:extLst>
        </xdr:cNvPr>
        <xdr:cNvPicPr>
          <a:picLocks noChangeAspect="1"/>
        </xdr:cNvPicPr>
      </xdr:nvPicPr>
      <xdr:blipFill>
        <a:blip xmlns:r="http://schemas.openxmlformats.org/officeDocument/2006/relationships" r:embed="rId1"/>
        <a:stretch>
          <a:fillRect/>
        </a:stretch>
      </xdr:blipFill>
      <xdr:spPr>
        <a:xfrm>
          <a:off x="1746250" y="349250"/>
          <a:ext cx="5856652" cy="5238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1323975</xdr:colOff>
      <xdr:row>0</xdr:row>
      <xdr:rowOff>0</xdr:rowOff>
    </xdr:to>
    <xdr:pic>
      <xdr:nvPicPr>
        <xdr:cNvPr id="2" name="Picture 1">
          <a:extLst>
            <a:ext uri="{FF2B5EF4-FFF2-40B4-BE49-F238E27FC236}">
              <a16:creationId xmlns:a16="http://schemas.microsoft.com/office/drawing/2014/main" id="{D1D2B61D-1F50-4AD4-B71D-4E626F124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175" y="0"/>
          <a:ext cx="1295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type="none" w="sm" len="sm"/>
              <a:tailEnd type="none" w="sm" len="sm"/>
            </a14:hiddenLine>
          </a:ext>
        </a:extLst>
      </xdr:spPr>
    </xdr:pic>
    <xdr:clientData/>
  </xdr:twoCellAnchor>
  <xdr:twoCellAnchor editAs="oneCell">
    <xdr:from>
      <xdr:col>1</xdr:col>
      <xdr:colOff>1119187</xdr:colOff>
      <xdr:row>2</xdr:row>
      <xdr:rowOff>35718</xdr:rowOff>
    </xdr:from>
    <xdr:to>
      <xdr:col>3</xdr:col>
      <xdr:colOff>1012030</xdr:colOff>
      <xdr:row>4</xdr:row>
      <xdr:rowOff>163512</xdr:rowOff>
    </xdr:to>
    <xdr:pic>
      <xdr:nvPicPr>
        <xdr:cNvPr id="4" name="Picture 3">
          <a:extLst>
            <a:ext uri="{FF2B5EF4-FFF2-40B4-BE49-F238E27FC236}">
              <a16:creationId xmlns:a16="http://schemas.microsoft.com/office/drawing/2014/main" id="{029CB660-CD33-4396-BC13-33F15E6AFE6D}"/>
            </a:ext>
          </a:extLst>
        </xdr:cNvPr>
        <xdr:cNvPicPr>
          <a:picLocks noChangeAspect="1"/>
        </xdr:cNvPicPr>
      </xdr:nvPicPr>
      <xdr:blipFill>
        <a:blip xmlns:r="http://schemas.openxmlformats.org/officeDocument/2006/relationships" r:embed="rId2"/>
        <a:stretch>
          <a:fillRect/>
        </a:stretch>
      </xdr:blipFill>
      <xdr:spPr>
        <a:xfrm>
          <a:off x="1726406" y="440531"/>
          <a:ext cx="5131593" cy="53578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1095375</xdr:colOff>
      <xdr:row>1</xdr:row>
      <xdr:rowOff>297655</xdr:rowOff>
    </xdr:from>
    <xdr:to>
      <xdr:col>5</xdr:col>
      <xdr:colOff>1237027</xdr:colOff>
      <xdr:row>4</xdr:row>
      <xdr:rowOff>125412</xdr:rowOff>
    </xdr:to>
    <xdr:pic>
      <xdr:nvPicPr>
        <xdr:cNvPr id="3" name="Picture 2">
          <a:extLst>
            <a:ext uri="{FF2B5EF4-FFF2-40B4-BE49-F238E27FC236}">
              <a16:creationId xmlns:a16="http://schemas.microsoft.com/office/drawing/2014/main" id="{D1188EE2-2305-4077-8847-BFE59DE8D46B}"/>
            </a:ext>
          </a:extLst>
        </xdr:cNvPr>
        <xdr:cNvPicPr>
          <a:picLocks noChangeAspect="1"/>
        </xdr:cNvPicPr>
      </xdr:nvPicPr>
      <xdr:blipFill>
        <a:blip xmlns:r="http://schemas.openxmlformats.org/officeDocument/2006/relationships" r:embed="rId1"/>
        <a:stretch>
          <a:fillRect/>
        </a:stretch>
      </xdr:blipFill>
      <xdr:spPr>
        <a:xfrm>
          <a:off x="1357313" y="464343"/>
          <a:ext cx="5856652" cy="52387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1250156</xdr:colOff>
      <xdr:row>2</xdr:row>
      <xdr:rowOff>23813</xdr:rowOff>
    </xdr:from>
    <xdr:to>
      <xdr:col>4</xdr:col>
      <xdr:colOff>906827</xdr:colOff>
      <xdr:row>4</xdr:row>
      <xdr:rowOff>68263</xdr:rowOff>
    </xdr:to>
    <xdr:pic>
      <xdr:nvPicPr>
        <xdr:cNvPr id="3" name="Picture 2">
          <a:extLst>
            <a:ext uri="{FF2B5EF4-FFF2-40B4-BE49-F238E27FC236}">
              <a16:creationId xmlns:a16="http://schemas.microsoft.com/office/drawing/2014/main" id="{BB9A3C0E-42C7-4D92-AEA5-F5524C31ED84}"/>
            </a:ext>
          </a:extLst>
        </xdr:cNvPr>
        <xdr:cNvPicPr>
          <a:picLocks noChangeAspect="1"/>
        </xdr:cNvPicPr>
      </xdr:nvPicPr>
      <xdr:blipFill>
        <a:blip xmlns:r="http://schemas.openxmlformats.org/officeDocument/2006/relationships" r:embed="rId1"/>
        <a:stretch>
          <a:fillRect/>
        </a:stretch>
      </xdr:blipFill>
      <xdr:spPr>
        <a:xfrm>
          <a:off x="1940719" y="547688"/>
          <a:ext cx="5856652" cy="52387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690563</xdr:colOff>
      <xdr:row>1</xdr:row>
      <xdr:rowOff>226218</xdr:rowOff>
    </xdr:from>
    <xdr:to>
      <xdr:col>9</xdr:col>
      <xdr:colOff>502015</xdr:colOff>
      <xdr:row>3</xdr:row>
      <xdr:rowOff>217487</xdr:rowOff>
    </xdr:to>
    <xdr:pic>
      <xdr:nvPicPr>
        <xdr:cNvPr id="3" name="Picture 2">
          <a:extLst>
            <a:ext uri="{FF2B5EF4-FFF2-40B4-BE49-F238E27FC236}">
              <a16:creationId xmlns:a16="http://schemas.microsoft.com/office/drawing/2014/main" id="{D3B9C8FC-18B4-43CA-86C9-3D4A82DC1B8B}"/>
            </a:ext>
          </a:extLst>
        </xdr:cNvPr>
        <xdr:cNvPicPr>
          <a:picLocks noChangeAspect="1"/>
        </xdr:cNvPicPr>
      </xdr:nvPicPr>
      <xdr:blipFill>
        <a:blip xmlns:r="http://schemas.openxmlformats.org/officeDocument/2006/relationships" r:embed="rId1"/>
        <a:stretch>
          <a:fillRect/>
        </a:stretch>
      </xdr:blipFill>
      <xdr:spPr>
        <a:xfrm>
          <a:off x="2452688" y="392906"/>
          <a:ext cx="5856652" cy="52387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321469</xdr:colOff>
      <xdr:row>1</xdr:row>
      <xdr:rowOff>178594</xdr:rowOff>
    </xdr:from>
    <xdr:to>
      <xdr:col>2</xdr:col>
      <xdr:colOff>2095500</xdr:colOff>
      <xdr:row>4</xdr:row>
      <xdr:rowOff>8731</xdr:rowOff>
    </xdr:to>
    <xdr:pic>
      <xdr:nvPicPr>
        <xdr:cNvPr id="3" name="Picture 2">
          <a:extLst>
            <a:ext uri="{FF2B5EF4-FFF2-40B4-BE49-F238E27FC236}">
              <a16:creationId xmlns:a16="http://schemas.microsoft.com/office/drawing/2014/main" id="{CDE323C2-03AD-46D0-BC88-197E8C4D9E5B}"/>
            </a:ext>
          </a:extLst>
        </xdr:cNvPr>
        <xdr:cNvPicPr>
          <a:picLocks noChangeAspect="1"/>
        </xdr:cNvPicPr>
      </xdr:nvPicPr>
      <xdr:blipFill>
        <a:blip xmlns:r="http://schemas.openxmlformats.org/officeDocument/2006/relationships" r:embed="rId1"/>
        <a:stretch>
          <a:fillRect/>
        </a:stretch>
      </xdr:blipFill>
      <xdr:spPr>
        <a:xfrm>
          <a:off x="547688" y="381000"/>
          <a:ext cx="5512593" cy="44053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500063</xdr:colOff>
      <xdr:row>1</xdr:row>
      <xdr:rowOff>71438</xdr:rowOff>
    </xdr:from>
    <xdr:to>
      <xdr:col>4</xdr:col>
      <xdr:colOff>1153684</xdr:colOff>
      <xdr:row>3</xdr:row>
      <xdr:rowOff>160338</xdr:rowOff>
    </xdr:to>
    <xdr:pic>
      <xdr:nvPicPr>
        <xdr:cNvPr id="3" name="Picture 2">
          <a:extLst>
            <a:ext uri="{FF2B5EF4-FFF2-40B4-BE49-F238E27FC236}">
              <a16:creationId xmlns:a16="http://schemas.microsoft.com/office/drawing/2014/main" id="{F0F82E17-3A5A-4526-8DE0-DA3DE7D8B6E6}"/>
            </a:ext>
          </a:extLst>
        </xdr:cNvPr>
        <xdr:cNvPicPr>
          <a:picLocks noChangeAspect="1"/>
        </xdr:cNvPicPr>
      </xdr:nvPicPr>
      <xdr:blipFill>
        <a:blip xmlns:r="http://schemas.openxmlformats.org/officeDocument/2006/relationships" r:embed="rId1"/>
        <a:stretch>
          <a:fillRect/>
        </a:stretch>
      </xdr:blipFill>
      <xdr:spPr>
        <a:xfrm>
          <a:off x="1107282" y="273844"/>
          <a:ext cx="5856652" cy="52387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13</xdr:col>
      <xdr:colOff>330200</xdr:colOff>
      <xdr:row>4</xdr:row>
      <xdr:rowOff>82550</xdr:rowOff>
    </xdr:to>
    <xdr:pic>
      <xdr:nvPicPr>
        <xdr:cNvPr id="3" name="Picture 2">
          <a:extLst>
            <a:ext uri="{FF2B5EF4-FFF2-40B4-BE49-F238E27FC236}">
              <a16:creationId xmlns:a16="http://schemas.microsoft.com/office/drawing/2014/main" id="{8F95D7C0-DE83-43BF-A8F4-96332DE3597F}"/>
            </a:ext>
          </a:extLst>
        </xdr:cNvPr>
        <xdr:cNvPicPr>
          <a:picLocks noChangeAspect="1"/>
        </xdr:cNvPicPr>
      </xdr:nvPicPr>
      <xdr:blipFill>
        <a:blip xmlns:r="http://schemas.openxmlformats.org/officeDocument/2006/relationships" r:embed="rId1"/>
        <a:stretch>
          <a:fillRect/>
        </a:stretch>
      </xdr:blipFill>
      <xdr:spPr>
        <a:xfrm>
          <a:off x="7905750" y="552450"/>
          <a:ext cx="5181600" cy="447675"/>
        </a:xfrm>
        <a:prstGeom prst="rect">
          <a:avLst/>
        </a:prstGeom>
      </xdr:spPr>
    </xdr:pic>
    <xdr:clientData/>
  </xdr:twoCellAnchor>
  <xdr:oneCellAnchor>
    <xdr:from>
      <xdr:col>22</xdr:col>
      <xdr:colOff>0</xdr:colOff>
      <xdr:row>2</xdr:row>
      <xdr:rowOff>0</xdr:rowOff>
    </xdr:from>
    <xdr:ext cx="5405438" cy="442913"/>
    <xdr:pic>
      <xdr:nvPicPr>
        <xdr:cNvPr id="2" name="Picture 1">
          <a:extLst>
            <a:ext uri="{FF2B5EF4-FFF2-40B4-BE49-F238E27FC236}">
              <a16:creationId xmlns:a16="http://schemas.microsoft.com/office/drawing/2014/main" id="{C7F199D6-13FE-4ADB-B867-F1551C2C1D06}"/>
            </a:ext>
          </a:extLst>
        </xdr:cNvPr>
        <xdr:cNvPicPr>
          <a:picLocks noChangeAspect="1"/>
        </xdr:cNvPicPr>
      </xdr:nvPicPr>
      <xdr:blipFill>
        <a:blip xmlns:r="http://schemas.openxmlformats.org/officeDocument/2006/relationships" r:embed="rId1"/>
        <a:stretch>
          <a:fillRect/>
        </a:stretch>
      </xdr:blipFill>
      <xdr:spPr>
        <a:xfrm>
          <a:off x="8286750" y="535781"/>
          <a:ext cx="5405438" cy="442913"/>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twoCellAnchor editAs="oneCell">
    <xdr:from>
      <xdr:col>1</xdr:col>
      <xdr:colOff>130968</xdr:colOff>
      <xdr:row>1</xdr:row>
      <xdr:rowOff>59532</xdr:rowOff>
    </xdr:from>
    <xdr:to>
      <xdr:col>3</xdr:col>
      <xdr:colOff>354012</xdr:colOff>
      <xdr:row>3</xdr:row>
      <xdr:rowOff>44451</xdr:rowOff>
    </xdr:to>
    <xdr:pic>
      <xdr:nvPicPr>
        <xdr:cNvPr id="3" name="Picture 2">
          <a:extLst>
            <a:ext uri="{FF2B5EF4-FFF2-40B4-BE49-F238E27FC236}">
              <a16:creationId xmlns:a16="http://schemas.microsoft.com/office/drawing/2014/main" id="{7625A86F-E0F0-41DE-AC1A-D9578D25650F}"/>
            </a:ext>
          </a:extLst>
        </xdr:cNvPr>
        <xdr:cNvPicPr>
          <a:picLocks noChangeAspect="1"/>
        </xdr:cNvPicPr>
      </xdr:nvPicPr>
      <xdr:blipFill>
        <a:blip xmlns:r="http://schemas.openxmlformats.org/officeDocument/2006/relationships" r:embed="rId1"/>
        <a:stretch>
          <a:fillRect/>
        </a:stretch>
      </xdr:blipFill>
      <xdr:spPr>
        <a:xfrm>
          <a:off x="309562" y="250032"/>
          <a:ext cx="4202906" cy="52387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71437</xdr:colOff>
      <xdr:row>1</xdr:row>
      <xdr:rowOff>35719</xdr:rowOff>
    </xdr:from>
    <xdr:to>
      <xdr:col>5</xdr:col>
      <xdr:colOff>1333499</xdr:colOff>
      <xdr:row>3</xdr:row>
      <xdr:rowOff>26988</xdr:rowOff>
    </xdr:to>
    <xdr:pic>
      <xdr:nvPicPr>
        <xdr:cNvPr id="3" name="Picture 2">
          <a:extLst>
            <a:ext uri="{FF2B5EF4-FFF2-40B4-BE49-F238E27FC236}">
              <a16:creationId xmlns:a16="http://schemas.microsoft.com/office/drawing/2014/main" id="{3BC0B321-40DA-4113-85B3-0733148E943E}"/>
            </a:ext>
          </a:extLst>
        </xdr:cNvPr>
        <xdr:cNvPicPr>
          <a:picLocks noChangeAspect="1"/>
        </xdr:cNvPicPr>
      </xdr:nvPicPr>
      <xdr:blipFill>
        <a:blip xmlns:r="http://schemas.openxmlformats.org/officeDocument/2006/relationships" r:embed="rId1"/>
        <a:stretch>
          <a:fillRect/>
        </a:stretch>
      </xdr:blipFill>
      <xdr:spPr>
        <a:xfrm>
          <a:off x="333375" y="226219"/>
          <a:ext cx="5691187" cy="52387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119063</xdr:colOff>
      <xdr:row>1</xdr:row>
      <xdr:rowOff>178594</xdr:rowOff>
    </xdr:from>
    <xdr:to>
      <xdr:col>6</xdr:col>
      <xdr:colOff>951278</xdr:colOff>
      <xdr:row>3</xdr:row>
      <xdr:rowOff>163513</xdr:rowOff>
    </xdr:to>
    <xdr:pic>
      <xdr:nvPicPr>
        <xdr:cNvPr id="3" name="Picture 2">
          <a:extLst>
            <a:ext uri="{FF2B5EF4-FFF2-40B4-BE49-F238E27FC236}">
              <a16:creationId xmlns:a16="http://schemas.microsoft.com/office/drawing/2014/main" id="{FD7517E7-8B47-455B-8581-42633C49B1D0}"/>
            </a:ext>
          </a:extLst>
        </xdr:cNvPr>
        <xdr:cNvPicPr>
          <a:picLocks noChangeAspect="1"/>
        </xdr:cNvPicPr>
      </xdr:nvPicPr>
      <xdr:blipFill>
        <a:blip xmlns:r="http://schemas.openxmlformats.org/officeDocument/2006/relationships" r:embed="rId1"/>
        <a:stretch>
          <a:fillRect/>
        </a:stretch>
      </xdr:blipFill>
      <xdr:spPr>
        <a:xfrm>
          <a:off x="631032" y="369094"/>
          <a:ext cx="5856652" cy="52387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95250</xdr:colOff>
      <xdr:row>1</xdr:row>
      <xdr:rowOff>71437</xdr:rowOff>
    </xdr:from>
    <xdr:to>
      <xdr:col>3</xdr:col>
      <xdr:colOff>2503488</xdr:colOff>
      <xdr:row>3</xdr:row>
      <xdr:rowOff>59531</xdr:rowOff>
    </xdr:to>
    <xdr:pic>
      <xdr:nvPicPr>
        <xdr:cNvPr id="3" name="Picture 2">
          <a:extLst>
            <a:ext uri="{FF2B5EF4-FFF2-40B4-BE49-F238E27FC236}">
              <a16:creationId xmlns:a16="http://schemas.microsoft.com/office/drawing/2014/main" id="{881B91C8-798F-4B3E-AE6E-442D0EF73D5E}"/>
            </a:ext>
          </a:extLst>
        </xdr:cNvPr>
        <xdr:cNvPicPr>
          <a:picLocks noChangeAspect="1"/>
        </xdr:cNvPicPr>
      </xdr:nvPicPr>
      <xdr:blipFill>
        <a:blip xmlns:r="http://schemas.openxmlformats.org/officeDocument/2006/relationships" r:embed="rId1"/>
        <a:stretch>
          <a:fillRect/>
        </a:stretch>
      </xdr:blipFill>
      <xdr:spPr>
        <a:xfrm>
          <a:off x="261938" y="261937"/>
          <a:ext cx="5393531" cy="52387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xdr:col>
      <xdr:colOff>0</xdr:colOff>
      <xdr:row>1</xdr:row>
      <xdr:rowOff>142875</xdr:rowOff>
    </xdr:from>
    <xdr:to>
      <xdr:col>5</xdr:col>
      <xdr:colOff>1740264</xdr:colOff>
      <xdr:row>3</xdr:row>
      <xdr:rowOff>130969</xdr:rowOff>
    </xdr:to>
    <xdr:pic>
      <xdr:nvPicPr>
        <xdr:cNvPr id="3" name="Picture 2">
          <a:extLst>
            <a:ext uri="{FF2B5EF4-FFF2-40B4-BE49-F238E27FC236}">
              <a16:creationId xmlns:a16="http://schemas.microsoft.com/office/drawing/2014/main" id="{3D0D5419-CE81-4291-8003-0437374BE680}"/>
            </a:ext>
          </a:extLst>
        </xdr:cNvPr>
        <xdr:cNvPicPr>
          <a:picLocks noChangeAspect="1"/>
        </xdr:cNvPicPr>
      </xdr:nvPicPr>
      <xdr:blipFill>
        <a:blip xmlns:r="http://schemas.openxmlformats.org/officeDocument/2006/relationships" r:embed="rId1"/>
        <a:stretch>
          <a:fillRect/>
        </a:stretch>
      </xdr:blipFill>
      <xdr:spPr>
        <a:xfrm>
          <a:off x="762000" y="333375"/>
          <a:ext cx="5856652" cy="52387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xdr:col>
      <xdr:colOff>23813</xdr:colOff>
      <xdr:row>1</xdr:row>
      <xdr:rowOff>142875</xdr:rowOff>
    </xdr:from>
    <xdr:to>
      <xdr:col>7</xdr:col>
      <xdr:colOff>965099</xdr:colOff>
      <xdr:row>3</xdr:row>
      <xdr:rowOff>130969</xdr:rowOff>
    </xdr:to>
    <xdr:pic>
      <xdr:nvPicPr>
        <xdr:cNvPr id="3" name="Picture 2">
          <a:extLst>
            <a:ext uri="{FF2B5EF4-FFF2-40B4-BE49-F238E27FC236}">
              <a16:creationId xmlns:a16="http://schemas.microsoft.com/office/drawing/2014/main" id="{BB9D9F5D-A98F-4A68-B435-708B2565B10A}"/>
            </a:ext>
          </a:extLst>
        </xdr:cNvPr>
        <xdr:cNvPicPr>
          <a:picLocks noChangeAspect="1"/>
        </xdr:cNvPicPr>
      </xdr:nvPicPr>
      <xdr:blipFill>
        <a:blip xmlns:r="http://schemas.openxmlformats.org/officeDocument/2006/relationships" r:embed="rId1"/>
        <a:stretch>
          <a:fillRect/>
        </a:stretch>
      </xdr:blipFill>
      <xdr:spPr>
        <a:xfrm>
          <a:off x="1059657" y="309563"/>
          <a:ext cx="5856652" cy="52387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11906</xdr:colOff>
      <xdr:row>2</xdr:row>
      <xdr:rowOff>202407</xdr:rowOff>
    </xdr:from>
    <xdr:to>
      <xdr:col>5</xdr:col>
      <xdr:colOff>730615</xdr:colOff>
      <xdr:row>5</xdr:row>
      <xdr:rowOff>11907</xdr:rowOff>
    </xdr:to>
    <xdr:pic>
      <xdr:nvPicPr>
        <xdr:cNvPr id="3" name="Picture 2">
          <a:extLst>
            <a:ext uri="{FF2B5EF4-FFF2-40B4-BE49-F238E27FC236}">
              <a16:creationId xmlns:a16="http://schemas.microsoft.com/office/drawing/2014/main" id="{98C166DC-67AC-40A6-93E9-3BF01C373B20}"/>
            </a:ext>
          </a:extLst>
        </xdr:cNvPr>
        <xdr:cNvPicPr>
          <a:picLocks noChangeAspect="1"/>
        </xdr:cNvPicPr>
      </xdr:nvPicPr>
      <xdr:blipFill>
        <a:blip xmlns:r="http://schemas.openxmlformats.org/officeDocument/2006/relationships" r:embed="rId1"/>
        <a:stretch>
          <a:fillRect/>
        </a:stretch>
      </xdr:blipFill>
      <xdr:spPr>
        <a:xfrm>
          <a:off x="1035844" y="535782"/>
          <a:ext cx="5856652" cy="52387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8</xdr:col>
      <xdr:colOff>290392</xdr:colOff>
      <xdr:row>43</xdr:row>
      <xdr:rowOff>0</xdr:rowOff>
    </xdr:from>
    <xdr:to>
      <xdr:col>12</xdr:col>
      <xdr:colOff>676275</xdr:colOff>
      <xdr:row>76</xdr:row>
      <xdr:rowOff>11205</xdr:rowOff>
    </xdr:to>
    <xdr:graphicFrame macro="">
      <xdr:nvGraphicFramePr>
        <xdr:cNvPr id="2" name="Graphique 2">
          <a:extLst>
            <a:ext uri="{FF2B5EF4-FFF2-40B4-BE49-F238E27FC236}">
              <a16:creationId xmlns:a16="http://schemas.microsoft.com/office/drawing/2014/main" id="{33ACE8DD-F999-4014-8D67-B02466D7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290392</xdr:colOff>
      <xdr:row>83</xdr:row>
      <xdr:rowOff>0</xdr:rowOff>
    </xdr:from>
    <xdr:to>
      <xdr:col>12</xdr:col>
      <xdr:colOff>676275</xdr:colOff>
      <xdr:row>115</xdr:row>
      <xdr:rowOff>179294</xdr:rowOff>
    </xdr:to>
    <xdr:graphicFrame macro="">
      <xdr:nvGraphicFramePr>
        <xdr:cNvPr id="3" name="Graphique 3">
          <a:extLst>
            <a:ext uri="{FF2B5EF4-FFF2-40B4-BE49-F238E27FC236}">
              <a16:creationId xmlns:a16="http://schemas.microsoft.com/office/drawing/2014/main" id="{333E126A-685B-42A1-AB27-A8C790160D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306400</xdr:colOff>
      <xdr:row>121</xdr:row>
      <xdr:rowOff>156883</xdr:rowOff>
    </xdr:from>
    <xdr:to>
      <xdr:col>12</xdr:col>
      <xdr:colOff>676275</xdr:colOff>
      <xdr:row>137</xdr:row>
      <xdr:rowOff>22412</xdr:rowOff>
    </xdr:to>
    <xdr:graphicFrame macro="">
      <xdr:nvGraphicFramePr>
        <xdr:cNvPr id="4" name="Graphique 4">
          <a:extLst>
            <a:ext uri="{FF2B5EF4-FFF2-40B4-BE49-F238E27FC236}">
              <a16:creationId xmlns:a16="http://schemas.microsoft.com/office/drawing/2014/main" id="{72BB3477-DE67-435D-8775-B9F7552DDD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317287</xdr:colOff>
      <xdr:row>164</xdr:row>
      <xdr:rowOff>0</xdr:rowOff>
    </xdr:from>
    <xdr:to>
      <xdr:col>12</xdr:col>
      <xdr:colOff>685800</xdr:colOff>
      <xdr:row>193</xdr:row>
      <xdr:rowOff>22410</xdr:rowOff>
    </xdr:to>
    <xdr:graphicFrame macro="">
      <xdr:nvGraphicFramePr>
        <xdr:cNvPr id="5" name="Graphique 5">
          <a:extLst>
            <a:ext uri="{FF2B5EF4-FFF2-40B4-BE49-F238E27FC236}">
              <a16:creationId xmlns:a16="http://schemas.microsoft.com/office/drawing/2014/main" id="{184399F6-BEC1-422D-97DA-37870B309C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297090</xdr:colOff>
      <xdr:row>198</xdr:row>
      <xdr:rowOff>177800</xdr:rowOff>
    </xdr:from>
    <xdr:to>
      <xdr:col>12</xdr:col>
      <xdr:colOff>685801</xdr:colOff>
      <xdr:row>227</xdr:row>
      <xdr:rowOff>23812</xdr:rowOff>
    </xdr:to>
    <xdr:graphicFrame macro="">
      <xdr:nvGraphicFramePr>
        <xdr:cNvPr id="6" name="Graphique 6">
          <a:extLst>
            <a:ext uri="{FF2B5EF4-FFF2-40B4-BE49-F238E27FC236}">
              <a16:creationId xmlns:a16="http://schemas.microsoft.com/office/drawing/2014/main" id="{C57FD65A-EDF5-4743-9E58-9D638B747F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274437</xdr:colOff>
      <xdr:row>230</xdr:row>
      <xdr:rowOff>161100</xdr:rowOff>
    </xdr:from>
    <xdr:to>
      <xdr:col>12</xdr:col>
      <xdr:colOff>685801</xdr:colOff>
      <xdr:row>250</xdr:row>
      <xdr:rowOff>35718</xdr:rowOff>
    </xdr:to>
    <xdr:graphicFrame macro="">
      <xdr:nvGraphicFramePr>
        <xdr:cNvPr id="7" name="Graphique 7">
          <a:extLst>
            <a:ext uri="{FF2B5EF4-FFF2-40B4-BE49-F238E27FC236}">
              <a16:creationId xmlns:a16="http://schemas.microsoft.com/office/drawing/2014/main" id="{402320C3-4FA3-42C0-9A75-7AF4F9BB14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280148</xdr:colOff>
      <xdr:row>254</xdr:row>
      <xdr:rowOff>0</xdr:rowOff>
    </xdr:from>
    <xdr:to>
      <xdr:col>12</xdr:col>
      <xdr:colOff>676276</xdr:colOff>
      <xdr:row>259</xdr:row>
      <xdr:rowOff>44824</xdr:rowOff>
    </xdr:to>
    <xdr:graphicFrame macro="">
      <xdr:nvGraphicFramePr>
        <xdr:cNvPr id="8" name="Graphique 8">
          <a:extLst>
            <a:ext uri="{FF2B5EF4-FFF2-40B4-BE49-F238E27FC236}">
              <a16:creationId xmlns:a16="http://schemas.microsoft.com/office/drawing/2014/main" id="{28EE596A-2FE4-4237-AFED-006B9014D0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297704</xdr:colOff>
      <xdr:row>264</xdr:row>
      <xdr:rowOff>0</xdr:rowOff>
    </xdr:from>
    <xdr:to>
      <xdr:col>12</xdr:col>
      <xdr:colOff>676276</xdr:colOff>
      <xdr:row>276</xdr:row>
      <xdr:rowOff>11906</xdr:rowOff>
    </xdr:to>
    <xdr:graphicFrame macro="">
      <xdr:nvGraphicFramePr>
        <xdr:cNvPr id="9" name="Graphique 9">
          <a:extLst>
            <a:ext uri="{FF2B5EF4-FFF2-40B4-BE49-F238E27FC236}">
              <a16:creationId xmlns:a16="http://schemas.microsoft.com/office/drawing/2014/main" id="{A8A20007-5557-4260-BADB-8146D33D49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302560</xdr:colOff>
      <xdr:row>297</xdr:row>
      <xdr:rowOff>0</xdr:rowOff>
    </xdr:from>
    <xdr:to>
      <xdr:col>12</xdr:col>
      <xdr:colOff>695326</xdr:colOff>
      <xdr:row>313</xdr:row>
      <xdr:rowOff>11206</xdr:rowOff>
    </xdr:to>
    <xdr:graphicFrame macro="">
      <xdr:nvGraphicFramePr>
        <xdr:cNvPr id="10" name="Graphique 10">
          <a:extLst>
            <a:ext uri="{FF2B5EF4-FFF2-40B4-BE49-F238E27FC236}">
              <a16:creationId xmlns:a16="http://schemas.microsoft.com/office/drawing/2014/main" id="{161036F7-A297-4CCB-81C1-4D7D712DF9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8</xdr:col>
      <xdr:colOff>273798</xdr:colOff>
      <xdr:row>317</xdr:row>
      <xdr:rowOff>28762</xdr:rowOff>
    </xdr:from>
    <xdr:to>
      <xdr:col>12</xdr:col>
      <xdr:colOff>695325</xdr:colOff>
      <xdr:row>324</xdr:row>
      <xdr:rowOff>-1</xdr:rowOff>
    </xdr:to>
    <xdr:graphicFrame macro="">
      <xdr:nvGraphicFramePr>
        <xdr:cNvPr id="11" name="Graphique 11">
          <a:extLst>
            <a:ext uri="{FF2B5EF4-FFF2-40B4-BE49-F238E27FC236}">
              <a16:creationId xmlns:a16="http://schemas.microsoft.com/office/drawing/2014/main" id="{451AD4A4-1862-499B-AAA1-BEDD951856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xdr:col>
      <xdr:colOff>268942</xdr:colOff>
      <xdr:row>337</xdr:row>
      <xdr:rowOff>180975</xdr:rowOff>
    </xdr:from>
    <xdr:to>
      <xdr:col>12</xdr:col>
      <xdr:colOff>695325</xdr:colOff>
      <xdr:row>360</xdr:row>
      <xdr:rowOff>0</xdr:rowOff>
    </xdr:to>
    <xdr:graphicFrame macro="">
      <xdr:nvGraphicFramePr>
        <xdr:cNvPr id="12" name="Graphique 12">
          <a:extLst>
            <a:ext uri="{FF2B5EF4-FFF2-40B4-BE49-F238E27FC236}">
              <a16:creationId xmlns:a16="http://schemas.microsoft.com/office/drawing/2014/main" id="{4A709573-B9C4-42C0-8E79-ED735A6980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8</xdr:col>
      <xdr:colOff>302559</xdr:colOff>
      <xdr:row>380</xdr:row>
      <xdr:rowOff>0</xdr:rowOff>
    </xdr:from>
    <xdr:to>
      <xdr:col>12</xdr:col>
      <xdr:colOff>704850</xdr:colOff>
      <xdr:row>388</xdr:row>
      <xdr:rowOff>19050</xdr:rowOff>
    </xdr:to>
    <xdr:graphicFrame macro="">
      <xdr:nvGraphicFramePr>
        <xdr:cNvPr id="13" name="Graphique 13">
          <a:extLst>
            <a:ext uri="{FF2B5EF4-FFF2-40B4-BE49-F238E27FC236}">
              <a16:creationId xmlns:a16="http://schemas.microsoft.com/office/drawing/2014/main" id="{4AF02069-CD8A-4283-A76B-A6AF7BCD86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4</xdr:col>
      <xdr:colOff>1143000</xdr:colOff>
      <xdr:row>1</xdr:row>
      <xdr:rowOff>261937</xdr:rowOff>
    </xdr:from>
    <xdr:to>
      <xdr:col>6</xdr:col>
      <xdr:colOff>1114790</xdr:colOff>
      <xdr:row>3</xdr:row>
      <xdr:rowOff>103981</xdr:rowOff>
    </xdr:to>
    <xdr:pic>
      <xdr:nvPicPr>
        <xdr:cNvPr id="16" name="Picture 15">
          <a:extLst>
            <a:ext uri="{FF2B5EF4-FFF2-40B4-BE49-F238E27FC236}">
              <a16:creationId xmlns:a16="http://schemas.microsoft.com/office/drawing/2014/main" id="{5CC8339F-ED7F-4066-81E8-FE20C94AF20B}"/>
            </a:ext>
          </a:extLst>
        </xdr:cNvPr>
        <xdr:cNvPicPr>
          <a:picLocks noChangeAspect="1"/>
        </xdr:cNvPicPr>
      </xdr:nvPicPr>
      <xdr:blipFill>
        <a:blip xmlns:r="http://schemas.openxmlformats.org/officeDocument/2006/relationships" r:embed="rId13"/>
        <a:stretch>
          <a:fillRect/>
        </a:stretch>
      </xdr:blipFill>
      <xdr:spPr>
        <a:xfrm>
          <a:off x="3976688" y="452437"/>
          <a:ext cx="5856652" cy="523875"/>
        </a:xfrm>
        <a:prstGeom prst="rect">
          <a:avLst/>
        </a:prstGeom>
      </xdr:spPr>
    </xdr:pic>
    <xdr:clientData/>
  </xdr:twoCellAnchor>
  <xdr:twoCellAnchor>
    <xdr:from>
      <xdr:col>8</xdr:col>
      <xdr:colOff>306400</xdr:colOff>
      <xdr:row>140</xdr:row>
      <xdr:rowOff>156883</xdr:rowOff>
    </xdr:from>
    <xdr:to>
      <xdr:col>12</xdr:col>
      <xdr:colOff>676275</xdr:colOff>
      <xdr:row>156</xdr:row>
      <xdr:rowOff>22412</xdr:rowOff>
    </xdr:to>
    <xdr:graphicFrame macro="">
      <xdr:nvGraphicFramePr>
        <xdr:cNvPr id="15" name="Graphique 4">
          <a:extLst>
            <a:ext uri="{FF2B5EF4-FFF2-40B4-BE49-F238E27FC236}">
              <a16:creationId xmlns:a16="http://schemas.microsoft.com/office/drawing/2014/main" id="{4014CB2C-8EA9-4585-B02C-C69B3E2C60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8</xdr:col>
      <xdr:colOff>297704</xdr:colOff>
      <xdr:row>280</xdr:row>
      <xdr:rowOff>0</xdr:rowOff>
    </xdr:from>
    <xdr:to>
      <xdr:col>12</xdr:col>
      <xdr:colOff>676276</xdr:colOff>
      <xdr:row>292</xdr:row>
      <xdr:rowOff>190500</xdr:rowOff>
    </xdr:to>
    <xdr:graphicFrame macro="">
      <xdr:nvGraphicFramePr>
        <xdr:cNvPr id="18" name="Graphique 9">
          <a:extLst>
            <a:ext uri="{FF2B5EF4-FFF2-40B4-BE49-F238E27FC236}">
              <a16:creationId xmlns:a16="http://schemas.microsoft.com/office/drawing/2014/main" id="{D279A46E-1228-456B-A6BC-B3EF4DE807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8</xdr:col>
      <xdr:colOff>273798</xdr:colOff>
      <xdr:row>326</xdr:row>
      <xdr:rowOff>28762</xdr:rowOff>
    </xdr:from>
    <xdr:to>
      <xdr:col>12</xdr:col>
      <xdr:colOff>695325</xdr:colOff>
      <xdr:row>332</xdr:row>
      <xdr:rowOff>-1</xdr:rowOff>
    </xdr:to>
    <xdr:graphicFrame macro="">
      <xdr:nvGraphicFramePr>
        <xdr:cNvPr id="19" name="Graphique 11">
          <a:extLst>
            <a:ext uri="{FF2B5EF4-FFF2-40B4-BE49-F238E27FC236}">
              <a16:creationId xmlns:a16="http://schemas.microsoft.com/office/drawing/2014/main" id="{FA10A63A-0EF8-43E3-BD37-C12B2E402C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8</xdr:col>
      <xdr:colOff>302559</xdr:colOff>
      <xdr:row>362</xdr:row>
      <xdr:rowOff>0</xdr:rowOff>
    </xdr:from>
    <xdr:to>
      <xdr:col>12</xdr:col>
      <xdr:colOff>704850</xdr:colOff>
      <xdr:row>367</xdr:row>
      <xdr:rowOff>19050</xdr:rowOff>
    </xdr:to>
    <xdr:graphicFrame macro="">
      <xdr:nvGraphicFramePr>
        <xdr:cNvPr id="21" name="Graphique 13">
          <a:extLst>
            <a:ext uri="{FF2B5EF4-FFF2-40B4-BE49-F238E27FC236}">
              <a16:creationId xmlns:a16="http://schemas.microsoft.com/office/drawing/2014/main" id="{349B4FBB-2B28-4D07-8FF3-4114238AE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8</xdr:col>
      <xdr:colOff>302559</xdr:colOff>
      <xdr:row>369</xdr:row>
      <xdr:rowOff>0</xdr:rowOff>
    </xdr:from>
    <xdr:to>
      <xdr:col>12</xdr:col>
      <xdr:colOff>704850</xdr:colOff>
      <xdr:row>376</xdr:row>
      <xdr:rowOff>19050</xdr:rowOff>
    </xdr:to>
    <xdr:graphicFrame macro="">
      <xdr:nvGraphicFramePr>
        <xdr:cNvPr id="22" name="Graphique 13">
          <a:extLst>
            <a:ext uri="{FF2B5EF4-FFF2-40B4-BE49-F238E27FC236}">
              <a16:creationId xmlns:a16="http://schemas.microsoft.com/office/drawing/2014/main" id="{083685F0-A114-40A0-91F8-3E23AE8B66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6</xdr:col>
      <xdr:colOff>811577</xdr:colOff>
      <xdr:row>5</xdr:row>
      <xdr:rowOff>8731</xdr:rowOff>
    </xdr:to>
    <xdr:pic>
      <xdr:nvPicPr>
        <xdr:cNvPr id="3" name="Picture 2">
          <a:extLst>
            <a:ext uri="{FF2B5EF4-FFF2-40B4-BE49-F238E27FC236}">
              <a16:creationId xmlns:a16="http://schemas.microsoft.com/office/drawing/2014/main" id="{95F4BC90-4D18-4FDA-AAAB-8F30A240BAF4}"/>
            </a:ext>
          </a:extLst>
        </xdr:cNvPr>
        <xdr:cNvPicPr>
          <a:picLocks noChangeAspect="1"/>
        </xdr:cNvPicPr>
      </xdr:nvPicPr>
      <xdr:blipFill>
        <a:blip xmlns:r="http://schemas.openxmlformats.org/officeDocument/2006/relationships" r:embed="rId1"/>
        <a:stretch>
          <a:fillRect/>
        </a:stretch>
      </xdr:blipFill>
      <xdr:spPr>
        <a:xfrm>
          <a:off x="595313" y="523875"/>
          <a:ext cx="5856652" cy="52387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130969</xdr:colOff>
      <xdr:row>1</xdr:row>
      <xdr:rowOff>214313</xdr:rowOff>
    </xdr:from>
    <xdr:to>
      <xdr:col>5</xdr:col>
      <xdr:colOff>696912</xdr:colOff>
      <xdr:row>4</xdr:row>
      <xdr:rowOff>30163</xdr:rowOff>
    </xdr:to>
    <xdr:pic>
      <xdr:nvPicPr>
        <xdr:cNvPr id="4" name="Picture 3">
          <a:extLst>
            <a:ext uri="{FF2B5EF4-FFF2-40B4-BE49-F238E27FC236}">
              <a16:creationId xmlns:a16="http://schemas.microsoft.com/office/drawing/2014/main" id="{294611B1-6A55-4D27-9EED-531BFF24AE4F}"/>
            </a:ext>
          </a:extLst>
        </xdr:cNvPr>
        <xdr:cNvPicPr>
          <a:picLocks noChangeAspect="1"/>
        </xdr:cNvPicPr>
      </xdr:nvPicPr>
      <xdr:blipFill>
        <a:blip xmlns:r="http://schemas.openxmlformats.org/officeDocument/2006/relationships" r:embed="rId1"/>
        <a:stretch>
          <a:fillRect/>
        </a:stretch>
      </xdr:blipFill>
      <xdr:spPr>
        <a:xfrm>
          <a:off x="309563" y="381001"/>
          <a:ext cx="5191124" cy="52387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83344</xdr:colOff>
      <xdr:row>1</xdr:row>
      <xdr:rowOff>83344</xdr:rowOff>
    </xdr:from>
    <xdr:to>
      <xdr:col>4</xdr:col>
      <xdr:colOff>1713277</xdr:colOff>
      <xdr:row>3</xdr:row>
      <xdr:rowOff>68263</xdr:rowOff>
    </xdr:to>
    <xdr:pic>
      <xdr:nvPicPr>
        <xdr:cNvPr id="3" name="Picture 2">
          <a:extLst>
            <a:ext uri="{FF2B5EF4-FFF2-40B4-BE49-F238E27FC236}">
              <a16:creationId xmlns:a16="http://schemas.microsoft.com/office/drawing/2014/main" id="{99983086-835B-4B1E-B099-55A6660CBCAF}"/>
            </a:ext>
          </a:extLst>
        </xdr:cNvPr>
        <xdr:cNvPicPr>
          <a:picLocks noChangeAspect="1"/>
        </xdr:cNvPicPr>
      </xdr:nvPicPr>
      <xdr:blipFill>
        <a:blip xmlns:r="http://schemas.openxmlformats.org/officeDocument/2006/relationships" r:embed="rId1"/>
        <a:stretch>
          <a:fillRect/>
        </a:stretch>
      </xdr:blipFill>
      <xdr:spPr>
        <a:xfrm>
          <a:off x="261938" y="250032"/>
          <a:ext cx="5856652" cy="5238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onathan Drouet" id="{313929E4-2708-41AE-8678-A61EF0F4F796}" userId="S::jonathan.drouet@iqeq.com::4adfbc25-4024-4581-ad17-fb94f434c45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27" dT="2024-10-18T13:49:37.36" personId="{313929E4-2708-41AE-8678-A61EF0F4F796}" id="{CF1899B4-0C4C-4D19-83E4-19077A7B21D3}">
    <text xml:space="preserve">Hourly rate
Hourly RatePrice     WT per day
Junior150.00 €          1,000.00 €
Senior250.00 €          1,700.00 €
</text>
  </threadedComment>
  <threadedComment ref="C31" dT="2024-09-25T14:33:13.19" personId="{313929E4-2708-41AE-8678-A61EF0F4F796}" id="{DE186C95-DD7C-4F53-85B6-8435CE4E80A9}">
    <text>Limite : 150 000 euros au total</text>
  </threadedComment>
  <threadedComment ref="C33" dT="2024-09-25T13:15:32.24" personId="{313929E4-2708-41AE-8678-A61EF0F4F796}" id="{D7D74D4C-A6C2-4267-83FF-025868842B85}">
    <text>a fee of 0,004 per cent of the Outstanding Principal Balance of the Purchased Home Loan Receivables over EUR 100,000,000, per annum</text>
  </threadedComment>
  <threadedComment ref="C37" dT="2024-09-25T15:03:55.85" personId="{313929E4-2708-41AE-8678-A61EF0F4F796}" id="{4FD3440D-8BBD-48BC-A4E4-C7CE80E5FA65}">
    <text>15 euros par virement papier</text>
  </threadedComment>
  <threadedComment ref="C49" dT="2024-10-18T14:06:54.29" personId="{313929E4-2708-41AE-8678-A61EF0F4F796}" id="{44997AB0-5955-4BD2-AB1F-44EB6512FEEB}">
    <text>The Issuer shall pay the annual fees payable to the Autorité des Marchés Financiers in an amount equal (as of the date of the Prospectus) to 0.0008 per cent of the Principal Amount Outstanding of the Class A Notes, the Class B Notes and the Units recorded on 31 December in each year.</text>
  </threadedComment>
  <threadedComment ref="C53" dT="2024-10-18T14:10:32.73" personId="{313929E4-2708-41AE-8678-A61EF0F4F796}" id="{05749C75-8496-42D8-AA87-E16CCA3A0FA1}">
    <text xml:space="preserve">The Issuer shall pay to the Servicer on each Payment Date and in accordance with the relevant Priority of Payments an administration and management fee (excluding tax) of 1/12 of 0.25 per cent of the Outstanding Principal Balances of the Performing Purchased Home Loan Receivables </text>
  </threadedComment>
  <threadedComment ref="C54" dT="2024-10-18T14:11:21.66" personId="{313929E4-2708-41AE-8678-A61EF0F4F796}" id="{9E88C6CF-C5AD-4A9C-BEF8-1706E7963D3D}">
    <text xml:space="preserve">the Issuer shall pay a servicing and recovery fee (excluding tax) to the Servicer of 1/12 of 0.35 per cent of the Outstanding Principal Balances of (i) the Delinquent Home Loan Receivables and (ii) the aggregate Defaulted Amounts of all Defaulted Home Loan Receivables (excluding Written-off Home Loan Receivables) on the opening of the first Business Day of the Collection Period immediately preceding such Payment Date </text>
  </threadedComment>
</ThreadedComments>
</file>

<file path=xl/worksheets/_rels/sheet2.xml.rels><?xml version="1.0" encoding="UTF-8" standalone="yes"?>
<Relationships xmlns="http://schemas.openxmlformats.org/package/2006/relationships"><Relationship Id="rId3" Type="http://schemas.openxmlformats.org/officeDocument/2006/relationships/hyperlink" Target="mailto:omar.ghannam@iqeq.com" TargetMode="External"/><Relationship Id="rId7" Type="http://schemas.openxmlformats.org/officeDocument/2006/relationships/drawing" Target="../drawings/drawing1.xml"/><Relationship Id="rId2" Type="http://schemas.openxmlformats.org/officeDocument/2006/relationships/hyperlink" Target="mailto:jonathan.drouet@iqeq.com" TargetMode="External"/><Relationship Id="rId1" Type="http://schemas.openxmlformats.org/officeDocument/2006/relationships/hyperlink" Target="mailto:dimitri.bellaiche@iqeq.com" TargetMode="External"/><Relationship Id="rId6" Type="http://schemas.openxmlformats.org/officeDocument/2006/relationships/printerSettings" Target="../printerSettings/printerSettings1.bin"/><Relationship Id="rId5" Type="http://schemas.openxmlformats.org/officeDocument/2006/relationships/hyperlink" Target="mailto:nicolas.Houot@iqeq.com" TargetMode="External"/><Relationship Id="rId4" Type="http://schemas.openxmlformats.org/officeDocument/2006/relationships/hyperlink" Target="mailto:omar.ghannam@iqeq.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6.xml"/><Relationship Id="rId1" Type="http://schemas.openxmlformats.org/officeDocument/2006/relationships/printerSettings" Target="../printerSettings/printerSettings14.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3" Type="http://schemas.openxmlformats.org/officeDocument/2006/relationships/hyperlink" Target="mailto:omar.ghannam@iqeq.com" TargetMode="External"/><Relationship Id="rId7" Type="http://schemas.openxmlformats.org/officeDocument/2006/relationships/drawing" Target="../drawings/drawing20.xml"/><Relationship Id="rId2" Type="http://schemas.openxmlformats.org/officeDocument/2006/relationships/hyperlink" Target="mailto:jonathan.drouet@iqeq.com" TargetMode="External"/><Relationship Id="rId1" Type="http://schemas.openxmlformats.org/officeDocument/2006/relationships/hyperlink" Target="mailto:dimitri.bellaiche@iqeq.com" TargetMode="External"/><Relationship Id="rId6" Type="http://schemas.openxmlformats.org/officeDocument/2006/relationships/printerSettings" Target="../printerSettings/printerSettings18.bin"/><Relationship Id="rId5" Type="http://schemas.openxmlformats.org/officeDocument/2006/relationships/hyperlink" Target="mailto:nicolas.Houot@iqeq.com" TargetMode="External"/><Relationship Id="rId4" Type="http://schemas.openxmlformats.org/officeDocument/2006/relationships/hyperlink" Target="mailto:omar.ghannam@iqeq.com"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mailto:Dimitri.bellaiche@iqeq.com" TargetMode="External"/><Relationship Id="rId13" Type="http://schemas.openxmlformats.org/officeDocument/2006/relationships/hyperlink" Target="mailto:Mathieu.Brunet@socgen.com" TargetMode="External"/><Relationship Id="rId18" Type="http://schemas.openxmlformats.org/officeDocument/2006/relationships/hyperlink" Target="mailto:omar.ghannam@iqeq.com" TargetMode="External"/><Relationship Id="rId3" Type="http://schemas.openxmlformats.org/officeDocument/2006/relationships/hyperlink" Target="mailto:paula.CouceIglesias@moodys.com" TargetMode="External"/><Relationship Id="rId7" Type="http://schemas.openxmlformats.org/officeDocument/2006/relationships/hyperlink" Target="mailto:Hanan.bani@sgcib.com" TargetMode="External"/><Relationship Id="rId12" Type="http://schemas.openxmlformats.org/officeDocument/2006/relationships/hyperlink" Target="mailto:vincent.robin@socgen.com" TargetMode="External"/><Relationship Id="rId17" Type="http://schemas.openxmlformats.org/officeDocument/2006/relationships/hyperlink" Target="mailto:omar.ghannam@iqeq.com" TargetMode="External"/><Relationship Id="rId2" Type="http://schemas.openxmlformats.org/officeDocument/2006/relationships/hyperlink" Target="mailto:monitor.rmbs@moodys.com" TargetMode="External"/><Relationship Id="rId16" Type="http://schemas.openxmlformats.org/officeDocument/2006/relationships/hyperlink" Target="mailto:jonathan.drouet@iqeq.com" TargetMode="External"/><Relationship Id="rId20" Type="http://schemas.openxmlformats.org/officeDocument/2006/relationships/drawing" Target="../drawings/drawing21.xml"/><Relationship Id="rId1" Type="http://schemas.openxmlformats.org/officeDocument/2006/relationships/hyperlink" Target="mailto:nantes.gis-serv-fin@sgss.socgen.com" TargetMode="External"/><Relationship Id="rId6" Type="http://schemas.openxmlformats.org/officeDocument/2006/relationships/hyperlink" Target="mailto:Alexandre.adwokat@sgcib.com" TargetMode="External"/><Relationship Id="rId11" Type="http://schemas.openxmlformats.org/officeDocument/2006/relationships/hyperlink" Target="mailto:marie-sonia.nizard@socgen.com" TargetMode="External"/><Relationship Id="rId5" Type="http://schemas.openxmlformats.org/officeDocument/2006/relationships/hyperlink" Target="mailto:fct_redandblacksg@iqeq.com" TargetMode="External"/><Relationship Id="rId15" Type="http://schemas.openxmlformats.org/officeDocument/2006/relationships/hyperlink" Target="mailto:Agathe.Zinzindohoue@socgen.com" TargetMode="External"/><Relationship Id="rId10" Type="http://schemas.openxmlformats.org/officeDocument/2006/relationships/hyperlink" Target="mailto:Jerome.pigou@socgen.com" TargetMode="External"/><Relationship Id="rId19" Type="http://schemas.openxmlformats.org/officeDocument/2006/relationships/printerSettings" Target="../printerSettings/printerSettings19.bin"/><Relationship Id="rId4" Type="http://schemas.openxmlformats.org/officeDocument/2006/relationships/hyperlink" Target="mailto:Fabrice.olagnol@sgcib.com" TargetMode="External"/><Relationship Id="rId9" Type="http://schemas.openxmlformats.org/officeDocument/2006/relationships/hyperlink" Target="mailto:fund.corporateaction@sgss.socgen.com" TargetMode="External"/><Relationship Id="rId14" Type="http://schemas.openxmlformats.org/officeDocument/2006/relationships/hyperlink" Target="mailto:Agathe.Zinzindohoue@socgen.com"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2.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3.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4.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5.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6.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8.xml.rels><?xml version="1.0" encoding="UTF-8" standalone="yes"?>
<Relationships xmlns="http://schemas.openxmlformats.org/package/2006/relationships"><Relationship Id="rId1" Type="http://schemas.openxmlformats.org/officeDocument/2006/relationships/hyperlink" Target="mailto:Martine.Domingues@socge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02340-5CBF-4999-A047-C9C6A7B8C5C2}">
  <sheetPr codeName="Sheet2">
    <tabColor theme="0" tint="-0.249977111117893"/>
  </sheetPr>
  <dimension ref="B2:T69"/>
  <sheetViews>
    <sheetView topLeftCell="A15" zoomScale="85" zoomScaleNormal="85" workbookViewId="0">
      <selection activeCell="D38" sqref="D38"/>
    </sheetView>
  </sheetViews>
  <sheetFormatPr defaultColWidth="8.7109375" defaultRowHeight="15"/>
  <cols>
    <col min="2" max="2" width="11.5703125" customWidth="1"/>
    <col min="3" max="3" width="9.7109375" customWidth="1"/>
    <col min="4" max="4" width="20.85546875" bestFit="1" customWidth="1"/>
    <col min="5" max="5" width="17.42578125" customWidth="1"/>
    <col min="6" max="6" width="16.85546875" customWidth="1"/>
    <col min="7" max="7" width="5.28515625" customWidth="1"/>
    <col min="8" max="9" width="14" bestFit="1" customWidth="1"/>
    <col min="11" max="11" width="6.5703125" customWidth="1"/>
    <col min="12" max="12" width="5" customWidth="1"/>
    <col min="13" max="13" width="10.42578125" customWidth="1"/>
    <col min="18" max="18" width="17.5703125" customWidth="1"/>
    <col min="20" max="20" width="9.7109375" bestFit="1" customWidth="1"/>
  </cols>
  <sheetData>
    <row r="2" spans="2:13" ht="15.75" thickBot="1">
      <c r="K2" s="1238"/>
    </row>
    <row r="3" spans="2:13">
      <c r="B3" s="1786" t="s">
        <v>2021</v>
      </c>
      <c r="C3" s="1787" t="s">
        <v>2022</v>
      </c>
      <c r="D3" s="1788" t="s">
        <v>2023</v>
      </c>
      <c r="E3" s="1786" t="s">
        <v>2024</v>
      </c>
      <c r="F3" s="1787" t="s">
        <v>2025</v>
      </c>
      <c r="G3" s="1787"/>
    </row>
    <row r="4" spans="2:13">
      <c r="B4" s="1789"/>
      <c r="C4" s="1790"/>
      <c r="E4" s="1789"/>
      <c r="F4" s="1790"/>
      <c r="G4" s="1790"/>
      <c r="K4">
        <f>MONTH(B5)</f>
        <v>9</v>
      </c>
    </row>
    <row r="5" spans="2:13">
      <c r="B5" s="1796">
        <f>'00 - Cover'!F20</f>
        <v>46293</v>
      </c>
      <c r="C5" s="1790">
        <v>653000</v>
      </c>
      <c r="D5" s="1238" t="str">
        <f t="shared" ref="D5:D36" si="0">"Flux de "&amp;_xlfn.SINGLE( _xlfn.XLOOKUP($K$4,L:L,M:M,FALSE))</f>
        <v>Flux de Septembre</v>
      </c>
      <c r="E5" s="1797">
        <v>0</v>
      </c>
      <c r="F5" s="1791"/>
      <c r="G5" s="1791" t="s">
        <v>2026</v>
      </c>
      <c r="H5" s="1803"/>
      <c r="I5" s="1803"/>
      <c r="L5">
        <v>1</v>
      </c>
      <c r="M5" s="1214" t="s">
        <v>2027</v>
      </c>
    </row>
    <row r="6" spans="2:13">
      <c r="B6" s="1796">
        <f t="shared" ref="B6:B36" si="1">+B5</f>
        <v>46293</v>
      </c>
      <c r="C6" s="1790">
        <v>512000</v>
      </c>
      <c r="D6" s="1238" t="str">
        <f t="shared" si="0"/>
        <v>Flux de Septembre</v>
      </c>
      <c r="E6" s="1797"/>
      <c r="F6" s="1791">
        <f>E5</f>
        <v>0</v>
      </c>
      <c r="G6" s="1791" t="s">
        <v>2026</v>
      </c>
      <c r="H6" s="1803"/>
      <c r="I6" s="1803"/>
      <c r="L6">
        <v>2</v>
      </c>
      <c r="M6" s="1214" t="s">
        <v>2028</v>
      </c>
    </row>
    <row r="7" spans="2:13">
      <c r="B7" s="1796">
        <f t="shared" si="1"/>
        <v>46293</v>
      </c>
      <c r="C7" s="1790">
        <v>653000</v>
      </c>
      <c r="D7" s="1238" t="str">
        <f t="shared" si="0"/>
        <v>Flux de Septembre</v>
      </c>
      <c r="E7" s="1797">
        <f>ROUNDDOWN('14 - Fees'!J40+'14 - Fees'!J41,2)</f>
        <v>480</v>
      </c>
      <c r="F7" s="1791"/>
      <c r="G7" s="1791" t="s">
        <v>2026</v>
      </c>
      <c r="H7" s="1803"/>
      <c r="I7" s="1803"/>
      <c r="L7">
        <v>3</v>
      </c>
      <c r="M7" s="1214" t="s">
        <v>2029</v>
      </c>
    </row>
    <row r="8" spans="2:13">
      <c r="B8" s="1796">
        <f t="shared" si="1"/>
        <v>46293</v>
      </c>
      <c r="C8" s="1790">
        <v>512000</v>
      </c>
      <c r="D8" s="1238" t="str">
        <f t="shared" si="0"/>
        <v>Flux de Septembre</v>
      </c>
      <c r="E8" s="1797"/>
      <c r="F8" s="1791">
        <f>E7</f>
        <v>480</v>
      </c>
      <c r="G8" s="1791" t="s">
        <v>2026</v>
      </c>
      <c r="H8" s="1803"/>
      <c r="I8" s="1803"/>
      <c r="L8">
        <v>4</v>
      </c>
      <c r="M8" s="1214" t="s">
        <v>2030</v>
      </c>
    </row>
    <row r="9" spans="2:13">
      <c r="B9" s="1796">
        <f t="shared" si="1"/>
        <v>46293</v>
      </c>
      <c r="C9" s="1790">
        <v>653000</v>
      </c>
      <c r="D9" s="1238" t="str">
        <f t="shared" si="0"/>
        <v>Flux de Septembre</v>
      </c>
      <c r="E9" s="1797">
        <f>ROUNDDOWN('14 - Fees'!J36,2)</f>
        <v>1050</v>
      </c>
      <c r="F9" s="1791"/>
      <c r="G9" s="1791" t="s">
        <v>2026</v>
      </c>
      <c r="H9" s="1803"/>
      <c r="I9" s="1803"/>
      <c r="L9">
        <v>5</v>
      </c>
      <c r="M9" s="1214" t="s">
        <v>2031</v>
      </c>
    </row>
    <row r="10" spans="2:13">
      <c r="B10" s="1796">
        <f t="shared" si="1"/>
        <v>46293</v>
      </c>
      <c r="C10" s="1790">
        <v>512000</v>
      </c>
      <c r="D10" s="1238" t="str">
        <f t="shared" si="0"/>
        <v>Flux de Septembre</v>
      </c>
      <c r="E10" s="1797"/>
      <c r="F10" s="1791">
        <f>E9</f>
        <v>1050</v>
      </c>
      <c r="G10" s="1791" t="s">
        <v>2026</v>
      </c>
      <c r="H10" s="1803"/>
      <c r="I10" s="1803"/>
      <c r="L10">
        <v>6</v>
      </c>
      <c r="M10" s="1214" t="s">
        <v>2032</v>
      </c>
    </row>
    <row r="11" spans="2:13">
      <c r="B11" s="1796">
        <f t="shared" si="1"/>
        <v>46293</v>
      </c>
      <c r="C11" s="1790">
        <v>653000</v>
      </c>
      <c r="D11" s="1238" t="str">
        <f t="shared" si="0"/>
        <v>Flux de Septembre</v>
      </c>
      <c r="E11" s="1797">
        <f>ROUNDDOWN('14 - Fees'!J18,2)</f>
        <v>5416.67</v>
      </c>
      <c r="F11" s="1791"/>
      <c r="G11" s="1791" t="s">
        <v>2026</v>
      </c>
      <c r="H11" s="1803"/>
      <c r="I11" s="1803"/>
      <c r="L11">
        <v>7</v>
      </c>
      <c r="M11" s="1214" t="s">
        <v>2033</v>
      </c>
    </row>
    <row r="12" spans="2:13">
      <c r="B12" s="1796">
        <f t="shared" si="1"/>
        <v>46293</v>
      </c>
      <c r="C12" s="1790">
        <v>512000</v>
      </c>
      <c r="D12" s="1238" t="str">
        <f t="shared" si="0"/>
        <v>Flux de Septembre</v>
      </c>
      <c r="E12" s="1797"/>
      <c r="F12" s="1791">
        <f>E11</f>
        <v>5416.67</v>
      </c>
      <c r="G12" s="1791" t="s">
        <v>2026</v>
      </c>
      <c r="H12" s="1803"/>
      <c r="I12" s="1803"/>
      <c r="L12">
        <v>8</v>
      </c>
      <c r="M12" s="1214" t="s">
        <v>2034</v>
      </c>
    </row>
    <row r="13" spans="2:13">
      <c r="B13" s="1796">
        <f t="shared" si="1"/>
        <v>46293</v>
      </c>
      <c r="C13" s="1790">
        <v>653000</v>
      </c>
      <c r="D13" s="1238" t="str">
        <f t="shared" si="0"/>
        <v>Flux de Septembre</v>
      </c>
      <c r="E13" s="1797">
        <f>ROUNDDOWN('14 - Fees'!J34,2)</f>
        <v>12500</v>
      </c>
      <c r="F13" s="1791"/>
      <c r="G13" s="1791" t="s">
        <v>2026</v>
      </c>
      <c r="H13" s="1803"/>
      <c r="I13" s="1803"/>
      <c r="L13">
        <v>9</v>
      </c>
      <c r="M13" s="1214" t="s">
        <v>2035</v>
      </c>
    </row>
    <row r="14" spans="2:13">
      <c r="B14" s="1796">
        <f t="shared" si="1"/>
        <v>46293</v>
      </c>
      <c r="C14" s="1790">
        <v>512000</v>
      </c>
      <c r="D14" s="1238" t="str">
        <f t="shared" si="0"/>
        <v>Flux de Septembre</v>
      </c>
      <c r="E14" s="1797"/>
      <c r="F14" s="1791">
        <f>E13</f>
        <v>12500</v>
      </c>
      <c r="G14" s="1791" t="s">
        <v>2026</v>
      </c>
      <c r="H14" s="1803"/>
      <c r="I14" s="1803"/>
      <c r="L14">
        <v>10</v>
      </c>
      <c r="M14" s="1214" t="s">
        <v>2036</v>
      </c>
    </row>
    <row r="15" spans="2:13">
      <c r="B15" s="1796">
        <f t="shared" si="1"/>
        <v>46293</v>
      </c>
      <c r="C15" s="1807" t="s">
        <v>2042</v>
      </c>
      <c r="D15" s="1238" t="str">
        <f t="shared" si="0"/>
        <v>Flux de Septembre</v>
      </c>
      <c r="E15" s="1797">
        <f>ROUNDDOWN('14 - Fees'!J54,2)</f>
        <v>17125.689999999999</v>
      </c>
      <c r="F15" s="1791"/>
      <c r="G15" s="1791" t="s">
        <v>2026</v>
      </c>
      <c r="H15" s="1803"/>
      <c r="I15" s="1803"/>
      <c r="L15">
        <v>11</v>
      </c>
      <c r="M15" s="1214" t="s">
        <v>2037</v>
      </c>
    </row>
    <row r="16" spans="2:13">
      <c r="B16" s="1796">
        <f t="shared" si="1"/>
        <v>46293</v>
      </c>
      <c r="C16" s="1790">
        <v>512000</v>
      </c>
      <c r="D16" s="1238" t="str">
        <f t="shared" si="0"/>
        <v>Flux de Septembre</v>
      </c>
      <c r="E16" s="1797"/>
      <c r="F16" s="1791">
        <f>E15</f>
        <v>17125.689999999999</v>
      </c>
      <c r="G16" s="1791" t="s">
        <v>2026</v>
      </c>
      <c r="H16" s="1803"/>
      <c r="I16" s="1803"/>
      <c r="L16">
        <v>12</v>
      </c>
      <c r="M16" s="1214" t="s">
        <v>2038</v>
      </c>
    </row>
    <row r="17" spans="2:18">
      <c r="B17" s="1796">
        <f t="shared" si="1"/>
        <v>46293</v>
      </c>
      <c r="C17" s="1807" t="s">
        <v>2042</v>
      </c>
      <c r="D17" s="1238" t="str">
        <f t="shared" si="0"/>
        <v>Flux de Septembre</v>
      </c>
      <c r="E17" s="1797">
        <f>ROUNDDOWN('14 - Fees'!J53,2)</f>
        <v>2214141.88</v>
      </c>
      <c r="F17" s="1791"/>
      <c r="G17" s="1791" t="s">
        <v>2026</v>
      </c>
      <c r="H17" s="1803"/>
      <c r="I17" s="1803"/>
    </row>
    <row r="18" spans="2:18">
      <c r="B18" s="1796">
        <f t="shared" si="1"/>
        <v>46293</v>
      </c>
      <c r="C18" s="1790">
        <v>512000</v>
      </c>
      <c r="D18" s="1238" t="str">
        <f t="shared" si="0"/>
        <v>Flux de Septembre</v>
      </c>
      <c r="E18" s="1797"/>
      <c r="F18" s="1791">
        <f>E17</f>
        <v>2214141.88</v>
      </c>
      <c r="G18" s="1791" t="s">
        <v>2026</v>
      </c>
      <c r="H18" s="1803"/>
      <c r="I18" s="1803"/>
    </row>
    <row r="19" spans="2:18">
      <c r="B19" s="1796">
        <f t="shared" si="1"/>
        <v>46293</v>
      </c>
      <c r="C19" s="1807" t="s">
        <v>2045</v>
      </c>
      <c r="D19" s="1238" t="str">
        <f t="shared" si="0"/>
        <v>Flux de Septembre</v>
      </c>
      <c r="E19" s="1797">
        <f>ROUNDDOWN('12 - Notes Interest'!AC17,2)</f>
        <v>698818.56000000006</v>
      </c>
      <c r="F19" s="1791"/>
      <c r="G19" s="1791" t="s">
        <v>2026</v>
      </c>
      <c r="H19" s="1803"/>
      <c r="I19" s="1803"/>
    </row>
    <row r="20" spans="2:18">
      <c r="B20" s="1796">
        <f t="shared" si="1"/>
        <v>46293</v>
      </c>
      <c r="C20" s="1790">
        <v>512000</v>
      </c>
      <c r="D20" s="1238" t="str">
        <f t="shared" si="0"/>
        <v>Flux de Septembre</v>
      </c>
      <c r="E20" s="1797"/>
      <c r="F20" s="1791">
        <f>E19</f>
        <v>698818.56000000006</v>
      </c>
      <c r="G20" s="1791" t="s">
        <v>2026</v>
      </c>
      <c r="H20" s="1803"/>
      <c r="I20" s="1803"/>
    </row>
    <row r="21" spans="2:18">
      <c r="B21" s="1796">
        <f t="shared" si="1"/>
        <v>46293</v>
      </c>
      <c r="C21" s="1807" t="s">
        <v>2043</v>
      </c>
      <c r="D21" s="1238" t="str">
        <f t="shared" si="0"/>
        <v>Flux de Septembre</v>
      </c>
      <c r="E21" s="1797">
        <v>0</v>
      </c>
      <c r="F21" s="1791"/>
      <c r="G21" s="1791" t="s">
        <v>2026</v>
      </c>
      <c r="H21" s="1803"/>
      <c r="I21" s="1803"/>
    </row>
    <row r="22" spans="2:18">
      <c r="B22" s="1796">
        <f t="shared" si="1"/>
        <v>46293</v>
      </c>
      <c r="C22" s="1790">
        <v>512000</v>
      </c>
      <c r="D22" s="1238" t="str">
        <f t="shared" si="0"/>
        <v>Flux de Septembre</v>
      </c>
      <c r="E22" s="1797"/>
      <c r="F22" s="1791">
        <v>0</v>
      </c>
      <c r="G22" s="1791" t="s">
        <v>2026</v>
      </c>
      <c r="H22" s="1803"/>
      <c r="I22" s="1803"/>
    </row>
    <row r="23" spans="2:18">
      <c r="B23" s="1796">
        <f t="shared" si="1"/>
        <v>46293</v>
      </c>
      <c r="C23" s="1807" t="s">
        <v>2046</v>
      </c>
      <c r="D23" s="1238" t="str">
        <f t="shared" si="0"/>
        <v>Flux de Septembre</v>
      </c>
      <c r="E23" s="1797">
        <f>ROUNDDOWN('11 - Notes Follow-up'!V25,2)</f>
        <v>4271551.68</v>
      </c>
      <c r="F23" s="1791"/>
      <c r="G23" s="1791" t="s">
        <v>2026</v>
      </c>
      <c r="H23" s="1803"/>
      <c r="I23" s="1803"/>
    </row>
    <row r="24" spans="2:18">
      <c r="B24" s="1796">
        <f t="shared" si="1"/>
        <v>46293</v>
      </c>
      <c r="C24" s="1790">
        <v>512000</v>
      </c>
      <c r="D24" s="1238" t="str">
        <f t="shared" si="0"/>
        <v>Flux de Septembre</v>
      </c>
      <c r="E24" s="1797"/>
      <c r="F24" s="1791">
        <f>E23</f>
        <v>4271551.68</v>
      </c>
      <c r="G24" s="1791" t="s">
        <v>2026</v>
      </c>
      <c r="H24" s="1803"/>
      <c r="I24" s="1803"/>
    </row>
    <row r="25" spans="2:18">
      <c r="B25" s="1796">
        <f t="shared" si="1"/>
        <v>46293</v>
      </c>
      <c r="C25" s="1807" t="s">
        <v>2044</v>
      </c>
      <c r="D25" s="1238" t="str">
        <f t="shared" si="0"/>
        <v>Flux de Septembre</v>
      </c>
      <c r="E25" s="1797">
        <f>ROUNDDOWN('12 - Notes Interest'!K17,2)</f>
        <v>3368904.88</v>
      </c>
      <c r="F25" s="1791"/>
      <c r="G25" s="1791" t="s">
        <v>2026</v>
      </c>
      <c r="H25" s="1803"/>
      <c r="I25" s="1803"/>
    </row>
    <row r="26" spans="2:18">
      <c r="B26" s="1796">
        <f t="shared" si="1"/>
        <v>46293</v>
      </c>
      <c r="C26" s="1790">
        <v>512000</v>
      </c>
      <c r="D26" s="1238" t="str">
        <f t="shared" si="0"/>
        <v>Flux de Septembre</v>
      </c>
      <c r="E26" s="1797"/>
      <c r="F26" s="1791">
        <f>E25</f>
        <v>3368904.88</v>
      </c>
      <c r="G26" s="1791" t="s">
        <v>2026</v>
      </c>
      <c r="H26" s="1803"/>
      <c r="I26" s="1803"/>
    </row>
    <row r="27" spans="2:18">
      <c r="B27" s="1796">
        <f t="shared" si="1"/>
        <v>46293</v>
      </c>
      <c r="C27" s="1790">
        <v>161100</v>
      </c>
      <c r="D27" s="1238" t="str">
        <f t="shared" si="0"/>
        <v>Flux de Septembre</v>
      </c>
      <c r="E27" s="1797">
        <f>ROUNDDOWN('11 - Notes Follow-up'!F25,2)</f>
        <v>51485790.200000003</v>
      </c>
      <c r="F27" s="1791"/>
      <c r="G27" s="1791" t="s">
        <v>2026</v>
      </c>
      <c r="H27" s="1803"/>
      <c r="I27" s="1803"/>
    </row>
    <row r="28" spans="2:18" ht="15.75" thickBot="1">
      <c r="B28" s="1796">
        <f t="shared" si="1"/>
        <v>46293</v>
      </c>
      <c r="C28" s="1790">
        <v>512000</v>
      </c>
      <c r="D28" s="1238" t="str">
        <f t="shared" si="0"/>
        <v>Flux de Septembre</v>
      </c>
      <c r="E28" s="1797"/>
      <c r="F28" s="1791">
        <f>E27</f>
        <v>51485790.200000003</v>
      </c>
      <c r="G28" s="1791" t="s">
        <v>2026</v>
      </c>
      <c r="H28" s="1803"/>
      <c r="I28" s="1803"/>
    </row>
    <row r="29" spans="2:18">
      <c r="B29" s="1798">
        <f t="shared" si="1"/>
        <v>46293</v>
      </c>
      <c r="C29" s="1808">
        <v>512100</v>
      </c>
      <c r="D29" s="1794" t="str">
        <f t="shared" si="0"/>
        <v>Flux de Septembre</v>
      </c>
      <c r="E29" s="1799"/>
      <c r="F29" s="1795">
        <f>ROUNDDOWN(-'10 - Reserve calculation'!K12,2)</f>
        <v>410000</v>
      </c>
      <c r="G29" s="1795" t="s">
        <v>2039</v>
      </c>
      <c r="H29" s="1803"/>
      <c r="I29" s="1803"/>
    </row>
    <row r="30" spans="2:18" ht="15.75" thickBot="1">
      <c r="B30" s="1800">
        <f t="shared" si="1"/>
        <v>46293</v>
      </c>
      <c r="C30" s="1809">
        <v>450000</v>
      </c>
      <c r="D30" s="1792" t="str">
        <f t="shared" si="0"/>
        <v>Flux de Septembre</v>
      </c>
      <c r="E30" s="1801">
        <f>F29</f>
        <v>410000</v>
      </c>
      <c r="F30" s="1793"/>
      <c r="G30" s="1793" t="s">
        <v>2039</v>
      </c>
      <c r="H30" s="1803"/>
      <c r="I30" s="1803"/>
    </row>
    <row r="31" spans="2:18">
      <c r="B31" s="1798">
        <f t="shared" si="1"/>
        <v>46293</v>
      </c>
      <c r="C31" s="1810" t="s">
        <v>2041</v>
      </c>
      <c r="D31" s="1794" t="str">
        <f t="shared" si="0"/>
        <v>Flux de Septembre</v>
      </c>
      <c r="E31" s="1795">
        <f>ROUNDDOWN('03 - Monthly Collection'!Q13+'03 - Monthly Collection'!AB13+'03 - Monthly Collection'!AC13,2)</f>
        <v>14998292.33</v>
      </c>
      <c r="F31" s="1804"/>
      <c r="G31" s="1795" t="s">
        <v>2040</v>
      </c>
      <c r="H31" s="1803"/>
      <c r="I31" s="1803"/>
    </row>
    <row r="32" spans="2:18">
      <c r="B32" s="1796">
        <f t="shared" si="1"/>
        <v>46293</v>
      </c>
      <c r="C32" s="1807" t="s">
        <v>2047</v>
      </c>
      <c r="D32" s="1238" t="str">
        <f t="shared" si="0"/>
        <v>Flux de Septembre</v>
      </c>
      <c r="E32" s="1791"/>
      <c r="F32" s="1239">
        <f>E31</f>
        <v>14998292.33</v>
      </c>
      <c r="G32" s="1791" t="s">
        <v>2040</v>
      </c>
      <c r="H32" s="1803"/>
      <c r="I32" s="1803"/>
      <c r="R32" s="1239"/>
    </row>
    <row r="33" spans="2:20">
      <c r="B33" s="1796">
        <f t="shared" si="1"/>
        <v>46293</v>
      </c>
      <c r="C33" s="1807" t="s">
        <v>2041</v>
      </c>
      <c r="D33" s="1238" t="str">
        <f t="shared" si="0"/>
        <v>Flux de Septembre</v>
      </c>
      <c r="E33" s="1791">
        <f>F34+F36-E35</f>
        <v>85452477.179998472</v>
      </c>
      <c r="F33" s="1239"/>
      <c r="G33" s="1791" t="s">
        <v>2040</v>
      </c>
      <c r="H33" s="1803"/>
      <c r="I33" s="1803"/>
      <c r="T33" s="1239"/>
    </row>
    <row r="34" spans="2:20">
      <c r="B34" s="1796">
        <f t="shared" si="1"/>
        <v>46293</v>
      </c>
      <c r="C34" s="1807" t="s">
        <v>2048</v>
      </c>
      <c r="D34" s="1238" t="str">
        <f t="shared" si="0"/>
        <v>Flux de Septembre</v>
      </c>
      <c r="E34" s="1791"/>
      <c r="F34" s="1239">
        <f>('02 - Monthly Asset Follow up'!BL18-'02 - Monthly Asset Follow up'!BL17+'02 - Monthly Asset Follow up'!CS18-'02 - Monthly Asset Follow up'!CS17)</f>
        <v>-14130.94999999975</v>
      </c>
      <c r="G34" s="1791" t="s">
        <v>2040</v>
      </c>
      <c r="H34" s="1803"/>
      <c r="I34" s="1803"/>
    </row>
    <row r="35" spans="2:20">
      <c r="B35" s="1796">
        <f t="shared" si="1"/>
        <v>46293</v>
      </c>
      <c r="C35" s="1807" t="s">
        <v>2049</v>
      </c>
      <c r="D35" s="1238" t="str">
        <f t="shared" si="0"/>
        <v>Flux de Septembre</v>
      </c>
      <c r="E35" s="1791">
        <f>('02 - Monthly Asset Follow up'!AQ17-'02 - Monthly Asset Follow up'!AQ18)</f>
        <v>-35595.030000000144</v>
      </c>
      <c r="F35" s="1239"/>
      <c r="G35" s="1791" t="s">
        <v>2040</v>
      </c>
      <c r="H35" s="1803"/>
      <c r="I35" s="1803"/>
      <c r="R35" s="1239"/>
    </row>
    <row r="36" spans="2:20" ht="15.75" thickBot="1">
      <c r="B36" s="1800">
        <f t="shared" si="1"/>
        <v>46293</v>
      </c>
      <c r="C36" s="1811" t="s">
        <v>2050</v>
      </c>
      <c r="D36" s="1792" t="str">
        <f t="shared" si="0"/>
        <v>Flux de Septembre</v>
      </c>
      <c r="E36" s="1793"/>
      <c r="F36" s="1805">
        <f>('02 - Monthly Asset Follow up'!O18-'02 - Monthly Asset Follow up'!O17)</f>
        <v>85431013.099998474</v>
      </c>
      <c r="G36" s="1793" t="s">
        <v>2040</v>
      </c>
      <c r="H36" s="1803"/>
      <c r="I36" s="1803"/>
    </row>
    <row r="37" spans="2:20">
      <c r="B37" s="1796">
        <f>+B36</f>
        <v>46293</v>
      </c>
      <c r="C37" s="1807">
        <v>681000</v>
      </c>
      <c r="D37" s="1238" t="s">
        <v>2111</v>
      </c>
      <c r="E37" s="1791">
        <f>+'02 - Monthly Asset Follow up'!BM17+'02 - Monthly Asset Follow up'!CP17-'02 - Monthly Asset Follow up'!CP18-'02 - Monthly Asset Follow up'!BL18</f>
        <v>14130.949999999953</v>
      </c>
      <c r="F37" s="1239"/>
      <c r="G37" s="1791" t="s">
        <v>2040</v>
      </c>
    </row>
    <row r="38" spans="2:20">
      <c r="B38" s="1796">
        <f>+B37</f>
        <v>46293</v>
      </c>
      <c r="C38" s="1807">
        <v>249000</v>
      </c>
      <c r="D38" s="1238" t="s">
        <v>2111</v>
      </c>
      <c r="E38" s="1791"/>
      <c r="F38" s="1239">
        <f>+E37</f>
        <v>14130.949999999953</v>
      </c>
      <c r="G38" s="1791" t="s">
        <v>2040</v>
      </c>
    </row>
    <row r="39" spans="2:20" ht="15.75" thickBot="1">
      <c r="B39" s="1800"/>
      <c r="C39" s="1811"/>
      <c r="D39" s="1792"/>
      <c r="E39" s="1793"/>
      <c r="F39" s="1805"/>
      <c r="G39" s="1793"/>
      <c r="H39" s="1806"/>
      <c r="I39" s="1806"/>
    </row>
    <row r="56" hidden="1"/>
    <row r="57" hidden="1"/>
    <row r="58" hidden="1"/>
    <row r="59" hidden="1"/>
    <row r="60" hidden="1"/>
    <row r="68" spans="3:3">
      <c r="C68" s="1802"/>
    </row>
    <row r="69" spans="3:3">
      <c r="C69" s="1802"/>
    </row>
  </sheetData>
  <pageMargins left="0.7" right="0.7" top="0.75" bottom="0.75" header="0.3" footer="0.3"/>
  <ignoredErrors>
    <ignoredError sqref="C31:C36 C15 C17 C19 C21 C23 C2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7C040-0184-4C04-ADDC-50FB4C13FB58}">
  <sheetPr codeName="Sheet1">
    <tabColor theme="9" tint="0.59999389629810485"/>
  </sheetPr>
  <dimension ref="A2:L67"/>
  <sheetViews>
    <sheetView showGridLines="0" tabSelected="1" view="pageBreakPreview" zoomScale="85" zoomScaleNormal="100" zoomScaleSheetLayoutView="85" workbookViewId="0">
      <selection activeCell="K11" sqref="K11"/>
    </sheetView>
  </sheetViews>
  <sheetFormatPr defaultColWidth="11.42578125" defaultRowHeight="15"/>
  <cols>
    <col min="1" max="1" width="2.140625" style="2" customWidth="1"/>
    <col min="2" max="2" width="7.42578125" style="2" customWidth="1"/>
    <col min="3" max="3" width="53.5703125" style="2" customWidth="1"/>
    <col min="4" max="4" width="1.85546875" style="2" customWidth="1"/>
    <col min="5" max="5" width="2.42578125" style="2" customWidth="1"/>
    <col min="6" max="6" width="33.85546875" style="2" customWidth="1"/>
    <col min="7" max="7" width="4.5703125" style="2" customWidth="1"/>
    <col min="8" max="8" width="6.85546875" style="2" customWidth="1"/>
    <col min="9" max="9" width="6.42578125" style="2" customWidth="1"/>
    <col min="10" max="10" width="6.140625" style="2" customWidth="1"/>
    <col min="11" max="11" width="8.42578125" style="2" customWidth="1"/>
    <col min="12" max="16384" width="11.42578125" style="2"/>
  </cols>
  <sheetData>
    <row r="2" spans="1:8">
      <c r="B2" s="1"/>
      <c r="C2" s="1"/>
      <c r="D2" s="1"/>
      <c r="E2" s="1"/>
      <c r="F2" s="1"/>
      <c r="G2" s="1"/>
      <c r="H2" s="1"/>
    </row>
    <row r="3" spans="1:8">
      <c r="B3" s="1"/>
      <c r="C3" s="1"/>
      <c r="D3" s="1"/>
      <c r="F3" s="1"/>
      <c r="G3" s="1"/>
      <c r="H3" s="1"/>
    </row>
    <row r="4" spans="1:8">
      <c r="B4" s="1"/>
      <c r="C4" s="1"/>
      <c r="D4" s="1"/>
      <c r="E4" s="1"/>
      <c r="F4" s="3"/>
      <c r="G4" s="1"/>
      <c r="H4" s="1"/>
    </row>
    <row r="5" spans="1:8">
      <c r="B5" s="1"/>
      <c r="C5" s="1"/>
      <c r="D5" s="1"/>
      <c r="E5" s="1"/>
      <c r="F5" s="1"/>
      <c r="G5" s="1"/>
      <c r="H5" s="4"/>
    </row>
    <row r="6" spans="1:8">
      <c r="B6" s="1"/>
      <c r="C6" s="1"/>
      <c r="D6" s="1"/>
      <c r="F6" s="1"/>
      <c r="G6" s="1"/>
      <c r="H6" s="4"/>
    </row>
    <row r="7" spans="1:8">
      <c r="B7" s="1"/>
      <c r="C7" s="1"/>
      <c r="D7" s="1"/>
      <c r="E7" s="1"/>
      <c r="F7" s="1"/>
      <c r="G7" s="1"/>
      <c r="H7" s="4"/>
    </row>
    <row r="8" spans="1:8" ht="31.5" customHeight="1">
      <c r="B8" s="5"/>
      <c r="C8" s="1892" t="s">
        <v>1133</v>
      </c>
      <c r="D8" s="1892"/>
      <c r="E8" s="1892"/>
      <c r="F8" s="1892"/>
      <c r="G8" s="5"/>
      <c r="H8" s="4"/>
    </row>
    <row r="9" spans="1:8" ht="31.5" customHeight="1">
      <c r="B9" s="5"/>
      <c r="C9" s="5"/>
      <c r="D9" s="5"/>
      <c r="E9" s="5"/>
      <c r="F9" s="5"/>
      <c r="G9" s="5"/>
      <c r="H9" s="4"/>
    </row>
    <row r="10" spans="1:8" ht="31.5" customHeight="1">
      <c r="B10" s="5"/>
      <c r="C10" s="5"/>
      <c r="D10" s="5"/>
      <c r="E10" s="5"/>
      <c r="F10" s="5"/>
      <c r="G10" s="5"/>
      <c r="H10" s="4"/>
    </row>
    <row r="11" spans="1:8" ht="15" customHeight="1">
      <c r="B11" s="5"/>
      <c r="C11" s="6" t="s">
        <v>0</v>
      </c>
      <c r="D11" s="7"/>
      <c r="E11" s="7"/>
      <c r="F11" s="8" t="s">
        <v>1068</v>
      </c>
      <c r="G11" s="5"/>
      <c r="H11" s="4"/>
    </row>
    <row r="12" spans="1:8" ht="31.5">
      <c r="B12" s="7"/>
      <c r="C12" s="7"/>
      <c r="D12" s="7"/>
      <c r="E12" s="7"/>
      <c r="F12" s="9"/>
      <c r="G12" s="7"/>
      <c r="H12" s="10"/>
    </row>
    <row r="13" spans="1:8" s="1355" customFormat="1" ht="12.75" customHeight="1">
      <c r="C13" s="6" t="s">
        <v>1077</v>
      </c>
      <c r="D13" s="1356"/>
      <c r="E13" s="1356"/>
      <c r="F13" s="1354">
        <v>45588</v>
      </c>
      <c r="G13" s="1357"/>
    </row>
    <row r="14" spans="1:8" s="1355" customFormat="1" ht="12.75" customHeight="1">
      <c r="A14" s="1357"/>
      <c r="B14" s="1357"/>
      <c r="C14" s="1357"/>
      <c r="D14" s="1357"/>
      <c r="E14" s="1357"/>
      <c r="F14" s="1357"/>
      <c r="G14" s="1357"/>
    </row>
    <row r="15" spans="1:8" s="1355" customFormat="1" ht="12.75" customHeight="1">
      <c r="C15" s="6" t="s">
        <v>1</v>
      </c>
      <c r="D15" s="1356"/>
      <c r="E15" s="1356"/>
      <c r="F15" s="1354">
        <f>_xlfn.XLOOKUP(F16,Calendar!$E$23:$E$478,Calendar!$D$23:$D$478)</f>
        <v>46235</v>
      </c>
      <c r="G15" s="1357"/>
    </row>
    <row r="16" spans="1:8" s="1355" customFormat="1" ht="12.75" customHeight="1">
      <c r="C16" s="6" t="s">
        <v>2</v>
      </c>
      <c r="D16" s="1356"/>
      <c r="E16" s="1356"/>
      <c r="F16" s="1354">
        <f>INPUT_DATA!A4</f>
        <v>46265</v>
      </c>
      <c r="G16" s="1357"/>
    </row>
    <row r="17" spans="1:8" s="1355" customFormat="1" ht="12.75" customHeight="1">
      <c r="C17" s="6" t="s">
        <v>99</v>
      </c>
      <c r="D17" s="1356"/>
      <c r="E17" s="1356"/>
      <c r="F17" s="1354">
        <f>INPUT_DATA!A4</f>
        <v>46265</v>
      </c>
      <c r="G17" s="1357"/>
    </row>
    <row r="18" spans="1:8" s="1355" customFormat="1" ht="12.75" customHeight="1">
      <c r="C18" s="6" t="s">
        <v>3</v>
      </c>
      <c r="D18" s="1356"/>
      <c r="E18" s="1356"/>
      <c r="F18" s="1354">
        <f>_xlfn.XLOOKUP(F16,Calendar!$E$23:$E$478,Calendar!$G$23:$G$478)</f>
        <v>46279</v>
      </c>
      <c r="G18" s="1357"/>
    </row>
    <row r="19" spans="1:8" s="1355" customFormat="1" ht="12.75" customHeight="1">
      <c r="C19" s="6" t="s">
        <v>4</v>
      </c>
      <c r="D19" s="1356"/>
      <c r="E19" s="1356"/>
      <c r="F19" s="1354">
        <f>_xlfn.XLOOKUP(F16,Calendar!$E$23:$E$478,Calendar!$H$23:$H$478)</f>
        <v>46286</v>
      </c>
      <c r="G19" s="1357"/>
    </row>
    <row r="20" spans="1:8" s="1355" customFormat="1" ht="12.75" customHeight="1">
      <c r="C20" s="6" t="s">
        <v>5</v>
      </c>
      <c r="D20" s="1356"/>
      <c r="E20" s="1356"/>
      <c r="F20" s="1354">
        <f>_xlfn.XLOOKUP(F16,Calendar!$E$23:$E$478,Calendar!$J$23:$J$478)</f>
        <v>46293</v>
      </c>
      <c r="G20" s="1357"/>
    </row>
    <row r="21" spans="1:8" s="1355" customFormat="1" ht="12.75" customHeight="1">
      <c r="C21" s="1734" t="s">
        <v>1993</v>
      </c>
      <c r="D21" s="1356"/>
      <c r="E21" s="1356"/>
      <c r="F21" s="1354">
        <f>_xlfn.XLOOKUP(EOMONTH($F$15,1),Calendar!$E$23:$E$478,Calendar!$J$23:$J$478)</f>
        <v>46322</v>
      </c>
      <c r="G21" s="1357"/>
    </row>
    <row r="22" spans="1:8" s="1355" customFormat="1" ht="12.75" customHeight="1">
      <c r="C22" s="6" t="s">
        <v>1138</v>
      </c>
      <c r="D22" s="1356"/>
      <c r="E22" s="1356"/>
      <c r="F22" s="1354">
        <f>_xlfn.XLOOKUP(F15-1,Calendar!$E$23:$E$478,Calendar!$J$23:$J$478)</f>
        <v>46261</v>
      </c>
      <c r="G22" s="1357"/>
    </row>
    <row r="23" spans="1:8" s="1355" customFormat="1" ht="12.75" customHeight="1">
      <c r="C23" s="6" t="s">
        <v>6</v>
      </c>
      <c r="D23" s="1356"/>
      <c r="E23" s="1356"/>
      <c r="F23" s="1354">
        <v>45588</v>
      </c>
      <c r="G23" s="1357"/>
    </row>
    <row r="24" spans="1:8" s="1355" customFormat="1" ht="0.75" customHeight="1">
      <c r="C24" s="6" t="s">
        <v>7</v>
      </c>
      <c r="D24" s="1356"/>
      <c r="E24" s="1356"/>
      <c r="F24" s="1354"/>
      <c r="G24" s="1357"/>
    </row>
    <row r="25" spans="1:8" ht="15.75">
      <c r="A25" s="8"/>
      <c r="B25" s="8"/>
      <c r="C25" s="8"/>
      <c r="D25" s="8"/>
      <c r="E25" s="8"/>
      <c r="F25" s="8"/>
      <c r="G25" s="11"/>
      <c r="H25" s="11"/>
    </row>
    <row r="26" spans="1:8" s="1584" customFormat="1" ht="14.25" customHeight="1">
      <c r="C26" s="12"/>
      <c r="D26" s="1585"/>
      <c r="E26" s="1585"/>
      <c r="F26" s="1586"/>
      <c r="G26" s="1587"/>
      <c r="H26" s="1587"/>
    </row>
    <row r="27" spans="1:8" s="1584" customFormat="1" ht="14.25" customHeight="1">
      <c r="C27" s="12"/>
      <c r="D27" s="1585"/>
      <c r="E27" s="1585"/>
      <c r="F27" s="1586"/>
      <c r="G27" s="1587"/>
      <c r="H27" s="1587"/>
    </row>
    <row r="28" spans="1:8" s="1584" customFormat="1" ht="14.25" customHeight="1">
      <c r="C28" s="12"/>
      <c r="D28" s="1585"/>
      <c r="E28" s="1585"/>
      <c r="F28" s="1586"/>
      <c r="G28" s="1587"/>
      <c r="H28" s="1587"/>
    </row>
    <row r="29" spans="1:8" ht="15.75" customHeight="1">
      <c r="C29" s="6" t="s">
        <v>1062</v>
      </c>
      <c r="D29" s="1356"/>
      <c r="E29" s="1356"/>
      <c r="F29" s="1393">
        <f>_xlfn.XLOOKUP(F17,Calendar!$F$23:$F$478,Calendar!$B$23:$B$478)</f>
        <v>23</v>
      </c>
      <c r="G29" s="11"/>
      <c r="H29" s="11"/>
    </row>
    <row r="30" spans="1:8" ht="13.5" customHeight="1">
      <c r="C30" s="6" t="s">
        <v>6</v>
      </c>
      <c r="D30" s="1356"/>
      <c r="E30" s="1356"/>
      <c r="F30" s="1393" t="s">
        <v>1072</v>
      </c>
      <c r="G30" s="11"/>
      <c r="H30" s="11"/>
    </row>
    <row r="31" spans="1:8" ht="15.75">
      <c r="C31" s="17"/>
      <c r="D31" s="17"/>
      <c r="E31" s="17"/>
      <c r="F31" s="17"/>
      <c r="G31" s="11"/>
      <c r="H31" s="11"/>
    </row>
    <row r="32" spans="1:8" ht="15.75">
      <c r="C32" s="6" t="s">
        <v>1061</v>
      </c>
      <c r="D32" s="17"/>
      <c r="E32" s="17"/>
      <c r="F32" s="1588" t="s">
        <v>1073</v>
      </c>
      <c r="G32" s="11"/>
      <c r="H32" s="11"/>
    </row>
    <row r="33" spans="3:8" ht="15.75">
      <c r="C33" s="6" t="s">
        <v>1060</v>
      </c>
      <c r="D33" s="17"/>
      <c r="E33" s="17"/>
      <c r="F33" s="1588" t="s">
        <v>1072</v>
      </c>
      <c r="G33" s="11"/>
      <c r="H33" s="11"/>
    </row>
    <row r="34" spans="3:8" ht="15.75">
      <c r="C34" s="12"/>
      <c r="D34" s="17"/>
      <c r="E34" s="17"/>
      <c r="F34" s="17"/>
      <c r="G34" s="11"/>
      <c r="H34" s="11"/>
    </row>
    <row r="35" spans="3:8" ht="15.75">
      <c r="C35" s="12"/>
      <c r="D35" s="17"/>
      <c r="E35" s="17"/>
      <c r="F35" s="17"/>
      <c r="G35" s="11"/>
      <c r="H35" s="11"/>
    </row>
    <row r="36" spans="3:8" ht="15.75" hidden="1">
      <c r="C36" s="13" t="s">
        <v>8</v>
      </c>
      <c r="D36" s="17"/>
      <c r="E36" s="17"/>
      <c r="F36" s="17"/>
      <c r="G36" s="11"/>
      <c r="H36" s="11"/>
    </row>
    <row r="37" spans="3:8" ht="15.75" hidden="1">
      <c r="C37" s="17"/>
      <c r="D37" s="17"/>
      <c r="E37" s="17"/>
      <c r="F37" s="17"/>
      <c r="G37" s="11"/>
      <c r="H37" s="11"/>
    </row>
    <row r="38" spans="3:8" ht="15.75" hidden="1">
      <c r="C38" s="17"/>
      <c r="D38" s="17"/>
      <c r="E38" s="17"/>
      <c r="F38" s="17"/>
      <c r="G38" s="11"/>
      <c r="H38" s="11"/>
    </row>
    <row r="39" spans="3:8" ht="15.75" hidden="1">
      <c r="C39" s="17"/>
      <c r="D39" s="17"/>
      <c r="E39" s="17"/>
      <c r="F39" s="17"/>
      <c r="G39" s="11"/>
      <c r="H39" s="11"/>
    </row>
    <row r="40" spans="3:8" ht="15.75" hidden="1">
      <c r="C40" s="17"/>
      <c r="D40" s="17"/>
      <c r="E40" s="17"/>
      <c r="F40" s="17"/>
      <c r="G40" s="11"/>
      <c r="H40" s="11"/>
    </row>
    <row r="41" spans="3:8" ht="15.75" hidden="1">
      <c r="C41" s="17"/>
      <c r="D41" s="17"/>
      <c r="E41" s="17"/>
      <c r="F41" s="17"/>
      <c r="G41" s="11"/>
      <c r="H41" s="11"/>
    </row>
    <row r="42" spans="3:8" ht="15.75" hidden="1">
      <c r="C42" s="17"/>
      <c r="D42" s="17"/>
      <c r="E42" s="17"/>
      <c r="F42" s="17"/>
      <c r="G42" s="11"/>
      <c r="H42" s="11"/>
    </row>
    <row r="43" spans="3:8" ht="17.25" hidden="1" customHeight="1">
      <c r="C43" s="17"/>
      <c r="D43" s="17"/>
      <c r="E43" s="17"/>
      <c r="F43" s="17"/>
      <c r="G43" s="11"/>
      <c r="H43" s="11"/>
    </row>
    <row r="44" spans="3:8" ht="15.75" hidden="1">
      <c r="C44" s="17"/>
      <c r="D44" s="17"/>
      <c r="E44" s="17"/>
      <c r="F44" s="17"/>
      <c r="G44" s="18"/>
      <c r="H44" s="11"/>
    </row>
    <row r="45" spans="3:8" ht="15.75">
      <c r="C45" s="17"/>
      <c r="D45" s="17"/>
      <c r="E45" s="17"/>
      <c r="F45" s="17"/>
      <c r="G45" s="18"/>
      <c r="H45" s="11"/>
    </row>
    <row r="46" spans="3:8" ht="24.75" customHeight="1">
      <c r="C46" s="13" t="s">
        <v>9</v>
      </c>
      <c r="D46" s="14"/>
      <c r="E46" s="15"/>
      <c r="F46" s="16"/>
      <c r="G46" s="11"/>
      <c r="H46" s="11"/>
    </row>
    <row r="47" spans="3:8" ht="15.75">
      <c r="C47" s="19" t="s">
        <v>10</v>
      </c>
      <c r="D47" s="11"/>
      <c r="E47" s="20"/>
      <c r="F47" s="21" t="s">
        <v>11</v>
      </c>
      <c r="G47" s="18"/>
      <c r="H47" s="11"/>
    </row>
    <row r="48" spans="3:8" ht="15.75">
      <c r="C48" s="22" t="s">
        <v>216</v>
      </c>
      <c r="D48" s="11"/>
      <c r="E48" s="20"/>
      <c r="F48" s="21" t="s">
        <v>12</v>
      </c>
      <c r="G48" s="18"/>
      <c r="H48" s="11"/>
    </row>
    <row r="49" spans="3:12" ht="15.75">
      <c r="C49" s="22" t="s">
        <v>373</v>
      </c>
      <c r="D49" s="11"/>
      <c r="E49" s="20"/>
      <c r="F49" s="21" t="s">
        <v>1066</v>
      </c>
      <c r="G49" s="18"/>
      <c r="H49" s="11"/>
    </row>
    <row r="50" spans="3:12" ht="15.75">
      <c r="C50" s="22" t="s">
        <v>373</v>
      </c>
      <c r="D50" s="11"/>
      <c r="E50" s="24"/>
      <c r="F50" s="25" t="s">
        <v>377</v>
      </c>
      <c r="G50" s="18"/>
      <c r="H50" s="11"/>
    </row>
    <row r="51" spans="3:12" ht="15.75">
      <c r="C51" s="23" t="s">
        <v>216</v>
      </c>
      <c r="D51" s="11"/>
      <c r="E51" s="24"/>
      <c r="F51" s="25" t="s">
        <v>1067</v>
      </c>
      <c r="G51" s="18"/>
      <c r="H51" s="11"/>
    </row>
    <row r="52" spans="3:12" ht="15.75">
      <c r="C52" s="23" t="s">
        <v>373</v>
      </c>
      <c r="D52" s="11"/>
      <c r="E52" s="24"/>
      <c r="F52" s="25" t="s">
        <v>183</v>
      </c>
      <c r="G52" s="18"/>
      <c r="H52" s="11"/>
    </row>
    <row r="53" spans="3:12" ht="15.75">
      <c r="C53" s="26" t="s">
        <v>216</v>
      </c>
      <c r="D53" s="11"/>
      <c r="E53" s="24"/>
      <c r="F53" s="25" t="s">
        <v>1063</v>
      </c>
      <c r="G53" s="18"/>
      <c r="H53" s="11"/>
    </row>
    <row r="54" spans="3:12" ht="15.75">
      <c r="C54" s="26" t="s">
        <v>216</v>
      </c>
      <c r="D54" s="11"/>
      <c r="E54" s="24"/>
      <c r="F54" s="25" t="s">
        <v>1064</v>
      </c>
      <c r="G54" s="18"/>
      <c r="H54" s="11"/>
    </row>
    <row r="55" spans="3:12" ht="15.75" customHeight="1">
      <c r="C55" s="23" t="s">
        <v>216</v>
      </c>
      <c r="D55" s="11"/>
      <c r="E55" s="27"/>
      <c r="F55" s="28" t="s">
        <v>1065</v>
      </c>
      <c r="G55" s="29"/>
      <c r="H55" s="11"/>
    </row>
    <row r="56" spans="3:12" ht="15.75">
      <c r="C56" s="29"/>
      <c r="D56" s="29"/>
      <c r="E56" s="29"/>
      <c r="F56" s="29"/>
      <c r="G56" s="29"/>
      <c r="H56" s="11"/>
    </row>
    <row r="57" spans="3:12" ht="15.75">
      <c r="C57" s="11"/>
      <c r="D57" s="11"/>
      <c r="E57" s="29"/>
      <c r="F57" s="29"/>
      <c r="G57" s="29"/>
      <c r="H57" s="11"/>
    </row>
    <row r="58" spans="3:12" ht="15.75">
      <c r="C58" s="13" t="s">
        <v>13</v>
      </c>
      <c r="E58" s="18"/>
      <c r="F58" s="18"/>
      <c r="G58" s="18"/>
      <c r="H58" s="11"/>
    </row>
    <row r="59" spans="3:12" ht="15.75">
      <c r="C59" s="30" t="s">
        <v>14</v>
      </c>
      <c r="D59" s="31" t="s">
        <v>15</v>
      </c>
      <c r="E59" s="32" t="s">
        <v>1994</v>
      </c>
      <c r="G59" s="33"/>
      <c r="H59" s="11"/>
    </row>
    <row r="60" spans="3:12" ht="17.25" customHeight="1">
      <c r="C60" s="30" t="s">
        <v>13</v>
      </c>
      <c r="D60" s="31" t="s">
        <v>15</v>
      </c>
      <c r="E60" s="1888" t="s">
        <v>1992</v>
      </c>
      <c r="F60" s="1888"/>
      <c r="G60" s="1888"/>
      <c r="H60" s="1888"/>
      <c r="I60" s="1888"/>
      <c r="J60" s="1888"/>
      <c r="K60" s="1888"/>
      <c r="L60" s="1888"/>
    </row>
    <row r="61" spans="3:12" ht="15.75" customHeight="1">
      <c r="C61" s="11"/>
      <c r="D61" s="34"/>
      <c r="E61" s="1891" t="s">
        <v>16</v>
      </c>
      <c r="F61" s="1890"/>
      <c r="G61" s="1890"/>
      <c r="H61" s="11"/>
    </row>
    <row r="62" spans="3:12" ht="15.75" customHeight="1">
      <c r="C62" s="11"/>
      <c r="D62" s="34"/>
      <c r="E62" s="1888" t="s">
        <v>2074</v>
      </c>
      <c r="F62" s="1888"/>
      <c r="G62" s="1888"/>
      <c r="H62" s="11"/>
    </row>
    <row r="63" spans="3:12" ht="15.75">
      <c r="C63" s="11"/>
      <c r="D63" s="34"/>
      <c r="E63" s="1891" t="s">
        <v>2075</v>
      </c>
      <c r="F63" s="1890"/>
      <c r="H63" s="11"/>
    </row>
    <row r="64" spans="3:12">
      <c r="E64" s="1888" t="s">
        <v>2076</v>
      </c>
      <c r="F64" s="1888" t="s">
        <v>2076</v>
      </c>
      <c r="G64" s="1888"/>
    </row>
    <row r="65" spans="5:7">
      <c r="E65" s="1891" t="s">
        <v>2077</v>
      </c>
      <c r="F65" s="1890" t="s">
        <v>2077</v>
      </c>
    </row>
    <row r="66" spans="5:7">
      <c r="E66" s="1888" t="s">
        <v>2112</v>
      </c>
      <c r="F66" s="1888"/>
      <c r="G66" s="1888"/>
    </row>
    <row r="67" spans="5:7">
      <c r="E67" s="1889" t="s">
        <v>2113</v>
      </c>
      <c r="F67" s="1890"/>
    </row>
  </sheetData>
  <mergeCells count="9">
    <mergeCell ref="E66:G66"/>
    <mergeCell ref="E67:F67"/>
    <mergeCell ref="E65:F65"/>
    <mergeCell ref="E64:G64"/>
    <mergeCell ref="C8:F8"/>
    <mergeCell ref="E60:L60"/>
    <mergeCell ref="E62:G62"/>
    <mergeCell ref="E61:G61"/>
    <mergeCell ref="E63:F63"/>
  </mergeCells>
  <hyperlinks>
    <hyperlink ref="E61" r:id="rId1" xr:uid="{A40BC910-3DE6-4D2F-A183-EA6C14EA7014}"/>
    <hyperlink ref="E63" r:id="rId2" xr:uid="{C78647FB-ED77-402E-952A-8D8FA6C8C842}"/>
    <hyperlink ref="E65" r:id="rId3" xr:uid="{FB9C53CC-A5D6-462A-AEE6-55975BF7F019}"/>
    <hyperlink ref="F65" r:id="rId4" xr:uid="{20D307B5-1B62-4496-8A5A-262E0E90E879}"/>
    <hyperlink ref="E67" r:id="rId5" xr:uid="{59203F59-FB7A-41DF-9B01-221A28D236D2}"/>
  </hyperlinks>
  <pageMargins left="0.7" right="0.7" top="0.75" bottom="0.75" header="0.3" footer="0.3"/>
  <pageSetup paperSize="9" scale="53" orientation="portrait"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D4982-21FF-4F90-9F51-B2439DCB675C}">
  <sheetPr codeName="Sheet43">
    <tabColor theme="9" tint="0.59999389629810485"/>
  </sheetPr>
  <dimension ref="A1:AM59"/>
  <sheetViews>
    <sheetView showGridLines="0" topLeftCell="A18" zoomScale="85" zoomScaleNormal="85" workbookViewId="0"/>
  </sheetViews>
  <sheetFormatPr defaultColWidth="9.140625" defaultRowHeight="15"/>
  <cols>
    <col min="1" max="1" width="14.85546875" style="36" customWidth="1"/>
    <col min="2" max="2" width="23.140625" style="77" bestFit="1" customWidth="1"/>
    <col min="3" max="3" width="16.42578125" style="42" customWidth="1"/>
    <col min="4" max="4" width="14.5703125" style="42" customWidth="1"/>
    <col min="5" max="5" width="11.5703125" style="42" customWidth="1"/>
    <col min="6" max="6" width="13.85546875" style="42" customWidth="1"/>
    <col min="7" max="7" width="17.5703125" style="36" bestFit="1" customWidth="1"/>
    <col min="8" max="8" width="17.42578125" style="36" bestFit="1" customWidth="1"/>
    <col min="9" max="9" width="18" style="36" customWidth="1"/>
    <col min="10" max="10" width="17.7109375" style="36" bestFit="1" customWidth="1"/>
    <col min="11" max="11" width="15.5703125" style="36" customWidth="1"/>
    <col min="12" max="12" width="21.140625" style="36" customWidth="1"/>
    <col min="13" max="13" width="22.85546875" style="36" customWidth="1"/>
    <col min="14" max="14" width="19.140625" style="36" customWidth="1"/>
    <col min="15" max="15" width="24" style="36" customWidth="1"/>
    <col min="16" max="16384" width="9.140625" style="36"/>
  </cols>
  <sheetData>
    <row r="1" spans="1:16">
      <c r="A1" s="35"/>
      <c r="B1" s="35"/>
      <c r="C1" s="35"/>
      <c r="D1" s="35"/>
      <c r="E1" s="35"/>
      <c r="F1" s="35"/>
      <c r="G1" s="35"/>
      <c r="H1" s="35"/>
      <c r="I1" s="35"/>
      <c r="J1" s="35"/>
      <c r="K1" s="35"/>
      <c r="L1" s="35"/>
    </row>
    <row r="2" spans="1:16">
      <c r="A2" s="35"/>
      <c r="B2" s="37"/>
      <c r="C2" s="37"/>
      <c r="D2" s="37"/>
      <c r="E2" s="37"/>
      <c r="F2" s="37"/>
      <c r="G2" s="37"/>
      <c r="H2" s="37"/>
      <c r="I2" s="37"/>
      <c r="J2" s="37"/>
      <c r="K2" s="37"/>
      <c r="L2" s="37"/>
    </row>
    <row r="3" spans="1:16" ht="14.45" customHeight="1">
      <c r="A3" s="35"/>
      <c r="B3" s="37"/>
      <c r="C3" s="37"/>
      <c r="D3" s="37"/>
      <c r="E3" s="1914"/>
      <c r="F3" s="1914"/>
      <c r="G3" s="1914"/>
      <c r="H3" s="37"/>
      <c r="I3" s="12"/>
      <c r="L3" s="39"/>
    </row>
    <row r="4" spans="1:16" ht="14.45" customHeight="1">
      <c r="A4" s="35"/>
      <c r="B4" s="37"/>
      <c r="C4" s="37"/>
      <c r="D4" s="37"/>
      <c r="E4" s="1914"/>
      <c r="F4" s="1914"/>
      <c r="G4" s="1914"/>
      <c r="H4" s="37"/>
      <c r="I4" s="12"/>
      <c r="J4" s="1812" t="s">
        <v>4</v>
      </c>
      <c r="K4" s="1812">
        <f>'00 - Cover'!F19</f>
        <v>46286</v>
      </c>
      <c r="L4" s="39"/>
    </row>
    <row r="5" spans="1:16" ht="14.45" customHeight="1">
      <c r="A5" s="35"/>
      <c r="B5" s="37"/>
      <c r="C5" s="37"/>
      <c r="D5" s="37"/>
      <c r="E5" s="1914"/>
      <c r="F5" s="1914"/>
      <c r="G5" s="1914"/>
      <c r="H5" s="37"/>
      <c r="I5" s="12"/>
      <c r="J5" s="1812" t="s">
        <v>5</v>
      </c>
      <c r="K5" s="1812">
        <f>'00 - Cover'!F20</f>
        <v>46293</v>
      </c>
      <c r="L5" s="39"/>
    </row>
    <row r="6" spans="1:16" ht="14.45" customHeight="1">
      <c r="A6" s="35"/>
      <c r="B6" s="37"/>
      <c r="C6" s="37"/>
      <c r="D6" s="37"/>
      <c r="E6" s="1914"/>
      <c r="F6" s="1914"/>
      <c r="G6" s="1914"/>
      <c r="H6" s="37"/>
      <c r="I6" s="37"/>
      <c r="J6" s="37"/>
      <c r="K6" s="37"/>
      <c r="L6" s="37"/>
    </row>
    <row r="7" spans="1:16">
      <c r="A7" s="35"/>
      <c r="B7" s="37"/>
      <c r="C7" s="37"/>
      <c r="D7" s="37"/>
      <c r="E7" s="37"/>
      <c r="F7" s="37"/>
      <c r="G7" s="37"/>
      <c r="H7" s="37"/>
      <c r="I7" s="40"/>
      <c r="J7" s="40"/>
      <c r="K7" s="41"/>
      <c r="L7" s="37"/>
    </row>
    <row r="8" spans="1:16">
      <c r="B8" s="36"/>
    </row>
    <row r="9" spans="1:16" ht="17.25" customHeight="1">
      <c r="A9" s="1765" t="s">
        <v>638</v>
      </c>
      <c r="B9" s="44"/>
      <c r="C9" s="1407"/>
      <c r="D9" s="1407"/>
      <c r="E9" s="1407"/>
      <c r="F9" s="1407"/>
      <c r="G9" s="1407"/>
      <c r="H9" s="1407"/>
      <c r="I9" s="1407"/>
      <c r="J9" s="1407"/>
      <c r="K9" s="1407"/>
      <c r="L9" s="1407"/>
    </row>
    <row r="10" spans="1:16" ht="11.1" customHeight="1">
      <c r="B10" s="36"/>
    </row>
    <row r="11" spans="1:16" ht="7.5" customHeight="1" thickBot="1">
      <c r="B11" s="36"/>
      <c r="C11" s="36"/>
      <c r="D11" s="36"/>
      <c r="E11" s="36"/>
      <c r="F11" s="36"/>
    </row>
    <row r="12" spans="1:16" ht="18.75" customHeight="1" thickBot="1">
      <c r="B12" s="1915" t="s">
        <v>162</v>
      </c>
      <c r="C12" s="1916"/>
      <c r="D12" s="1916"/>
      <c r="E12" s="1916"/>
      <c r="F12" s="1916"/>
      <c r="G12" s="1917"/>
      <c r="H12" s="1813">
        <v>45957</v>
      </c>
      <c r="L12" s="1813">
        <v>45583</v>
      </c>
    </row>
    <row r="13" spans="1:16" ht="39" customHeight="1" thickBot="1">
      <c r="B13" s="48"/>
      <c r="C13" s="49"/>
      <c r="D13" s="49"/>
      <c r="E13" s="49"/>
      <c r="F13" s="49"/>
      <c r="G13" s="50"/>
      <c r="H13" s="46" t="s">
        <v>17</v>
      </c>
      <c r="I13" s="47" t="s">
        <v>18</v>
      </c>
      <c r="L13" s="46" t="s">
        <v>17</v>
      </c>
      <c r="M13" s="47" t="s">
        <v>18</v>
      </c>
    </row>
    <row r="14" spans="1:16" ht="21.95" customHeight="1" thickBot="1">
      <c r="B14" s="1918" t="s">
        <v>19</v>
      </c>
      <c r="C14" s="1919"/>
      <c r="D14" s="1919"/>
      <c r="E14" s="1919"/>
      <c r="F14" s="1919"/>
      <c r="G14" s="1920"/>
      <c r="H14" s="1814">
        <v>4246326267.73</v>
      </c>
      <c r="I14" s="1815">
        <v>21828</v>
      </c>
      <c r="J14" s="53"/>
      <c r="K14" s="42"/>
      <c r="L14" s="1814">
        <v>8182368484.4700003</v>
      </c>
      <c r="M14" s="1815">
        <v>56971</v>
      </c>
      <c r="O14" s="42"/>
      <c r="P14" s="53"/>
    </row>
    <row r="15" spans="1:16" ht="21.95" customHeight="1" thickBot="1">
      <c r="B15" s="48" t="s">
        <v>20</v>
      </c>
      <c r="C15" s="49"/>
      <c r="D15" s="49"/>
      <c r="E15" s="49"/>
      <c r="F15" s="49"/>
      <c r="G15" s="50"/>
      <c r="H15" s="51">
        <f>SUM(J23:J26,J30:J38,J41:J42,J45:J46)</f>
        <v>0</v>
      </c>
      <c r="I15" s="52">
        <f>SUM(K23:K26,K30:K38,K41:K42,K45:K46)</f>
        <v>0</v>
      </c>
      <c r="K15" s="42"/>
      <c r="L15" s="51">
        <f>SUM(N23:N26,N30:N38,N41:N42,N45:N46)</f>
        <v>0</v>
      </c>
      <c r="M15" s="52">
        <f>SUM(O23:O26,O30:O38,O41:O42,O45:O46)</f>
        <v>0</v>
      </c>
      <c r="O15" s="42"/>
    </row>
    <row r="16" spans="1:16" ht="21.95" customHeight="1" thickBot="1">
      <c r="B16" s="48" t="s">
        <v>21</v>
      </c>
      <c r="C16" s="49"/>
      <c r="D16" s="49"/>
      <c r="E16" s="49"/>
      <c r="F16" s="49"/>
      <c r="G16" s="50"/>
      <c r="H16" s="51">
        <f>H46-H15</f>
        <v>4246326267.73</v>
      </c>
      <c r="I16" s="52">
        <f>I46-I15</f>
        <v>21828</v>
      </c>
      <c r="J16" s="53"/>
      <c r="K16" s="42"/>
      <c r="L16" s="51">
        <f>L46-L15</f>
        <v>8182368484.4700003</v>
      </c>
      <c r="M16" s="52">
        <f>M46-M15</f>
        <v>56971</v>
      </c>
      <c r="N16" s="53"/>
      <c r="O16" s="42"/>
    </row>
    <row r="17" spans="1:15" ht="21.95" customHeight="1" thickBot="1">
      <c r="B17" s="54" t="s">
        <v>22</v>
      </c>
      <c r="C17" s="55"/>
      <c r="D17" s="55"/>
      <c r="E17" s="55"/>
      <c r="F17" s="55"/>
      <c r="G17" s="56"/>
      <c r="H17" s="57" t="str">
        <f>IF(H14-H15=H16,"OK","KO")</f>
        <v>OK</v>
      </c>
      <c r="I17" s="58" t="str">
        <f>IF(I14-I15=I16,"OK","KO")</f>
        <v>OK</v>
      </c>
      <c r="K17" s="42"/>
      <c r="L17" s="57" t="str">
        <f>IF(L14-L15=L16,"OK","KO")</f>
        <v>OK</v>
      </c>
      <c r="M17" s="58" t="str">
        <f>IF(M14-M15=M16,"OK","KO")</f>
        <v>OK</v>
      </c>
      <c r="O17" s="42"/>
    </row>
    <row r="18" spans="1:15" ht="63" customHeight="1" thickBot="1">
      <c r="B18" s="1905" t="s">
        <v>648</v>
      </c>
      <c r="C18" s="1906"/>
      <c r="D18" s="1906"/>
      <c r="E18" s="1906"/>
      <c r="F18" s="1906"/>
      <c r="G18" s="1907"/>
      <c r="H18" s="59" t="s">
        <v>23</v>
      </c>
      <c r="I18" s="60" t="s">
        <v>24</v>
      </c>
      <c r="J18" s="59" t="s">
        <v>25</v>
      </c>
      <c r="K18" s="60" t="s">
        <v>26</v>
      </c>
      <c r="L18" s="59" t="s">
        <v>23</v>
      </c>
      <c r="M18" s="60" t="s">
        <v>24</v>
      </c>
      <c r="N18" s="59" t="s">
        <v>25</v>
      </c>
      <c r="O18" s="60" t="s">
        <v>26</v>
      </c>
    </row>
    <row r="19" spans="1:15" ht="54" customHeight="1">
      <c r="A19" s="61"/>
      <c r="B19" s="62">
        <v>1</v>
      </c>
      <c r="C19" s="1921" t="s">
        <v>649</v>
      </c>
      <c r="D19" s="1922"/>
      <c r="E19" s="1922"/>
      <c r="F19" s="1922"/>
      <c r="G19" s="1923"/>
      <c r="H19" s="1816"/>
      <c r="I19" s="1817"/>
      <c r="J19" s="1816"/>
      <c r="K19" s="1817"/>
      <c r="L19" s="1816"/>
      <c r="M19" s="1817"/>
      <c r="N19" s="1816"/>
      <c r="O19" s="1817"/>
    </row>
    <row r="20" spans="1:15" ht="48" customHeight="1">
      <c r="A20" s="61"/>
      <c r="B20" s="63">
        <v>2</v>
      </c>
      <c r="C20" s="1902" t="s">
        <v>650</v>
      </c>
      <c r="D20" s="1903"/>
      <c r="E20" s="1903"/>
      <c r="F20" s="1903"/>
      <c r="G20" s="1904"/>
      <c r="H20" s="1221"/>
      <c r="I20" s="1224"/>
      <c r="J20" s="1221"/>
      <c r="K20" s="74"/>
      <c r="L20" s="1221"/>
      <c r="M20" s="1224"/>
      <c r="N20" s="1221"/>
      <c r="O20" s="74"/>
    </row>
    <row r="21" spans="1:15" ht="48" customHeight="1">
      <c r="A21" s="61"/>
      <c r="B21" s="63">
        <v>3</v>
      </c>
      <c r="C21" s="1908" t="s">
        <v>651</v>
      </c>
      <c r="D21" s="1909"/>
      <c r="E21" s="1909"/>
      <c r="F21" s="1909"/>
      <c r="G21" s="1910"/>
      <c r="H21" s="1221"/>
      <c r="I21" s="74"/>
      <c r="J21" s="1221"/>
      <c r="K21" s="74"/>
      <c r="L21" s="1221"/>
      <c r="M21" s="74"/>
      <c r="N21" s="1221"/>
      <c r="O21" s="74"/>
    </row>
    <row r="22" spans="1:15" ht="48" customHeight="1">
      <c r="A22" s="61"/>
      <c r="B22" s="63">
        <v>4</v>
      </c>
      <c r="C22" s="1908" t="s">
        <v>652</v>
      </c>
      <c r="D22" s="1909"/>
      <c r="E22" s="1909"/>
      <c r="F22" s="1909"/>
      <c r="G22" s="1910"/>
      <c r="H22" s="1221"/>
      <c r="I22" s="74"/>
      <c r="J22" s="1221"/>
      <c r="K22" s="74"/>
      <c r="L22" s="1221"/>
      <c r="M22" s="74"/>
      <c r="N22" s="1221"/>
      <c r="O22" s="74"/>
    </row>
    <row r="23" spans="1:15" ht="48" customHeight="1">
      <c r="A23" s="61"/>
      <c r="B23" s="63">
        <v>5</v>
      </c>
      <c r="C23" s="1908" t="s">
        <v>653</v>
      </c>
      <c r="D23" s="1909"/>
      <c r="E23" s="1909"/>
      <c r="F23" s="1909"/>
      <c r="G23" s="1910"/>
      <c r="H23" s="1225">
        <f>H14-J23</f>
        <v>4246326267.73</v>
      </c>
      <c r="I23" s="1227">
        <f>I14-K23</f>
        <v>21828</v>
      </c>
      <c r="J23" s="1225">
        <v>0</v>
      </c>
      <c r="K23" s="65">
        <v>0</v>
      </c>
      <c r="L23" s="1225">
        <f>L14-N23</f>
        <v>8182368484.4700003</v>
      </c>
      <c r="M23" s="1227">
        <f>M14-O23</f>
        <v>56971</v>
      </c>
      <c r="N23" s="1225">
        <v>0</v>
      </c>
      <c r="O23" s="65">
        <v>0</v>
      </c>
    </row>
    <row r="24" spans="1:15" ht="48" customHeight="1">
      <c r="A24" s="61"/>
      <c r="B24" s="63">
        <v>6</v>
      </c>
      <c r="C24" s="1908" t="s">
        <v>654</v>
      </c>
      <c r="D24" s="1909"/>
      <c r="E24" s="1909"/>
      <c r="F24" s="1909"/>
      <c r="G24" s="1910"/>
      <c r="H24" s="1225">
        <f t="shared" ref="H24:I26" si="0">H23-J24</f>
        <v>4246326267.73</v>
      </c>
      <c r="I24" s="1227">
        <f t="shared" si="0"/>
        <v>21828</v>
      </c>
      <c r="J24" s="1225">
        <v>0</v>
      </c>
      <c r="K24" s="65">
        <v>0</v>
      </c>
      <c r="L24" s="1225">
        <f t="shared" ref="L24:M26" si="1">L23-N24</f>
        <v>8182368484.4700003</v>
      </c>
      <c r="M24" s="1227">
        <f t="shared" si="1"/>
        <v>56971</v>
      </c>
      <c r="N24" s="1225">
        <v>0</v>
      </c>
      <c r="O24" s="65">
        <v>0</v>
      </c>
    </row>
    <row r="25" spans="1:15" ht="48" customHeight="1">
      <c r="A25" s="61"/>
      <c r="B25" s="63">
        <v>7</v>
      </c>
      <c r="C25" s="1908" t="s">
        <v>655</v>
      </c>
      <c r="D25" s="1909"/>
      <c r="E25" s="1909"/>
      <c r="F25" s="1909"/>
      <c r="G25" s="1910"/>
      <c r="H25" s="1225">
        <f t="shared" si="0"/>
        <v>4246326267.73</v>
      </c>
      <c r="I25" s="1227">
        <f t="shared" si="0"/>
        <v>21828</v>
      </c>
      <c r="J25" s="1225">
        <v>0</v>
      </c>
      <c r="K25" s="65">
        <v>0</v>
      </c>
      <c r="L25" s="1225">
        <f t="shared" si="1"/>
        <v>8182368484.4700003</v>
      </c>
      <c r="M25" s="1227">
        <f t="shared" si="1"/>
        <v>56971</v>
      </c>
      <c r="N25" s="1225">
        <v>0</v>
      </c>
      <c r="O25" s="65">
        <v>0</v>
      </c>
    </row>
    <row r="26" spans="1:15" ht="48" customHeight="1">
      <c r="A26" s="61"/>
      <c r="B26" s="63">
        <v>8</v>
      </c>
      <c r="C26" s="1908" t="s">
        <v>1186</v>
      </c>
      <c r="D26" s="1909"/>
      <c r="E26" s="1909"/>
      <c r="F26" s="1909"/>
      <c r="G26" s="1910"/>
      <c r="H26" s="64">
        <f t="shared" si="0"/>
        <v>4246326267.73</v>
      </c>
      <c r="I26" s="65">
        <f t="shared" si="0"/>
        <v>21828</v>
      </c>
      <c r="J26" s="64">
        <v>0</v>
      </c>
      <c r="K26" s="65">
        <v>0</v>
      </c>
      <c r="L26" s="64">
        <f t="shared" si="1"/>
        <v>8182368484.4700003</v>
      </c>
      <c r="M26" s="65">
        <f t="shared" si="1"/>
        <v>56971</v>
      </c>
      <c r="N26" s="64">
        <v>0</v>
      </c>
      <c r="O26" s="65">
        <v>0</v>
      </c>
    </row>
    <row r="27" spans="1:15" ht="48" customHeight="1" thickBot="1">
      <c r="A27" s="61"/>
      <c r="B27" s="63">
        <v>9</v>
      </c>
      <c r="C27" s="1908" t="s">
        <v>656</v>
      </c>
      <c r="D27" s="1909"/>
      <c r="E27" s="1909"/>
      <c r="F27" s="1909"/>
      <c r="G27" s="1910"/>
      <c r="H27" s="1226"/>
      <c r="I27" s="69"/>
      <c r="J27" s="1226"/>
      <c r="K27" s="69"/>
      <c r="L27" s="1226"/>
      <c r="M27" s="69"/>
      <c r="N27" s="1226"/>
      <c r="O27" s="69"/>
    </row>
    <row r="28" spans="1:15" ht="48" customHeight="1" thickBot="1">
      <c r="A28" s="61"/>
      <c r="B28" s="1905" t="s">
        <v>657</v>
      </c>
      <c r="C28" s="1906"/>
      <c r="D28" s="1906"/>
      <c r="E28" s="1906"/>
      <c r="F28" s="1906"/>
      <c r="G28" s="1907"/>
      <c r="H28" s="71"/>
      <c r="I28" s="53"/>
      <c r="L28" s="71"/>
      <c r="M28" s="53"/>
    </row>
    <row r="29" spans="1:15" ht="48" customHeight="1">
      <c r="A29" s="61"/>
      <c r="B29" s="63">
        <v>1</v>
      </c>
      <c r="C29" s="1911" t="s">
        <v>1191</v>
      </c>
      <c r="D29" s="1912"/>
      <c r="E29" s="1912"/>
      <c r="F29" s="1912"/>
      <c r="G29" s="1913"/>
      <c r="H29" s="1228"/>
      <c r="I29" s="1229"/>
      <c r="J29" s="1228"/>
      <c r="K29" s="1229"/>
      <c r="L29" s="1228"/>
      <c r="M29" s="1229"/>
      <c r="N29" s="1228"/>
      <c r="O29" s="1229"/>
    </row>
    <row r="30" spans="1:15" ht="48" customHeight="1">
      <c r="A30" s="61"/>
      <c r="B30" s="63">
        <v>2</v>
      </c>
      <c r="C30" s="1902" t="s">
        <v>1187</v>
      </c>
      <c r="D30" s="1903"/>
      <c r="E30" s="1903"/>
      <c r="F30" s="1903"/>
      <c r="G30" s="1904"/>
      <c r="H30" s="64">
        <f>H26-J30</f>
        <v>4246326267.73</v>
      </c>
      <c r="I30" s="65">
        <f>I26-K30</f>
        <v>21828</v>
      </c>
      <c r="J30" s="64">
        <v>0</v>
      </c>
      <c r="K30" s="65">
        <v>0</v>
      </c>
      <c r="L30" s="64">
        <f>L26-N30</f>
        <v>8182368484.4700003</v>
      </c>
      <c r="M30" s="65">
        <f>M26-O30</f>
        <v>56971</v>
      </c>
      <c r="N30" s="64">
        <v>0</v>
      </c>
      <c r="O30" s="65">
        <v>0</v>
      </c>
    </row>
    <row r="31" spans="1:15" ht="48" customHeight="1">
      <c r="A31" s="61"/>
      <c r="B31" s="63">
        <v>3</v>
      </c>
      <c r="C31" s="1902" t="s">
        <v>658</v>
      </c>
      <c r="D31" s="1903"/>
      <c r="E31" s="1903"/>
      <c r="F31" s="1903"/>
      <c r="G31" s="1904"/>
      <c r="H31" s="64">
        <f t="shared" ref="H31:I38" si="2">H30-J31</f>
        <v>4246326267.73</v>
      </c>
      <c r="I31" s="65">
        <f t="shared" si="2"/>
        <v>21828</v>
      </c>
      <c r="J31" s="64">
        <v>0</v>
      </c>
      <c r="K31" s="65">
        <v>0</v>
      </c>
      <c r="L31" s="64">
        <f t="shared" ref="L31:M38" si="3">L30-N31</f>
        <v>8182368484.4700003</v>
      </c>
      <c r="M31" s="65">
        <f t="shared" si="3"/>
        <v>56971</v>
      </c>
      <c r="N31" s="64">
        <v>0</v>
      </c>
      <c r="O31" s="65">
        <v>0</v>
      </c>
    </row>
    <row r="32" spans="1:15" ht="48" customHeight="1">
      <c r="A32" s="61"/>
      <c r="B32" s="63">
        <v>4</v>
      </c>
      <c r="C32" s="1902" t="s">
        <v>659</v>
      </c>
      <c r="D32" s="1903"/>
      <c r="E32" s="1903"/>
      <c r="F32" s="1903"/>
      <c r="G32" s="1904"/>
      <c r="H32" s="1225">
        <f t="shared" si="2"/>
        <v>4246326267.73</v>
      </c>
      <c r="I32" s="1227">
        <f t="shared" si="2"/>
        <v>21828</v>
      </c>
      <c r="J32" s="64">
        <v>0</v>
      </c>
      <c r="K32" s="65">
        <v>0</v>
      </c>
      <c r="L32" s="1225">
        <f t="shared" si="3"/>
        <v>8182368484.4700003</v>
      </c>
      <c r="M32" s="1227">
        <f t="shared" si="3"/>
        <v>56971</v>
      </c>
      <c r="N32" s="64">
        <v>0</v>
      </c>
      <c r="O32" s="65">
        <v>0</v>
      </c>
    </row>
    <row r="33" spans="1:15" ht="48" customHeight="1">
      <c r="A33" s="61"/>
      <c r="B33" s="63">
        <v>5</v>
      </c>
      <c r="C33" s="1902" t="s">
        <v>660</v>
      </c>
      <c r="D33" s="1903"/>
      <c r="E33" s="1903"/>
      <c r="F33" s="1903"/>
      <c r="G33" s="1904"/>
      <c r="H33" s="64">
        <f t="shared" si="2"/>
        <v>4246326267.73</v>
      </c>
      <c r="I33" s="65">
        <f t="shared" si="2"/>
        <v>21828</v>
      </c>
      <c r="J33" s="64">
        <v>0</v>
      </c>
      <c r="K33" s="65">
        <v>0</v>
      </c>
      <c r="L33" s="64">
        <f t="shared" si="3"/>
        <v>8182368484.4700003</v>
      </c>
      <c r="M33" s="65">
        <f t="shared" si="3"/>
        <v>56971</v>
      </c>
      <c r="N33" s="64">
        <v>0</v>
      </c>
      <c r="O33" s="65">
        <v>0</v>
      </c>
    </row>
    <row r="34" spans="1:15" ht="48" customHeight="1">
      <c r="A34" s="61"/>
      <c r="B34" s="63">
        <v>6</v>
      </c>
      <c r="C34" s="1902" t="s">
        <v>1192</v>
      </c>
      <c r="D34" s="1903"/>
      <c r="E34" s="1903"/>
      <c r="F34" s="1903"/>
      <c r="G34" s="1904"/>
      <c r="H34" s="64">
        <f t="shared" si="2"/>
        <v>4246326267.73</v>
      </c>
      <c r="I34" s="65">
        <f t="shared" si="2"/>
        <v>21828</v>
      </c>
      <c r="J34" s="64">
        <v>0</v>
      </c>
      <c r="K34" s="65">
        <v>0</v>
      </c>
      <c r="L34" s="64">
        <f t="shared" si="3"/>
        <v>8182368484.4700003</v>
      </c>
      <c r="M34" s="65">
        <f t="shared" si="3"/>
        <v>56971</v>
      </c>
      <c r="N34" s="64">
        <v>0</v>
      </c>
      <c r="O34" s="65">
        <v>0</v>
      </c>
    </row>
    <row r="35" spans="1:15" ht="48" customHeight="1">
      <c r="A35" s="61"/>
      <c r="B35" s="63">
        <v>7</v>
      </c>
      <c r="C35" s="1902" t="s">
        <v>661</v>
      </c>
      <c r="D35" s="1903"/>
      <c r="E35" s="1903"/>
      <c r="F35" s="1903"/>
      <c r="G35" s="1904"/>
      <c r="H35" s="64">
        <f t="shared" si="2"/>
        <v>4246326267.73</v>
      </c>
      <c r="I35" s="65">
        <f t="shared" si="2"/>
        <v>21828</v>
      </c>
      <c r="J35" s="64">
        <v>0</v>
      </c>
      <c r="K35" s="65">
        <v>0</v>
      </c>
      <c r="L35" s="64">
        <f t="shared" si="3"/>
        <v>8182368484.4700003</v>
      </c>
      <c r="M35" s="65">
        <f t="shared" si="3"/>
        <v>56971</v>
      </c>
      <c r="N35" s="64">
        <v>0</v>
      </c>
      <c r="O35" s="65">
        <v>0</v>
      </c>
    </row>
    <row r="36" spans="1:15" ht="48" customHeight="1">
      <c r="A36" s="61"/>
      <c r="B36" s="63">
        <v>8</v>
      </c>
      <c r="C36" s="1902" t="s">
        <v>1188</v>
      </c>
      <c r="D36" s="1903"/>
      <c r="E36" s="1903"/>
      <c r="F36" s="1903"/>
      <c r="G36" s="1904"/>
      <c r="H36" s="64">
        <f t="shared" si="2"/>
        <v>4246326267.73</v>
      </c>
      <c r="I36" s="65">
        <f t="shared" si="2"/>
        <v>21828</v>
      </c>
      <c r="J36" s="64">
        <v>0</v>
      </c>
      <c r="K36" s="65">
        <v>0</v>
      </c>
      <c r="L36" s="64">
        <f t="shared" si="3"/>
        <v>8182368484.4700003</v>
      </c>
      <c r="M36" s="65">
        <f t="shared" si="3"/>
        <v>56971</v>
      </c>
      <c r="N36" s="64">
        <v>0</v>
      </c>
      <c r="O36" s="65">
        <v>0</v>
      </c>
    </row>
    <row r="37" spans="1:15" ht="48" customHeight="1">
      <c r="A37" s="61"/>
      <c r="B37" s="63">
        <v>9</v>
      </c>
      <c r="C37" s="1902" t="s">
        <v>662</v>
      </c>
      <c r="D37" s="1903"/>
      <c r="E37" s="1903"/>
      <c r="F37" s="1903"/>
      <c r="G37" s="1904"/>
      <c r="H37" s="64">
        <f t="shared" si="2"/>
        <v>4246326267.73</v>
      </c>
      <c r="I37" s="65">
        <f t="shared" si="2"/>
        <v>21828</v>
      </c>
      <c r="J37" s="64">
        <v>0</v>
      </c>
      <c r="K37" s="65">
        <v>0</v>
      </c>
      <c r="L37" s="64">
        <f t="shared" si="3"/>
        <v>8182368484.4700003</v>
      </c>
      <c r="M37" s="65">
        <f t="shared" si="3"/>
        <v>56971</v>
      </c>
      <c r="N37" s="64">
        <v>0</v>
      </c>
      <c r="O37" s="65">
        <v>0</v>
      </c>
    </row>
    <row r="38" spans="1:15" ht="48" customHeight="1">
      <c r="A38" s="61"/>
      <c r="B38" s="63">
        <v>10</v>
      </c>
      <c r="C38" s="1902" t="s">
        <v>1189</v>
      </c>
      <c r="D38" s="1903"/>
      <c r="E38" s="1903"/>
      <c r="F38" s="1903"/>
      <c r="G38" s="1904"/>
      <c r="H38" s="64">
        <f t="shared" si="2"/>
        <v>4246326267.73</v>
      </c>
      <c r="I38" s="65">
        <f t="shared" si="2"/>
        <v>21828</v>
      </c>
      <c r="J38" s="64">
        <v>0</v>
      </c>
      <c r="K38" s="65">
        <v>0</v>
      </c>
      <c r="L38" s="64">
        <f t="shared" si="3"/>
        <v>8182368484.4700003</v>
      </c>
      <c r="M38" s="65">
        <f t="shared" si="3"/>
        <v>56971</v>
      </c>
      <c r="N38" s="64">
        <v>0</v>
      </c>
      <c r="O38" s="65">
        <v>0</v>
      </c>
    </row>
    <row r="39" spans="1:15" ht="48" customHeight="1">
      <c r="A39" s="61"/>
      <c r="B39" s="63">
        <v>11</v>
      </c>
      <c r="C39" s="1902" t="s">
        <v>663</v>
      </c>
      <c r="D39" s="1903"/>
      <c r="E39" s="1903"/>
      <c r="F39" s="1903"/>
      <c r="G39" s="1904"/>
      <c r="H39" s="1221"/>
      <c r="I39" s="74"/>
      <c r="J39" s="1221"/>
      <c r="K39" s="74"/>
      <c r="L39" s="1221"/>
      <c r="M39" s="74"/>
      <c r="N39" s="1221"/>
      <c r="O39" s="74"/>
    </row>
    <row r="40" spans="1:15" ht="48" customHeight="1">
      <c r="A40" s="61"/>
      <c r="B40" s="63">
        <v>12</v>
      </c>
      <c r="C40" s="1902" t="s">
        <v>664</v>
      </c>
      <c r="D40" s="1903"/>
      <c r="E40" s="1903"/>
      <c r="F40" s="1903"/>
      <c r="G40" s="1904"/>
      <c r="H40" s="1221"/>
      <c r="I40" s="74"/>
      <c r="J40" s="1221"/>
      <c r="K40" s="74"/>
      <c r="L40" s="1221"/>
      <c r="M40" s="74"/>
      <c r="N40" s="1221"/>
      <c r="O40" s="74"/>
    </row>
    <row r="41" spans="1:15" ht="48" customHeight="1">
      <c r="A41" s="61"/>
      <c r="B41" s="63">
        <v>13</v>
      </c>
      <c r="C41" s="1902" t="s">
        <v>665</v>
      </c>
      <c r="D41" s="1903"/>
      <c r="E41" s="1903"/>
      <c r="F41" s="1903"/>
      <c r="G41" s="1904"/>
      <c r="H41" s="64">
        <f>H38-J41</f>
        <v>4246326267.73</v>
      </c>
      <c r="I41" s="65">
        <f>I38-K41</f>
        <v>21828</v>
      </c>
      <c r="J41" s="64">
        <v>0</v>
      </c>
      <c r="K41" s="65">
        <v>0</v>
      </c>
      <c r="L41" s="64">
        <f>L38-N41</f>
        <v>8182368484.4700003</v>
      </c>
      <c r="M41" s="65">
        <f>M38-O41</f>
        <v>56971</v>
      </c>
      <c r="N41" s="64">
        <v>0</v>
      </c>
      <c r="O41" s="65">
        <v>0</v>
      </c>
    </row>
    <row r="42" spans="1:15" ht="48" customHeight="1">
      <c r="A42" s="61"/>
      <c r="B42" s="63">
        <v>14</v>
      </c>
      <c r="C42" s="1902" t="s">
        <v>666</v>
      </c>
      <c r="D42" s="1903"/>
      <c r="E42" s="1903"/>
      <c r="F42" s="1903"/>
      <c r="G42" s="1904"/>
      <c r="H42" s="64">
        <f>H41-J42</f>
        <v>4246326267.73</v>
      </c>
      <c r="I42" s="65">
        <f>I41-K42</f>
        <v>21828</v>
      </c>
      <c r="J42" s="64">
        <v>0</v>
      </c>
      <c r="K42" s="65">
        <v>0</v>
      </c>
      <c r="L42" s="64">
        <f>L41-N42</f>
        <v>8182368484.4700003</v>
      </c>
      <c r="M42" s="65">
        <f>M41-O42</f>
        <v>56971</v>
      </c>
      <c r="N42" s="64">
        <v>0</v>
      </c>
      <c r="O42" s="65">
        <v>0</v>
      </c>
    </row>
    <row r="43" spans="1:15" ht="48" customHeight="1">
      <c r="A43" s="61"/>
      <c r="B43" s="63">
        <v>15</v>
      </c>
      <c r="C43" s="1902" t="s">
        <v>667</v>
      </c>
      <c r="D43" s="1903"/>
      <c r="E43" s="1903"/>
      <c r="F43" s="1903"/>
      <c r="G43" s="1904"/>
      <c r="H43" s="1221"/>
      <c r="I43" s="74"/>
      <c r="J43" s="1221"/>
      <c r="K43" s="74"/>
      <c r="L43" s="1221"/>
      <c r="M43" s="74"/>
      <c r="N43" s="1221"/>
      <c r="O43" s="74"/>
    </row>
    <row r="44" spans="1:15" ht="48" customHeight="1">
      <c r="A44" s="61"/>
      <c r="B44" s="63">
        <v>16</v>
      </c>
      <c r="C44" s="1902" t="s">
        <v>668</v>
      </c>
      <c r="D44" s="1903"/>
      <c r="E44" s="1903"/>
      <c r="F44" s="1903"/>
      <c r="G44" s="1904"/>
      <c r="H44" s="1221"/>
      <c r="I44" s="74"/>
      <c r="J44" s="1221"/>
      <c r="K44" s="74"/>
      <c r="L44" s="1221"/>
      <c r="M44" s="74"/>
      <c r="N44" s="1221"/>
      <c r="O44" s="74"/>
    </row>
    <row r="45" spans="1:15" ht="48" customHeight="1">
      <c r="A45" s="61"/>
      <c r="B45" s="63">
        <v>17</v>
      </c>
      <c r="C45" s="1902" t="s">
        <v>669</v>
      </c>
      <c r="D45" s="1903"/>
      <c r="E45" s="1903"/>
      <c r="F45" s="1903"/>
      <c r="G45" s="1904"/>
      <c r="H45" s="64">
        <f>H42-J45</f>
        <v>4246326267.73</v>
      </c>
      <c r="I45" s="65">
        <f>I42-K45</f>
        <v>21828</v>
      </c>
      <c r="J45" s="64">
        <v>0</v>
      </c>
      <c r="K45" s="65">
        <v>0</v>
      </c>
      <c r="L45" s="64">
        <f>L42-N45</f>
        <v>8182368484.4700003</v>
      </c>
      <c r="M45" s="65">
        <f>M42-O45</f>
        <v>56971</v>
      </c>
      <c r="N45" s="64">
        <v>0</v>
      </c>
      <c r="O45" s="65">
        <v>0</v>
      </c>
    </row>
    <row r="46" spans="1:15" ht="48" customHeight="1">
      <c r="A46" s="61"/>
      <c r="B46" s="63">
        <v>18</v>
      </c>
      <c r="C46" s="1902" t="s">
        <v>1190</v>
      </c>
      <c r="D46" s="1903"/>
      <c r="E46" s="1903"/>
      <c r="F46" s="1903"/>
      <c r="G46" s="1904"/>
      <c r="H46" s="64">
        <f>H45-J46</f>
        <v>4246326267.73</v>
      </c>
      <c r="I46" s="65">
        <f>I45-K46</f>
        <v>21828</v>
      </c>
      <c r="J46" s="64">
        <v>0</v>
      </c>
      <c r="K46" s="65">
        <v>0</v>
      </c>
      <c r="L46" s="64">
        <f>L45-N46</f>
        <v>8182368484.4700003</v>
      </c>
      <c r="M46" s="65">
        <f>M45-O46</f>
        <v>56971</v>
      </c>
      <c r="N46" s="64">
        <v>0</v>
      </c>
      <c r="O46" s="65">
        <v>0</v>
      </c>
    </row>
    <row r="47" spans="1:15" ht="48" customHeight="1">
      <c r="A47" s="61"/>
      <c r="B47" s="63">
        <v>19</v>
      </c>
      <c r="C47" s="1902" t="s">
        <v>670</v>
      </c>
      <c r="D47" s="1903"/>
      <c r="E47" s="1903"/>
      <c r="F47" s="1903"/>
      <c r="G47" s="1904"/>
      <c r="H47" s="1221"/>
      <c r="I47" s="74"/>
      <c r="J47" s="1221"/>
      <c r="K47" s="74"/>
      <c r="L47" s="1221"/>
      <c r="M47" s="74"/>
      <c r="N47" s="1221"/>
      <c r="O47" s="74"/>
    </row>
    <row r="48" spans="1:15" ht="48" customHeight="1" thickBot="1">
      <c r="A48" s="61"/>
      <c r="B48" s="63">
        <v>20</v>
      </c>
      <c r="C48" s="1902" t="s">
        <v>671</v>
      </c>
      <c r="D48" s="1903"/>
      <c r="E48" s="1903"/>
      <c r="F48" s="1903"/>
      <c r="G48" s="1904"/>
      <c r="H48" s="68"/>
      <c r="I48" s="69"/>
      <c r="J48" s="68"/>
      <c r="K48" s="70"/>
      <c r="L48" s="68"/>
      <c r="M48" s="69"/>
      <c r="N48" s="68"/>
      <c r="O48" s="70"/>
    </row>
    <row r="49" spans="2:39" ht="32.1" customHeight="1" thickBot="1">
      <c r="B49" s="1905" t="s">
        <v>37</v>
      </c>
      <c r="C49" s="1906"/>
      <c r="D49" s="1906"/>
      <c r="E49" s="1906"/>
      <c r="F49" s="1906"/>
      <c r="G49" s="1907"/>
      <c r="H49" s="71"/>
      <c r="I49" s="53"/>
      <c r="L49" s="71"/>
      <c r="M49" s="53"/>
    </row>
    <row r="50" spans="2:39" ht="37.5" customHeight="1">
      <c r="B50" s="72" t="s">
        <v>27</v>
      </c>
      <c r="C50" s="1899" t="s">
        <v>672</v>
      </c>
      <c r="D50" s="1900"/>
      <c r="E50" s="1900"/>
      <c r="F50" s="1900"/>
      <c r="G50" s="1901"/>
      <c r="H50" s="1228"/>
      <c r="I50" s="1229"/>
      <c r="J50" s="1818"/>
      <c r="K50" s="1819"/>
      <c r="L50" s="1228"/>
      <c r="M50" s="1229"/>
      <c r="N50" s="1818"/>
      <c r="O50" s="1819"/>
    </row>
    <row r="51" spans="2:39" ht="37.5" customHeight="1">
      <c r="B51" s="73" t="s">
        <v>28</v>
      </c>
      <c r="C51" s="1896" t="s">
        <v>673</v>
      </c>
      <c r="D51" s="1897"/>
      <c r="E51" s="1897"/>
      <c r="F51" s="1897"/>
      <c r="G51" s="1898"/>
      <c r="H51" s="1221"/>
      <c r="I51" s="74"/>
      <c r="J51" s="1222"/>
      <c r="K51" s="1223"/>
      <c r="L51" s="1221"/>
      <c r="M51" s="74"/>
      <c r="N51" s="1222"/>
      <c r="O51" s="1223"/>
    </row>
    <row r="52" spans="2:39" ht="37.5" customHeight="1">
      <c r="B52" s="73" t="s">
        <v>29</v>
      </c>
      <c r="C52" s="1896" t="s">
        <v>674</v>
      </c>
      <c r="D52" s="1897"/>
      <c r="E52" s="1897"/>
      <c r="F52" s="1897"/>
      <c r="G52" s="1898"/>
      <c r="H52" s="66"/>
      <c r="I52" s="67"/>
      <c r="J52" s="66"/>
      <c r="K52" s="67"/>
      <c r="L52" s="66"/>
      <c r="M52" s="67"/>
      <c r="N52" s="66"/>
      <c r="O52" s="67"/>
    </row>
    <row r="53" spans="2:39" ht="37.5" customHeight="1">
      <c r="B53" s="73" t="s">
        <v>30</v>
      </c>
      <c r="C53" s="1896" t="s">
        <v>675</v>
      </c>
      <c r="D53" s="1897"/>
      <c r="E53" s="1897"/>
      <c r="F53" s="1897"/>
      <c r="G53" s="1898"/>
      <c r="H53" s="66"/>
      <c r="I53" s="67"/>
      <c r="J53" s="66"/>
      <c r="K53" s="67"/>
      <c r="L53" s="66"/>
      <c r="M53" s="67"/>
      <c r="N53" s="66"/>
      <c r="O53" s="67"/>
    </row>
    <row r="54" spans="2:39" ht="37.5" customHeight="1">
      <c r="B54" s="73" t="s">
        <v>31</v>
      </c>
      <c r="C54" s="1896" t="s">
        <v>676</v>
      </c>
      <c r="D54" s="1897"/>
      <c r="E54" s="1897"/>
      <c r="F54" s="1897"/>
      <c r="G54" s="1898"/>
      <c r="H54" s="66"/>
      <c r="I54" s="67"/>
      <c r="J54" s="66"/>
      <c r="K54" s="67"/>
      <c r="L54" s="66"/>
      <c r="M54" s="67"/>
      <c r="N54" s="66"/>
      <c r="O54" s="67"/>
    </row>
    <row r="55" spans="2:39" ht="37.5" customHeight="1">
      <c r="B55" s="73" t="s">
        <v>32</v>
      </c>
      <c r="C55" s="1896" t="s">
        <v>677</v>
      </c>
      <c r="D55" s="1897"/>
      <c r="E55" s="1897"/>
      <c r="F55" s="1897"/>
      <c r="G55" s="1898"/>
      <c r="H55" s="66"/>
      <c r="I55" s="67"/>
      <c r="J55" s="66"/>
      <c r="K55" s="67"/>
      <c r="L55" s="66"/>
      <c r="M55" s="67"/>
      <c r="N55" s="66"/>
      <c r="O55" s="67"/>
    </row>
    <row r="56" spans="2:39" ht="37.5" customHeight="1">
      <c r="B56" s="73" t="s">
        <v>33</v>
      </c>
      <c r="C56" s="1896" t="s">
        <v>678</v>
      </c>
      <c r="D56" s="1897"/>
      <c r="E56" s="1897"/>
      <c r="F56" s="1897"/>
      <c r="G56" s="1898"/>
      <c r="H56" s="66"/>
      <c r="I56" s="67"/>
      <c r="J56" s="66"/>
      <c r="K56" s="67"/>
      <c r="L56" s="66"/>
      <c r="M56" s="67"/>
      <c r="N56" s="66"/>
      <c r="O56" s="67"/>
    </row>
    <row r="57" spans="2:39" ht="37.5" customHeight="1" thickBot="1">
      <c r="B57" s="75" t="s">
        <v>34</v>
      </c>
      <c r="C57" s="1893" t="s">
        <v>679</v>
      </c>
      <c r="D57" s="1894"/>
      <c r="E57" s="1894"/>
      <c r="F57" s="1894"/>
      <c r="G57" s="1895"/>
      <c r="H57" s="68"/>
      <c r="I57" s="69"/>
      <c r="J57" s="68"/>
      <c r="K57" s="70"/>
      <c r="L57" s="68"/>
      <c r="M57" s="69"/>
      <c r="N57" s="68"/>
      <c r="O57" s="70"/>
    </row>
    <row r="58" spans="2:39">
      <c r="B58" s="36"/>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row>
    <row r="59" spans="2:39">
      <c r="B59" s="36"/>
      <c r="G59" s="42"/>
      <c r="J59" s="76" t="s">
        <v>38</v>
      </c>
      <c r="K59" s="76"/>
      <c r="L59" s="76" t="s">
        <v>39</v>
      </c>
    </row>
  </sheetData>
  <mergeCells count="43">
    <mergeCell ref="C26:G26"/>
    <mergeCell ref="E3:G6"/>
    <mergeCell ref="B12:G12"/>
    <mergeCell ref="B14:G14"/>
    <mergeCell ref="B18:G18"/>
    <mergeCell ref="C19:G19"/>
    <mergeCell ref="C20:G20"/>
    <mergeCell ref="C21:G21"/>
    <mergeCell ref="C22:G22"/>
    <mergeCell ref="C23:G23"/>
    <mergeCell ref="C24:G24"/>
    <mergeCell ref="C25:G25"/>
    <mergeCell ref="C38:G38"/>
    <mergeCell ref="C27:G27"/>
    <mergeCell ref="B28:G28"/>
    <mergeCell ref="C29:G29"/>
    <mergeCell ref="C30:G30"/>
    <mergeCell ref="C31:G31"/>
    <mergeCell ref="C32:G32"/>
    <mergeCell ref="C33:G33"/>
    <mergeCell ref="C34:G34"/>
    <mergeCell ref="C35:G35"/>
    <mergeCell ref="C36:G36"/>
    <mergeCell ref="C37:G37"/>
    <mergeCell ref="C50:G50"/>
    <mergeCell ref="C39:G39"/>
    <mergeCell ref="C40:G40"/>
    <mergeCell ref="C41:G41"/>
    <mergeCell ref="C42:G42"/>
    <mergeCell ref="C43:G43"/>
    <mergeCell ref="C44:G44"/>
    <mergeCell ref="C45:G45"/>
    <mergeCell ref="C46:G46"/>
    <mergeCell ref="C47:G47"/>
    <mergeCell ref="C48:G48"/>
    <mergeCell ref="B49:G49"/>
    <mergeCell ref="C57:G57"/>
    <mergeCell ref="C51:G51"/>
    <mergeCell ref="C52:G52"/>
    <mergeCell ref="C53:G53"/>
    <mergeCell ref="C54:G54"/>
    <mergeCell ref="C55:G55"/>
    <mergeCell ref="C56:G56"/>
  </mergeCells>
  <conditionalFormatting sqref="H17:I17">
    <cfRule type="cellIs" dxfId="61" priority="3" operator="equal">
      <formula>"KO"</formula>
    </cfRule>
    <cfRule type="cellIs" dxfId="60" priority="4" operator="equal">
      <formula>"OK"</formula>
    </cfRule>
  </conditionalFormatting>
  <conditionalFormatting sqref="L17:M17">
    <cfRule type="cellIs" dxfId="59" priority="1" operator="equal">
      <formula>"KO"</formula>
    </cfRule>
    <cfRule type="cellIs" dxfId="58" priority="2" operator="equal">
      <formula>"OK"</formula>
    </cfRule>
  </conditionalFormatting>
  <pageMargins left="0.7" right="0.7" top="0.75" bottom="0.75" header="0.3" footer="0.3"/>
  <pageSetup scale="2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4068D-8621-49DC-A4D0-B5AE6A69E259}">
  <sheetPr codeName="Sheet3">
    <tabColor theme="9" tint="0.59999389629810485"/>
  </sheetPr>
  <dimension ref="A2:CZ88"/>
  <sheetViews>
    <sheetView showGridLines="0" zoomScale="85" zoomScaleNormal="85" workbookViewId="0">
      <selection activeCell="CZ18" sqref="CZ18"/>
    </sheetView>
  </sheetViews>
  <sheetFormatPr defaultColWidth="9.140625" defaultRowHeight="12.75"/>
  <cols>
    <col min="1" max="1" width="1.140625" style="156" customWidth="1"/>
    <col min="2" max="2" width="31.5703125" style="3" bestFit="1" customWidth="1"/>
    <col min="3" max="3" width="17.85546875" style="3" bestFit="1" customWidth="1"/>
    <col min="4" max="4" width="17.42578125" style="3" bestFit="1" customWidth="1"/>
    <col min="5" max="5" width="19.42578125" style="3" customWidth="1"/>
    <col min="6" max="12" width="14.5703125" style="3" customWidth="1"/>
    <col min="13" max="13" width="14.85546875" style="3" customWidth="1"/>
    <col min="14" max="14" width="16.5703125" style="3" bestFit="1" customWidth="1"/>
    <col min="15" max="15" width="18.5703125" style="3" bestFit="1" customWidth="1"/>
    <col min="16" max="16" width="19.5703125" style="3" bestFit="1" customWidth="1"/>
    <col min="17" max="18" width="15.5703125" style="3" customWidth="1"/>
    <col min="19" max="34" width="14.5703125" style="3" customWidth="1"/>
    <col min="35" max="35" width="15.5703125" style="3" customWidth="1"/>
    <col min="36" max="36" width="15.5703125" style="3" bestFit="1" customWidth="1"/>
    <col min="37" max="42" width="15.5703125" style="3" customWidth="1"/>
    <col min="43" max="43" width="20.140625" style="83" bestFit="1" customWidth="1"/>
    <col min="44" max="45" width="14.5703125" style="83" customWidth="1"/>
    <col min="46" max="46" width="20.140625" style="83" bestFit="1" customWidth="1"/>
    <col min="47" max="48" width="14.5703125" style="83" customWidth="1"/>
    <col min="49" max="49" width="20.140625" style="83" bestFit="1" customWidth="1"/>
    <col min="50" max="51" width="14.5703125" style="83" customWidth="1"/>
    <col min="52" max="52" width="2.5703125" style="3" customWidth="1"/>
    <col min="53" max="87" width="17.5703125" style="3" customWidth="1"/>
    <col min="88" max="93" width="16.42578125" style="3" customWidth="1"/>
    <col min="94" max="94" width="17.5703125" style="3" customWidth="1"/>
    <col min="95" max="95" width="10.42578125" style="3" bestFit="1" customWidth="1"/>
    <col min="96" max="97" width="17.5703125" style="3" customWidth="1"/>
    <col min="98" max="98" width="10.42578125" style="3" bestFit="1" customWidth="1"/>
    <col min="99" max="100" width="17.5703125" style="3" customWidth="1"/>
    <col min="101" max="101" width="10.42578125" style="3" bestFit="1" customWidth="1"/>
    <col min="102" max="102" width="17.5703125" style="3" customWidth="1"/>
    <col min="103" max="103" width="2.5703125" style="3" customWidth="1"/>
    <col min="104" max="104" width="16.42578125" style="3" bestFit="1" customWidth="1"/>
    <col min="105" max="16384" width="9.140625" style="3"/>
  </cols>
  <sheetData>
    <row r="2" spans="2:103">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9"/>
      <c r="AR2" s="79"/>
      <c r="AS2" s="79"/>
      <c r="AT2" s="79"/>
      <c r="AU2" s="79"/>
      <c r="AV2" s="79"/>
      <c r="AW2" s="79"/>
      <c r="AX2" s="79"/>
      <c r="AY2" s="79"/>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row>
    <row r="3" spans="2:103">
      <c r="B3" s="80"/>
      <c r="C3" s="80"/>
      <c r="D3" s="80"/>
      <c r="G3" s="80"/>
      <c r="H3" s="80"/>
      <c r="I3" s="80"/>
      <c r="J3" s="80"/>
      <c r="K3" s="80"/>
      <c r="L3" s="80"/>
      <c r="M3" s="80"/>
      <c r="N3" s="80"/>
      <c r="O3" s="80"/>
      <c r="P3" s="1213" t="s">
        <v>99</v>
      </c>
      <c r="Q3" s="1213">
        <f>'00 - Cover'!$F$17</f>
        <v>46265</v>
      </c>
      <c r="R3" s="82"/>
      <c r="S3" s="80"/>
      <c r="T3" s="80"/>
      <c r="U3" s="80"/>
      <c r="V3" s="80"/>
      <c r="W3" s="80"/>
      <c r="X3" s="80"/>
      <c r="Y3" s="80"/>
      <c r="Z3" s="80"/>
      <c r="AA3" s="80"/>
      <c r="AB3" s="80"/>
      <c r="AC3" s="80"/>
      <c r="AD3" s="80"/>
      <c r="AE3" s="78"/>
      <c r="AF3" s="78"/>
      <c r="AG3" s="78"/>
      <c r="AH3" s="78"/>
      <c r="AI3" s="80"/>
      <c r="AJ3" s="80"/>
      <c r="AK3" s="80"/>
      <c r="AL3" s="80"/>
      <c r="AM3" s="80"/>
      <c r="AN3" s="80"/>
      <c r="AO3" s="80"/>
      <c r="AP3" s="80"/>
      <c r="AQ3" s="81"/>
      <c r="AR3" s="81"/>
      <c r="AS3" s="81"/>
      <c r="AT3" s="81"/>
      <c r="AU3" s="81"/>
      <c r="AV3" s="81"/>
      <c r="AW3" s="81"/>
      <c r="AX3" s="81"/>
      <c r="AY3" s="81"/>
      <c r="AZ3" s="80"/>
      <c r="CJ3" s="82"/>
      <c r="CK3" s="82"/>
      <c r="CL3" s="82"/>
      <c r="CM3" s="82"/>
      <c r="CN3" s="82"/>
      <c r="CO3" s="82"/>
      <c r="CR3" s="82"/>
      <c r="CU3" s="82"/>
      <c r="CX3" s="82"/>
      <c r="CY3" s="80"/>
    </row>
    <row r="4" spans="2:103">
      <c r="B4" s="80"/>
      <c r="C4" s="80"/>
      <c r="D4" s="80"/>
      <c r="G4" s="80"/>
      <c r="H4" s="80"/>
      <c r="I4" s="80"/>
      <c r="J4" s="80"/>
      <c r="K4" s="80"/>
      <c r="L4" s="80"/>
      <c r="M4" s="80"/>
      <c r="N4" s="80"/>
      <c r="O4" s="80"/>
      <c r="P4" s="1213" t="s">
        <v>4</v>
      </c>
      <c r="Q4" s="1213">
        <f>'00 - Cover'!$F$19</f>
        <v>46286</v>
      </c>
      <c r="R4" s="82"/>
      <c r="S4" s="80"/>
      <c r="T4" s="80"/>
      <c r="U4" s="80"/>
      <c r="V4" s="80"/>
      <c r="W4" s="80"/>
      <c r="X4" s="80"/>
      <c r="Y4" s="80"/>
      <c r="Z4" s="80"/>
      <c r="AA4" s="80"/>
      <c r="AB4" s="80"/>
      <c r="AC4" s="80"/>
      <c r="AD4" s="80"/>
      <c r="AE4" s="78"/>
      <c r="AF4" s="78"/>
      <c r="AG4" s="78"/>
      <c r="AH4" s="78"/>
      <c r="AI4" s="80"/>
      <c r="AJ4" s="80"/>
      <c r="AK4" s="80"/>
      <c r="AL4" s="80"/>
      <c r="AM4" s="80"/>
      <c r="AN4" s="80"/>
      <c r="AO4" s="80"/>
      <c r="AP4" s="80"/>
      <c r="AQ4" s="81"/>
      <c r="AR4" s="81"/>
      <c r="AS4" s="81"/>
      <c r="AT4" s="81"/>
      <c r="AU4" s="81"/>
      <c r="AV4" s="81"/>
      <c r="AW4" s="81"/>
      <c r="AX4" s="81"/>
      <c r="AY4" s="81"/>
      <c r="AZ4" s="80"/>
      <c r="CJ4" s="82"/>
      <c r="CK4" s="82"/>
      <c r="CL4" s="82"/>
      <c r="CM4" s="82"/>
      <c r="CN4" s="82"/>
      <c r="CO4" s="82"/>
      <c r="CR4" s="82"/>
      <c r="CU4" s="82"/>
      <c r="CX4" s="82"/>
      <c r="CY4" s="80"/>
    </row>
    <row r="5" spans="2:103">
      <c r="B5" s="80"/>
      <c r="C5" s="80"/>
      <c r="D5" s="80"/>
      <c r="G5" s="80"/>
      <c r="H5" s="80"/>
      <c r="I5" s="80"/>
      <c r="J5" s="80"/>
      <c r="K5" s="80"/>
      <c r="L5" s="80"/>
      <c r="M5" s="80"/>
      <c r="N5" s="80"/>
      <c r="O5" s="80"/>
      <c r="P5" s="1213" t="s">
        <v>5</v>
      </c>
      <c r="Q5" s="1213">
        <f>'00 - Cover'!$F$20</f>
        <v>46293</v>
      </c>
      <c r="R5" s="82"/>
      <c r="S5" s="80"/>
      <c r="T5" s="80"/>
      <c r="U5" s="80"/>
      <c r="V5" s="80"/>
      <c r="W5" s="80"/>
      <c r="X5" s="80"/>
      <c r="Y5" s="81"/>
      <c r="Z5" s="80"/>
      <c r="AA5" s="80"/>
      <c r="AB5" s="80"/>
      <c r="AC5" s="80"/>
      <c r="AD5" s="80"/>
      <c r="AE5" s="78"/>
      <c r="AF5" s="78"/>
      <c r="AG5" s="78"/>
      <c r="AH5" s="78"/>
      <c r="AI5" s="80"/>
      <c r="AJ5" s="80"/>
      <c r="AK5" s="80"/>
      <c r="AL5" s="80"/>
      <c r="AM5" s="80"/>
      <c r="AN5" s="80"/>
      <c r="AO5" s="80"/>
      <c r="AP5" s="80"/>
      <c r="AQ5" s="81"/>
      <c r="AR5" s="81"/>
      <c r="AS5" s="81"/>
      <c r="AT5" s="81"/>
      <c r="AU5" s="81"/>
      <c r="AV5" s="81"/>
      <c r="AW5" s="81"/>
      <c r="AX5" s="81"/>
      <c r="AY5" s="81"/>
      <c r="AZ5" s="80"/>
      <c r="CJ5" s="82"/>
      <c r="CK5" s="82"/>
      <c r="CL5" s="82"/>
      <c r="CM5" s="82"/>
      <c r="CN5" s="82"/>
      <c r="CO5" s="82"/>
      <c r="CR5" s="82"/>
      <c r="CU5" s="82"/>
      <c r="CX5" s="82"/>
      <c r="CY5" s="80"/>
    </row>
    <row r="6" spans="2:103">
      <c r="B6" s="80"/>
      <c r="C6" s="80"/>
      <c r="D6" s="80"/>
      <c r="E6" s="80"/>
      <c r="F6" s="80"/>
      <c r="G6" s="80"/>
      <c r="H6" s="80"/>
      <c r="I6" s="80"/>
      <c r="J6" s="80"/>
      <c r="K6" s="80"/>
      <c r="L6" s="80"/>
      <c r="M6" s="80"/>
      <c r="N6" s="80"/>
      <c r="O6" s="80"/>
      <c r="P6" s="80"/>
      <c r="Q6" s="80"/>
      <c r="R6" s="80"/>
      <c r="S6" s="80"/>
      <c r="T6" s="80"/>
      <c r="U6" s="81"/>
      <c r="V6" s="80"/>
      <c r="W6" s="80"/>
      <c r="X6" s="80"/>
      <c r="Y6" s="80"/>
      <c r="Z6" s="80"/>
      <c r="AA6" s="80"/>
      <c r="AB6" s="80"/>
      <c r="AC6" s="80"/>
      <c r="AD6" s="80"/>
      <c r="AE6" s="78"/>
      <c r="AF6" s="78"/>
      <c r="AG6" s="78"/>
      <c r="AH6" s="78"/>
      <c r="AI6" s="80"/>
      <c r="AJ6" s="81"/>
      <c r="AK6" s="81"/>
      <c r="AL6" s="81"/>
      <c r="AM6" s="81"/>
      <c r="AN6" s="81"/>
      <c r="AO6" s="81"/>
      <c r="AP6" s="81"/>
      <c r="AQ6" s="81"/>
      <c r="AR6" s="81"/>
      <c r="AS6" s="81"/>
      <c r="AT6" s="81"/>
      <c r="AU6" s="81"/>
      <c r="AV6" s="81"/>
      <c r="AW6" s="81"/>
      <c r="AX6" s="81"/>
      <c r="AY6" s="81"/>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row>
    <row r="7" spans="2:103">
      <c r="AJ7" s="83"/>
      <c r="AK7" s="83"/>
      <c r="AL7" s="83"/>
      <c r="AM7" s="83"/>
      <c r="AN7" s="83"/>
      <c r="AO7" s="83"/>
      <c r="AP7" s="83"/>
    </row>
    <row r="8" spans="2:103" ht="15.75">
      <c r="B8" s="1765" t="s">
        <v>1996</v>
      </c>
      <c r="C8" s="44"/>
      <c r="D8" s="84"/>
      <c r="E8" s="84"/>
      <c r="F8" s="84"/>
      <c r="G8" s="84"/>
      <c r="H8" s="84"/>
      <c r="I8" s="84"/>
      <c r="J8" s="84"/>
      <c r="K8" s="84"/>
      <c r="L8" s="1489"/>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5"/>
      <c r="AR8" s="85"/>
      <c r="AS8" s="86"/>
      <c r="AT8" s="85"/>
      <c r="AU8" s="85"/>
      <c r="AV8" s="86"/>
      <c r="AW8" s="85"/>
      <c r="AX8" s="85"/>
      <c r="AY8" s="86"/>
      <c r="AZ8" s="45"/>
      <c r="BA8" s="45"/>
      <c r="BB8" s="45"/>
      <c r="BC8" s="45"/>
      <c r="BD8" s="45"/>
      <c r="BE8" s="45"/>
      <c r="BF8" s="45"/>
      <c r="BG8" s="45"/>
      <c r="BH8" s="45"/>
      <c r="BI8" s="1407"/>
      <c r="BJ8" s="45"/>
      <c r="BK8" s="45"/>
      <c r="BL8" s="45"/>
      <c r="BM8" s="45"/>
      <c r="BN8" s="45"/>
      <c r="BO8" s="45"/>
      <c r="BP8" s="45"/>
      <c r="BQ8" s="45"/>
      <c r="BR8" s="45"/>
      <c r="BS8" s="45"/>
      <c r="BT8" s="45"/>
      <c r="BU8" s="45"/>
      <c r="BV8" s="45"/>
      <c r="BW8" s="45"/>
      <c r="BX8" s="45"/>
      <c r="BY8" s="45"/>
      <c r="BZ8" s="45"/>
      <c r="CA8" s="45"/>
      <c r="CB8" s="45"/>
      <c r="CC8" s="45"/>
      <c r="CD8" s="45"/>
      <c r="CE8" s="45"/>
      <c r="CF8" s="45"/>
      <c r="CG8" s="1407"/>
      <c r="CH8" s="1407"/>
      <c r="CI8" s="1407"/>
      <c r="CJ8" s="45"/>
      <c r="CK8" s="45"/>
      <c r="CL8" s="45"/>
      <c r="CM8" s="45"/>
      <c r="CN8" s="45"/>
      <c r="CO8" s="45"/>
      <c r="CP8" s="45"/>
      <c r="CQ8" s="45"/>
      <c r="CR8" s="45"/>
      <c r="CS8" s="45"/>
      <c r="CT8" s="45"/>
      <c r="CU8" s="45"/>
      <c r="CV8" s="45"/>
      <c r="CW8" s="45"/>
      <c r="CX8" s="45"/>
      <c r="CY8" s="45"/>
    </row>
    <row r="9" spans="2:103">
      <c r="N9" s="83"/>
    </row>
    <row r="10" spans="2:103" ht="15">
      <c r="J10" s="1834">
        <f>'02 - Monthly Asset Follow up'!M17+'02 - Monthly Asset Follow up'!BJ17+INPUT_DATA!BN4+INPUT_DATA!BN5-'04 - Repurchased Receivables'!AO13+'02 - Monthly Asset Follow up'!AK17+'02 - Monthly Asset Follow up'!AL17+'02 - Monthly Asset Follow up'!AM17+'02 - Monthly Asset Follow up'!CJ17+'02 - Monthly Asset Follow up'!CK17+'02 - Monthly Asset Follow up'!CL17</f>
        <v>2929832.1426000004</v>
      </c>
      <c r="K10" s="156"/>
      <c r="L10" s="1834"/>
      <c r="M10" s="1835"/>
      <c r="N10" s="1836"/>
      <c r="O10" s="1835"/>
      <c r="P10" s="1854">
        <f>P17+M17+AQ17+BJ17+BL17+CP17</f>
        <v>10547489573.359999</v>
      </c>
      <c r="Q10" s="1837"/>
      <c r="R10" s="1834"/>
      <c r="S10" s="83"/>
      <c r="T10" s="83"/>
      <c r="U10" s="83"/>
      <c r="AQ10" s="88"/>
      <c r="BJ10" s="83">
        <v>413299.32</v>
      </c>
      <c r="BV10" s="83"/>
    </row>
    <row r="11" spans="2:103" ht="13.5" thickBot="1">
      <c r="B11" s="89"/>
      <c r="C11" s="1863"/>
      <c r="D11" s="1863"/>
      <c r="E11" s="1863"/>
      <c r="F11" s="1863"/>
      <c r="G11" s="1863"/>
      <c r="H11" s="1863"/>
      <c r="I11" s="1863"/>
      <c r="J11" s="1864"/>
      <c r="K11" s="1864"/>
      <c r="L11" s="1864"/>
      <c r="M11" s="1865">
        <f>P18-P17</f>
        <v>85431013.100000381</v>
      </c>
      <c r="N11" s="1866"/>
      <c r="O11" s="1867"/>
      <c r="P11" s="1868">
        <f>P17+AQ17+BL17+CP17</f>
        <v>10544348018.289999</v>
      </c>
      <c r="Q11" s="1869">
        <f>M17+AK17+BJ17+CJ17+CK17+AL17</f>
        <v>3167094.4800000004</v>
      </c>
      <c r="R11" s="1870">
        <f>Q11-'04 - Repurchased Receivables'!AT13</f>
        <v>0</v>
      </c>
      <c r="S11" s="1871"/>
      <c r="T11" s="1863"/>
      <c r="U11" s="1863"/>
      <c r="V11" s="1863"/>
      <c r="W11" s="1863"/>
      <c r="X11" s="1863"/>
      <c r="Y11" s="1863"/>
      <c r="Z11" s="1863"/>
      <c r="AA11" s="1863"/>
      <c r="AB11" s="1863"/>
      <c r="AC11" s="1863"/>
      <c r="AD11" s="1863"/>
      <c r="AE11" s="1863"/>
      <c r="AF11" s="1863"/>
      <c r="AG11" s="1863"/>
      <c r="AH11" s="1863"/>
      <c r="AI11" s="1863"/>
      <c r="AJ11" s="1863"/>
      <c r="AK11" s="1863"/>
      <c r="AL11" s="1863"/>
      <c r="AM11" s="1863"/>
      <c r="AN11" s="1863"/>
      <c r="AO11" s="1863"/>
      <c r="AP11" s="1863"/>
      <c r="AQ11" s="1872"/>
      <c r="AR11" s="1872"/>
      <c r="AS11" s="1872"/>
      <c r="AT11" s="1872"/>
      <c r="AU11" s="1872"/>
      <c r="AV11" s="1872"/>
      <c r="AW11" s="1872"/>
      <c r="AX11" s="1872"/>
      <c r="AY11" s="1872"/>
    </row>
    <row r="12" spans="2:103" ht="17.25" customHeight="1" thickBot="1">
      <c r="B12" s="89"/>
      <c r="C12" s="1873" t="s">
        <v>40</v>
      </c>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1"/>
      <c r="AR12" s="91"/>
      <c r="AS12" s="91"/>
      <c r="AT12" s="91"/>
      <c r="AU12" s="91"/>
      <c r="AV12" s="91"/>
      <c r="AW12" s="91"/>
      <c r="AX12" s="91"/>
      <c r="AY12" s="1861"/>
      <c r="BA12" s="92" t="s">
        <v>41</v>
      </c>
      <c r="BB12" s="93"/>
      <c r="BC12" s="93"/>
      <c r="BD12" s="93"/>
      <c r="BE12" s="93"/>
      <c r="BF12" s="93"/>
      <c r="BG12" s="93"/>
      <c r="BH12" s="93"/>
      <c r="BI12" s="1408"/>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1408"/>
      <c r="CH12" s="1408"/>
      <c r="CI12" s="1408"/>
      <c r="CJ12" s="93"/>
      <c r="CK12" s="93"/>
      <c r="CL12" s="93"/>
      <c r="CM12" s="93"/>
      <c r="CN12" s="93"/>
      <c r="CO12" s="93"/>
      <c r="CP12" s="93"/>
      <c r="CQ12" s="93"/>
      <c r="CR12" s="94"/>
      <c r="CS12" s="93"/>
      <c r="CT12" s="93"/>
      <c r="CU12" s="94"/>
      <c r="CV12" s="93"/>
      <c r="CW12" s="93"/>
      <c r="CX12" s="94"/>
    </row>
    <row r="13" spans="2:103" ht="17.25" customHeight="1" thickBot="1">
      <c r="B13" s="89"/>
      <c r="C13" s="95" t="s">
        <v>42</v>
      </c>
      <c r="D13" s="96"/>
      <c r="E13" s="96"/>
      <c r="F13" s="96"/>
      <c r="G13" s="96"/>
      <c r="H13" s="96"/>
      <c r="I13" s="96"/>
      <c r="J13" s="96"/>
      <c r="K13" s="96"/>
      <c r="L13" s="1490"/>
      <c r="M13" s="96"/>
      <c r="N13" s="96"/>
      <c r="O13" s="97"/>
      <c r="P13" s="96"/>
      <c r="Q13" s="96"/>
      <c r="R13" s="96"/>
      <c r="S13" s="95" t="s">
        <v>43</v>
      </c>
      <c r="T13" s="96"/>
      <c r="U13" s="96"/>
      <c r="V13" s="96"/>
      <c r="W13" s="96"/>
      <c r="X13" s="96"/>
      <c r="Y13" s="96"/>
      <c r="Z13" s="96"/>
      <c r="AA13" s="96"/>
      <c r="AB13" s="96"/>
      <c r="AC13" s="96"/>
      <c r="AD13" s="96"/>
      <c r="AE13" s="96"/>
      <c r="AF13" s="96"/>
      <c r="AG13" s="96"/>
      <c r="AH13" s="96"/>
      <c r="AI13" s="96"/>
      <c r="AJ13" s="96"/>
      <c r="AK13" s="96"/>
      <c r="AL13" s="96"/>
      <c r="AM13" s="96"/>
      <c r="AN13" s="96"/>
      <c r="AO13" s="96"/>
      <c r="AP13" s="96"/>
      <c r="AQ13" s="98"/>
      <c r="AR13" s="98"/>
      <c r="AS13" s="98"/>
      <c r="AT13" s="98"/>
      <c r="AU13" s="98"/>
      <c r="AV13" s="98"/>
      <c r="AW13" s="98"/>
      <c r="AX13" s="98"/>
      <c r="AY13" s="1862"/>
      <c r="BA13" s="92" t="s">
        <v>42</v>
      </c>
      <c r="BB13" s="93"/>
      <c r="BC13" s="93"/>
      <c r="BD13" s="93"/>
      <c r="BE13" s="93"/>
      <c r="BF13" s="93"/>
      <c r="BG13" s="93"/>
      <c r="BH13" s="93"/>
      <c r="BI13" s="1408"/>
      <c r="BJ13" s="93"/>
      <c r="BK13" s="93"/>
      <c r="BL13" s="94"/>
      <c r="BM13" s="94"/>
      <c r="BN13" s="94"/>
      <c r="BO13" s="92" t="s">
        <v>43</v>
      </c>
      <c r="BP13" s="93"/>
      <c r="BQ13" s="93"/>
      <c r="BR13" s="93"/>
      <c r="BS13" s="93"/>
      <c r="BT13" s="93"/>
      <c r="BU13" s="93"/>
      <c r="BV13" s="93"/>
      <c r="BW13" s="93"/>
      <c r="BX13" s="93"/>
      <c r="BY13" s="93"/>
      <c r="BZ13" s="93"/>
      <c r="CA13" s="93"/>
      <c r="CB13" s="93"/>
      <c r="CC13" s="93"/>
      <c r="CD13" s="93"/>
      <c r="CE13" s="93"/>
      <c r="CF13" s="93"/>
      <c r="CG13" s="1408"/>
      <c r="CH13" s="1408"/>
      <c r="CI13" s="1408"/>
      <c r="CJ13" s="93"/>
      <c r="CK13" s="93"/>
      <c r="CL13" s="93"/>
      <c r="CM13" s="93"/>
      <c r="CN13" s="93"/>
      <c r="CO13" s="93"/>
      <c r="CP13" s="93"/>
      <c r="CQ13" s="93"/>
      <c r="CR13" s="93"/>
      <c r="CS13" s="93"/>
      <c r="CT13" s="93"/>
      <c r="CU13" s="93"/>
      <c r="CV13" s="93"/>
      <c r="CW13" s="93"/>
      <c r="CX13" s="94"/>
    </row>
    <row r="14" spans="2:103" ht="52.5" customHeight="1" thickBot="1">
      <c r="B14" s="1945" t="s">
        <v>44</v>
      </c>
      <c r="C14" s="1947" t="s">
        <v>45</v>
      </c>
      <c r="D14" s="1933" t="s">
        <v>46</v>
      </c>
      <c r="E14" s="1933" t="s">
        <v>47</v>
      </c>
      <c r="F14" s="1933" t="s">
        <v>48</v>
      </c>
      <c r="G14" s="1942" t="s">
        <v>49</v>
      </c>
      <c r="H14" s="1943"/>
      <c r="I14" s="1944"/>
      <c r="J14" s="1933" t="s">
        <v>50</v>
      </c>
      <c r="K14" s="1933" t="s">
        <v>51</v>
      </c>
      <c r="L14" s="1933" t="s">
        <v>1134</v>
      </c>
      <c r="M14" s="1933" t="s">
        <v>52</v>
      </c>
      <c r="N14" s="1933" t="s">
        <v>53</v>
      </c>
      <c r="O14" s="1935" t="s">
        <v>54</v>
      </c>
      <c r="P14" s="1937" t="s">
        <v>55</v>
      </c>
      <c r="Q14" s="1937" t="s">
        <v>56</v>
      </c>
      <c r="R14" s="1941" t="s">
        <v>770</v>
      </c>
      <c r="S14" s="101" t="s">
        <v>57</v>
      </c>
      <c r="T14" s="101"/>
      <c r="U14" s="101"/>
      <c r="V14" s="101" t="s">
        <v>58</v>
      </c>
      <c r="W14" s="101"/>
      <c r="X14" s="101"/>
      <c r="Y14" s="101" t="s">
        <v>59</v>
      </c>
      <c r="Z14" s="101"/>
      <c r="AA14" s="101"/>
      <c r="AB14" s="101" t="s">
        <v>1313</v>
      </c>
      <c r="AC14" s="101"/>
      <c r="AD14" s="101"/>
      <c r="AE14" s="101" t="s">
        <v>61</v>
      </c>
      <c r="AF14" s="101"/>
      <c r="AG14" s="101"/>
      <c r="AH14" s="101" t="s">
        <v>62</v>
      </c>
      <c r="AI14" s="101"/>
      <c r="AJ14" s="101"/>
      <c r="AK14" s="101" t="s">
        <v>63</v>
      </c>
      <c r="AL14" s="101"/>
      <c r="AM14" s="101"/>
      <c r="AN14" s="101" t="s">
        <v>64</v>
      </c>
      <c r="AO14" s="101"/>
      <c r="AP14" s="101"/>
      <c r="AQ14" s="102" t="s">
        <v>65</v>
      </c>
      <c r="AR14" s="102"/>
      <c r="AS14" s="103"/>
      <c r="AT14" s="102" t="s">
        <v>66</v>
      </c>
      <c r="AU14" s="102"/>
      <c r="AV14" s="103"/>
      <c r="AW14" s="102" t="s">
        <v>56</v>
      </c>
      <c r="AX14" s="102"/>
      <c r="AY14" s="103"/>
      <c r="BA14" s="1939" t="s">
        <v>45</v>
      </c>
      <c r="BB14" s="1928" t="s">
        <v>47</v>
      </c>
      <c r="BC14" s="1928" t="s">
        <v>48</v>
      </c>
      <c r="BD14" s="1930" t="s">
        <v>49</v>
      </c>
      <c r="BE14" s="1931"/>
      <c r="BF14" s="1932"/>
      <c r="BG14" s="1928" t="s">
        <v>50</v>
      </c>
      <c r="BH14" s="1928" t="s">
        <v>51</v>
      </c>
      <c r="BI14" s="1928" t="s">
        <v>1134</v>
      </c>
      <c r="BJ14" s="1928" t="s">
        <v>52</v>
      </c>
      <c r="BK14" s="1928" t="s">
        <v>67</v>
      </c>
      <c r="BL14" s="1924" t="s">
        <v>54</v>
      </c>
      <c r="BM14" s="1924" t="s">
        <v>55</v>
      </c>
      <c r="BN14" s="1926" t="s">
        <v>56</v>
      </c>
      <c r="BO14" s="106" t="s">
        <v>57</v>
      </c>
      <c r="BP14" s="106"/>
      <c r="BQ14" s="106"/>
      <c r="BR14" s="106" t="s">
        <v>58</v>
      </c>
      <c r="BS14" s="106"/>
      <c r="BT14" s="106"/>
      <c r="BU14" s="106" t="s">
        <v>59</v>
      </c>
      <c r="BV14" s="106"/>
      <c r="BW14" s="106"/>
      <c r="BX14" s="106" t="s">
        <v>60</v>
      </c>
      <c r="BY14" s="106"/>
      <c r="BZ14" s="106"/>
      <c r="CA14" s="106" t="s">
        <v>61</v>
      </c>
      <c r="CB14" s="106"/>
      <c r="CC14" s="106"/>
      <c r="CD14" s="106" t="s">
        <v>1314</v>
      </c>
      <c r="CE14" s="106"/>
      <c r="CF14" s="106"/>
      <c r="CG14" s="106" t="s">
        <v>1315</v>
      </c>
      <c r="CH14" s="1491"/>
      <c r="CI14" s="1491"/>
      <c r="CJ14" s="106" t="s">
        <v>63</v>
      </c>
      <c r="CK14" s="106"/>
      <c r="CL14" s="106"/>
      <c r="CM14" s="106" t="s">
        <v>64</v>
      </c>
      <c r="CN14" s="106"/>
      <c r="CO14" s="106"/>
      <c r="CP14" s="106" t="s">
        <v>65</v>
      </c>
      <c r="CQ14" s="106"/>
      <c r="CR14" s="107"/>
      <c r="CS14" s="108" t="s">
        <v>66</v>
      </c>
      <c r="CT14" s="106"/>
      <c r="CU14" s="107"/>
      <c r="CV14" s="108" t="s">
        <v>56</v>
      </c>
      <c r="CW14" s="106"/>
      <c r="CX14" s="109"/>
    </row>
    <row r="15" spans="2:103" ht="52.5" customHeight="1" thickBot="1">
      <c r="B15" s="1946"/>
      <c r="C15" s="1948"/>
      <c r="D15" s="1934"/>
      <c r="E15" s="1934"/>
      <c r="F15" s="1934"/>
      <c r="G15" s="99" t="s">
        <v>68</v>
      </c>
      <c r="H15" s="110" t="s">
        <v>69</v>
      </c>
      <c r="I15" s="100" t="s">
        <v>70</v>
      </c>
      <c r="J15" s="1934"/>
      <c r="K15" s="1934"/>
      <c r="L15" s="1934"/>
      <c r="M15" s="1934"/>
      <c r="N15" s="1934"/>
      <c r="O15" s="1936"/>
      <c r="P15" s="1938"/>
      <c r="Q15" s="1938"/>
      <c r="R15" s="1938"/>
      <c r="S15" s="111" t="s">
        <v>71</v>
      </c>
      <c r="T15" s="111" t="s">
        <v>72</v>
      </c>
      <c r="U15" s="111" t="s">
        <v>73</v>
      </c>
      <c r="V15" s="111" t="s">
        <v>71</v>
      </c>
      <c r="W15" s="111" t="s">
        <v>72</v>
      </c>
      <c r="X15" s="111" t="s">
        <v>73</v>
      </c>
      <c r="Y15" s="111" t="s">
        <v>71</v>
      </c>
      <c r="Z15" s="111" t="s">
        <v>72</v>
      </c>
      <c r="AA15" s="111" t="s">
        <v>73</v>
      </c>
      <c r="AB15" s="111" t="s">
        <v>71</v>
      </c>
      <c r="AC15" s="111" t="s">
        <v>72</v>
      </c>
      <c r="AD15" s="111" t="s">
        <v>73</v>
      </c>
      <c r="AE15" s="111" t="s">
        <v>71</v>
      </c>
      <c r="AF15" s="111" t="s">
        <v>72</v>
      </c>
      <c r="AG15" s="111" t="s">
        <v>73</v>
      </c>
      <c r="AH15" s="111" t="s">
        <v>71</v>
      </c>
      <c r="AI15" s="111" t="s">
        <v>72</v>
      </c>
      <c r="AJ15" s="111" t="s">
        <v>73</v>
      </c>
      <c r="AK15" s="111" t="s">
        <v>71</v>
      </c>
      <c r="AL15" s="111" t="s">
        <v>72</v>
      </c>
      <c r="AM15" s="111" t="s">
        <v>73</v>
      </c>
      <c r="AN15" s="111" t="s">
        <v>71</v>
      </c>
      <c r="AO15" s="111" t="s">
        <v>72</v>
      </c>
      <c r="AP15" s="111" t="s">
        <v>73</v>
      </c>
      <c r="AQ15" s="112" t="s">
        <v>71</v>
      </c>
      <c r="AR15" s="112" t="s">
        <v>72</v>
      </c>
      <c r="AS15" s="113" t="s">
        <v>73</v>
      </c>
      <c r="AT15" s="112" t="s">
        <v>71</v>
      </c>
      <c r="AU15" s="112" t="s">
        <v>72</v>
      </c>
      <c r="AV15" s="113" t="s">
        <v>73</v>
      </c>
      <c r="AW15" s="112" t="s">
        <v>71</v>
      </c>
      <c r="AX15" s="112" t="s">
        <v>72</v>
      </c>
      <c r="AY15" s="113" t="s">
        <v>73</v>
      </c>
      <c r="BA15" s="1940"/>
      <c r="BB15" s="1929"/>
      <c r="BC15" s="1929"/>
      <c r="BD15" s="114" t="s">
        <v>68</v>
      </c>
      <c r="BE15" s="114" t="s">
        <v>69</v>
      </c>
      <c r="BF15" s="114" t="s">
        <v>70</v>
      </c>
      <c r="BG15" s="1929"/>
      <c r="BH15" s="1929"/>
      <c r="BI15" s="1929"/>
      <c r="BJ15" s="1929"/>
      <c r="BK15" s="1929"/>
      <c r="BL15" s="1925"/>
      <c r="BM15" s="1925"/>
      <c r="BN15" s="1927"/>
      <c r="BO15" s="104" t="s">
        <v>71</v>
      </c>
      <c r="BP15" s="104" t="s">
        <v>72</v>
      </c>
      <c r="BQ15" s="104" t="s">
        <v>73</v>
      </c>
      <c r="BR15" s="104" t="s">
        <v>71</v>
      </c>
      <c r="BS15" s="104" t="s">
        <v>72</v>
      </c>
      <c r="BT15" s="104" t="s">
        <v>73</v>
      </c>
      <c r="BU15" s="104" t="s">
        <v>71</v>
      </c>
      <c r="BV15" s="104" t="s">
        <v>72</v>
      </c>
      <c r="BW15" s="104" t="s">
        <v>73</v>
      </c>
      <c r="BX15" s="104" t="s">
        <v>71</v>
      </c>
      <c r="BY15" s="104" t="s">
        <v>72</v>
      </c>
      <c r="BZ15" s="104" t="s">
        <v>73</v>
      </c>
      <c r="CA15" s="104" t="s">
        <v>71</v>
      </c>
      <c r="CB15" s="104" t="s">
        <v>72</v>
      </c>
      <c r="CC15" s="104" t="s">
        <v>73</v>
      </c>
      <c r="CD15" s="104" t="s">
        <v>71</v>
      </c>
      <c r="CE15" s="104" t="s">
        <v>72</v>
      </c>
      <c r="CF15" s="104" t="s">
        <v>73</v>
      </c>
      <c r="CG15" s="104" t="s">
        <v>71</v>
      </c>
      <c r="CH15" s="104" t="s">
        <v>72</v>
      </c>
      <c r="CI15" s="104" t="s">
        <v>73</v>
      </c>
      <c r="CJ15" s="104" t="s">
        <v>71</v>
      </c>
      <c r="CK15" s="104" t="s">
        <v>72</v>
      </c>
      <c r="CL15" s="104" t="s">
        <v>73</v>
      </c>
      <c r="CM15" s="104" t="s">
        <v>71</v>
      </c>
      <c r="CN15" s="104" t="s">
        <v>72</v>
      </c>
      <c r="CO15" s="104" t="s">
        <v>73</v>
      </c>
      <c r="CP15" s="104" t="s">
        <v>71</v>
      </c>
      <c r="CQ15" s="104" t="s">
        <v>72</v>
      </c>
      <c r="CR15" s="114" t="s">
        <v>73</v>
      </c>
      <c r="CS15" s="105" t="s">
        <v>71</v>
      </c>
      <c r="CT15" s="104" t="s">
        <v>72</v>
      </c>
      <c r="CU15" s="114" t="s">
        <v>73</v>
      </c>
      <c r="CV15" s="105" t="s">
        <v>71</v>
      </c>
      <c r="CW15" s="104" t="s">
        <v>72</v>
      </c>
      <c r="CX15" s="115" t="s">
        <v>73</v>
      </c>
    </row>
    <row r="16" spans="2:103" ht="3.6" customHeight="1">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7"/>
      <c r="AR16" s="117"/>
      <c r="AS16" s="117"/>
      <c r="AT16" s="117"/>
      <c r="AU16" s="117"/>
      <c r="AV16" s="117"/>
      <c r="AW16" s="117"/>
      <c r="AX16" s="117"/>
      <c r="AY16" s="118"/>
      <c r="BA16" s="119"/>
      <c r="BB16" s="120"/>
      <c r="BC16" s="120"/>
      <c r="BD16" s="120"/>
      <c r="BE16" s="120"/>
      <c r="BF16" s="120"/>
      <c r="BG16" s="120"/>
      <c r="BH16" s="120"/>
      <c r="BI16" s="120"/>
      <c r="BJ16" s="120"/>
      <c r="BK16" s="120"/>
      <c r="BL16" s="120"/>
      <c r="BM16" s="120"/>
      <c r="BN16" s="121"/>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2"/>
    </row>
    <row r="17" spans="2:104" s="89" customFormat="1">
      <c r="B17" s="1252">
        <f>'00 - Cover'!F16</f>
        <v>46265</v>
      </c>
      <c r="C17" s="123">
        <f>IF($B17=0,"",SUMIFS(INPUT_DATA!C:C,INPUT_DATA!$A:$A,$B17,INPUT_DATA!$B:$B,"S"))</f>
        <v>10627881030.059999</v>
      </c>
      <c r="D17" s="124">
        <f>IF($B17=0,"",SUMIFS(INPUT_DATA!D:D,INPUT_DATA!$A:$A,$B17,INPUT_DATA!$B:$B,"S"))</f>
        <v>0</v>
      </c>
      <c r="E17" s="125">
        <f>IF($B17=0,"",SUMIFS(INPUT_DATA!E:E,INPUT_DATA!$A:$A,$B17,INPUT_DATA!$B:$B,"S"))</f>
        <v>57131839.969999999</v>
      </c>
      <c r="F17" s="125">
        <f>IF($B17=0,"",SUMIFS(INPUT_DATA!F:F,INPUT_DATA!$A:$A,$B17,INPUT_DATA!$B:$B,"S"))</f>
        <v>24671070.960000001</v>
      </c>
      <c r="G17" s="125">
        <f>IF($B17=0,"",SUMIFS(INPUT_DATA!G:G,INPUT_DATA!$A:$A,$B17,INPUT_DATA!$B:$B,"S"))</f>
        <v>0</v>
      </c>
      <c r="H17" s="125">
        <f>IF($B17=0,"",SUMIFS(INPUT_DATA!H:H,INPUT_DATA!$A:$A,$B17,INPUT_DATA!$B:$B,"S"))</f>
        <v>0</v>
      </c>
      <c r="I17" s="125">
        <f>IF($B17=0,"",SUMIFS(INPUT_DATA!I:I,INPUT_DATA!$A:$A,$B17,INPUT_DATA!$B:$B,"S"))</f>
        <v>0</v>
      </c>
      <c r="J17" s="125">
        <f>IF($B17=0,"",SUMIFS(INPUT_DATA!J:J,INPUT_DATA!$A:$A,$B17,INPUT_DATA!$B:$B,"S"))</f>
        <v>0</v>
      </c>
      <c r="K17" s="125">
        <f>IF($B17=0,"",SUMIFS(INPUT_DATA!K:K,INPUT_DATA!$A:$A,$B17,INPUT_DATA!$B:$B,"S"))</f>
        <v>1173747.95</v>
      </c>
      <c r="L17" s="125">
        <f>IF($B17=0,"",SUMIFS(INPUT_DATA!L:L,INPUT_DATA!$A:$A,$B17,INPUT_DATA!$B:$B,"S"))</f>
        <v>0</v>
      </c>
      <c r="M17" s="125">
        <f>IF($B17=0,"",SUMIFS(INPUT_DATA!M:M,INPUT_DATA!$A:$A,$B17,INPUT_DATA!$B:$B,"S"))</f>
        <v>2454354.2200000002</v>
      </c>
      <c r="N17" s="125">
        <f>IF($B17=0,"",SUMIFS(INPUT_DATA!N:N,INPUT_DATA!$A:$A,$B17,INPUT_DATA!$B:$B,"S"))</f>
        <v>0</v>
      </c>
      <c r="O17" s="126">
        <f>IF($B17=0,"",C17+D17-E17-F17+G17+H17+I17-J17-K17-M17-N17-L17)</f>
        <v>10542450016.960001</v>
      </c>
      <c r="P17" s="127">
        <f>IF($B17=0,"",SUMIFS(INPUT_DATA!O:O,INPUT_DATA!$A:$A,$B17,INPUT_DATA!$B:$B,"S"))</f>
        <v>10542450016.959999</v>
      </c>
      <c r="Q17" s="127">
        <f>IF($B17=0,"",O17-P17)</f>
        <v>1.9073486328125E-6</v>
      </c>
      <c r="R17" s="127">
        <f>IF($B17=0,"",SUMIFS(INPUT_DATA!BL:BL,INPUT_DATA!$A:$A,$B17,INPUT_DATA!$B:$B,"S"))</f>
        <v>11750241.41</v>
      </c>
      <c r="S17" s="128">
        <f>IF($B17=0,"",SUMIFS(INPUT_DATA!P:P,INPUT_DATA!$A:$A,$B17,INPUT_DATA!$B:$B,"S"))</f>
        <v>730783.24</v>
      </c>
      <c r="T17" s="128">
        <f>IF($B17=0,"",SUMIFS(INPUT_DATA!Q:Q,INPUT_DATA!$A:$A,$B17,INPUT_DATA!$B:$B,"S"))</f>
        <v>150463.81</v>
      </c>
      <c r="U17" s="128">
        <f>IF($B17=0,"",SUMIFS(INPUT_DATA!R:R,INPUT_DATA!$A:$A,$B17,INPUT_DATA!$B:$B,"S"))</f>
        <v>0</v>
      </c>
      <c r="V17" s="128">
        <f>IF($B17=0,"",SUMIFS(INPUT_DATA!S:S,INPUT_DATA!$A:$A,$B17,INPUT_DATA!$B:$B,"S"))</f>
        <v>218991.74</v>
      </c>
      <c r="W17" s="128">
        <f>IF($B17=0,"",SUMIFS(INPUT_DATA!T:T,INPUT_DATA!$A:$A,$B17,INPUT_DATA!$B:$B,"S"))</f>
        <v>55289.46</v>
      </c>
      <c r="X17" s="128">
        <f>IF($B17=0,"",SUMIFS(INPUT_DATA!U:U,INPUT_DATA!$A:$A,$B17,INPUT_DATA!$B:$B,"S"))</f>
        <v>0</v>
      </c>
      <c r="Y17" s="128">
        <f>IF($B17=0,"",SUMIFS(INPUT_DATA!V:V,INPUT_DATA!$A:$A,$B17,INPUT_DATA!$B:$B,"S"))</f>
        <v>215273.51</v>
      </c>
      <c r="Z17" s="128">
        <f>IF($B17=0,"",SUMIFS(INPUT_DATA!W:W,INPUT_DATA!$A:$A,$B17,INPUT_DATA!$B:$B,"S"))</f>
        <v>42557.34</v>
      </c>
      <c r="AA17" s="128">
        <f>IF($B17=0,"",SUMIFS(INPUT_DATA!X:X,INPUT_DATA!$A:$A,$B17,INPUT_DATA!$B:$B,"S"))</f>
        <v>0</v>
      </c>
      <c r="AB17" s="128">
        <f>IF($B17=0,"",SUMIFS(INPUT_DATA!Y:Y,INPUT_DATA!$A:$A,$B17,INPUT_DATA!$B:$B,"S"))</f>
        <v>0</v>
      </c>
      <c r="AC17" s="128">
        <f>IF($B17=0,"",SUMIFS(INPUT_DATA!Z:Z,INPUT_DATA!$A:$A,$B17,INPUT_DATA!$B:$B,"S"))</f>
        <v>0</v>
      </c>
      <c r="AD17" s="128">
        <f>IF($B17=0,"",SUMIFS(INPUT_DATA!AA:AA,INPUT_DATA!$A:$A,$B17,INPUT_DATA!$B:$B,"S"))</f>
        <v>0</v>
      </c>
      <c r="AE17" s="128">
        <f>IF($B17=0,"",SUMIFS(INPUT_DATA!AB:AB,INPUT_DATA!$A:$A,$B17,INPUT_DATA!$B:$B,"S"))</f>
        <v>0</v>
      </c>
      <c r="AF17" s="128">
        <f>IF($B17=0,"",SUMIFS(INPUT_DATA!AC:AC,INPUT_DATA!$A:$A,$B17,INPUT_DATA!$B:$B,"S"))</f>
        <v>0</v>
      </c>
      <c r="AG17" s="128">
        <f>IF($B17=0,"",SUMIFS(INPUT_DATA!AD:AD,INPUT_DATA!$A:$A,$B17,INPUT_DATA!$B:$B,"S"))</f>
        <v>0</v>
      </c>
      <c r="AH17" s="128">
        <f>IF($B17=0,"",SUMIFS(INPUT_DATA!AE:AE,INPUT_DATA!$A:$A,$B17,INPUT_DATA!$B:$B,"S"))</f>
        <v>33394.199999999997</v>
      </c>
      <c r="AI17" s="128">
        <f>IF($B17=0,"",SUMIFS(INPUT_DATA!AF:AF,INPUT_DATA!$A:$A,$B17,INPUT_DATA!$B:$B,"S"))</f>
        <v>4784.7700000000004</v>
      </c>
      <c r="AJ17" s="128">
        <f>IF($B17=0,"",SUMIFS(INPUT_DATA!AG:AG,INPUT_DATA!$A:$A,$B17,INPUT_DATA!$B:$B,"S"))</f>
        <v>0</v>
      </c>
      <c r="AK17" s="128">
        <f>IF($B17=0,"",SUMIFS(INPUT_DATA!AK:AK,INPUT_DATA!$A:$A,$B17,INPUT_DATA!$B:$B,"S"))</f>
        <v>5919.06</v>
      </c>
      <c r="AL17" s="128">
        <f>IF($B17=0,"",SUMIFS(INPUT_DATA!AL:AL,INPUT_DATA!$A:$A,$B17,INPUT_DATA!$B:$B,"S"))</f>
        <v>127.1</v>
      </c>
      <c r="AM17" s="128">
        <f>IF($B17=0,"",SUMIFS(INPUT_DATA!AM:AM,INPUT_DATA!$A:$A,$B17,INPUT_DATA!$B:$B,"S"))</f>
        <v>0</v>
      </c>
      <c r="AN17" s="128">
        <f>IF($B17=0,"",SUMIFS(INPUT_DATA!AN:AN,INPUT_DATA!$A:$A,$B17,INPUT_DATA!$B:$B,"S"))</f>
        <v>0</v>
      </c>
      <c r="AO17" s="128">
        <f>IF($B17=0,"",SUMIFS(INPUT_DATA!AO:AO,INPUT_DATA!$A:$A,$B17,INPUT_DATA!$B:$B,"S"))</f>
        <v>0</v>
      </c>
      <c r="AP17" s="128">
        <f>IF($B17=0,"",SUMIFS(INPUT_DATA!AP:AP,INPUT_DATA!$A:$A,$B17,INPUT_DATA!$B:$B,"S"))</f>
        <v>0</v>
      </c>
      <c r="AQ17" s="129">
        <f t="shared" ref="AQ17:AS18" si="0">IF($B17=0,"",S17+V17-Y17-AB17-AE17-AH17-AK17-AN17)</f>
        <v>695188.21</v>
      </c>
      <c r="AR17" s="130">
        <f t="shared" si="0"/>
        <v>158284.06</v>
      </c>
      <c r="AS17" s="131">
        <f t="shared" si="0"/>
        <v>0</v>
      </c>
      <c r="AT17" s="129">
        <f>IF($B17=0,"",SUMIFS(INPUT_DATA!AQ:AQ,INPUT_DATA!$A:$A,$B17,INPUT_DATA!$B:$B,"S"))</f>
        <v>695188.21</v>
      </c>
      <c r="AU17" s="130">
        <f>IF($B17=0,"",SUMIFS(INPUT_DATA!AR:AR,INPUT_DATA!$A:$A,$B17,INPUT_DATA!$B:$B,"S"))</f>
        <v>158284.06</v>
      </c>
      <c r="AV17" s="131">
        <f>IF($B17=0,"",SUMIFS(INPUT_DATA!AS:AS,INPUT_DATA!$A:$A,$B17,INPUT_DATA!$B:$B,"S"))</f>
        <v>0</v>
      </c>
      <c r="AW17" s="129">
        <f t="shared" ref="AW17:AY18" si="1">IF($B17=0,"",AQ17-AT17)</f>
        <v>0</v>
      </c>
      <c r="AX17" s="130">
        <f t="shared" si="1"/>
        <v>0</v>
      </c>
      <c r="AY17" s="131">
        <f t="shared" si="1"/>
        <v>0</v>
      </c>
      <c r="AZ17" s="132"/>
      <c r="BA17" s="123">
        <f>IF($B17=0,"",SUMIFS(INPUT_DATA!C:C,INPUT_DATA!$A:$A,$B17,INPUT_DATA!$B:$B,"D"))</f>
        <v>689410.54</v>
      </c>
      <c r="BB17" s="133">
        <f>IF($B17=0,"",SUMIFS(INPUT_DATA!E:E,INPUT_DATA!$A:$A,$B17,INPUT_DATA!$B:$B,"D"))</f>
        <v>151671.10999999999</v>
      </c>
      <c r="BC17" s="133">
        <f>IF($B17=0,"",SUMIFS(INPUT_DATA!F:F,INPUT_DATA!$A:$A,$B17,INPUT_DATA!$B:$B,"D"))</f>
        <v>0</v>
      </c>
      <c r="BD17" s="133">
        <f>IF($B17=0,"",SUMIFS(INPUT_DATA!G:G,INPUT_DATA!$A:$A,$B17,INPUT_DATA!$B:$B,"D"))</f>
        <v>0</v>
      </c>
      <c r="BE17" s="133">
        <f>IF($B17=0,"",SUMIFS(INPUT_DATA!H:H,INPUT_DATA!$A:$A,$B17,INPUT_DATA!$B:$B,"D"))</f>
        <v>0</v>
      </c>
      <c r="BF17" s="133">
        <f>IF($B17=0,"",SUMIFS(INPUT_DATA!I:I,INPUT_DATA!$A:$A,$B17,INPUT_DATA!$B:$B,"D"))</f>
        <v>0</v>
      </c>
      <c r="BG17" s="133">
        <f>IF($B17=0,"",SUMIFS(INPUT_DATA!J:J,INPUT_DATA!$A:$A,$B17,INPUT_DATA!$B:$B,"D"))</f>
        <v>0</v>
      </c>
      <c r="BH17" s="133">
        <f>IF($B17=0,"",SUMIFS(INPUT_DATA!K:K,INPUT_DATA!$A:$A,$B17,INPUT_DATA!$B:$B,"D"))</f>
        <v>1173747.95</v>
      </c>
      <c r="BI17" s="133">
        <f>IF($B17=0,"",SUMIFS(INPUT_DATA!L:L,INPUT_DATA!$A:$A,$B17,INPUT_DATA!$B:$B,"D"))</f>
        <v>0</v>
      </c>
      <c r="BJ17" s="133">
        <f>IF($B17=0,"",SUMIFS(INPUT_DATA!M:M,INPUT_DATA!$A:$A,$B17,INPUT_DATA!$B:$B,"D"))</f>
        <v>687200.85</v>
      </c>
      <c r="BK17" s="133">
        <f>IF($B17=0,"",SUMIFS(INPUT_DATA!N:N,INPUT_DATA!$A:$A,$B17,INPUT_DATA!$B:$B,"D"))</f>
        <v>0</v>
      </c>
      <c r="BL17" s="134">
        <f>IF($B17=0,"",BA17-BB17-BC17+BD17+BE17+BF17-BG17+BH17-BJ17-BK17)</f>
        <v>1024286.5299999999</v>
      </c>
      <c r="BM17" s="134">
        <f>IF($B17=0,"",SUMIFS(INPUT_DATA!O:O,INPUT_DATA!$A:$A,$B17,INPUT_DATA!$B:$B,"D"))</f>
        <v>1024286.53</v>
      </c>
      <c r="BN17" s="134">
        <f>IF($B17=0,"",BL17-BM17)</f>
        <v>-1.1641532182693481E-10</v>
      </c>
      <c r="BO17" s="123">
        <f>IF($B17=0,"",SUMIFS(INPUT_DATA!P:P,INPUT_DATA!$A:$A,$B17,INPUT_DATA!$B:$B,"D"))</f>
        <v>499271.63</v>
      </c>
      <c r="BP17" s="124">
        <f>IF($B17=0,"",SUMIFS(INPUT_DATA!Q:Q,INPUT_DATA!$A:$A,$B17,INPUT_DATA!$B:$B,"D"))</f>
        <v>8071.44</v>
      </c>
      <c r="BQ17" s="124">
        <f>IF($B17=0,"",SUMIFS(INPUT_DATA!R:R,INPUT_DATA!$A:$A,$B17,INPUT_DATA!$B:$B,"D"))</f>
        <v>0</v>
      </c>
      <c r="BR17" s="133">
        <f>IF($B17=0,"",SUMIFS(INPUT_DATA!S:S,INPUT_DATA!$A:$A,$B17,INPUT_DATA!$B:$B,"D"))</f>
        <v>148069.62</v>
      </c>
      <c r="BS17" s="133">
        <f>IF($B17=0,"",SUMIFS(INPUT_DATA!T:T,INPUT_DATA!$A:$A,$B17,INPUT_DATA!$B:$B,"D"))</f>
        <v>930.13</v>
      </c>
      <c r="BT17" s="133">
        <f>IF($B17=0,"",SUMIFS(INPUT_DATA!U:U,INPUT_DATA!$A:$A,$B17,INPUT_DATA!$B:$B,"D"))</f>
        <v>0</v>
      </c>
      <c r="BU17" s="133">
        <f>IF($B17=0,"",SUMIFS(INPUT_DATA!V:V,INPUT_DATA!$A:$A,$B17,INPUT_DATA!$B:$B,"D"))</f>
        <v>487158.23</v>
      </c>
      <c r="BV17" s="133">
        <f>IF($B17=0,"",SUMIFS(INPUT_DATA!W:W,INPUT_DATA!$A:$A,$B17,INPUT_DATA!$B:$B,"D"))</f>
        <v>3098.08</v>
      </c>
      <c r="BW17" s="133">
        <f>IF($B17=0,"",SUMIFS(INPUT_DATA!X:X,INPUT_DATA!$A:$A,$B17,INPUT_DATA!$B:$B,"D"))</f>
        <v>0</v>
      </c>
      <c r="BX17" s="133">
        <f>IF($B17=0,"",SUMIFS(INPUT_DATA!Y:Y,INPUT_DATA!$A:$A,$B17,INPUT_DATA!$B:$B,"D"))</f>
        <v>0</v>
      </c>
      <c r="BY17" s="133">
        <f>IF($B17=0,"",SUMIFS(INPUT_DATA!Z:Z,INPUT_DATA!$A:$A,$B17,INPUT_DATA!$B:$B,"D"))</f>
        <v>0</v>
      </c>
      <c r="BZ17" s="133">
        <f>IF($B17=0,"",SUMIFS(INPUT_DATA!AA:AA,INPUT_DATA!$A:$A,$B17,INPUT_DATA!$B:$B,"D"))</f>
        <v>0</v>
      </c>
      <c r="CA17" s="133">
        <f>IF($B17=0,"",SUMIFS(INPUT_DATA!AB:AB,INPUT_DATA!$A:$A,$B17,INPUT_DATA!$B:$B,"D"))</f>
        <v>0</v>
      </c>
      <c r="CB17" s="133">
        <f>IF($B17=0,"",SUMIFS(INPUT_DATA!AC:AC,INPUT_DATA!$A:$A,$B17,INPUT_DATA!$B:$B,"D"))</f>
        <v>0</v>
      </c>
      <c r="CC17" s="133">
        <f>IF($B17=0,"",SUMIFS(INPUT_DATA!AD:AD,INPUT_DATA!$A:$A,$B17,INPUT_DATA!$B:$B,"D"))</f>
        <v>0</v>
      </c>
      <c r="CD17" s="133">
        <f>IF($B17=0,"",SUMIFS(INPUT_DATA!AE:AE,INPUT_DATA!$A:$A,$B17,INPUT_DATA!$B:$B,"D"))</f>
        <v>33394.199999999997</v>
      </c>
      <c r="CE17" s="133">
        <f>IF($B17=0,"",SUMIFS(INPUT_DATA!AF:AF,INPUT_DATA!$A:$A,$B17,INPUT_DATA!$B:$B,"D"))</f>
        <v>4784.7700000000004</v>
      </c>
      <c r="CF17" s="133">
        <f>IF($B17=0,"",SUMIFS(INPUT_DATA!AG:AG,INPUT_DATA!$A:$A,$B17,INPUT_DATA!$B:$B,"D"))</f>
        <v>0</v>
      </c>
      <c r="CG17" s="133">
        <f>IF($B17=0,"",SUMIFS(INPUT_DATA!AH:AH,INPUT_DATA!$A:$A,$B17,INPUT_DATA!$B:$B,"D"))</f>
        <v>0</v>
      </c>
      <c r="CH17" s="133">
        <f>IF($B17=0,"",SUMIFS(INPUT_DATA!AI:AI,INPUT_DATA!$A:$A,$B17,INPUT_DATA!$B:$B,"D"))</f>
        <v>0</v>
      </c>
      <c r="CI17" s="133">
        <f>IF($B17=0,"",SUMIFS(INPUT_DATA!AJ:AJ,INPUT_DATA!$A:$A,$B17,INPUT_DATA!$B:$B,"D"))</f>
        <v>0</v>
      </c>
      <c r="CJ17" s="135">
        <f>IF($B17=0,"",SUMIFS(INPUT_DATA!AK:AK,INPUT_DATA!$A:$A,$B17,INPUT_DATA!$B:$B,"D"))</f>
        <v>15050.63</v>
      </c>
      <c r="CK17" s="135">
        <f>IF($B17=0,"",SUMIFS(INPUT_DATA!AL:AL,INPUT_DATA!$A:$A,$B17,INPUT_DATA!$B:$B,"D"))</f>
        <v>4442.62</v>
      </c>
      <c r="CL17" s="135">
        <f>IF($B17=0,"",SUMIFS(INPUT_DATA!AM:AM,INPUT_DATA!$A:$A,$B17,INPUT_DATA!$B:$B,"D"))</f>
        <v>0</v>
      </c>
      <c r="CM17" s="135">
        <f>IF($B17=0,"",SUMIFS(INPUT_DATA!AN:AN,INPUT_DATA!$A:$A,$B17,INPUT_DATA!$B:$B,"D"))</f>
        <v>0</v>
      </c>
      <c r="CN17" s="135">
        <f>IF($B17=0,"",SUMIFS(INPUT_DATA!AO:AO,INPUT_DATA!$A:$A,$B17,INPUT_DATA!$B:$B,"D"))</f>
        <v>0</v>
      </c>
      <c r="CO17" s="135">
        <f>IF($B17=0,"",SUMIFS(INPUT_DATA!AP:AP,INPUT_DATA!$A:$A,$B17,INPUT_DATA!$B:$B,"D"))</f>
        <v>0</v>
      </c>
      <c r="CP17" s="130">
        <f>IF($B17=0,"",BO17+BR17-BU17-BX17-CA17+CD17-CJ17-CM17+CG17)</f>
        <v>178526.59000000003</v>
      </c>
      <c r="CQ17" s="130">
        <f t="shared" ref="CQ17:CQ80" si="2">IF($B17=0,"",BP17+BS17-BV17-BY17-CB17+CE17-CK17-CN17+CH17)</f>
        <v>6245.64</v>
      </c>
      <c r="CR17" s="130">
        <f t="shared" ref="CR17:CR80" si="3">IF($B17=0,"",BQ17+BT17-BW17-BZ17-CC17+CF17-CL17-CO17+CI17)</f>
        <v>0</v>
      </c>
      <c r="CS17" s="124">
        <f>IF($B17=0,"",SUMIFS(INPUT_DATA!AQ:AQ,INPUT_DATA!$A:$A,$B17,INPUT_DATA!$B:$B,"D"))</f>
        <v>178526.59</v>
      </c>
      <c r="CT17" s="124">
        <f>IF($B17=0,"",SUMIFS(INPUT_DATA!AR:AR,INPUT_DATA!$A:$A,$B17,INPUT_DATA!$B:$B,"D"))</f>
        <v>6245.64</v>
      </c>
      <c r="CU17" s="124">
        <f>IF($B17=0,"",SUMIFS(INPUT_DATA!AS:AS,INPUT_DATA!$A:$A,$B17,INPUT_DATA!$B:$B,"D"))</f>
        <v>0</v>
      </c>
      <c r="CV17" s="124">
        <f t="shared" ref="CV17:CX20" si="4">IF($B17=0,"",CP17-CS17)</f>
        <v>2.9103830456733704E-11</v>
      </c>
      <c r="CW17" s="130">
        <f t="shared" si="4"/>
        <v>0</v>
      </c>
      <c r="CX17" s="136">
        <f t="shared" si="4"/>
        <v>0</v>
      </c>
      <c r="CY17" s="132"/>
      <c r="CZ17" s="1592"/>
    </row>
    <row r="18" spans="2:104">
      <c r="B18" s="137">
        <f>INPUT_DATA!CR5</f>
        <v>46234</v>
      </c>
      <c r="C18" s="139">
        <f>IF($B18=0,"",SUMIFS(INPUT_DATA!C:C,INPUT_DATA!$A:$A,$B18,INPUT_DATA!$B:$B,"S"))</f>
        <v>10731409727.809999</v>
      </c>
      <c r="D18" s="139">
        <f>IF($B18=0,"",SUMIFS(INPUT_DATA!D:D,INPUT_DATA!$A:$A,$B18,INPUT_DATA!$B:$B,"S"))</f>
        <v>0</v>
      </c>
      <c r="E18" s="140">
        <f>IF($B18=0,"",SUMIFS(INPUT_DATA!E:E,INPUT_DATA!$A:$A,$B18,INPUT_DATA!$B:$B,"S"))</f>
        <v>57503356.880000003</v>
      </c>
      <c r="F18" s="140">
        <f>IF($B18=0,"",SUMIFS(INPUT_DATA!F:F,INPUT_DATA!$A:$A,$B18,INPUT_DATA!$B:$B,"S"))</f>
        <v>38053833.350000001</v>
      </c>
      <c r="G18" s="140">
        <f>IF($B18=0,"",SUMIFS(INPUT_DATA!G:G,INPUT_DATA!$A:$A,$B18,INPUT_DATA!$B:$B,"S"))</f>
        <v>0</v>
      </c>
      <c r="H18" s="140">
        <f>IF($B18=0,"",SUMIFS(INPUT_DATA!H:H,INPUT_DATA!$A:$A,$B18,INPUT_DATA!$B:$B,"S"))</f>
        <v>0</v>
      </c>
      <c r="I18" s="140">
        <f>IF($B18=0,"",SUMIFS(INPUT_DATA!I:I,INPUT_DATA!$A:$A,$B18,INPUT_DATA!$B:$B,"S"))</f>
        <v>0</v>
      </c>
      <c r="J18" s="140">
        <f>IF($B18=0,"",SUMIFS(INPUT_DATA!J:J,INPUT_DATA!$A:$A,$B18,INPUT_DATA!$B:$B,"S"))</f>
        <v>0</v>
      </c>
      <c r="K18" s="140">
        <f>IF($B18=0,"",SUMIFS(INPUT_DATA!K:K,INPUT_DATA!$A:$A,$B18,INPUT_DATA!$B:$B,"S"))</f>
        <v>1165783.6100000001</v>
      </c>
      <c r="L18" s="140">
        <f>IF($B18=0,"",SUMIFS(INPUT_DATA!L:L,INPUT_DATA!$A:$A,$B18,INPUT_DATA!$B:$B,"S"))</f>
        <v>0</v>
      </c>
      <c r="M18" s="140">
        <f>IF($B18=0,"",SUMIFS(INPUT_DATA!M:M,INPUT_DATA!$A:$A,$B18,INPUT_DATA!$B:$B,"S"))</f>
        <v>6668772.75</v>
      </c>
      <c r="N18" s="140">
        <f>IF($B18=0,"",SUMIFS(INPUT_DATA!N:N,INPUT_DATA!$A:$A,$B18,INPUT_DATA!$B:$B,"S"))</f>
        <v>136951.16</v>
      </c>
      <c r="O18" s="141">
        <f>IF($B18=0,"",C18+D18-E18-F18+G18+H18+I18-J18-K18-M18-N18-L18)</f>
        <v>10627881030.059999</v>
      </c>
      <c r="P18" s="142">
        <f>IF($B18=0,"",SUMIFS(INPUT_DATA!O:O,INPUT_DATA!$A:$A,$B18,INPUT_DATA!$B:$B,"S"))</f>
        <v>10627881030.059999</v>
      </c>
      <c r="Q18" s="142">
        <f>IF($B18=0,"",O18-P18)</f>
        <v>0</v>
      </c>
      <c r="R18" s="142">
        <f>IF($B18=0,"",SUMIFS(INPUT_DATA!BL:BL,INPUT_DATA!$A:$A,$B18,INPUT_DATA!$B:$B,"S"))</f>
        <v>11258.03</v>
      </c>
      <c r="S18" s="143">
        <f>IF($B18=0,"",SUMIFS(INPUT_DATA!P:P,INPUT_DATA!$A:$A,$B18,INPUT_DATA!$B:$B,"S"))</f>
        <v>755787.33</v>
      </c>
      <c r="T18" s="143">
        <f>IF($B18=0,"",SUMIFS(INPUT_DATA!Q:Q,INPUT_DATA!$A:$A,$B18,INPUT_DATA!$B:$B,"S"))</f>
        <v>164249.82</v>
      </c>
      <c r="U18" s="143">
        <f>IF($B18=0,"",SUMIFS(INPUT_DATA!R:R,INPUT_DATA!$A:$A,$B18,INPUT_DATA!$B:$B,"S"))</f>
        <v>0</v>
      </c>
      <c r="V18" s="144">
        <f>IF($B18=0,"",SUMIFS(INPUT_DATA!S:S,INPUT_DATA!$A:$A,$B18,INPUT_DATA!$B:$B,"S"))</f>
        <v>222999.95</v>
      </c>
      <c r="W18" s="144">
        <f>IF($B18=0,"",SUMIFS(INPUT_DATA!T:T,INPUT_DATA!$A:$A,$B18,INPUT_DATA!$B:$B,"S"))</f>
        <v>49149.88</v>
      </c>
      <c r="X18" s="144">
        <f>IF($B18=0,"",SUMIFS(INPUT_DATA!U:U,INPUT_DATA!$A:$A,$B18,INPUT_DATA!$B:$B,"S"))</f>
        <v>0</v>
      </c>
      <c r="Y18" s="144">
        <f>IF($B18=0,"",SUMIFS(INPUT_DATA!V:V,INPUT_DATA!$A:$A,$B18,INPUT_DATA!$B:$B,"S"))</f>
        <v>208042.44</v>
      </c>
      <c r="Z18" s="144">
        <f>IF($B18=0,"",SUMIFS(INPUT_DATA!W:W,INPUT_DATA!$A:$A,$B18,INPUT_DATA!$B:$B,"S"))</f>
        <v>53091.33</v>
      </c>
      <c r="AA18" s="144">
        <f>IF($B18=0,"",SUMIFS(INPUT_DATA!X:X,INPUT_DATA!$A:$A,$B18,INPUT_DATA!$B:$B,"S"))</f>
        <v>0</v>
      </c>
      <c r="AB18" s="144">
        <f>IF($B18=0,"",SUMIFS(INPUT_DATA!Y:Y,INPUT_DATA!$A:$A,$B18,INPUT_DATA!$B:$B,"S"))</f>
        <v>0</v>
      </c>
      <c r="AC18" s="144">
        <f>IF($B18=0,"",SUMIFS(INPUT_DATA!Z:Z,INPUT_DATA!$A:$A,$B18,INPUT_DATA!$B:$B,"S"))</f>
        <v>0</v>
      </c>
      <c r="AD18" s="144">
        <f>IF($B18=0,"",SUMIFS(INPUT_DATA!AA:AA,INPUT_DATA!$A:$A,$B18,INPUT_DATA!$B:$B,"S"))</f>
        <v>0</v>
      </c>
      <c r="AE18" s="144">
        <f>IF($B18=0,"",SUMIFS(INPUT_DATA!AB:AB,INPUT_DATA!$A:$A,$B18,INPUT_DATA!$B:$B,"S"))</f>
        <v>0</v>
      </c>
      <c r="AF18" s="144">
        <f>IF($B18=0,"",SUMIFS(INPUT_DATA!AC:AC,INPUT_DATA!$A:$A,$B18,INPUT_DATA!$B:$B,"S"))</f>
        <v>0</v>
      </c>
      <c r="AG18" s="144">
        <f>IF($B18=0,"",SUMIFS(INPUT_DATA!AD:AD,INPUT_DATA!$A:$A,$B18,INPUT_DATA!$B:$B,"S"))</f>
        <v>0</v>
      </c>
      <c r="AH18" s="144">
        <f>IF($B18=0,"",SUMIFS(INPUT_DATA!AE:AE,INPUT_DATA!$A:$A,$B18,INPUT_DATA!$B:$B,"S"))</f>
        <v>37612.910000000003</v>
      </c>
      <c r="AI18" s="144">
        <f>IF($B18=0,"",SUMIFS(INPUT_DATA!AF:AF,INPUT_DATA!$A:$A,$B18,INPUT_DATA!$B:$B,"S"))</f>
        <v>9513.9500000000007</v>
      </c>
      <c r="AJ18" s="144">
        <f>IF($B18=0,"",SUMIFS(INPUT_DATA!AG:AG,INPUT_DATA!$A:$A,$B18,INPUT_DATA!$B:$B,"S"))</f>
        <v>0</v>
      </c>
      <c r="AK18" s="144">
        <f>IF($B18=0,"",SUMIFS(INPUT_DATA!AK:AK,INPUT_DATA!$A:$A,$B18,INPUT_DATA!$B:$B,"S"))</f>
        <v>2348.69</v>
      </c>
      <c r="AL18" s="144">
        <f>IF($B18=0,"",SUMIFS(INPUT_DATA!AL:AL,INPUT_DATA!$A:$A,$B18,INPUT_DATA!$B:$B,"S"))</f>
        <v>330.61</v>
      </c>
      <c r="AM18" s="144">
        <f>IF($B18=0,"",SUMIFS(INPUT_DATA!AM:AM,INPUT_DATA!$A:$A,$B18,INPUT_DATA!$B:$B,"S"))</f>
        <v>0</v>
      </c>
      <c r="AN18" s="144">
        <f>IF($B18=0,"",SUMIFS(INPUT_DATA!AN:AN,INPUT_DATA!$A:$A,$B18,INPUT_DATA!$B:$B,"S"))</f>
        <v>0</v>
      </c>
      <c r="AO18" s="144">
        <f>IF($B18=0,"",SUMIFS(INPUT_DATA!AO:AO,INPUT_DATA!$A:$A,$B18,INPUT_DATA!$B:$B,"S"))</f>
        <v>0</v>
      </c>
      <c r="AP18" s="144">
        <f>IF($B18=0,"",SUMIFS(INPUT_DATA!AP:AP,INPUT_DATA!$A:$A,$B18,INPUT_DATA!$B:$B,"S"))</f>
        <v>0</v>
      </c>
      <c r="AQ18" s="145">
        <f t="shared" si="0"/>
        <v>730783.24000000011</v>
      </c>
      <c r="AR18" s="146">
        <f t="shared" si="0"/>
        <v>150463.81</v>
      </c>
      <c r="AS18" s="147">
        <f t="shared" si="0"/>
        <v>0</v>
      </c>
      <c r="AT18" s="145">
        <f>IF($B18=0,"",SUMIFS(INPUT_DATA!AQ:AQ,INPUT_DATA!$A:$A,$B18,INPUT_DATA!$B:$B,"S"))</f>
        <v>730783.24</v>
      </c>
      <c r="AU18" s="146">
        <f>IF($B18=0,"",SUMIFS(INPUT_DATA!AR:AR,INPUT_DATA!$A:$A,$B18,INPUT_DATA!$B:$B,"S"))</f>
        <v>150463.81</v>
      </c>
      <c r="AV18" s="147">
        <f>IF($B18=0,"",SUMIFS(INPUT_DATA!AS:AS,INPUT_DATA!$A:$A,$B18,INPUT_DATA!$B:$B,"S"))</f>
        <v>0</v>
      </c>
      <c r="AW18" s="145">
        <f t="shared" si="1"/>
        <v>1.1641532182693481E-10</v>
      </c>
      <c r="AX18" s="146">
        <f t="shared" si="1"/>
        <v>0</v>
      </c>
      <c r="AY18" s="147">
        <f t="shared" si="1"/>
        <v>0</v>
      </c>
      <c r="AZ18" s="148"/>
      <c r="BA18" s="138">
        <f>IF($B18=0,"",SUMIFS(INPUT_DATA!C:C,INPUT_DATA!$A:$A,$B18,INPUT_DATA!$B:$B,"D"))</f>
        <v>751161.99</v>
      </c>
      <c r="BB18" s="149">
        <f>IF($B18=0,"",SUMIFS(INPUT_DATA!E:E,INPUT_DATA!$A:$A,$B18,INPUT_DATA!$B:$B,"D"))</f>
        <v>476966.13</v>
      </c>
      <c r="BC18" s="149">
        <f>IF($B18=0,"",SUMIFS(INPUT_DATA!F:F,INPUT_DATA!$A:$A,$B18,INPUT_DATA!$B:$B,"D"))</f>
        <v>0</v>
      </c>
      <c r="BD18" s="149">
        <f>IF($B18=0,"",SUMIFS(INPUT_DATA!G:G,INPUT_DATA!$A:$A,$B18,INPUT_DATA!$B:$B,"D"))</f>
        <v>0</v>
      </c>
      <c r="BE18" s="149">
        <f>IF($B18=0,"",SUMIFS(INPUT_DATA!H:H,INPUT_DATA!$A:$A,$B18,INPUT_DATA!$B:$B,"D"))</f>
        <v>0</v>
      </c>
      <c r="BF18" s="149">
        <f>IF($B18=0,"",SUMIFS(INPUT_DATA!I:I,INPUT_DATA!$A:$A,$B18,INPUT_DATA!$B:$B,"D"))</f>
        <v>0</v>
      </c>
      <c r="BG18" s="149">
        <f>IF($B18=0,"",SUMIFS(INPUT_DATA!J:J,INPUT_DATA!$A:$A,$B18,INPUT_DATA!$B:$B,"D"))</f>
        <v>0</v>
      </c>
      <c r="BH18" s="149">
        <f>IF($B18=0,"",SUMIFS(INPUT_DATA!K:K,INPUT_DATA!$A:$A,$B18,INPUT_DATA!$B:$B,"D"))</f>
        <v>1165783.6100000001</v>
      </c>
      <c r="BI18" s="149">
        <f>IF($B18=0,"",SUMIFS(INPUT_DATA!L:L,INPUT_DATA!$A:$A,$B18,INPUT_DATA!$B:$B,"D"))</f>
        <v>0</v>
      </c>
      <c r="BJ18" s="149">
        <f>IF($B18=0,"",SUMIFS(INPUT_DATA!M:M,INPUT_DATA!$A:$A,$B18,INPUT_DATA!$B:$B,"D"))</f>
        <v>750568.93</v>
      </c>
      <c r="BK18" s="149">
        <f>IF($B18=0,"",SUMIFS(INPUT_DATA!N:N,INPUT_DATA!$A:$A,$B18,INPUT_DATA!$B:$B,"D"))</f>
        <v>0</v>
      </c>
      <c r="BL18" s="150">
        <f t="shared" ref="BL18:BL81" si="5">IF($B18=0,"",AZ18+BA18-BB18-BC18+BD18+BE18+BF18-BG18+BH18-BJ18-BK18)</f>
        <v>689410.54000000015</v>
      </c>
      <c r="BM18" s="150">
        <f>IF($B18=0,"",SUMIFS(INPUT_DATA!O:O,INPUT_DATA!$A:$A,$B18,INPUT_DATA!$B:$B,"D"))</f>
        <v>689410.54</v>
      </c>
      <c r="BN18" s="150">
        <f>IF($B18=0,"",BL18-BM18)</f>
        <v>1.1641532182693481E-10</v>
      </c>
      <c r="BO18" s="138">
        <f>IF($B18=0,"",SUMIFS(INPUT_DATA!P:P,INPUT_DATA!$A:$A,$B18,INPUT_DATA!$B:$B,"D"))</f>
        <v>167034.37</v>
      </c>
      <c r="BP18" s="151">
        <f>IF($B18=0,"",SUMIFS(INPUT_DATA!Q:Q,INPUT_DATA!$A:$A,$B18,INPUT_DATA!$B:$B,"D"))</f>
        <v>5520.75</v>
      </c>
      <c r="BQ18" s="151">
        <f>IF($B18=0,"",SUMIFS(INPUT_DATA!R:R,INPUT_DATA!$A:$A,$B18,INPUT_DATA!$B:$B,"D"))</f>
        <v>0</v>
      </c>
      <c r="BR18" s="149">
        <f>IF($B18=0,"",SUMIFS(INPUT_DATA!S:S,INPUT_DATA!$A:$A,$B18,INPUT_DATA!$B:$B,"D"))</f>
        <v>462247.3</v>
      </c>
      <c r="BS18" s="149">
        <f>IF($B18=0,"",SUMIFS(INPUT_DATA!T:T,INPUT_DATA!$A:$A,$B18,INPUT_DATA!$B:$B,"D"))</f>
        <v>1080.67</v>
      </c>
      <c r="BT18" s="149">
        <f>IF($B18=0,"",SUMIFS(INPUT_DATA!U:U,INPUT_DATA!$A:$A,$B18,INPUT_DATA!$B:$B,"D"))</f>
        <v>0</v>
      </c>
      <c r="BU18" s="149">
        <f>IF($B18=0,"",SUMIFS(INPUT_DATA!V:V,INPUT_DATA!$A:$A,$B18,INPUT_DATA!$B:$B,"D"))</f>
        <v>20322.59</v>
      </c>
      <c r="BV18" s="149">
        <f>IF($B18=0,"",SUMIFS(INPUT_DATA!W:W,INPUT_DATA!$A:$A,$B18,INPUT_DATA!$B:$B,"D"))</f>
        <v>3887.26</v>
      </c>
      <c r="BW18" s="149">
        <f>IF($B18=0,"",SUMIFS(INPUT_DATA!X:X,INPUT_DATA!$A:$A,$B18,INPUT_DATA!$B:$B,"D"))</f>
        <v>0</v>
      </c>
      <c r="BX18" s="149">
        <f>IF($B18=0,"",SUMIFS(INPUT_DATA!Y:Y,INPUT_DATA!$A:$A,$B18,INPUT_DATA!$B:$B,"D"))</f>
        <v>0</v>
      </c>
      <c r="BY18" s="149">
        <f>IF($B18=0,"",SUMIFS(INPUT_DATA!Z:Z,INPUT_DATA!$A:$A,$B18,INPUT_DATA!$B:$B,"D"))</f>
        <v>0</v>
      </c>
      <c r="BZ18" s="149">
        <f>IF($B18=0,"",SUMIFS(INPUT_DATA!AA:AA,INPUT_DATA!$A:$A,$B18,INPUT_DATA!$B:$B,"D"))</f>
        <v>0</v>
      </c>
      <c r="CA18" s="149">
        <f>IF($B18=0,"",SUMIFS(INPUT_DATA!AB:AB,INPUT_DATA!$A:$A,$B18,INPUT_DATA!$B:$B,"D"))</f>
        <v>0</v>
      </c>
      <c r="CB18" s="149">
        <f>IF($B18=0,"",SUMIFS(INPUT_DATA!AC:AC,INPUT_DATA!$A:$A,$B18,INPUT_DATA!$B:$B,"D"))</f>
        <v>0</v>
      </c>
      <c r="CC18" s="149">
        <f>IF($B18=0,"",SUMIFS(INPUT_DATA!AD:AD,INPUT_DATA!$A:$A,$B18,INPUT_DATA!$B:$B,"D"))</f>
        <v>0</v>
      </c>
      <c r="CD18" s="149">
        <f>IF($B18=0,"",SUMIFS(INPUT_DATA!AE:AE,INPUT_DATA!$A:$A,$B18,INPUT_DATA!$B:$B,"D"))</f>
        <v>37612.910000000003</v>
      </c>
      <c r="CE18" s="149">
        <f>IF($B18=0,"",SUMIFS(INPUT_DATA!AF:AF,INPUT_DATA!$A:$A,$B18,INPUT_DATA!$B:$B,"D"))</f>
        <v>9513.9500000000007</v>
      </c>
      <c r="CF18" s="149">
        <f>IF($B18=0,"",SUMIFS(INPUT_DATA!AG:AG,INPUT_DATA!$A:$A,$B18,INPUT_DATA!$B:$B,"D"))</f>
        <v>0</v>
      </c>
      <c r="CG18" s="149">
        <f>IF($B18=0,"",SUMIFS(INPUT_DATA!AH:AH,INPUT_DATA!$A:$A,$B18,INPUT_DATA!$B:$B,"D"))</f>
        <v>0</v>
      </c>
      <c r="CH18" s="149">
        <f>IF($B18=0,"",SUMIFS(INPUT_DATA!AI:AI,INPUT_DATA!$A:$A,$B18,INPUT_DATA!$B:$B,"D"))</f>
        <v>0</v>
      </c>
      <c r="CI18" s="149">
        <f>IF($B18=0,"",SUMIFS(INPUT_DATA!AJ:AJ,INPUT_DATA!$A:$A,$B18,INPUT_DATA!$B:$B,"D"))</f>
        <v>0</v>
      </c>
      <c r="CJ18" s="140">
        <f>IF($B18=0,"",SUMIFS(INPUT_DATA!AK:AK,INPUT_DATA!$A:$A,$B18,INPUT_DATA!$B:$B,"D"))</f>
        <v>147300.35999999999</v>
      </c>
      <c r="CK18" s="140">
        <f>IF($B18=0,"",SUMIFS(INPUT_DATA!AL:AL,INPUT_DATA!$A:$A,$B18,INPUT_DATA!$B:$B,"D"))</f>
        <v>4156.67</v>
      </c>
      <c r="CL18" s="140">
        <f>IF($B18=0,"",SUMIFS(INPUT_DATA!AM:AM,INPUT_DATA!$A:$A,$B18,INPUT_DATA!$B:$B,"D"))</f>
        <v>0</v>
      </c>
      <c r="CM18" s="140">
        <f>IF($B18=0,"",SUMIFS(INPUT_DATA!AN:AN,INPUT_DATA!$A:$A,$B18,INPUT_DATA!$B:$B,"D"))</f>
        <v>0</v>
      </c>
      <c r="CN18" s="140">
        <f>IF($B18=0,"",SUMIFS(INPUT_DATA!AO:AO,INPUT_DATA!$A:$A,$B18,INPUT_DATA!$B:$B,"D"))</f>
        <v>0</v>
      </c>
      <c r="CO18" s="140">
        <f>IF($B18=0,"",SUMIFS(INPUT_DATA!AP:AP,INPUT_DATA!$A:$A,$B18,INPUT_DATA!$B:$B,"D"))</f>
        <v>0</v>
      </c>
      <c r="CP18" s="146">
        <f t="shared" ref="CP18:CP81" si="6">IF($B18=0,"",BO18+BR18-BU18-BX18-CA18+CD18-CJ18-CM18+CG18)</f>
        <v>499271.63</v>
      </c>
      <c r="CQ18" s="146">
        <f t="shared" si="2"/>
        <v>8071.4400000000005</v>
      </c>
      <c r="CR18" s="146">
        <f t="shared" si="3"/>
        <v>0</v>
      </c>
      <c r="CS18" s="151">
        <f>IF($B18=0,"",SUMIFS(INPUT_DATA!AQ:AQ,INPUT_DATA!$A:$A,$B18,INPUT_DATA!$B:$B,"D"))</f>
        <v>499271.63</v>
      </c>
      <c r="CT18" s="151">
        <f>IF($B18=0,"",SUMIFS(INPUT_DATA!AR:AR,INPUT_DATA!$A:$A,$B18,INPUT_DATA!$B:$B,"D"))</f>
        <v>8071.44</v>
      </c>
      <c r="CU18" s="151">
        <f>IF($B18=0,"",SUMIFS(INPUT_DATA!AS:AS,INPUT_DATA!$A:$A,$B18,INPUT_DATA!$B:$B,"D"))</f>
        <v>0</v>
      </c>
      <c r="CV18" s="151">
        <f t="shared" si="4"/>
        <v>0</v>
      </c>
      <c r="CW18" s="146">
        <f t="shared" si="4"/>
        <v>9.0949470177292824E-13</v>
      </c>
      <c r="CX18" s="152">
        <f t="shared" si="4"/>
        <v>0</v>
      </c>
      <c r="CY18" s="148"/>
      <c r="CZ18" s="83">
        <f>SUM(C18:BA18)</f>
        <v>32094728526.710011</v>
      </c>
    </row>
    <row r="19" spans="2:104">
      <c r="B19" s="137">
        <f>INPUT_DATA!CR6</f>
        <v>46203</v>
      </c>
      <c r="C19" s="139">
        <f>IF($B19=0,"",SUMIFS(INPUT_DATA!C:C,INPUT_DATA!$A:$A,$B19,INPUT_DATA!$B:$B,"S"))</f>
        <v>10826314196.07</v>
      </c>
      <c r="D19" s="139">
        <f>IF($B19=0,"",SUMIFS(INPUT_DATA!D:D,INPUT_DATA!$A:$A,$B19,INPUT_DATA!$B:$B,"S"))</f>
        <v>0</v>
      </c>
      <c r="E19" s="140">
        <f>IF($B19=0,"",SUMIFS(INPUT_DATA!E:E,INPUT_DATA!$A:$A,$B19,INPUT_DATA!$B:$B,"S"))</f>
        <v>57741420.229999997</v>
      </c>
      <c r="F19" s="140">
        <f>IF($B19=0,"",SUMIFS(INPUT_DATA!F:F,INPUT_DATA!$A:$A,$B19,INPUT_DATA!$B:$B,"S"))</f>
        <v>21785339.800000001</v>
      </c>
      <c r="G19" s="140">
        <f>IF($B19=0,"",SUMIFS(INPUT_DATA!G:G,INPUT_DATA!$A:$A,$B19,INPUT_DATA!$B:$B,"S"))</f>
        <v>0</v>
      </c>
      <c r="H19" s="140">
        <f>IF($B19=0,"",SUMIFS(INPUT_DATA!H:H,INPUT_DATA!$A:$A,$B19,INPUT_DATA!$B:$B,"S"))</f>
        <v>0</v>
      </c>
      <c r="I19" s="140">
        <f>IF($B19=0,"",SUMIFS(INPUT_DATA!I:I,INPUT_DATA!$A:$A,$B19,INPUT_DATA!$B:$B,"S"))</f>
        <v>0</v>
      </c>
      <c r="J19" s="140">
        <f>IF($B19=0,"",SUMIFS(INPUT_DATA!J:J,INPUT_DATA!$A:$A,$B19,INPUT_DATA!$B:$B,"S"))</f>
        <v>0</v>
      </c>
      <c r="K19" s="140">
        <f>IF($B19=0,"",SUMIFS(INPUT_DATA!K:K,INPUT_DATA!$A:$A,$B19,INPUT_DATA!$B:$B,"S"))</f>
        <v>1114351.0900000001</v>
      </c>
      <c r="L19" s="140">
        <f>IF($B19=0,"",SUMIFS(INPUT_DATA!L:L,INPUT_DATA!$A:$A,$B19,INPUT_DATA!$B:$B,"S"))</f>
        <v>0</v>
      </c>
      <c r="M19" s="140">
        <f>IF($B19=0,"",SUMIFS(INPUT_DATA!M:M,INPUT_DATA!$A:$A,$B19,INPUT_DATA!$B:$B,"S"))</f>
        <v>6910945.4800000004</v>
      </c>
      <c r="N19" s="140">
        <f>IF($B19=0,"",SUMIFS(INPUT_DATA!N:N,INPUT_DATA!$A:$A,$B19,INPUT_DATA!$B:$B,"S"))</f>
        <v>7352411.6600000001</v>
      </c>
      <c r="O19" s="141">
        <f t="shared" ref="O19:O82" si="7">IF($B19=0,"",C19+D19-E19-F19+G19+H19+I19-J19-K19-M19-N19-L19)</f>
        <v>10731409727.810001</v>
      </c>
      <c r="P19" s="142">
        <f>IF($B19=0,"",SUMIFS(INPUT_DATA!O:O,INPUT_DATA!$A:$A,$B19,INPUT_DATA!$B:$B,"S"))</f>
        <v>10731409727.809999</v>
      </c>
      <c r="Q19" s="142">
        <f t="shared" ref="Q19:Q82" si="8">IF($B19=0,"",O19-P19)</f>
        <v>1.9073486328125E-6</v>
      </c>
      <c r="R19" s="142">
        <f>IF($B19=0,"",SUMIFS(INPUT_DATA!BL:BL,INPUT_DATA!$A:$A,$B19,INPUT_DATA!$B:$B,"S"))</f>
        <v>11854715.85</v>
      </c>
      <c r="S19" s="143">
        <f>IF($B19=0,"",SUMIFS(INPUT_DATA!P:P,INPUT_DATA!$A:$A,$B19,INPUT_DATA!$B:$B,"S"))</f>
        <v>725774.75</v>
      </c>
      <c r="T19" s="143">
        <f>IF($B19=0,"",SUMIFS(INPUT_DATA!Q:Q,INPUT_DATA!$A:$A,$B19,INPUT_DATA!$B:$B,"S"))</f>
        <v>150401.01999999999</v>
      </c>
      <c r="U19" s="143">
        <f>IF($B19=0,"",SUMIFS(INPUT_DATA!R:R,INPUT_DATA!$A:$A,$B19,INPUT_DATA!$B:$B,"S"))</f>
        <v>0</v>
      </c>
      <c r="V19" s="144">
        <f>IF($B19=0,"",SUMIFS(INPUT_DATA!S:S,INPUT_DATA!$A:$A,$B19,INPUT_DATA!$B:$B,"S"))</f>
        <v>235995.63</v>
      </c>
      <c r="W19" s="144">
        <f>IF($B19=0,"",SUMIFS(INPUT_DATA!T:T,INPUT_DATA!$A:$A,$B19,INPUT_DATA!$B:$B,"S"))</f>
        <v>60128.87</v>
      </c>
      <c r="X19" s="144">
        <f>IF($B19=0,"",SUMIFS(INPUT_DATA!U:U,INPUT_DATA!$A:$A,$B19,INPUT_DATA!$B:$B,"S"))</f>
        <v>0</v>
      </c>
      <c r="Y19" s="144">
        <f>IF($B19=0,"",SUMIFS(INPUT_DATA!V:V,INPUT_DATA!$A:$A,$B19,INPUT_DATA!$B:$B,"S"))</f>
        <v>176875.08</v>
      </c>
      <c r="Z19" s="144">
        <f>IF($B19=0,"",SUMIFS(INPUT_DATA!W:W,INPUT_DATA!$A:$A,$B19,INPUT_DATA!$B:$B,"S"))</f>
        <v>35922.300000000003</v>
      </c>
      <c r="AA19" s="144">
        <f>IF($B19=0,"",SUMIFS(INPUT_DATA!X:X,INPUT_DATA!$A:$A,$B19,INPUT_DATA!$B:$B,"S"))</f>
        <v>0</v>
      </c>
      <c r="AB19" s="144">
        <f>IF($B19=0,"",SUMIFS(INPUT_DATA!Y:Y,INPUT_DATA!$A:$A,$B19,INPUT_DATA!$B:$B,"S"))</f>
        <v>0</v>
      </c>
      <c r="AC19" s="144">
        <f>IF($B19=0,"",SUMIFS(INPUT_DATA!Z:Z,INPUT_DATA!$A:$A,$B19,INPUT_DATA!$B:$B,"S"))</f>
        <v>0</v>
      </c>
      <c r="AD19" s="144">
        <f>IF($B19=0,"",SUMIFS(INPUT_DATA!AA:AA,INPUT_DATA!$A:$A,$B19,INPUT_DATA!$B:$B,"S"))</f>
        <v>0</v>
      </c>
      <c r="AE19" s="144">
        <f>IF($B19=0,"",SUMIFS(INPUT_DATA!AB:AB,INPUT_DATA!$A:$A,$B19,INPUT_DATA!$B:$B,"S"))</f>
        <v>0</v>
      </c>
      <c r="AF19" s="144">
        <f>IF($B19=0,"",SUMIFS(INPUT_DATA!AC:AC,INPUT_DATA!$A:$A,$B19,INPUT_DATA!$B:$B,"S"))</f>
        <v>0</v>
      </c>
      <c r="AG19" s="144">
        <f>IF($B19=0,"",SUMIFS(INPUT_DATA!AD:AD,INPUT_DATA!$A:$A,$B19,INPUT_DATA!$B:$B,"S"))</f>
        <v>0</v>
      </c>
      <c r="AH19" s="144">
        <f>IF($B19=0,"",SUMIFS(INPUT_DATA!AE:AE,INPUT_DATA!$A:$A,$B19,INPUT_DATA!$B:$B,"S"))</f>
        <v>16355.01</v>
      </c>
      <c r="AI19" s="144">
        <f>IF($B19=0,"",SUMIFS(INPUT_DATA!AF:AF,INPUT_DATA!$A:$A,$B19,INPUT_DATA!$B:$B,"S"))</f>
        <v>3562.25</v>
      </c>
      <c r="AJ19" s="144">
        <f>IF($B19=0,"",SUMIFS(INPUT_DATA!AG:AG,INPUT_DATA!$A:$A,$B19,INPUT_DATA!$B:$B,"S"))</f>
        <v>0</v>
      </c>
      <c r="AK19" s="144">
        <f>IF($B19=0,"",SUMIFS(INPUT_DATA!AK:AK,INPUT_DATA!$A:$A,$B19,INPUT_DATA!$B:$B,"S"))</f>
        <v>480.84</v>
      </c>
      <c r="AL19" s="144">
        <f>IF($B19=0,"",SUMIFS(INPUT_DATA!AL:AL,INPUT_DATA!$A:$A,$B19,INPUT_DATA!$B:$B,"S"))</f>
        <v>59.79</v>
      </c>
      <c r="AM19" s="144">
        <f>IF($B19=0,"",SUMIFS(INPUT_DATA!AM:AM,INPUT_DATA!$A:$A,$B19,INPUT_DATA!$B:$B,"S"))</f>
        <v>0</v>
      </c>
      <c r="AN19" s="144">
        <f>IF($B19=0,"",SUMIFS(INPUT_DATA!AN:AN,INPUT_DATA!$A:$A,$B19,INPUT_DATA!$B:$B,"S"))</f>
        <v>12272.12</v>
      </c>
      <c r="AO19" s="144">
        <f>IF($B19=0,"",SUMIFS(INPUT_DATA!AO:AO,INPUT_DATA!$A:$A,$B19,INPUT_DATA!$B:$B,"S"))</f>
        <v>6735.73</v>
      </c>
      <c r="AP19" s="144">
        <f>IF($B19=0,"",SUMIFS(INPUT_DATA!AP:AP,INPUT_DATA!$A:$A,$B19,INPUT_DATA!$B:$B,"S"))</f>
        <v>0</v>
      </c>
      <c r="AQ19" s="145">
        <f t="shared" ref="AQ19:AQ82" si="9">IF($B19=0,"",S19+V19-Y19-AB19-AE19-AH19-AK19-AN19)</f>
        <v>755787.33000000007</v>
      </c>
      <c r="AR19" s="146">
        <f t="shared" ref="AR19:AR82" si="10">IF($B19=0,"",T19+W19-Z19-AC19-AF19-AI19-AL19-AO19)</f>
        <v>164249.81999999995</v>
      </c>
      <c r="AS19" s="147">
        <f t="shared" ref="AS19:AS82" si="11">IF($B19=0,"",U19+X19-AA19-AD19-AG19-AJ19-AM19-AP19)</f>
        <v>0</v>
      </c>
      <c r="AT19" s="145">
        <f>IF($B19=0,"",SUMIFS(INPUT_DATA!AQ:AQ,INPUT_DATA!$A:$A,$B19,INPUT_DATA!$B:$B,"S"))</f>
        <v>755787.33</v>
      </c>
      <c r="AU19" s="146">
        <f>IF($B19=0,"",SUMIFS(INPUT_DATA!AR:AR,INPUT_DATA!$A:$A,$B19,INPUT_DATA!$B:$B,"S"))</f>
        <v>164249.82</v>
      </c>
      <c r="AV19" s="147">
        <f>IF($B19=0,"",SUMIFS(INPUT_DATA!AS:AS,INPUT_DATA!$A:$A,$B19,INPUT_DATA!$B:$B,"S"))</f>
        <v>0</v>
      </c>
      <c r="AW19" s="145">
        <f t="shared" ref="AW19:AW82" si="12">IF($B19=0,"",AQ19-AT19)</f>
        <v>1.1641532182693481E-10</v>
      </c>
      <c r="AX19" s="146">
        <f t="shared" ref="AX19:AX82" si="13">IF($B19=0,"",AR19-AU19)</f>
        <v>-5.8207660913467407E-11</v>
      </c>
      <c r="AY19" s="147">
        <f t="shared" ref="AY19:AY82" si="14">IF($B19=0,"",AS19-AV19)</f>
        <v>0</v>
      </c>
      <c r="AZ19" s="148"/>
      <c r="BA19" s="138">
        <f>IF($B19=0,"",SUMIFS(INPUT_DATA!C:C,INPUT_DATA!$A:$A,$B19,INPUT_DATA!$B:$B,"D"))</f>
        <v>874993.34</v>
      </c>
      <c r="BB19" s="149">
        <f>IF($B19=0,"",SUMIFS(INPUT_DATA!E:E,INPUT_DATA!$A:$A,$B19,INPUT_DATA!$B:$B,"D"))</f>
        <v>365956.22</v>
      </c>
      <c r="BC19" s="149">
        <f>IF($B19=0,"",SUMIFS(INPUT_DATA!F:F,INPUT_DATA!$A:$A,$B19,INPUT_DATA!$B:$B,"D"))</f>
        <v>0</v>
      </c>
      <c r="BD19" s="149">
        <f>IF($B19=0,"",SUMIFS(INPUT_DATA!G:G,INPUT_DATA!$A:$A,$B19,INPUT_DATA!$B:$B,"D"))</f>
        <v>0</v>
      </c>
      <c r="BE19" s="149">
        <f>IF($B19=0,"",SUMIFS(INPUT_DATA!H:H,INPUT_DATA!$A:$A,$B19,INPUT_DATA!$B:$B,"D"))</f>
        <v>0</v>
      </c>
      <c r="BF19" s="149">
        <f>IF($B19=0,"",SUMIFS(INPUT_DATA!I:I,INPUT_DATA!$A:$A,$B19,INPUT_DATA!$B:$B,"D"))</f>
        <v>0</v>
      </c>
      <c r="BG19" s="149">
        <f>IF($B19=0,"",SUMIFS(INPUT_DATA!J:J,INPUT_DATA!$A:$A,$B19,INPUT_DATA!$B:$B,"D"))</f>
        <v>0</v>
      </c>
      <c r="BH19" s="149">
        <f>IF($B19=0,"",SUMIFS(INPUT_DATA!K:K,INPUT_DATA!$A:$A,$B19,INPUT_DATA!$B:$B,"D"))</f>
        <v>1114351.0900000001</v>
      </c>
      <c r="BI19" s="149">
        <f>IF($B19=0,"",SUMIFS(INPUT_DATA!L:L,INPUT_DATA!$A:$A,$B19,INPUT_DATA!$B:$B,"D"))</f>
        <v>0</v>
      </c>
      <c r="BJ19" s="149">
        <f>IF($B19=0,"",SUMIFS(INPUT_DATA!M:M,INPUT_DATA!$A:$A,$B19,INPUT_DATA!$B:$B,"D"))</f>
        <v>872226.22</v>
      </c>
      <c r="BK19" s="149">
        <f>IF($B19=0,"",SUMIFS(INPUT_DATA!N:N,INPUT_DATA!$A:$A,$B19,INPUT_DATA!$B:$B,"D"))</f>
        <v>0</v>
      </c>
      <c r="BL19" s="150">
        <f t="shared" si="5"/>
        <v>751161.99</v>
      </c>
      <c r="BM19" s="150">
        <f>IF($B19=0,"",SUMIFS(INPUT_DATA!O:O,INPUT_DATA!$A:$A,$B19,INPUT_DATA!$B:$B,"D"))</f>
        <v>751161.99</v>
      </c>
      <c r="BN19" s="150">
        <f t="shared" ref="BN19:BN82" si="15">IF($B19=0,"",BL19-BM19)</f>
        <v>0</v>
      </c>
      <c r="BO19" s="138">
        <f>IF($B19=0,"",SUMIFS(INPUT_DATA!P:P,INPUT_DATA!$A:$A,$B19,INPUT_DATA!$B:$B,"D"))</f>
        <v>31279.87</v>
      </c>
      <c r="BP19" s="151">
        <f>IF($B19=0,"",SUMIFS(INPUT_DATA!Q:Q,INPUT_DATA!$A:$A,$B19,INPUT_DATA!$B:$B,"D"))</f>
        <v>10195.69</v>
      </c>
      <c r="BQ19" s="151">
        <f>IF($B19=0,"",SUMIFS(INPUT_DATA!R:R,INPUT_DATA!$A:$A,$B19,INPUT_DATA!$B:$B,"D"))</f>
        <v>0</v>
      </c>
      <c r="BR19" s="149">
        <f>IF($B19=0,"",SUMIFS(INPUT_DATA!S:S,INPUT_DATA!$A:$A,$B19,INPUT_DATA!$B:$B,"D"))</f>
        <v>309615.06</v>
      </c>
      <c r="BS19" s="149">
        <f>IF($B19=0,"",SUMIFS(INPUT_DATA!T:T,INPUT_DATA!$A:$A,$B19,INPUT_DATA!$B:$B,"D"))</f>
        <v>1554.45</v>
      </c>
      <c r="BT19" s="149">
        <f>IF($B19=0,"",SUMIFS(INPUT_DATA!U:U,INPUT_DATA!$A:$A,$B19,INPUT_DATA!$B:$B,"D"))</f>
        <v>0</v>
      </c>
      <c r="BU19" s="149">
        <f>IF($B19=0,"",SUMIFS(INPUT_DATA!V:V,INPUT_DATA!$A:$A,$B19,INPUT_DATA!$B:$B,"D"))</f>
        <v>0</v>
      </c>
      <c r="BV19" s="149">
        <f>IF($B19=0,"",SUMIFS(INPUT_DATA!W:W,INPUT_DATA!$A:$A,$B19,INPUT_DATA!$B:$B,"D"))</f>
        <v>0</v>
      </c>
      <c r="BW19" s="149">
        <f>IF($B19=0,"",SUMIFS(INPUT_DATA!X:X,INPUT_DATA!$A:$A,$B19,INPUT_DATA!$B:$B,"D"))</f>
        <v>0</v>
      </c>
      <c r="BX19" s="149">
        <f>IF($B19=0,"",SUMIFS(INPUT_DATA!Y:Y,INPUT_DATA!$A:$A,$B19,INPUT_DATA!$B:$B,"D"))</f>
        <v>0</v>
      </c>
      <c r="BY19" s="149">
        <f>IF($B19=0,"",SUMIFS(INPUT_DATA!Z:Z,INPUT_DATA!$A:$A,$B19,INPUT_DATA!$B:$B,"D"))</f>
        <v>0</v>
      </c>
      <c r="BZ19" s="149">
        <f>IF($B19=0,"",SUMIFS(INPUT_DATA!AA:AA,INPUT_DATA!$A:$A,$B19,INPUT_DATA!$B:$B,"D"))</f>
        <v>0</v>
      </c>
      <c r="CA19" s="149">
        <f>IF($B19=0,"",SUMIFS(INPUT_DATA!AB:AB,INPUT_DATA!$A:$A,$B19,INPUT_DATA!$B:$B,"D"))</f>
        <v>0</v>
      </c>
      <c r="CB19" s="149">
        <f>IF($B19=0,"",SUMIFS(INPUT_DATA!AC:AC,INPUT_DATA!$A:$A,$B19,INPUT_DATA!$B:$B,"D"))</f>
        <v>0</v>
      </c>
      <c r="CC19" s="149">
        <f>IF($B19=0,"",SUMIFS(INPUT_DATA!AD:AD,INPUT_DATA!$A:$A,$B19,INPUT_DATA!$B:$B,"D"))</f>
        <v>0</v>
      </c>
      <c r="CD19" s="149">
        <f>IF($B19=0,"",SUMIFS(INPUT_DATA!AE:AE,INPUT_DATA!$A:$A,$B19,INPUT_DATA!$B:$B,"D"))</f>
        <v>16355.01</v>
      </c>
      <c r="CE19" s="149">
        <f>IF($B19=0,"",SUMIFS(INPUT_DATA!AF:AF,INPUT_DATA!$A:$A,$B19,INPUT_DATA!$B:$B,"D"))</f>
        <v>3562.25</v>
      </c>
      <c r="CF19" s="149">
        <f>IF($B19=0,"",SUMIFS(INPUT_DATA!AG:AG,INPUT_DATA!$A:$A,$B19,INPUT_DATA!$B:$B,"D"))</f>
        <v>0</v>
      </c>
      <c r="CG19" s="149">
        <f>IF($B19=0,"",SUMIFS(INPUT_DATA!AH:AH,INPUT_DATA!$A:$A,$B19,INPUT_DATA!$B:$B,"D"))</f>
        <v>0</v>
      </c>
      <c r="CH19" s="149">
        <f>IF($B19=0,"",SUMIFS(INPUT_DATA!AI:AI,INPUT_DATA!$A:$A,$B19,INPUT_DATA!$B:$B,"D"))</f>
        <v>0</v>
      </c>
      <c r="CI19" s="149">
        <f>IF($B19=0,"",SUMIFS(INPUT_DATA!AJ:AJ,INPUT_DATA!$A:$A,$B19,INPUT_DATA!$B:$B,"D"))</f>
        <v>0</v>
      </c>
      <c r="CJ19" s="140">
        <f>IF($B19=0,"",SUMIFS(INPUT_DATA!AK:AK,INPUT_DATA!$A:$A,$B19,INPUT_DATA!$B:$B,"D"))</f>
        <v>190215.57</v>
      </c>
      <c r="CK19" s="140">
        <f>IF($B19=0,"",SUMIFS(INPUT_DATA!AL:AL,INPUT_DATA!$A:$A,$B19,INPUT_DATA!$B:$B,"D"))</f>
        <v>9791.64</v>
      </c>
      <c r="CL19" s="140">
        <f>IF($B19=0,"",SUMIFS(INPUT_DATA!AM:AM,INPUT_DATA!$A:$A,$B19,INPUT_DATA!$B:$B,"D"))</f>
        <v>0</v>
      </c>
      <c r="CM19" s="140">
        <f>IF($B19=0,"",SUMIFS(INPUT_DATA!AN:AN,INPUT_DATA!$A:$A,$B19,INPUT_DATA!$B:$B,"D"))</f>
        <v>0</v>
      </c>
      <c r="CN19" s="140">
        <f>IF($B19=0,"",SUMIFS(INPUT_DATA!AO:AO,INPUT_DATA!$A:$A,$B19,INPUT_DATA!$B:$B,"D"))</f>
        <v>0</v>
      </c>
      <c r="CO19" s="140">
        <f>IF($B19=0,"",SUMIFS(INPUT_DATA!AP:AP,INPUT_DATA!$A:$A,$B19,INPUT_DATA!$B:$B,"D"))</f>
        <v>0</v>
      </c>
      <c r="CP19" s="146">
        <f t="shared" ref="CP19:CR21" si="16">IF($B19=0,"",BO19+BR19-BU19-BX19-CA19+CD19-CJ19-CM19+CG19)</f>
        <v>167034.37</v>
      </c>
      <c r="CQ19" s="146">
        <f t="shared" si="16"/>
        <v>5520.7500000000018</v>
      </c>
      <c r="CR19" s="146">
        <f t="shared" si="16"/>
        <v>0</v>
      </c>
      <c r="CS19" s="151">
        <f>IF($B19=0,"",SUMIFS(INPUT_DATA!AQ:AQ,INPUT_DATA!$A:$A,$B19,INPUT_DATA!$B:$B,"D"))</f>
        <v>167034.37</v>
      </c>
      <c r="CT19" s="151">
        <f>IF($B19=0,"",SUMIFS(INPUT_DATA!AR:AR,INPUT_DATA!$A:$A,$B19,INPUT_DATA!$B:$B,"D"))</f>
        <v>5520.75</v>
      </c>
      <c r="CU19" s="151">
        <f>IF($B19=0,"",SUMIFS(INPUT_DATA!AS:AS,INPUT_DATA!$A:$A,$B19,INPUT_DATA!$B:$B,"D"))</f>
        <v>0</v>
      </c>
      <c r="CV19" s="151">
        <f t="shared" si="4"/>
        <v>0</v>
      </c>
      <c r="CW19" s="146">
        <f t="shared" si="4"/>
        <v>1.8189894035458565E-12</v>
      </c>
      <c r="CX19" s="152">
        <f t="shared" si="4"/>
        <v>0</v>
      </c>
      <c r="CY19" s="148"/>
      <c r="CZ19" s="83"/>
    </row>
    <row r="20" spans="2:104">
      <c r="B20" s="137">
        <f>INPUT_DATA!CR7</f>
        <v>46173</v>
      </c>
      <c r="C20" s="139">
        <f>IF($B20=0,"",SUMIFS(INPUT_DATA!C:C,INPUT_DATA!$A:$A,$B20,INPUT_DATA!$B:$B,"S"))</f>
        <v>10910642357.889999</v>
      </c>
      <c r="D20" s="139">
        <f>IF($B20=0,"",SUMIFS(INPUT_DATA!D:D,INPUT_DATA!$A:$A,$B20,INPUT_DATA!$B:$B,"S"))</f>
        <v>0</v>
      </c>
      <c r="E20" s="140">
        <f>IF($B20=0,"",SUMIFS(INPUT_DATA!E:E,INPUT_DATA!$A:$A,$B20,INPUT_DATA!$B:$B,"S"))</f>
        <v>57680745.299999997</v>
      </c>
      <c r="F20" s="140">
        <f>IF($B20=0,"",SUMIFS(INPUT_DATA!F:F,INPUT_DATA!$A:$A,$B20,INPUT_DATA!$B:$B,"S"))</f>
        <v>20665137.280000001</v>
      </c>
      <c r="G20" s="140">
        <f>IF($B20=0,"",SUMIFS(INPUT_DATA!G:G,INPUT_DATA!$A:$A,$B20,INPUT_DATA!$B:$B,"S"))</f>
        <v>0</v>
      </c>
      <c r="H20" s="140">
        <f>IF($B20=0,"",SUMIFS(INPUT_DATA!H:H,INPUT_DATA!$A:$A,$B20,INPUT_DATA!$B:$B,"S"))</f>
        <v>0</v>
      </c>
      <c r="I20" s="140">
        <f>IF($B20=0,"",SUMIFS(INPUT_DATA!I:I,INPUT_DATA!$A:$A,$B20,INPUT_DATA!$B:$B,"S"))</f>
        <v>0</v>
      </c>
      <c r="J20" s="140">
        <f>IF($B20=0,"",SUMIFS(INPUT_DATA!J:J,INPUT_DATA!$A:$A,$B20,INPUT_DATA!$B:$B,"S"))</f>
        <v>0</v>
      </c>
      <c r="K20" s="140">
        <f>IF($B20=0,"",SUMIFS(INPUT_DATA!K:K,INPUT_DATA!$A:$A,$B20,INPUT_DATA!$B:$B,"S"))</f>
        <v>1035980.47</v>
      </c>
      <c r="L20" s="140">
        <f>IF($B20=0,"",SUMIFS(INPUT_DATA!L:L,INPUT_DATA!$A:$A,$B20,INPUT_DATA!$B:$B,"S"))</f>
        <v>0</v>
      </c>
      <c r="M20" s="140">
        <f>IF($B20=0,"",SUMIFS(INPUT_DATA!M:M,INPUT_DATA!$A:$A,$B20,INPUT_DATA!$B:$B,"S"))</f>
        <v>4433458.8499999996</v>
      </c>
      <c r="N20" s="140">
        <f>IF($B20=0,"",SUMIFS(INPUT_DATA!N:N,INPUT_DATA!$A:$A,$B20,INPUT_DATA!$B:$B,"S"))</f>
        <v>512839.92</v>
      </c>
      <c r="O20" s="141">
        <f t="shared" si="7"/>
        <v>10826314196.07</v>
      </c>
      <c r="P20" s="142">
        <f>IF($B20=0,"",SUMIFS(INPUT_DATA!O:O,INPUT_DATA!$A:$A,$B20,INPUT_DATA!$B:$B,"S"))</f>
        <v>10826314196.07</v>
      </c>
      <c r="Q20" s="142">
        <f t="shared" si="8"/>
        <v>0</v>
      </c>
      <c r="R20" s="142">
        <f>IF($B20=0,"",SUMIFS(INPUT_DATA!BL:BL,INPUT_DATA!$A:$A,$B20,INPUT_DATA!$B:$B,"S"))</f>
        <v>12059614.1</v>
      </c>
      <c r="S20" s="143">
        <f>IF($B20=0,"",SUMIFS(INPUT_DATA!P:P,INPUT_DATA!$A:$A,$B20,INPUT_DATA!$B:$B,"S"))</f>
        <v>663276.38</v>
      </c>
      <c r="T20" s="143">
        <f>IF($B20=0,"",SUMIFS(INPUT_DATA!Q:Q,INPUT_DATA!$A:$A,$B20,INPUT_DATA!$B:$B,"S"))</f>
        <v>144234.53</v>
      </c>
      <c r="U20" s="143">
        <f>IF($B20=0,"",SUMIFS(INPUT_DATA!R:R,INPUT_DATA!$A:$A,$B20,INPUT_DATA!$B:$B,"S"))</f>
        <v>0</v>
      </c>
      <c r="V20" s="144">
        <f>IF($B20=0,"",SUMIFS(INPUT_DATA!S:S,INPUT_DATA!$A:$A,$B20,INPUT_DATA!$B:$B,"S"))</f>
        <v>234166.69</v>
      </c>
      <c r="W20" s="144">
        <f>IF($B20=0,"",SUMIFS(INPUT_DATA!T:T,INPUT_DATA!$A:$A,$B20,INPUT_DATA!$B:$B,"S"))</f>
        <v>45965.760000000002</v>
      </c>
      <c r="X20" s="144">
        <f>IF($B20=0,"",SUMIFS(INPUT_DATA!U:U,INPUT_DATA!$A:$A,$B20,INPUT_DATA!$B:$B,"S"))</f>
        <v>0</v>
      </c>
      <c r="Y20" s="144">
        <f>IF($B20=0,"",SUMIFS(INPUT_DATA!V:V,INPUT_DATA!$A:$A,$B20,INPUT_DATA!$B:$B,"S"))</f>
        <v>143120.76</v>
      </c>
      <c r="Z20" s="144">
        <f>IF($B20=0,"",SUMIFS(INPUT_DATA!W:W,INPUT_DATA!$A:$A,$B20,INPUT_DATA!$B:$B,"S"))</f>
        <v>31356.69</v>
      </c>
      <c r="AA20" s="144">
        <f>IF($B20=0,"",SUMIFS(INPUT_DATA!X:X,INPUT_DATA!$A:$A,$B20,INPUT_DATA!$B:$B,"S"))</f>
        <v>0</v>
      </c>
      <c r="AB20" s="144">
        <f>IF($B20=0,"",SUMIFS(INPUT_DATA!Y:Y,INPUT_DATA!$A:$A,$B20,INPUT_DATA!$B:$B,"S"))</f>
        <v>0</v>
      </c>
      <c r="AC20" s="144">
        <f>IF($B20=0,"",SUMIFS(INPUT_DATA!Z:Z,INPUT_DATA!$A:$A,$B20,INPUT_DATA!$B:$B,"S"))</f>
        <v>0</v>
      </c>
      <c r="AD20" s="144">
        <f>IF($B20=0,"",SUMIFS(INPUT_DATA!AA:AA,INPUT_DATA!$A:$A,$B20,INPUT_DATA!$B:$B,"S"))</f>
        <v>0</v>
      </c>
      <c r="AE20" s="144">
        <f>IF($B20=0,"",SUMIFS(INPUT_DATA!AB:AB,INPUT_DATA!$A:$A,$B20,INPUT_DATA!$B:$B,"S"))</f>
        <v>0</v>
      </c>
      <c r="AF20" s="144">
        <f>IF($B20=0,"",SUMIFS(INPUT_DATA!AC:AC,INPUT_DATA!$A:$A,$B20,INPUT_DATA!$B:$B,"S"))</f>
        <v>0</v>
      </c>
      <c r="AG20" s="144">
        <f>IF($B20=0,"",SUMIFS(INPUT_DATA!AD:AD,INPUT_DATA!$A:$A,$B20,INPUT_DATA!$B:$B,"S"))</f>
        <v>0</v>
      </c>
      <c r="AH20" s="144">
        <f>IF($B20=0,"",SUMIFS(INPUT_DATA!AE:AE,INPUT_DATA!$A:$A,$B20,INPUT_DATA!$B:$B,"S"))</f>
        <v>28547.56</v>
      </c>
      <c r="AI20" s="144">
        <f>IF($B20=0,"",SUMIFS(INPUT_DATA!AF:AF,INPUT_DATA!$A:$A,$B20,INPUT_DATA!$B:$B,"S"))</f>
        <v>8442.58</v>
      </c>
      <c r="AJ20" s="144">
        <f>IF($B20=0,"",SUMIFS(INPUT_DATA!AG:AG,INPUT_DATA!$A:$A,$B20,INPUT_DATA!$B:$B,"S"))</f>
        <v>0</v>
      </c>
      <c r="AK20" s="144">
        <f>IF($B20=0,"",SUMIFS(INPUT_DATA!AK:AK,INPUT_DATA!$A:$A,$B20,INPUT_DATA!$B:$B,"S"))</f>
        <v>0</v>
      </c>
      <c r="AL20" s="144">
        <f>IF($B20=0,"",SUMIFS(INPUT_DATA!AL:AL,INPUT_DATA!$A:$A,$B20,INPUT_DATA!$B:$B,"S"))</f>
        <v>0</v>
      </c>
      <c r="AM20" s="144">
        <f>IF($B20=0,"",SUMIFS(INPUT_DATA!AM:AM,INPUT_DATA!$A:$A,$B20,INPUT_DATA!$B:$B,"S"))</f>
        <v>0</v>
      </c>
      <c r="AN20" s="144">
        <f>IF($B20=0,"",SUMIFS(INPUT_DATA!AN:AN,INPUT_DATA!$A:$A,$B20,INPUT_DATA!$B:$B,"S"))</f>
        <v>0</v>
      </c>
      <c r="AO20" s="144">
        <f>IF($B20=0,"",SUMIFS(INPUT_DATA!AO:AO,INPUT_DATA!$A:$A,$B20,INPUT_DATA!$B:$B,"S"))</f>
        <v>0</v>
      </c>
      <c r="AP20" s="144">
        <f>IF($B20=0,"",SUMIFS(INPUT_DATA!AP:AP,INPUT_DATA!$A:$A,$B20,INPUT_DATA!$B:$B,"S"))</f>
        <v>0</v>
      </c>
      <c r="AQ20" s="145">
        <f t="shared" si="9"/>
        <v>725774.75</v>
      </c>
      <c r="AR20" s="146">
        <f t="shared" si="10"/>
        <v>150401.02000000002</v>
      </c>
      <c r="AS20" s="147">
        <f t="shared" si="11"/>
        <v>0</v>
      </c>
      <c r="AT20" s="145">
        <f>IF($B20=0,"",SUMIFS(INPUT_DATA!AQ:AQ,INPUT_DATA!$A:$A,$B20,INPUT_DATA!$B:$B,"S"))</f>
        <v>725774.75</v>
      </c>
      <c r="AU20" s="146">
        <f>IF($B20=0,"",SUMIFS(INPUT_DATA!AR:AR,INPUT_DATA!$A:$A,$B20,INPUT_DATA!$B:$B,"S"))</f>
        <v>150401.01999999999</v>
      </c>
      <c r="AV20" s="147">
        <f>IF($B20=0,"",SUMIFS(INPUT_DATA!AS:AS,INPUT_DATA!$A:$A,$B20,INPUT_DATA!$B:$B,"S"))</f>
        <v>0</v>
      </c>
      <c r="AW20" s="145">
        <f t="shared" si="12"/>
        <v>0</v>
      </c>
      <c r="AX20" s="146">
        <f t="shared" si="13"/>
        <v>2.9103830456733704E-11</v>
      </c>
      <c r="AY20" s="147">
        <f t="shared" si="14"/>
        <v>0</v>
      </c>
      <c r="AZ20" s="148"/>
      <c r="BA20" s="138">
        <f>IF($B20=0,"",SUMIFS(INPUT_DATA!C:C,INPUT_DATA!$A:$A,$B20,INPUT_DATA!$B:$B,"D"))</f>
        <v>643443.9</v>
      </c>
      <c r="BB20" s="149">
        <f>IF($B20=0,"",SUMIFS(INPUT_DATA!E:E,INPUT_DATA!$A:$A,$B20,INPUT_DATA!$B:$B,"D"))</f>
        <v>161506.51999999999</v>
      </c>
      <c r="BC20" s="149">
        <f>IF($B20=0,"",SUMIFS(INPUT_DATA!F:F,INPUT_DATA!$A:$A,$B20,INPUT_DATA!$B:$B,"D"))</f>
        <v>0</v>
      </c>
      <c r="BD20" s="149">
        <f>IF($B20=0,"",SUMIFS(INPUT_DATA!G:G,INPUT_DATA!$A:$A,$B20,INPUT_DATA!$B:$B,"D"))</f>
        <v>0</v>
      </c>
      <c r="BE20" s="149">
        <f>IF($B20=0,"",SUMIFS(INPUT_DATA!H:H,INPUT_DATA!$A:$A,$B20,INPUT_DATA!$B:$B,"D"))</f>
        <v>0</v>
      </c>
      <c r="BF20" s="149">
        <f>IF($B20=0,"",SUMIFS(INPUT_DATA!I:I,INPUT_DATA!$A:$A,$B20,INPUT_DATA!$B:$B,"D"))</f>
        <v>0</v>
      </c>
      <c r="BG20" s="149">
        <f>IF($B20=0,"",SUMIFS(INPUT_DATA!J:J,INPUT_DATA!$A:$A,$B20,INPUT_DATA!$B:$B,"D"))</f>
        <v>0</v>
      </c>
      <c r="BH20" s="149">
        <f>IF($B20=0,"",SUMIFS(INPUT_DATA!K:K,INPUT_DATA!$A:$A,$B20,INPUT_DATA!$B:$B,"D"))</f>
        <v>1035980.47</v>
      </c>
      <c r="BI20" s="149">
        <f>IF($B20=0,"",SUMIFS(INPUT_DATA!L:L,INPUT_DATA!$A:$A,$B20,INPUT_DATA!$B:$B,"D"))</f>
        <v>0</v>
      </c>
      <c r="BJ20" s="149">
        <f>IF($B20=0,"",SUMIFS(INPUT_DATA!M:M,INPUT_DATA!$A:$A,$B20,INPUT_DATA!$B:$B,"D"))</f>
        <v>642924.51</v>
      </c>
      <c r="BK20" s="149">
        <f>IF($B20=0,"",SUMIFS(INPUT_DATA!N:N,INPUT_DATA!$A:$A,$B20,INPUT_DATA!$B:$B,"D"))</f>
        <v>0</v>
      </c>
      <c r="BL20" s="150">
        <f t="shared" si="5"/>
        <v>874993.34000000008</v>
      </c>
      <c r="BM20" s="150">
        <f>IF($B20=0,"",SUMIFS(INPUT_DATA!O:O,INPUT_DATA!$A:$A,$B20,INPUT_DATA!$B:$B,"D"))</f>
        <v>874993.34</v>
      </c>
      <c r="BN20" s="150">
        <f t="shared" si="15"/>
        <v>1.1641532182693481E-10</v>
      </c>
      <c r="BO20" s="138">
        <f>IF($B20=0,"",SUMIFS(INPUT_DATA!P:P,INPUT_DATA!$A:$A,$B20,INPUT_DATA!$B:$B,"D"))</f>
        <v>4125.7</v>
      </c>
      <c r="BP20" s="151">
        <f>IF($B20=0,"",SUMIFS(INPUT_DATA!Q:Q,INPUT_DATA!$A:$A,$B20,INPUT_DATA!$B:$B,"D"))</f>
        <v>2477.91</v>
      </c>
      <c r="BQ20" s="151">
        <f>IF($B20=0,"",SUMIFS(INPUT_DATA!R:R,INPUT_DATA!$A:$A,$B20,INPUT_DATA!$B:$B,"D"))</f>
        <v>0</v>
      </c>
      <c r="BR20" s="149">
        <f>IF($B20=0,"",SUMIFS(INPUT_DATA!S:S,INPUT_DATA!$A:$A,$B20,INPUT_DATA!$B:$B,"D"))</f>
        <v>3251.7</v>
      </c>
      <c r="BS20" s="149">
        <f>IF($B20=0,"",SUMIFS(INPUT_DATA!T:T,INPUT_DATA!$A:$A,$B20,INPUT_DATA!$B:$B,"D"))</f>
        <v>966.11</v>
      </c>
      <c r="BT20" s="149">
        <f>IF($B20=0,"",SUMIFS(INPUT_DATA!U:U,INPUT_DATA!$A:$A,$B20,INPUT_DATA!$B:$B,"D"))</f>
        <v>0</v>
      </c>
      <c r="BU20" s="149">
        <f>IF($B20=0,"",SUMIFS(INPUT_DATA!V:V,INPUT_DATA!$A:$A,$B20,INPUT_DATA!$B:$B,"D"))</f>
        <v>0</v>
      </c>
      <c r="BV20" s="149">
        <f>IF($B20=0,"",SUMIFS(INPUT_DATA!W:W,INPUT_DATA!$A:$A,$B20,INPUT_DATA!$B:$B,"D"))</f>
        <v>0</v>
      </c>
      <c r="BW20" s="149">
        <f>IF($B20=0,"",SUMIFS(INPUT_DATA!X:X,INPUT_DATA!$A:$A,$B20,INPUT_DATA!$B:$B,"D"))</f>
        <v>0</v>
      </c>
      <c r="BX20" s="149">
        <f>IF($B20=0,"",SUMIFS(INPUT_DATA!Y:Y,INPUT_DATA!$A:$A,$B20,INPUT_DATA!$B:$B,"D"))</f>
        <v>0</v>
      </c>
      <c r="BY20" s="149">
        <f>IF($B20=0,"",SUMIFS(INPUT_DATA!Z:Z,INPUT_DATA!$A:$A,$B20,INPUT_DATA!$B:$B,"D"))</f>
        <v>0</v>
      </c>
      <c r="BZ20" s="149">
        <f>IF($B20=0,"",SUMIFS(INPUT_DATA!AA:AA,INPUT_DATA!$A:$A,$B20,INPUT_DATA!$B:$B,"D"))</f>
        <v>0</v>
      </c>
      <c r="CA20" s="149">
        <f>IF($B20=0,"",SUMIFS(INPUT_DATA!AB:AB,INPUT_DATA!$A:$A,$B20,INPUT_DATA!$B:$B,"D"))</f>
        <v>0</v>
      </c>
      <c r="CB20" s="149">
        <f>IF($B20=0,"",SUMIFS(INPUT_DATA!AC:AC,INPUT_DATA!$A:$A,$B20,INPUT_DATA!$B:$B,"D"))</f>
        <v>0</v>
      </c>
      <c r="CC20" s="149">
        <f>IF($B20=0,"",SUMIFS(INPUT_DATA!AD:AD,INPUT_DATA!$A:$A,$B20,INPUT_DATA!$B:$B,"D"))</f>
        <v>0</v>
      </c>
      <c r="CD20" s="149">
        <f>IF($B20=0,"",SUMIFS(INPUT_DATA!AE:AE,INPUT_DATA!$A:$A,$B20,INPUT_DATA!$B:$B,"D"))</f>
        <v>28547.56</v>
      </c>
      <c r="CE20" s="149">
        <f>IF($B20=0,"",SUMIFS(INPUT_DATA!AF:AF,INPUT_DATA!$A:$A,$B20,INPUT_DATA!$B:$B,"D"))</f>
        <v>8442.58</v>
      </c>
      <c r="CF20" s="149">
        <f>IF($B20=0,"",SUMIFS(INPUT_DATA!AG:AG,INPUT_DATA!$A:$A,$B20,INPUT_DATA!$B:$B,"D"))</f>
        <v>0</v>
      </c>
      <c r="CG20" s="149">
        <f>IF($B20=0,"",SUMIFS(INPUT_DATA!AH:AH,INPUT_DATA!$A:$A,$B20,INPUT_DATA!$B:$B,"D"))</f>
        <v>0</v>
      </c>
      <c r="CH20" s="149">
        <f>IF($B20=0,"",SUMIFS(INPUT_DATA!AI:AI,INPUT_DATA!$A:$A,$B20,INPUT_DATA!$B:$B,"D"))</f>
        <v>0</v>
      </c>
      <c r="CI20" s="149">
        <f>IF($B20=0,"",SUMIFS(INPUT_DATA!AJ:AJ,INPUT_DATA!$A:$A,$B20,INPUT_DATA!$B:$B,"D"))</f>
        <v>0</v>
      </c>
      <c r="CJ20" s="140">
        <f>IF($B20=0,"",SUMIFS(INPUT_DATA!AK:AK,INPUT_DATA!$A:$A,$B20,INPUT_DATA!$B:$B,"D"))</f>
        <v>4645.09</v>
      </c>
      <c r="CK20" s="140">
        <f>IF($B20=0,"",SUMIFS(INPUT_DATA!AL:AL,INPUT_DATA!$A:$A,$B20,INPUT_DATA!$B:$B,"D"))</f>
        <v>1690.91</v>
      </c>
      <c r="CL20" s="140">
        <f>IF($B20=0,"",SUMIFS(INPUT_DATA!AM:AM,INPUT_DATA!$A:$A,$B20,INPUT_DATA!$B:$B,"D"))</f>
        <v>0</v>
      </c>
      <c r="CM20" s="140">
        <f>IF($B20=0,"",SUMIFS(INPUT_DATA!AN:AN,INPUT_DATA!$A:$A,$B20,INPUT_DATA!$B:$B,"D"))</f>
        <v>0</v>
      </c>
      <c r="CN20" s="140">
        <f>IF($B20=0,"",SUMIFS(INPUT_DATA!AO:AO,INPUT_DATA!$A:$A,$B20,INPUT_DATA!$B:$B,"D"))</f>
        <v>0</v>
      </c>
      <c r="CO20" s="140">
        <f>IF($B20=0,"",SUMIFS(INPUT_DATA!AP:AP,INPUT_DATA!$A:$A,$B20,INPUT_DATA!$B:$B,"D"))</f>
        <v>0</v>
      </c>
      <c r="CP20" s="146">
        <f t="shared" si="16"/>
        <v>31279.87</v>
      </c>
      <c r="CQ20" s="146">
        <f t="shared" si="16"/>
        <v>10195.69</v>
      </c>
      <c r="CR20" s="146">
        <f t="shared" si="16"/>
        <v>0</v>
      </c>
      <c r="CS20" s="151">
        <f>IF($B20=0,"",SUMIFS(INPUT_DATA!AQ:AQ,INPUT_DATA!$A:$A,$B20,INPUT_DATA!$B:$B,"D"))</f>
        <v>31279.87</v>
      </c>
      <c r="CT20" s="151">
        <f>IF($B20=0,"",SUMIFS(INPUT_DATA!AR:AR,INPUT_DATA!$A:$A,$B20,INPUT_DATA!$B:$B,"D"))</f>
        <v>10195.69</v>
      </c>
      <c r="CU20" s="151">
        <f>IF($B20=0,"",SUMIFS(INPUT_DATA!AS:AS,INPUT_DATA!$A:$A,$B20,INPUT_DATA!$B:$B,"D"))</f>
        <v>0</v>
      </c>
      <c r="CV20" s="151">
        <f t="shared" si="4"/>
        <v>0</v>
      </c>
      <c r="CW20" s="146">
        <f t="shared" si="4"/>
        <v>0</v>
      </c>
      <c r="CX20" s="152">
        <f t="shared" si="4"/>
        <v>0</v>
      </c>
      <c r="CY20" s="148"/>
    </row>
    <row r="21" spans="2:104">
      <c r="B21" s="137">
        <f>INPUT_DATA!CR8</f>
        <v>46142</v>
      </c>
      <c r="C21" s="139">
        <f>IF($B21=0,"",SUMIFS(INPUT_DATA!C:C,INPUT_DATA!$A:$A,$B21,INPUT_DATA!$B:$B,"S"))</f>
        <v>11003433195.969999</v>
      </c>
      <c r="D21" s="139">
        <f>IF($B21=0,"",SUMIFS(INPUT_DATA!D:D,INPUT_DATA!$A:$A,$B21,INPUT_DATA!$B:$B,"S"))</f>
        <v>0</v>
      </c>
      <c r="E21" s="140">
        <f>IF($B21=0,"",SUMIFS(INPUT_DATA!E:E,INPUT_DATA!$A:$A,$B21,INPUT_DATA!$B:$B,"S"))</f>
        <v>57814015.609999999</v>
      </c>
      <c r="F21" s="140">
        <f>IF($B21=0,"",SUMIFS(INPUT_DATA!F:F,INPUT_DATA!$A:$A,$B21,INPUT_DATA!$B:$B,"S"))</f>
        <v>25843781</v>
      </c>
      <c r="G21" s="140">
        <f>IF($B21=0,"",SUMIFS(INPUT_DATA!G:G,INPUT_DATA!$A:$A,$B21,INPUT_DATA!$B:$B,"S"))</f>
        <v>0</v>
      </c>
      <c r="H21" s="140">
        <f>IF($B21=0,"",SUMIFS(INPUT_DATA!H:H,INPUT_DATA!$A:$A,$B21,INPUT_DATA!$B:$B,"S"))</f>
        <v>0</v>
      </c>
      <c r="I21" s="140">
        <f>IF($B21=0,"",SUMIFS(INPUT_DATA!I:I,INPUT_DATA!$A:$A,$B21,INPUT_DATA!$B:$B,"S"))</f>
        <v>0</v>
      </c>
      <c r="J21" s="140">
        <f>IF($B21=0,"",SUMIFS(INPUT_DATA!J:J,INPUT_DATA!$A:$A,$B21,INPUT_DATA!$B:$B,"S"))</f>
        <v>0</v>
      </c>
      <c r="K21" s="140">
        <f>IF($B21=0,"",SUMIFS(INPUT_DATA!K:K,INPUT_DATA!$A:$A,$B21,INPUT_DATA!$B:$B,"S"))</f>
        <v>644714.96</v>
      </c>
      <c r="L21" s="140">
        <f>IF($B21=0,"",SUMIFS(INPUT_DATA!L:L,INPUT_DATA!$A:$A,$B21,INPUT_DATA!$B:$B,"S"))</f>
        <v>0</v>
      </c>
      <c r="M21" s="140">
        <f>IF($B21=0,"",SUMIFS(INPUT_DATA!M:M,INPUT_DATA!$A:$A,$B21,INPUT_DATA!$B:$B,"S"))</f>
        <v>8185783.8300000001</v>
      </c>
      <c r="N21" s="140">
        <f>IF($B21=0,"",SUMIFS(INPUT_DATA!N:N,INPUT_DATA!$A:$A,$B21,INPUT_DATA!$B:$B,"S"))</f>
        <v>302542.68</v>
      </c>
      <c r="O21" s="141">
        <f t="shared" si="7"/>
        <v>10910642357.889999</v>
      </c>
      <c r="P21" s="142">
        <f>IF($B21=0,"",SUMIFS(INPUT_DATA!O:O,INPUT_DATA!$A:$A,$B21,INPUT_DATA!$B:$B,"S"))</f>
        <v>10910642357.889999</v>
      </c>
      <c r="Q21" s="142">
        <f t="shared" si="8"/>
        <v>0</v>
      </c>
      <c r="R21" s="142">
        <f>IF($B21=0,"",SUMIFS(INPUT_DATA!BL:BL,INPUT_DATA!$A:$A,$B21,INPUT_DATA!$B:$B,"S"))</f>
        <v>12036303.220000001</v>
      </c>
      <c r="S21" s="143">
        <f>IF($B21=0,"",SUMIFS(INPUT_DATA!P:P,INPUT_DATA!$A:$A,$B21,INPUT_DATA!$B:$B,"S"))</f>
        <v>611021.68000000005</v>
      </c>
      <c r="T21" s="143">
        <f>IF($B21=0,"",SUMIFS(INPUT_DATA!Q:Q,INPUT_DATA!$A:$A,$B21,INPUT_DATA!$B:$B,"S"))</f>
        <v>131070.13</v>
      </c>
      <c r="U21" s="143">
        <f>IF($B21=0,"",SUMIFS(INPUT_DATA!R:R,INPUT_DATA!$A:$A,$B21,INPUT_DATA!$B:$B,"S"))</f>
        <v>0</v>
      </c>
      <c r="V21" s="144">
        <f>IF($B21=0,"",SUMIFS(INPUT_DATA!S:S,INPUT_DATA!$A:$A,$B21,INPUT_DATA!$B:$B,"S"))</f>
        <v>222338.23</v>
      </c>
      <c r="W21" s="144">
        <f>IF($B21=0,"",SUMIFS(INPUT_DATA!T:T,INPUT_DATA!$A:$A,$B21,INPUT_DATA!$B:$B,"S"))</f>
        <v>51062.47</v>
      </c>
      <c r="X21" s="144">
        <f>IF($B21=0,"",SUMIFS(INPUT_DATA!U:U,INPUT_DATA!$A:$A,$B21,INPUT_DATA!$B:$B,"S"))</f>
        <v>0</v>
      </c>
      <c r="Y21" s="144">
        <f>IF($B21=0,"",SUMIFS(INPUT_DATA!V:V,INPUT_DATA!$A:$A,$B21,INPUT_DATA!$B:$B,"S"))</f>
        <v>165626.97</v>
      </c>
      <c r="Z21" s="144">
        <f>IF($B21=0,"",SUMIFS(INPUT_DATA!W:W,INPUT_DATA!$A:$A,$B21,INPUT_DATA!$B:$B,"S"))</f>
        <v>34872.81</v>
      </c>
      <c r="AA21" s="144">
        <f>IF($B21=0,"",SUMIFS(INPUT_DATA!X:X,INPUT_DATA!$A:$A,$B21,INPUT_DATA!$B:$B,"S"))</f>
        <v>0</v>
      </c>
      <c r="AB21" s="144">
        <f>IF($B21=0,"",SUMIFS(INPUT_DATA!Y:Y,INPUT_DATA!$A:$A,$B21,INPUT_DATA!$B:$B,"S"))</f>
        <v>0</v>
      </c>
      <c r="AC21" s="144">
        <f>IF($B21=0,"",SUMIFS(INPUT_DATA!Z:Z,INPUT_DATA!$A:$A,$B21,INPUT_DATA!$B:$B,"S"))</f>
        <v>0</v>
      </c>
      <c r="AD21" s="144">
        <f>IF($B21=0,"",SUMIFS(INPUT_DATA!AA:AA,INPUT_DATA!$A:$A,$B21,INPUT_DATA!$B:$B,"S"))</f>
        <v>0</v>
      </c>
      <c r="AE21" s="144">
        <f>IF($B21=0,"",SUMIFS(INPUT_DATA!AB:AB,INPUT_DATA!$A:$A,$B21,INPUT_DATA!$B:$B,"S"))</f>
        <v>0</v>
      </c>
      <c r="AF21" s="144">
        <f>IF($B21=0,"",SUMIFS(INPUT_DATA!AC:AC,INPUT_DATA!$A:$A,$B21,INPUT_DATA!$B:$B,"S"))</f>
        <v>0</v>
      </c>
      <c r="AG21" s="144">
        <f>IF($B21=0,"",SUMIFS(INPUT_DATA!AD:AD,INPUT_DATA!$A:$A,$B21,INPUT_DATA!$B:$B,"S"))</f>
        <v>0</v>
      </c>
      <c r="AH21" s="144">
        <f>IF($B21=0,"",SUMIFS(INPUT_DATA!AE:AE,INPUT_DATA!$A:$A,$B21,INPUT_DATA!$B:$B,"S"))</f>
        <v>4098.88</v>
      </c>
      <c r="AI21" s="144">
        <f>IF($B21=0,"",SUMIFS(INPUT_DATA!AF:AF,INPUT_DATA!$A:$A,$B21,INPUT_DATA!$B:$B,"S"))</f>
        <v>2549.12</v>
      </c>
      <c r="AJ21" s="144">
        <f>IF($B21=0,"",SUMIFS(INPUT_DATA!AG:AG,INPUT_DATA!$A:$A,$B21,INPUT_DATA!$B:$B,"S"))</f>
        <v>0</v>
      </c>
      <c r="AK21" s="144">
        <f>IF($B21=0,"",SUMIFS(INPUT_DATA!AK:AK,INPUT_DATA!$A:$A,$B21,INPUT_DATA!$B:$B,"S"))</f>
        <v>357.68</v>
      </c>
      <c r="AL21" s="144">
        <f>IF($B21=0,"",SUMIFS(INPUT_DATA!AL:AL,INPUT_DATA!$A:$A,$B21,INPUT_DATA!$B:$B,"S"))</f>
        <v>476.14</v>
      </c>
      <c r="AM21" s="144">
        <f>IF($B21=0,"",SUMIFS(INPUT_DATA!AM:AM,INPUT_DATA!$A:$A,$B21,INPUT_DATA!$B:$B,"S"))</f>
        <v>0</v>
      </c>
      <c r="AN21" s="144">
        <f>IF($B21=0,"",SUMIFS(INPUT_DATA!AN:AN,INPUT_DATA!$A:$A,$B21,INPUT_DATA!$B:$B,"S"))</f>
        <v>0</v>
      </c>
      <c r="AO21" s="144">
        <f>IF($B21=0,"",SUMIFS(INPUT_DATA!AO:AO,INPUT_DATA!$A:$A,$B21,INPUT_DATA!$B:$B,"S"))</f>
        <v>0</v>
      </c>
      <c r="AP21" s="144">
        <f>IF($B21=0,"",SUMIFS(INPUT_DATA!AP:AP,INPUT_DATA!$A:$A,$B21,INPUT_DATA!$B:$B,"S"))</f>
        <v>0</v>
      </c>
      <c r="AQ21" s="145">
        <f t="shared" si="9"/>
        <v>663276.38</v>
      </c>
      <c r="AR21" s="146">
        <f t="shared" si="10"/>
        <v>144234.53</v>
      </c>
      <c r="AS21" s="147">
        <f t="shared" si="11"/>
        <v>0</v>
      </c>
      <c r="AT21" s="145">
        <f>IF($B21=0,"",SUMIFS(INPUT_DATA!AQ:AQ,INPUT_DATA!$A:$A,$B21,INPUT_DATA!$B:$B,"S"))</f>
        <v>663276.38</v>
      </c>
      <c r="AU21" s="146">
        <f>IF($B21=0,"",SUMIFS(INPUT_DATA!AR:AR,INPUT_DATA!$A:$A,$B21,INPUT_DATA!$B:$B,"S"))</f>
        <v>144234.53</v>
      </c>
      <c r="AV21" s="147">
        <f>IF($B21=0,"",SUMIFS(INPUT_DATA!AS:AS,INPUT_DATA!$A:$A,$B21,INPUT_DATA!$B:$B,"S"))</f>
        <v>0</v>
      </c>
      <c r="AW21" s="145">
        <f t="shared" si="12"/>
        <v>0</v>
      </c>
      <c r="AX21" s="146">
        <f t="shared" si="13"/>
        <v>0</v>
      </c>
      <c r="AY21" s="147">
        <f t="shared" si="14"/>
        <v>0</v>
      </c>
      <c r="AZ21" s="148"/>
      <c r="BA21" s="138">
        <f>IF($B21=0,"",SUMIFS(INPUT_DATA!C:C,INPUT_DATA!$A:$A,$B21,INPUT_DATA!$B:$B,"D"))</f>
        <v>431707.43</v>
      </c>
      <c r="BB21" s="149">
        <f>IF($B21=0,"",SUMIFS(INPUT_DATA!E:E,INPUT_DATA!$A:$A,$B21,INPUT_DATA!$B:$B,"D"))</f>
        <v>1984.19</v>
      </c>
      <c r="BC21" s="149">
        <f>IF($B21=0,"",SUMIFS(INPUT_DATA!F:F,INPUT_DATA!$A:$A,$B21,INPUT_DATA!$B:$B,"D"))</f>
        <v>0</v>
      </c>
      <c r="BD21" s="149">
        <f>IF($B21=0,"",SUMIFS(INPUT_DATA!G:G,INPUT_DATA!$A:$A,$B21,INPUT_DATA!$B:$B,"D"))</f>
        <v>0</v>
      </c>
      <c r="BE21" s="149">
        <f>IF($B21=0,"",SUMIFS(INPUT_DATA!H:H,INPUT_DATA!$A:$A,$B21,INPUT_DATA!$B:$B,"D"))</f>
        <v>0</v>
      </c>
      <c r="BF21" s="149">
        <f>IF($B21=0,"",SUMIFS(INPUT_DATA!I:I,INPUT_DATA!$A:$A,$B21,INPUT_DATA!$B:$B,"D"))</f>
        <v>0</v>
      </c>
      <c r="BG21" s="149">
        <f>IF($B21=0,"",SUMIFS(INPUT_DATA!J:J,INPUT_DATA!$A:$A,$B21,INPUT_DATA!$B:$B,"D"))</f>
        <v>0</v>
      </c>
      <c r="BH21" s="149">
        <f>IF($B21=0,"",SUMIFS(INPUT_DATA!K:K,INPUT_DATA!$A:$A,$B21,INPUT_DATA!$B:$B,"D"))</f>
        <v>644714.96</v>
      </c>
      <c r="BI21" s="149">
        <f>IF($B21=0,"",SUMIFS(INPUT_DATA!L:L,INPUT_DATA!$A:$A,$B21,INPUT_DATA!$B:$B,"D"))</f>
        <v>0</v>
      </c>
      <c r="BJ21" s="149">
        <f>IF($B21=0,"",SUMIFS(INPUT_DATA!M:M,INPUT_DATA!$A:$A,$B21,INPUT_DATA!$B:$B,"D"))</f>
        <v>430994.3</v>
      </c>
      <c r="BK21" s="149">
        <f>IF($B21=0,"",SUMIFS(INPUT_DATA!N:N,INPUT_DATA!$A:$A,$B21,INPUT_DATA!$B:$B,"D"))</f>
        <v>0</v>
      </c>
      <c r="BL21" s="150">
        <f t="shared" si="5"/>
        <v>643443.89999999991</v>
      </c>
      <c r="BM21" s="150">
        <f>IF($B21=0,"",SUMIFS(INPUT_DATA!O:O,INPUT_DATA!$A:$A,$B21,INPUT_DATA!$B:$B,"D"))</f>
        <v>643443.9</v>
      </c>
      <c r="BN21" s="150">
        <f t="shared" si="15"/>
        <v>-1.1641532182693481E-10</v>
      </c>
      <c r="BO21" s="138">
        <f>IF($B21=0,"",SUMIFS(INPUT_DATA!P:P,INPUT_DATA!$A:$A,$B21,INPUT_DATA!$B:$B,"D"))</f>
        <v>4544.2</v>
      </c>
      <c r="BP21" s="151">
        <f>IF($B21=0,"",SUMIFS(INPUT_DATA!Q:Q,INPUT_DATA!$A:$A,$B21,INPUT_DATA!$B:$B,"D"))</f>
        <v>3412.91</v>
      </c>
      <c r="BQ21" s="151">
        <f>IF($B21=0,"",SUMIFS(INPUT_DATA!R:R,INPUT_DATA!$A:$A,$B21,INPUT_DATA!$B:$B,"D"))</f>
        <v>0</v>
      </c>
      <c r="BR21" s="149">
        <f>IF($B21=0,"",SUMIFS(INPUT_DATA!S:S,INPUT_DATA!$A:$A,$B21,INPUT_DATA!$B:$B,"D"))</f>
        <v>1230.5999999999999</v>
      </c>
      <c r="BS21" s="149">
        <f>IF($B21=0,"",SUMIFS(INPUT_DATA!T:T,INPUT_DATA!$A:$A,$B21,INPUT_DATA!$B:$B,"D"))</f>
        <v>879.92</v>
      </c>
      <c r="BT21" s="149">
        <f>IF($B21=0,"",SUMIFS(INPUT_DATA!U:U,INPUT_DATA!$A:$A,$B21,INPUT_DATA!$B:$B,"D"))</f>
        <v>0</v>
      </c>
      <c r="BU21" s="149">
        <f>IF($B21=0,"",SUMIFS(INPUT_DATA!V:V,INPUT_DATA!$A:$A,$B21,INPUT_DATA!$B:$B,"D"))</f>
        <v>491.75</v>
      </c>
      <c r="BV21" s="149">
        <f>IF($B21=0,"",SUMIFS(INPUT_DATA!W:W,INPUT_DATA!$A:$A,$B21,INPUT_DATA!$B:$B,"D"))</f>
        <v>1228.25</v>
      </c>
      <c r="BW21" s="149">
        <f>IF($B21=0,"",SUMIFS(INPUT_DATA!X:X,INPUT_DATA!$A:$A,$B21,INPUT_DATA!$B:$B,"D"))</f>
        <v>0</v>
      </c>
      <c r="BX21" s="149">
        <f>IF($B21=0,"",SUMIFS(INPUT_DATA!Y:Y,INPUT_DATA!$A:$A,$B21,INPUT_DATA!$B:$B,"D"))</f>
        <v>0</v>
      </c>
      <c r="BY21" s="149">
        <f>IF($B21=0,"",SUMIFS(INPUT_DATA!Z:Z,INPUT_DATA!$A:$A,$B21,INPUT_DATA!$B:$B,"D"))</f>
        <v>0</v>
      </c>
      <c r="BZ21" s="149">
        <f>IF($B21=0,"",SUMIFS(INPUT_DATA!AA:AA,INPUT_DATA!$A:$A,$B21,INPUT_DATA!$B:$B,"D"))</f>
        <v>0</v>
      </c>
      <c r="CA21" s="149">
        <f>IF($B21=0,"",SUMIFS(INPUT_DATA!AB:AB,INPUT_DATA!$A:$A,$B21,INPUT_DATA!$B:$B,"D"))</f>
        <v>0</v>
      </c>
      <c r="CB21" s="149">
        <f>IF($B21=0,"",SUMIFS(INPUT_DATA!AC:AC,INPUT_DATA!$A:$A,$B21,INPUT_DATA!$B:$B,"D"))</f>
        <v>0</v>
      </c>
      <c r="CC21" s="149">
        <f>IF($B21=0,"",SUMIFS(INPUT_DATA!AD:AD,INPUT_DATA!$A:$A,$B21,INPUT_DATA!$B:$B,"D"))</f>
        <v>0</v>
      </c>
      <c r="CD21" s="149">
        <f>IF($B21=0,"",SUMIFS(INPUT_DATA!AE:AE,INPUT_DATA!$A:$A,$B21,INPUT_DATA!$B:$B,"D"))</f>
        <v>4098.88</v>
      </c>
      <c r="CE21" s="149">
        <f>IF($B21=0,"",SUMIFS(INPUT_DATA!AF:AF,INPUT_DATA!$A:$A,$B21,INPUT_DATA!$B:$B,"D"))</f>
        <v>2549.12</v>
      </c>
      <c r="CF21" s="149">
        <f>IF($B21=0,"",SUMIFS(INPUT_DATA!AG:AG,INPUT_DATA!$A:$A,$B21,INPUT_DATA!$B:$B,"D"))</f>
        <v>0</v>
      </c>
      <c r="CG21" s="149">
        <f>IF($B21=0,"",SUMIFS(INPUT_DATA!AH:AH,INPUT_DATA!$A:$A,$B21,INPUT_DATA!$B:$B,"D"))</f>
        <v>0</v>
      </c>
      <c r="CH21" s="149">
        <f>IF($B21=0,"",SUMIFS(INPUT_DATA!AI:AI,INPUT_DATA!$A:$A,$B21,INPUT_DATA!$B:$B,"D"))</f>
        <v>0</v>
      </c>
      <c r="CI21" s="149">
        <f>IF($B21=0,"",SUMIFS(INPUT_DATA!AJ:AJ,INPUT_DATA!$A:$A,$B21,INPUT_DATA!$B:$B,"D"))</f>
        <v>0</v>
      </c>
      <c r="CJ21" s="140">
        <f>IF($B21=0,"",SUMIFS(INPUT_DATA!AK:AK,INPUT_DATA!$A:$A,$B21,INPUT_DATA!$B:$B,"D"))</f>
        <v>5256.23</v>
      </c>
      <c r="CK21" s="140">
        <f>IF($B21=0,"",SUMIFS(INPUT_DATA!AL:AL,INPUT_DATA!$A:$A,$B21,INPUT_DATA!$B:$B,"D"))</f>
        <v>3135.79</v>
      </c>
      <c r="CL21" s="140">
        <f>IF($B21=0,"",SUMIFS(INPUT_DATA!AM:AM,INPUT_DATA!$A:$A,$B21,INPUT_DATA!$B:$B,"D"))</f>
        <v>0</v>
      </c>
      <c r="CM21" s="140">
        <f>IF($B21=0,"",SUMIFS(INPUT_DATA!AN:AN,INPUT_DATA!$A:$A,$B21,INPUT_DATA!$B:$B,"D"))</f>
        <v>0</v>
      </c>
      <c r="CN21" s="140">
        <f>IF($B21=0,"",SUMIFS(INPUT_DATA!AO:AO,INPUT_DATA!$A:$A,$B21,INPUT_DATA!$B:$B,"D"))</f>
        <v>0</v>
      </c>
      <c r="CO21" s="140">
        <f>IF($B21=0,"",SUMIFS(INPUT_DATA!AP:AP,INPUT_DATA!$A:$A,$B21,INPUT_DATA!$B:$B,"D"))</f>
        <v>0</v>
      </c>
      <c r="CP21" s="146">
        <f t="shared" si="16"/>
        <v>4125.7000000000007</v>
      </c>
      <c r="CQ21" s="146">
        <f t="shared" si="16"/>
        <v>2477.91</v>
      </c>
      <c r="CR21" s="146">
        <f t="shared" si="16"/>
        <v>0</v>
      </c>
      <c r="CS21" s="151">
        <f>IF($B21=0,"",SUMIFS(INPUT_DATA!AQ:AQ,INPUT_DATA!$A:$A,$B21,INPUT_DATA!$B:$B,"D"))</f>
        <v>4125.7</v>
      </c>
      <c r="CT21" s="151">
        <f>IF($B21=0,"",SUMIFS(INPUT_DATA!AR:AR,INPUT_DATA!$A:$A,$B21,INPUT_DATA!$B:$B,"D"))</f>
        <v>2477.91</v>
      </c>
      <c r="CU21" s="151">
        <f>IF($B21=0,"",SUMIFS(INPUT_DATA!AS:AS,INPUT_DATA!$A:$A,$B21,INPUT_DATA!$B:$B,"D"))</f>
        <v>0</v>
      </c>
      <c r="CV21" s="151">
        <f t="shared" ref="CV21:CV84" si="17">IF($B21=0,"",CP21-CS21)</f>
        <v>9.0949470177292824E-13</v>
      </c>
      <c r="CW21" s="146">
        <f t="shared" ref="CW21:CW84" si="18">IF($B21=0,"",CQ21-CT21)</f>
        <v>0</v>
      </c>
      <c r="CX21" s="152">
        <f t="shared" ref="CX21:CX84" si="19">IF($B21=0,"",CR21-CU21)</f>
        <v>0</v>
      </c>
      <c r="CY21" s="148"/>
    </row>
    <row r="22" spans="2:104">
      <c r="B22" s="137">
        <f>INPUT_DATA!CR9</f>
        <v>46112</v>
      </c>
      <c r="C22" s="139">
        <f>IF($B22=0,"",SUMIFS(INPUT_DATA!C:C,INPUT_DATA!$A:$A,$B22,INPUT_DATA!$B:$B,"S"))</f>
        <v>11124620357.440001</v>
      </c>
      <c r="D22" s="139">
        <f>IF($B22=0,"",SUMIFS(INPUT_DATA!D:D,INPUT_DATA!$A:$A,$B22,INPUT_DATA!$B:$B,"S"))</f>
        <v>0</v>
      </c>
      <c r="E22" s="140">
        <f>IF($B22=0,"",SUMIFS(INPUT_DATA!E:E,INPUT_DATA!$A:$A,$B22,INPUT_DATA!$B:$B,"S"))</f>
        <v>57960642.520000003</v>
      </c>
      <c r="F22" s="140">
        <f>IF($B22=0,"",SUMIFS(INPUT_DATA!F:F,INPUT_DATA!$A:$A,$B22,INPUT_DATA!$B:$B,"S"))</f>
        <v>27792090.75</v>
      </c>
      <c r="G22" s="140">
        <f>IF($B22=0,"",SUMIFS(INPUT_DATA!G:G,INPUT_DATA!$A:$A,$B22,INPUT_DATA!$B:$B,"S"))</f>
        <v>0</v>
      </c>
      <c r="H22" s="140">
        <f>IF($B22=0,"",SUMIFS(INPUT_DATA!H:H,INPUT_DATA!$A:$A,$B22,INPUT_DATA!$B:$B,"S"))</f>
        <v>0</v>
      </c>
      <c r="I22" s="140">
        <f>IF($B22=0,"",SUMIFS(INPUT_DATA!I:I,INPUT_DATA!$A:$A,$B22,INPUT_DATA!$B:$B,"S"))</f>
        <v>0</v>
      </c>
      <c r="J22" s="140">
        <f>IF($B22=0,"",SUMIFS(INPUT_DATA!J:J,INPUT_DATA!$A:$A,$B22,INPUT_DATA!$B:$B,"S"))</f>
        <v>0</v>
      </c>
      <c r="K22" s="140">
        <f>IF($B22=0,"",SUMIFS(INPUT_DATA!K:K,INPUT_DATA!$A:$A,$B22,INPUT_DATA!$B:$B,"S"))</f>
        <v>533922.61</v>
      </c>
      <c r="L22" s="140">
        <f>IF($B22=0,"",SUMIFS(INPUT_DATA!L:L,INPUT_DATA!$A:$A,$B22,INPUT_DATA!$B:$B,"S"))</f>
        <v>0</v>
      </c>
      <c r="M22" s="140">
        <f>IF($B22=0,"",SUMIFS(INPUT_DATA!M:M,INPUT_DATA!$A:$A,$B22,INPUT_DATA!$B:$B,"S"))</f>
        <v>18071852.140000001</v>
      </c>
      <c r="N22" s="140">
        <f>IF($B22=0,"",SUMIFS(INPUT_DATA!N:N,INPUT_DATA!$A:$A,$B22,INPUT_DATA!$B:$B,"S"))</f>
        <v>16828653.449999999</v>
      </c>
      <c r="O22" s="141">
        <f t="shared" si="7"/>
        <v>11003433195.969999</v>
      </c>
      <c r="P22" s="142">
        <f>IF($B22=0,"",SUMIFS(INPUT_DATA!O:O,INPUT_DATA!$A:$A,$B22,INPUT_DATA!$B:$B,"S"))</f>
        <v>11003433195.969999</v>
      </c>
      <c r="Q22" s="142">
        <f t="shared" si="8"/>
        <v>0</v>
      </c>
      <c r="R22" s="142">
        <f>IF($B22=0,"",SUMIFS(INPUT_DATA!BL:BL,INPUT_DATA!$A:$A,$B22,INPUT_DATA!$B:$B,"S"))</f>
        <v>12253985.439999999</v>
      </c>
      <c r="S22" s="143">
        <f>IF($B22=0,"",SUMIFS(INPUT_DATA!P:P,INPUT_DATA!$A:$A,$B22,INPUT_DATA!$B:$B,"S"))</f>
        <v>560557.56000000006</v>
      </c>
      <c r="T22" s="143">
        <f>IF($B22=0,"",SUMIFS(INPUT_DATA!Q:Q,INPUT_DATA!$A:$A,$B22,INPUT_DATA!$B:$B,"S"))</f>
        <v>117845.56</v>
      </c>
      <c r="U22" s="143">
        <f>IF($B22=0,"",SUMIFS(INPUT_DATA!R:R,INPUT_DATA!$A:$A,$B22,INPUT_DATA!$B:$B,"S"))</f>
        <v>0</v>
      </c>
      <c r="V22" s="144">
        <f>IF($B22=0,"",SUMIFS(INPUT_DATA!S:S,INPUT_DATA!$A:$A,$B22,INPUT_DATA!$B:$B,"S"))</f>
        <v>226634.02</v>
      </c>
      <c r="W22" s="144">
        <f>IF($B22=0,"",SUMIFS(INPUT_DATA!T:T,INPUT_DATA!$A:$A,$B22,INPUT_DATA!$B:$B,"S"))</f>
        <v>50143.96</v>
      </c>
      <c r="X22" s="144">
        <f>IF($B22=0,"",SUMIFS(INPUT_DATA!U:U,INPUT_DATA!$A:$A,$B22,INPUT_DATA!$B:$B,"S"))</f>
        <v>0</v>
      </c>
      <c r="Y22" s="144">
        <f>IF($B22=0,"",SUMIFS(INPUT_DATA!V:V,INPUT_DATA!$A:$A,$B22,INPUT_DATA!$B:$B,"S"))</f>
        <v>172767.69</v>
      </c>
      <c r="Z22" s="144">
        <f>IF($B22=0,"",SUMIFS(INPUT_DATA!W:W,INPUT_DATA!$A:$A,$B22,INPUT_DATA!$B:$B,"S"))</f>
        <v>35307.910000000003</v>
      </c>
      <c r="AA22" s="144">
        <f>IF($B22=0,"",SUMIFS(INPUT_DATA!X:X,INPUT_DATA!$A:$A,$B22,INPUT_DATA!$B:$B,"S"))</f>
        <v>0</v>
      </c>
      <c r="AB22" s="144">
        <f>IF($B22=0,"",SUMIFS(INPUT_DATA!Y:Y,INPUT_DATA!$A:$A,$B22,INPUT_DATA!$B:$B,"S"))</f>
        <v>0</v>
      </c>
      <c r="AC22" s="144">
        <f>IF($B22=0,"",SUMIFS(INPUT_DATA!Z:Z,INPUT_DATA!$A:$A,$B22,INPUT_DATA!$B:$B,"S"))</f>
        <v>0</v>
      </c>
      <c r="AD22" s="144">
        <f>IF($B22=0,"",SUMIFS(INPUT_DATA!AA:AA,INPUT_DATA!$A:$A,$B22,INPUT_DATA!$B:$B,"S"))</f>
        <v>0</v>
      </c>
      <c r="AE22" s="144">
        <f>IF($B22=0,"",SUMIFS(INPUT_DATA!AB:AB,INPUT_DATA!$A:$A,$B22,INPUT_DATA!$B:$B,"S"))</f>
        <v>0</v>
      </c>
      <c r="AF22" s="144">
        <f>IF($B22=0,"",SUMIFS(INPUT_DATA!AC:AC,INPUT_DATA!$A:$A,$B22,INPUT_DATA!$B:$B,"S"))</f>
        <v>0</v>
      </c>
      <c r="AG22" s="144">
        <f>IF($B22=0,"",SUMIFS(INPUT_DATA!AD:AD,INPUT_DATA!$A:$A,$B22,INPUT_DATA!$B:$B,"S"))</f>
        <v>0</v>
      </c>
      <c r="AH22" s="144">
        <f>IF($B22=0,"",SUMIFS(INPUT_DATA!AE:AE,INPUT_DATA!$A:$A,$B22,INPUT_DATA!$B:$B,"S"))</f>
        <v>3328.24</v>
      </c>
      <c r="AI22" s="144">
        <f>IF($B22=0,"",SUMIFS(INPUT_DATA!AF:AF,INPUT_DATA!$A:$A,$B22,INPUT_DATA!$B:$B,"S"))</f>
        <v>1575.94</v>
      </c>
      <c r="AJ22" s="144">
        <f>IF($B22=0,"",SUMIFS(INPUT_DATA!AG:AG,INPUT_DATA!$A:$A,$B22,INPUT_DATA!$B:$B,"S"))</f>
        <v>0</v>
      </c>
      <c r="AK22" s="144">
        <f>IF($B22=0,"",SUMIFS(INPUT_DATA!AK:AK,INPUT_DATA!$A:$A,$B22,INPUT_DATA!$B:$B,"S"))</f>
        <v>73.97</v>
      </c>
      <c r="AL22" s="144">
        <f>IF($B22=0,"",SUMIFS(INPUT_DATA!AL:AL,INPUT_DATA!$A:$A,$B22,INPUT_DATA!$B:$B,"S"))</f>
        <v>35.54</v>
      </c>
      <c r="AM22" s="144">
        <f>IF($B22=0,"",SUMIFS(INPUT_DATA!AM:AM,INPUT_DATA!$A:$A,$B22,INPUT_DATA!$B:$B,"S"))</f>
        <v>0</v>
      </c>
      <c r="AN22" s="144">
        <f>IF($B22=0,"",SUMIFS(INPUT_DATA!AN:AN,INPUT_DATA!$A:$A,$B22,INPUT_DATA!$B:$B,"S"))</f>
        <v>0</v>
      </c>
      <c r="AO22" s="144">
        <f>IF($B22=0,"",SUMIFS(INPUT_DATA!AO:AO,INPUT_DATA!$A:$A,$B22,INPUT_DATA!$B:$B,"S"))</f>
        <v>0</v>
      </c>
      <c r="AP22" s="144">
        <f>IF($B22=0,"",SUMIFS(INPUT_DATA!AP:AP,INPUT_DATA!$A:$A,$B22,INPUT_DATA!$B:$B,"S"))</f>
        <v>0</v>
      </c>
      <c r="AQ22" s="145">
        <f t="shared" si="9"/>
        <v>611021.68000000017</v>
      </c>
      <c r="AR22" s="146">
        <f t="shared" si="10"/>
        <v>131070.12999999999</v>
      </c>
      <c r="AS22" s="147">
        <f t="shared" si="11"/>
        <v>0</v>
      </c>
      <c r="AT22" s="145">
        <f>IF($B22=0,"",SUMIFS(INPUT_DATA!AQ:AQ,INPUT_DATA!$A:$A,$B22,INPUT_DATA!$B:$B,"S"))</f>
        <v>611021.68000000005</v>
      </c>
      <c r="AU22" s="146">
        <f>IF($B22=0,"",SUMIFS(INPUT_DATA!AR:AR,INPUT_DATA!$A:$A,$B22,INPUT_DATA!$B:$B,"S"))</f>
        <v>131070.13</v>
      </c>
      <c r="AV22" s="147">
        <f>IF($B22=0,"",SUMIFS(INPUT_DATA!AS:AS,INPUT_DATA!$A:$A,$B22,INPUT_DATA!$B:$B,"S"))</f>
        <v>0</v>
      </c>
      <c r="AW22" s="145">
        <f t="shared" si="12"/>
        <v>1.1641532182693481E-10</v>
      </c>
      <c r="AX22" s="146">
        <f t="shared" si="13"/>
        <v>-1.4551915228366852E-11</v>
      </c>
      <c r="AY22" s="147">
        <f t="shared" si="14"/>
        <v>0</v>
      </c>
      <c r="AZ22" s="148"/>
      <c r="BA22" s="138">
        <f>IF($B22=0,"",SUMIFS(INPUT_DATA!C:C,INPUT_DATA!$A:$A,$B22,INPUT_DATA!$B:$B,"D"))</f>
        <v>281667.24</v>
      </c>
      <c r="BB22" s="149">
        <f>IF($B22=0,"",SUMIFS(INPUT_DATA!E:E,INPUT_DATA!$A:$A,$B22,INPUT_DATA!$B:$B,"D"))</f>
        <v>102215.18</v>
      </c>
      <c r="BC22" s="149">
        <f>IF($B22=0,"",SUMIFS(INPUT_DATA!F:F,INPUT_DATA!$A:$A,$B22,INPUT_DATA!$B:$B,"D"))</f>
        <v>0</v>
      </c>
      <c r="BD22" s="149">
        <f>IF($B22=0,"",SUMIFS(INPUT_DATA!G:G,INPUT_DATA!$A:$A,$B22,INPUT_DATA!$B:$B,"D"))</f>
        <v>0</v>
      </c>
      <c r="BE22" s="149">
        <f>IF($B22=0,"",SUMIFS(INPUT_DATA!H:H,INPUT_DATA!$A:$A,$B22,INPUT_DATA!$B:$B,"D"))</f>
        <v>0</v>
      </c>
      <c r="BF22" s="149">
        <f>IF($B22=0,"",SUMIFS(INPUT_DATA!I:I,INPUT_DATA!$A:$A,$B22,INPUT_DATA!$B:$B,"D"))</f>
        <v>0</v>
      </c>
      <c r="BG22" s="149">
        <f>IF($B22=0,"",SUMIFS(INPUT_DATA!J:J,INPUT_DATA!$A:$A,$B22,INPUT_DATA!$B:$B,"D"))</f>
        <v>0</v>
      </c>
      <c r="BH22" s="149">
        <f>IF($B22=0,"",SUMIFS(INPUT_DATA!K:K,INPUT_DATA!$A:$A,$B22,INPUT_DATA!$B:$B,"D"))</f>
        <v>533922.61</v>
      </c>
      <c r="BI22" s="149">
        <f>IF($B22=0,"",SUMIFS(INPUT_DATA!L:L,INPUT_DATA!$A:$A,$B22,INPUT_DATA!$B:$B,"D"))</f>
        <v>0</v>
      </c>
      <c r="BJ22" s="149">
        <f>IF($B22=0,"",SUMIFS(INPUT_DATA!M:M,INPUT_DATA!$A:$A,$B22,INPUT_DATA!$B:$B,"D"))</f>
        <v>281667.24</v>
      </c>
      <c r="BK22" s="149">
        <f>IF($B22=0,"",SUMIFS(INPUT_DATA!N:N,INPUT_DATA!$A:$A,$B22,INPUT_DATA!$B:$B,"D"))</f>
        <v>0</v>
      </c>
      <c r="BL22" s="150">
        <f t="shared" si="5"/>
        <v>431707.42999999993</v>
      </c>
      <c r="BM22" s="150">
        <f>IF($B22=0,"",SUMIFS(INPUT_DATA!O:O,INPUT_DATA!$A:$A,$B22,INPUT_DATA!$B:$B,"D"))</f>
        <v>431707.43</v>
      </c>
      <c r="BN22" s="150">
        <f t="shared" si="15"/>
        <v>-5.8207660913467407E-11</v>
      </c>
      <c r="BO22" s="138">
        <f>IF($B22=0,"",SUMIFS(INPUT_DATA!P:P,INPUT_DATA!$A:$A,$B22,INPUT_DATA!$B:$B,"D"))</f>
        <v>0</v>
      </c>
      <c r="BP22" s="151">
        <f>IF($B22=0,"",SUMIFS(INPUT_DATA!Q:Q,INPUT_DATA!$A:$A,$B22,INPUT_DATA!$B:$B,"D"))</f>
        <v>971.61</v>
      </c>
      <c r="BQ22" s="151">
        <f>IF($B22=0,"",SUMIFS(INPUT_DATA!R:R,INPUT_DATA!$A:$A,$B22,INPUT_DATA!$B:$B,"D"))</f>
        <v>0</v>
      </c>
      <c r="BR22" s="149">
        <f>IF($B22=0,"",SUMIFS(INPUT_DATA!S:S,INPUT_DATA!$A:$A,$B22,INPUT_DATA!$B:$B,"D"))</f>
        <v>1215.96</v>
      </c>
      <c r="BS22" s="149">
        <f>IF($B22=0,"",SUMIFS(INPUT_DATA!T:T,INPUT_DATA!$A:$A,$B22,INPUT_DATA!$B:$B,"D"))</f>
        <v>865.36</v>
      </c>
      <c r="BT22" s="149">
        <f>IF($B22=0,"",SUMIFS(INPUT_DATA!U:U,INPUT_DATA!$A:$A,$B22,INPUT_DATA!$B:$B,"D"))</f>
        <v>0</v>
      </c>
      <c r="BU22" s="149">
        <f>IF($B22=0,"",SUMIFS(INPUT_DATA!V:V,INPUT_DATA!$A:$A,$B22,INPUT_DATA!$B:$B,"D"))</f>
        <v>0</v>
      </c>
      <c r="BV22" s="149">
        <f>IF($B22=0,"",SUMIFS(INPUT_DATA!W:W,INPUT_DATA!$A:$A,$B22,INPUT_DATA!$B:$B,"D"))</f>
        <v>0</v>
      </c>
      <c r="BW22" s="149">
        <f>IF($B22=0,"",SUMIFS(INPUT_DATA!X:X,INPUT_DATA!$A:$A,$B22,INPUT_DATA!$B:$B,"D"))</f>
        <v>0</v>
      </c>
      <c r="BX22" s="149">
        <f>IF($B22=0,"",SUMIFS(INPUT_DATA!Y:Y,INPUT_DATA!$A:$A,$B22,INPUT_DATA!$B:$B,"D"))</f>
        <v>0</v>
      </c>
      <c r="BY22" s="149">
        <f>IF($B22=0,"",SUMIFS(INPUT_DATA!Z:Z,INPUT_DATA!$A:$A,$B22,INPUT_DATA!$B:$B,"D"))</f>
        <v>0</v>
      </c>
      <c r="BZ22" s="149">
        <f>IF($B22=0,"",SUMIFS(INPUT_DATA!AA:AA,INPUT_DATA!$A:$A,$B22,INPUT_DATA!$B:$B,"D"))</f>
        <v>0</v>
      </c>
      <c r="CA22" s="149">
        <f>IF($B22=0,"",SUMIFS(INPUT_DATA!AB:AB,INPUT_DATA!$A:$A,$B22,INPUT_DATA!$B:$B,"D"))</f>
        <v>0</v>
      </c>
      <c r="CB22" s="149">
        <f>IF($B22=0,"",SUMIFS(INPUT_DATA!AC:AC,INPUT_DATA!$A:$A,$B22,INPUT_DATA!$B:$B,"D"))</f>
        <v>0</v>
      </c>
      <c r="CC22" s="149">
        <f>IF($B22=0,"",SUMIFS(INPUT_DATA!AD:AD,INPUT_DATA!$A:$A,$B22,INPUT_DATA!$B:$B,"D"))</f>
        <v>0</v>
      </c>
      <c r="CD22" s="149">
        <f>IF($B22=0,"",SUMIFS(INPUT_DATA!AE:AE,INPUT_DATA!$A:$A,$B22,INPUT_DATA!$B:$B,"D"))</f>
        <v>3328.24</v>
      </c>
      <c r="CE22" s="149">
        <f>IF($B22=0,"",SUMIFS(INPUT_DATA!AF:AF,INPUT_DATA!$A:$A,$B22,INPUT_DATA!$B:$B,"D"))</f>
        <v>1575.94</v>
      </c>
      <c r="CF22" s="149">
        <f>IF($B22=0,"",SUMIFS(INPUT_DATA!AG:AG,INPUT_DATA!$A:$A,$B22,INPUT_DATA!$B:$B,"D"))</f>
        <v>0</v>
      </c>
      <c r="CG22" s="149">
        <f>IF($B22=0,"",SUMIFS(INPUT_DATA!AH:AH,INPUT_DATA!$A:$A,$B22,INPUT_DATA!$B:$B,"D"))</f>
        <v>0</v>
      </c>
      <c r="CH22" s="149">
        <f>IF($B22=0,"",SUMIFS(INPUT_DATA!AI:AI,INPUT_DATA!$A:$A,$B22,INPUT_DATA!$B:$B,"D"))</f>
        <v>0</v>
      </c>
      <c r="CI22" s="149">
        <f>IF($B22=0,"",SUMIFS(INPUT_DATA!AJ:AJ,INPUT_DATA!$A:$A,$B22,INPUT_DATA!$B:$B,"D"))</f>
        <v>0</v>
      </c>
      <c r="CJ22" s="140">
        <f>IF($B22=0,"",SUMIFS(INPUT_DATA!AK:AK,INPUT_DATA!$A:$A,$B22,INPUT_DATA!$B:$B,"D"))</f>
        <v>0</v>
      </c>
      <c r="CK22" s="140">
        <f>IF($B22=0,"",SUMIFS(INPUT_DATA!AL:AL,INPUT_DATA!$A:$A,$B22,INPUT_DATA!$B:$B,"D"))</f>
        <v>0</v>
      </c>
      <c r="CL22" s="140">
        <f>IF($B22=0,"",SUMIFS(INPUT_DATA!AM:AM,INPUT_DATA!$A:$A,$B22,INPUT_DATA!$B:$B,"D"))</f>
        <v>0</v>
      </c>
      <c r="CM22" s="140">
        <f>IF($B22=0,"",SUMIFS(INPUT_DATA!AN:AN,INPUT_DATA!$A:$A,$B22,INPUT_DATA!$B:$B,"D"))</f>
        <v>0</v>
      </c>
      <c r="CN22" s="140">
        <f>IF($B22=0,"",SUMIFS(INPUT_DATA!AO:AO,INPUT_DATA!$A:$A,$B22,INPUT_DATA!$B:$B,"D"))</f>
        <v>0</v>
      </c>
      <c r="CO22" s="140">
        <f>IF($B22=0,"",SUMIFS(INPUT_DATA!AP:AP,INPUT_DATA!$A:$A,$B22,INPUT_DATA!$B:$B,"D"))</f>
        <v>0</v>
      </c>
      <c r="CP22" s="146">
        <f t="shared" si="6"/>
        <v>4544.2</v>
      </c>
      <c r="CQ22" s="146">
        <f t="shared" si="2"/>
        <v>3412.91</v>
      </c>
      <c r="CR22" s="146">
        <f t="shared" si="3"/>
        <v>0</v>
      </c>
      <c r="CS22" s="151">
        <f>IF($B22=0,"",SUMIFS(INPUT_DATA!AQ:AQ,INPUT_DATA!$A:$A,$B22,INPUT_DATA!$B:$B,"D"))</f>
        <v>4544.2</v>
      </c>
      <c r="CT22" s="151">
        <f>IF($B22=0,"",SUMIFS(INPUT_DATA!AR:AR,INPUT_DATA!$A:$A,$B22,INPUT_DATA!$B:$B,"D"))</f>
        <v>3412.91</v>
      </c>
      <c r="CU22" s="151">
        <f>IF($B22=0,"",SUMIFS(INPUT_DATA!AS:AS,INPUT_DATA!$A:$A,$B22,INPUT_DATA!$B:$B,"D"))</f>
        <v>0</v>
      </c>
      <c r="CV22" s="151">
        <f t="shared" si="17"/>
        <v>0</v>
      </c>
      <c r="CW22" s="146">
        <f t="shared" si="18"/>
        <v>0</v>
      </c>
      <c r="CX22" s="152">
        <f t="shared" si="19"/>
        <v>0</v>
      </c>
      <c r="CY22" s="148"/>
    </row>
    <row r="23" spans="2:104">
      <c r="B23" s="137">
        <f>INPUT_DATA!CR10</f>
        <v>46081</v>
      </c>
      <c r="C23" s="139">
        <f>IF($B23=0,"",SUMIFS(INPUT_DATA!C:C,INPUT_DATA!$A:$A,$B23,INPUT_DATA!$B:$B,"S"))</f>
        <v>11215080214.709999</v>
      </c>
      <c r="D23" s="139">
        <f>IF($B23=0,"",SUMIFS(INPUT_DATA!D:D,INPUT_DATA!$A:$A,$B23,INPUT_DATA!$B:$B,"S"))</f>
        <v>0</v>
      </c>
      <c r="E23" s="140">
        <f>IF($B23=0,"",SUMIFS(INPUT_DATA!E:E,INPUT_DATA!$A:$A,$B23,INPUT_DATA!$B:$B,"S"))</f>
        <v>58086852.240000002</v>
      </c>
      <c r="F23" s="140">
        <f>IF($B23=0,"",SUMIFS(INPUT_DATA!F:F,INPUT_DATA!$A:$A,$B23,INPUT_DATA!$B:$B,"S"))</f>
        <v>26628699.350000001</v>
      </c>
      <c r="G23" s="140">
        <f>IF($B23=0,"",SUMIFS(INPUT_DATA!G:G,INPUT_DATA!$A:$A,$B23,INPUT_DATA!$B:$B,"S"))</f>
        <v>0</v>
      </c>
      <c r="H23" s="140">
        <f>IF($B23=0,"",SUMIFS(INPUT_DATA!H:H,INPUT_DATA!$A:$A,$B23,INPUT_DATA!$B:$B,"S"))</f>
        <v>0</v>
      </c>
      <c r="I23" s="140">
        <f>IF($B23=0,"",SUMIFS(INPUT_DATA!I:I,INPUT_DATA!$A:$A,$B23,INPUT_DATA!$B:$B,"S"))</f>
        <v>0</v>
      </c>
      <c r="J23" s="140">
        <f>IF($B23=0,"",SUMIFS(INPUT_DATA!J:J,INPUT_DATA!$A:$A,$B23,INPUT_DATA!$B:$B,"S"))</f>
        <v>0</v>
      </c>
      <c r="K23" s="140">
        <f>IF($B23=0,"",SUMIFS(INPUT_DATA!K:K,INPUT_DATA!$A:$A,$B23,INPUT_DATA!$B:$B,"S"))</f>
        <v>340969.13</v>
      </c>
      <c r="L23" s="140">
        <f>IF($B23=0,"",SUMIFS(INPUT_DATA!L:L,INPUT_DATA!$A:$A,$B23,INPUT_DATA!$B:$B,"S"))</f>
        <v>0</v>
      </c>
      <c r="M23" s="140">
        <f>IF($B23=0,"",SUMIFS(INPUT_DATA!M:M,INPUT_DATA!$A:$A,$B23,INPUT_DATA!$B:$B,"S"))</f>
        <v>5034758.1500000004</v>
      </c>
      <c r="N23" s="140">
        <f>IF($B23=0,"",SUMIFS(INPUT_DATA!N:N,INPUT_DATA!$A:$A,$B23,INPUT_DATA!$B:$B,"S"))</f>
        <v>368578.4</v>
      </c>
      <c r="O23" s="141">
        <f t="shared" si="7"/>
        <v>11124620357.440001</v>
      </c>
      <c r="P23" s="142">
        <f>IF($B23=0,"",SUMIFS(INPUT_DATA!O:O,INPUT_DATA!$A:$A,$B23,INPUT_DATA!$B:$B,"S"))</f>
        <v>11124620357.440001</v>
      </c>
      <c r="Q23" s="142">
        <f t="shared" si="8"/>
        <v>0</v>
      </c>
      <c r="R23" s="142">
        <f>IF($B23=0,"",SUMIFS(INPUT_DATA!BL:BL,INPUT_DATA!$A:$A,$B23,INPUT_DATA!$B:$B,"S"))</f>
        <v>11938207.42</v>
      </c>
      <c r="S23" s="143">
        <f>IF($B23=0,"",SUMIFS(INPUT_DATA!P:P,INPUT_DATA!$A:$A,$B23,INPUT_DATA!$B:$B,"S"))</f>
        <v>542917.97</v>
      </c>
      <c r="T23" s="143">
        <f>IF($B23=0,"",SUMIFS(INPUT_DATA!Q:Q,INPUT_DATA!$A:$A,$B23,INPUT_DATA!$B:$B,"S"))</f>
        <v>110820.17</v>
      </c>
      <c r="U23" s="143">
        <f>IF($B23=0,"",SUMIFS(INPUT_DATA!R:R,INPUT_DATA!$A:$A,$B23,INPUT_DATA!$B:$B,"S"))</f>
        <v>0</v>
      </c>
      <c r="V23" s="144">
        <f>IF($B23=0,"",SUMIFS(INPUT_DATA!S:S,INPUT_DATA!$A:$A,$B23,INPUT_DATA!$B:$B,"S"))</f>
        <v>224502.1</v>
      </c>
      <c r="W23" s="144">
        <f>IF($B23=0,"",SUMIFS(INPUT_DATA!T:T,INPUT_DATA!$A:$A,$B23,INPUT_DATA!$B:$B,"S"))</f>
        <v>48120.14</v>
      </c>
      <c r="X23" s="144">
        <f>IF($B23=0,"",SUMIFS(INPUT_DATA!U:U,INPUT_DATA!$A:$A,$B23,INPUT_DATA!$B:$B,"S"))</f>
        <v>0</v>
      </c>
      <c r="Y23" s="144">
        <f>IF($B23=0,"",SUMIFS(INPUT_DATA!V:V,INPUT_DATA!$A:$A,$B23,INPUT_DATA!$B:$B,"S"))</f>
        <v>206862.51</v>
      </c>
      <c r="Z23" s="144">
        <f>IF($B23=0,"",SUMIFS(INPUT_DATA!W:W,INPUT_DATA!$A:$A,$B23,INPUT_DATA!$B:$B,"S"))</f>
        <v>41094.75</v>
      </c>
      <c r="AA23" s="144">
        <f>IF($B23=0,"",SUMIFS(INPUT_DATA!X:X,INPUT_DATA!$A:$A,$B23,INPUT_DATA!$B:$B,"S"))</f>
        <v>0</v>
      </c>
      <c r="AB23" s="144">
        <f>IF($B23=0,"",SUMIFS(INPUT_DATA!Y:Y,INPUT_DATA!$A:$A,$B23,INPUT_DATA!$B:$B,"S"))</f>
        <v>0</v>
      </c>
      <c r="AC23" s="144">
        <f>IF($B23=0,"",SUMIFS(INPUT_DATA!Z:Z,INPUT_DATA!$A:$A,$B23,INPUT_DATA!$B:$B,"S"))</f>
        <v>0</v>
      </c>
      <c r="AD23" s="144">
        <f>IF($B23=0,"",SUMIFS(INPUT_DATA!AA:AA,INPUT_DATA!$A:$A,$B23,INPUT_DATA!$B:$B,"S"))</f>
        <v>0</v>
      </c>
      <c r="AE23" s="144">
        <f>IF($B23=0,"",SUMIFS(INPUT_DATA!AB:AB,INPUT_DATA!$A:$A,$B23,INPUT_DATA!$B:$B,"S"))</f>
        <v>0</v>
      </c>
      <c r="AF23" s="144">
        <f>IF($B23=0,"",SUMIFS(INPUT_DATA!AC:AC,INPUT_DATA!$A:$A,$B23,INPUT_DATA!$B:$B,"S"))</f>
        <v>0</v>
      </c>
      <c r="AG23" s="144">
        <f>IF($B23=0,"",SUMIFS(INPUT_DATA!AD:AD,INPUT_DATA!$A:$A,$B23,INPUT_DATA!$B:$B,"S"))</f>
        <v>0</v>
      </c>
      <c r="AH23" s="144">
        <f>IF($B23=0,"",SUMIFS(INPUT_DATA!AE:AE,INPUT_DATA!$A:$A,$B23,INPUT_DATA!$B:$B,"S"))</f>
        <v>0</v>
      </c>
      <c r="AI23" s="144">
        <f>IF($B23=0,"",SUMIFS(INPUT_DATA!AF:AF,INPUT_DATA!$A:$A,$B23,INPUT_DATA!$B:$B,"S"))</f>
        <v>0</v>
      </c>
      <c r="AJ23" s="144">
        <f>IF($B23=0,"",SUMIFS(INPUT_DATA!AG:AG,INPUT_DATA!$A:$A,$B23,INPUT_DATA!$B:$B,"S"))</f>
        <v>0</v>
      </c>
      <c r="AK23" s="144">
        <f>IF($B23=0,"",SUMIFS(INPUT_DATA!AK:AK,INPUT_DATA!$A:$A,$B23,INPUT_DATA!$B:$B,"S"))</f>
        <v>0</v>
      </c>
      <c r="AL23" s="144">
        <f>IF($B23=0,"",SUMIFS(INPUT_DATA!AL:AL,INPUT_DATA!$A:$A,$B23,INPUT_DATA!$B:$B,"S"))</f>
        <v>0</v>
      </c>
      <c r="AM23" s="144">
        <f>IF($B23=0,"",SUMIFS(INPUT_DATA!AM:AM,INPUT_DATA!$A:$A,$B23,INPUT_DATA!$B:$B,"S"))</f>
        <v>0</v>
      </c>
      <c r="AN23" s="144">
        <f>IF($B23=0,"",SUMIFS(INPUT_DATA!AN:AN,INPUT_DATA!$A:$A,$B23,INPUT_DATA!$B:$B,"S"))</f>
        <v>0</v>
      </c>
      <c r="AO23" s="144">
        <f>IF($B23=0,"",SUMIFS(INPUT_DATA!AO:AO,INPUT_DATA!$A:$A,$B23,INPUT_DATA!$B:$B,"S"))</f>
        <v>0</v>
      </c>
      <c r="AP23" s="144">
        <f>IF($B23=0,"",SUMIFS(INPUT_DATA!AP:AP,INPUT_DATA!$A:$A,$B23,INPUT_DATA!$B:$B,"S"))</f>
        <v>0</v>
      </c>
      <c r="AQ23" s="145">
        <f t="shared" si="9"/>
        <v>560557.55999999994</v>
      </c>
      <c r="AR23" s="146">
        <f t="shared" si="10"/>
        <v>117845.56</v>
      </c>
      <c r="AS23" s="147">
        <f t="shared" si="11"/>
        <v>0</v>
      </c>
      <c r="AT23" s="145">
        <f>IF($B23=0,"",SUMIFS(INPUT_DATA!AQ:AQ,INPUT_DATA!$A:$A,$B23,INPUT_DATA!$B:$B,"S"))</f>
        <v>560557.56000000006</v>
      </c>
      <c r="AU23" s="146">
        <f>IF($B23=0,"",SUMIFS(INPUT_DATA!AR:AR,INPUT_DATA!$A:$A,$B23,INPUT_DATA!$B:$B,"S"))</f>
        <v>117845.56</v>
      </c>
      <c r="AV23" s="147">
        <f>IF($B23=0,"",SUMIFS(INPUT_DATA!AS:AS,INPUT_DATA!$A:$A,$B23,INPUT_DATA!$B:$B,"S"))</f>
        <v>0</v>
      </c>
      <c r="AW23" s="145">
        <f t="shared" si="12"/>
        <v>-1.1641532182693481E-10</v>
      </c>
      <c r="AX23" s="146">
        <f t="shared" si="13"/>
        <v>0</v>
      </c>
      <c r="AY23" s="147">
        <f t="shared" si="14"/>
        <v>0</v>
      </c>
      <c r="AZ23" s="148"/>
      <c r="BA23" s="138">
        <f>IF($B23=0,"",SUMIFS(INPUT_DATA!C:C,INPUT_DATA!$A:$A,$B23,INPUT_DATA!$B:$B,"D"))</f>
        <v>1763372.94</v>
      </c>
      <c r="BB23" s="149">
        <f>IF($B23=0,"",SUMIFS(INPUT_DATA!E:E,INPUT_DATA!$A:$A,$B23,INPUT_DATA!$B:$B,"D"))</f>
        <v>69961.850000000006</v>
      </c>
      <c r="BC23" s="149">
        <f>IF($B23=0,"",SUMIFS(INPUT_DATA!F:F,INPUT_DATA!$A:$A,$B23,INPUT_DATA!$B:$B,"D"))</f>
        <v>0</v>
      </c>
      <c r="BD23" s="149">
        <f>IF($B23=0,"",SUMIFS(INPUT_DATA!G:G,INPUT_DATA!$A:$A,$B23,INPUT_DATA!$B:$B,"D"))</f>
        <v>0</v>
      </c>
      <c r="BE23" s="149">
        <f>IF($B23=0,"",SUMIFS(INPUT_DATA!H:H,INPUT_DATA!$A:$A,$B23,INPUT_DATA!$B:$B,"D"))</f>
        <v>0</v>
      </c>
      <c r="BF23" s="149">
        <f>IF($B23=0,"",SUMIFS(INPUT_DATA!I:I,INPUT_DATA!$A:$A,$B23,INPUT_DATA!$B:$B,"D"))</f>
        <v>0</v>
      </c>
      <c r="BG23" s="149">
        <f>IF($B23=0,"",SUMIFS(INPUT_DATA!J:J,INPUT_DATA!$A:$A,$B23,INPUT_DATA!$B:$B,"D"))</f>
        <v>0</v>
      </c>
      <c r="BH23" s="149">
        <f>IF($B23=0,"",SUMIFS(INPUT_DATA!K:K,INPUT_DATA!$A:$A,$B23,INPUT_DATA!$B:$B,"D"))</f>
        <v>340969.13</v>
      </c>
      <c r="BI23" s="149">
        <f>IF($B23=0,"",SUMIFS(INPUT_DATA!L:L,INPUT_DATA!$A:$A,$B23,INPUT_DATA!$B:$B,"D"))</f>
        <v>0</v>
      </c>
      <c r="BJ23" s="149">
        <f>IF($B23=0,"",SUMIFS(INPUT_DATA!M:M,INPUT_DATA!$A:$A,$B23,INPUT_DATA!$B:$B,"D"))</f>
        <v>1752712.98</v>
      </c>
      <c r="BK23" s="149">
        <f>IF($B23=0,"",SUMIFS(INPUT_DATA!N:N,INPUT_DATA!$A:$A,$B23,INPUT_DATA!$B:$B,"D"))</f>
        <v>0</v>
      </c>
      <c r="BL23" s="150">
        <f t="shared" si="5"/>
        <v>281667.23999999976</v>
      </c>
      <c r="BM23" s="150">
        <f>IF($B23=0,"",SUMIFS(INPUT_DATA!O:O,INPUT_DATA!$A:$A,$B23,INPUT_DATA!$B:$B,"D"))</f>
        <v>281667.24</v>
      </c>
      <c r="BN23" s="150">
        <f t="shared" si="15"/>
        <v>-2.3283064365386963E-10</v>
      </c>
      <c r="BO23" s="153">
        <f>IF($B23=0,"",SUMIFS(INPUT_DATA!P:P,INPUT_DATA!$A:$A,$B23,INPUT_DATA!$B:$B,"D"))</f>
        <v>244073.99</v>
      </c>
      <c r="BP23" s="139">
        <f>IF($B23=0,"",SUMIFS(INPUT_DATA!Q:Q,INPUT_DATA!$A:$A,$B23,INPUT_DATA!$B:$B,"D"))</f>
        <v>11254.83</v>
      </c>
      <c r="BQ23" s="139">
        <f>IF($B23=0,"",SUMIFS(INPUT_DATA!R:R,INPUT_DATA!$A:$A,$B23,INPUT_DATA!$B:$B,"D"))</f>
        <v>0</v>
      </c>
      <c r="BR23" s="149">
        <f>IF($B23=0,"",SUMIFS(INPUT_DATA!S:S,INPUT_DATA!$A:$A,$B23,INPUT_DATA!$B:$B,"D"))</f>
        <v>10659.96</v>
      </c>
      <c r="BS23" s="149">
        <f>IF($B23=0,"",SUMIFS(INPUT_DATA!T:T,INPUT_DATA!$A:$A,$B23,INPUT_DATA!$B:$B,"D"))</f>
        <v>2414.2600000000002</v>
      </c>
      <c r="BT23" s="149">
        <f>IF($B23=0,"",SUMIFS(INPUT_DATA!U:U,INPUT_DATA!$A:$A,$B23,INPUT_DATA!$B:$B,"D"))</f>
        <v>0</v>
      </c>
      <c r="BU23" s="149">
        <f>IF($B23=0,"",SUMIFS(INPUT_DATA!V:V,INPUT_DATA!$A:$A,$B23,INPUT_DATA!$B:$B,"D"))</f>
        <v>104780.21</v>
      </c>
      <c r="BV23" s="149">
        <f>IF($B23=0,"",SUMIFS(INPUT_DATA!W:W,INPUT_DATA!$A:$A,$B23,INPUT_DATA!$B:$B,"D"))</f>
        <v>112.8</v>
      </c>
      <c r="BW23" s="149">
        <f>IF($B23=0,"",SUMIFS(INPUT_DATA!X:X,INPUT_DATA!$A:$A,$B23,INPUT_DATA!$B:$B,"D"))</f>
        <v>0</v>
      </c>
      <c r="BX23" s="149">
        <f>IF($B23=0,"",SUMIFS(INPUT_DATA!Y:Y,INPUT_DATA!$A:$A,$B23,INPUT_DATA!$B:$B,"D"))</f>
        <v>0</v>
      </c>
      <c r="BY23" s="149">
        <f>IF($B23=0,"",SUMIFS(INPUT_DATA!Z:Z,INPUT_DATA!$A:$A,$B23,INPUT_DATA!$B:$B,"D"))</f>
        <v>0</v>
      </c>
      <c r="BZ23" s="149">
        <f>IF($B23=0,"",SUMIFS(INPUT_DATA!AA:AA,INPUT_DATA!$A:$A,$B23,INPUT_DATA!$B:$B,"D"))</f>
        <v>0</v>
      </c>
      <c r="CA23" s="149">
        <f>IF($B23=0,"",SUMIFS(INPUT_DATA!AB:AB,INPUT_DATA!$A:$A,$B23,INPUT_DATA!$B:$B,"D"))</f>
        <v>0</v>
      </c>
      <c r="CB23" s="149">
        <f>IF($B23=0,"",SUMIFS(INPUT_DATA!AC:AC,INPUT_DATA!$A:$A,$B23,INPUT_DATA!$B:$B,"D"))</f>
        <v>0</v>
      </c>
      <c r="CC23" s="149">
        <f>IF($B23=0,"",SUMIFS(INPUT_DATA!AD:AD,INPUT_DATA!$A:$A,$B23,INPUT_DATA!$B:$B,"D"))</f>
        <v>0</v>
      </c>
      <c r="CD23" s="149">
        <f>IF($B23=0,"",SUMIFS(INPUT_DATA!AE:AE,INPUT_DATA!$A:$A,$B23,INPUT_DATA!$B:$B,"D"))</f>
        <v>0</v>
      </c>
      <c r="CE23" s="149">
        <f>IF($B23=0,"",SUMIFS(INPUT_DATA!AF:AF,INPUT_DATA!$A:$A,$B23,INPUT_DATA!$B:$B,"D"))</f>
        <v>0</v>
      </c>
      <c r="CF23" s="149">
        <f>IF($B23=0,"",SUMIFS(INPUT_DATA!AG:AG,INPUT_DATA!$A:$A,$B23,INPUT_DATA!$B:$B,"D"))</f>
        <v>0</v>
      </c>
      <c r="CG23" s="149">
        <f>IF($B23=0,"",SUMIFS(INPUT_DATA!AH:AH,INPUT_DATA!$A:$A,$B23,INPUT_DATA!$B:$B,"D"))</f>
        <v>0</v>
      </c>
      <c r="CH23" s="149">
        <f>IF($B23=0,"",SUMIFS(INPUT_DATA!AI:AI,INPUT_DATA!$A:$A,$B23,INPUT_DATA!$B:$B,"D"))</f>
        <v>0</v>
      </c>
      <c r="CI23" s="149">
        <f>IF($B23=0,"",SUMIFS(INPUT_DATA!AJ:AJ,INPUT_DATA!$A:$A,$B23,INPUT_DATA!$B:$B,"D"))</f>
        <v>0</v>
      </c>
      <c r="CJ23" s="140">
        <f>IF($B23=0,"",SUMIFS(INPUT_DATA!AK:AK,INPUT_DATA!$A:$A,$B23,INPUT_DATA!$B:$B,"D"))</f>
        <v>149953.74</v>
      </c>
      <c r="CK23" s="140">
        <f>IF($B23=0,"",SUMIFS(INPUT_DATA!AL:AL,INPUT_DATA!$A:$A,$B23,INPUT_DATA!$B:$B,"D"))</f>
        <v>12584.68</v>
      </c>
      <c r="CL23" s="140">
        <f>IF($B23=0,"",SUMIFS(INPUT_DATA!AM:AM,INPUT_DATA!$A:$A,$B23,INPUT_DATA!$B:$B,"D"))</f>
        <v>0</v>
      </c>
      <c r="CM23" s="140">
        <f>IF($B23=0,"",SUMIFS(INPUT_DATA!AN:AN,INPUT_DATA!$A:$A,$B23,INPUT_DATA!$B:$B,"D"))</f>
        <v>0</v>
      </c>
      <c r="CN23" s="140">
        <f>IF($B23=0,"",SUMIFS(INPUT_DATA!AO:AO,INPUT_DATA!$A:$A,$B23,INPUT_DATA!$B:$B,"D"))</f>
        <v>0</v>
      </c>
      <c r="CO23" s="140">
        <f>IF($B23=0,"",SUMIFS(INPUT_DATA!AP:AP,INPUT_DATA!$A:$A,$B23,INPUT_DATA!$B:$B,"D"))</f>
        <v>0</v>
      </c>
      <c r="CP23" s="154">
        <f t="shared" si="6"/>
        <v>0</v>
      </c>
      <c r="CQ23" s="154">
        <f t="shared" si="2"/>
        <v>971.61000000000058</v>
      </c>
      <c r="CR23" s="154">
        <f t="shared" si="3"/>
        <v>0</v>
      </c>
      <c r="CS23" s="139">
        <f>IF($B23=0,"",SUMIFS(INPUT_DATA!AQ:AQ,INPUT_DATA!$A:$A,$B23,INPUT_DATA!$B:$B,"D"))</f>
        <v>0</v>
      </c>
      <c r="CT23" s="154">
        <f>IF($B23=0,"",SUMIFS(INPUT_DATA!AR:AR,INPUT_DATA!$A:$A,$B23,INPUT_DATA!$B:$B,"D"))</f>
        <v>971.61</v>
      </c>
      <c r="CU23" s="154">
        <f>IF($B23=0,"",SUMIFS(INPUT_DATA!AS:AS,INPUT_DATA!$A:$A,$B23,INPUT_DATA!$B:$B,"D"))</f>
        <v>0</v>
      </c>
      <c r="CV23" s="139">
        <f t="shared" si="17"/>
        <v>0</v>
      </c>
      <c r="CW23" s="154">
        <f t="shared" si="18"/>
        <v>5.6843418860808015E-13</v>
      </c>
      <c r="CX23" s="155">
        <f t="shared" si="19"/>
        <v>0</v>
      </c>
      <c r="CY23" s="148"/>
    </row>
    <row r="24" spans="2:104">
      <c r="B24" s="137">
        <f>INPUT_DATA!CR11</f>
        <v>46053</v>
      </c>
      <c r="C24" s="139">
        <f>IF($B24=0,"",SUMIFS(INPUT_DATA!C:C,INPUT_DATA!$A:$A,$B24,INPUT_DATA!$B:$B,"S"))</f>
        <v>11314220550.59</v>
      </c>
      <c r="D24" s="139">
        <f>IF($B24=0,"",SUMIFS(INPUT_DATA!D:D,INPUT_DATA!$A:$A,$B24,INPUT_DATA!$B:$B,"S"))</f>
        <v>0</v>
      </c>
      <c r="E24" s="140">
        <f>IF($B24=0,"",SUMIFS(INPUT_DATA!E:E,INPUT_DATA!$A:$A,$B24,INPUT_DATA!$B:$B,"S"))</f>
        <v>59269465.609999999</v>
      </c>
      <c r="F24" s="140">
        <f>IF($B24=0,"",SUMIFS(INPUT_DATA!F:F,INPUT_DATA!$A:$A,$B24,INPUT_DATA!$B:$B,"S"))</f>
        <v>31941079.600000001</v>
      </c>
      <c r="G24" s="140">
        <f>IF($B24=0,"",SUMIFS(INPUT_DATA!G:G,INPUT_DATA!$A:$A,$B24,INPUT_DATA!$B:$B,"S"))</f>
        <v>0</v>
      </c>
      <c r="H24" s="140">
        <f>IF($B24=0,"",SUMIFS(INPUT_DATA!H:H,INPUT_DATA!$A:$A,$B24,INPUT_DATA!$B:$B,"S"))</f>
        <v>0</v>
      </c>
      <c r="I24" s="140">
        <f>IF($B24=0,"",SUMIFS(INPUT_DATA!I:I,INPUT_DATA!$A:$A,$B24,INPUT_DATA!$B:$B,"S"))</f>
        <v>0</v>
      </c>
      <c r="J24" s="140">
        <f>IF($B24=0,"",SUMIFS(INPUT_DATA!J:J,INPUT_DATA!$A:$A,$B24,INPUT_DATA!$B:$B,"S"))</f>
        <v>0</v>
      </c>
      <c r="K24" s="140">
        <f>IF($B24=0,"",SUMIFS(INPUT_DATA!K:K,INPUT_DATA!$A:$A,$B24,INPUT_DATA!$B:$B,"S"))</f>
        <v>2770700.2</v>
      </c>
      <c r="L24" s="140">
        <f>IF($B24=0,"",SUMIFS(INPUT_DATA!L:L,INPUT_DATA!$A:$A,$B24,INPUT_DATA!$B:$B,"S"))</f>
        <v>0</v>
      </c>
      <c r="M24" s="140">
        <f>IF($B24=0,"",SUMIFS(INPUT_DATA!M:M,INPUT_DATA!$A:$A,$B24,INPUT_DATA!$B:$B,"S"))</f>
        <v>4660292.3099999996</v>
      </c>
      <c r="N24" s="140">
        <f>IF($B24=0,"",SUMIFS(INPUT_DATA!N:N,INPUT_DATA!$A:$A,$B24,INPUT_DATA!$B:$B,"S"))</f>
        <v>498798.16</v>
      </c>
      <c r="O24" s="141">
        <f t="shared" si="7"/>
        <v>11215080214.709999</v>
      </c>
      <c r="P24" s="142">
        <f>IF($B24=0,"",SUMIFS(INPUT_DATA!O:O,INPUT_DATA!$A:$A,$B24,INPUT_DATA!$B:$B,"S"))</f>
        <v>11215080214.709999</v>
      </c>
      <c r="Q24" s="142">
        <f t="shared" si="8"/>
        <v>0</v>
      </c>
      <c r="R24" s="142">
        <f>IF($B24=0,"",SUMIFS(INPUT_DATA!BL:BL,INPUT_DATA!$A:$A,$B24,INPUT_DATA!$B:$B,"S"))</f>
        <v>12489714.529999999</v>
      </c>
      <c r="S24" s="143">
        <f>IF($B24=0,"",SUMIFS(INPUT_DATA!P:P,INPUT_DATA!$A:$A,$B24,INPUT_DATA!$B:$B,"S"))</f>
        <v>564136.54</v>
      </c>
      <c r="T24" s="143">
        <f>IF($B24=0,"",SUMIFS(INPUT_DATA!Q:Q,INPUT_DATA!$A:$A,$B24,INPUT_DATA!$B:$B,"S"))</f>
        <v>122020.02</v>
      </c>
      <c r="U24" s="143">
        <f>IF($B24=0,"",SUMIFS(INPUT_DATA!R:R,INPUT_DATA!$A:$A,$B24,INPUT_DATA!$B:$B,"S"))</f>
        <v>0</v>
      </c>
      <c r="V24" s="144">
        <f>IF($B24=0,"",SUMIFS(INPUT_DATA!S:S,INPUT_DATA!$A:$A,$B24,INPUT_DATA!$B:$B,"S"))</f>
        <v>246104.19</v>
      </c>
      <c r="W24" s="144">
        <f>IF($B24=0,"",SUMIFS(INPUT_DATA!T:T,INPUT_DATA!$A:$A,$B24,INPUT_DATA!$B:$B,"S"))</f>
        <v>53257.49</v>
      </c>
      <c r="X24" s="144">
        <f>IF($B24=0,"",SUMIFS(INPUT_DATA!U:U,INPUT_DATA!$A:$A,$B24,INPUT_DATA!$B:$B,"S"))</f>
        <v>0</v>
      </c>
      <c r="Y24" s="144">
        <f>IF($B24=0,"",SUMIFS(INPUT_DATA!V:V,INPUT_DATA!$A:$A,$B24,INPUT_DATA!$B:$B,"S"))</f>
        <v>182598.61</v>
      </c>
      <c r="Z24" s="144">
        <f>IF($B24=0,"",SUMIFS(INPUT_DATA!W:W,INPUT_DATA!$A:$A,$B24,INPUT_DATA!$B:$B,"S"))</f>
        <v>40030.28</v>
      </c>
      <c r="AA24" s="144">
        <f>IF($B24=0,"",SUMIFS(INPUT_DATA!X:X,INPUT_DATA!$A:$A,$B24,INPUT_DATA!$B:$B,"S"))</f>
        <v>0</v>
      </c>
      <c r="AB24" s="144">
        <f>IF($B24=0,"",SUMIFS(INPUT_DATA!Y:Y,INPUT_DATA!$A:$A,$B24,INPUT_DATA!$B:$B,"S"))</f>
        <v>0</v>
      </c>
      <c r="AC24" s="144">
        <f>IF($B24=0,"",SUMIFS(INPUT_DATA!Z:Z,INPUT_DATA!$A:$A,$B24,INPUT_DATA!$B:$B,"S"))</f>
        <v>0</v>
      </c>
      <c r="AD24" s="144">
        <f>IF($B24=0,"",SUMIFS(INPUT_DATA!AA:AA,INPUT_DATA!$A:$A,$B24,INPUT_DATA!$B:$B,"S"))</f>
        <v>0</v>
      </c>
      <c r="AE24" s="144">
        <f>IF($B24=0,"",SUMIFS(INPUT_DATA!AB:AB,INPUT_DATA!$A:$A,$B24,INPUT_DATA!$B:$B,"S"))</f>
        <v>0</v>
      </c>
      <c r="AF24" s="144">
        <f>IF($B24=0,"",SUMIFS(INPUT_DATA!AC:AC,INPUT_DATA!$A:$A,$B24,INPUT_DATA!$B:$B,"S"))</f>
        <v>0</v>
      </c>
      <c r="AG24" s="144">
        <f>IF($B24=0,"",SUMIFS(INPUT_DATA!AD:AD,INPUT_DATA!$A:$A,$B24,INPUT_DATA!$B:$B,"S"))</f>
        <v>0</v>
      </c>
      <c r="AH24" s="144">
        <f>IF($B24=0,"",SUMIFS(INPUT_DATA!AE:AE,INPUT_DATA!$A:$A,$B24,INPUT_DATA!$B:$B,"S"))</f>
        <v>67809.8</v>
      </c>
      <c r="AI24" s="144">
        <f>IF($B24=0,"",SUMIFS(INPUT_DATA!AF:AF,INPUT_DATA!$A:$A,$B24,INPUT_DATA!$B:$B,"S"))</f>
        <v>21320.78</v>
      </c>
      <c r="AJ24" s="144">
        <f>IF($B24=0,"",SUMIFS(INPUT_DATA!AG:AG,INPUT_DATA!$A:$A,$B24,INPUT_DATA!$B:$B,"S"))</f>
        <v>0</v>
      </c>
      <c r="AK24" s="144">
        <f>IF($B24=0,"",SUMIFS(INPUT_DATA!AK:AK,INPUT_DATA!$A:$A,$B24,INPUT_DATA!$B:$B,"S"))</f>
        <v>16914.349999999999</v>
      </c>
      <c r="AL24" s="144">
        <f>IF($B24=0,"",SUMIFS(INPUT_DATA!AL:AL,INPUT_DATA!$A:$A,$B24,INPUT_DATA!$B:$B,"S"))</f>
        <v>3106.28</v>
      </c>
      <c r="AM24" s="144">
        <f>IF($B24=0,"",SUMIFS(INPUT_DATA!AM:AM,INPUT_DATA!$A:$A,$B24,INPUT_DATA!$B:$B,"S"))</f>
        <v>0</v>
      </c>
      <c r="AN24" s="144">
        <f>IF($B24=0,"",SUMIFS(INPUT_DATA!AN:AN,INPUT_DATA!$A:$A,$B24,INPUT_DATA!$B:$B,"S"))</f>
        <v>0</v>
      </c>
      <c r="AO24" s="144">
        <f>IF($B24=0,"",SUMIFS(INPUT_DATA!AO:AO,INPUT_DATA!$A:$A,$B24,INPUT_DATA!$B:$B,"S"))</f>
        <v>0</v>
      </c>
      <c r="AP24" s="144">
        <f>IF($B24=0,"",SUMIFS(INPUT_DATA!AP:AP,INPUT_DATA!$A:$A,$B24,INPUT_DATA!$B:$B,"S"))</f>
        <v>0</v>
      </c>
      <c r="AQ24" s="145">
        <f t="shared" si="9"/>
        <v>542917.97</v>
      </c>
      <c r="AR24" s="146">
        <f t="shared" si="10"/>
        <v>110820.17000000001</v>
      </c>
      <c r="AS24" s="147">
        <f t="shared" si="11"/>
        <v>0</v>
      </c>
      <c r="AT24" s="145">
        <f>IF($B24=0,"",SUMIFS(INPUT_DATA!AQ:AQ,INPUT_DATA!$A:$A,$B24,INPUT_DATA!$B:$B,"S"))</f>
        <v>542917.97</v>
      </c>
      <c r="AU24" s="146">
        <f>IF($B24=0,"",SUMIFS(INPUT_DATA!AR:AR,INPUT_DATA!$A:$A,$B24,INPUT_DATA!$B:$B,"S"))</f>
        <v>110820.17</v>
      </c>
      <c r="AV24" s="147">
        <f>IF($B24=0,"",SUMIFS(INPUT_DATA!AS:AS,INPUT_DATA!$A:$A,$B24,INPUT_DATA!$B:$B,"S"))</f>
        <v>0</v>
      </c>
      <c r="AW24" s="145">
        <f t="shared" si="12"/>
        <v>0</v>
      </c>
      <c r="AX24" s="146">
        <f t="shared" si="13"/>
        <v>1.4551915228366852E-11</v>
      </c>
      <c r="AY24" s="147">
        <f t="shared" si="14"/>
        <v>0</v>
      </c>
      <c r="AZ24" s="148"/>
      <c r="BA24" s="138">
        <f>IF($B24=0,"",SUMIFS(INPUT_DATA!C:C,INPUT_DATA!$A:$A,$B24,INPUT_DATA!$B:$B,"D"))</f>
        <v>616282.82999999996</v>
      </c>
      <c r="BB24" s="149">
        <f>IF($B24=0,"",SUMIFS(INPUT_DATA!E:E,INPUT_DATA!$A:$A,$B24,INPUT_DATA!$B:$B,"D"))</f>
        <v>1008097.03</v>
      </c>
      <c r="BC24" s="149">
        <f>IF($B24=0,"",SUMIFS(INPUT_DATA!F:F,INPUT_DATA!$A:$A,$B24,INPUT_DATA!$B:$B,"D"))</f>
        <v>0</v>
      </c>
      <c r="BD24" s="149">
        <f>IF($B24=0,"",SUMIFS(INPUT_DATA!G:G,INPUT_DATA!$A:$A,$B24,INPUT_DATA!$B:$B,"D"))</f>
        <v>0</v>
      </c>
      <c r="BE24" s="149">
        <f>IF($B24=0,"",SUMIFS(INPUT_DATA!H:H,INPUT_DATA!$A:$A,$B24,INPUT_DATA!$B:$B,"D"))</f>
        <v>0</v>
      </c>
      <c r="BF24" s="149">
        <f>IF($B24=0,"",SUMIFS(INPUT_DATA!I:I,INPUT_DATA!$A:$A,$B24,INPUT_DATA!$B:$B,"D"))</f>
        <v>0</v>
      </c>
      <c r="BG24" s="149">
        <f>IF($B24=0,"",SUMIFS(INPUT_DATA!J:J,INPUT_DATA!$A:$A,$B24,INPUT_DATA!$B:$B,"D"))</f>
        <v>0</v>
      </c>
      <c r="BH24" s="149">
        <f>IF($B24=0,"",SUMIFS(INPUT_DATA!K:K,INPUT_DATA!$A:$A,$B24,INPUT_DATA!$B:$B,"D"))</f>
        <v>2770700.2</v>
      </c>
      <c r="BI24" s="149">
        <f>IF($B24=0,"",SUMIFS(INPUT_DATA!L:L,INPUT_DATA!$A:$A,$B24,INPUT_DATA!$B:$B,"D"))</f>
        <v>0</v>
      </c>
      <c r="BJ24" s="149">
        <f>IF($B24=0,"",SUMIFS(INPUT_DATA!M:M,INPUT_DATA!$A:$A,$B24,INPUT_DATA!$B:$B,"D"))</f>
        <v>615513.06000000006</v>
      </c>
      <c r="BK24" s="149">
        <f>IF($B24=0,"",SUMIFS(INPUT_DATA!N:N,INPUT_DATA!$A:$A,$B24,INPUT_DATA!$B:$B,"D"))</f>
        <v>0</v>
      </c>
      <c r="BL24" s="150">
        <f t="shared" si="5"/>
        <v>1763372.94</v>
      </c>
      <c r="BM24" s="150">
        <f>IF($B24=0,"",SUMIFS(INPUT_DATA!O:O,INPUT_DATA!$A:$A,$B24,INPUT_DATA!$B:$B,"D"))</f>
        <v>1763372.94</v>
      </c>
      <c r="BN24" s="150">
        <f t="shared" si="15"/>
        <v>0</v>
      </c>
      <c r="BO24" s="153">
        <f>IF($B24=0,"",SUMIFS(INPUT_DATA!P:P,INPUT_DATA!$A:$A,$B24,INPUT_DATA!$B:$B,"D"))</f>
        <v>379759.33</v>
      </c>
      <c r="BP24" s="139">
        <f>IF($B24=0,"",SUMIFS(INPUT_DATA!Q:Q,INPUT_DATA!$A:$A,$B24,INPUT_DATA!$B:$B,"D"))</f>
        <v>749.6</v>
      </c>
      <c r="BQ24" s="139">
        <f>IF($B24=0,"",SUMIFS(INPUT_DATA!R:R,INPUT_DATA!$A:$A,$B24,INPUT_DATA!$B:$B,"D"))</f>
        <v>0</v>
      </c>
      <c r="BR24" s="149">
        <f>IF($B24=0,"",SUMIFS(INPUT_DATA!S:S,INPUT_DATA!$A:$A,$B24,INPUT_DATA!$B:$B,"D"))</f>
        <v>189245.87</v>
      </c>
      <c r="BS24" s="149">
        <f>IF($B24=0,"",SUMIFS(INPUT_DATA!T:T,INPUT_DATA!$A:$A,$B24,INPUT_DATA!$B:$B,"D"))</f>
        <v>2156.38</v>
      </c>
      <c r="BT24" s="149">
        <f>IF($B24=0,"",SUMIFS(INPUT_DATA!U:U,INPUT_DATA!$A:$A,$B24,INPUT_DATA!$B:$B,"D"))</f>
        <v>0</v>
      </c>
      <c r="BU24" s="149">
        <f>IF($B24=0,"",SUMIFS(INPUT_DATA!V:V,INPUT_DATA!$A:$A,$B24,INPUT_DATA!$B:$B,"D"))</f>
        <v>12981.68</v>
      </c>
      <c r="BV24" s="149">
        <f>IF($B24=0,"",SUMIFS(INPUT_DATA!W:W,INPUT_DATA!$A:$A,$B24,INPUT_DATA!$B:$B,"D"))</f>
        <v>12222.33</v>
      </c>
      <c r="BW24" s="149">
        <f>IF($B24=0,"",SUMIFS(INPUT_DATA!X:X,INPUT_DATA!$A:$A,$B24,INPUT_DATA!$B:$B,"D"))</f>
        <v>0</v>
      </c>
      <c r="BX24" s="149">
        <f>IF($B24=0,"",SUMIFS(INPUT_DATA!Y:Y,INPUT_DATA!$A:$A,$B24,INPUT_DATA!$B:$B,"D"))</f>
        <v>0</v>
      </c>
      <c r="BY24" s="149">
        <f>IF($B24=0,"",SUMIFS(INPUT_DATA!Z:Z,INPUT_DATA!$A:$A,$B24,INPUT_DATA!$B:$B,"D"))</f>
        <v>0</v>
      </c>
      <c r="BZ24" s="149">
        <f>IF($B24=0,"",SUMIFS(INPUT_DATA!AA:AA,INPUT_DATA!$A:$A,$B24,INPUT_DATA!$B:$B,"D"))</f>
        <v>0</v>
      </c>
      <c r="CA24" s="149">
        <f>IF($B24=0,"",SUMIFS(INPUT_DATA!AB:AB,INPUT_DATA!$A:$A,$B24,INPUT_DATA!$B:$B,"D"))</f>
        <v>0</v>
      </c>
      <c r="CB24" s="149">
        <f>IF($B24=0,"",SUMIFS(INPUT_DATA!AC:AC,INPUT_DATA!$A:$A,$B24,INPUT_DATA!$B:$B,"D"))</f>
        <v>0</v>
      </c>
      <c r="CC24" s="149">
        <f>IF($B24=0,"",SUMIFS(INPUT_DATA!AD:AD,INPUT_DATA!$A:$A,$B24,INPUT_DATA!$B:$B,"D"))</f>
        <v>0</v>
      </c>
      <c r="CD24" s="149">
        <f>IF($B24=0,"",SUMIFS(INPUT_DATA!AE:AE,INPUT_DATA!$A:$A,$B24,INPUT_DATA!$B:$B,"D"))</f>
        <v>67809.8</v>
      </c>
      <c r="CE24" s="149">
        <f>IF($B24=0,"",SUMIFS(INPUT_DATA!AF:AF,INPUT_DATA!$A:$A,$B24,INPUT_DATA!$B:$B,"D"))</f>
        <v>21320.78</v>
      </c>
      <c r="CF24" s="149">
        <f>IF($B24=0,"",SUMIFS(INPUT_DATA!AG:AG,INPUT_DATA!$A:$A,$B24,INPUT_DATA!$B:$B,"D"))</f>
        <v>0</v>
      </c>
      <c r="CG24" s="149">
        <f>IF($B24=0,"",SUMIFS(INPUT_DATA!AH:AH,INPUT_DATA!$A:$A,$B24,INPUT_DATA!$B:$B,"D"))</f>
        <v>0</v>
      </c>
      <c r="CH24" s="149">
        <f>IF($B24=0,"",SUMIFS(INPUT_DATA!AI:AI,INPUT_DATA!$A:$A,$B24,INPUT_DATA!$B:$B,"D"))</f>
        <v>0</v>
      </c>
      <c r="CI24" s="149">
        <f>IF($B24=0,"",SUMIFS(INPUT_DATA!AJ:AJ,INPUT_DATA!$A:$A,$B24,INPUT_DATA!$B:$B,"D"))</f>
        <v>0</v>
      </c>
      <c r="CJ24" s="140">
        <f>IF($B24=0,"",SUMIFS(INPUT_DATA!AK:AK,INPUT_DATA!$A:$A,$B24,INPUT_DATA!$B:$B,"D"))</f>
        <v>379759.33</v>
      </c>
      <c r="CK24" s="140">
        <f>IF($B24=0,"",SUMIFS(INPUT_DATA!AL:AL,INPUT_DATA!$A:$A,$B24,INPUT_DATA!$B:$B,"D"))</f>
        <v>749.6</v>
      </c>
      <c r="CL24" s="140">
        <f>IF($B24=0,"",SUMIFS(INPUT_DATA!AM:AM,INPUT_DATA!$A:$A,$B24,INPUT_DATA!$B:$B,"D"))</f>
        <v>0</v>
      </c>
      <c r="CM24" s="140">
        <f>IF($B24=0,"",SUMIFS(INPUT_DATA!AN:AN,INPUT_DATA!$A:$A,$B24,INPUT_DATA!$B:$B,"D"))</f>
        <v>0</v>
      </c>
      <c r="CN24" s="140">
        <f>IF($B24=0,"",SUMIFS(INPUT_DATA!AO:AO,INPUT_DATA!$A:$A,$B24,INPUT_DATA!$B:$B,"D"))</f>
        <v>0</v>
      </c>
      <c r="CO24" s="140">
        <f>IF($B24=0,"",SUMIFS(INPUT_DATA!AP:AP,INPUT_DATA!$A:$A,$B24,INPUT_DATA!$B:$B,"D"))</f>
        <v>0</v>
      </c>
      <c r="CP24" s="154">
        <f t="shared" si="6"/>
        <v>244073.98999999993</v>
      </c>
      <c r="CQ24" s="154">
        <f t="shared" si="2"/>
        <v>11254.829999999998</v>
      </c>
      <c r="CR24" s="154">
        <f t="shared" si="3"/>
        <v>0</v>
      </c>
      <c r="CS24" s="139">
        <f>IF($B24=0,"",SUMIFS(INPUT_DATA!AQ:AQ,INPUT_DATA!$A:$A,$B24,INPUT_DATA!$B:$B,"D"))</f>
        <v>244073.99</v>
      </c>
      <c r="CT24" s="154">
        <f>IF($B24=0,"",SUMIFS(INPUT_DATA!AR:AR,INPUT_DATA!$A:$A,$B24,INPUT_DATA!$B:$B,"D"))</f>
        <v>11254.83</v>
      </c>
      <c r="CU24" s="154">
        <f>IF($B24=0,"",SUMIFS(INPUT_DATA!AS:AS,INPUT_DATA!$A:$A,$B24,INPUT_DATA!$B:$B,"D"))</f>
        <v>0</v>
      </c>
      <c r="CV24" s="139">
        <f t="shared" si="17"/>
        <v>-5.8207660913467407E-11</v>
      </c>
      <c r="CW24" s="154">
        <f t="shared" si="18"/>
        <v>-1.8189894035458565E-12</v>
      </c>
      <c r="CX24" s="155">
        <f t="shared" si="19"/>
        <v>0</v>
      </c>
      <c r="CY24" s="148"/>
    </row>
    <row r="25" spans="2:104">
      <c r="B25" s="137">
        <f>INPUT_DATA!CR12</f>
        <v>46022</v>
      </c>
      <c r="C25" s="139">
        <f>IF($B25=0,"",SUMIFS(INPUT_DATA!C:C,INPUT_DATA!$A:$A,$B25,INPUT_DATA!$B:$B,"S"))</f>
        <v>11410540020.709999</v>
      </c>
      <c r="D25" s="139">
        <f>IF($B25=0,"",SUMIFS(INPUT_DATA!D:D,INPUT_DATA!$A:$A,$B25,INPUT_DATA!$B:$B,"S"))</f>
        <v>0</v>
      </c>
      <c r="E25" s="140">
        <f>IF($B25=0,"",SUMIFS(INPUT_DATA!E:E,INPUT_DATA!$A:$A,$B25,INPUT_DATA!$B:$B,"S"))</f>
        <v>58524038.359999999</v>
      </c>
      <c r="F25" s="140">
        <f>IF($B25=0,"",SUMIFS(INPUT_DATA!F:F,INPUT_DATA!$A:$A,$B25,INPUT_DATA!$B:$B,"S"))</f>
        <v>28299915.91</v>
      </c>
      <c r="G25" s="140">
        <f>IF($B25=0,"",SUMIFS(INPUT_DATA!G:G,INPUT_DATA!$A:$A,$B25,INPUT_DATA!$B:$B,"S"))</f>
        <v>0</v>
      </c>
      <c r="H25" s="140">
        <f>IF($B25=0,"",SUMIFS(INPUT_DATA!H:H,INPUT_DATA!$A:$A,$B25,INPUT_DATA!$B:$B,"S"))</f>
        <v>0</v>
      </c>
      <c r="I25" s="140">
        <f>IF($B25=0,"",SUMIFS(INPUT_DATA!I:I,INPUT_DATA!$A:$A,$B25,INPUT_DATA!$B:$B,"S"))</f>
        <v>0</v>
      </c>
      <c r="J25" s="140">
        <f>IF($B25=0,"",SUMIFS(INPUT_DATA!J:J,INPUT_DATA!$A:$A,$B25,INPUT_DATA!$B:$B,"S"))</f>
        <v>0</v>
      </c>
      <c r="K25" s="140">
        <f>IF($B25=0,"",SUMIFS(INPUT_DATA!K:K,INPUT_DATA!$A:$A,$B25,INPUT_DATA!$B:$B,"S"))</f>
        <v>998490.2</v>
      </c>
      <c r="L25" s="140">
        <f>IF($B25=0,"",SUMIFS(INPUT_DATA!L:L,INPUT_DATA!$A:$A,$B25,INPUT_DATA!$B:$B,"S"))</f>
        <v>0</v>
      </c>
      <c r="M25" s="140">
        <f>IF($B25=0,"",SUMIFS(INPUT_DATA!M:M,INPUT_DATA!$A:$A,$B25,INPUT_DATA!$B:$B,"S"))</f>
        <v>6666114.5899999999</v>
      </c>
      <c r="N25" s="140">
        <f>IF($B25=0,"",SUMIFS(INPUT_DATA!N:N,INPUT_DATA!$A:$A,$B25,INPUT_DATA!$B:$B,"S"))</f>
        <v>1830911.06</v>
      </c>
      <c r="O25" s="141">
        <f t="shared" si="7"/>
        <v>11314220550.589998</v>
      </c>
      <c r="P25" s="142">
        <f>IF($B25=0,"",SUMIFS(INPUT_DATA!O:O,INPUT_DATA!$A:$A,$B25,INPUT_DATA!$B:$B,"S"))</f>
        <v>11314220550.59</v>
      </c>
      <c r="Q25" s="142">
        <f t="shared" si="8"/>
        <v>-1.9073486328125E-6</v>
      </c>
      <c r="R25" s="142">
        <f>IF($B25=0,"",SUMIFS(INPUT_DATA!BL:BL,INPUT_DATA!$A:$A,$B25,INPUT_DATA!$B:$B,"S"))</f>
        <v>12559387.16</v>
      </c>
      <c r="S25" s="143">
        <f>IF($B25=0,"",SUMIFS(INPUT_DATA!P:P,INPUT_DATA!$A:$A,$B25,INPUT_DATA!$B:$B,"S"))</f>
        <v>556760.09</v>
      </c>
      <c r="T25" s="143">
        <f>IF($B25=0,"",SUMIFS(INPUT_DATA!Q:Q,INPUT_DATA!$A:$A,$B25,INPUT_DATA!$B:$B,"S"))</f>
        <v>115694.64</v>
      </c>
      <c r="U25" s="143">
        <f>IF($B25=0,"",SUMIFS(INPUT_DATA!R:R,INPUT_DATA!$A:$A,$B25,INPUT_DATA!$B:$B,"S"))</f>
        <v>0</v>
      </c>
      <c r="V25" s="144">
        <f>IF($B25=0,"",SUMIFS(INPUT_DATA!S:S,INPUT_DATA!$A:$A,$B25,INPUT_DATA!$B:$B,"S"))</f>
        <v>212463.82</v>
      </c>
      <c r="W25" s="144">
        <f>IF($B25=0,"",SUMIFS(INPUT_DATA!T:T,INPUT_DATA!$A:$A,$B25,INPUT_DATA!$B:$B,"S"))</f>
        <v>47612.74</v>
      </c>
      <c r="X25" s="144">
        <f>IF($B25=0,"",SUMIFS(INPUT_DATA!U:U,INPUT_DATA!$A:$A,$B25,INPUT_DATA!$B:$B,"S"))</f>
        <v>0</v>
      </c>
      <c r="Y25" s="144">
        <f>IF($B25=0,"",SUMIFS(INPUT_DATA!V:V,INPUT_DATA!$A:$A,$B25,INPUT_DATA!$B:$B,"S"))</f>
        <v>202390.91</v>
      </c>
      <c r="Z25" s="144">
        <f>IF($B25=0,"",SUMIFS(INPUT_DATA!W:W,INPUT_DATA!$A:$A,$B25,INPUT_DATA!$B:$B,"S"))</f>
        <v>39626.28</v>
      </c>
      <c r="AA25" s="144">
        <f>IF($B25=0,"",SUMIFS(INPUT_DATA!X:X,INPUT_DATA!$A:$A,$B25,INPUT_DATA!$B:$B,"S"))</f>
        <v>0</v>
      </c>
      <c r="AB25" s="144">
        <f>IF($B25=0,"",SUMIFS(INPUT_DATA!Y:Y,INPUT_DATA!$A:$A,$B25,INPUT_DATA!$B:$B,"S"))</f>
        <v>0</v>
      </c>
      <c r="AC25" s="144">
        <f>IF($B25=0,"",SUMIFS(INPUT_DATA!Z:Z,INPUT_DATA!$A:$A,$B25,INPUT_DATA!$B:$B,"S"))</f>
        <v>0</v>
      </c>
      <c r="AD25" s="144">
        <f>IF($B25=0,"",SUMIFS(INPUT_DATA!AA:AA,INPUT_DATA!$A:$A,$B25,INPUT_DATA!$B:$B,"S"))</f>
        <v>0</v>
      </c>
      <c r="AE25" s="144">
        <f>IF($B25=0,"",SUMIFS(INPUT_DATA!AB:AB,INPUT_DATA!$A:$A,$B25,INPUT_DATA!$B:$B,"S"))</f>
        <v>0</v>
      </c>
      <c r="AF25" s="144">
        <f>IF($B25=0,"",SUMIFS(INPUT_DATA!AC:AC,INPUT_DATA!$A:$A,$B25,INPUT_DATA!$B:$B,"S"))</f>
        <v>0</v>
      </c>
      <c r="AG25" s="144">
        <f>IF($B25=0,"",SUMIFS(INPUT_DATA!AD:AD,INPUT_DATA!$A:$A,$B25,INPUT_DATA!$B:$B,"S"))</f>
        <v>0</v>
      </c>
      <c r="AH25" s="144">
        <f>IF($B25=0,"",SUMIFS(INPUT_DATA!AE:AE,INPUT_DATA!$A:$A,$B25,INPUT_DATA!$B:$B,"S"))</f>
        <v>1027.08</v>
      </c>
      <c r="AI25" s="144">
        <f>IF($B25=0,"",SUMIFS(INPUT_DATA!AF:AF,INPUT_DATA!$A:$A,$B25,INPUT_DATA!$B:$B,"S"))</f>
        <v>531</v>
      </c>
      <c r="AJ25" s="144">
        <f>IF($B25=0,"",SUMIFS(INPUT_DATA!AG:AG,INPUT_DATA!$A:$A,$B25,INPUT_DATA!$B:$B,"S"))</f>
        <v>0</v>
      </c>
      <c r="AK25" s="144">
        <f>IF($B25=0,"",SUMIFS(INPUT_DATA!AK:AK,INPUT_DATA!$A:$A,$B25,INPUT_DATA!$B:$B,"S"))</f>
        <v>1669.38</v>
      </c>
      <c r="AL25" s="144">
        <f>IF($B25=0,"",SUMIFS(INPUT_DATA!AL:AL,INPUT_DATA!$A:$A,$B25,INPUT_DATA!$B:$B,"S"))</f>
        <v>1130.08</v>
      </c>
      <c r="AM25" s="144">
        <f>IF($B25=0,"",SUMIFS(INPUT_DATA!AM:AM,INPUT_DATA!$A:$A,$B25,INPUT_DATA!$B:$B,"S"))</f>
        <v>0</v>
      </c>
      <c r="AN25" s="144">
        <f>IF($B25=0,"",SUMIFS(INPUT_DATA!AN:AN,INPUT_DATA!$A:$A,$B25,INPUT_DATA!$B:$B,"S"))</f>
        <v>0</v>
      </c>
      <c r="AO25" s="144">
        <f>IF($B25=0,"",SUMIFS(INPUT_DATA!AO:AO,INPUT_DATA!$A:$A,$B25,INPUT_DATA!$B:$B,"S"))</f>
        <v>0</v>
      </c>
      <c r="AP25" s="144">
        <f>IF($B25=0,"",SUMIFS(INPUT_DATA!AP:AP,INPUT_DATA!$A:$A,$B25,INPUT_DATA!$B:$B,"S"))</f>
        <v>0</v>
      </c>
      <c r="AQ25" s="145">
        <f t="shared" si="9"/>
        <v>564136.53999999992</v>
      </c>
      <c r="AR25" s="146">
        <f t="shared" si="10"/>
        <v>122020.02</v>
      </c>
      <c r="AS25" s="147">
        <f t="shared" si="11"/>
        <v>0</v>
      </c>
      <c r="AT25" s="145">
        <f>IF($B25=0,"",SUMIFS(INPUT_DATA!AQ:AQ,INPUT_DATA!$A:$A,$B25,INPUT_DATA!$B:$B,"S"))</f>
        <v>564136.54</v>
      </c>
      <c r="AU25" s="146">
        <f>IF($B25=0,"",SUMIFS(INPUT_DATA!AR:AR,INPUT_DATA!$A:$A,$B25,INPUT_DATA!$B:$B,"S"))</f>
        <v>122020.02</v>
      </c>
      <c r="AV25" s="147">
        <f>IF($B25=0,"",SUMIFS(INPUT_DATA!AS:AS,INPUT_DATA!$A:$A,$B25,INPUT_DATA!$B:$B,"S"))</f>
        <v>0</v>
      </c>
      <c r="AW25" s="145">
        <f t="shared" si="12"/>
        <v>-1.1641532182693481E-10</v>
      </c>
      <c r="AX25" s="146">
        <f t="shared" si="13"/>
        <v>0</v>
      </c>
      <c r="AY25" s="147">
        <f t="shared" si="14"/>
        <v>0</v>
      </c>
      <c r="AZ25" s="148"/>
      <c r="BA25" s="138">
        <f>IF($B25=0,"",SUMIFS(INPUT_DATA!C:C,INPUT_DATA!$A:$A,$B25,INPUT_DATA!$B:$B,"D"))</f>
        <v>253797.1</v>
      </c>
      <c r="BB25" s="149">
        <f>IF($B25=0,"",SUMIFS(INPUT_DATA!E:E,INPUT_DATA!$A:$A,$B25,INPUT_DATA!$B:$B,"D"))</f>
        <v>382967.3</v>
      </c>
      <c r="BC25" s="149">
        <f>IF($B25=0,"",SUMIFS(INPUT_DATA!F:F,INPUT_DATA!$A:$A,$B25,INPUT_DATA!$B:$B,"D"))</f>
        <v>0</v>
      </c>
      <c r="BD25" s="149">
        <f>IF($B25=0,"",SUMIFS(INPUT_DATA!G:G,INPUT_DATA!$A:$A,$B25,INPUT_DATA!$B:$B,"D"))</f>
        <v>0</v>
      </c>
      <c r="BE25" s="149">
        <f>IF($B25=0,"",SUMIFS(INPUT_DATA!H:H,INPUT_DATA!$A:$A,$B25,INPUT_DATA!$B:$B,"D"))</f>
        <v>0</v>
      </c>
      <c r="BF25" s="149">
        <f>IF($B25=0,"",SUMIFS(INPUT_DATA!I:I,INPUT_DATA!$A:$A,$B25,INPUT_DATA!$B:$B,"D"))</f>
        <v>0</v>
      </c>
      <c r="BG25" s="149">
        <f>IF($B25=0,"",SUMIFS(INPUT_DATA!J:J,INPUT_DATA!$A:$A,$B25,INPUT_DATA!$B:$B,"D"))</f>
        <v>0</v>
      </c>
      <c r="BH25" s="149">
        <f>IF($B25=0,"",SUMIFS(INPUT_DATA!K:K,INPUT_DATA!$A:$A,$B25,INPUT_DATA!$B:$B,"D"))</f>
        <v>998490.2</v>
      </c>
      <c r="BI25" s="149">
        <f>IF($B25=0,"",SUMIFS(INPUT_DATA!L:L,INPUT_DATA!$A:$A,$B25,INPUT_DATA!$B:$B,"D"))</f>
        <v>0</v>
      </c>
      <c r="BJ25" s="149">
        <f>IF($B25=0,"",SUMIFS(INPUT_DATA!M:M,INPUT_DATA!$A:$A,$B25,INPUT_DATA!$B:$B,"D"))</f>
        <v>253037.17</v>
      </c>
      <c r="BK25" s="149">
        <f>IF($B25=0,"",SUMIFS(INPUT_DATA!N:N,INPUT_DATA!$A:$A,$B25,INPUT_DATA!$B:$B,"D"))</f>
        <v>0</v>
      </c>
      <c r="BL25" s="150">
        <f t="shared" si="5"/>
        <v>616282.82999999996</v>
      </c>
      <c r="BM25" s="150">
        <f>IF($B25=0,"",SUMIFS(INPUT_DATA!O:O,INPUT_DATA!$A:$A,$B25,INPUT_DATA!$B:$B,"D"))</f>
        <v>616282.82999999996</v>
      </c>
      <c r="BN25" s="150">
        <f t="shared" si="15"/>
        <v>0</v>
      </c>
      <c r="BO25" s="153">
        <f>IF($B25=0,"",SUMIFS(INPUT_DATA!P:P,INPUT_DATA!$A:$A,$B25,INPUT_DATA!$B:$B,"D"))</f>
        <v>5018.46</v>
      </c>
      <c r="BP25" s="139">
        <f>IF($B25=0,"",SUMIFS(INPUT_DATA!Q:Q,INPUT_DATA!$A:$A,$B25,INPUT_DATA!$B:$B,"D"))</f>
        <v>1157.96</v>
      </c>
      <c r="BQ25" s="139">
        <f>IF($B25=0,"",SUMIFS(INPUT_DATA!R:R,INPUT_DATA!$A:$A,$B25,INPUT_DATA!$B:$B,"D"))</f>
        <v>0</v>
      </c>
      <c r="BR25" s="149">
        <f>IF($B25=0,"",SUMIFS(INPUT_DATA!S:S,INPUT_DATA!$A:$A,$B25,INPUT_DATA!$B:$B,"D"))</f>
        <v>378732.25</v>
      </c>
      <c r="BS25" s="149">
        <f>IF($B25=0,"",SUMIFS(INPUT_DATA!T:T,INPUT_DATA!$A:$A,$B25,INPUT_DATA!$B:$B,"D"))</f>
        <v>220.5</v>
      </c>
      <c r="BT25" s="149">
        <f>IF($B25=0,"",SUMIFS(INPUT_DATA!U:U,INPUT_DATA!$A:$A,$B25,INPUT_DATA!$B:$B,"D"))</f>
        <v>0</v>
      </c>
      <c r="BU25" s="149">
        <f>IF($B25=0,"",SUMIFS(INPUT_DATA!V:V,INPUT_DATA!$A:$A,$B25,INPUT_DATA!$B:$B,"D"))</f>
        <v>3983.18</v>
      </c>
      <c r="BV25" s="149">
        <f>IF($B25=0,"",SUMIFS(INPUT_DATA!W:W,INPUT_DATA!$A:$A,$B25,INPUT_DATA!$B:$B,"D"))</f>
        <v>1123.48</v>
      </c>
      <c r="BW25" s="149">
        <f>IF($B25=0,"",SUMIFS(INPUT_DATA!X:X,INPUT_DATA!$A:$A,$B25,INPUT_DATA!$B:$B,"D"))</f>
        <v>0</v>
      </c>
      <c r="BX25" s="149">
        <f>IF($B25=0,"",SUMIFS(INPUT_DATA!Y:Y,INPUT_DATA!$A:$A,$B25,INPUT_DATA!$B:$B,"D"))</f>
        <v>0</v>
      </c>
      <c r="BY25" s="149">
        <f>IF($B25=0,"",SUMIFS(INPUT_DATA!Z:Z,INPUT_DATA!$A:$A,$B25,INPUT_DATA!$B:$B,"D"))</f>
        <v>0</v>
      </c>
      <c r="BZ25" s="149">
        <f>IF($B25=0,"",SUMIFS(INPUT_DATA!AA:AA,INPUT_DATA!$A:$A,$B25,INPUT_DATA!$B:$B,"D"))</f>
        <v>0</v>
      </c>
      <c r="CA25" s="149">
        <f>IF($B25=0,"",SUMIFS(INPUT_DATA!AB:AB,INPUT_DATA!$A:$A,$B25,INPUT_DATA!$B:$B,"D"))</f>
        <v>0</v>
      </c>
      <c r="CB25" s="149">
        <f>IF($B25=0,"",SUMIFS(INPUT_DATA!AC:AC,INPUT_DATA!$A:$A,$B25,INPUT_DATA!$B:$B,"D"))</f>
        <v>0</v>
      </c>
      <c r="CC25" s="149">
        <f>IF($B25=0,"",SUMIFS(INPUT_DATA!AD:AD,INPUT_DATA!$A:$A,$B25,INPUT_DATA!$B:$B,"D"))</f>
        <v>0</v>
      </c>
      <c r="CD25" s="149">
        <f>IF($B25=0,"",SUMIFS(INPUT_DATA!AE:AE,INPUT_DATA!$A:$A,$B25,INPUT_DATA!$B:$B,"D"))</f>
        <v>1027.08</v>
      </c>
      <c r="CE25" s="149">
        <f>IF($B25=0,"",SUMIFS(INPUT_DATA!AF:AF,INPUT_DATA!$A:$A,$B25,INPUT_DATA!$B:$B,"D"))</f>
        <v>531</v>
      </c>
      <c r="CF25" s="149">
        <f>IF($B25=0,"",SUMIFS(INPUT_DATA!AG:AG,INPUT_DATA!$A:$A,$B25,INPUT_DATA!$B:$B,"D"))</f>
        <v>0</v>
      </c>
      <c r="CG25" s="149">
        <f>IF($B25=0,"",SUMIFS(INPUT_DATA!AH:AH,INPUT_DATA!$A:$A,$B25,INPUT_DATA!$B:$B,"D"))</f>
        <v>0</v>
      </c>
      <c r="CH25" s="149">
        <f>IF($B25=0,"",SUMIFS(INPUT_DATA!AI:AI,INPUT_DATA!$A:$A,$B25,INPUT_DATA!$B:$B,"D"))</f>
        <v>0</v>
      </c>
      <c r="CI25" s="149">
        <f>IF($B25=0,"",SUMIFS(INPUT_DATA!AJ:AJ,INPUT_DATA!$A:$A,$B25,INPUT_DATA!$B:$B,"D"))</f>
        <v>0</v>
      </c>
      <c r="CJ25" s="140">
        <f>IF($B25=0,"",SUMIFS(INPUT_DATA!AK:AK,INPUT_DATA!$A:$A,$B25,INPUT_DATA!$B:$B,"D"))</f>
        <v>1035.28</v>
      </c>
      <c r="CK25" s="140">
        <f>IF($B25=0,"",SUMIFS(INPUT_DATA!AL:AL,INPUT_DATA!$A:$A,$B25,INPUT_DATA!$B:$B,"D"))</f>
        <v>36.380000000000003</v>
      </c>
      <c r="CL25" s="140">
        <f>IF($B25=0,"",SUMIFS(INPUT_DATA!AM:AM,INPUT_DATA!$A:$A,$B25,INPUT_DATA!$B:$B,"D"))</f>
        <v>0</v>
      </c>
      <c r="CM25" s="140">
        <f>IF($B25=0,"",SUMIFS(INPUT_DATA!AN:AN,INPUT_DATA!$A:$A,$B25,INPUT_DATA!$B:$B,"D"))</f>
        <v>0</v>
      </c>
      <c r="CN25" s="140">
        <f>IF($B25=0,"",SUMIFS(INPUT_DATA!AO:AO,INPUT_DATA!$A:$A,$B25,INPUT_DATA!$B:$B,"D"))</f>
        <v>0</v>
      </c>
      <c r="CO25" s="140">
        <f>IF($B25=0,"",SUMIFS(INPUT_DATA!AP:AP,INPUT_DATA!$A:$A,$B25,INPUT_DATA!$B:$B,"D"))</f>
        <v>0</v>
      </c>
      <c r="CP25" s="154">
        <f t="shared" si="6"/>
        <v>379759.33</v>
      </c>
      <c r="CQ25" s="154">
        <f t="shared" si="2"/>
        <v>749.6</v>
      </c>
      <c r="CR25" s="154">
        <f t="shared" si="3"/>
        <v>0</v>
      </c>
      <c r="CS25" s="139">
        <f>IF($B25=0,"",SUMIFS(INPUT_DATA!AQ:AQ,INPUT_DATA!$A:$A,$B25,INPUT_DATA!$B:$B,"D"))</f>
        <v>379759.33</v>
      </c>
      <c r="CT25" s="154">
        <f>IF($B25=0,"",SUMIFS(INPUT_DATA!AR:AR,INPUT_DATA!$A:$A,$B25,INPUT_DATA!$B:$B,"D"))</f>
        <v>749.6</v>
      </c>
      <c r="CU25" s="154">
        <f>IF($B25=0,"",SUMIFS(INPUT_DATA!AS:AS,INPUT_DATA!$A:$A,$B25,INPUT_DATA!$B:$B,"D"))</f>
        <v>0</v>
      </c>
      <c r="CV25" s="139">
        <f t="shared" si="17"/>
        <v>0</v>
      </c>
      <c r="CW25" s="154">
        <f t="shared" si="18"/>
        <v>0</v>
      </c>
      <c r="CX25" s="155">
        <f t="shared" si="19"/>
        <v>0</v>
      </c>
      <c r="CY25" s="148"/>
    </row>
    <row r="26" spans="2:104">
      <c r="B26" s="137">
        <f>INPUT_DATA!CR13</f>
        <v>45991</v>
      </c>
      <c r="C26" s="139">
        <f>IF($B26=0,"",SUMIFS(INPUT_DATA!C:C,INPUT_DATA!$A:$A,$B26,INPUT_DATA!$B:$B,"S"))</f>
        <v>11501221849.950001</v>
      </c>
      <c r="D26" s="139">
        <f>IF($B26=0,"",SUMIFS(INPUT_DATA!D:D,INPUT_DATA!$A:$A,$B26,INPUT_DATA!$B:$B,"S"))</f>
        <v>0</v>
      </c>
      <c r="E26" s="140">
        <f>IF($B26=0,"",SUMIFS(INPUT_DATA!E:E,INPUT_DATA!$A:$A,$B26,INPUT_DATA!$B:$B,"S"))</f>
        <v>59631882.020000003</v>
      </c>
      <c r="F26" s="140">
        <f>IF($B26=0,"",SUMIFS(INPUT_DATA!F:F,INPUT_DATA!$A:$A,$B26,INPUT_DATA!$B:$B,"S"))</f>
        <v>24036133.25</v>
      </c>
      <c r="G26" s="140">
        <f>IF($B26=0,"",SUMIFS(INPUT_DATA!G:G,INPUT_DATA!$A:$A,$B26,INPUT_DATA!$B:$B,"S"))</f>
        <v>0</v>
      </c>
      <c r="H26" s="140">
        <f>IF($B26=0,"",SUMIFS(INPUT_DATA!H:H,INPUT_DATA!$A:$A,$B26,INPUT_DATA!$B:$B,"S"))</f>
        <v>0</v>
      </c>
      <c r="I26" s="140">
        <f>IF($B26=0,"",SUMIFS(INPUT_DATA!I:I,INPUT_DATA!$A:$A,$B26,INPUT_DATA!$B:$B,"S"))</f>
        <v>0</v>
      </c>
      <c r="J26" s="140">
        <f>IF($B26=0,"",SUMIFS(INPUT_DATA!J:J,INPUT_DATA!$A:$A,$B26,INPUT_DATA!$B:$B,"S"))</f>
        <v>0</v>
      </c>
      <c r="K26" s="140">
        <f>IF($B26=0,"",SUMIFS(INPUT_DATA!K:K,INPUT_DATA!$A:$A,$B26,INPUT_DATA!$B:$B,"S"))</f>
        <v>563823.34</v>
      </c>
      <c r="L26" s="140">
        <f>IF($B26=0,"",SUMIFS(INPUT_DATA!L:L,INPUT_DATA!$A:$A,$B26,INPUT_DATA!$B:$B,"S"))</f>
        <v>0</v>
      </c>
      <c r="M26" s="140">
        <f>IF($B26=0,"",SUMIFS(INPUT_DATA!M:M,INPUT_DATA!$A:$A,$B26,INPUT_DATA!$B:$B,"S"))</f>
        <v>4522273.3600000003</v>
      </c>
      <c r="N26" s="140">
        <f>IF($B26=0,"",SUMIFS(INPUT_DATA!N:N,INPUT_DATA!$A:$A,$B26,INPUT_DATA!$B:$B,"S"))</f>
        <v>1927717.27</v>
      </c>
      <c r="O26" s="141">
        <f t="shared" si="7"/>
        <v>11410540020.709999</v>
      </c>
      <c r="P26" s="142">
        <f>IF($B26=0,"",SUMIFS(INPUT_DATA!O:O,INPUT_DATA!$A:$A,$B26,INPUT_DATA!$B:$B,"S"))</f>
        <v>11410540020.709999</v>
      </c>
      <c r="Q26" s="142">
        <f t="shared" si="8"/>
        <v>0</v>
      </c>
      <c r="R26" s="142">
        <f>IF($B26=0,"",SUMIFS(INPUT_DATA!BL:BL,INPUT_DATA!$A:$A,$B26,INPUT_DATA!$B:$B,"S"))</f>
        <v>12539551.01</v>
      </c>
      <c r="S26" s="143">
        <f>IF($B26=0,"",SUMIFS(INPUT_DATA!P:P,INPUT_DATA!$A:$A,$B26,INPUT_DATA!$B:$B,"S"))</f>
        <v>401562.93</v>
      </c>
      <c r="T26" s="143">
        <f>IF($B26=0,"",SUMIFS(INPUT_DATA!Q:Q,INPUT_DATA!$A:$A,$B26,INPUT_DATA!$B:$B,"S"))</f>
        <v>77747.23</v>
      </c>
      <c r="U26" s="143">
        <f>IF($B26=0,"",SUMIFS(INPUT_DATA!R:R,INPUT_DATA!$A:$A,$B26,INPUT_DATA!$B:$B,"S"))</f>
        <v>0</v>
      </c>
      <c r="V26" s="144">
        <f>IF($B26=0,"",SUMIFS(INPUT_DATA!S:S,INPUT_DATA!$A:$A,$B26,INPUT_DATA!$B:$B,"S"))</f>
        <v>274989.53000000003</v>
      </c>
      <c r="W26" s="144">
        <f>IF($B26=0,"",SUMIFS(INPUT_DATA!T:T,INPUT_DATA!$A:$A,$B26,INPUT_DATA!$B:$B,"S"))</f>
        <v>60552.51</v>
      </c>
      <c r="X26" s="144">
        <f>IF($B26=0,"",SUMIFS(INPUT_DATA!U:U,INPUT_DATA!$A:$A,$B26,INPUT_DATA!$B:$B,"S"))</f>
        <v>0</v>
      </c>
      <c r="Y26" s="144">
        <f>IF($B26=0,"",SUMIFS(INPUT_DATA!V:V,INPUT_DATA!$A:$A,$B26,INPUT_DATA!$B:$B,"S"))</f>
        <v>114071.03999999999</v>
      </c>
      <c r="Z26" s="144">
        <f>IF($B26=0,"",SUMIFS(INPUT_DATA!W:W,INPUT_DATA!$A:$A,$B26,INPUT_DATA!$B:$B,"S"))</f>
        <v>21453.08</v>
      </c>
      <c r="AA26" s="144">
        <f>IF($B26=0,"",SUMIFS(INPUT_DATA!X:X,INPUT_DATA!$A:$A,$B26,INPUT_DATA!$B:$B,"S"))</f>
        <v>0</v>
      </c>
      <c r="AB26" s="144">
        <f>IF($B26=0,"",SUMIFS(INPUT_DATA!Y:Y,INPUT_DATA!$A:$A,$B26,INPUT_DATA!$B:$B,"S"))</f>
        <v>0</v>
      </c>
      <c r="AC26" s="144">
        <f>IF($B26=0,"",SUMIFS(INPUT_DATA!Z:Z,INPUT_DATA!$A:$A,$B26,INPUT_DATA!$B:$B,"S"))</f>
        <v>0</v>
      </c>
      <c r="AD26" s="144">
        <f>IF($B26=0,"",SUMIFS(INPUT_DATA!AA:AA,INPUT_DATA!$A:$A,$B26,INPUT_DATA!$B:$B,"S"))</f>
        <v>0</v>
      </c>
      <c r="AE26" s="144">
        <f>IF($B26=0,"",SUMIFS(INPUT_DATA!AB:AB,INPUT_DATA!$A:$A,$B26,INPUT_DATA!$B:$B,"S"))</f>
        <v>0</v>
      </c>
      <c r="AF26" s="144">
        <f>IF($B26=0,"",SUMIFS(INPUT_DATA!AC:AC,INPUT_DATA!$A:$A,$B26,INPUT_DATA!$B:$B,"S"))</f>
        <v>0</v>
      </c>
      <c r="AG26" s="144">
        <f>IF($B26=0,"",SUMIFS(INPUT_DATA!AD:AD,INPUT_DATA!$A:$A,$B26,INPUT_DATA!$B:$B,"S"))</f>
        <v>0</v>
      </c>
      <c r="AH26" s="144">
        <f>IF($B26=0,"",SUMIFS(INPUT_DATA!AE:AE,INPUT_DATA!$A:$A,$B26,INPUT_DATA!$B:$B,"S"))</f>
        <v>5721.33</v>
      </c>
      <c r="AI26" s="144">
        <f>IF($B26=0,"",SUMIFS(INPUT_DATA!AF:AF,INPUT_DATA!$A:$A,$B26,INPUT_DATA!$B:$B,"S"))</f>
        <v>1152.02</v>
      </c>
      <c r="AJ26" s="144">
        <f>IF($B26=0,"",SUMIFS(INPUT_DATA!AG:AG,INPUT_DATA!$A:$A,$B26,INPUT_DATA!$B:$B,"S"))</f>
        <v>0</v>
      </c>
      <c r="AK26" s="144">
        <f>IF($B26=0,"",SUMIFS(INPUT_DATA!AK:AK,INPUT_DATA!$A:$A,$B26,INPUT_DATA!$B:$B,"S"))</f>
        <v>0</v>
      </c>
      <c r="AL26" s="144">
        <f>IF($B26=0,"",SUMIFS(INPUT_DATA!AL:AL,INPUT_DATA!$A:$A,$B26,INPUT_DATA!$B:$B,"S"))</f>
        <v>0</v>
      </c>
      <c r="AM26" s="144">
        <f>IF($B26=0,"",SUMIFS(INPUT_DATA!AM:AM,INPUT_DATA!$A:$A,$B26,INPUT_DATA!$B:$B,"S"))</f>
        <v>0</v>
      </c>
      <c r="AN26" s="144">
        <f>IF($B26=0,"",SUMIFS(INPUT_DATA!AN:AN,INPUT_DATA!$A:$A,$B26,INPUT_DATA!$B:$B,"S"))</f>
        <v>0</v>
      </c>
      <c r="AO26" s="144">
        <f>IF($B26=0,"",SUMIFS(INPUT_DATA!AO:AO,INPUT_DATA!$A:$A,$B26,INPUT_DATA!$B:$B,"S"))</f>
        <v>0</v>
      </c>
      <c r="AP26" s="144">
        <f>IF($B26=0,"",SUMIFS(INPUT_DATA!AP:AP,INPUT_DATA!$A:$A,$B26,INPUT_DATA!$B:$B,"S"))</f>
        <v>0</v>
      </c>
      <c r="AQ26" s="145">
        <f t="shared" si="9"/>
        <v>556760.09</v>
      </c>
      <c r="AR26" s="146">
        <f t="shared" si="10"/>
        <v>115694.63999999998</v>
      </c>
      <c r="AS26" s="147">
        <f t="shared" si="11"/>
        <v>0</v>
      </c>
      <c r="AT26" s="145">
        <f>IF($B26=0,"",SUMIFS(INPUT_DATA!AQ:AQ,INPUT_DATA!$A:$A,$B26,INPUT_DATA!$B:$B,"S"))</f>
        <v>556760.09</v>
      </c>
      <c r="AU26" s="146">
        <f>IF($B26=0,"",SUMIFS(INPUT_DATA!AR:AR,INPUT_DATA!$A:$A,$B26,INPUT_DATA!$B:$B,"S"))</f>
        <v>115694.64</v>
      </c>
      <c r="AV26" s="147">
        <f>IF($B26=0,"",SUMIFS(INPUT_DATA!AS:AS,INPUT_DATA!$A:$A,$B26,INPUT_DATA!$B:$B,"S"))</f>
        <v>0</v>
      </c>
      <c r="AW26" s="145">
        <f t="shared" si="12"/>
        <v>0</v>
      </c>
      <c r="AX26" s="146">
        <f t="shared" si="13"/>
        <v>-1.4551915228366852E-11</v>
      </c>
      <c r="AY26" s="147">
        <f t="shared" si="14"/>
        <v>0</v>
      </c>
      <c r="AZ26" s="148"/>
      <c r="BA26" s="138">
        <f>IF($B26=0,"",SUMIFS(INPUT_DATA!C:C,INPUT_DATA!$A:$A,$B26,INPUT_DATA!$B:$B,"D"))</f>
        <v>210535.09</v>
      </c>
      <c r="BB26" s="149">
        <f>IF($B26=0,"",SUMIFS(INPUT_DATA!E:E,INPUT_DATA!$A:$A,$B26,INPUT_DATA!$B:$B,"D"))</f>
        <v>310026.23999999999</v>
      </c>
      <c r="BC26" s="149">
        <f>IF($B26=0,"",SUMIFS(INPUT_DATA!F:F,INPUT_DATA!$A:$A,$B26,INPUT_DATA!$B:$B,"D"))</f>
        <v>0</v>
      </c>
      <c r="BD26" s="149">
        <f>IF($B26=0,"",SUMIFS(INPUT_DATA!G:G,INPUT_DATA!$A:$A,$B26,INPUT_DATA!$B:$B,"D"))</f>
        <v>0</v>
      </c>
      <c r="BE26" s="149">
        <f>IF($B26=0,"",SUMIFS(INPUT_DATA!H:H,INPUT_DATA!$A:$A,$B26,INPUT_DATA!$B:$B,"D"))</f>
        <v>0</v>
      </c>
      <c r="BF26" s="149">
        <f>IF($B26=0,"",SUMIFS(INPUT_DATA!I:I,INPUT_DATA!$A:$A,$B26,INPUT_DATA!$B:$B,"D"))</f>
        <v>0</v>
      </c>
      <c r="BG26" s="149">
        <f>IF($B26=0,"",SUMIFS(INPUT_DATA!J:J,INPUT_DATA!$A:$A,$B26,INPUT_DATA!$B:$B,"D"))</f>
        <v>0</v>
      </c>
      <c r="BH26" s="149">
        <f>IF($B26=0,"",SUMIFS(INPUT_DATA!K:K,INPUT_DATA!$A:$A,$B26,INPUT_DATA!$B:$B,"D"))</f>
        <v>563823.34</v>
      </c>
      <c r="BI26" s="149">
        <f>IF($B26=0,"",SUMIFS(INPUT_DATA!L:L,INPUT_DATA!$A:$A,$B26,INPUT_DATA!$B:$B,"D"))</f>
        <v>0</v>
      </c>
      <c r="BJ26" s="149">
        <f>IF($B26=0,"",SUMIFS(INPUT_DATA!M:M,INPUT_DATA!$A:$A,$B26,INPUT_DATA!$B:$B,"D"))</f>
        <v>210535.09</v>
      </c>
      <c r="BK26" s="149">
        <f>IF($B26=0,"",SUMIFS(INPUT_DATA!N:N,INPUT_DATA!$A:$A,$B26,INPUT_DATA!$B:$B,"D"))</f>
        <v>0</v>
      </c>
      <c r="BL26" s="150">
        <f t="shared" si="5"/>
        <v>253797.09999999995</v>
      </c>
      <c r="BM26" s="150">
        <f>IF($B26=0,"",SUMIFS(INPUT_DATA!O:O,INPUT_DATA!$A:$A,$B26,INPUT_DATA!$B:$B,"D"))</f>
        <v>253797.1</v>
      </c>
      <c r="BN26" s="150">
        <f t="shared" si="15"/>
        <v>-5.8207660913467407E-11</v>
      </c>
      <c r="BO26" s="153">
        <f>IF($B26=0,"",SUMIFS(INPUT_DATA!P:P,INPUT_DATA!$A:$A,$B26,INPUT_DATA!$B:$B,"D"))</f>
        <v>19395.57</v>
      </c>
      <c r="BP26" s="139">
        <f>IF($B26=0,"",SUMIFS(INPUT_DATA!Q:Q,INPUT_DATA!$A:$A,$B26,INPUT_DATA!$B:$B,"D"))</f>
        <v>192.91</v>
      </c>
      <c r="BQ26" s="139">
        <f>IF($B26=0,"",SUMIFS(INPUT_DATA!R:R,INPUT_DATA!$A:$A,$B26,INPUT_DATA!$B:$B,"D"))</f>
        <v>0</v>
      </c>
      <c r="BR26" s="149">
        <f>IF($B26=0,"",SUMIFS(INPUT_DATA!S:S,INPUT_DATA!$A:$A,$B26,INPUT_DATA!$B:$B,"D"))</f>
        <v>1321.45</v>
      </c>
      <c r="BS26" s="149">
        <f>IF($B26=0,"",SUMIFS(INPUT_DATA!T:T,INPUT_DATA!$A:$A,$B26,INPUT_DATA!$B:$B,"D"))</f>
        <v>370.57</v>
      </c>
      <c r="BT26" s="149">
        <f>IF($B26=0,"",SUMIFS(INPUT_DATA!U:U,INPUT_DATA!$A:$A,$B26,INPUT_DATA!$B:$B,"D"))</f>
        <v>0</v>
      </c>
      <c r="BU26" s="149">
        <f>IF($B26=0,"",SUMIFS(INPUT_DATA!V:V,INPUT_DATA!$A:$A,$B26,INPUT_DATA!$B:$B,"D"))</f>
        <v>2024.32</v>
      </c>
      <c r="BV26" s="149">
        <f>IF($B26=0,"",SUMIFS(INPUT_DATA!W:W,INPUT_DATA!$A:$A,$B26,INPUT_DATA!$B:$B,"D"))</f>
        <v>364.63</v>
      </c>
      <c r="BW26" s="149">
        <f>IF($B26=0,"",SUMIFS(INPUT_DATA!X:X,INPUT_DATA!$A:$A,$B26,INPUT_DATA!$B:$B,"D"))</f>
        <v>0</v>
      </c>
      <c r="BX26" s="149">
        <f>IF($B26=0,"",SUMIFS(INPUT_DATA!Y:Y,INPUT_DATA!$A:$A,$B26,INPUT_DATA!$B:$B,"D"))</f>
        <v>0</v>
      </c>
      <c r="BY26" s="149">
        <f>IF($B26=0,"",SUMIFS(INPUT_DATA!Z:Z,INPUT_DATA!$A:$A,$B26,INPUT_DATA!$B:$B,"D"))</f>
        <v>0</v>
      </c>
      <c r="BZ26" s="149">
        <f>IF($B26=0,"",SUMIFS(INPUT_DATA!AA:AA,INPUT_DATA!$A:$A,$B26,INPUT_DATA!$B:$B,"D"))</f>
        <v>0</v>
      </c>
      <c r="CA26" s="149">
        <f>IF($B26=0,"",SUMIFS(INPUT_DATA!AB:AB,INPUT_DATA!$A:$A,$B26,INPUT_DATA!$B:$B,"D"))</f>
        <v>0</v>
      </c>
      <c r="CB26" s="149">
        <f>IF($B26=0,"",SUMIFS(INPUT_DATA!AC:AC,INPUT_DATA!$A:$A,$B26,INPUT_DATA!$B:$B,"D"))</f>
        <v>0</v>
      </c>
      <c r="CC26" s="149">
        <f>IF($B26=0,"",SUMIFS(INPUT_DATA!AD:AD,INPUT_DATA!$A:$A,$B26,INPUT_DATA!$B:$B,"D"))</f>
        <v>0</v>
      </c>
      <c r="CD26" s="149">
        <f>IF($B26=0,"",SUMIFS(INPUT_DATA!AE:AE,INPUT_DATA!$A:$A,$B26,INPUT_DATA!$B:$B,"D"))</f>
        <v>5721.33</v>
      </c>
      <c r="CE26" s="149">
        <f>IF($B26=0,"",SUMIFS(INPUT_DATA!AF:AF,INPUT_DATA!$A:$A,$B26,INPUT_DATA!$B:$B,"D"))</f>
        <v>1152.02</v>
      </c>
      <c r="CF26" s="149">
        <f>IF($B26=0,"",SUMIFS(INPUT_DATA!AG:AG,INPUT_DATA!$A:$A,$B26,INPUT_DATA!$B:$B,"D"))</f>
        <v>0</v>
      </c>
      <c r="CG26" s="149">
        <f>IF($B26=0,"",SUMIFS(INPUT_DATA!AH:AH,INPUT_DATA!$A:$A,$B26,INPUT_DATA!$B:$B,"D"))</f>
        <v>0</v>
      </c>
      <c r="CH26" s="149">
        <f>IF($B26=0,"",SUMIFS(INPUT_DATA!AI:AI,INPUT_DATA!$A:$A,$B26,INPUT_DATA!$B:$B,"D"))</f>
        <v>0</v>
      </c>
      <c r="CI26" s="149">
        <f>IF($B26=0,"",SUMIFS(INPUT_DATA!AJ:AJ,INPUT_DATA!$A:$A,$B26,INPUT_DATA!$B:$B,"D"))</f>
        <v>0</v>
      </c>
      <c r="CJ26" s="140">
        <f>IF($B26=0,"",SUMIFS(INPUT_DATA!AK:AK,INPUT_DATA!$A:$A,$B26,INPUT_DATA!$B:$B,"D"))</f>
        <v>19395.57</v>
      </c>
      <c r="CK26" s="140">
        <f>IF($B26=0,"",SUMIFS(INPUT_DATA!AL:AL,INPUT_DATA!$A:$A,$B26,INPUT_DATA!$B:$B,"D"))</f>
        <v>192.91</v>
      </c>
      <c r="CL26" s="140">
        <f>IF($B26=0,"",SUMIFS(INPUT_DATA!AM:AM,INPUT_DATA!$A:$A,$B26,INPUT_DATA!$B:$B,"D"))</f>
        <v>0</v>
      </c>
      <c r="CM26" s="140">
        <f>IF($B26=0,"",SUMIFS(INPUT_DATA!AN:AN,INPUT_DATA!$A:$A,$B26,INPUT_DATA!$B:$B,"D"))</f>
        <v>0</v>
      </c>
      <c r="CN26" s="140">
        <f>IF($B26=0,"",SUMIFS(INPUT_DATA!AO:AO,INPUT_DATA!$A:$A,$B26,INPUT_DATA!$B:$B,"D"))</f>
        <v>0</v>
      </c>
      <c r="CO26" s="140">
        <f>IF($B26=0,"",SUMIFS(INPUT_DATA!AP:AP,INPUT_DATA!$A:$A,$B26,INPUT_DATA!$B:$B,"D"))</f>
        <v>0</v>
      </c>
      <c r="CP26" s="154">
        <f t="shared" si="6"/>
        <v>5018.4599999999991</v>
      </c>
      <c r="CQ26" s="154">
        <f t="shared" si="2"/>
        <v>1157.9599999999998</v>
      </c>
      <c r="CR26" s="154">
        <f t="shared" si="3"/>
        <v>0</v>
      </c>
      <c r="CS26" s="139">
        <f>IF($B26=0,"",SUMIFS(INPUT_DATA!AQ:AQ,INPUT_DATA!$A:$A,$B26,INPUT_DATA!$B:$B,"D"))</f>
        <v>5018.46</v>
      </c>
      <c r="CT26" s="154">
        <f>IF($B26=0,"",SUMIFS(INPUT_DATA!AR:AR,INPUT_DATA!$A:$A,$B26,INPUT_DATA!$B:$B,"D"))</f>
        <v>1157.96</v>
      </c>
      <c r="CU26" s="154">
        <f>IF($B26=0,"",SUMIFS(INPUT_DATA!AS:AS,INPUT_DATA!$A:$A,$B26,INPUT_DATA!$B:$B,"D"))</f>
        <v>0</v>
      </c>
      <c r="CV26" s="139">
        <f t="shared" si="17"/>
        <v>-9.0949470177292824E-13</v>
      </c>
      <c r="CW26" s="154">
        <f t="shared" si="18"/>
        <v>-2.2737367544323206E-13</v>
      </c>
      <c r="CX26" s="155">
        <f t="shared" si="19"/>
        <v>0</v>
      </c>
      <c r="CY26" s="148"/>
    </row>
    <row r="27" spans="2:104">
      <c r="B27" s="137">
        <f>INPUT_DATA!CR14</f>
        <v>45961</v>
      </c>
      <c r="C27" s="139">
        <f>IF($B27=0,"",SUMIFS(INPUT_DATA!C:C,INPUT_DATA!$A:$A,$B27,INPUT_DATA!$B:$B,"S"))</f>
        <v>11613993146.950001</v>
      </c>
      <c r="D27" s="139">
        <f>IF($B27=0,"",SUMIFS(INPUT_DATA!D:D,INPUT_DATA!$A:$A,$B27,INPUT_DATA!$B:$B,"S"))</f>
        <v>0</v>
      </c>
      <c r="E27" s="140">
        <f>IF($B27=0,"",SUMIFS(INPUT_DATA!E:E,INPUT_DATA!$A:$A,$B27,INPUT_DATA!$B:$B,"S"))</f>
        <v>60920128.090000004</v>
      </c>
      <c r="F27" s="140">
        <f>IF($B27=0,"",SUMIFS(INPUT_DATA!F:F,INPUT_DATA!$A:$A,$B27,INPUT_DATA!$B:$B,"S"))</f>
        <v>30948441.43</v>
      </c>
      <c r="G27" s="140">
        <f>IF($B27=0,"",SUMIFS(INPUT_DATA!G:G,INPUT_DATA!$A:$A,$B27,INPUT_DATA!$B:$B,"S"))</f>
        <v>0</v>
      </c>
      <c r="H27" s="140">
        <f>IF($B27=0,"",SUMIFS(INPUT_DATA!H:H,INPUT_DATA!$A:$A,$B27,INPUT_DATA!$B:$B,"S"))</f>
        <v>0</v>
      </c>
      <c r="I27" s="140">
        <f>IF($B27=0,"",SUMIFS(INPUT_DATA!I:I,INPUT_DATA!$A:$A,$B27,INPUT_DATA!$B:$B,"S"))</f>
        <v>0</v>
      </c>
      <c r="J27" s="140">
        <f>IF($B27=0,"",SUMIFS(INPUT_DATA!J:J,INPUT_DATA!$A:$A,$B27,INPUT_DATA!$B:$B,"S"))</f>
        <v>0</v>
      </c>
      <c r="K27" s="140">
        <f>IF($B27=0,"",SUMIFS(INPUT_DATA!K:K,INPUT_DATA!$A:$A,$B27,INPUT_DATA!$B:$B,"S"))</f>
        <v>229091.41</v>
      </c>
      <c r="L27" s="140">
        <f>IF($B27=0,"",SUMIFS(INPUT_DATA!L:L,INPUT_DATA!$A:$A,$B27,INPUT_DATA!$B:$B,"S"))</f>
        <v>0</v>
      </c>
      <c r="M27" s="140">
        <f>IF($B27=0,"",SUMIFS(INPUT_DATA!M:M,INPUT_DATA!$A:$A,$B27,INPUT_DATA!$B:$B,"S"))</f>
        <v>17011954.719999999</v>
      </c>
      <c r="N27" s="140">
        <f>IF($B27=0,"",SUMIFS(INPUT_DATA!N:N,INPUT_DATA!$A:$A,$B27,INPUT_DATA!$B:$B,"S"))</f>
        <v>3661681.35</v>
      </c>
      <c r="O27" s="141">
        <f t="shared" si="7"/>
        <v>11501221849.950001</v>
      </c>
      <c r="P27" s="142">
        <f>IF($B27=0,"",SUMIFS(INPUT_DATA!O:O,INPUT_DATA!$A:$A,$B27,INPUT_DATA!$B:$B,"S"))</f>
        <v>11501221849.950001</v>
      </c>
      <c r="Q27" s="142">
        <f t="shared" si="8"/>
        <v>0</v>
      </c>
      <c r="R27" s="142">
        <f>IF($B27=0,"",SUMIFS(INPUT_DATA!BL:BL,INPUT_DATA!$A:$A,$B27,INPUT_DATA!$B:$B,"S"))</f>
        <v>12775388.98</v>
      </c>
      <c r="S27" s="143">
        <f>IF($B27=0,"",SUMIFS(INPUT_DATA!P:P,INPUT_DATA!$A:$A,$B27,INPUT_DATA!$B:$B,"S"))</f>
        <v>337301.18</v>
      </c>
      <c r="T27" s="143">
        <f>IF($B27=0,"",SUMIFS(INPUT_DATA!Q:Q,INPUT_DATA!$A:$A,$B27,INPUT_DATA!$B:$B,"S"))</f>
        <v>63173.58</v>
      </c>
      <c r="U27" s="143">
        <f>IF($B27=0,"",SUMIFS(INPUT_DATA!R:R,INPUT_DATA!$A:$A,$B27,INPUT_DATA!$B:$B,"S"))</f>
        <v>0</v>
      </c>
      <c r="V27" s="144">
        <f>IF($B27=0,"",SUMIFS(INPUT_DATA!S:S,INPUT_DATA!$A:$A,$B27,INPUT_DATA!$B:$B,"S"))</f>
        <v>218614.39</v>
      </c>
      <c r="W27" s="144">
        <f>IF($B27=0,"",SUMIFS(INPUT_DATA!T:T,INPUT_DATA!$A:$A,$B27,INPUT_DATA!$B:$B,"S"))</f>
        <v>39904.74</v>
      </c>
      <c r="X27" s="144">
        <f>IF($B27=0,"",SUMIFS(INPUT_DATA!U:U,INPUT_DATA!$A:$A,$B27,INPUT_DATA!$B:$B,"S"))</f>
        <v>0</v>
      </c>
      <c r="Y27" s="144">
        <f>IF($B27=0,"",SUMIFS(INPUT_DATA!V:V,INPUT_DATA!$A:$A,$B27,INPUT_DATA!$B:$B,"S"))</f>
        <v>149461.65</v>
      </c>
      <c r="Z27" s="144">
        <f>IF($B27=0,"",SUMIFS(INPUT_DATA!W:W,INPUT_DATA!$A:$A,$B27,INPUT_DATA!$B:$B,"S"))</f>
        <v>24638.29</v>
      </c>
      <c r="AA27" s="144">
        <f>IF($B27=0,"",SUMIFS(INPUT_DATA!X:X,INPUT_DATA!$A:$A,$B27,INPUT_DATA!$B:$B,"S"))</f>
        <v>0</v>
      </c>
      <c r="AB27" s="144">
        <f>IF($B27=0,"",SUMIFS(INPUT_DATA!Y:Y,INPUT_DATA!$A:$A,$B27,INPUT_DATA!$B:$B,"S"))</f>
        <v>0</v>
      </c>
      <c r="AC27" s="144">
        <f>IF($B27=0,"",SUMIFS(INPUT_DATA!Z:Z,INPUT_DATA!$A:$A,$B27,INPUT_DATA!$B:$B,"S"))</f>
        <v>0</v>
      </c>
      <c r="AD27" s="144">
        <f>IF($B27=0,"",SUMIFS(INPUT_DATA!AA:AA,INPUT_DATA!$A:$A,$B27,INPUT_DATA!$B:$B,"S"))</f>
        <v>0</v>
      </c>
      <c r="AE27" s="144">
        <f>IF($B27=0,"",SUMIFS(INPUT_DATA!AB:AB,INPUT_DATA!$A:$A,$B27,INPUT_DATA!$B:$B,"S"))</f>
        <v>0</v>
      </c>
      <c r="AF27" s="144">
        <f>IF($B27=0,"",SUMIFS(INPUT_DATA!AC:AC,INPUT_DATA!$A:$A,$B27,INPUT_DATA!$B:$B,"S"))</f>
        <v>0</v>
      </c>
      <c r="AG27" s="144">
        <f>IF($B27=0,"",SUMIFS(INPUT_DATA!AD:AD,INPUT_DATA!$A:$A,$B27,INPUT_DATA!$B:$B,"S"))</f>
        <v>0</v>
      </c>
      <c r="AH27" s="144">
        <f>IF($B27=0,"",SUMIFS(INPUT_DATA!AE:AE,INPUT_DATA!$A:$A,$B27,INPUT_DATA!$B:$B,"S"))</f>
        <v>1821.86</v>
      </c>
      <c r="AI27" s="144">
        <f>IF($B27=0,"",SUMIFS(INPUT_DATA!AF:AF,INPUT_DATA!$A:$A,$B27,INPUT_DATA!$B:$B,"S"))</f>
        <v>166.55</v>
      </c>
      <c r="AJ27" s="144">
        <f>IF($B27=0,"",SUMIFS(INPUT_DATA!AG:AG,INPUT_DATA!$A:$A,$B27,INPUT_DATA!$B:$B,"S"))</f>
        <v>0</v>
      </c>
      <c r="AK27" s="144">
        <f>IF($B27=0,"",SUMIFS(INPUT_DATA!AK:AK,INPUT_DATA!$A:$A,$B27,INPUT_DATA!$B:$B,"S"))</f>
        <v>3069.13</v>
      </c>
      <c r="AL27" s="144">
        <f>IF($B27=0,"",SUMIFS(INPUT_DATA!AL:AL,INPUT_DATA!$A:$A,$B27,INPUT_DATA!$B:$B,"S"))</f>
        <v>526.25</v>
      </c>
      <c r="AM27" s="144">
        <f>IF($B27=0,"",SUMIFS(INPUT_DATA!AM:AM,INPUT_DATA!$A:$A,$B27,INPUT_DATA!$B:$B,"S"))</f>
        <v>0</v>
      </c>
      <c r="AN27" s="144">
        <f>IF($B27=0,"",SUMIFS(INPUT_DATA!AN:AN,INPUT_DATA!$A:$A,$B27,INPUT_DATA!$B:$B,"S"))</f>
        <v>0</v>
      </c>
      <c r="AO27" s="144">
        <f>IF($B27=0,"",SUMIFS(INPUT_DATA!AO:AO,INPUT_DATA!$A:$A,$B27,INPUT_DATA!$B:$B,"S"))</f>
        <v>0</v>
      </c>
      <c r="AP27" s="144">
        <f>IF($B27=0,"",SUMIFS(INPUT_DATA!AP:AP,INPUT_DATA!$A:$A,$B27,INPUT_DATA!$B:$B,"S"))</f>
        <v>0</v>
      </c>
      <c r="AQ27" s="145">
        <f t="shared" si="9"/>
        <v>401562.93000000005</v>
      </c>
      <c r="AR27" s="146">
        <f t="shared" si="10"/>
        <v>77747.23</v>
      </c>
      <c r="AS27" s="147">
        <f t="shared" si="11"/>
        <v>0</v>
      </c>
      <c r="AT27" s="145">
        <f>IF($B27=0,"",SUMIFS(INPUT_DATA!AQ:AQ,INPUT_DATA!$A:$A,$B27,INPUT_DATA!$B:$B,"S"))</f>
        <v>401562.93</v>
      </c>
      <c r="AU27" s="146">
        <f>IF($B27=0,"",SUMIFS(INPUT_DATA!AR:AR,INPUT_DATA!$A:$A,$B27,INPUT_DATA!$B:$B,"S"))</f>
        <v>77747.23</v>
      </c>
      <c r="AV27" s="147">
        <f>IF($B27=0,"",SUMIFS(INPUT_DATA!AS:AS,INPUT_DATA!$A:$A,$B27,INPUT_DATA!$B:$B,"S"))</f>
        <v>0</v>
      </c>
      <c r="AW27" s="145">
        <f t="shared" si="12"/>
        <v>5.8207660913467407E-11</v>
      </c>
      <c r="AX27" s="146">
        <f t="shared" si="13"/>
        <v>0</v>
      </c>
      <c r="AY27" s="147">
        <f t="shared" si="14"/>
        <v>0</v>
      </c>
      <c r="AZ27" s="148"/>
      <c r="BA27" s="138">
        <f>IF($B27=0,"",SUMIFS(INPUT_DATA!C:C,INPUT_DATA!$A:$A,$B27,INPUT_DATA!$B:$B,"D"))</f>
        <v>0</v>
      </c>
      <c r="BB27" s="149">
        <f>IF($B27=0,"",SUMIFS(INPUT_DATA!E:E,INPUT_DATA!$A:$A,$B27,INPUT_DATA!$B:$B,"D"))</f>
        <v>18556.32</v>
      </c>
      <c r="BC27" s="149">
        <f>IF($B27=0,"",SUMIFS(INPUT_DATA!F:F,INPUT_DATA!$A:$A,$B27,INPUT_DATA!$B:$B,"D"))</f>
        <v>0</v>
      </c>
      <c r="BD27" s="149">
        <f>IF($B27=0,"",SUMIFS(INPUT_DATA!G:G,INPUT_DATA!$A:$A,$B27,INPUT_DATA!$B:$B,"D"))</f>
        <v>0</v>
      </c>
      <c r="BE27" s="149">
        <f>IF($B27=0,"",SUMIFS(INPUT_DATA!H:H,INPUT_DATA!$A:$A,$B27,INPUT_DATA!$B:$B,"D"))</f>
        <v>0</v>
      </c>
      <c r="BF27" s="149">
        <f>IF($B27=0,"",SUMIFS(INPUT_DATA!I:I,INPUT_DATA!$A:$A,$B27,INPUT_DATA!$B:$B,"D"))</f>
        <v>0</v>
      </c>
      <c r="BG27" s="149">
        <f>IF($B27=0,"",SUMIFS(INPUT_DATA!J:J,INPUT_DATA!$A:$A,$B27,INPUT_DATA!$B:$B,"D"))</f>
        <v>0</v>
      </c>
      <c r="BH27" s="149">
        <f>IF($B27=0,"",SUMIFS(INPUT_DATA!K:K,INPUT_DATA!$A:$A,$B27,INPUT_DATA!$B:$B,"D"))</f>
        <v>229091.41</v>
      </c>
      <c r="BI27" s="149">
        <f>IF($B27=0,"",SUMIFS(INPUT_DATA!L:L,INPUT_DATA!$A:$A,$B27,INPUT_DATA!$B:$B,"D"))</f>
        <v>0</v>
      </c>
      <c r="BJ27" s="149">
        <f>IF($B27=0,"",SUMIFS(INPUT_DATA!M:M,INPUT_DATA!$A:$A,$B27,INPUT_DATA!$B:$B,"D"))</f>
        <v>0</v>
      </c>
      <c r="BK27" s="149">
        <f>IF($B27=0,"",SUMIFS(INPUT_DATA!N:N,INPUT_DATA!$A:$A,$B27,INPUT_DATA!$B:$B,"D"))</f>
        <v>0</v>
      </c>
      <c r="BL27" s="150">
        <f t="shared" si="5"/>
        <v>210535.09</v>
      </c>
      <c r="BM27" s="150">
        <f>IF($B27=0,"",SUMIFS(INPUT_DATA!O:O,INPUT_DATA!$A:$A,$B27,INPUT_DATA!$B:$B,"D"))</f>
        <v>210535.09</v>
      </c>
      <c r="BN27" s="150">
        <f t="shared" si="15"/>
        <v>0</v>
      </c>
      <c r="BO27" s="153">
        <f>IF($B27=0,"",SUMIFS(INPUT_DATA!P:P,INPUT_DATA!$A:$A,$B27,INPUT_DATA!$B:$B,"D"))</f>
        <v>0</v>
      </c>
      <c r="BP27" s="139">
        <f>IF($B27=0,"",SUMIFS(INPUT_DATA!Q:Q,INPUT_DATA!$A:$A,$B27,INPUT_DATA!$B:$B,"D"))</f>
        <v>0</v>
      </c>
      <c r="BQ27" s="139">
        <f>IF($B27=0,"",SUMIFS(INPUT_DATA!R:R,INPUT_DATA!$A:$A,$B27,INPUT_DATA!$B:$B,"D"))</f>
        <v>0</v>
      </c>
      <c r="BR27" s="149">
        <f>IF($B27=0,"",SUMIFS(INPUT_DATA!S:S,INPUT_DATA!$A:$A,$B27,INPUT_DATA!$B:$B,"D"))</f>
        <v>17573.71</v>
      </c>
      <c r="BS27" s="149">
        <f>IF($B27=0,"",SUMIFS(INPUT_DATA!T:T,INPUT_DATA!$A:$A,$B27,INPUT_DATA!$B:$B,"D"))</f>
        <v>26.36</v>
      </c>
      <c r="BT27" s="149">
        <f>IF($B27=0,"",SUMIFS(INPUT_DATA!U:U,INPUT_DATA!$A:$A,$B27,INPUT_DATA!$B:$B,"D"))</f>
        <v>0</v>
      </c>
      <c r="BU27" s="149">
        <f>IF($B27=0,"",SUMIFS(INPUT_DATA!V:V,INPUT_DATA!$A:$A,$B27,INPUT_DATA!$B:$B,"D"))</f>
        <v>0</v>
      </c>
      <c r="BV27" s="149">
        <f>IF($B27=0,"",SUMIFS(INPUT_DATA!W:W,INPUT_DATA!$A:$A,$B27,INPUT_DATA!$B:$B,"D"))</f>
        <v>0</v>
      </c>
      <c r="BW27" s="149">
        <f>IF($B27=0,"",SUMIFS(INPUT_DATA!X:X,INPUT_DATA!$A:$A,$B27,INPUT_DATA!$B:$B,"D"))</f>
        <v>0</v>
      </c>
      <c r="BX27" s="149">
        <f>IF($B27=0,"",SUMIFS(INPUT_DATA!Y:Y,INPUT_DATA!$A:$A,$B27,INPUT_DATA!$B:$B,"D"))</f>
        <v>0</v>
      </c>
      <c r="BY27" s="149">
        <f>IF($B27=0,"",SUMIFS(INPUT_DATA!Z:Z,INPUT_DATA!$A:$A,$B27,INPUT_DATA!$B:$B,"D"))</f>
        <v>0</v>
      </c>
      <c r="BZ27" s="149">
        <f>IF($B27=0,"",SUMIFS(INPUT_DATA!AA:AA,INPUT_DATA!$A:$A,$B27,INPUT_DATA!$B:$B,"D"))</f>
        <v>0</v>
      </c>
      <c r="CA27" s="149">
        <f>IF($B27=0,"",SUMIFS(INPUT_DATA!AB:AB,INPUT_DATA!$A:$A,$B27,INPUT_DATA!$B:$B,"D"))</f>
        <v>0</v>
      </c>
      <c r="CB27" s="149">
        <f>IF($B27=0,"",SUMIFS(INPUT_DATA!AC:AC,INPUT_DATA!$A:$A,$B27,INPUT_DATA!$B:$B,"D"))</f>
        <v>0</v>
      </c>
      <c r="CC27" s="149">
        <f>IF($B27=0,"",SUMIFS(INPUT_DATA!AD:AD,INPUT_DATA!$A:$A,$B27,INPUT_DATA!$B:$B,"D"))</f>
        <v>0</v>
      </c>
      <c r="CD27" s="149">
        <f>IF($B27=0,"",SUMIFS(INPUT_DATA!AE:AE,INPUT_DATA!$A:$A,$B27,INPUT_DATA!$B:$B,"D"))</f>
        <v>1821.86</v>
      </c>
      <c r="CE27" s="149">
        <f>IF($B27=0,"",SUMIFS(INPUT_DATA!AF:AF,INPUT_DATA!$A:$A,$B27,INPUT_DATA!$B:$B,"D"))</f>
        <v>166.55</v>
      </c>
      <c r="CF27" s="149">
        <f>IF($B27=0,"",SUMIFS(INPUT_DATA!AG:AG,INPUT_DATA!$A:$A,$B27,INPUT_DATA!$B:$B,"D"))</f>
        <v>0</v>
      </c>
      <c r="CG27" s="149">
        <f>IF($B27=0,"",SUMIFS(INPUT_DATA!AH:AH,INPUT_DATA!$A:$A,$B27,INPUT_DATA!$B:$B,"D"))</f>
        <v>0</v>
      </c>
      <c r="CH27" s="149">
        <f>IF($B27=0,"",SUMIFS(INPUT_DATA!AI:AI,INPUT_DATA!$A:$A,$B27,INPUT_DATA!$B:$B,"D"))</f>
        <v>0</v>
      </c>
      <c r="CI27" s="149">
        <f>IF($B27=0,"",SUMIFS(INPUT_DATA!AJ:AJ,INPUT_DATA!$A:$A,$B27,INPUT_DATA!$B:$B,"D"))</f>
        <v>0</v>
      </c>
      <c r="CJ27" s="140">
        <f>IF($B27=0,"",SUMIFS(INPUT_DATA!AK:AK,INPUT_DATA!$A:$A,$B27,INPUT_DATA!$B:$B,"D"))</f>
        <v>0</v>
      </c>
      <c r="CK27" s="140">
        <f>IF($B27=0,"",SUMIFS(INPUT_DATA!AL:AL,INPUT_DATA!$A:$A,$B27,INPUT_DATA!$B:$B,"D"))</f>
        <v>0</v>
      </c>
      <c r="CL27" s="140">
        <f>IF($B27=0,"",SUMIFS(INPUT_DATA!AM:AM,INPUT_DATA!$A:$A,$B27,INPUT_DATA!$B:$B,"D"))</f>
        <v>0</v>
      </c>
      <c r="CM27" s="140">
        <f>IF($B27=0,"",SUMIFS(INPUT_DATA!AN:AN,INPUT_DATA!$A:$A,$B27,INPUT_DATA!$B:$B,"D"))</f>
        <v>0</v>
      </c>
      <c r="CN27" s="140">
        <f>IF($B27=0,"",SUMIFS(INPUT_DATA!AO:AO,INPUT_DATA!$A:$A,$B27,INPUT_DATA!$B:$B,"D"))</f>
        <v>0</v>
      </c>
      <c r="CO27" s="140">
        <f>IF($B27=0,"",SUMIFS(INPUT_DATA!AP:AP,INPUT_DATA!$A:$A,$B27,INPUT_DATA!$B:$B,"D"))</f>
        <v>0</v>
      </c>
      <c r="CP27" s="154">
        <f t="shared" si="6"/>
        <v>19395.57</v>
      </c>
      <c r="CQ27" s="154">
        <f t="shared" si="2"/>
        <v>192.91000000000003</v>
      </c>
      <c r="CR27" s="154">
        <f t="shared" si="3"/>
        <v>0</v>
      </c>
      <c r="CS27" s="139">
        <f>IF($B27=0,"",SUMIFS(INPUT_DATA!AQ:AQ,INPUT_DATA!$A:$A,$B27,INPUT_DATA!$B:$B,"D"))</f>
        <v>19395.57</v>
      </c>
      <c r="CT27" s="154">
        <f>IF($B27=0,"",SUMIFS(INPUT_DATA!AR:AR,INPUT_DATA!$A:$A,$B27,INPUT_DATA!$B:$B,"D"))</f>
        <v>192.91</v>
      </c>
      <c r="CU27" s="154">
        <f>IF($B27=0,"",SUMIFS(INPUT_DATA!AS:AS,INPUT_DATA!$A:$A,$B27,INPUT_DATA!$B:$B,"D"))</f>
        <v>0</v>
      </c>
      <c r="CV27" s="139">
        <f t="shared" si="17"/>
        <v>0</v>
      </c>
      <c r="CW27" s="154">
        <f t="shared" si="18"/>
        <v>2.8421709430404007E-14</v>
      </c>
      <c r="CX27" s="155">
        <f t="shared" si="19"/>
        <v>0</v>
      </c>
      <c r="CY27" s="148"/>
    </row>
    <row r="28" spans="2:104">
      <c r="B28" s="137">
        <f>INPUT_DATA!CR15</f>
        <v>45930</v>
      </c>
      <c r="C28" s="139">
        <f>IF($B28=0,"",SUMIFS(INPUT_DATA!C:C,INPUT_DATA!$A:$A,$B28,INPUT_DATA!$B:$B,"S"))</f>
        <v>7430770897.8500004</v>
      </c>
      <c r="D28" s="139">
        <f>IF($B28=0,"",SUMIFS(INPUT_DATA!D:D,INPUT_DATA!$A:$A,$B28,INPUT_DATA!$B:$B,"S"))</f>
        <v>4246326267.73</v>
      </c>
      <c r="E28" s="140">
        <f>IF($B28=0,"",SUMIFS(INPUT_DATA!E:E,INPUT_DATA!$A:$A,$B28,INPUT_DATA!$B:$B,"S"))</f>
        <v>40886125.289999999</v>
      </c>
      <c r="F28" s="140">
        <f>IF($B28=0,"",SUMIFS(INPUT_DATA!F:F,INPUT_DATA!$A:$A,$B28,INPUT_DATA!$B:$B,"S"))</f>
        <v>18140271.010000002</v>
      </c>
      <c r="G28" s="140">
        <f>IF($B28=0,"",SUMIFS(INPUT_DATA!G:G,INPUT_DATA!$A:$A,$B28,INPUT_DATA!$B:$B,"S"))</f>
        <v>0</v>
      </c>
      <c r="H28" s="140">
        <f>IF($B28=0,"",SUMIFS(INPUT_DATA!H:H,INPUT_DATA!$A:$A,$B28,INPUT_DATA!$B:$B,"S"))</f>
        <v>0</v>
      </c>
      <c r="I28" s="140">
        <f>IF($B28=0,"",SUMIFS(INPUT_DATA!I:I,INPUT_DATA!$A:$A,$B28,INPUT_DATA!$B:$B,"S"))</f>
        <v>0</v>
      </c>
      <c r="J28" s="140">
        <f>IF($B28=0,"",SUMIFS(INPUT_DATA!J:J,INPUT_DATA!$A:$A,$B28,INPUT_DATA!$B:$B,"S"))</f>
        <v>0</v>
      </c>
      <c r="K28" s="140">
        <f>IF($B28=0,"",SUMIFS(INPUT_DATA!K:K,INPUT_DATA!$A:$A,$B28,INPUT_DATA!$B:$B,"S"))</f>
        <v>414679.66</v>
      </c>
      <c r="L28" s="140">
        <f>IF($B28=0,"",SUMIFS(INPUT_DATA!L:L,INPUT_DATA!$A:$A,$B28,INPUT_DATA!$B:$B,"S"))</f>
        <v>0</v>
      </c>
      <c r="M28" s="140">
        <f>IF($B28=0,"",SUMIFS(INPUT_DATA!M:M,INPUT_DATA!$A:$A,$B28,INPUT_DATA!$B:$B,"S"))</f>
        <v>3662942.67</v>
      </c>
      <c r="N28" s="140">
        <f>IF($B28=0,"",SUMIFS(INPUT_DATA!N:N,INPUT_DATA!$A:$A,$B28,INPUT_DATA!$B:$B,"S"))</f>
        <v>0</v>
      </c>
      <c r="O28" s="141">
        <f t="shared" si="7"/>
        <v>11613993146.949999</v>
      </c>
      <c r="P28" s="142">
        <f>IF($B28=0,"",SUMIFS(INPUT_DATA!O:O,INPUT_DATA!$A:$A,$B28,INPUT_DATA!$B:$B,"S"))</f>
        <v>11613993146.950001</v>
      </c>
      <c r="Q28" s="142">
        <f t="shared" si="8"/>
        <v>-1.9073486328125E-6</v>
      </c>
      <c r="R28" s="142">
        <f>IF($B28=0,"",SUMIFS(INPUT_DATA!BL:BL,INPUT_DATA!$A:$A,$B28,INPUT_DATA!$B:$B,"S"))</f>
        <v>12728722.32</v>
      </c>
      <c r="S28" s="143">
        <f>IF($B28=0,"",SUMIFS(INPUT_DATA!P:P,INPUT_DATA!$A:$A,$B28,INPUT_DATA!$B:$B,"S"))</f>
        <v>556818.38</v>
      </c>
      <c r="T28" s="143">
        <f>IF($B28=0,"",SUMIFS(INPUT_DATA!Q:Q,INPUT_DATA!$A:$A,$B28,INPUT_DATA!$B:$B,"S"))</f>
        <v>104028.52</v>
      </c>
      <c r="U28" s="143">
        <f>IF($B28=0,"",SUMIFS(INPUT_DATA!R:R,INPUT_DATA!$A:$A,$B28,INPUT_DATA!$B:$B,"S"))</f>
        <v>0</v>
      </c>
      <c r="V28" s="144">
        <f>IF($B28=0,"",SUMIFS(INPUT_DATA!S:S,INPUT_DATA!$A:$A,$B28,INPUT_DATA!$B:$B,"S"))</f>
        <v>127109.58</v>
      </c>
      <c r="W28" s="144">
        <f>IF($B28=0,"",SUMIFS(INPUT_DATA!T:T,INPUT_DATA!$A:$A,$B28,INPUT_DATA!$B:$B,"S"))</f>
        <v>23600.81</v>
      </c>
      <c r="X28" s="144">
        <f>IF($B28=0,"",SUMIFS(INPUT_DATA!U:U,INPUT_DATA!$A:$A,$B28,INPUT_DATA!$B:$B,"S"))</f>
        <v>0</v>
      </c>
      <c r="Y28" s="144">
        <f>IF($B28=0,"",SUMIFS(INPUT_DATA!V:V,INPUT_DATA!$A:$A,$B28,INPUT_DATA!$B:$B,"S"))</f>
        <v>343243.5</v>
      </c>
      <c r="Z28" s="144">
        <f>IF($B28=0,"",SUMIFS(INPUT_DATA!W:W,INPUT_DATA!$A:$A,$B28,INPUT_DATA!$B:$B,"S"))</f>
        <v>64031.839999999997</v>
      </c>
      <c r="AA28" s="144">
        <f>IF($B28=0,"",SUMIFS(INPUT_DATA!X:X,INPUT_DATA!$A:$A,$B28,INPUT_DATA!$B:$B,"S"))</f>
        <v>0</v>
      </c>
      <c r="AB28" s="144">
        <f>IF($B28=0,"",SUMIFS(INPUT_DATA!Y:Y,INPUT_DATA!$A:$A,$B28,INPUT_DATA!$B:$B,"S"))</f>
        <v>339.56</v>
      </c>
      <c r="AC28" s="144">
        <f>IF($B28=0,"",SUMIFS(INPUT_DATA!Z:Z,INPUT_DATA!$A:$A,$B28,INPUT_DATA!$B:$B,"S"))</f>
        <v>57.87</v>
      </c>
      <c r="AD28" s="144">
        <f>IF($B28=0,"",SUMIFS(INPUT_DATA!AA:AA,INPUT_DATA!$A:$A,$B28,INPUT_DATA!$B:$B,"S"))</f>
        <v>0</v>
      </c>
      <c r="AE28" s="144">
        <f>IF($B28=0,"",SUMIFS(INPUT_DATA!AB:AB,INPUT_DATA!$A:$A,$B28,INPUT_DATA!$B:$B,"S"))</f>
        <v>0</v>
      </c>
      <c r="AF28" s="144">
        <f>IF($B28=0,"",SUMIFS(INPUT_DATA!AC:AC,INPUT_DATA!$A:$A,$B28,INPUT_DATA!$B:$B,"S"))</f>
        <v>0</v>
      </c>
      <c r="AG28" s="144">
        <f>IF($B28=0,"",SUMIFS(INPUT_DATA!AD:AD,INPUT_DATA!$A:$A,$B28,INPUT_DATA!$B:$B,"S"))</f>
        <v>0</v>
      </c>
      <c r="AH28" s="144">
        <f>IF($B28=0,"",SUMIFS(INPUT_DATA!AE:AE,INPUT_DATA!$A:$A,$B28,INPUT_DATA!$B:$B,"S"))</f>
        <v>1384.77</v>
      </c>
      <c r="AI28" s="144">
        <f>IF($B28=0,"",SUMIFS(INPUT_DATA!AF:AF,INPUT_DATA!$A:$A,$B28,INPUT_DATA!$B:$B,"S"))</f>
        <v>342.25</v>
      </c>
      <c r="AJ28" s="144">
        <f>IF($B28=0,"",SUMIFS(INPUT_DATA!AG:AG,INPUT_DATA!$A:$A,$B28,INPUT_DATA!$B:$B,"S"))</f>
        <v>0</v>
      </c>
      <c r="AK28" s="144">
        <f>IF($B28=0,"",SUMIFS(INPUT_DATA!AK:AK,INPUT_DATA!$A:$A,$B28,INPUT_DATA!$B:$B,"S"))</f>
        <v>1658.95</v>
      </c>
      <c r="AL28" s="144">
        <f>IF($B28=0,"",SUMIFS(INPUT_DATA!AL:AL,INPUT_DATA!$A:$A,$B28,INPUT_DATA!$B:$B,"S"))</f>
        <v>23.79</v>
      </c>
      <c r="AM28" s="144">
        <f>IF($B28=0,"",SUMIFS(INPUT_DATA!AM:AM,INPUT_DATA!$A:$A,$B28,INPUT_DATA!$B:$B,"S"))</f>
        <v>0</v>
      </c>
      <c r="AN28" s="144">
        <f>IF($B28=0,"",SUMIFS(INPUT_DATA!AN:AN,INPUT_DATA!$A:$A,$B28,INPUT_DATA!$B:$B,"S"))</f>
        <v>0</v>
      </c>
      <c r="AO28" s="144">
        <f>IF($B28=0,"",SUMIFS(INPUT_DATA!AO:AO,INPUT_DATA!$A:$A,$B28,INPUT_DATA!$B:$B,"S"))</f>
        <v>0</v>
      </c>
      <c r="AP28" s="144">
        <f>IF($B28=0,"",SUMIFS(INPUT_DATA!AP:AP,INPUT_DATA!$A:$A,$B28,INPUT_DATA!$B:$B,"S"))</f>
        <v>0</v>
      </c>
      <c r="AQ28" s="145">
        <f t="shared" si="9"/>
        <v>337301.17999999993</v>
      </c>
      <c r="AR28" s="146">
        <f t="shared" si="10"/>
        <v>63173.58</v>
      </c>
      <c r="AS28" s="147">
        <f t="shared" si="11"/>
        <v>0</v>
      </c>
      <c r="AT28" s="145">
        <f>IF($B28=0,"",SUMIFS(INPUT_DATA!AQ:AQ,INPUT_DATA!$A:$A,$B28,INPUT_DATA!$B:$B,"S"))</f>
        <v>337301.18</v>
      </c>
      <c r="AU28" s="146">
        <f>IF($B28=0,"",SUMIFS(INPUT_DATA!AR:AR,INPUT_DATA!$A:$A,$B28,INPUT_DATA!$B:$B,"S"))</f>
        <v>63173.58</v>
      </c>
      <c r="AV28" s="147">
        <f>IF($B28=0,"",SUMIFS(INPUT_DATA!AS:AS,INPUT_DATA!$A:$A,$B28,INPUT_DATA!$B:$B,"S"))</f>
        <v>0</v>
      </c>
      <c r="AW28" s="145">
        <f t="shared" si="12"/>
        <v>-5.8207660913467407E-11</v>
      </c>
      <c r="AX28" s="146">
        <f t="shared" si="13"/>
        <v>0</v>
      </c>
      <c r="AY28" s="147">
        <f t="shared" si="14"/>
        <v>0</v>
      </c>
      <c r="AZ28" s="148"/>
      <c r="BA28" s="138">
        <f>IF($B28=0,"",SUMIFS(INPUT_DATA!C:C,INPUT_DATA!$A:$A,$B28,INPUT_DATA!$B:$B,"D"))</f>
        <v>324731.81</v>
      </c>
      <c r="BB28" s="149">
        <f>IF($B28=0,"",SUMIFS(INPUT_DATA!E:E,INPUT_DATA!$A:$A,$B28,INPUT_DATA!$B:$B,"D"))</f>
        <v>1380.34</v>
      </c>
      <c r="BC28" s="149">
        <f>IF($B28=0,"",SUMIFS(INPUT_DATA!F:F,INPUT_DATA!$A:$A,$B28,INPUT_DATA!$B:$B,"D"))</f>
        <v>0</v>
      </c>
      <c r="BD28" s="149">
        <f>IF($B28=0,"",SUMIFS(INPUT_DATA!G:G,INPUT_DATA!$A:$A,$B28,INPUT_DATA!$B:$B,"D"))</f>
        <v>0</v>
      </c>
      <c r="BE28" s="149">
        <f>IF($B28=0,"",SUMIFS(INPUT_DATA!H:H,INPUT_DATA!$A:$A,$B28,INPUT_DATA!$B:$B,"D"))</f>
        <v>0</v>
      </c>
      <c r="BF28" s="149">
        <f>IF($B28=0,"",SUMIFS(INPUT_DATA!I:I,INPUT_DATA!$A:$A,$B28,INPUT_DATA!$B:$B,"D"))</f>
        <v>0</v>
      </c>
      <c r="BG28" s="149">
        <f>IF($B28=0,"",SUMIFS(INPUT_DATA!J:J,INPUT_DATA!$A:$A,$B28,INPUT_DATA!$B:$B,"D"))</f>
        <v>0</v>
      </c>
      <c r="BH28" s="149">
        <f>IF($B28=0,"",SUMIFS(INPUT_DATA!K:K,INPUT_DATA!$A:$A,$B28,INPUT_DATA!$B:$B,"D"))</f>
        <v>414679.66</v>
      </c>
      <c r="BI28" s="149">
        <f>IF($B28=0,"",SUMIFS(INPUT_DATA!L:L,INPUT_DATA!$A:$A,$B28,INPUT_DATA!$B:$B,"D"))</f>
        <v>0</v>
      </c>
      <c r="BJ28" s="149">
        <f>IF($B28=0,"",SUMIFS(INPUT_DATA!M:M,INPUT_DATA!$A:$A,$B28,INPUT_DATA!$B:$B,"D"))</f>
        <v>738031.13</v>
      </c>
      <c r="BK28" s="149">
        <f>IF($B28=0,"",SUMIFS(INPUT_DATA!N:N,INPUT_DATA!$A:$A,$B28,INPUT_DATA!$B:$B,"D"))</f>
        <v>0</v>
      </c>
      <c r="BL28" s="150">
        <f t="shared" si="5"/>
        <v>-1.1641532182693481E-10</v>
      </c>
      <c r="BM28" s="150">
        <f>IF($B28=0,"",SUMIFS(INPUT_DATA!O:O,INPUT_DATA!$A:$A,$B28,INPUT_DATA!$B:$B,"D"))</f>
        <v>0</v>
      </c>
      <c r="BN28" s="150">
        <f t="shared" si="15"/>
        <v>-1.1641532182693481E-10</v>
      </c>
      <c r="BO28" s="153">
        <f>IF($B28=0,"",SUMIFS(INPUT_DATA!P:P,INPUT_DATA!$A:$A,$B28,INPUT_DATA!$B:$B,"D"))</f>
        <v>0</v>
      </c>
      <c r="BP28" s="139">
        <f>IF($B28=0,"",SUMIFS(INPUT_DATA!Q:Q,INPUT_DATA!$A:$A,$B28,INPUT_DATA!$B:$B,"D"))</f>
        <v>0</v>
      </c>
      <c r="BQ28" s="139">
        <f>IF($B28=0,"",SUMIFS(INPUT_DATA!R:R,INPUT_DATA!$A:$A,$B28,INPUT_DATA!$B:$B,"D"))</f>
        <v>0</v>
      </c>
      <c r="BR28" s="149">
        <f>IF($B28=0,"",SUMIFS(INPUT_DATA!S:S,INPUT_DATA!$A:$A,$B28,INPUT_DATA!$B:$B,"D"))</f>
        <v>119.79</v>
      </c>
      <c r="BS28" s="149">
        <f>IF($B28=0,"",SUMIFS(INPUT_DATA!T:T,INPUT_DATA!$A:$A,$B28,INPUT_DATA!$B:$B,"D"))</f>
        <v>36.96</v>
      </c>
      <c r="BT28" s="149">
        <f>IF($B28=0,"",SUMIFS(INPUT_DATA!U:U,INPUT_DATA!$A:$A,$B28,INPUT_DATA!$B:$B,"D"))</f>
        <v>0</v>
      </c>
      <c r="BU28" s="149">
        <f>IF($B28=0,"",SUMIFS(INPUT_DATA!V:V,INPUT_DATA!$A:$A,$B28,INPUT_DATA!$B:$B,"D"))</f>
        <v>81.849999999999994</v>
      </c>
      <c r="BV28" s="149">
        <f>IF($B28=0,"",SUMIFS(INPUT_DATA!W:W,INPUT_DATA!$A:$A,$B28,INPUT_DATA!$B:$B,"D"))</f>
        <v>64.900000000000006</v>
      </c>
      <c r="BW28" s="149">
        <f>IF($B28=0,"",SUMIFS(INPUT_DATA!X:X,INPUT_DATA!$A:$A,$B28,INPUT_DATA!$B:$B,"D"))</f>
        <v>0</v>
      </c>
      <c r="BX28" s="149">
        <f>IF($B28=0,"",SUMIFS(INPUT_DATA!Y:Y,INPUT_DATA!$A:$A,$B28,INPUT_DATA!$B:$B,"D"))</f>
        <v>0</v>
      </c>
      <c r="BY28" s="149">
        <f>IF($B28=0,"",SUMIFS(INPUT_DATA!Z:Z,INPUT_DATA!$A:$A,$B28,INPUT_DATA!$B:$B,"D"))</f>
        <v>0</v>
      </c>
      <c r="BZ28" s="149">
        <f>IF($B28=0,"",SUMIFS(INPUT_DATA!AA:AA,INPUT_DATA!$A:$A,$B28,INPUT_DATA!$B:$B,"D"))</f>
        <v>0</v>
      </c>
      <c r="CA28" s="149">
        <f>IF($B28=0,"",SUMIFS(INPUT_DATA!AB:AB,INPUT_DATA!$A:$A,$B28,INPUT_DATA!$B:$B,"D"))</f>
        <v>0</v>
      </c>
      <c r="CB28" s="149">
        <f>IF($B28=0,"",SUMIFS(INPUT_DATA!AC:AC,INPUT_DATA!$A:$A,$B28,INPUT_DATA!$B:$B,"D"))</f>
        <v>0</v>
      </c>
      <c r="CC28" s="149">
        <f>IF($B28=0,"",SUMIFS(INPUT_DATA!AD:AD,INPUT_DATA!$A:$A,$B28,INPUT_DATA!$B:$B,"D"))</f>
        <v>0</v>
      </c>
      <c r="CD28" s="149">
        <f>IF($B28=0,"",SUMIFS(INPUT_DATA!AE:AE,INPUT_DATA!$A:$A,$B28,INPUT_DATA!$B:$B,"D"))</f>
        <v>1384.77</v>
      </c>
      <c r="CE28" s="149">
        <f>IF($B28=0,"",SUMIFS(INPUT_DATA!AF:AF,INPUT_DATA!$A:$A,$B28,INPUT_DATA!$B:$B,"D"))</f>
        <v>342.25</v>
      </c>
      <c r="CF28" s="149">
        <f>IF($B28=0,"",SUMIFS(INPUT_DATA!AG:AG,INPUT_DATA!$A:$A,$B28,INPUT_DATA!$B:$B,"D"))</f>
        <v>0</v>
      </c>
      <c r="CG28" s="149">
        <f>IF($B28=0,"",SUMIFS(INPUT_DATA!AH:AH,INPUT_DATA!$A:$A,$B28,INPUT_DATA!$B:$B,"D"))</f>
        <v>0</v>
      </c>
      <c r="CH28" s="149">
        <f>IF($B28=0,"",SUMIFS(INPUT_DATA!AI:AI,INPUT_DATA!$A:$A,$B28,INPUT_DATA!$B:$B,"D"))</f>
        <v>0</v>
      </c>
      <c r="CI28" s="149">
        <f>IF($B28=0,"",SUMIFS(INPUT_DATA!AJ:AJ,INPUT_DATA!$A:$A,$B28,INPUT_DATA!$B:$B,"D"))</f>
        <v>0</v>
      </c>
      <c r="CJ28" s="140">
        <f>IF($B28=0,"",SUMIFS(INPUT_DATA!AK:AK,INPUT_DATA!$A:$A,$B28,INPUT_DATA!$B:$B,"D"))</f>
        <v>1422.71</v>
      </c>
      <c r="CK28" s="140">
        <f>IF($B28=0,"",SUMIFS(INPUT_DATA!AL:AL,INPUT_DATA!$A:$A,$B28,INPUT_DATA!$B:$B,"D"))</f>
        <v>314.31</v>
      </c>
      <c r="CL28" s="140">
        <f>IF($B28=0,"",SUMIFS(INPUT_DATA!AM:AM,INPUT_DATA!$A:$A,$B28,INPUT_DATA!$B:$B,"D"))</f>
        <v>0</v>
      </c>
      <c r="CM28" s="140">
        <f>IF($B28=0,"",SUMIFS(INPUT_DATA!AN:AN,INPUT_DATA!$A:$A,$B28,INPUT_DATA!$B:$B,"D"))</f>
        <v>0</v>
      </c>
      <c r="CN28" s="140">
        <f>IF($B28=0,"",SUMIFS(INPUT_DATA!AO:AO,INPUT_DATA!$A:$A,$B28,INPUT_DATA!$B:$B,"D"))</f>
        <v>0</v>
      </c>
      <c r="CO28" s="140">
        <f>IF($B28=0,"",SUMIFS(INPUT_DATA!AP:AP,INPUT_DATA!$A:$A,$B28,INPUT_DATA!$B:$B,"D"))</f>
        <v>0</v>
      </c>
      <c r="CP28" s="154">
        <f t="shared" si="6"/>
        <v>0</v>
      </c>
      <c r="CQ28" s="154">
        <f t="shared" si="2"/>
        <v>0</v>
      </c>
      <c r="CR28" s="154">
        <f t="shared" si="3"/>
        <v>0</v>
      </c>
      <c r="CS28" s="139">
        <f>IF($B28=0,"",SUMIFS(INPUT_DATA!AQ:AQ,INPUT_DATA!$A:$A,$B28,INPUT_DATA!$B:$B,"D"))</f>
        <v>0</v>
      </c>
      <c r="CT28" s="154">
        <f>IF($B28=0,"",SUMIFS(INPUT_DATA!AR:AR,INPUT_DATA!$A:$A,$B28,INPUT_DATA!$B:$B,"D"))</f>
        <v>0</v>
      </c>
      <c r="CU28" s="154">
        <f>IF($B28=0,"",SUMIFS(INPUT_DATA!AS:AS,INPUT_DATA!$A:$A,$B28,INPUT_DATA!$B:$B,"D"))</f>
        <v>0</v>
      </c>
      <c r="CV28" s="139">
        <f t="shared" si="17"/>
        <v>0</v>
      </c>
      <c r="CW28" s="154">
        <f t="shared" si="18"/>
        <v>0</v>
      </c>
      <c r="CX28" s="155">
        <f t="shared" si="19"/>
        <v>0</v>
      </c>
      <c r="CY28" s="148"/>
    </row>
    <row r="29" spans="2:104">
      <c r="B29" s="137">
        <f>INPUT_DATA!CR16</f>
        <v>45900</v>
      </c>
      <c r="C29" s="139">
        <f>IF($B29=0,"",SUMIFS(INPUT_DATA!C:C,INPUT_DATA!$A:$A,$B29,INPUT_DATA!$B:$B,"S"))</f>
        <v>7501402080.4799995</v>
      </c>
      <c r="D29" s="139">
        <f>IF($B29=0,"",SUMIFS(INPUT_DATA!D:D,INPUT_DATA!$A:$A,$B29,INPUT_DATA!$B:$B,"S"))</f>
        <v>0</v>
      </c>
      <c r="E29" s="140">
        <f>IF($B29=0,"",SUMIFS(INPUT_DATA!E:E,INPUT_DATA!$A:$A,$B29,INPUT_DATA!$B:$B,"S"))</f>
        <v>41134016</v>
      </c>
      <c r="F29" s="140">
        <f>IF($B29=0,"",SUMIFS(INPUT_DATA!F:F,INPUT_DATA!$A:$A,$B29,INPUT_DATA!$B:$B,"S"))</f>
        <v>24368146.75</v>
      </c>
      <c r="G29" s="140">
        <f>IF($B29=0,"",SUMIFS(INPUT_DATA!G:G,INPUT_DATA!$A:$A,$B29,INPUT_DATA!$B:$B,"S"))</f>
        <v>0</v>
      </c>
      <c r="H29" s="140">
        <f>IF($B29=0,"",SUMIFS(INPUT_DATA!H:H,INPUT_DATA!$A:$A,$B29,INPUT_DATA!$B:$B,"S"))</f>
        <v>0</v>
      </c>
      <c r="I29" s="140">
        <f>IF($B29=0,"",SUMIFS(INPUT_DATA!I:I,INPUT_DATA!$A:$A,$B29,INPUT_DATA!$B:$B,"S"))</f>
        <v>0</v>
      </c>
      <c r="J29" s="140">
        <f>IF($B29=0,"",SUMIFS(INPUT_DATA!J:J,INPUT_DATA!$A:$A,$B29,INPUT_DATA!$B:$B,"S"))</f>
        <v>0</v>
      </c>
      <c r="K29" s="140">
        <f>IF($B29=0,"",SUMIFS(INPUT_DATA!K:K,INPUT_DATA!$A:$A,$B29,INPUT_DATA!$B:$B,"S"))</f>
        <v>325275.99</v>
      </c>
      <c r="L29" s="140">
        <f>IF($B29=0,"",SUMIFS(INPUT_DATA!L:L,INPUT_DATA!$A:$A,$B29,INPUT_DATA!$B:$B,"S"))</f>
        <v>0</v>
      </c>
      <c r="M29" s="140">
        <f>IF($B29=0,"",SUMIFS(INPUT_DATA!M:M,INPUT_DATA!$A:$A,$B29,INPUT_DATA!$B:$B,"S"))</f>
        <v>4803743.8899999997</v>
      </c>
      <c r="N29" s="140">
        <f>IF($B29=0,"",SUMIFS(INPUT_DATA!N:N,INPUT_DATA!$A:$A,$B29,INPUT_DATA!$B:$B,"S"))</f>
        <v>0</v>
      </c>
      <c r="O29" s="141">
        <f t="shared" si="7"/>
        <v>7430770897.8499994</v>
      </c>
      <c r="P29" s="142">
        <f>IF($B29=0,"",SUMIFS(INPUT_DATA!O:O,INPUT_DATA!$A:$A,$B29,INPUT_DATA!$B:$B,"S"))</f>
        <v>7430770897.8500004</v>
      </c>
      <c r="Q29" s="142">
        <f t="shared" si="8"/>
        <v>-9.5367431640625E-7</v>
      </c>
      <c r="R29" s="142">
        <f>IF($B29=0,"",SUMIFS(INPUT_DATA!BL:BL,INPUT_DATA!$A:$A,$B29,INPUT_DATA!$B:$B,"S"))</f>
        <v>7344940.4400000004</v>
      </c>
      <c r="S29" s="143">
        <f>IF($B29=0,"",SUMIFS(INPUT_DATA!P:P,INPUT_DATA!$A:$A,$B29,INPUT_DATA!$B:$B,"S"))</f>
        <v>486832.33</v>
      </c>
      <c r="T29" s="143">
        <f>IF($B29=0,"",SUMIFS(INPUT_DATA!Q:Q,INPUT_DATA!$A:$A,$B29,INPUT_DATA!$B:$B,"S"))</f>
        <v>104936.02</v>
      </c>
      <c r="U29" s="143">
        <f>IF($B29=0,"",SUMIFS(INPUT_DATA!R:R,INPUT_DATA!$A:$A,$B29,INPUT_DATA!$B:$B,"S"))</f>
        <v>0</v>
      </c>
      <c r="V29" s="144">
        <f>IF($B29=0,"",SUMIFS(INPUT_DATA!S:S,INPUT_DATA!$A:$A,$B29,INPUT_DATA!$B:$B,"S"))</f>
        <v>209210.51</v>
      </c>
      <c r="W29" s="144">
        <f>IF($B29=0,"",SUMIFS(INPUT_DATA!T:T,INPUT_DATA!$A:$A,$B29,INPUT_DATA!$B:$B,"S"))</f>
        <v>35903.72</v>
      </c>
      <c r="X29" s="144">
        <f>IF($B29=0,"",SUMIFS(INPUT_DATA!U:U,INPUT_DATA!$A:$A,$B29,INPUT_DATA!$B:$B,"S"))</f>
        <v>0</v>
      </c>
      <c r="Y29" s="144">
        <f>IF($B29=0,"",SUMIFS(INPUT_DATA!V:V,INPUT_DATA!$A:$A,$B29,INPUT_DATA!$B:$B,"S"))</f>
        <v>139224.46</v>
      </c>
      <c r="Z29" s="144">
        <f>IF($B29=0,"",SUMIFS(INPUT_DATA!W:W,INPUT_DATA!$A:$A,$B29,INPUT_DATA!$B:$B,"S"))</f>
        <v>36811.22</v>
      </c>
      <c r="AA29" s="144">
        <f>IF($B29=0,"",SUMIFS(INPUT_DATA!X:X,INPUT_DATA!$A:$A,$B29,INPUT_DATA!$B:$B,"S"))</f>
        <v>0</v>
      </c>
      <c r="AB29" s="144">
        <f>IF($B29=0,"",SUMIFS(INPUT_DATA!Y:Y,INPUT_DATA!$A:$A,$B29,INPUT_DATA!$B:$B,"S"))</f>
        <v>0</v>
      </c>
      <c r="AC29" s="144">
        <f>IF($B29=0,"",SUMIFS(INPUT_DATA!Z:Z,INPUT_DATA!$A:$A,$B29,INPUT_DATA!$B:$B,"S"))</f>
        <v>0</v>
      </c>
      <c r="AD29" s="144">
        <f>IF($B29=0,"",SUMIFS(INPUT_DATA!AA:AA,INPUT_DATA!$A:$A,$B29,INPUT_DATA!$B:$B,"S"))</f>
        <v>0</v>
      </c>
      <c r="AE29" s="144">
        <f>IF($B29=0,"",SUMIFS(INPUT_DATA!AB:AB,INPUT_DATA!$A:$A,$B29,INPUT_DATA!$B:$B,"S"))</f>
        <v>0</v>
      </c>
      <c r="AF29" s="144">
        <f>IF($B29=0,"",SUMIFS(INPUT_DATA!AC:AC,INPUT_DATA!$A:$A,$B29,INPUT_DATA!$B:$B,"S"))</f>
        <v>0</v>
      </c>
      <c r="AG29" s="144">
        <f>IF($B29=0,"",SUMIFS(INPUT_DATA!AD:AD,INPUT_DATA!$A:$A,$B29,INPUT_DATA!$B:$B,"S"))</f>
        <v>0</v>
      </c>
      <c r="AH29" s="144">
        <f>IF($B29=0,"",SUMIFS(INPUT_DATA!AE:AE,INPUT_DATA!$A:$A,$B29,INPUT_DATA!$B:$B,"S"))</f>
        <v>0</v>
      </c>
      <c r="AI29" s="144">
        <f>IF($B29=0,"",SUMIFS(INPUT_DATA!AF:AF,INPUT_DATA!$A:$A,$B29,INPUT_DATA!$B:$B,"S"))</f>
        <v>0</v>
      </c>
      <c r="AJ29" s="144">
        <f>IF($B29=0,"",SUMIFS(INPUT_DATA!AG:AG,INPUT_DATA!$A:$A,$B29,INPUT_DATA!$B:$B,"S"))</f>
        <v>0</v>
      </c>
      <c r="AK29" s="144">
        <f>IF($B29=0,"",SUMIFS(INPUT_DATA!AK:AK,INPUT_DATA!$A:$A,$B29,INPUT_DATA!$B:$B,"S"))</f>
        <v>0</v>
      </c>
      <c r="AL29" s="144">
        <f>IF($B29=0,"",SUMIFS(INPUT_DATA!AL:AL,INPUT_DATA!$A:$A,$B29,INPUT_DATA!$B:$B,"S"))</f>
        <v>0</v>
      </c>
      <c r="AM29" s="144">
        <f>IF($B29=0,"",SUMIFS(INPUT_DATA!AM:AM,INPUT_DATA!$A:$A,$B29,INPUT_DATA!$B:$B,"S"))</f>
        <v>0</v>
      </c>
      <c r="AN29" s="144">
        <f>IF($B29=0,"",SUMIFS(INPUT_DATA!AN:AN,INPUT_DATA!$A:$A,$B29,INPUT_DATA!$B:$B,"S"))</f>
        <v>0</v>
      </c>
      <c r="AO29" s="144">
        <f>IF($B29=0,"",SUMIFS(INPUT_DATA!AO:AO,INPUT_DATA!$A:$A,$B29,INPUT_DATA!$B:$B,"S"))</f>
        <v>0</v>
      </c>
      <c r="AP29" s="144">
        <f>IF($B29=0,"",SUMIFS(INPUT_DATA!AP:AP,INPUT_DATA!$A:$A,$B29,INPUT_DATA!$B:$B,"S"))</f>
        <v>0</v>
      </c>
      <c r="AQ29" s="145">
        <f t="shared" si="9"/>
        <v>556818.38000000012</v>
      </c>
      <c r="AR29" s="146">
        <f t="shared" si="10"/>
        <v>104028.51999999999</v>
      </c>
      <c r="AS29" s="147">
        <f t="shared" si="11"/>
        <v>0</v>
      </c>
      <c r="AT29" s="145">
        <f>IF($B29=0,"",SUMIFS(INPUT_DATA!AQ:AQ,INPUT_DATA!$A:$A,$B29,INPUT_DATA!$B:$B,"S"))</f>
        <v>556818.38</v>
      </c>
      <c r="AU29" s="146">
        <f>IF($B29=0,"",SUMIFS(INPUT_DATA!AR:AR,INPUT_DATA!$A:$A,$B29,INPUT_DATA!$B:$B,"S"))</f>
        <v>104028.52</v>
      </c>
      <c r="AV29" s="147">
        <f>IF($B29=0,"",SUMIFS(INPUT_DATA!AS:AS,INPUT_DATA!$A:$A,$B29,INPUT_DATA!$B:$B,"S"))</f>
        <v>0</v>
      </c>
      <c r="AW29" s="145">
        <f t="shared" si="12"/>
        <v>1.1641532182693481E-10</v>
      </c>
      <c r="AX29" s="146">
        <f t="shared" si="13"/>
        <v>-1.4551915228366852E-11</v>
      </c>
      <c r="AY29" s="147">
        <f t="shared" si="14"/>
        <v>0</v>
      </c>
      <c r="AZ29" s="148"/>
      <c r="BA29" s="138">
        <f>IF($B29=0,"",SUMIFS(INPUT_DATA!C:C,INPUT_DATA!$A:$A,$B29,INPUT_DATA!$B:$B,"D"))</f>
        <v>616580.66</v>
      </c>
      <c r="BB29" s="149">
        <f>IF($B29=0,"",SUMIFS(INPUT_DATA!E:E,INPUT_DATA!$A:$A,$B29,INPUT_DATA!$B:$B,"D"))</f>
        <v>1716.2</v>
      </c>
      <c r="BC29" s="149">
        <f>IF($B29=0,"",SUMIFS(INPUT_DATA!F:F,INPUT_DATA!$A:$A,$B29,INPUT_DATA!$B:$B,"D"))</f>
        <v>0</v>
      </c>
      <c r="BD29" s="149">
        <f>IF($B29=0,"",SUMIFS(INPUT_DATA!G:G,INPUT_DATA!$A:$A,$B29,INPUT_DATA!$B:$B,"D"))</f>
        <v>0</v>
      </c>
      <c r="BE29" s="149">
        <f>IF($B29=0,"",SUMIFS(INPUT_DATA!H:H,INPUT_DATA!$A:$A,$B29,INPUT_DATA!$B:$B,"D"))</f>
        <v>0</v>
      </c>
      <c r="BF29" s="149">
        <f>IF($B29=0,"",SUMIFS(INPUT_DATA!I:I,INPUT_DATA!$A:$A,$B29,INPUT_DATA!$B:$B,"D"))</f>
        <v>0</v>
      </c>
      <c r="BG29" s="149">
        <f>IF($B29=0,"",SUMIFS(INPUT_DATA!J:J,INPUT_DATA!$A:$A,$B29,INPUT_DATA!$B:$B,"D"))</f>
        <v>0</v>
      </c>
      <c r="BH29" s="149">
        <f>IF($B29=0,"",SUMIFS(INPUT_DATA!K:K,INPUT_DATA!$A:$A,$B29,INPUT_DATA!$B:$B,"D"))</f>
        <v>325275.99</v>
      </c>
      <c r="BI29" s="149">
        <f>IF($B29=0,"",SUMIFS(INPUT_DATA!L:L,INPUT_DATA!$A:$A,$B29,INPUT_DATA!$B:$B,"D"))</f>
        <v>0</v>
      </c>
      <c r="BJ29" s="149">
        <f>IF($B29=0,"",SUMIFS(INPUT_DATA!M:M,INPUT_DATA!$A:$A,$B29,INPUT_DATA!$B:$B,"D"))</f>
        <v>615408.64000000001</v>
      </c>
      <c r="BK29" s="149">
        <f>IF($B29=0,"",SUMIFS(INPUT_DATA!N:N,INPUT_DATA!$A:$A,$B29,INPUT_DATA!$B:$B,"D"))</f>
        <v>0</v>
      </c>
      <c r="BL29" s="150">
        <f t="shared" si="5"/>
        <v>324731.81000000006</v>
      </c>
      <c r="BM29" s="150">
        <f>IF($B29=0,"",SUMIFS(INPUT_DATA!O:O,INPUT_DATA!$A:$A,$B29,INPUT_DATA!$B:$B,"D"))</f>
        <v>324731.81</v>
      </c>
      <c r="BN29" s="150">
        <f t="shared" si="15"/>
        <v>5.8207660913467407E-11</v>
      </c>
      <c r="BO29" s="153">
        <f>IF($B29=0,"",SUMIFS(INPUT_DATA!P:P,INPUT_DATA!$A:$A,$B29,INPUT_DATA!$B:$B,"D"))</f>
        <v>2694.84</v>
      </c>
      <c r="BP29" s="139">
        <f>IF($B29=0,"",SUMIFS(INPUT_DATA!Q:Q,INPUT_DATA!$A:$A,$B29,INPUT_DATA!$B:$B,"D"))</f>
        <v>248.83</v>
      </c>
      <c r="BQ29" s="139">
        <f>IF($B29=0,"",SUMIFS(INPUT_DATA!R:R,INPUT_DATA!$A:$A,$B29,INPUT_DATA!$B:$B,"D"))</f>
        <v>0</v>
      </c>
      <c r="BR29" s="149">
        <f>IF($B29=0,"",SUMIFS(INPUT_DATA!S:S,INPUT_DATA!$A:$A,$B29,INPUT_DATA!$B:$B,"D"))</f>
        <v>0</v>
      </c>
      <c r="BS29" s="149">
        <f>IF($B29=0,"",SUMIFS(INPUT_DATA!T:T,INPUT_DATA!$A:$A,$B29,INPUT_DATA!$B:$B,"D"))</f>
        <v>0</v>
      </c>
      <c r="BT29" s="149">
        <f>IF($B29=0,"",SUMIFS(INPUT_DATA!U:U,INPUT_DATA!$A:$A,$B29,INPUT_DATA!$B:$B,"D"))</f>
        <v>0</v>
      </c>
      <c r="BU29" s="149">
        <f>IF($B29=0,"",SUMIFS(INPUT_DATA!V:V,INPUT_DATA!$A:$A,$B29,INPUT_DATA!$B:$B,"D"))</f>
        <v>0</v>
      </c>
      <c r="BV29" s="149">
        <f>IF($B29=0,"",SUMIFS(INPUT_DATA!W:W,INPUT_DATA!$A:$A,$B29,INPUT_DATA!$B:$B,"D"))</f>
        <v>0</v>
      </c>
      <c r="BW29" s="149">
        <f>IF($B29=0,"",SUMIFS(INPUT_DATA!X:X,INPUT_DATA!$A:$A,$B29,INPUT_DATA!$B:$B,"D"))</f>
        <v>0</v>
      </c>
      <c r="BX29" s="149">
        <f>IF($B29=0,"",SUMIFS(INPUT_DATA!Y:Y,INPUT_DATA!$A:$A,$B29,INPUT_DATA!$B:$B,"D"))</f>
        <v>0</v>
      </c>
      <c r="BY29" s="149">
        <f>IF($B29=0,"",SUMIFS(INPUT_DATA!Z:Z,INPUT_DATA!$A:$A,$B29,INPUT_DATA!$B:$B,"D"))</f>
        <v>0</v>
      </c>
      <c r="BZ29" s="149">
        <f>IF($B29=0,"",SUMIFS(INPUT_DATA!AA:AA,INPUT_DATA!$A:$A,$B29,INPUT_DATA!$B:$B,"D"))</f>
        <v>0</v>
      </c>
      <c r="CA29" s="149">
        <f>IF($B29=0,"",SUMIFS(INPUT_DATA!AB:AB,INPUT_DATA!$A:$A,$B29,INPUT_DATA!$B:$B,"D"))</f>
        <v>0</v>
      </c>
      <c r="CB29" s="149">
        <f>IF($B29=0,"",SUMIFS(INPUT_DATA!AC:AC,INPUT_DATA!$A:$A,$B29,INPUT_DATA!$B:$B,"D"))</f>
        <v>0</v>
      </c>
      <c r="CC29" s="149">
        <f>IF($B29=0,"",SUMIFS(INPUT_DATA!AD:AD,INPUT_DATA!$A:$A,$B29,INPUT_DATA!$B:$B,"D"))</f>
        <v>0</v>
      </c>
      <c r="CD29" s="149">
        <f>IF($B29=0,"",SUMIFS(INPUT_DATA!AE:AE,INPUT_DATA!$A:$A,$B29,INPUT_DATA!$B:$B,"D"))</f>
        <v>0</v>
      </c>
      <c r="CE29" s="149">
        <f>IF($B29=0,"",SUMIFS(INPUT_DATA!AF:AF,INPUT_DATA!$A:$A,$B29,INPUT_DATA!$B:$B,"D"))</f>
        <v>0</v>
      </c>
      <c r="CF29" s="149">
        <f>IF($B29=0,"",SUMIFS(INPUT_DATA!AG:AG,INPUT_DATA!$A:$A,$B29,INPUT_DATA!$B:$B,"D"))</f>
        <v>0</v>
      </c>
      <c r="CG29" s="149">
        <f>IF($B29=0,"",SUMIFS(INPUT_DATA!AH:AH,INPUT_DATA!$A:$A,$B29,INPUT_DATA!$B:$B,"D"))</f>
        <v>0</v>
      </c>
      <c r="CH29" s="149">
        <f>IF($B29=0,"",SUMIFS(INPUT_DATA!AI:AI,INPUT_DATA!$A:$A,$B29,INPUT_DATA!$B:$B,"D"))</f>
        <v>0</v>
      </c>
      <c r="CI29" s="149">
        <f>IF($B29=0,"",SUMIFS(INPUT_DATA!AJ:AJ,INPUT_DATA!$A:$A,$B29,INPUT_DATA!$B:$B,"D"))</f>
        <v>0</v>
      </c>
      <c r="CJ29" s="140">
        <f>IF($B29=0,"",SUMIFS(INPUT_DATA!AK:AK,INPUT_DATA!$A:$A,$B29,INPUT_DATA!$B:$B,"D"))</f>
        <v>2694.84</v>
      </c>
      <c r="CK29" s="140">
        <f>IF($B29=0,"",SUMIFS(INPUT_DATA!AL:AL,INPUT_DATA!$A:$A,$B29,INPUT_DATA!$B:$B,"D"))</f>
        <v>248.83</v>
      </c>
      <c r="CL29" s="140">
        <f>IF($B29=0,"",SUMIFS(INPUT_DATA!AM:AM,INPUT_DATA!$A:$A,$B29,INPUT_DATA!$B:$B,"D"))</f>
        <v>0</v>
      </c>
      <c r="CM29" s="140">
        <f>IF($B29=0,"",SUMIFS(INPUT_DATA!AN:AN,INPUT_DATA!$A:$A,$B29,INPUT_DATA!$B:$B,"D"))</f>
        <v>0</v>
      </c>
      <c r="CN29" s="140">
        <f>IF($B29=0,"",SUMIFS(INPUT_DATA!AO:AO,INPUT_DATA!$A:$A,$B29,INPUT_DATA!$B:$B,"D"))</f>
        <v>0</v>
      </c>
      <c r="CO29" s="140">
        <f>IF($B29=0,"",SUMIFS(INPUT_DATA!AP:AP,INPUT_DATA!$A:$A,$B29,INPUT_DATA!$B:$B,"D"))</f>
        <v>0</v>
      </c>
      <c r="CP29" s="154">
        <f t="shared" si="6"/>
        <v>0</v>
      </c>
      <c r="CQ29" s="154">
        <f t="shared" si="2"/>
        <v>0</v>
      </c>
      <c r="CR29" s="154">
        <f t="shared" si="3"/>
        <v>0</v>
      </c>
      <c r="CS29" s="139">
        <f>IF($B29=0,"",SUMIFS(INPUT_DATA!AQ:AQ,INPUT_DATA!$A:$A,$B29,INPUT_DATA!$B:$B,"D"))</f>
        <v>0</v>
      </c>
      <c r="CT29" s="154">
        <f>IF($B29=0,"",SUMIFS(INPUT_DATA!AR:AR,INPUT_DATA!$A:$A,$B29,INPUT_DATA!$B:$B,"D"))</f>
        <v>0</v>
      </c>
      <c r="CU29" s="154">
        <f>IF($B29=0,"",SUMIFS(INPUT_DATA!AS:AS,INPUT_DATA!$A:$A,$B29,INPUT_DATA!$B:$B,"D"))</f>
        <v>0</v>
      </c>
      <c r="CV29" s="139">
        <f t="shared" si="17"/>
        <v>0</v>
      </c>
      <c r="CW29" s="154">
        <f t="shared" si="18"/>
        <v>0</v>
      </c>
      <c r="CX29" s="155">
        <f t="shared" si="19"/>
        <v>0</v>
      </c>
      <c r="CY29" s="148"/>
    </row>
    <row r="30" spans="2:104">
      <c r="B30" s="137">
        <f>INPUT_DATA!CR17</f>
        <v>45869</v>
      </c>
      <c r="C30" s="139">
        <f>IF($B30=0,"",SUMIFS(INPUT_DATA!C:C,INPUT_DATA!$A:$A,$B30,INPUT_DATA!$B:$B,"S"))</f>
        <v>7570005186.9899998</v>
      </c>
      <c r="D30" s="139">
        <f>IF($B30=0,"",SUMIFS(INPUT_DATA!D:D,INPUT_DATA!$A:$A,$B30,INPUT_DATA!$B:$B,"S"))</f>
        <v>0</v>
      </c>
      <c r="E30" s="140">
        <f>IF($B30=0,"",SUMIFS(INPUT_DATA!E:E,INPUT_DATA!$A:$A,$B30,INPUT_DATA!$B:$B,"S"))</f>
        <v>41404450.689999998</v>
      </c>
      <c r="F30" s="140">
        <f>IF($B30=0,"",SUMIFS(INPUT_DATA!F:F,INPUT_DATA!$A:$A,$B30,INPUT_DATA!$B:$B,"S"))</f>
        <v>23530806</v>
      </c>
      <c r="G30" s="140">
        <f>IF($B30=0,"",SUMIFS(INPUT_DATA!G:G,INPUT_DATA!$A:$A,$B30,INPUT_DATA!$B:$B,"S"))</f>
        <v>0</v>
      </c>
      <c r="H30" s="140">
        <f>IF($B30=0,"",SUMIFS(INPUT_DATA!H:H,INPUT_DATA!$A:$A,$B30,INPUT_DATA!$B:$B,"S"))</f>
        <v>0</v>
      </c>
      <c r="I30" s="140">
        <f>IF($B30=0,"",SUMIFS(INPUT_DATA!I:I,INPUT_DATA!$A:$A,$B30,INPUT_DATA!$B:$B,"S"))</f>
        <v>0</v>
      </c>
      <c r="J30" s="140">
        <f>IF($B30=0,"",SUMIFS(INPUT_DATA!J:J,INPUT_DATA!$A:$A,$B30,INPUT_DATA!$B:$B,"S"))</f>
        <v>0</v>
      </c>
      <c r="K30" s="140">
        <f>IF($B30=0,"",SUMIFS(INPUT_DATA!K:K,INPUT_DATA!$A:$A,$B30,INPUT_DATA!$B:$B,"S"))</f>
        <v>619098.98</v>
      </c>
      <c r="L30" s="140">
        <f>IF($B30=0,"",SUMIFS(INPUT_DATA!L:L,INPUT_DATA!$A:$A,$B30,INPUT_DATA!$B:$B,"S"))</f>
        <v>0</v>
      </c>
      <c r="M30" s="140">
        <f>IF($B30=0,"",SUMIFS(INPUT_DATA!M:M,INPUT_DATA!$A:$A,$B30,INPUT_DATA!$B:$B,"S"))</f>
        <v>3048750.84</v>
      </c>
      <c r="N30" s="140">
        <f>IF($B30=0,"",SUMIFS(INPUT_DATA!N:N,INPUT_DATA!$A:$A,$B30,INPUT_DATA!$B:$B,"S"))</f>
        <v>0</v>
      </c>
      <c r="O30" s="141">
        <f t="shared" si="7"/>
        <v>7501402080.4800005</v>
      </c>
      <c r="P30" s="142">
        <f>IF($B30=0,"",SUMIFS(INPUT_DATA!O:O,INPUT_DATA!$A:$A,$B30,INPUT_DATA!$B:$B,"S"))</f>
        <v>7501402080.4799995</v>
      </c>
      <c r="Q30" s="142">
        <f t="shared" si="8"/>
        <v>9.5367431640625E-7</v>
      </c>
      <c r="R30" s="142">
        <f>IF($B30=0,"",SUMIFS(INPUT_DATA!BL:BL,INPUT_DATA!$A:$A,$B30,INPUT_DATA!$B:$B,"S"))</f>
        <v>7414518.2800000003</v>
      </c>
      <c r="S30" s="143">
        <f>IF($B30=0,"",SUMIFS(INPUT_DATA!P:P,INPUT_DATA!$A:$A,$B30,INPUT_DATA!$B:$B,"S"))</f>
        <v>468786.21</v>
      </c>
      <c r="T30" s="143">
        <f>IF($B30=0,"",SUMIFS(INPUT_DATA!Q:Q,INPUT_DATA!$A:$A,$B30,INPUT_DATA!$B:$B,"S"))</f>
        <v>91992.76</v>
      </c>
      <c r="U30" s="143">
        <f>IF($B30=0,"",SUMIFS(INPUT_DATA!R:R,INPUT_DATA!$A:$A,$B30,INPUT_DATA!$B:$B,"S"))</f>
        <v>0</v>
      </c>
      <c r="V30" s="144">
        <f>IF($B30=0,"",SUMIFS(INPUT_DATA!S:S,INPUT_DATA!$A:$A,$B30,INPUT_DATA!$B:$B,"S"))</f>
        <v>185325.96</v>
      </c>
      <c r="W30" s="144">
        <f>IF($B30=0,"",SUMIFS(INPUT_DATA!T:T,INPUT_DATA!$A:$A,$B30,INPUT_DATA!$B:$B,"S"))</f>
        <v>45370.559999999998</v>
      </c>
      <c r="X30" s="144">
        <f>IF($B30=0,"",SUMIFS(INPUT_DATA!U:U,INPUT_DATA!$A:$A,$B30,INPUT_DATA!$B:$B,"S"))</f>
        <v>0</v>
      </c>
      <c r="Y30" s="144">
        <f>IF($B30=0,"",SUMIFS(INPUT_DATA!V:V,INPUT_DATA!$A:$A,$B30,INPUT_DATA!$B:$B,"S"))</f>
        <v>164764.35</v>
      </c>
      <c r="Z30" s="144">
        <f>IF($B30=0,"",SUMIFS(INPUT_DATA!W:W,INPUT_DATA!$A:$A,$B30,INPUT_DATA!$B:$B,"S"))</f>
        <v>32176.720000000001</v>
      </c>
      <c r="AA30" s="144">
        <f>IF($B30=0,"",SUMIFS(INPUT_DATA!X:X,INPUT_DATA!$A:$A,$B30,INPUT_DATA!$B:$B,"S"))</f>
        <v>0</v>
      </c>
      <c r="AB30" s="144">
        <f>IF($B30=0,"",SUMIFS(INPUT_DATA!Y:Y,INPUT_DATA!$A:$A,$B30,INPUT_DATA!$B:$B,"S"))</f>
        <v>0</v>
      </c>
      <c r="AC30" s="144">
        <f>IF($B30=0,"",SUMIFS(INPUT_DATA!Z:Z,INPUT_DATA!$A:$A,$B30,INPUT_DATA!$B:$B,"S"))</f>
        <v>0</v>
      </c>
      <c r="AD30" s="144">
        <f>IF($B30=0,"",SUMIFS(INPUT_DATA!AA:AA,INPUT_DATA!$A:$A,$B30,INPUT_DATA!$B:$B,"S"))</f>
        <v>0</v>
      </c>
      <c r="AE30" s="144">
        <f>IF($B30=0,"",SUMIFS(INPUT_DATA!AB:AB,INPUT_DATA!$A:$A,$B30,INPUT_DATA!$B:$B,"S"))</f>
        <v>0</v>
      </c>
      <c r="AF30" s="144">
        <f>IF($B30=0,"",SUMIFS(INPUT_DATA!AC:AC,INPUT_DATA!$A:$A,$B30,INPUT_DATA!$B:$B,"S"))</f>
        <v>0</v>
      </c>
      <c r="AG30" s="144">
        <f>IF($B30=0,"",SUMIFS(INPUT_DATA!AD:AD,INPUT_DATA!$A:$A,$B30,INPUT_DATA!$B:$B,"S"))</f>
        <v>0</v>
      </c>
      <c r="AH30" s="144">
        <f>IF($B30=0,"",SUMIFS(INPUT_DATA!AE:AE,INPUT_DATA!$A:$A,$B30,INPUT_DATA!$B:$B,"S"))</f>
        <v>2515.4899999999998</v>
      </c>
      <c r="AI30" s="144">
        <f>IF($B30=0,"",SUMIFS(INPUT_DATA!AF:AF,INPUT_DATA!$A:$A,$B30,INPUT_DATA!$B:$B,"S"))</f>
        <v>250.58</v>
      </c>
      <c r="AJ30" s="144">
        <f>IF($B30=0,"",SUMIFS(INPUT_DATA!AG:AG,INPUT_DATA!$A:$A,$B30,INPUT_DATA!$B:$B,"S"))</f>
        <v>0</v>
      </c>
      <c r="AK30" s="144">
        <f>IF($B30=0,"",SUMIFS(INPUT_DATA!AK:AK,INPUT_DATA!$A:$A,$B30,INPUT_DATA!$B:$B,"S"))</f>
        <v>0</v>
      </c>
      <c r="AL30" s="144">
        <f>IF($B30=0,"",SUMIFS(INPUT_DATA!AL:AL,INPUT_DATA!$A:$A,$B30,INPUT_DATA!$B:$B,"S"))</f>
        <v>0</v>
      </c>
      <c r="AM30" s="144">
        <f>IF($B30=0,"",SUMIFS(INPUT_DATA!AM:AM,INPUT_DATA!$A:$A,$B30,INPUT_DATA!$B:$B,"S"))</f>
        <v>0</v>
      </c>
      <c r="AN30" s="144">
        <f>IF($B30=0,"",SUMIFS(INPUT_DATA!AN:AN,INPUT_DATA!$A:$A,$B30,INPUT_DATA!$B:$B,"S"))</f>
        <v>0</v>
      </c>
      <c r="AO30" s="144">
        <f>IF($B30=0,"",SUMIFS(INPUT_DATA!AO:AO,INPUT_DATA!$A:$A,$B30,INPUT_DATA!$B:$B,"S"))</f>
        <v>0</v>
      </c>
      <c r="AP30" s="144">
        <f>IF($B30=0,"",SUMIFS(INPUT_DATA!AP:AP,INPUT_DATA!$A:$A,$B30,INPUT_DATA!$B:$B,"S"))</f>
        <v>0</v>
      </c>
      <c r="AQ30" s="145">
        <f t="shared" si="9"/>
        <v>486832.33000000007</v>
      </c>
      <c r="AR30" s="146">
        <f t="shared" si="10"/>
        <v>104936.02</v>
      </c>
      <c r="AS30" s="147">
        <f t="shared" si="11"/>
        <v>0</v>
      </c>
      <c r="AT30" s="145">
        <f>IF($B30=0,"",SUMIFS(INPUT_DATA!AQ:AQ,INPUT_DATA!$A:$A,$B30,INPUT_DATA!$B:$B,"S"))</f>
        <v>486832.33</v>
      </c>
      <c r="AU30" s="146">
        <f>IF($B30=0,"",SUMIFS(INPUT_DATA!AR:AR,INPUT_DATA!$A:$A,$B30,INPUT_DATA!$B:$B,"S"))</f>
        <v>104936.02</v>
      </c>
      <c r="AV30" s="147">
        <f>IF($B30=0,"",SUMIFS(INPUT_DATA!AS:AS,INPUT_DATA!$A:$A,$B30,INPUT_DATA!$B:$B,"S"))</f>
        <v>0</v>
      </c>
      <c r="AW30" s="145">
        <f t="shared" si="12"/>
        <v>5.8207660913467407E-11</v>
      </c>
      <c r="AX30" s="146">
        <f t="shared" si="13"/>
        <v>0</v>
      </c>
      <c r="AY30" s="147">
        <f t="shared" si="14"/>
        <v>0</v>
      </c>
      <c r="AZ30" s="148"/>
      <c r="BA30" s="138">
        <f>IF($B30=0,"",SUMIFS(INPUT_DATA!C:C,INPUT_DATA!$A:$A,$B30,INPUT_DATA!$B:$B,"D"))</f>
        <v>180457.8</v>
      </c>
      <c r="BB30" s="149">
        <f>IF($B30=0,"",SUMIFS(INPUT_DATA!E:E,INPUT_DATA!$A:$A,$B30,INPUT_DATA!$B:$B,"D"))</f>
        <v>2915.56</v>
      </c>
      <c r="BC30" s="149">
        <f>IF($B30=0,"",SUMIFS(INPUT_DATA!F:F,INPUT_DATA!$A:$A,$B30,INPUT_DATA!$B:$B,"D"))</f>
        <v>0</v>
      </c>
      <c r="BD30" s="149">
        <f>IF($B30=0,"",SUMIFS(INPUT_DATA!G:G,INPUT_DATA!$A:$A,$B30,INPUT_DATA!$B:$B,"D"))</f>
        <v>0</v>
      </c>
      <c r="BE30" s="149">
        <f>IF($B30=0,"",SUMIFS(INPUT_DATA!H:H,INPUT_DATA!$A:$A,$B30,INPUT_DATA!$B:$B,"D"))</f>
        <v>0</v>
      </c>
      <c r="BF30" s="149">
        <f>IF($B30=0,"",SUMIFS(INPUT_DATA!I:I,INPUT_DATA!$A:$A,$B30,INPUT_DATA!$B:$B,"D"))</f>
        <v>0</v>
      </c>
      <c r="BG30" s="149">
        <f>IF($B30=0,"",SUMIFS(INPUT_DATA!J:J,INPUT_DATA!$A:$A,$B30,INPUT_DATA!$B:$B,"D"))</f>
        <v>0</v>
      </c>
      <c r="BH30" s="149">
        <f>IF($B30=0,"",SUMIFS(INPUT_DATA!K:K,INPUT_DATA!$A:$A,$B30,INPUT_DATA!$B:$B,"D"))</f>
        <v>619098.98</v>
      </c>
      <c r="BI30" s="149">
        <f>IF($B30=0,"",SUMIFS(INPUT_DATA!L:L,INPUT_DATA!$A:$A,$B30,INPUT_DATA!$B:$B,"D"))</f>
        <v>0</v>
      </c>
      <c r="BJ30" s="149">
        <f>IF($B30=0,"",SUMIFS(INPUT_DATA!M:M,INPUT_DATA!$A:$A,$B30,INPUT_DATA!$B:$B,"D"))</f>
        <v>180060.56</v>
      </c>
      <c r="BK30" s="149">
        <f>IF($B30=0,"",SUMIFS(INPUT_DATA!N:N,INPUT_DATA!$A:$A,$B30,INPUT_DATA!$B:$B,"D"))</f>
        <v>0</v>
      </c>
      <c r="BL30" s="150">
        <f t="shared" si="5"/>
        <v>616580.65999999992</v>
      </c>
      <c r="BM30" s="150">
        <f>IF($B30=0,"",SUMIFS(INPUT_DATA!O:O,INPUT_DATA!$A:$A,$B30,INPUT_DATA!$B:$B,"D"))</f>
        <v>616580.66</v>
      </c>
      <c r="BN30" s="150">
        <f t="shared" si="15"/>
        <v>-1.1641532182693481E-10</v>
      </c>
      <c r="BO30" s="153">
        <f>IF($B30=0,"",SUMIFS(INPUT_DATA!P:P,INPUT_DATA!$A:$A,$B30,INPUT_DATA!$B:$B,"D"))</f>
        <v>2013.48</v>
      </c>
      <c r="BP30" s="139">
        <f>IF($B30=0,"",SUMIFS(INPUT_DATA!Q:Q,INPUT_DATA!$A:$A,$B30,INPUT_DATA!$B:$B,"D"))</f>
        <v>100.74</v>
      </c>
      <c r="BQ30" s="139">
        <f>IF($B30=0,"",SUMIFS(INPUT_DATA!R:R,INPUT_DATA!$A:$A,$B30,INPUT_DATA!$B:$B,"D"))</f>
        <v>0</v>
      </c>
      <c r="BR30" s="149">
        <f>IF($B30=0,"",SUMIFS(INPUT_DATA!S:S,INPUT_DATA!$A:$A,$B30,INPUT_DATA!$B:$B,"D"))</f>
        <v>179.35</v>
      </c>
      <c r="BS30" s="149">
        <f>IF($B30=0,"",SUMIFS(INPUT_DATA!T:T,INPUT_DATA!$A:$A,$B30,INPUT_DATA!$B:$B,"D"))</f>
        <v>0</v>
      </c>
      <c r="BT30" s="149">
        <f>IF($B30=0,"",SUMIFS(INPUT_DATA!U:U,INPUT_DATA!$A:$A,$B30,INPUT_DATA!$B:$B,"D"))</f>
        <v>0</v>
      </c>
      <c r="BU30" s="149">
        <f>IF($B30=0,"",SUMIFS(INPUT_DATA!V:V,INPUT_DATA!$A:$A,$B30,INPUT_DATA!$B:$B,"D"))</f>
        <v>2013.48</v>
      </c>
      <c r="BV30" s="149">
        <f>IF($B30=0,"",SUMIFS(INPUT_DATA!W:W,INPUT_DATA!$A:$A,$B30,INPUT_DATA!$B:$B,"D"))</f>
        <v>102.49</v>
      </c>
      <c r="BW30" s="149">
        <f>IF($B30=0,"",SUMIFS(INPUT_DATA!X:X,INPUT_DATA!$A:$A,$B30,INPUT_DATA!$B:$B,"D"))</f>
        <v>0</v>
      </c>
      <c r="BX30" s="149">
        <f>IF($B30=0,"",SUMIFS(INPUT_DATA!Y:Y,INPUT_DATA!$A:$A,$B30,INPUT_DATA!$B:$B,"D"))</f>
        <v>0</v>
      </c>
      <c r="BY30" s="149">
        <f>IF($B30=0,"",SUMIFS(INPUT_DATA!Z:Z,INPUT_DATA!$A:$A,$B30,INPUT_DATA!$B:$B,"D"))</f>
        <v>0</v>
      </c>
      <c r="BZ30" s="149">
        <f>IF($B30=0,"",SUMIFS(INPUT_DATA!AA:AA,INPUT_DATA!$A:$A,$B30,INPUT_DATA!$B:$B,"D"))</f>
        <v>0</v>
      </c>
      <c r="CA30" s="149">
        <f>IF($B30=0,"",SUMIFS(INPUT_DATA!AB:AB,INPUT_DATA!$A:$A,$B30,INPUT_DATA!$B:$B,"D"))</f>
        <v>0</v>
      </c>
      <c r="CB30" s="149">
        <f>IF($B30=0,"",SUMIFS(INPUT_DATA!AC:AC,INPUT_DATA!$A:$A,$B30,INPUT_DATA!$B:$B,"D"))</f>
        <v>0</v>
      </c>
      <c r="CC30" s="149">
        <f>IF($B30=0,"",SUMIFS(INPUT_DATA!AD:AD,INPUT_DATA!$A:$A,$B30,INPUT_DATA!$B:$B,"D"))</f>
        <v>0</v>
      </c>
      <c r="CD30" s="149">
        <f>IF($B30=0,"",SUMIFS(INPUT_DATA!AE:AE,INPUT_DATA!$A:$A,$B30,INPUT_DATA!$B:$B,"D"))</f>
        <v>2515.4899999999998</v>
      </c>
      <c r="CE30" s="149">
        <f>IF($B30=0,"",SUMIFS(INPUT_DATA!AF:AF,INPUT_DATA!$A:$A,$B30,INPUT_DATA!$B:$B,"D"))</f>
        <v>250.58</v>
      </c>
      <c r="CF30" s="149">
        <f>IF($B30=0,"",SUMIFS(INPUT_DATA!AG:AG,INPUT_DATA!$A:$A,$B30,INPUT_DATA!$B:$B,"D"))</f>
        <v>0</v>
      </c>
      <c r="CG30" s="149">
        <f>IF($B30=0,"",SUMIFS(INPUT_DATA!AH:AH,INPUT_DATA!$A:$A,$B30,INPUT_DATA!$B:$B,"D"))</f>
        <v>0</v>
      </c>
      <c r="CH30" s="149">
        <f>IF($B30=0,"",SUMIFS(INPUT_DATA!AI:AI,INPUT_DATA!$A:$A,$B30,INPUT_DATA!$B:$B,"D"))</f>
        <v>0</v>
      </c>
      <c r="CI30" s="149">
        <f>IF($B30=0,"",SUMIFS(INPUT_DATA!AJ:AJ,INPUT_DATA!$A:$A,$B30,INPUT_DATA!$B:$B,"D"))</f>
        <v>0</v>
      </c>
      <c r="CJ30" s="140">
        <f>IF($B30=0,"",SUMIFS(INPUT_DATA!AK:AK,INPUT_DATA!$A:$A,$B30,INPUT_DATA!$B:$B,"D"))</f>
        <v>0</v>
      </c>
      <c r="CK30" s="140">
        <f>IF($B30=0,"",SUMIFS(INPUT_DATA!AL:AL,INPUT_DATA!$A:$A,$B30,INPUT_DATA!$B:$B,"D"))</f>
        <v>0</v>
      </c>
      <c r="CL30" s="140">
        <f>IF($B30=0,"",SUMIFS(INPUT_DATA!AM:AM,INPUT_DATA!$A:$A,$B30,INPUT_DATA!$B:$B,"D"))</f>
        <v>0</v>
      </c>
      <c r="CM30" s="140">
        <f>IF($B30=0,"",SUMIFS(INPUT_DATA!AN:AN,INPUT_DATA!$A:$A,$B30,INPUT_DATA!$B:$B,"D"))</f>
        <v>0</v>
      </c>
      <c r="CN30" s="140">
        <f>IF($B30=0,"",SUMIFS(INPUT_DATA!AO:AO,INPUT_DATA!$A:$A,$B30,INPUT_DATA!$B:$B,"D"))</f>
        <v>0</v>
      </c>
      <c r="CO30" s="140">
        <f>IF($B30=0,"",SUMIFS(INPUT_DATA!AP:AP,INPUT_DATA!$A:$A,$B30,INPUT_DATA!$B:$B,"D"))</f>
        <v>0</v>
      </c>
      <c r="CP30" s="154">
        <f t="shared" si="6"/>
        <v>2694.8399999999997</v>
      </c>
      <c r="CQ30" s="154">
        <f t="shared" si="2"/>
        <v>248.83</v>
      </c>
      <c r="CR30" s="154">
        <f t="shared" si="3"/>
        <v>0</v>
      </c>
      <c r="CS30" s="139">
        <f>IF($B30=0,"",SUMIFS(INPUT_DATA!AQ:AQ,INPUT_DATA!$A:$A,$B30,INPUT_DATA!$B:$B,"D"))</f>
        <v>2694.84</v>
      </c>
      <c r="CT30" s="154">
        <f>IF($B30=0,"",SUMIFS(INPUT_DATA!AR:AR,INPUT_DATA!$A:$A,$B30,INPUT_DATA!$B:$B,"D"))</f>
        <v>248.83</v>
      </c>
      <c r="CU30" s="154">
        <f>IF($B30=0,"",SUMIFS(INPUT_DATA!AS:AS,INPUT_DATA!$A:$A,$B30,INPUT_DATA!$B:$B,"D"))</f>
        <v>0</v>
      </c>
      <c r="CV30" s="139">
        <f t="shared" si="17"/>
        <v>-4.5474735088646412E-13</v>
      </c>
      <c r="CW30" s="154">
        <f t="shared" si="18"/>
        <v>0</v>
      </c>
      <c r="CX30" s="155">
        <f t="shared" si="19"/>
        <v>0</v>
      </c>
      <c r="CY30" s="148"/>
    </row>
    <row r="31" spans="2:104">
      <c r="B31" s="137">
        <f>INPUT_DATA!CR18</f>
        <v>45838</v>
      </c>
      <c r="C31" s="139">
        <f>IF($B31=0,"",SUMIFS(INPUT_DATA!C:C,INPUT_DATA!$A:$A,$B31,INPUT_DATA!$B:$B,"S"))</f>
        <v>7635175945.3199997</v>
      </c>
      <c r="D31" s="139">
        <f>IF($B31=0,"",SUMIFS(INPUT_DATA!D:D,INPUT_DATA!$A:$A,$B31,INPUT_DATA!$B:$B,"S"))</f>
        <v>0</v>
      </c>
      <c r="E31" s="140">
        <f>IF($B31=0,"",SUMIFS(INPUT_DATA!E:E,INPUT_DATA!$A:$A,$B31,INPUT_DATA!$B:$B,"S"))</f>
        <v>41396387.259999998</v>
      </c>
      <c r="F31" s="140">
        <f>IF($B31=0,"",SUMIFS(INPUT_DATA!F:F,INPUT_DATA!$A:$A,$B31,INPUT_DATA!$B:$B,"S"))</f>
        <v>17402933.100000001</v>
      </c>
      <c r="G31" s="140">
        <f>IF($B31=0,"",SUMIFS(INPUT_DATA!G:G,INPUT_DATA!$A:$A,$B31,INPUT_DATA!$B:$B,"S"))</f>
        <v>0</v>
      </c>
      <c r="H31" s="140">
        <f>IF($B31=0,"",SUMIFS(INPUT_DATA!H:H,INPUT_DATA!$A:$A,$B31,INPUT_DATA!$B:$B,"S"))</f>
        <v>0</v>
      </c>
      <c r="I31" s="140">
        <f>IF($B31=0,"",SUMIFS(INPUT_DATA!I:I,INPUT_DATA!$A:$A,$B31,INPUT_DATA!$B:$B,"S"))</f>
        <v>0</v>
      </c>
      <c r="J31" s="140">
        <f>IF($B31=0,"",SUMIFS(INPUT_DATA!J:J,INPUT_DATA!$A:$A,$B31,INPUT_DATA!$B:$B,"S"))</f>
        <v>0</v>
      </c>
      <c r="K31" s="140">
        <f>IF($B31=0,"",SUMIFS(INPUT_DATA!K:K,INPUT_DATA!$A:$A,$B31,INPUT_DATA!$B:$B,"S"))</f>
        <v>183346.71</v>
      </c>
      <c r="L31" s="140">
        <f>IF($B31=0,"",SUMIFS(INPUT_DATA!L:L,INPUT_DATA!$A:$A,$B31,INPUT_DATA!$B:$B,"S"))</f>
        <v>0</v>
      </c>
      <c r="M31" s="140">
        <f>IF($B31=0,"",SUMIFS(INPUT_DATA!M:M,INPUT_DATA!$A:$A,$B31,INPUT_DATA!$B:$B,"S"))</f>
        <v>6188091.2599999998</v>
      </c>
      <c r="N31" s="140">
        <f>IF($B31=0,"",SUMIFS(INPUT_DATA!N:N,INPUT_DATA!$A:$A,$B31,INPUT_DATA!$B:$B,"S"))</f>
        <v>0</v>
      </c>
      <c r="O31" s="141">
        <f t="shared" si="7"/>
        <v>7570005186.9899988</v>
      </c>
      <c r="P31" s="142">
        <f>IF($B31=0,"",SUMIFS(INPUT_DATA!O:O,INPUT_DATA!$A:$A,$B31,INPUT_DATA!$B:$B,"S"))</f>
        <v>7570005186.9899998</v>
      </c>
      <c r="Q31" s="142">
        <f t="shared" si="8"/>
        <v>-9.5367431640625E-7</v>
      </c>
      <c r="R31" s="142">
        <f>IF($B31=0,"",SUMIFS(INPUT_DATA!BL:BL,INPUT_DATA!$A:$A,$B31,INPUT_DATA!$B:$B,"S"))</f>
        <v>7406086.4199999999</v>
      </c>
      <c r="S31" s="143">
        <f>IF($B31=0,"",SUMIFS(INPUT_DATA!P:P,INPUT_DATA!$A:$A,$B31,INPUT_DATA!$B:$B,"S"))</f>
        <v>384443.79</v>
      </c>
      <c r="T31" s="143">
        <f>IF($B31=0,"",SUMIFS(INPUT_DATA!Q:Q,INPUT_DATA!$A:$A,$B31,INPUT_DATA!$B:$B,"S"))</f>
        <v>77984.66</v>
      </c>
      <c r="U31" s="143">
        <f>IF($B31=0,"",SUMIFS(INPUT_DATA!R:R,INPUT_DATA!$A:$A,$B31,INPUT_DATA!$B:$B,"S"))</f>
        <v>0</v>
      </c>
      <c r="V31" s="144">
        <f>IF($B31=0,"",SUMIFS(INPUT_DATA!S:S,INPUT_DATA!$A:$A,$B31,INPUT_DATA!$B:$B,"S"))</f>
        <v>215287.02</v>
      </c>
      <c r="W31" s="144">
        <f>IF($B31=0,"",SUMIFS(INPUT_DATA!T:T,INPUT_DATA!$A:$A,$B31,INPUT_DATA!$B:$B,"S"))</f>
        <v>40982.550000000003</v>
      </c>
      <c r="X31" s="144">
        <f>IF($B31=0,"",SUMIFS(INPUT_DATA!U:U,INPUT_DATA!$A:$A,$B31,INPUT_DATA!$B:$B,"S"))</f>
        <v>0</v>
      </c>
      <c r="Y31" s="144">
        <f>IF($B31=0,"",SUMIFS(INPUT_DATA!V:V,INPUT_DATA!$A:$A,$B31,INPUT_DATA!$B:$B,"S"))</f>
        <v>129163.94</v>
      </c>
      <c r="Z31" s="144">
        <f>IF($B31=0,"",SUMIFS(INPUT_DATA!W:W,INPUT_DATA!$A:$A,$B31,INPUT_DATA!$B:$B,"S"))</f>
        <v>26974.45</v>
      </c>
      <c r="AA31" s="144">
        <f>IF($B31=0,"",SUMIFS(INPUT_DATA!X:X,INPUT_DATA!$A:$A,$B31,INPUT_DATA!$B:$B,"S"))</f>
        <v>0</v>
      </c>
      <c r="AB31" s="144">
        <f>IF($B31=0,"",SUMIFS(INPUT_DATA!Y:Y,INPUT_DATA!$A:$A,$B31,INPUT_DATA!$B:$B,"S"))</f>
        <v>0</v>
      </c>
      <c r="AC31" s="144">
        <f>IF($B31=0,"",SUMIFS(INPUT_DATA!Z:Z,INPUT_DATA!$A:$A,$B31,INPUT_DATA!$B:$B,"S"))</f>
        <v>0</v>
      </c>
      <c r="AD31" s="144">
        <f>IF($B31=0,"",SUMIFS(INPUT_DATA!AA:AA,INPUT_DATA!$A:$A,$B31,INPUT_DATA!$B:$B,"S"))</f>
        <v>0</v>
      </c>
      <c r="AE31" s="144">
        <f>IF($B31=0,"",SUMIFS(INPUT_DATA!AB:AB,INPUT_DATA!$A:$A,$B31,INPUT_DATA!$B:$B,"S"))</f>
        <v>0</v>
      </c>
      <c r="AF31" s="144">
        <f>IF($B31=0,"",SUMIFS(INPUT_DATA!AC:AC,INPUT_DATA!$A:$A,$B31,INPUT_DATA!$B:$B,"S"))</f>
        <v>0</v>
      </c>
      <c r="AG31" s="144">
        <f>IF($B31=0,"",SUMIFS(INPUT_DATA!AD:AD,INPUT_DATA!$A:$A,$B31,INPUT_DATA!$B:$B,"S"))</f>
        <v>0</v>
      </c>
      <c r="AH31" s="144">
        <f>IF($B31=0,"",SUMIFS(INPUT_DATA!AE:AE,INPUT_DATA!$A:$A,$B31,INPUT_DATA!$B:$B,"S"))</f>
        <v>1780.66</v>
      </c>
      <c r="AI31" s="144">
        <f>IF($B31=0,"",SUMIFS(INPUT_DATA!AF:AF,INPUT_DATA!$A:$A,$B31,INPUT_DATA!$B:$B,"S"))</f>
        <v>0</v>
      </c>
      <c r="AJ31" s="144">
        <f>IF($B31=0,"",SUMIFS(INPUT_DATA!AG:AG,INPUT_DATA!$A:$A,$B31,INPUT_DATA!$B:$B,"S"))</f>
        <v>0</v>
      </c>
      <c r="AK31" s="144">
        <f>IF($B31=0,"",SUMIFS(INPUT_DATA!AK:AK,INPUT_DATA!$A:$A,$B31,INPUT_DATA!$B:$B,"S"))</f>
        <v>0</v>
      </c>
      <c r="AL31" s="144">
        <f>IF($B31=0,"",SUMIFS(INPUT_DATA!AL:AL,INPUT_DATA!$A:$A,$B31,INPUT_DATA!$B:$B,"S"))</f>
        <v>0</v>
      </c>
      <c r="AM31" s="144">
        <f>IF($B31=0,"",SUMIFS(INPUT_DATA!AM:AM,INPUT_DATA!$A:$A,$B31,INPUT_DATA!$B:$B,"S"))</f>
        <v>0</v>
      </c>
      <c r="AN31" s="144">
        <f>IF($B31=0,"",SUMIFS(INPUT_DATA!AN:AN,INPUT_DATA!$A:$A,$B31,INPUT_DATA!$B:$B,"S"))</f>
        <v>0</v>
      </c>
      <c r="AO31" s="144">
        <f>IF($B31=0,"",SUMIFS(INPUT_DATA!AO:AO,INPUT_DATA!$A:$A,$B31,INPUT_DATA!$B:$B,"S"))</f>
        <v>0</v>
      </c>
      <c r="AP31" s="144">
        <f>IF($B31=0,"",SUMIFS(INPUT_DATA!AP:AP,INPUT_DATA!$A:$A,$B31,INPUT_DATA!$B:$B,"S"))</f>
        <v>0</v>
      </c>
      <c r="AQ31" s="145">
        <f t="shared" si="9"/>
        <v>468786.20999999996</v>
      </c>
      <c r="AR31" s="146">
        <f t="shared" si="10"/>
        <v>91992.760000000009</v>
      </c>
      <c r="AS31" s="147">
        <f t="shared" si="11"/>
        <v>0</v>
      </c>
      <c r="AT31" s="145">
        <f>IF($B31=0,"",SUMIFS(INPUT_DATA!AQ:AQ,INPUT_DATA!$A:$A,$B31,INPUT_DATA!$B:$B,"S"))</f>
        <v>468786.21</v>
      </c>
      <c r="AU31" s="146">
        <f>IF($B31=0,"",SUMIFS(INPUT_DATA!AR:AR,INPUT_DATA!$A:$A,$B31,INPUT_DATA!$B:$B,"S"))</f>
        <v>91992.76</v>
      </c>
      <c r="AV31" s="147">
        <f>IF($B31=0,"",SUMIFS(INPUT_DATA!AS:AS,INPUT_DATA!$A:$A,$B31,INPUT_DATA!$B:$B,"S"))</f>
        <v>0</v>
      </c>
      <c r="AW31" s="145">
        <f t="shared" si="12"/>
        <v>-5.8207660913467407E-11</v>
      </c>
      <c r="AX31" s="146">
        <f t="shared" si="13"/>
        <v>1.4551915228366852E-11</v>
      </c>
      <c r="AY31" s="147">
        <f t="shared" si="14"/>
        <v>0</v>
      </c>
      <c r="AZ31" s="148"/>
      <c r="BA31" s="138">
        <f>IF($B31=0,"",SUMIFS(INPUT_DATA!C:C,INPUT_DATA!$A:$A,$B31,INPUT_DATA!$B:$B,"D"))</f>
        <v>719043.86</v>
      </c>
      <c r="BB31" s="149">
        <f>IF($B31=0,"",SUMIFS(INPUT_DATA!E:E,INPUT_DATA!$A:$A,$B31,INPUT_DATA!$B:$B,"D"))</f>
        <v>7555.82</v>
      </c>
      <c r="BC31" s="149">
        <f>IF($B31=0,"",SUMIFS(INPUT_DATA!F:F,INPUT_DATA!$A:$A,$B31,INPUT_DATA!$B:$B,"D"))</f>
        <v>0</v>
      </c>
      <c r="BD31" s="149">
        <f>IF($B31=0,"",SUMIFS(INPUT_DATA!G:G,INPUT_DATA!$A:$A,$B31,INPUT_DATA!$B:$B,"D"))</f>
        <v>0</v>
      </c>
      <c r="BE31" s="149">
        <f>IF($B31=0,"",SUMIFS(INPUT_DATA!H:H,INPUT_DATA!$A:$A,$B31,INPUT_DATA!$B:$B,"D"))</f>
        <v>0</v>
      </c>
      <c r="BF31" s="149">
        <f>IF($B31=0,"",SUMIFS(INPUT_DATA!I:I,INPUT_DATA!$A:$A,$B31,INPUT_DATA!$B:$B,"D"))</f>
        <v>0</v>
      </c>
      <c r="BG31" s="149">
        <f>IF($B31=0,"",SUMIFS(INPUT_DATA!J:J,INPUT_DATA!$A:$A,$B31,INPUT_DATA!$B:$B,"D"))</f>
        <v>0</v>
      </c>
      <c r="BH31" s="149">
        <f>IF($B31=0,"",SUMIFS(INPUT_DATA!K:K,INPUT_DATA!$A:$A,$B31,INPUT_DATA!$B:$B,"D"))</f>
        <v>183346.71</v>
      </c>
      <c r="BI31" s="149">
        <f>IF($B31=0,"",SUMIFS(INPUT_DATA!L:L,INPUT_DATA!$A:$A,$B31,INPUT_DATA!$B:$B,"D"))</f>
        <v>0</v>
      </c>
      <c r="BJ31" s="149">
        <f>IF($B31=0,"",SUMIFS(INPUT_DATA!M:M,INPUT_DATA!$A:$A,$B31,INPUT_DATA!$B:$B,"D"))</f>
        <v>714376.95</v>
      </c>
      <c r="BK31" s="149">
        <f>IF($B31=0,"",SUMIFS(INPUT_DATA!N:N,INPUT_DATA!$A:$A,$B31,INPUT_DATA!$B:$B,"D"))</f>
        <v>0</v>
      </c>
      <c r="BL31" s="150">
        <f t="shared" si="5"/>
        <v>180457.80000000005</v>
      </c>
      <c r="BM31" s="150">
        <f>IF($B31=0,"",SUMIFS(INPUT_DATA!O:O,INPUT_DATA!$A:$A,$B31,INPUT_DATA!$B:$B,"D"))</f>
        <v>180457.8</v>
      </c>
      <c r="BN31" s="150">
        <f t="shared" si="15"/>
        <v>5.8207660913467407E-11</v>
      </c>
      <c r="BO31" s="153">
        <f>IF($B31=0,"",SUMIFS(INPUT_DATA!P:P,INPUT_DATA!$A:$A,$B31,INPUT_DATA!$B:$B,"D"))</f>
        <v>0</v>
      </c>
      <c r="BP31" s="139">
        <f>IF($B31=0,"",SUMIFS(INPUT_DATA!Q:Q,INPUT_DATA!$A:$A,$B31,INPUT_DATA!$B:$B,"D"))</f>
        <v>0</v>
      </c>
      <c r="BQ31" s="139">
        <f>IF($B31=0,"",SUMIFS(INPUT_DATA!R:R,INPUT_DATA!$A:$A,$B31,INPUT_DATA!$B:$B,"D"))</f>
        <v>0</v>
      </c>
      <c r="BR31" s="149">
        <f>IF($B31=0,"",SUMIFS(INPUT_DATA!S:S,INPUT_DATA!$A:$A,$B31,INPUT_DATA!$B:$B,"D"))</f>
        <v>232.82</v>
      </c>
      <c r="BS31" s="149">
        <f>IF($B31=0,"",SUMIFS(INPUT_DATA!T:T,INPUT_DATA!$A:$A,$B31,INPUT_DATA!$B:$B,"D"))</f>
        <v>100.74</v>
      </c>
      <c r="BT31" s="149">
        <f>IF($B31=0,"",SUMIFS(INPUT_DATA!U:U,INPUT_DATA!$A:$A,$B31,INPUT_DATA!$B:$B,"D"))</f>
        <v>0</v>
      </c>
      <c r="BU31" s="149">
        <f>IF($B31=0,"",SUMIFS(INPUT_DATA!V:V,INPUT_DATA!$A:$A,$B31,INPUT_DATA!$B:$B,"D"))</f>
        <v>0</v>
      </c>
      <c r="BV31" s="149">
        <f>IF($B31=0,"",SUMIFS(INPUT_DATA!W:W,INPUT_DATA!$A:$A,$B31,INPUT_DATA!$B:$B,"D"))</f>
        <v>0</v>
      </c>
      <c r="BW31" s="149">
        <f>IF($B31=0,"",SUMIFS(INPUT_DATA!X:X,INPUT_DATA!$A:$A,$B31,INPUT_DATA!$B:$B,"D"))</f>
        <v>0</v>
      </c>
      <c r="BX31" s="149">
        <f>IF($B31=0,"",SUMIFS(INPUT_DATA!Y:Y,INPUT_DATA!$A:$A,$B31,INPUT_DATA!$B:$B,"D"))</f>
        <v>0</v>
      </c>
      <c r="BY31" s="149">
        <f>IF($B31=0,"",SUMIFS(INPUT_DATA!Z:Z,INPUT_DATA!$A:$A,$B31,INPUT_DATA!$B:$B,"D"))</f>
        <v>0</v>
      </c>
      <c r="BZ31" s="149">
        <f>IF($B31=0,"",SUMIFS(INPUT_DATA!AA:AA,INPUT_DATA!$A:$A,$B31,INPUT_DATA!$B:$B,"D"))</f>
        <v>0</v>
      </c>
      <c r="CA31" s="149">
        <f>IF($B31=0,"",SUMIFS(INPUT_DATA!AB:AB,INPUT_DATA!$A:$A,$B31,INPUT_DATA!$B:$B,"D"))</f>
        <v>0</v>
      </c>
      <c r="CB31" s="149">
        <f>IF($B31=0,"",SUMIFS(INPUT_DATA!AC:AC,INPUT_DATA!$A:$A,$B31,INPUT_DATA!$B:$B,"D"))</f>
        <v>0</v>
      </c>
      <c r="CC31" s="149">
        <f>IF($B31=0,"",SUMIFS(INPUT_DATA!AD:AD,INPUT_DATA!$A:$A,$B31,INPUT_DATA!$B:$B,"D"))</f>
        <v>0</v>
      </c>
      <c r="CD31" s="149">
        <f>IF($B31=0,"",SUMIFS(INPUT_DATA!AE:AE,INPUT_DATA!$A:$A,$B31,INPUT_DATA!$B:$B,"D"))</f>
        <v>1780.66</v>
      </c>
      <c r="CE31" s="149">
        <f>IF($B31=0,"",SUMIFS(INPUT_DATA!AF:AF,INPUT_DATA!$A:$A,$B31,INPUT_DATA!$B:$B,"D"))</f>
        <v>0</v>
      </c>
      <c r="CF31" s="149">
        <f>IF($B31=0,"",SUMIFS(INPUT_DATA!AG:AG,INPUT_DATA!$A:$A,$B31,INPUT_DATA!$B:$B,"D"))</f>
        <v>0</v>
      </c>
      <c r="CG31" s="149">
        <f>IF($B31=0,"",SUMIFS(INPUT_DATA!AH:AH,INPUT_DATA!$A:$A,$B31,INPUT_DATA!$B:$B,"D"))</f>
        <v>0</v>
      </c>
      <c r="CH31" s="149">
        <f>IF($B31=0,"",SUMIFS(INPUT_DATA!AI:AI,INPUT_DATA!$A:$A,$B31,INPUT_DATA!$B:$B,"D"))</f>
        <v>0</v>
      </c>
      <c r="CI31" s="149">
        <f>IF($B31=0,"",SUMIFS(INPUT_DATA!AJ:AJ,INPUT_DATA!$A:$A,$B31,INPUT_DATA!$B:$B,"D"))</f>
        <v>0</v>
      </c>
      <c r="CJ31" s="140">
        <f>IF($B31=0,"",SUMIFS(INPUT_DATA!AK:AK,INPUT_DATA!$A:$A,$B31,INPUT_DATA!$B:$B,"D"))</f>
        <v>0</v>
      </c>
      <c r="CK31" s="140">
        <f>IF($B31=0,"",SUMIFS(INPUT_DATA!AL:AL,INPUT_DATA!$A:$A,$B31,INPUT_DATA!$B:$B,"D"))</f>
        <v>0</v>
      </c>
      <c r="CL31" s="140">
        <f>IF($B31=0,"",SUMIFS(INPUT_DATA!AM:AM,INPUT_DATA!$A:$A,$B31,INPUT_DATA!$B:$B,"D"))</f>
        <v>0</v>
      </c>
      <c r="CM31" s="140">
        <f>IF($B31=0,"",SUMIFS(INPUT_DATA!AN:AN,INPUT_DATA!$A:$A,$B31,INPUT_DATA!$B:$B,"D"))</f>
        <v>0</v>
      </c>
      <c r="CN31" s="140">
        <f>IF($B31=0,"",SUMIFS(INPUT_DATA!AO:AO,INPUT_DATA!$A:$A,$B31,INPUT_DATA!$B:$B,"D"))</f>
        <v>0</v>
      </c>
      <c r="CO31" s="140">
        <f>IF($B31=0,"",SUMIFS(INPUT_DATA!AP:AP,INPUT_DATA!$A:$A,$B31,INPUT_DATA!$B:$B,"D"))</f>
        <v>0</v>
      </c>
      <c r="CP31" s="154">
        <f t="shared" si="6"/>
        <v>2013.48</v>
      </c>
      <c r="CQ31" s="154">
        <f t="shared" si="2"/>
        <v>100.74</v>
      </c>
      <c r="CR31" s="154">
        <f t="shared" si="3"/>
        <v>0</v>
      </c>
      <c r="CS31" s="139">
        <f>IF($B31=0,"",SUMIFS(INPUT_DATA!AQ:AQ,INPUT_DATA!$A:$A,$B31,INPUT_DATA!$B:$B,"D"))</f>
        <v>2013.48</v>
      </c>
      <c r="CT31" s="154">
        <f>IF($B31=0,"",SUMIFS(INPUT_DATA!AR:AR,INPUT_DATA!$A:$A,$B31,INPUT_DATA!$B:$B,"D"))</f>
        <v>100.74</v>
      </c>
      <c r="CU31" s="154">
        <f>IF($B31=0,"",SUMIFS(INPUT_DATA!AS:AS,INPUT_DATA!$A:$A,$B31,INPUT_DATA!$B:$B,"D"))</f>
        <v>0</v>
      </c>
      <c r="CV31" s="139">
        <f t="shared" si="17"/>
        <v>0</v>
      </c>
      <c r="CW31" s="154">
        <f t="shared" si="18"/>
        <v>0</v>
      </c>
      <c r="CX31" s="155">
        <f t="shared" si="19"/>
        <v>0</v>
      </c>
      <c r="CY31" s="148"/>
    </row>
    <row r="32" spans="2:104">
      <c r="B32" s="137">
        <f>INPUT_DATA!CR19</f>
        <v>45808</v>
      </c>
      <c r="C32" s="139">
        <f>IF($B32=0,"",SUMIFS(INPUT_DATA!C:C,INPUT_DATA!$A:$A,$B32,INPUT_DATA!$B:$B,"S"))</f>
        <v>7700874478.6099997</v>
      </c>
      <c r="D32" s="139">
        <f>IF($B32=0,"",SUMIFS(INPUT_DATA!D:D,INPUT_DATA!$A:$A,$B32,INPUT_DATA!$B:$B,"S"))</f>
        <v>0</v>
      </c>
      <c r="E32" s="140">
        <f>IF($B32=0,"",SUMIFS(INPUT_DATA!E:E,INPUT_DATA!$A:$A,$B32,INPUT_DATA!$B:$B,"S"))</f>
        <v>41702863.289999999</v>
      </c>
      <c r="F32" s="140">
        <f>IF($B32=0,"",SUMIFS(INPUT_DATA!F:F,INPUT_DATA!$A:$A,$B32,INPUT_DATA!$B:$B,"S"))</f>
        <v>19519847.550000001</v>
      </c>
      <c r="G32" s="140">
        <f>IF($B32=0,"",SUMIFS(INPUT_DATA!G:G,INPUT_DATA!$A:$A,$B32,INPUT_DATA!$B:$B,"S"))</f>
        <v>0</v>
      </c>
      <c r="H32" s="140">
        <f>IF($B32=0,"",SUMIFS(INPUT_DATA!H:H,INPUT_DATA!$A:$A,$B32,INPUT_DATA!$B:$B,"S"))</f>
        <v>0</v>
      </c>
      <c r="I32" s="140">
        <f>IF($B32=0,"",SUMIFS(INPUT_DATA!I:I,INPUT_DATA!$A:$A,$B32,INPUT_DATA!$B:$B,"S"))</f>
        <v>0</v>
      </c>
      <c r="J32" s="140">
        <f>IF($B32=0,"",SUMIFS(INPUT_DATA!J:J,INPUT_DATA!$A:$A,$B32,INPUT_DATA!$B:$B,"S"))</f>
        <v>0</v>
      </c>
      <c r="K32" s="140">
        <f>IF($B32=0,"",SUMIFS(INPUT_DATA!K:K,INPUT_DATA!$A:$A,$B32,INPUT_DATA!$B:$B,"S"))</f>
        <v>723701.24</v>
      </c>
      <c r="L32" s="140">
        <f>IF($B32=0,"",SUMIFS(INPUT_DATA!L:L,INPUT_DATA!$A:$A,$B32,INPUT_DATA!$B:$B,"S"))</f>
        <v>0</v>
      </c>
      <c r="M32" s="140">
        <f>IF($B32=0,"",SUMIFS(INPUT_DATA!M:M,INPUT_DATA!$A:$A,$B32,INPUT_DATA!$B:$B,"S"))</f>
        <v>3752121.21</v>
      </c>
      <c r="N32" s="140">
        <f>IF($B32=0,"",SUMIFS(INPUT_DATA!N:N,INPUT_DATA!$A:$A,$B32,INPUT_DATA!$B:$B,"S"))</f>
        <v>0</v>
      </c>
      <c r="O32" s="141">
        <f t="shared" si="7"/>
        <v>7635175945.3199997</v>
      </c>
      <c r="P32" s="142">
        <f>IF($B32=0,"",SUMIFS(INPUT_DATA!O:O,INPUT_DATA!$A:$A,$B32,INPUT_DATA!$B:$B,"S"))</f>
        <v>7635175945.3199997</v>
      </c>
      <c r="Q32" s="142">
        <f t="shared" si="8"/>
        <v>0</v>
      </c>
      <c r="R32" s="142">
        <f>IF($B32=0,"",SUMIFS(INPUT_DATA!BL:BL,INPUT_DATA!$A:$A,$B32,INPUT_DATA!$B:$B,"S"))</f>
        <v>7545687.3099999996</v>
      </c>
      <c r="S32" s="143">
        <f>IF($B32=0,"",SUMIFS(INPUT_DATA!P:P,INPUT_DATA!$A:$A,$B32,INPUT_DATA!$B:$B,"S"))</f>
        <v>301091.21000000002</v>
      </c>
      <c r="T32" s="143">
        <f>IF($B32=0,"",SUMIFS(INPUT_DATA!Q:Q,INPUT_DATA!$A:$A,$B32,INPUT_DATA!$B:$B,"S"))</f>
        <v>58617.81</v>
      </c>
      <c r="U32" s="143">
        <f>IF($B32=0,"",SUMIFS(INPUT_DATA!R:R,INPUT_DATA!$A:$A,$B32,INPUT_DATA!$B:$B,"S"))</f>
        <v>0</v>
      </c>
      <c r="V32" s="144">
        <f>IF($B32=0,"",SUMIFS(INPUT_DATA!S:S,INPUT_DATA!$A:$A,$B32,INPUT_DATA!$B:$B,"S"))</f>
        <v>188255.53</v>
      </c>
      <c r="W32" s="144">
        <f>IF($B32=0,"",SUMIFS(INPUT_DATA!T:T,INPUT_DATA!$A:$A,$B32,INPUT_DATA!$B:$B,"S"))</f>
        <v>37467.33</v>
      </c>
      <c r="X32" s="144">
        <f>IF($B32=0,"",SUMIFS(INPUT_DATA!U:U,INPUT_DATA!$A:$A,$B32,INPUT_DATA!$B:$B,"S"))</f>
        <v>0</v>
      </c>
      <c r="Y32" s="144">
        <f>IF($B32=0,"",SUMIFS(INPUT_DATA!V:V,INPUT_DATA!$A:$A,$B32,INPUT_DATA!$B:$B,"S"))</f>
        <v>103621.29</v>
      </c>
      <c r="Z32" s="144">
        <f>IF($B32=0,"",SUMIFS(INPUT_DATA!W:W,INPUT_DATA!$A:$A,$B32,INPUT_DATA!$B:$B,"S"))</f>
        <v>18039.490000000002</v>
      </c>
      <c r="AA32" s="144">
        <f>IF($B32=0,"",SUMIFS(INPUT_DATA!X:X,INPUT_DATA!$A:$A,$B32,INPUT_DATA!$B:$B,"S"))</f>
        <v>0</v>
      </c>
      <c r="AB32" s="144">
        <f>IF($B32=0,"",SUMIFS(INPUT_DATA!Y:Y,INPUT_DATA!$A:$A,$B32,INPUT_DATA!$B:$B,"S"))</f>
        <v>0</v>
      </c>
      <c r="AC32" s="144">
        <f>IF($B32=0,"",SUMIFS(INPUT_DATA!Z:Z,INPUT_DATA!$A:$A,$B32,INPUT_DATA!$B:$B,"S"))</f>
        <v>0</v>
      </c>
      <c r="AD32" s="144">
        <f>IF($B32=0,"",SUMIFS(INPUT_DATA!AA:AA,INPUT_DATA!$A:$A,$B32,INPUT_DATA!$B:$B,"S"))</f>
        <v>0</v>
      </c>
      <c r="AE32" s="144">
        <f>IF($B32=0,"",SUMIFS(INPUT_DATA!AB:AB,INPUT_DATA!$A:$A,$B32,INPUT_DATA!$B:$B,"S"))</f>
        <v>0</v>
      </c>
      <c r="AF32" s="144">
        <f>IF($B32=0,"",SUMIFS(INPUT_DATA!AC:AC,INPUT_DATA!$A:$A,$B32,INPUT_DATA!$B:$B,"S"))</f>
        <v>0</v>
      </c>
      <c r="AG32" s="144">
        <f>IF($B32=0,"",SUMIFS(INPUT_DATA!AD:AD,INPUT_DATA!$A:$A,$B32,INPUT_DATA!$B:$B,"S"))</f>
        <v>0</v>
      </c>
      <c r="AH32" s="144">
        <f>IF($B32=0,"",SUMIFS(INPUT_DATA!AE:AE,INPUT_DATA!$A:$A,$B32,INPUT_DATA!$B:$B,"S"))</f>
        <v>0</v>
      </c>
      <c r="AI32" s="144">
        <f>IF($B32=0,"",SUMIFS(INPUT_DATA!AF:AF,INPUT_DATA!$A:$A,$B32,INPUT_DATA!$B:$B,"S"))</f>
        <v>0</v>
      </c>
      <c r="AJ32" s="144">
        <f>IF($B32=0,"",SUMIFS(INPUT_DATA!AG:AG,INPUT_DATA!$A:$A,$B32,INPUT_DATA!$B:$B,"S"))</f>
        <v>0</v>
      </c>
      <c r="AK32" s="144">
        <f>IF($B32=0,"",SUMIFS(INPUT_DATA!AK:AK,INPUT_DATA!$A:$A,$B32,INPUT_DATA!$B:$B,"S"))</f>
        <v>1281.6600000000001</v>
      </c>
      <c r="AL32" s="144">
        <f>IF($B32=0,"",SUMIFS(INPUT_DATA!AL:AL,INPUT_DATA!$A:$A,$B32,INPUT_DATA!$B:$B,"S"))</f>
        <v>60.99</v>
      </c>
      <c r="AM32" s="144">
        <f>IF($B32=0,"",SUMIFS(INPUT_DATA!AM:AM,INPUT_DATA!$A:$A,$B32,INPUT_DATA!$B:$B,"S"))</f>
        <v>0</v>
      </c>
      <c r="AN32" s="144">
        <f>IF($B32=0,"",SUMIFS(INPUT_DATA!AN:AN,INPUT_DATA!$A:$A,$B32,INPUT_DATA!$B:$B,"S"))</f>
        <v>0</v>
      </c>
      <c r="AO32" s="144">
        <f>IF($B32=0,"",SUMIFS(INPUT_DATA!AO:AO,INPUT_DATA!$A:$A,$B32,INPUT_DATA!$B:$B,"S"))</f>
        <v>0</v>
      </c>
      <c r="AP32" s="144">
        <f>IF($B32=0,"",SUMIFS(INPUT_DATA!AP:AP,INPUT_DATA!$A:$A,$B32,INPUT_DATA!$B:$B,"S"))</f>
        <v>0</v>
      </c>
      <c r="AQ32" s="145">
        <f t="shared" si="9"/>
        <v>384443.79000000004</v>
      </c>
      <c r="AR32" s="146">
        <f t="shared" si="10"/>
        <v>77984.659999999989</v>
      </c>
      <c r="AS32" s="147">
        <f t="shared" si="11"/>
        <v>0</v>
      </c>
      <c r="AT32" s="145">
        <f>IF($B32=0,"",SUMIFS(INPUT_DATA!AQ:AQ,INPUT_DATA!$A:$A,$B32,INPUT_DATA!$B:$B,"S"))</f>
        <v>384443.79</v>
      </c>
      <c r="AU32" s="146">
        <f>IF($B32=0,"",SUMIFS(INPUT_DATA!AR:AR,INPUT_DATA!$A:$A,$B32,INPUT_DATA!$B:$B,"S"))</f>
        <v>77984.66</v>
      </c>
      <c r="AV32" s="147">
        <f>IF($B32=0,"",SUMIFS(INPUT_DATA!AS:AS,INPUT_DATA!$A:$A,$B32,INPUT_DATA!$B:$B,"S"))</f>
        <v>0</v>
      </c>
      <c r="AW32" s="145">
        <f t="shared" si="12"/>
        <v>5.8207660913467407E-11</v>
      </c>
      <c r="AX32" s="146">
        <f t="shared" si="13"/>
        <v>-1.4551915228366852E-11</v>
      </c>
      <c r="AY32" s="147">
        <f t="shared" si="14"/>
        <v>0</v>
      </c>
      <c r="AZ32" s="148"/>
      <c r="BA32" s="138">
        <f>IF($B32=0,"",SUMIFS(INPUT_DATA!C:C,INPUT_DATA!$A:$A,$B32,INPUT_DATA!$B:$B,"D"))</f>
        <v>1231515.1100000001</v>
      </c>
      <c r="BB32" s="149">
        <f>IF($B32=0,"",SUMIFS(INPUT_DATA!E:E,INPUT_DATA!$A:$A,$B32,INPUT_DATA!$B:$B,"D"))</f>
        <v>9058.5400000000009</v>
      </c>
      <c r="BC32" s="149">
        <f>IF($B32=0,"",SUMIFS(INPUT_DATA!F:F,INPUT_DATA!$A:$A,$B32,INPUT_DATA!$B:$B,"D"))</f>
        <v>0</v>
      </c>
      <c r="BD32" s="149">
        <f>IF($B32=0,"",SUMIFS(INPUT_DATA!G:G,INPUT_DATA!$A:$A,$B32,INPUT_DATA!$B:$B,"D"))</f>
        <v>0</v>
      </c>
      <c r="BE32" s="149">
        <f>IF($B32=0,"",SUMIFS(INPUT_DATA!H:H,INPUT_DATA!$A:$A,$B32,INPUT_DATA!$B:$B,"D"))</f>
        <v>0</v>
      </c>
      <c r="BF32" s="149">
        <f>IF($B32=0,"",SUMIFS(INPUT_DATA!I:I,INPUT_DATA!$A:$A,$B32,INPUT_DATA!$B:$B,"D"))</f>
        <v>0</v>
      </c>
      <c r="BG32" s="149">
        <f>IF($B32=0,"",SUMIFS(INPUT_DATA!J:J,INPUT_DATA!$A:$A,$B32,INPUT_DATA!$B:$B,"D"))</f>
        <v>0</v>
      </c>
      <c r="BH32" s="149">
        <f>IF($B32=0,"",SUMIFS(INPUT_DATA!K:K,INPUT_DATA!$A:$A,$B32,INPUT_DATA!$B:$B,"D"))</f>
        <v>723701.24</v>
      </c>
      <c r="BI32" s="149">
        <f>IF($B32=0,"",SUMIFS(INPUT_DATA!L:L,INPUT_DATA!$A:$A,$B32,INPUT_DATA!$B:$B,"D"))</f>
        <v>0</v>
      </c>
      <c r="BJ32" s="149">
        <f>IF($B32=0,"",SUMIFS(INPUT_DATA!M:M,INPUT_DATA!$A:$A,$B32,INPUT_DATA!$B:$B,"D"))</f>
        <v>1227113.95</v>
      </c>
      <c r="BK32" s="149">
        <f>IF($B32=0,"",SUMIFS(INPUT_DATA!N:N,INPUT_DATA!$A:$A,$B32,INPUT_DATA!$B:$B,"D"))</f>
        <v>0</v>
      </c>
      <c r="BL32" s="150">
        <f t="shared" si="5"/>
        <v>719043.8600000001</v>
      </c>
      <c r="BM32" s="150">
        <f>IF($B32=0,"",SUMIFS(INPUT_DATA!O:O,INPUT_DATA!$A:$A,$B32,INPUT_DATA!$B:$B,"D"))</f>
        <v>719043.86</v>
      </c>
      <c r="BN32" s="150">
        <f t="shared" si="15"/>
        <v>1.1641532182693481E-10</v>
      </c>
      <c r="BO32" s="153">
        <f>IF($B32=0,"",SUMIFS(INPUT_DATA!P:P,INPUT_DATA!$A:$A,$B32,INPUT_DATA!$B:$B,"D"))</f>
        <v>1846.72</v>
      </c>
      <c r="BP32" s="139">
        <f>IF($B32=0,"",SUMIFS(INPUT_DATA!Q:Q,INPUT_DATA!$A:$A,$B32,INPUT_DATA!$B:$B,"D"))</f>
        <v>375.72</v>
      </c>
      <c r="BQ32" s="139">
        <f>IF($B32=0,"",SUMIFS(INPUT_DATA!R:R,INPUT_DATA!$A:$A,$B32,INPUT_DATA!$B:$B,"D"))</f>
        <v>0</v>
      </c>
      <c r="BR32" s="149">
        <f>IF($B32=0,"",SUMIFS(INPUT_DATA!S:S,INPUT_DATA!$A:$A,$B32,INPUT_DATA!$B:$B,"D"))</f>
        <v>0</v>
      </c>
      <c r="BS32" s="149">
        <f>IF($B32=0,"",SUMIFS(INPUT_DATA!T:T,INPUT_DATA!$A:$A,$B32,INPUT_DATA!$B:$B,"D"))</f>
        <v>0</v>
      </c>
      <c r="BT32" s="149">
        <f>IF($B32=0,"",SUMIFS(INPUT_DATA!U:U,INPUT_DATA!$A:$A,$B32,INPUT_DATA!$B:$B,"D"))</f>
        <v>0</v>
      </c>
      <c r="BU32" s="149">
        <f>IF($B32=0,"",SUMIFS(INPUT_DATA!V:V,INPUT_DATA!$A:$A,$B32,INPUT_DATA!$B:$B,"D"))</f>
        <v>1846.72</v>
      </c>
      <c r="BV32" s="149">
        <f>IF($B32=0,"",SUMIFS(INPUT_DATA!W:W,INPUT_DATA!$A:$A,$B32,INPUT_DATA!$B:$B,"D"))</f>
        <v>375.72</v>
      </c>
      <c r="BW32" s="149">
        <f>IF($B32=0,"",SUMIFS(INPUT_DATA!X:X,INPUT_DATA!$A:$A,$B32,INPUT_DATA!$B:$B,"D"))</f>
        <v>0</v>
      </c>
      <c r="BX32" s="149">
        <f>IF($B32=0,"",SUMIFS(INPUT_DATA!Y:Y,INPUT_DATA!$A:$A,$B32,INPUT_DATA!$B:$B,"D"))</f>
        <v>0</v>
      </c>
      <c r="BY32" s="149">
        <f>IF($B32=0,"",SUMIFS(INPUT_DATA!Z:Z,INPUT_DATA!$A:$A,$B32,INPUT_DATA!$B:$B,"D"))</f>
        <v>0</v>
      </c>
      <c r="BZ32" s="149">
        <f>IF($B32=0,"",SUMIFS(INPUT_DATA!AA:AA,INPUT_DATA!$A:$A,$B32,INPUT_DATA!$B:$B,"D"))</f>
        <v>0</v>
      </c>
      <c r="CA32" s="149">
        <f>IF($B32=0,"",SUMIFS(INPUT_DATA!AB:AB,INPUT_DATA!$A:$A,$B32,INPUT_DATA!$B:$B,"D"))</f>
        <v>0</v>
      </c>
      <c r="CB32" s="149">
        <f>IF($B32=0,"",SUMIFS(INPUT_DATA!AC:AC,INPUT_DATA!$A:$A,$B32,INPUT_DATA!$B:$B,"D"))</f>
        <v>0</v>
      </c>
      <c r="CC32" s="149">
        <f>IF($B32=0,"",SUMIFS(INPUT_DATA!AD:AD,INPUT_DATA!$A:$A,$B32,INPUT_DATA!$B:$B,"D"))</f>
        <v>0</v>
      </c>
      <c r="CD32" s="149">
        <f>IF($B32=0,"",SUMIFS(INPUT_DATA!AE:AE,INPUT_DATA!$A:$A,$B32,INPUT_DATA!$B:$B,"D"))</f>
        <v>0</v>
      </c>
      <c r="CE32" s="149">
        <f>IF($B32=0,"",SUMIFS(INPUT_DATA!AF:AF,INPUT_DATA!$A:$A,$B32,INPUT_DATA!$B:$B,"D"))</f>
        <v>0</v>
      </c>
      <c r="CF32" s="149">
        <f>IF($B32=0,"",SUMIFS(INPUT_DATA!AG:AG,INPUT_DATA!$A:$A,$B32,INPUT_DATA!$B:$B,"D"))</f>
        <v>0</v>
      </c>
      <c r="CG32" s="149">
        <f>IF($B32=0,"",SUMIFS(INPUT_DATA!AH:AH,INPUT_DATA!$A:$A,$B32,INPUT_DATA!$B:$B,"D"))</f>
        <v>0</v>
      </c>
      <c r="CH32" s="149">
        <f>IF($B32=0,"",SUMIFS(INPUT_DATA!AI:AI,INPUT_DATA!$A:$A,$B32,INPUT_DATA!$B:$B,"D"))</f>
        <v>0</v>
      </c>
      <c r="CI32" s="149">
        <f>IF($B32=0,"",SUMIFS(INPUT_DATA!AJ:AJ,INPUT_DATA!$A:$A,$B32,INPUT_DATA!$B:$B,"D"))</f>
        <v>0</v>
      </c>
      <c r="CJ32" s="140">
        <f>IF($B32=0,"",SUMIFS(INPUT_DATA!AK:AK,INPUT_DATA!$A:$A,$B32,INPUT_DATA!$B:$B,"D"))</f>
        <v>0</v>
      </c>
      <c r="CK32" s="140">
        <f>IF($B32=0,"",SUMIFS(INPUT_DATA!AL:AL,INPUT_DATA!$A:$A,$B32,INPUT_DATA!$B:$B,"D"))</f>
        <v>0</v>
      </c>
      <c r="CL32" s="140">
        <f>IF($B32=0,"",SUMIFS(INPUT_DATA!AM:AM,INPUT_DATA!$A:$A,$B32,INPUT_DATA!$B:$B,"D"))</f>
        <v>0</v>
      </c>
      <c r="CM32" s="140">
        <f>IF($B32=0,"",SUMIFS(INPUT_DATA!AN:AN,INPUT_DATA!$A:$A,$B32,INPUT_DATA!$B:$B,"D"))</f>
        <v>0</v>
      </c>
      <c r="CN32" s="140">
        <f>IF($B32=0,"",SUMIFS(INPUT_DATA!AO:AO,INPUT_DATA!$A:$A,$B32,INPUT_DATA!$B:$B,"D"))</f>
        <v>0</v>
      </c>
      <c r="CO32" s="140">
        <f>IF($B32=0,"",SUMIFS(INPUT_DATA!AP:AP,INPUT_DATA!$A:$A,$B32,INPUT_DATA!$B:$B,"D"))</f>
        <v>0</v>
      </c>
      <c r="CP32" s="154">
        <f t="shared" si="6"/>
        <v>0</v>
      </c>
      <c r="CQ32" s="154">
        <f t="shared" si="2"/>
        <v>0</v>
      </c>
      <c r="CR32" s="154">
        <f t="shared" si="3"/>
        <v>0</v>
      </c>
      <c r="CS32" s="139">
        <f>IF($B32=0,"",SUMIFS(INPUT_DATA!AQ:AQ,INPUT_DATA!$A:$A,$B32,INPUT_DATA!$B:$B,"D"))</f>
        <v>0</v>
      </c>
      <c r="CT32" s="154">
        <f>IF($B32=0,"",SUMIFS(INPUT_DATA!AR:AR,INPUT_DATA!$A:$A,$B32,INPUT_DATA!$B:$B,"D"))</f>
        <v>0</v>
      </c>
      <c r="CU32" s="154">
        <f>IF($B32=0,"",SUMIFS(INPUT_DATA!AS:AS,INPUT_DATA!$A:$A,$B32,INPUT_DATA!$B:$B,"D"))</f>
        <v>0</v>
      </c>
      <c r="CV32" s="139">
        <f t="shared" si="17"/>
        <v>0</v>
      </c>
      <c r="CW32" s="154">
        <f t="shared" si="18"/>
        <v>0</v>
      </c>
      <c r="CX32" s="155">
        <f t="shared" si="19"/>
        <v>0</v>
      </c>
      <c r="CY32" s="148"/>
    </row>
    <row r="33" spans="2:103">
      <c r="B33" s="137">
        <f>INPUT_DATA!CR20</f>
        <v>45777</v>
      </c>
      <c r="C33" s="139">
        <f>IF($B33=0,"",SUMIFS(INPUT_DATA!C:C,INPUT_DATA!$A:$A,$B33,INPUT_DATA!$B:$B,"S"))</f>
        <v>7762584280.3299999</v>
      </c>
      <c r="D33" s="139">
        <f>IF($B33=0,"",SUMIFS(INPUT_DATA!D:D,INPUT_DATA!$A:$A,$B33,INPUT_DATA!$B:$B,"S"))</f>
        <v>0</v>
      </c>
      <c r="E33" s="140">
        <f>IF($B33=0,"",SUMIFS(INPUT_DATA!E:E,INPUT_DATA!$A:$A,$B33,INPUT_DATA!$B:$B,"S"))</f>
        <v>41510862.210000001</v>
      </c>
      <c r="F33" s="140">
        <f>IF($B33=0,"",SUMIFS(INPUT_DATA!F:F,INPUT_DATA!$A:$A,$B33,INPUT_DATA!$B:$B,"S"))</f>
        <v>14842897.939999999</v>
      </c>
      <c r="G33" s="140">
        <f>IF($B33=0,"",SUMIFS(INPUT_DATA!G:G,INPUT_DATA!$A:$A,$B33,INPUT_DATA!$B:$B,"S"))</f>
        <v>0</v>
      </c>
      <c r="H33" s="140">
        <f>IF($B33=0,"",SUMIFS(INPUT_DATA!H:H,INPUT_DATA!$A:$A,$B33,INPUT_DATA!$B:$B,"S"))</f>
        <v>0</v>
      </c>
      <c r="I33" s="140">
        <f>IF($B33=0,"",SUMIFS(INPUT_DATA!I:I,INPUT_DATA!$A:$A,$B33,INPUT_DATA!$B:$B,"S"))</f>
        <v>0</v>
      </c>
      <c r="J33" s="140">
        <f>IF($B33=0,"",SUMIFS(INPUT_DATA!J:J,INPUT_DATA!$A:$A,$B33,INPUT_DATA!$B:$B,"S"))</f>
        <v>0</v>
      </c>
      <c r="K33" s="140">
        <f>IF($B33=0,"",SUMIFS(INPUT_DATA!K:K,INPUT_DATA!$A:$A,$B33,INPUT_DATA!$B:$B,"S"))</f>
        <v>1236920.96</v>
      </c>
      <c r="L33" s="140">
        <f>IF($B33=0,"",SUMIFS(INPUT_DATA!L:L,INPUT_DATA!$A:$A,$B33,INPUT_DATA!$B:$B,"S"))</f>
        <v>0</v>
      </c>
      <c r="M33" s="140">
        <f>IF($B33=0,"",SUMIFS(INPUT_DATA!M:M,INPUT_DATA!$A:$A,$B33,INPUT_DATA!$B:$B,"S"))</f>
        <v>4119120.61</v>
      </c>
      <c r="N33" s="140">
        <f>IF($B33=0,"",SUMIFS(INPUT_DATA!N:N,INPUT_DATA!$A:$A,$B33,INPUT_DATA!$B:$B,"S"))</f>
        <v>0</v>
      </c>
      <c r="O33" s="141">
        <f t="shared" si="7"/>
        <v>7700874478.6100006</v>
      </c>
      <c r="P33" s="142">
        <f>IF($B33=0,"",SUMIFS(INPUT_DATA!O:O,INPUT_DATA!$A:$A,$B33,INPUT_DATA!$B:$B,"S"))</f>
        <v>7700874478.6099997</v>
      </c>
      <c r="Q33" s="142">
        <f t="shared" si="8"/>
        <v>9.5367431640625E-7</v>
      </c>
      <c r="R33" s="142">
        <f>IF($B33=0,"",SUMIFS(INPUT_DATA!BL:BL,INPUT_DATA!$A:$A,$B33,INPUT_DATA!$B:$B,"S"))</f>
        <v>7532055.3600000003</v>
      </c>
      <c r="S33" s="143">
        <f>IF($B33=0,"",SUMIFS(INPUT_DATA!P:P,INPUT_DATA!$A:$A,$B33,INPUT_DATA!$B:$B,"S"))</f>
        <v>163151.37</v>
      </c>
      <c r="T33" s="143">
        <f>IF($B33=0,"",SUMIFS(INPUT_DATA!Q:Q,INPUT_DATA!$A:$A,$B33,INPUT_DATA!$B:$B,"S"))</f>
        <v>48664.54</v>
      </c>
      <c r="U33" s="143">
        <f>IF($B33=0,"",SUMIFS(INPUT_DATA!R:R,INPUT_DATA!$A:$A,$B33,INPUT_DATA!$B:$B,"S"))</f>
        <v>0</v>
      </c>
      <c r="V33" s="144">
        <f>IF($B33=0,"",SUMIFS(INPUT_DATA!S:S,INPUT_DATA!$A:$A,$B33,INPUT_DATA!$B:$B,"S"))</f>
        <v>203012.38</v>
      </c>
      <c r="W33" s="144">
        <f>IF($B33=0,"",SUMIFS(INPUT_DATA!T:T,INPUT_DATA!$A:$A,$B33,INPUT_DATA!$B:$B,"S"))</f>
        <v>37302.400000000001</v>
      </c>
      <c r="X33" s="144">
        <f>IF($B33=0,"",SUMIFS(INPUT_DATA!U:U,INPUT_DATA!$A:$A,$B33,INPUT_DATA!$B:$B,"S"))</f>
        <v>0</v>
      </c>
      <c r="Y33" s="144">
        <f>IF($B33=0,"",SUMIFS(INPUT_DATA!V:V,INPUT_DATA!$A:$A,$B33,INPUT_DATA!$B:$B,"S"))</f>
        <v>63727.519999999997</v>
      </c>
      <c r="Z33" s="144">
        <f>IF($B33=0,"",SUMIFS(INPUT_DATA!W:W,INPUT_DATA!$A:$A,$B33,INPUT_DATA!$B:$B,"S"))</f>
        <v>27098.03</v>
      </c>
      <c r="AA33" s="144">
        <f>IF($B33=0,"",SUMIFS(INPUT_DATA!X:X,INPUT_DATA!$A:$A,$B33,INPUT_DATA!$B:$B,"S"))</f>
        <v>0</v>
      </c>
      <c r="AB33" s="144">
        <f>IF($B33=0,"",SUMIFS(INPUT_DATA!Y:Y,INPUT_DATA!$A:$A,$B33,INPUT_DATA!$B:$B,"S"))</f>
        <v>0</v>
      </c>
      <c r="AC33" s="144">
        <f>IF($B33=0,"",SUMIFS(INPUT_DATA!Z:Z,INPUT_DATA!$A:$A,$B33,INPUT_DATA!$B:$B,"S"))</f>
        <v>0</v>
      </c>
      <c r="AD33" s="144">
        <f>IF($B33=0,"",SUMIFS(INPUT_DATA!AA:AA,INPUT_DATA!$A:$A,$B33,INPUT_DATA!$B:$B,"S"))</f>
        <v>0</v>
      </c>
      <c r="AE33" s="144">
        <f>IF($B33=0,"",SUMIFS(INPUT_DATA!AB:AB,INPUT_DATA!$A:$A,$B33,INPUT_DATA!$B:$B,"S"))</f>
        <v>0</v>
      </c>
      <c r="AF33" s="144">
        <f>IF($B33=0,"",SUMIFS(INPUT_DATA!AC:AC,INPUT_DATA!$A:$A,$B33,INPUT_DATA!$B:$B,"S"))</f>
        <v>0</v>
      </c>
      <c r="AG33" s="144">
        <f>IF($B33=0,"",SUMIFS(INPUT_DATA!AD:AD,INPUT_DATA!$A:$A,$B33,INPUT_DATA!$B:$B,"S"))</f>
        <v>0</v>
      </c>
      <c r="AH33" s="144">
        <f>IF($B33=0,"",SUMIFS(INPUT_DATA!AE:AE,INPUT_DATA!$A:$A,$B33,INPUT_DATA!$B:$B,"S"))</f>
        <v>1345.02</v>
      </c>
      <c r="AI33" s="144">
        <f>IF($B33=0,"",SUMIFS(INPUT_DATA!AF:AF,INPUT_DATA!$A:$A,$B33,INPUT_DATA!$B:$B,"S"))</f>
        <v>251.1</v>
      </c>
      <c r="AJ33" s="144">
        <f>IF($B33=0,"",SUMIFS(INPUT_DATA!AG:AG,INPUT_DATA!$A:$A,$B33,INPUT_DATA!$B:$B,"S"))</f>
        <v>0</v>
      </c>
      <c r="AK33" s="144">
        <f>IF($B33=0,"",SUMIFS(INPUT_DATA!AK:AK,INPUT_DATA!$A:$A,$B33,INPUT_DATA!$B:$B,"S"))</f>
        <v>0</v>
      </c>
      <c r="AL33" s="144">
        <f>IF($B33=0,"",SUMIFS(INPUT_DATA!AL:AL,INPUT_DATA!$A:$A,$B33,INPUT_DATA!$B:$B,"S"))</f>
        <v>0</v>
      </c>
      <c r="AM33" s="144">
        <f>IF($B33=0,"",SUMIFS(INPUT_DATA!AM:AM,INPUT_DATA!$A:$A,$B33,INPUT_DATA!$B:$B,"S"))</f>
        <v>0</v>
      </c>
      <c r="AN33" s="144">
        <f>IF($B33=0,"",SUMIFS(INPUT_DATA!AN:AN,INPUT_DATA!$A:$A,$B33,INPUT_DATA!$B:$B,"S"))</f>
        <v>0</v>
      </c>
      <c r="AO33" s="144">
        <f>IF($B33=0,"",SUMIFS(INPUT_DATA!AO:AO,INPUT_DATA!$A:$A,$B33,INPUT_DATA!$B:$B,"S"))</f>
        <v>0</v>
      </c>
      <c r="AP33" s="144">
        <f>IF($B33=0,"",SUMIFS(INPUT_DATA!AP:AP,INPUT_DATA!$A:$A,$B33,INPUT_DATA!$B:$B,"S"))</f>
        <v>0</v>
      </c>
      <c r="AQ33" s="145">
        <f t="shared" si="9"/>
        <v>301091.20999999996</v>
      </c>
      <c r="AR33" s="146">
        <f t="shared" si="10"/>
        <v>58617.810000000005</v>
      </c>
      <c r="AS33" s="147">
        <f t="shared" si="11"/>
        <v>0</v>
      </c>
      <c r="AT33" s="145">
        <f>IF($B33=0,"",SUMIFS(INPUT_DATA!AQ:AQ,INPUT_DATA!$A:$A,$B33,INPUT_DATA!$B:$B,"S"))</f>
        <v>301091.21000000002</v>
      </c>
      <c r="AU33" s="146">
        <f>IF($B33=0,"",SUMIFS(INPUT_DATA!AR:AR,INPUT_DATA!$A:$A,$B33,INPUT_DATA!$B:$B,"S"))</f>
        <v>58617.81</v>
      </c>
      <c r="AV33" s="147">
        <f>IF($B33=0,"",SUMIFS(INPUT_DATA!AS:AS,INPUT_DATA!$A:$A,$B33,INPUT_DATA!$B:$B,"S"))</f>
        <v>0</v>
      </c>
      <c r="AW33" s="145">
        <f t="shared" si="12"/>
        <v>-5.8207660913467407E-11</v>
      </c>
      <c r="AX33" s="146">
        <f t="shared" si="13"/>
        <v>7.2759576141834259E-12</v>
      </c>
      <c r="AY33" s="147">
        <f t="shared" si="14"/>
        <v>0</v>
      </c>
      <c r="AZ33" s="148"/>
      <c r="BA33" s="138">
        <f>IF($B33=0,"",SUMIFS(INPUT_DATA!C:C,INPUT_DATA!$A:$A,$B33,INPUT_DATA!$B:$B,"D"))</f>
        <v>279860.34999999998</v>
      </c>
      <c r="BB33" s="149">
        <f>IF($B33=0,"",SUMIFS(INPUT_DATA!E:E,INPUT_DATA!$A:$A,$B33,INPUT_DATA!$B:$B,"D"))</f>
        <v>5405.85</v>
      </c>
      <c r="BC33" s="149">
        <f>IF($B33=0,"",SUMIFS(INPUT_DATA!F:F,INPUT_DATA!$A:$A,$B33,INPUT_DATA!$B:$B,"D"))</f>
        <v>0</v>
      </c>
      <c r="BD33" s="149">
        <f>IF($B33=0,"",SUMIFS(INPUT_DATA!G:G,INPUT_DATA!$A:$A,$B33,INPUT_DATA!$B:$B,"D"))</f>
        <v>0</v>
      </c>
      <c r="BE33" s="149">
        <f>IF($B33=0,"",SUMIFS(INPUT_DATA!H:H,INPUT_DATA!$A:$A,$B33,INPUT_DATA!$B:$B,"D"))</f>
        <v>0</v>
      </c>
      <c r="BF33" s="149">
        <f>IF($B33=0,"",SUMIFS(INPUT_DATA!I:I,INPUT_DATA!$A:$A,$B33,INPUT_DATA!$B:$B,"D"))</f>
        <v>0</v>
      </c>
      <c r="BG33" s="149">
        <f>IF($B33=0,"",SUMIFS(INPUT_DATA!J:J,INPUT_DATA!$A:$A,$B33,INPUT_DATA!$B:$B,"D"))</f>
        <v>0</v>
      </c>
      <c r="BH33" s="149">
        <f>IF($B33=0,"",SUMIFS(INPUT_DATA!K:K,INPUT_DATA!$A:$A,$B33,INPUT_DATA!$B:$B,"D"))</f>
        <v>1236920.96</v>
      </c>
      <c r="BI33" s="149">
        <f>IF($B33=0,"",SUMIFS(INPUT_DATA!L:L,INPUT_DATA!$A:$A,$B33,INPUT_DATA!$B:$B,"D"))</f>
        <v>0</v>
      </c>
      <c r="BJ33" s="149">
        <f>IF($B33=0,"",SUMIFS(INPUT_DATA!M:M,INPUT_DATA!$A:$A,$B33,INPUT_DATA!$B:$B,"D"))</f>
        <v>279860.34999999998</v>
      </c>
      <c r="BK33" s="149">
        <f>IF($B33=0,"",SUMIFS(INPUT_DATA!N:N,INPUT_DATA!$A:$A,$B33,INPUT_DATA!$B:$B,"D"))</f>
        <v>0</v>
      </c>
      <c r="BL33" s="150">
        <f t="shared" si="5"/>
        <v>1231515.1099999999</v>
      </c>
      <c r="BM33" s="150">
        <f>IF($B33=0,"",SUMIFS(INPUT_DATA!O:O,INPUT_DATA!$A:$A,$B33,INPUT_DATA!$B:$B,"D"))</f>
        <v>1231515.1100000001</v>
      </c>
      <c r="BN33" s="150">
        <f t="shared" si="15"/>
        <v>-2.3283064365386963E-10</v>
      </c>
      <c r="BO33" s="153">
        <f>IF($B33=0,"",SUMIFS(INPUT_DATA!P:P,INPUT_DATA!$A:$A,$B33,INPUT_DATA!$B:$B,"D"))</f>
        <v>1664.98</v>
      </c>
      <c r="BP33" s="139">
        <f>IF($B33=0,"",SUMIFS(INPUT_DATA!Q:Q,INPUT_DATA!$A:$A,$B33,INPUT_DATA!$B:$B,"D"))</f>
        <v>438.03</v>
      </c>
      <c r="BQ33" s="139">
        <f>IF($B33=0,"",SUMIFS(INPUT_DATA!R:R,INPUT_DATA!$A:$A,$B33,INPUT_DATA!$B:$B,"D"))</f>
        <v>0</v>
      </c>
      <c r="BR33" s="149">
        <f>IF($B33=0,"",SUMIFS(INPUT_DATA!S:S,INPUT_DATA!$A:$A,$B33,INPUT_DATA!$B:$B,"D"))</f>
        <v>1057.32</v>
      </c>
      <c r="BS33" s="149">
        <f>IF($B33=0,"",SUMIFS(INPUT_DATA!T:T,INPUT_DATA!$A:$A,$B33,INPUT_DATA!$B:$B,"D"))</f>
        <v>307.64999999999998</v>
      </c>
      <c r="BT33" s="149">
        <f>IF($B33=0,"",SUMIFS(INPUT_DATA!U:U,INPUT_DATA!$A:$A,$B33,INPUT_DATA!$B:$B,"D"))</f>
        <v>0</v>
      </c>
      <c r="BU33" s="149">
        <f>IF($B33=0,"",SUMIFS(INPUT_DATA!V:V,INPUT_DATA!$A:$A,$B33,INPUT_DATA!$B:$B,"D"))</f>
        <v>0</v>
      </c>
      <c r="BV33" s="149">
        <f>IF($B33=0,"",SUMIFS(INPUT_DATA!W:W,INPUT_DATA!$A:$A,$B33,INPUT_DATA!$B:$B,"D"))</f>
        <v>0</v>
      </c>
      <c r="BW33" s="149">
        <f>IF($B33=0,"",SUMIFS(INPUT_DATA!X:X,INPUT_DATA!$A:$A,$B33,INPUT_DATA!$B:$B,"D"))</f>
        <v>0</v>
      </c>
      <c r="BX33" s="149">
        <f>IF($B33=0,"",SUMIFS(INPUT_DATA!Y:Y,INPUT_DATA!$A:$A,$B33,INPUT_DATA!$B:$B,"D"))</f>
        <v>0</v>
      </c>
      <c r="BY33" s="149">
        <f>IF($B33=0,"",SUMIFS(INPUT_DATA!Z:Z,INPUT_DATA!$A:$A,$B33,INPUT_DATA!$B:$B,"D"))</f>
        <v>0</v>
      </c>
      <c r="BZ33" s="149">
        <f>IF($B33=0,"",SUMIFS(INPUT_DATA!AA:AA,INPUT_DATA!$A:$A,$B33,INPUT_DATA!$B:$B,"D"))</f>
        <v>0</v>
      </c>
      <c r="CA33" s="149">
        <f>IF($B33=0,"",SUMIFS(INPUT_DATA!AB:AB,INPUT_DATA!$A:$A,$B33,INPUT_DATA!$B:$B,"D"))</f>
        <v>0</v>
      </c>
      <c r="CB33" s="149">
        <f>IF($B33=0,"",SUMIFS(INPUT_DATA!AC:AC,INPUT_DATA!$A:$A,$B33,INPUT_DATA!$B:$B,"D"))</f>
        <v>0</v>
      </c>
      <c r="CC33" s="149">
        <f>IF($B33=0,"",SUMIFS(INPUT_DATA!AD:AD,INPUT_DATA!$A:$A,$B33,INPUT_DATA!$B:$B,"D"))</f>
        <v>0</v>
      </c>
      <c r="CD33" s="149">
        <f>IF($B33=0,"",SUMIFS(INPUT_DATA!AE:AE,INPUT_DATA!$A:$A,$B33,INPUT_DATA!$B:$B,"D"))</f>
        <v>1345.02</v>
      </c>
      <c r="CE33" s="149">
        <f>IF($B33=0,"",SUMIFS(INPUT_DATA!AF:AF,INPUT_DATA!$A:$A,$B33,INPUT_DATA!$B:$B,"D"))</f>
        <v>251.1</v>
      </c>
      <c r="CF33" s="149">
        <f>IF($B33=0,"",SUMIFS(INPUT_DATA!AG:AG,INPUT_DATA!$A:$A,$B33,INPUT_DATA!$B:$B,"D"))</f>
        <v>0</v>
      </c>
      <c r="CG33" s="149">
        <f>IF($B33=0,"",SUMIFS(INPUT_DATA!AH:AH,INPUT_DATA!$A:$A,$B33,INPUT_DATA!$B:$B,"D"))</f>
        <v>0</v>
      </c>
      <c r="CH33" s="149">
        <f>IF($B33=0,"",SUMIFS(INPUT_DATA!AI:AI,INPUT_DATA!$A:$A,$B33,INPUT_DATA!$B:$B,"D"))</f>
        <v>0</v>
      </c>
      <c r="CI33" s="149">
        <f>IF($B33=0,"",SUMIFS(INPUT_DATA!AJ:AJ,INPUT_DATA!$A:$A,$B33,INPUT_DATA!$B:$B,"D"))</f>
        <v>0</v>
      </c>
      <c r="CJ33" s="140">
        <f>IF($B33=0,"",SUMIFS(INPUT_DATA!AK:AK,INPUT_DATA!$A:$A,$B33,INPUT_DATA!$B:$B,"D"))</f>
        <v>2220.6</v>
      </c>
      <c r="CK33" s="140">
        <f>IF($B33=0,"",SUMIFS(INPUT_DATA!AL:AL,INPUT_DATA!$A:$A,$B33,INPUT_DATA!$B:$B,"D"))</f>
        <v>621.05999999999995</v>
      </c>
      <c r="CL33" s="140">
        <f>IF($B33=0,"",SUMIFS(INPUT_DATA!AM:AM,INPUT_DATA!$A:$A,$B33,INPUT_DATA!$B:$B,"D"))</f>
        <v>0</v>
      </c>
      <c r="CM33" s="140">
        <f>IF($B33=0,"",SUMIFS(INPUT_DATA!AN:AN,INPUT_DATA!$A:$A,$B33,INPUT_DATA!$B:$B,"D"))</f>
        <v>0</v>
      </c>
      <c r="CN33" s="140">
        <f>IF($B33=0,"",SUMIFS(INPUT_DATA!AO:AO,INPUT_DATA!$A:$A,$B33,INPUT_DATA!$B:$B,"D"))</f>
        <v>0</v>
      </c>
      <c r="CO33" s="140">
        <f>IF($B33=0,"",SUMIFS(INPUT_DATA!AP:AP,INPUT_DATA!$A:$A,$B33,INPUT_DATA!$B:$B,"D"))</f>
        <v>0</v>
      </c>
      <c r="CP33" s="154">
        <f t="shared" si="6"/>
        <v>1846.7200000000003</v>
      </c>
      <c r="CQ33" s="154">
        <f t="shared" si="2"/>
        <v>375.72</v>
      </c>
      <c r="CR33" s="154">
        <f t="shared" si="3"/>
        <v>0</v>
      </c>
      <c r="CS33" s="139">
        <f>IF($B33=0,"",SUMIFS(INPUT_DATA!AQ:AQ,INPUT_DATA!$A:$A,$B33,INPUT_DATA!$B:$B,"D"))</f>
        <v>1846.72</v>
      </c>
      <c r="CT33" s="154">
        <f>IF($B33=0,"",SUMIFS(INPUT_DATA!AR:AR,INPUT_DATA!$A:$A,$B33,INPUT_DATA!$B:$B,"D"))</f>
        <v>375.72</v>
      </c>
      <c r="CU33" s="154">
        <f>IF($B33=0,"",SUMIFS(INPUT_DATA!AS:AS,INPUT_DATA!$A:$A,$B33,INPUT_DATA!$B:$B,"D"))</f>
        <v>0</v>
      </c>
      <c r="CV33" s="139">
        <f t="shared" si="17"/>
        <v>2.2737367544323206E-13</v>
      </c>
      <c r="CW33" s="154">
        <f t="shared" si="18"/>
        <v>0</v>
      </c>
      <c r="CX33" s="155">
        <f t="shared" si="19"/>
        <v>0</v>
      </c>
      <c r="CY33" s="148"/>
    </row>
    <row r="34" spans="2:103">
      <c r="B34" s="137">
        <f>INPUT_DATA!CR21</f>
        <v>45747</v>
      </c>
      <c r="C34" s="139">
        <f>IF($B34=0,"",SUMIFS(INPUT_DATA!C:C,INPUT_DATA!$A:$A,$B34,INPUT_DATA!$B:$B,"S"))</f>
        <v>7821840687.46</v>
      </c>
      <c r="D34" s="139">
        <f>IF($B34=0,"",SUMIFS(INPUT_DATA!D:D,INPUT_DATA!$A:$A,$B34,INPUT_DATA!$B:$B,"S"))</f>
        <v>0</v>
      </c>
      <c r="E34" s="140">
        <f>IF($B34=0,"",SUMIFS(INPUT_DATA!E:E,INPUT_DATA!$A:$A,$B34,INPUT_DATA!$B:$B,"S"))</f>
        <v>41439704.270000003</v>
      </c>
      <c r="F34" s="140">
        <f>IF($B34=0,"",SUMIFS(INPUT_DATA!F:F,INPUT_DATA!$A:$A,$B34,INPUT_DATA!$B:$B,"S"))</f>
        <v>15107591.52</v>
      </c>
      <c r="G34" s="140">
        <f>IF($B34=0,"",SUMIFS(INPUT_DATA!G:G,INPUT_DATA!$A:$A,$B34,INPUT_DATA!$B:$B,"S"))</f>
        <v>0</v>
      </c>
      <c r="H34" s="140">
        <f>IF($B34=0,"",SUMIFS(INPUT_DATA!H:H,INPUT_DATA!$A:$A,$B34,INPUT_DATA!$B:$B,"S"))</f>
        <v>0</v>
      </c>
      <c r="I34" s="140">
        <f>IF($B34=0,"",SUMIFS(INPUT_DATA!I:I,INPUT_DATA!$A:$A,$B34,INPUT_DATA!$B:$B,"S"))</f>
        <v>0</v>
      </c>
      <c r="J34" s="140">
        <f>IF($B34=0,"",SUMIFS(INPUT_DATA!J:J,INPUT_DATA!$A:$A,$B34,INPUT_DATA!$B:$B,"S"))</f>
        <v>0</v>
      </c>
      <c r="K34" s="140">
        <f>IF($B34=0,"",SUMIFS(INPUT_DATA!K:K,INPUT_DATA!$A:$A,$B34,INPUT_DATA!$B:$B,"S"))</f>
        <v>394532.89</v>
      </c>
      <c r="L34" s="140">
        <f>IF($B34=0,"",SUMIFS(INPUT_DATA!L:L,INPUT_DATA!$A:$A,$B34,INPUT_DATA!$B:$B,"S"))</f>
        <v>0</v>
      </c>
      <c r="M34" s="140">
        <f>IF($B34=0,"",SUMIFS(INPUT_DATA!M:M,INPUT_DATA!$A:$A,$B34,INPUT_DATA!$B:$B,"S"))</f>
        <v>1994383.54</v>
      </c>
      <c r="N34" s="140">
        <f>IF($B34=0,"",SUMIFS(INPUT_DATA!N:N,INPUT_DATA!$A:$A,$B34,INPUT_DATA!$B:$B,"S"))</f>
        <v>320194.90999999997</v>
      </c>
      <c r="O34" s="141">
        <f t="shared" si="7"/>
        <v>7762584280.329999</v>
      </c>
      <c r="P34" s="142">
        <f>IF($B34=0,"",SUMIFS(INPUT_DATA!O:O,INPUT_DATA!$A:$A,$B34,INPUT_DATA!$B:$B,"S"))</f>
        <v>7762584280.3299999</v>
      </c>
      <c r="Q34" s="142">
        <f t="shared" si="8"/>
        <v>-9.5367431640625E-7</v>
      </c>
      <c r="R34" s="142">
        <f>IF($B34=0,"",SUMIFS(INPUT_DATA!BL:BL,INPUT_DATA!$A:$A,$B34,INPUT_DATA!$B:$B,"S"))</f>
        <v>7640469.7000000002</v>
      </c>
      <c r="S34" s="143">
        <f>IF($B34=0,"",SUMIFS(INPUT_DATA!P:P,INPUT_DATA!$A:$A,$B34,INPUT_DATA!$B:$B,"S"))</f>
        <v>236010.43</v>
      </c>
      <c r="T34" s="143">
        <f>IF($B34=0,"",SUMIFS(INPUT_DATA!Q:Q,INPUT_DATA!$A:$A,$B34,INPUT_DATA!$B:$B,"S"))</f>
        <v>48694.12</v>
      </c>
      <c r="U34" s="143">
        <f>IF($B34=0,"",SUMIFS(INPUT_DATA!R:R,INPUT_DATA!$A:$A,$B34,INPUT_DATA!$B:$B,"S"))</f>
        <v>0</v>
      </c>
      <c r="V34" s="144">
        <f>IF($B34=0,"",SUMIFS(INPUT_DATA!S:S,INPUT_DATA!$A:$A,$B34,INPUT_DATA!$B:$B,"S"))</f>
        <v>38751.35</v>
      </c>
      <c r="W34" s="144">
        <f>IF($B34=0,"",SUMIFS(INPUT_DATA!T:T,INPUT_DATA!$A:$A,$B34,INPUT_DATA!$B:$B,"S"))</f>
        <v>26348.73</v>
      </c>
      <c r="X34" s="144">
        <f>IF($B34=0,"",SUMIFS(INPUT_DATA!U:U,INPUT_DATA!$A:$A,$B34,INPUT_DATA!$B:$B,"S"))</f>
        <v>0</v>
      </c>
      <c r="Y34" s="144">
        <f>IF($B34=0,"",SUMIFS(INPUT_DATA!V:V,INPUT_DATA!$A:$A,$B34,INPUT_DATA!$B:$B,"S"))</f>
        <v>110479.05</v>
      </c>
      <c r="Z34" s="144">
        <f>IF($B34=0,"",SUMIFS(INPUT_DATA!W:W,INPUT_DATA!$A:$A,$B34,INPUT_DATA!$B:$B,"S"))</f>
        <v>26077.64</v>
      </c>
      <c r="AA34" s="144">
        <f>IF($B34=0,"",SUMIFS(INPUT_DATA!X:X,INPUT_DATA!$A:$A,$B34,INPUT_DATA!$B:$B,"S"))</f>
        <v>0</v>
      </c>
      <c r="AB34" s="144">
        <f>IF($B34=0,"",SUMIFS(INPUT_DATA!Y:Y,INPUT_DATA!$A:$A,$B34,INPUT_DATA!$B:$B,"S"))</f>
        <v>0</v>
      </c>
      <c r="AC34" s="144">
        <f>IF($B34=0,"",SUMIFS(INPUT_DATA!Z:Z,INPUT_DATA!$A:$A,$B34,INPUT_DATA!$B:$B,"S"))</f>
        <v>0</v>
      </c>
      <c r="AD34" s="144">
        <f>IF($B34=0,"",SUMIFS(INPUT_DATA!AA:AA,INPUT_DATA!$A:$A,$B34,INPUT_DATA!$B:$B,"S"))</f>
        <v>0</v>
      </c>
      <c r="AE34" s="144">
        <f>IF($B34=0,"",SUMIFS(INPUT_DATA!AB:AB,INPUT_DATA!$A:$A,$B34,INPUT_DATA!$B:$B,"S"))</f>
        <v>0</v>
      </c>
      <c r="AF34" s="144">
        <f>IF($B34=0,"",SUMIFS(INPUT_DATA!AC:AC,INPUT_DATA!$A:$A,$B34,INPUT_DATA!$B:$B,"S"))</f>
        <v>0</v>
      </c>
      <c r="AG34" s="144">
        <f>IF($B34=0,"",SUMIFS(INPUT_DATA!AD:AD,INPUT_DATA!$A:$A,$B34,INPUT_DATA!$B:$B,"S"))</f>
        <v>0</v>
      </c>
      <c r="AH34" s="144">
        <f>IF($B34=0,"",SUMIFS(INPUT_DATA!AE:AE,INPUT_DATA!$A:$A,$B34,INPUT_DATA!$B:$B,"S"))</f>
        <v>1131.3599999999999</v>
      </c>
      <c r="AI34" s="144">
        <f>IF($B34=0,"",SUMIFS(INPUT_DATA!AF:AF,INPUT_DATA!$A:$A,$B34,INPUT_DATA!$B:$B,"S"))</f>
        <v>300.67</v>
      </c>
      <c r="AJ34" s="144">
        <f>IF($B34=0,"",SUMIFS(INPUT_DATA!AG:AG,INPUT_DATA!$A:$A,$B34,INPUT_DATA!$B:$B,"S"))</f>
        <v>0</v>
      </c>
      <c r="AK34" s="144">
        <f>IF($B34=0,"",SUMIFS(INPUT_DATA!AK:AK,INPUT_DATA!$A:$A,$B34,INPUT_DATA!$B:$B,"S"))</f>
        <v>0</v>
      </c>
      <c r="AL34" s="144">
        <f>IF($B34=0,"",SUMIFS(INPUT_DATA!AL:AL,INPUT_DATA!$A:$A,$B34,INPUT_DATA!$B:$B,"S"))</f>
        <v>0</v>
      </c>
      <c r="AM34" s="144">
        <f>IF($B34=0,"",SUMIFS(INPUT_DATA!AM:AM,INPUT_DATA!$A:$A,$B34,INPUT_DATA!$B:$B,"S"))</f>
        <v>0</v>
      </c>
      <c r="AN34" s="144">
        <f>IF($B34=0,"",SUMIFS(INPUT_DATA!AN:AN,INPUT_DATA!$A:$A,$B34,INPUT_DATA!$B:$B,"S"))</f>
        <v>0</v>
      </c>
      <c r="AO34" s="144">
        <f>IF($B34=0,"",SUMIFS(INPUT_DATA!AO:AO,INPUT_DATA!$A:$A,$B34,INPUT_DATA!$B:$B,"S"))</f>
        <v>0</v>
      </c>
      <c r="AP34" s="144">
        <f>IF($B34=0,"",SUMIFS(INPUT_DATA!AP:AP,INPUT_DATA!$A:$A,$B34,INPUT_DATA!$B:$B,"S"))</f>
        <v>0</v>
      </c>
      <c r="AQ34" s="145">
        <f t="shared" si="9"/>
        <v>163151.37</v>
      </c>
      <c r="AR34" s="146">
        <f t="shared" si="10"/>
        <v>48664.540000000008</v>
      </c>
      <c r="AS34" s="147">
        <f t="shared" si="11"/>
        <v>0</v>
      </c>
      <c r="AT34" s="145">
        <f>IF($B34=0,"",SUMIFS(INPUT_DATA!AQ:AQ,INPUT_DATA!$A:$A,$B34,INPUT_DATA!$B:$B,"S"))</f>
        <v>163151.37</v>
      </c>
      <c r="AU34" s="146">
        <f>IF($B34=0,"",SUMIFS(INPUT_DATA!AR:AR,INPUT_DATA!$A:$A,$B34,INPUT_DATA!$B:$B,"S"))</f>
        <v>48664.54</v>
      </c>
      <c r="AV34" s="147">
        <f>IF($B34=0,"",SUMIFS(INPUT_DATA!AS:AS,INPUT_DATA!$A:$A,$B34,INPUT_DATA!$B:$B,"S"))</f>
        <v>0</v>
      </c>
      <c r="AW34" s="145">
        <f t="shared" si="12"/>
        <v>0</v>
      </c>
      <c r="AX34" s="146">
        <f t="shared" si="13"/>
        <v>7.2759576141834259E-12</v>
      </c>
      <c r="AY34" s="147">
        <f t="shared" si="14"/>
        <v>0</v>
      </c>
      <c r="AZ34" s="148"/>
      <c r="BA34" s="138">
        <f>IF($B34=0,"",SUMIFS(INPUT_DATA!C:C,INPUT_DATA!$A:$A,$B34,INPUT_DATA!$B:$B,"D"))</f>
        <v>207269.66</v>
      </c>
      <c r="BB34" s="149">
        <f>IF($B34=0,"",SUMIFS(INPUT_DATA!E:E,INPUT_DATA!$A:$A,$B34,INPUT_DATA!$B:$B,"D"))</f>
        <v>115232.36</v>
      </c>
      <c r="BC34" s="149">
        <f>IF($B34=0,"",SUMIFS(INPUT_DATA!F:F,INPUT_DATA!$A:$A,$B34,INPUT_DATA!$B:$B,"D"))</f>
        <v>0</v>
      </c>
      <c r="BD34" s="149">
        <f>IF($B34=0,"",SUMIFS(INPUT_DATA!G:G,INPUT_DATA!$A:$A,$B34,INPUT_DATA!$B:$B,"D"))</f>
        <v>0</v>
      </c>
      <c r="BE34" s="149">
        <f>IF($B34=0,"",SUMIFS(INPUT_DATA!H:H,INPUT_DATA!$A:$A,$B34,INPUT_DATA!$B:$B,"D"))</f>
        <v>0</v>
      </c>
      <c r="BF34" s="149">
        <f>IF($B34=0,"",SUMIFS(INPUT_DATA!I:I,INPUT_DATA!$A:$A,$B34,INPUT_DATA!$B:$B,"D"))</f>
        <v>0</v>
      </c>
      <c r="BG34" s="149">
        <f>IF($B34=0,"",SUMIFS(INPUT_DATA!J:J,INPUT_DATA!$A:$A,$B34,INPUT_DATA!$B:$B,"D"))</f>
        <v>0</v>
      </c>
      <c r="BH34" s="149">
        <f>IF($B34=0,"",SUMIFS(INPUT_DATA!K:K,INPUT_DATA!$A:$A,$B34,INPUT_DATA!$B:$B,"D"))</f>
        <v>394532.89</v>
      </c>
      <c r="BI34" s="149">
        <f>IF($B34=0,"",SUMIFS(INPUT_DATA!L:L,INPUT_DATA!$A:$A,$B34,INPUT_DATA!$B:$B,"D"))</f>
        <v>0</v>
      </c>
      <c r="BJ34" s="149">
        <f>IF($B34=0,"",SUMIFS(INPUT_DATA!M:M,INPUT_DATA!$A:$A,$B34,INPUT_DATA!$B:$B,"D"))</f>
        <v>206709.84</v>
      </c>
      <c r="BK34" s="149">
        <f>IF($B34=0,"",SUMIFS(INPUT_DATA!N:N,INPUT_DATA!$A:$A,$B34,INPUT_DATA!$B:$B,"D"))</f>
        <v>0</v>
      </c>
      <c r="BL34" s="150">
        <f t="shared" si="5"/>
        <v>279860.34999999998</v>
      </c>
      <c r="BM34" s="150">
        <f>IF($B34=0,"",SUMIFS(INPUT_DATA!O:O,INPUT_DATA!$A:$A,$B34,INPUT_DATA!$B:$B,"D"))</f>
        <v>279860.34999999998</v>
      </c>
      <c r="BN34" s="150">
        <f t="shared" si="15"/>
        <v>0</v>
      </c>
      <c r="BO34" s="153">
        <f>IF($B34=0,"",SUMIFS(INPUT_DATA!P:P,INPUT_DATA!$A:$A,$B34,INPUT_DATA!$B:$B,"D"))</f>
        <v>0</v>
      </c>
      <c r="BP34" s="139">
        <f>IF($B34=0,"",SUMIFS(INPUT_DATA!Q:Q,INPUT_DATA!$A:$A,$B34,INPUT_DATA!$B:$B,"D"))</f>
        <v>0</v>
      </c>
      <c r="BQ34" s="139">
        <f>IF($B34=0,"",SUMIFS(INPUT_DATA!R:R,INPUT_DATA!$A:$A,$B34,INPUT_DATA!$B:$B,"D"))</f>
        <v>0</v>
      </c>
      <c r="BR34" s="149">
        <f>IF($B34=0,"",SUMIFS(INPUT_DATA!S:S,INPUT_DATA!$A:$A,$B34,INPUT_DATA!$B:$B,"D"))</f>
        <v>533.62</v>
      </c>
      <c r="BS34" s="149">
        <f>IF($B34=0,"",SUMIFS(INPUT_DATA!T:T,INPUT_DATA!$A:$A,$B34,INPUT_DATA!$B:$B,"D"))</f>
        <v>137.36000000000001</v>
      </c>
      <c r="BT34" s="149">
        <f>IF($B34=0,"",SUMIFS(INPUT_DATA!U:U,INPUT_DATA!$A:$A,$B34,INPUT_DATA!$B:$B,"D"))</f>
        <v>0</v>
      </c>
      <c r="BU34" s="149">
        <f>IF($B34=0,"",SUMIFS(INPUT_DATA!V:V,INPUT_DATA!$A:$A,$B34,INPUT_DATA!$B:$B,"D"))</f>
        <v>0</v>
      </c>
      <c r="BV34" s="149">
        <f>IF($B34=0,"",SUMIFS(INPUT_DATA!W:W,INPUT_DATA!$A:$A,$B34,INPUT_DATA!$B:$B,"D"))</f>
        <v>0</v>
      </c>
      <c r="BW34" s="149">
        <f>IF($B34=0,"",SUMIFS(INPUT_DATA!X:X,INPUT_DATA!$A:$A,$B34,INPUT_DATA!$B:$B,"D"))</f>
        <v>0</v>
      </c>
      <c r="BX34" s="149">
        <f>IF($B34=0,"",SUMIFS(INPUT_DATA!Y:Y,INPUT_DATA!$A:$A,$B34,INPUT_DATA!$B:$B,"D"))</f>
        <v>0</v>
      </c>
      <c r="BY34" s="149">
        <f>IF($B34=0,"",SUMIFS(INPUT_DATA!Z:Z,INPUT_DATA!$A:$A,$B34,INPUT_DATA!$B:$B,"D"))</f>
        <v>0</v>
      </c>
      <c r="BZ34" s="149">
        <f>IF($B34=0,"",SUMIFS(INPUT_DATA!AA:AA,INPUT_DATA!$A:$A,$B34,INPUT_DATA!$B:$B,"D"))</f>
        <v>0</v>
      </c>
      <c r="CA34" s="149">
        <f>IF($B34=0,"",SUMIFS(INPUT_DATA!AB:AB,INPUT_DATA!$A:$A,$B34,INPUT_DATA!$B:$B,"D"))</f>
        <v>0</v>
      </c>
      <c r="CB34" s="149">
        <f>IF($B34=0,"",SUMIFS(INPUT_DATA!AC:AC,INPUT_DATA!$A:$A,$B34,INPUT_DATA!$B:$B,"D"))</f>
        <v>0</v>
      </c>
      <c r="CC34" s="149">
        <f>IF($B34=0,"",SUMIFS(INPUT_DATA!AD:AD,INPUT_DATA!$A:$A,$B34,INPUT_DATA!$B:$B,"D"))</f>
        <v>0</v>
      </c>
      <c r="CD34" s="149">
        <f>IF($B34=0,"",SUMIFS(INPUT_DATA!AE:AE,INPUT_DATA!$A:$A,$B34,INPUT_DATA!$B:$B,"D"))</f>
        <v>1131.3599999999999</v>
      </c>
      <c r="CE34" s="149">
        <f>IF($B34=0,"",SUMIFS(INPUT_DATA!AF:AF,INPUT_DATA!$A:$A,$B34,INPUT_DATA!$B:$B,"D"))</f>
        <v>300.67</v>
      </c>
      <c r="CF34" s="149">
        <f>IF($B34=0,"",SUMIFS(INPUT_DATA!AG:AG,INPUT_DATA!$A:$A,$B34,INPUT_DATA!$B:$B,"D"))</f>
        <v>0</v>
      </c>
      <c r="CG34" s="149">
        <f>IF($B34=0,"",SUMIFS(INPUT_DATA!AH:AH,INPUT_DATA!$A:$A,$B34,INPUT_DATA!$B:$B,"D"))</f>
        <v>0</v>
      </c>
      <c r="CH34" s="149">
        <f>IF($B34=0,"",SUMIFS(INPUT_DATA!AI:AI,INPUT_DATA!$A:$A,$B34,INPUT_DATA!$B:$B,"D"))</f>
        <v>0</v>
      </c>
      <c r="CI34" s="149">
        <f>IF($B34=0,"",SUMIFS(INPUT_DATA!AJ:AJ,INPUT_DATA!$A:$A,$B34,INPUT_DATA!$B:$B,"D"))</f>
        <v>0</v>
      </c>
      <c r="CJ34" s="140">
        <f>IF($B34=0,"",SUMIFS(INPUT_DATA!AK:AK,INPUT_DATA!$A:$A,$B34,INPUT_DATA!$B:$B,"D"))</f>
        <v>0</v>
      </c>
      <c r="CK34" s="140">
        <f>IF($B34=0,"",SUMIFS(INPUT_DATA!AL:AL,INPUT_DATA!$A:$A,$B34,INPUT_DATA!$B:$B,"D"))</f>
        <v>0</v>
      </c>
      <c r="CL34" s="140">
        <f>IF($B34=0,"",SUMIFS(INPUT_DATA!AM:AM,INPUT_DATA!$A:$A,$B34,INPUT_DATA!$B:$B,"D"))</f>
        <v>0</v>
      </c>
      <c r="CM34" s="140">
        <f>IF($B34=0,"",SUMIFS(INPUT_DATA!AN:AN,INPUT_DATA!$A:$A,$B34,INPUT_DATA!$B:$B,"D"))</f>
        <v>0</v>
      </c>
      <c r="CN34" s="140">
        <f>IF($B34=0,"",SUMIFS(INPUT_DATA!AO:AO,INPUT_DATA!$A:$A,$B34,INPUT_DATA!$B:$B,"D"))</f>
        <v>0</v>
      </c>
      <c r="CO34" s="140">
        <f>IF($B34=0,"",SUMIFS(INPUT_DATA!AP:AP,INPUT_DATA!$A:$A,$B34,INPUT_DATA!$B:$B,"D"))</f>
        <v>0</v>
      </c>
      <c r="CP34" s="154">
        <f t="shared" si="6"/>
        <v>1664.98</v>
      </c>
      <c r="CQ34" s="154">
        <f t="shared" si="2"/>
        <v>438.03000000000003</v>
      </c>
      <c r="CR34" s="154">
        <f t="shared" si="3"/>
        <v>0</v>
      </c>
      <c r="CS34" s="139">
        <f>IF($B34=0,"",SUMIFS(INPUT_DATA!AQ:AQ,INPUT_DATA!$A:$A,$B34,INPUT_DATA!$B:$B,"D"))</f>
        <v>1664.98</v>
      </c>
      <c r="CT34" s="154">
        <f>IF($B34=0,"",SUMIFS(INPUT_DATA!AR:AR,INPUT_DATA!$A:$A,$B34,INPUT_DATA!$B:$B,"D"))</f>
        <v>438.03</v>
      </c>
      <c r="CU34" s="154">
        <f>IF($B34=0,"",SUMIFS(INPUT_DATA!AS:AS,INPUT_DATA!$A:$A,$B34,INPUT_DATA!$B:$B,"D"))</f>
        <v>0</v>
      </c>
      <c r="CV34" s="139">
        <f t="shared" si="17"/>
        <v>0</v>
      </c>
      <c r="CW34" s="154">
        <f t="shared" si="18"/>
        <v>5.6843418860808015E-14</v>
      </c>
      <c r="CX34" s="155">
        <f t="shared" si="19"/>
        <v>0</v>
      </c>
      <c r="CY34" s="148"/>
    </row>
    <row r="35" spans="2:103">
      <c r="B35" s="137">
        <f>INPUT_DATA!CR22</f>
        <v>45716</v>
      </c>
      <c r="C35" s="139">
        <f>IF($B35=0,"",SUMIFS(INPUT_DATA!C:C,INPUT_DATA!$A:$A,$B35,INPUT_DATA!$B:$B,"S"))</f>
        <v>7882097726.96</v>
      </c>
      <c r="D35" s="139">
        <f>IF($B35=0,"",SUMIFS(INPUT_DATA!D:D,INPUT_DATA!$A:$A,$B35,INPUT_DATA!$B:$B,"S"))</f>
        <v>0</v>
      </c>
      <c r="E35" s="140">
        <f>IF($B35=0,"",SUMIFS(INPUT_DATA!E:E,INPUT_DATA!$A:$A,$B35,INPUT_DATA!$B:$B,"S"))</f>
        <v>41925555.68</v>
      </c>
      <c r="F35" s="140">
        <f>IF($B35=0,"",SUMIFS(INPUT_DATA!F:F,INPUT_DATA!$A:$A,$B35,INPUT_DATA!$B:$B,"S"))</f>
        <v>13656654.539999999</v>
      </c>
      <c r="G35" s="140">
        <f>IF($B35=0,"",SUMIFS(INPUT_DATA!G:G,INPUT_DATA!$A:$A,$B35,INPUT_DATA!$B:$B,"S"))</f>
        <v>0</v>
      </c>
      <c r="H35" s="140">
        <f>IF($B35=0,"",SUMIFS(INPUT_DATA!H:H,INPUT_DATA!$A:$A,$B35,INPUT_DATA!$B:$B,"S"))</f>
        <v>0</v>
      </c>
      <c r="I35" s="140">
        <f>IF($B35=0,"",SUMIFS(INPUT_DATA!I:I,INPUT_DATA!$A:$A,$B35,INPUT_DATA!$B:$B,"S"))</f>
        <v>0</v>
      </c>
      <c r="J35" s="140">
        <f>IF($B35=0,"",SUMIFS(INPUT_DATA!J:J,INPUT_DATA!$A:$A,$B35,INPUT_DATA!$B:$B,"S"))</f>
        <v>0</v>
      </c>
      <c r="K35" s="140">
        <f>IF($B35=0,"",SUMIFS(INPUT_DATA!K:K,INPUT_DATA!$A:$A,$B35,INPUT_DATA!$B:$B,"S"))</f>
        <v>208258.58</v>
      </c>
      <c r="L35" s="140">
        <f>IF($B35=0,"",SUMIFS(INPUT_DATA!L:L,INPUT_DATA!$A:$A,$B35,INPUT_DATA!$B:$B,"S"))</f>
        <v>0</v>
      </c>
      <c r="M35" s="140">
        <f>IF($B35=0,"",SUMIFS(INPUT_DATA!M:M,INPUT_DATA!$A:$A,$B35,INPUT_DATA!$B:$B,"S"))</f>
        <v>4466570.7</v>
      </c>
      <c r="N35" s="140">
        <f>IF($B35=0,"",SUMIFS(INPUT_DATA!N:N,INPUT_DATA!$A:$A,$B35,INPUT_DATA!$B:$B,"S"))</f>
        <v>0</v>
      </c>
      <c r="O35" s="141">
        <f t="shared" si="7"/>
        <v>7821840687.46</v>
      </c>
      <c r="P35" s="142">
        <f>IF($B35=0,"",SUMIFS(INPUT_DATA!O:O,INPUT_DATA!$A:$A,$B35,INPUT_DATA!$B:$B,"S"))</f>
        <v>7821840687.46</v>
      </c>
      <c r="Q35" s="142">
        <f t="shared" si="8"/>
        <v>0</v>
      </c>
      <c r="R35" s="142">
        <f>IF($B35=0,"",SUMIFS(INPUT_DATA!BL:BL,INPUT_DATA!$A:$A,$B35,INPUT_DATA!$B:$B,"S"))</f>
        <v>7458308.79</v>
      </c>
      <c r="S35" s="143">
        <f>IF($B35=0,"",SUMIFS(INPUT_DATA!P:P,INPUT_DATA!$A:$A,$B35,INPUT_DATA!$B:$B,"S"))</f>
        <v>206735.54</v>
      </c>
      <c r="T35" s="143">
        <f>IF($B35=0,"",SUMIFS(INPUT_DATA!Q:Q,INPUT_DATA!$A:$A,$B35,INPUT_DATA!$B:$B,"S"))</f>
        <v>41688.910000000003</v>
      </c>
      <c r="U35" s="143">
        <f>IF($B35=0,"",SUMIFS(INPUT_DATA!R:R,INPUT_DATA!$A:$A,$B35,INPUT_DATA!$B:$B,"S"))</f>
        <v>0</v>
      </c>
      <c r="V35" s="144">
        <f>IF($B35=0,"",SUMIFS(INPUT_DATA!S:S,INPUT_DATA!$A:$A,$B35,INPUT_DATA!$B:$B,"S"))</f>
        <v>128060.42</v>
      </c>
      <c r="W35" s="144">
        <f>IF($B35=0,"",SUMIFS(INPUT_DATA!T:T,INPUT_DATA!$A:$A,$B35,INPUT_DATA!$B:$B,"S"))</f>
        <v>27565.85</v>
      </c>
      <c r="X35" s="144">
        <f>IF($B35=0,"",SUMIFS(INPUT_DATA!U:U,INPUT_DATA!$A:$A,$B35,INPUT_DATA!$B:$B,"S"))</f>
        <v>0</v>
      </c>
      <c r="Y35" s="144">
        <f>IF($B35=0,"",SUMIFS(INPUT_DATA!V:V,INPUT_DATA!$A:$A,$B35,INPUT_DATA!$B:$B,"S"))</f>
        <v>98785.53</v>
      </c>
      <c r="Z35" s="144">
        <f>IF($B35=0,"",SUMIFS(INPUT_DATA!W:W,INPUT_DATA!$A:$A,$B35,INPUT_DATA!$B:$B,"S"))</f>
        <v>20560.64</v>
      </c>
      <c r="AA35" s="144">
        <f>IF($B35=0,"",SUMIFS(INPUT_DATA!X:X,INPUT_DATA!$A:$A,$B35,INPUT_DATA!$B:$B,"S"))</f>
        <v>0</v>
      </c>
      <c r="AB35" s="144">
        <f>IF($B35=0,"",SUMIFS(INPUT_DATA!Y:Y,INPUT_DATA!$A:$A,$B35,INPUT_DATA!$B:$B,"S"))</f>
        <v>0</v>
      </c>
      <c r="AC35" s="144">
        <f>IF($B35=0,"",SUMIFS(INPUT_DATA!Z:Z,INPUT_DATA!$A:$A,$B35,INPUT_DATA!$B:$B,"S"))</f>
        <v>0</v>
      </c>
      <c r="AD35" s="144">
        <f>IF($B35=0,"",SUMIFS(INPUT_DATA!AA:AA,INPUT_DATA!$A:$A,$B35,INPUT_DATA!$B:$B,"S"))</f>
        <v>0</v>
      </c>
      <c r="AE35" s="144">
        <f>IF($B35=0,"",SUMIFS(INPUT_DATA!AB:AB,INPUT_DATA!$A:$A,$B35,INPUT_DATA!$B:$B,"S"))</f>
        <v>0</v>
      </c>
      <c r="AF35" s="144">
        <f>IF($B35=0,"",SUMIFS(INPUT_DATA!AC:AC,INPUT_DATA!$A:$A,$B35,INPUT_DATA!$B:$B,"S"))</f>
        <v>0</v>
      </c>
      <c r="AG35" s="144">
        <f>IF($B35=0,"",SUMIFS(INPUT_DATA!AD:AD,INPUT_DATA!$A:$A,$B35,INPUT_DATA!$B:$B,"S"))</f>
        <v>0</v>
      </c>
      <c r="AH35" s="144">
        <f>IF($B35=0,"",SUMIFS(INPUT_DATA!AE:AE,INPUT_DATA!$A:$A,$B35,INPUT_DATA!$B:$B,"S"))</f>
        <v>0</v>
      </c>
      <c r="AI35" s="144">
        <f>IF($B35=0,"",SUMIFS(INPUT_DATA!AF:AF,INPUT_DATA!$A:$A,$B35,INPUT_DATA!$B:$B,"S"))</f>
        <v>0</v>
      </c>
      <c r="AJ35" s="144">
        <f>IF($B35=0,"",SUMIFS(INPUT_DATA!AG:AG,INPUT_DATA!$A:$A,$B35,INPUT_DATA!$B:$B,"S"))</f>
        <v>0</v>
      </c>
      <c r="AK35" s="144">
        <f>IF($B35=0,"",SUMIFS(INPUT_DATA!AK:AK,INPUT_DATA!$A:$A,$B35,INPUT_DATA!$B:$B,"S"))</f>
        <v>0</v>
      </c>
      <c r="AL35" s="144">
        <f>IF($B35=0,"",SUMIFS(INPUT_DATA!AL:AL,INPUT_DATA!$A:$A,$B35,INPUT_DATA!$B:$B,"S"))</f>
        <v>0</v>
      </c>
      <c r="AM35" s="144">
        <f>IF($B35=0,"",SUMIFS(INPUT_DATA!AM:AM,INPUT_DATA!$A:$A,$B35,INPUT_DATA!$B:$B,"S"))</f>
        <v>0</v>
      </c>
      <c r="AN35" s="144">
        <f>IF($B35=0,"",SUMIFS(INPUT_DATA!AN:AN,INPUT_DATA!$A:$A,$B35,INPUT_DATA!$B:$B,"S"))</f>
        <v>0</v>
      </c>
      <c r="AO35" s="144">
        <f>IF($B35=0,"",SUMIFS(INPUT_DATA!AO:AO,INPUT_DATA!$A:$A,$B35,INPUT_DATA!$B:$B,"S"))</f>
        <v>0</v>
      </c>
      <c r="AP35" s="144">
        <f>IF($B35=0,"",SUMIFS(INPUT_DATA!AP:AP,INPUT_DATA!$A:$A,$B35,INPUT_DATA!$B:$B,"S"))</f>
        <v>0</v>
      </c>
      <c r="AQ35" s="145">
        <f t="shared" si="9"/>
        <v>236010.43000000002</v>
      </c>
      <c r="AR35" s="146">
        <f t="shared" si="10"/>
        <v>48694.12000000001</v>
      </c>
      <c r="AS35" s="147">
        <f t="shared" si="11"/>
        <v>0</v>
      </c>
      <c r="AT35" s="145">
        <f>IF($B35=0,"",SUMIFS(INPUT_DATA!AQ:AQ,INPUT_DATA!$A:$A,$B35,INPUT_DATA!$B:$B,"S"))</f>
        <v>236010.43</v>
      </c>
      <c r="AU35" s="146">
        <f>IF($B35=0,"",SUMIFS(INPUT_DATA!AR:AR,INPUT_DATA!$A:$A,$B35,INPUT_DATA!$B:$B,"S"))</f>
        <v>48694.12</v>
      </c>
      <c r="AV35" s="147">
        <f>IF($B35=0,"",SUMIFS(INPUT_DATA!AS:AS,INPUT_DATA!$A:$A,$B35,INPUT_DATA!$B:$B,"S"))</f>
        <v>0</v>
      </c>
      <c r="AW35" s="145">
        <f t="shared" si="12"/>
        <v>2.9103830456733704E-11</v>
      </c>
      <c r="AX35" s="146">
        <f t="shared" si="13"/>
        <v>7.2759576141834259E-12</v>
      </c>
      <c r="AY35" s="147">
        <f t="shared" si="14"/>
        <v>0</v>
      </c>
      <c r="AZ35" s="148"/>
      <c r="BA35" s="138">
        <f>IF($B35=0,"",SUMIFS(INPUT_DATA!C:C,INPUT_DATA!$A:$A,$B35,INPUT_DATA!$B:$B,"D"))</f>
        <v>411276.35</v>
      </c>
      <c r="BB35" s="149">
        <f>IF($B35=0,"",SUMIFS(INPUT_DATA!E:E,INPUT_DATA!$A:$A,$B35,INPUT_DATA!$B:$B,"D"))</f>
        <v>2900.75</v>
      </c>
      <c r="BC35" s="149">
        <f>IF($B35=0,"",SUMIFS(INPUT_DATA!F:F,INPUT_DATA!$A:$A,$B35,INPUT_DATA!$B:$B,"D"))</f>
        <v>0</v>
      </c>
      <c r="BD35" s="149">
        <f>IF($B35=0,"",SUMIFS(INPUT_DATA!G:G,INPUT_DATA!$A:$A,$B35,INPUT_DATA!$B:$B,"D"))</f>
        <v>0</v>
      </c>
      <c r="BE35" s="149">
        <f>IF($B35=0,"",SUMIFS(INPUT_DATA!H:H,INPUT_DATA!$A:$A,$B35,INPUT_DATA!$B:$B,"D"))</f>
        <v>0</v>
      </c>
      <c r="BF35" s="149">
        <f>IF($B35=0,"",SUMIFS(INPUT_DATA!I:I,INPUT_DATA!$A:$A,$B35,INPUT_DATA!$B:$B,"D"))</f>
        <v>0</v>
      </c>
      <c r="BG35" s="149">
        <f>IF($B35=0,"",SUMIFS(INPUT_DATA!J:J,INPUT_DATA!$A:$A,$B35,INPUT_DATA!$B:$B,"D"))</f>
        <v>0</v>
      </c>
      <c r="BH35" s="149">
        <f>IF($B35=0,"",SUMIFS(INPUT_DATA!K:K,INPUT_DATA!$A:$A,$B35,INPUT_DATA!$B:$B,"D"))</f>
        <v>208258.58</v>
      </c>
      <c r="BI35" s="149">
        <f>IF($B35=0,"",SUMIFS(INPUT_DATA!L:L,INPUT_DATA!$A:$A,$B35,INPUT_DATA!$B:$B,"D"))</f>
        <v>0</v>
      </c>
      <c r="BJ35" s="149">
        <f>IF($B35=0,"",SUMIFS(INPUT_DATA!M:M,INPUT_DATA!$A:$A,$B35,INPUT_DATA!$B:$B,"D"))</f>
        <v>409364.52</v>
      </c>
      <c r="BK35" s="149">
        <f>IF($B35=0,"",SUMIFS(INPUT_DATA!N:N,INPUT_DATA!$A:$A,$B35,INPUT_DATA!$B:$B,"D"))</f>
        <v>0</v>
      </c>
      <c r="BL35" s="150">
        <f t="shared" si="5"/>
        <v>207269.65999999992</v>
      </c>
      <c r="BM35" s="150">
        <f>IF($B35=0,"",SUMIFS(INPUT_DATA!O:O,INPUT_DATA!$A:$A,$B35,INPUT_DATA!$B:$B,"D"))</f>
        <v>207269.66</v>
      </c>
      <c r="BN35" s="150">
        <f t="shared" si="15"/>
        <v>-8.7311491370201111E-11</v>
      </c>
      <c r="BO35" s="153">
        <f>IF($B35=0,"",SUMIFS(INPUT_DATA!P:P,INPUT_DATA!$A:$A,$B35,INPUT_DATA!$B:$B,"D"))</f>
        <v>0</v>
      </c>
      <c r="BP35" s="139">
        <f>IF($B35=0,"",SUMIFS(INPUT_DATA!Q:Q,INPUT_DATA!$A:$A,$B35,INPUT_DATA!$B:$B,"D"))</f>
        <v>0</v>
      </c>
      <c r="BQ35" s="139">
        <f>IF($B35=0,"",SUMIFS(INPUT_DATA!R:R,INPUT_DATA!$A:$A,$B35,INPUT_DATA!$B:$B,"D"))</f>
        <v>0</v>
      </c>
      <c r="BR35" s="149">
        <f>IF($B35=0,"",SUMIFS(INPUT_DATA!S:S,INPUT_DATA!$A:$A,$B35,INPUT_DATA!$B:$B,"D"))</f>
        <v>0</v>
      </c>
      <c r="BS35" s="149">
        <f>IF($B35=0,"",SUMIFS(INPUT_DATA!T:T,INPUT_DATA!$A:$A,$B35,INPUT_DATA!$B:$B,"D"))</f>
        <v>0</v>
      </c>
      <c r="BT35" s="149">
        <f>IF($B35=0,"",SUMIFS(INPUT_DATA!U:U,INPUT_DATA!$A:$A,$B35,INPUT_DATA!$B:$B,"D"))</f>
        <v>0</v>
      </c>
      <c r="BU35" s="149">
        <f>IF($B35=0,"",SUMIFS(INPUT_DATA!V:V,INPUT_DATA!$A:$A,$B35,INPUT_DATA!$B:$B,"D"))</f>
        <v>0</v>
      </c>
      <c r="BV35" s="149">
        <f>IF($B35=0,"",SUMIFS(INPUT_DATA!W:W,INPUT_DATA!$A:$A,$B35,INPUT_DATA!$B:$B,"D"))</f>
        <v>0</v>
      </c>
      <c r="BW35" s="149">
        <f>IF($B35=0,"",SUMIFS(INPUT_DATA!X:X,INPUT_DATA!$A:$A,$B35,INPUT_DATA!$B:$B,"D"))</f>
        <v>0</v>
      </c>
      <c r="BX35" s="149">
        <f>IF($B35=0,"",SUMIFS(INPUT_DATA!Y:Y,INPUT_DATA!$A:$A,$B35,INPUT_DATA!$B:$B,"D"))</f>
        <v>0</v>
      </c>
      <c r="BY35" s="149">
        <f>IF($B35=0,"",SUMIFS(INPUT_DATA!Z:Z,INPUT_DATA!$A:$A,$B35,INPUT_DATA!$B:$B,"D"))</f>
        <v>0</v>
      </c>
      <c r="BZ35" s="149">
        <f>IF($B35=0,"",SUMIFS(INPUT_DATA!AA:AA,INPUT_DATA!$A:$A,$B35,INPUT_DATA!$B:$B,"D"))</f>
        <v>0</v>
      </c>
      <c r="CA35" s="149">
        <f>IF($B35=0,"",SUMIFS(INPUT_DATA!AB:AB,INPUT_DATA!$A:$A,$B35,INPUT_DATA!$B:$B,"D"))</f>
        <v>0</v>
      </c>
      <c r="CB35" s="149">
        <f>IF($B35=0,"",SUMIFS(INPUT_DATA!AC:AC,INPUT_DATA!$A:$A,$B35,INPUT_DATA!$B:$B,"D"))</f>
        <v>0</v>
      </c>
      <c r="CC35" s="149">
        <f>IF($B35=0,"",SUMIFS(INPUT_DATA!AD:AD,INPUT_DATA!$A:$A,$B35,INPUT_DATA!$B:$B,"D"))</f>
        <v>0</v>
      </c>
      <c r="CD35" s="149">
        <f>IF($B35=0,"",SUMIFS(INPUT_DATA!AE:AE,INPUT_DATA!$A:$A,$B35,INPUT_DATA!$B:$B,"D"))</f>
        <v>0</v>
      </c>
      <c r="CE35" s="149">
        <f>IF($B35=0,"",SUMIFS(INPUT_DATA!AF:AF,INPUT_DATA!$A:$A,$B35,INPUT_DATA!$B:$B,"D"))</f>
        <v>0</v>
      </c>
      <c r="CF35" s="149">
        <f>IF($B35=0,"",SUMIFS(INPUT_DATA!AG:AG,INPUT_DATA!$A:$A,$B35,INPUT_DATA!$B:$B,"D"))</f>
        <v>0</v>
      </c>
      <c r="CG35" s="149">
        <f>IF($B35=0,"",SUMIFS(INPUT_DATA!AH:AH,INPUT_DATA!$A:$A,$B35,INPUT_DATA!$B:$B,"D"))</f>
        <v>0</v>
      </c>
      <c r="CH35" s="149">
        <f>IF($B35=0,"",SUMIFS(INPUT_DATA!AI:AI,INPUT_DATA!$A:$A,$B35,INPUT_DATA!$B:$B,"D"))</f>
        <v>0</v>
      </c>
      <c r="CI35" s="149">
        <f>IF($B35=0,"",SUMIFS(INPUT_DATA!AJ:AJ,INPUT_DATA!$A:$A,$B35,INPUT_DATA!$B:$B,"D"))</f>
        <v>0</v>
      </c>
      <c r="CJ35" s="140">
        <f>IF($B35=0,"",SUMIFS(INPUT_DATA!AK:AK,INPUT_DATA!$A:$A,$B35,INPUT_DATA!$B:$B,"D"))</f>
        <v>0</v>
      </c>
      <c r="CK35" s="140">
        <f>IF($B35=0,"",SUMIFS(INPUT_DATA!AL:AL,INPUT_DATA!$A:$A,$B35,INPUT_DATA!$B:$B,"D"))</f>
        <v>0</v>
      </c>
      <c r="CL35" s="140">
        <f>IF($B35=0,"",SUMIFS(INPUT_DATA!AM:AM,INPUT_DATA!$A:$A,$B35,INPUT_DATA!$B:$B,"D"))</f>
        <v>0</v>
      </c>
      <c r="CM35" s="140">
        <f>IF($B35=0,"",SUMIFS(INPUT_DATA!AN:AN,INPUT_DATA!$A:$A,$B35,INPUT_DATA!$B:$B,"D"))</f>
        <v>0</v>
      </c>
      <c r="CN35" s="140">
        <f>IF($B35=0,"",SUMIFS(INPUT_DATA!AO:AO,INPUT_DATA!$A:$A,$B35,INPUT_DATA!$B:$B,"D"))</f>
        <v>0</v>
      </c>
      <c r="CO35" s="140">
        <f>IF($B35=0,"",SUMIFS(INPUT_DATA!AP:AP,INPUT_DATA!$A:$A,$B35,INPUT_DATA!$B:$B,"D"))</f>
        <v>0</v>
      </c>
      <c r="CP35" s="154">
        <f t="shared" si="6"/>
        <v>0</v>
      </c>
      <c r="CQ35" s="154">
        <f t="shared" si="2"/>
        <v>0</v>
      </c>
      <c r="CR35" s="154">
        <f t="shared" si="3"/>
        <v>0</v>
      </c>
      <c r="CS35" s="139">
        <f>IF($B35=0,"",SUMIFS(INPUT_DATA!AQ:AQ,INPUT_DATA!$A:$A,$B35,INPUT_DATA!$B:$B,"D"))</f>
        <v>0</v>
      </c>
      <c r="CT35" s="154">
        <f>IF($B35=0,"",SUMIFS(INPUT_DATA!AR:AR,INPUT_DATA!$A:$A,$B35,INPUT_DATA!$B:$B,"D"))</f>
        <v>0</v>
      </c>
      <c r="CU35" s="154">
        <f>IF($B35=0,"",SUMIFS(INPUT_DATA!AS:AS,INPUT_DATA!$A:$A,$B35,INPUT_DATA!$B:$B,"D"))</f>
        <v>0</v>
      </c>
      <c r="CV35" s="139">
        <f t="shared" si="17"/>
        <v>0</v>
      </c>
      <c r="CW35" s="154">
        <f t="shared" si="18"/>
        <v>0</v>
      </c>
      <c r="CX35" s="155">
        <f t="shared" si="19"/>
        <v>0</v>
      </c>
      <c r="CY35" s="148"/>
    </row>
    <row r="36" spans="2:103">
      <c r="B36" s="137">
        <f>INPUT_DATA!CR23</f>
        <v>45688</v>
      </c>
      <c r="C36" s="139">
        <f>IF($B36=0,"",SUMIFS(INPUT_DATA!C:C,INPUT_DATA!$A:$A,$B36,INPUT_DATA!$B:$B,"S"))</f>
        <v>7942231678.1999998</v>
      </c>
      <c r="D36" s="139">
        <f>IF($B36=0,"",SUMIFS(INPUT_DATA!D:D,INPUT_DATA!$A:$A,$B36,INPUT_DATA!$B:$B,"S"))</f>
        <v>0</v>
      </c>
      <c r="E36" s="140">
        <f>IF($B36=0,"",SUMIFS(INPUT_DATA!E:E,INPUT_DATA!$A:$A,$B36,INPUT_DATA!$B:$B,"S"))</f>
        <v>42177775.649999999</v>
      </c>
      <c r="F36" s="140">
        <f>IF($B36=0,"",SUMIFS(INPUT_DATA!F:F,INPUT_DATA!$A:$A,$B36,INPUT_DATA!$B:$B,"S"))</f>
        <v>13800626.789999999</v>
      </c>
      <c r="G36" s="140">
        <f>IF($B36=0,"",SUMIFS(INPUT_DATA!G:G,INPUT_DATA!$A:$A,$B36,INPUT_DATA!$B:$B,"S"))</f>
        <v>0</v>
      </c>
      <c r="H36" s="140">
        <f>IF($B36=0,"",SUMIFS(INPUT_DATA!H:H,INPUT_DATA!$A:$A,$B36,INPUT_DATA!$B:$B,"S"))</f>
        <v>0</v>
      </c>
      <c r="I36" s="140">
        <f>IF($B36=0,"",SUMIFS(INPUT_DATA!I:I,INPUT_DATA!$A:$A,$B36,INPUT_DATA!$B:$B,"S"))</f>
        <v>0</v>
      </c>
      <c r="J36" s="140">
        <f>IF($B36=0,"",SUMIFS(INPUT_DATA!J:J,INPUT_DATA!$A:$A,$B36,INPUT_DATA!$B:$B,"S"))</f>
        <v>0</v>
      </c>
      <c r="K36" s="140">
        <f>IF($B36=0,"",SUMIFS(INPUT_DATA!K:K,INPUT_DATA!$A:$A,$B36,INPUT_DATA!$B:$B,"S"))</f>
        <v>411919.03</v>
      </c>
      <c r="L36" s="140">
        <f>IF($B36=0,"",SUMIFS(INPUT_DATA!L:L,INPUT_DATA!$A:$A,$B36,INPUT_DATA!$B:$B,"S"))</f>
        <v>0</v>
      </c>
      <c r="M36" s="140">
        <f>IF($B36=0,"",SUMIFS(INPUT_DATA!M:M,INPUT_DATA!$A:$A,$B36,INPUT_DATA!$B:$B,"S"))</f>
        <v>3743629.77</v>
      </c>
      <c r="N36" s="140">
        <f>IF($B36=0,"",SUMIFS(INPUT_DATA!N:N,INPUT_DATA!$A:$A,$B36,INPUT_DATA!$B:$B,"S"))</f>
        <v>0</v>
      </c>
      <c r="O36" s="141">
        <f t="shared" si="7"/>
        <v>7882097726.96</v>
      </c>
      <c r="P36" s="142">
        <f>IF($B36=0,"",SUMIFS(INPUT_DATA!O:O,INPUT_DATA!$A:$A,$B36,INPUT_DATA!$B:$B,"S"))</f>
        <v>7882097726.96</v>
      </c>
      <c r="Q36" s="142">
        <f t="shared" si="8"/>
        <v>0</v>
      </c>
      <c r="R36" s="142">
        <f>IF($B36=0,"",SUMIFS(INPUT_DATA!BL:BL,INPUT_DATA!$A:$A,$B36,INPUT_DATA!$B:$B,"S"))</f>
        <v>7755240.1500000004</v>
      </c>
      <c r="S36" s="143">
        <f>IF($B36=0,"",SUMIFS(INPUT_DATA!P:P,INPUT_DATA!$A:$A,$B36,INPUT_DATA!$B:$B,"S"))</f>
        <v>172771.65</v>
      </c>
      <c r="T36" s="143">
        <f>IF($B36=0,"",SUMIFS(INPUT_DATA!Q:Q,INPUT_DATA!$A:$A,$B36,INPUT_DATA!$B:$B,"S"))</f>
        <v>38241.730000000003</v>
      </c>
      <c r="U36" s="143">
        <f>IF($B36=0,"",SUMIFS(INPUT_DATA!R:R,INPUT_DATA!$A:$A,$B36,INPUT_DATA!$B:$B,"S"))</f>
        <v>0</v>
      </c>
      <c r="V36" s="144">
        <f>IF($B36=0,"",SUMIFS(INPUT_DATA!S:S,INPUT_DATA!$A:$A,$B36,INPUT_DATA!$B:$B,"S"))</f>
        <v>106679.76</v>
      </c>
      <c r="W36" s="144">
        <f>IF($B36=0,"",SUMIFS(INPUT_DATA!T:T,INPUT_DATA!$A:$A,$B36,INPUT_DATA!$B:$B,"S"))</f>
        <v>21253.25</v>
      </c>
      <c r="X36" s="144">
        <f>IF($B36=0,"",SUMIFS(INPUT_DATA!U:U,INPUT_DATA!$A:$A,$B36,INPUT_DATA!$B:$B,"S"))</f>
        <v>0</v>
      </c>
      <c r="Y36" s="144">
        <f>IF($B36=0,"",SUMIFS(INPUT_DATA!V:V,INPUT_DATA!$A:$A,$B36,INPUT_DATA!$B:$B,"S"))</f>
        <v>71746.8</v>
      </c>
      <c r="Z36" s="144">
        <f>IF($B36=0,"",SUMIFS(INPUT_DATA!W:W,INPUT_DATA!$A:$A,$B36,INPUT_DATA!$B:$B,"S"))</f>
        <v>17792.560000000001</v>
      </c>
      <c r="AA36" s="144">
        <f>IF($B36=0,"",SUMIFS(INPUT_DATA!X:X,INPUT_DATA!$A:$A,$B36,INPUT_DATA!$B:$B,"S"))</f>
        <v>0</v>
      </c>
      <c r="AB36" s="144">
        <f>IF($B36=0,"",SUMIFS(INPUT_DATA!Y:Y,INPUT_DATA!$A:$A,$B36,INPUT_DATA!$B:$B,"S"))</f>
        <v>0</v>
      </c>
      <c r="AC36" s="144">
        <f>IF($B36=0,"",SUMIFS(INPUT_DATA!Z:Z,INPUT_DATA!$A:$A,$B36,INPUT_DATA!$B:$B,"S"))</f>
        <v>0</v>
      </c>
      <c r="AD36" s="144">
        <f>IF($B36=0,"",SUMIFS(INPUT_DATA!AA:AA,INPUT_DATA!$A:$A,$B36,INPUT_DATA!$B:$B,"S"))</f>
        <v>0</v>
      </c>
      <c r="AE36" s="144">
        <f>IF($B36=0,"",SUMIFS(INPUT_DATA!AB:AB,INPUT_DATA!$A:$A,$B36,INPUT_DATA!$B:$B,"S"))</f>
        <v>0</v>
      </c>
      <c r="AF36" s="144">
        <f>IF($B36=0,"",SUMIFS(INPUT_DATA!AC:AC,INPUT_DATA!$A:$A,$B36,INPUT_DATA!$B:$B,"S"))</f>
        <v>0</v>
      </c>
      <c r="AG36" s="144">
        <f>IF($B36=0,"",SUMIFS(INPUT_DATA!AD:AD,INPUT_DATA!$A:$A,$B36,INPUT_DATA!$B:$B,"S"))</f>
        <v>0</v>
      </c>
      <c r="AH36" s="144">
        <f>IF($B36=0,"",SUMIFS(INPUT_DATA!AE:AE,INPUT_DATA!$A:$A,$B36,INPUT_DATA!$B:$B,"S"))</f>
        <v>969.07</v>
      </c>
      <c r="AI36" s="144">
        <f>IF($B36=0,"",SUMIFS(INPUT_DATA!AF:AF,INPUT_DATA!$A:$A,$B36,INPUT_DATA!$B:$B,"S"))</f>
        <v>13.51</v>
      </c>
      <c r="AJ36" s="144">
        <f>IF($B36=0,"",SUMIFS(INPUT_DATA!AG:AG,INPUT_DATA!$A:$A,$B36,INPUT_DATA!$B:$B,"S"))</f>
        <v>0</v>
      </c>
      <c r="AK36" s="144">
        <f>IF($B36=0,"",SUMIFS(INPUT_DATA!AK:AK,INPUT_DATA!$A:$A,$B36,INPUT_DATA!$B:$B,"S"))</f>
        <v>0</v>
      </c>
      <c r="AL36" s="144">
        <f>IF($B36=0,"",SUMIFS(INPUT_DATA!AL:AL,INPUT_DATA!$A:$A,$B36,INPUT_DATA!$B:$B,"S"))</f>
        <v>0</v>
      </c>
      <c r="AM36" s="144">
        <f>IF($B36=0,"",SUMIFS(INPUT_DATA!AM:AM,INPUT_DATA!$A:$A,$B36,INPUT_DATA!$B:$B,"S"))</f>
        <v>0</v>
      </c>
      <c r="AN36" s="144">
        <f>IF($B36=0,"",SUMIFS(INPUT_DATA!AN:AN,INPUT_DATA!$A:$A,$B36,INPUT_DATA!$B:$B,"S"))</f>
        <v>0</v>
      </c>
      <c r="AO36" s="144">
        <f>IF($B36=0,"",SUMIFS(INPUT_DATA!AO:AO,INPUT_DATA!$A:$A,$B36,INPUT_DATA!$B:$B,"S"))</f>
        <v>0</v>
      </c>
      <c r="AP36" s="144">
        <f>IF($B36=0,"",SUMIFS(INPUT_DATA!AP:AP,INPUT_DATA!$A:$A,$B36,INPUT_DATA!$B:$B,"S"))</f>
        <v>0</v>
      </c>
      <c r="AQ36" s="145">
        <f t="shared" si="9"/>
        <v>206735.53999999998</v>
      </c>
      <c r="AR36" s="146">
        <f t="shared" si="10"/>
        <v>41688.909999999996</v>
      </c>
      <c r="AS36" s="147">
        <f t="shared" si="11"/>
        <v>0</v>
      </c>
      <c r="AT36" s="145">
        <f>IF($B36=0,"",SUMIFS(INPUT_DATA!AQ:AQ,INPUT_DATA!$A:$A,$B36,INPUT_DATA!$B:$B,"S"))</f>
        <v>206735.54</v>
      </c>
      <c r="AU36" s="146">
        <f>IF($B36=0,"",SUMIFS(INPUT_DATA!AR:AR,INPUT_DATA!$A:$A,$B36,INPUT_DATA!$B:$B,"S"))</f>
        <v>41688.910000000003</v>
      </c>
      <c r="AV36" s="147">
        <f>IF($B36=0,"",SUMIFS(INPUT_DATA!AS:AS,INPUT_DATA!$A:$A,$B36,INPUT_DATA!$B:$B,"S"))</f>
        <v>0</v>
      </c>
      <c r="AW36" s="145">
        <f t="shared" si="12"/>
        <v>-2.9103830456733704E-11</v>
      </c>
      <c r="AX36" s="146">
        <f t="shared" si="13"/>
        <v>-7.2759576141834259E-12</v>
      </c>
      <c r="AY36" s="147">
        <f t="shared" si="14"/>
        <v>0</v>
      </c>
      <c r="AZ36" s="148"/>
      <c r="BA36" s="138">
        <f>IF($B36=0,"",SUMIFS(INPUT_DATA!C:C,INPUT_DATA!$A:$A,$B36,INPUT_DATA!$B:$B,"D"))</f>
        <v>238668.41</v>
      </c>
      <c r="BB36" s="149">
        <f>IF($B36=0,"",SUMIFS(INPUT_DATA!E:E,INPUT_DATA!$A:$A,$B36,INPUT_DATA!$B:$B,"D"))</f>
        <v>642.67999999999995</v>
      </c>
      <c r="BC36" s="149">
        <f>IF($B36=0,"",SUMIFS(INPUT_DATA!F:F,INPUT_DATA!$A:$A,$B36,INPUT_DATA!$B:$B,"D"))</f>
        <v>0</v>
      </c>
      <c r="BD36" s="149">
        <f>IF($B36=0,"",SUMIFS(INPUT_DATA!G:G,INPUT_DATA!$A:$A,$B36,INPUT_DATA!$B:$B,"D"))</f>
        <v>0</v>
      </c>
      <c r="BE36" s="149">
        <f>IF($B36=0,"",SUMIFS(INPUT_DATA!H:H,INPUT_DATA!$A:$A,$B36,INPUT_DATA!$B:$B,"D"))</f>
        <v>0</v>
      </c>
      <c r="BF36" s="149">
        <f>IF($B36=0,"",SUMIFS(INPUT_DATA!I:I,INPUT_DATA!$A:$A,$B36,INPUT_DATA!$B:$B,"D"))</f>
        <v>0</v>
      </c>
      <c r="BG36" s="149">
        <f>IF($B36=0,"",SUMIFS(INPUT_DATA!J:J,INPUT_DATA!$A:$A,$B36,INPUT_DATA!$B:$B,"D"))</f>
        <v>0</v>
      </c>
      <c r="BH36" s="149">
        <f>IF($B36=0,"",SUMIFS(INPUT_DATA!K:K,INPUT_DATA!$A:$A,$B36,INPUT_DATA!$B:$B,"D"))</f>
        <v>411919.03</v>
      </c>
      <c r="BI36" s="149">
        <f>IF($B36=0,"",SUMIFS(INPUT_DATA!L:L,INPUT_DATA!$A:$A,$B36,INPUT_DATA!$B:$B,"D"))</f>
        <v>0</v>
      </c>
      <c r="BJ36" s="149">
        <f>IF($B36=0,"",SUMIFS(INPUT_DATA!M:M,INPUT_DATA!$A:$A,$B36,INPUT_DATA!$B:$B,"D"))</f>
        <v>238668.41</v>
      </c>
      <c r="BK36" s="149">
        <f>IF($B36=0,"",SUMIFS(INPUT_DATA!N:N,INPUT_DATA!$A:$A,$B36,INPUT_DATA!$B:$B,"D"))</f>
        <v>0</v>
      </c>
      <c r="BL36" s="150">
        <f t="shared" si="5"/>
        <v>411276.35</v>
      </c>
      <c r="BM36" s="150">
        <f>IF($B36=0,"",SUMIFS(INPUT_DATA!O:O,INPUT_DATA!$A:$A,$B36,INPUT_DATA!$B:$B,"D"))</f>
        <v>411276.35</v>
      </c>
      <c r="BN36" s="150">
        <f t="shared" si="15"/>
        <v>0</v>
      </c>
      <c r="BO36" s="153">
        <f>IF($B36=0,"",SUMIFS(INPUT_DATA!P:P,INPUT_DATA!$A:$A,$B36,INPUT_DATA!$B:$B,"D"))</f>
        <v>0</v>
      </c>
      <c r="BP36" s="139">
        <f>IF($B36=0,"",SUMIFS(INPUT_DATA!Q:Q,INPUT_DATA!$A:$A,$B36,INPUT_DATA!$B:$B,"D"))</f>
        <v>0</v>
      </c>
      <c r="BQ36" s="139">
        <f>IF($B36=0,"",SUMIFS(INPUT_DATA!R:R,INPUT_DATA!$A:$A,$B36,INPUT_DATA!$B:$B,"D"))</f>
        <v>0</v>
      </c>
      <c r="BR36" s="149">
        <f>IF($B36=0,"",SUMIFS(INPUT_DATA!S:S,INPUT_DATA!$A:$A,$B36,INPUT_DATA!$B:$B,"D"))</f>
        <v>0</v>
      </c>
      <c r="BS36" s="149">
        <f>IF($B36=0,"",SUMIFS(INPUT_DATA!T:T,INPUT_DATA!$A:$A,$B36,INPUT_DATA!$B:$B,"D"))</f>
        <v>0</v>
      </c>
      <c r="BT36" s="149">
        <f>IF($B36=0,"",SUMIFS(INPUT_DATA!U:U,INPUT_DATA!$A:$A,$B36,INPUT_DATA!$B:$B,"D"))</f>
        <v>0</v>
      </c>
      <c r="BU36" s="149">
        <f>IF($B36=0,"",SUMIFS(INPUT_DATA!V:V,INPUT_DATA!$A:$A,$B36,INPUT_DATA!$B:$B,"D"))</f>
        <v>969.07</v>
      </c>
      <c r="BV36" s="149">
        <f>IF($B36=0,"",SUMIFS(INPUT_DATA!W:W,INPUT_DATA!$A:$A,$B36,INPUT_DATA!$B:$B,"D"))</f>
        <v>13.51</v>
      </c>
      <c r="BW36" s="149">
        <f>IF($B36=0,"",SUMIFS(INPUT_DATA!X:X,INPUT_DATA!$A:$A,$B36,INPUT_DATA!$B:$B,"D"))</f>
        <v>0</v>
      </c>
      <c r="BX36" s="149">
        <f>IF($B36=0,"",SUMIFS(INPUT_DATA!Y:Y,INPUT_DATA!$A:$A,$B36,INPUT_DATA!$B:$B,"D"))</f>
        <v>0</v>
      </c>
      <c r="BY36" s="149">
        <f>IF($B36=0,"",SUMIFS(INPUT_DATA!Z:Z,INPUT_DATA!$A:$A,$B36,INPUT_DATA!$B:$B,"D"))</f>
        <v>0</v>
      </c>
      <c r="BZ36" s="149">
        <f>IF($B36=0,"",SUMIFS(INPUT_DATA!AA:AA,INPUT_DATA!$A:$A,$B36,INPUT_DATA!$B:$B,"D"))</f>
        <v>0</v>
      </c>
      <c r="CA36" s="149">
        <f>IF($B36=0,"",SUMIFS(INPUT_DATA!AB:AB,INPUT_DATA!$A:$A,$B36,INPUT_DATA!$B:$B,"D"))</f>
        <v>0</v>
      </c>
      <c r="CB36" s="149">
        <f>IF($B36=0,"",SUMIFS(INPUT_DATA!AC:AC,INPUT_DATA!$A:$A,$B36,INPUT_DATA!$B:$B,"D"))</f>
        <v>0</v>
      </c>
      <c r="CC36" s="149">
        <f>IF($B36=0,"",SUMIFS(INPUT_DATA!AD:AD,INPUT_DATA!$A:$A,$B36,INPUT_DATA!$B:$B,"D"))</f>
        <v>0</v>
      </c>
      <c r="CD36" s="149">
        <f>IF($B36=0,"",SUMIFS(INPUT_DATA!AE:AE,INPUT_DATA!$A:$A,$B36,INPUT_DATA!$B:$B,"D"))</f>
        <v>969.07</v>
      </c>
      <c r="CE36" s="149">
        <f>IF($B36=0,"",SUMIFS(INPUT_DATA!AF:AF,INPUT_DATA!$A:$A,$B36,INPUT_DATA!$B:$B,"D"))</f>
        <v>13.51</v>
      </c>
      <c r="CF36" s="149">
        <f>IF($B36=0,"",SUMIFS(INPUT_DATA!AG:AG,INPUT_DATA!$A:$A,$B36,INPUT_DATA!$B:$B,"D"))</f>
        <v>0</v>
      </c>
      <c r="CG36" s="149">
        <f>IF($B36=0,"",SUMIFS(INPUT_DATA!AH:AH,INPUT_DATA!$A:$A,$B36,INPUT_DATA!$B:$B,"D"))</f>
        <v>0</v>
      </c>
      <c r="CH36" s="149">
        <f>IF($B36=0,"",SUMIFS(INPUT_DATA!AI:AI,INPUT_DATA!$A:$A,$B36,INPUT_DATA!$B:$B,"D"))</f>
        <v>0</v>
      </c>
      <c r="CI36" s="149">
        <f>IF($B36=0,"",SUMIFS(INPUT_DATA!AJ:AJ,INPUT_DATA!$A:$A,$B36,INPUT_DATA!$B:$B,"D"))</f>
        <v>0</v>
      </c>
      <c r="CJ36" s="140">
        <f>IF($B36=0,"",SUMIFS(INPUT_DATA!AK:AK,INPUT_DATA!$A:$A,$B36,INPUT_DATA!$B:$B,"D"))</f>
        <v>0</v>
      </c>
      <c r="CK36" s="140">
        <f>IF($B36=0,"",SUMIFS(INPUT_DATA!AL:AL,INPUT_DATA!$A:$A,$B36,INPUT_DATA!$B:$B,"D"))</f>
        <v>0</v>
      </c>
      <c r="CL36" s="140">
        <f>IF($B36=0,"",SUMIFS(INPUT_DATA!AM:AM,INPUT_DATA!$A:$A,$B36,INPUT_DATA!$B:$B,"D"))</f>
        <v>0</v>
      </c>
      <c r="CM36" s="140">
        <f>IF($B36=0,"",SUMIFS(INPUT_DATA!AN:AN,INPUT_DATA!$A:$A,$B36,INPUT_DATA!$B:$B,"D"))</f>
        <v>0</v>
      </c>
      <c r="CN36" s="140">
        <f>IF($B36=0,"",SUMIFS(INPUT_DATA!AO:AO,INPUT_DATA!$A:$A,$B36,INPUT_DATA!$B:$B,"D"))</f>
        <v>0</v>
      </c>
      <c r="CO36" s="140">
        <f>IF($B36=0,"",SUMIFS(INPUT_DATA!AP:AP,INPUT_DATA!$A:$A,$B36,INPUT_DATA!$B:$B,"D"))</f>
        <v>0</v>
      </c>
      <c r="CP36" s="154">
        <f t="shared" si="6"/>
        <v>0</v>
      </c>
      <c r="CQ36" s="154">
        <f t="shared" si="2"/>
        <v>0</v>
      </c>
      <c r="CR36" s="154">
        <f t="shared" si="3"/>
        <v>0</v>
      </c>
      <c r="CS36" s="139">
        <f>IF($B36=0,"",SUMIFS(INPUT_DATA!AQ:AQ,INPUT_DATA!$A:$A,$B36,INPUT_DATA!$B:$B,"D"))</f>
        <v>0</v>
      </c>
      <c r="CT36" s="154">
        <f>IF($B36=0,"",SUMIFS(INPUT_DATA!AR:AR,INPUT_DATA!$A:$A,$B36,INPUT_DATA!$B:$B,"D"))</f>
        <v>0</v>
      </c>
      <c r="CU36" s="154">
        <f>IF($B36=0,"",SUMIFS(INPUT_DATA!AS:AS,INPUT_DATA!$A:$A,$B36,INPUT_DATA!$B:$B,"D"))</f>
        <v>0</v>
      </c>
      <c r="CV36" s="139">
        <f t="shared" si="17"/>
        <v>0</v>
      </c>
      <c r="CW36" s="154">
        <f t="shared" si="18"/>
        <v>0</v>
      </c>
      <c r="CX36" s="155">
        <f t="shared" si="19"/>
        <v>0</v>
      </c>
      <c r="CY36" s="148"/>
    </row>
    <row r="37" spans="2:103">
      <c r="B37" s="137">
        <f>INPUT_DATA!CR24</f>
        <v>45657</v>
      </c>
      <c r="C37" s="139">
        <f>IF($B37=0,"",SUMIFS(INPUT_DATA!C:C,INPUT_DATA!$A:$A,$B37,INPUT_DATA!$B:$B,"S"))</f>
        <v>8062678431.4300003</v>
      </c>
      <c r="D37" s="139">
        <f>IF($B37=0,"",SUMIFS(INPUT_DATA!D:D,INPUT_DATA!$A:$A,$B37,INPUT_DATA!$B:$B,"S"))</f>
        <v>0</v>
      </c>
      <c r="E37" s="140">
        <f>IF($B37=0,"",SUMIFS(INPUT_DATA!E:E,INPUT_DATA!$A:$A,$B37,INPUT_DATA!$B:$B,"S"))</f>
        <v>41765874.259999998</v>
      </c>
      <c r="F37" s="140">
        <f>IF($B37=0,"",SUMIFS(INPUT_DATA!F:F,INPUT_DATA!$A:$A,$B37,INPUT_DATA!$B:$B,"S"))</f>
        <v>14770590.32</v>
      </c>
      <c r="G37" s="140">
        <f>IF($B37=0,"",SUMIFS(INPUT_DATA!G:G,INPUT_DATA!$A:$A,$B37,INPUT_DATA!$B:$B,"S"))</f>
        <v>0</v>
      </c>
      <c r="H37" s="140">
        <f>IF($B37=0,"",SUMIFS(INPUT_DATA!H:H,INPUT_DATA!$A:$A,$B37,INPUT_DATA!$B:$B,"S"))</f>
        <v>0</v>
      </c>
      <c r="I37" s="140">
        <f>IF($B37=0,"",SUMIFS(INPUT_DATA!I:I,INPUT_DATA!$A:$A,$B37,INPUT_DATA!$B:$B,"S"))</f>
        <v>0</v>
      </c>
      <c r="J37" s="140">
        <f>IF($B37=0,"",SUMIFS(INPUT_DATA!J:J,INPUT_DATA!$A:$A,$B37,INPUT_DATA!$B:$B,"S"))</f>
        <v>0</v>
      </c>
      <c r="K37" s="140">
        <f>IF($B37=0,"",SUMIFS(INPUT_DATA!K:K,INPUT_DATA!$A:$A,$B37,INPUT_DATA!$B:$B,"S"))</f>
        <v>282412.90999999997</v>
      </c>
      <c r="L37" s="140">
        <f>IF($B37=0,"",SUMIFS(INPUT_DATA!L:L,INPUT_DATA!$A:$A,$B37,INPUT_DATA!$B:$B,"S"))</f>
        <v>0</v>
      </c>
      <c r="M37" s="140">
        <f>IF($B37=0,"",SUMIFS(INPUT_DATA!M:M,INPUT_DATA!$A:$A,$B37,INPUT_DATA!$B:$B,"S"))</f>
        <v>3390909.64</v>
      </c>
      <c r="N37" s="140">
        <f>IF($B37=0,"",SUMIFS(INPUT_DATA!N:N,INPUT_DATA!$A:$A,$B37,INPUT_DATA!$B:$B,"S"))</f>
        <v>60236966.100000001</v>
      </c>
      <c r="O37" s="141">
        <f t="shared" si="7"/>
        <v>7942231678.1999998</v>
      </c>
      <c r="P37" s="142">
        <f>IF($B37=0,"",SUMIFS(INPUT_DATA!O:O,INPUT_DATA!$A:$A,$B37,INPUT_DATA!$B:$B,"S"))</f>
        <v>7942231678.1999998</v>
      </c>
      <c r="Q37" s="142">
        <f t="shared" si="8"/>
        <v>0</v>
      </c>
      <c r="R37" s="142">
        <f>IF($B37=0,"",SUMIFS(INPUT_DATA!BL:BL,INPUT_DATA!$A:$A,$B37,INPUT_DATA!$B:$B,"S"))</f>
        <v>7868933.2199999997</v>
      </c>
      <c r="S37" s="143">
        <f>IF($B37=0,"",SUMIFS(INPUT_DATA!P:P,INPUT_DATA!$A:$A,$B37,INPUT_DATA!$B:$B,"S"))</f>
        <v>129108.29</v>
      </c>
      <c r="T37" s="143">
        <f>IF($B37=0,"",SUMIFS(INPUT_DATA!Q:Q,INPUT_DATA!$A:$A,$B37,INPUT_DATA!$B:$B,"S"))</f>
        <v>24117.33</v>
      </c>
      <c r="U37" s="143">
        <f>IF($B37=0,"",SUMIFS(INPUT_DATA!R:R,INPUT_DATA!$A:$A,$B37,INPUT_DATA!$B:$B,"S"))</f>
        <v>0</v>
      </c>
      <c r="V37" s="144">
        <f>IF($B37=0,"",SUMIFS(INPUT_DATA!S:S,INPUT_DATA!$A:$A,$B37,INPUT_DATA!$B:$B,"S"))</f>
        <v>122480.08</v>
      </c>
      <c r="W37" s="144">
        <f>IF($B37=0,"",SUMIFS(INPUT_DATA!T:T,INPUT_DATA!$A:$A,$B37,INPUT_DATA!$B:$B,"S"))</f>
        <v>29989.43</v>
      </c>
      <c r="X37" s="144">
        <f>IF($B37=0,"",SUMIFS(INPUT_DATA!U:U,INPUT_DATA!$A:$A,$B37,INPUT_DATA!$B:$B,"S"))</f>
        <v>0</v>
      </c>
      <c r="Y37" s="144">
        <f>IF($B37=0,"",SUMIFS(INPUT_DATA!V:V,INPUT_DATA!$A:$A,$B37,INPUT_DATA!$B:$B,"S"))</f>
        <v>77115.009999999995</v>
      </c>
      <c r="Z37" s="144">
        <f>IF($B37=0,"",SUMIFS(INPUT_DATA!W:W,INPUT_DATA!$A:$A,$B37,INPUT_DATA!$B:$B,"S"))</f>
        <v>15738.69</v>
      </c>
      <c r="AA37" s="144">
        <f>IF($B37=0,"",SUMIFS(INPUT_DATA!X:X,INPUT_DATA!$A:$A,$B37,INPUT_DATA!$B:$B,"S"))</f>
        <v>0</v>
      </c>
      <c r="AB37" s="144">
        <f>IF($B37=0,"",SUMIFS(INPUT_DATA!Y:Y,INPUT_DATA!$A:$A,$B37,INPUT_DATA!$B:$B,"S"))</f>
        <v>0</v>
      </c>
      <c r="AC37" s="144">
        <f>IF($B37=0,"",SUMIFS(INPUT_DATA!Z:Z,INPUT_DATA!$A:$A,$B37,INPUT_DATA!$B:$B,"S"))</f>
        <v>0</v>
      </c>
      <c r="AD37" s="144">
        <f>IF($B37=0,"",SUMIFS(INPUT_DATA!AA:AA,INPUT_DATA!$A:$A,$B37,INPUT_DATA!$B:$B,"S"))</f>
        <v>0</v>
      </c>
      <c r="AE37" s="144">
        <f>IF($B37=0,"",SUMIFS(INPUT_DATA!AB:AB,INPUT_DATA!$A:$A,$B37,INPUT_DATA!$B:$B,"S"))</f>
        <v>0</v>
      </c>
      <c r="AF37" s="144">
        <f>IF($B37=0,"",SUMIFS(INPUT_DATA!AC:AC,INPUT_DATA!$A:$A,$B37,INPUT_DATA!$B:$B,"S"))</f>
        <v>0</v>
      </c>
      <c r="AG37" s="144">
        <f>IF($B37=0,"",SUMIFS(INPUT_DATA!AD:AD,INPUT_DATA!$A:$A,$B37,INPUT_DATA!$B:$B,"S"))</f>
        <v>0</v>
      </c>
      <c r="AH37" s="144">
        <f>IF($B37=0,"",SUMIFS(INPUT_DATA!AE:AE,INPUT_DATA!$A:$A,$B37,INPUT_DATA!$B:$B,"S"))</f>
        <v>0</v>
      </c>
      <c r="AI37" s="144">
        <f>IF($B37=0,"",SUMIFS(INPUT_DATA!AF:AF,INPUT_DATA!$A:$A,$B37,INPUT_DATA!$B:$B,"S"))</f>
        <v>0</v>
      </c>
      <c r="AJ37" s="144">
        <f>IF($B37=0,"",SUMIFS(INPUT_DATA!AG:AG,INPUT_DATA!$A:$A,$B37,INPUT_DATA!$B:$B,"S"))</f>
        <v>0</v>
      </c>
      <c r="AK37" s="144">
        <f>IF($B37=0,"",SUMIFS(INPUT_DATA!AK:AK,INPUT_DATA!$A:$A,$B37,INPUT_DATA!$B:$B,"S"))</f>
        <v>0</v>
      </c>
      <c r="AL37" s="144">
        <f>IF($B37=0,"",SUMIFS(INPUT_DATA!AL:AL,INPUT_DATA!$A:$A,$B37,INPUT_DATA!$B:$B,"S"))</f>
        <v>0</v>
      </c>
      <c r="AM37" s="144">
        <f>IF($B37=0,"",SUMIFS(INPUT_DATA!AM:AM,INPUT_DATA!$A:$A,$B37,INPUT_DATA!$B:$B,"S"))</f>
        <v>0</v>
      </c>
      <c r="AN37" s="144">
        <f>IF($B37=0,"",SUMIFS(INPUT_DATA!AN:AN,INPUT_DATA!$A:$A,$B37,INPUT_DATA!$B:$B,"S"))</f>
        <v>1701.71</v>
      </c>
      <c r="AO37" s="144">
        <f>IF($B37=0,"",SUMIFS(INPUT_DATA!AO:AO,INPUT_DATA!$A:$A,$B37,INPUT_DATA!$B:$B,"S"))</f>
        <v>126.34</v>
      </c>
      <c r="AP37" s="144">
        <f>IF($B37=0,"",SUMIFS(INPUT_DATA!AP:AP,INPUT_DATA!$A:$A,$B37,INPUT_DATA!$B:$B,"S"))</f>
        <v>0</v>
      </c>
      <c r="AQ37" s="145">
        <f t="shared" si="9"/>
        <v>172771.65</v>
      </c>
      <c r="AR37" s="146">
        <f t="shared" si="10"/>
        <v>38241.730000000003</v>
      </c>
      <c r="AS37" s="147">
        <f t="shared" si="11"/>
        <v>0</v>
      </c>
      <c r="AT37" s="145">
        <f>IF($B37=0,"",SUMIFS(INPUT_DATA!AQ:AQ,INPUT_DATA!$A:$A,$B37,INPUT_DATA!$B:$B,"S"))</f>
        <v>172771.65</v>
      </c>
      <c r="AU37" s="146">
        <f>IF($B37=0,"",SUMIFS(INPUT_DATA!AR:AR,INPUT_DATA!$A:$A,$B37,INPUT_DATA!$B:$B,"S"))</f>
        <v>38241.730000000003</v>
      </c>
      <c r="AV37" s="147">
        <f>IF($B37=0,"",SUMIFS(INPUT_DATA!AS:AS,INPUT_DATA!$A:$A,$B37,INPUT_DATA!$B:$B,"S"))</f>
        <v>0</v>
      </c>
      <c r="AW37" s="145">
        <f t="shared" si="12"/>
        <v>0</v>
      </c>
      <c r="AX37" s="146">
        <f t="shared" si="13"/>
        <v>0</v>
      </c>
      <c r="AY37" s="147">
        <f t="shared" si="14"/>
        <v>0</v>
      </c>
      <c r="AZ37" s="148"/>
      <c r="BA37" s="138">
        <f>IF($B37=0,"",SUMIFS(INPUT_DATA!C:C,INPUT_DATA!$A:$A,$B37,INPUT_DATA!$B:$B,"D"))</f>
        <v>256996.09</v>
      </c>
      <c r="BB37" s="149">
        <f>IF($B37=0,"",SUMIFS(INPUT_DATA!E:E,INPUT_DATA!$A:$A,$B37,INPUT_DATA!$B:$B,"D"))</f>
        <v>45908.84</v>
      </c>
      <c r="BC37" s="149">
        <f>IF($B37=0,"",SUMIFS(INPUT_DATA!F:F,INPUT_DATA!$A:$A,$B37,INPUT_DATA!$B:$B,"D"))</f>
        <v>0</v>
      </c>
      <c r="BD37" s="149">
        <f>IF($B37=0,"",SUMIFS(INPUT_DATA!G:G,INPUT_DATA!$A:$A,$B37,INPUT_DATA!$B:$B,"D"))</f>
        <v>0</v>
      </c>
      <c r="BE37" s="149">
        <f>IF($B37=0,"",SUMIFS(INPUT_DATA!H:H,INPUT_DATA!$A:$A,$B37,INPUT_DATA!$B:$B,"D"))</f>
        <v>0</v>
      </c>
      <c r="BF37" s="149">
        <f>IF($B37=0,"",SUMIFS(INPUT_DATA!I:I,INPUT_DATA!$A:$A,$B37,INPUT_DATA!$B:$B,"D"))</f>
        <v>0</v>
      </c>
      <c r="BG37" s="149">
        <f>IF($B37=0,"",SUMIFS(INPUT_DATA!J:J,INPUT_DATA!$A:$A,$B37,INPUT_DATA!$B:$B,"D"))</f>
        <v>0</v>
      </c>
      <c r="BH37" s="149">
        <f>IF($B37=0,"",SUMIFS(INPUT_DATA!K:K,INPUT_DATA!$A:$A,$B37,INPUT_DATA!$B:$B,"D"))</f>
        <v>282412.90999999997</v>
      </c>
      <c r="BI37" s="149">
        <f>IF($B37=0,"",SUMIFS(INPUT_DATA!L:L,INPUT_DATA!$A:$A,$B37,INPUT_DATA!$B:$B,"D"))</f>
        <v>0</v>
      </c>
      <c r="BJ37" s="149">
        <f>IF($B37=0,"",SUMIFS(INPUT_DATA!M:M,INPUT_DATA!$A:$A,$B37,INPUT_DATA!$B:$B,"D"))</f>
        <v>254831.75</v>
      </c>
      <c r="BK37" s="149">
        <f>IF($B37=0,"",SUMIFS(INPUT_DATA!N:N,INPUT_DATA!$A:$A,$B37,INPUT_DATA!$B:$B,"D"))</f>
        <v>0</v>
      </c>
      <c r="BL37" s="150">
        <f t="shared" si="5"/>
        <v>238668.40999999997</v>
      </c>
      <c r="BM37" s="150">
        <f>IF($B37=0,"",SUMIFS(INPUT_DATA!O:O,INPUT_DATA!$A:$A,$B37,INPUT_DATA!$B:$B,"D"))</f>
        <v>238668.41</v>
      </c>
      <c r="BN37" s="150">
        <f t="shared" si="15"/>
        <v>-2.9103830456733704E-11</v>
      </c>
      <c r="BO37" s="153">
        <f>IF($B37=0,"",SUMIFS(INPUT_DATA!P:P,INPUT_DATA!$A:$A,$B37,INPUT_DATA!$B:$B,"D"))</f>
        <v>3909.79</v>
      </c>
      <c r="BP37" s="139">
        <f>IF($B37=0,"",SUMIFS(INPUT_DATA!Q:Q,INPUT_DATA!$A:$A,$B37,INPUT_DATA!$B:$B,"D"))</f>
        <v>230.22</v>
      </c>
      <c r="BQ37" s="139">
        <f>IF($B37=0,"",SUMIFS(INPUT_DATA!R:R,INPUT_DATA!$A:$A,$B37,INPUT_DATA!$B:$B,"D"))</f>
        <v>0</v>
      </c>
      <c r="BR37" s="149">
        <f>IF($B37=0,"",SUMIFS(INPUT_DATA!S:S,INPUT_DATA!$A:$A,$B37,INPUT_DATA!$B:$B,"D"))</f>
        <v>0</v>
      </c>
      <c r="BS37" s="149">
        <f>IF($B37=0,"",SUMIFS(INPUT_DATA!T:T,INPUT_DATA!$A:$A,$B37,INPUT_DATA!$B:$B,"D"))</f>
        <v>0</v>
      </c>
      <c r="BT37" s="149">
        <f>IF($B37=0,"",SUMIFS(INPUT_DATA!U:U,INPUT_DATA!$A:$A,$B37,INPUT_DATA!$B:$B,"D"))</f>
        <v>0</v>
      </c>
      <c r="BU37" s="149">
        <f>IF($B37=0,"",SUMIFS(INPUT_DATA!V:V,INPUT_DATA!$A:$A,$B37,INPUT_DATA!$B:$B,"D"))</f>
        <v>3909.79</v>
      </c>
      <c r="BV37" s="149">
        <f>IF($B37=0,"",SUMIFS(INPUT_DATA!W:W,INPUT_DATA!$A:$A,$B37,INPUT_DATA!$B:$B,"D"))</f>
        <v>230.22</v>
      </c>
      <c r="BW37" s="149">
        <f>IF($B37=0,"",SUMIFS(INPUT_DATA!X:X,INPUT_DATA!$A:$A,$B37,INPUT_DATA!$B:$B,"D"))</f>
        <v>0</v>
      </c>
      <c r="BX37" s="149">
        <f>IF($B37=0,"",SUMIFS(INPUT_DATA!Y:Y,INPUT_DATA!$A:$A,$B37,INPUT_DATA!$B:$B,"D"))</f>
        <v>0</v>
      </c>
      <c r="BY37" s="149">
        <f>IF($B37=0,"",SUMIFS(INPUT_DATA!Z:Z,INPUT_DATA!$A:$A,$B37,INPUT_DATA!$B:$B,"D"))</f>
        <v>0</v>
      </c>
      <c r="BZ37" s="149">
        <f>IF($B37=0,"",SUMIFS(INPUT_DATA!AA:AA,INPUT_DATA!$A:$A,$B37,INPUT_DATA!$B:$B,"D"))</f>
        <v>0</v>
      </c>
      <c r="CA37" s="149">
        <f>IF($B37=0,"",SUMIFS(INPUT_DATA!AB:AB,INPUT_DATA!$A:$A,$B37,INPUT_DATA!$B:$B,"D"))</f>
        <v>0</v>
      </c>
      <c r="CB37" s="149">
        <f>IF($B37=0,"",SUMIFS(INPUT_DATA!AC:AC,INPUT_DATA!$A:$A,$B37,INPUT_DATA!$B:$B,"D"))</f>
        <v>0</v>
      </c>
      <c r="CC37" s="149">
        <f>IF($B37=0,"",SUMIFS(INPUT_DATA!AD:AD,INPUT_DATA!$A:$A,$B37,INPUT_DATA!$B:$B,"D"))</f>
        <v>0</v>
      </c>
      <c r="CD37" s="149">
        <f>IF($B37=0,"",SUMIFS(INPUT_DATA!AE:AE,INPUT_DATA!$A:$A,$B37,INPUT_DATA!$B:$B,"D"))</f>
        <v>0</v>
      </c>
      <c r="CE37" s="149">
        <f>IF($B37=0,"",SUMIFS(INPUT_DATA!AF:AF,INPUT_DATA!$A:$A,$B37,INPUT_DATA!$B:$B,"D"))</f>
        <v>0</v>
      </c>
      <c r="CF37" s="149">
        <f>IF($B37=0,"",SUMIFS(INPUT_DATA!AG:AG,INPUT_DATA!$A:$A,$B37,INPUT_DATA!$B:$B,"D"))</f>
        <v>0</v>
      </c>
      <c r="CG37" s="149">
        <f>IF($B37=0,"",SUMIFS(INPUT_DATA!AH:AH,INPUT_DATA!$A:$A,$B37,INPUT_DATA!$B:$B,"D"))</f>
        <v>0</v>
      </c>
      <c r="CH37" s="149">
        <f>IF($B37=0,"",SUMIFS(INPUT_DATA!AI:AI,INPUT_DATA!$A:$A,$B37,INPUT_DATA!$B:$B,"D"))</f>
        <v>0</v>
      </c>
      <c r="CI37" s="149">
        <f>IF($B37=0,"",SUMIFS(INPUT_DATA!AJ:AJ,INPUT_DATA!$A:$A,$B37,INPUT_DATA!$B:$B,"D"))</f>
        <v>0</v>
      </c>
      <c r="CJ37" s="140">
        <f>IF($B37=0,"",SUMIFS(INPUT_DATA!AK:AK,INPUT_DATA!$A:$A,$B37,INPUT_DATA!$B:$B,"D"))</f>
        <v>0</v>
      </c>
      <c r="CK37" s="140">
        <f>IF($B37=0,"",SUMIFS(INPUT_DATA!AL:AL,INPUT_DATA!$A:$A,$B37,INPUT_DATA!$B:$B,"D"))</f>
        <v>0</v>
      </c>
      <c r="CL37" s="140">
        <f>IF($B37=0,"",SUMIFS(INPUT_DATA!AM:AM,INPUT_DATA!$A:$A,$B37,INPUT_DATA!$B:$B,"D"))</f>
        <v>0</v>
      </c>
      <c r="CM37" s="140">
        <f>IF($B37=0,"",SUMIFS(INPUT_DATA!AN:AN,INPUT_DATA!$A:$A,$B37,INPUT_DATA!$B:$B,"D"))</f>
        <v>0</v>
      </c>
      <c r="CN37" s="140">
        <f>IF($B37=0,"",SUMIFS(INPUT_DATA!AO:AO,INPUT_DATA!$A:$A,$B37,INPUT_DATA!$B:$B,"D"))</f>
        <v>0</v>
      </c>
      <c r="CO37" s="140">
        <f>IF($B37=0,"",SUMIFS(INPUT_DATA!AP:AP,INPUT_DATA!$A:$A,$B37,INPUT_DATA!$B:$B,"D"))</f>
        <v>0</v>
      </c>
      <c r="CP37" s="154">
        <f t="shared" si="6"/>
        <v>0</v>
      </c>
      <c r="CQ37" s="154">
        <f t="shared" si="2"/>
        <v>0</v>
      </c>
      <c r="CR37" s="154">
        <f t="shared" si="3"/>
        <v>0</v>
      </c>
      <c r="CS37" s="139">
        <f>IF($B37=0,"",SUMIFS(INPUT_DATA!AQ:AQ,INPUT_DATA!$A:$A,$B37,INPUT_DATA!$B:$B,"D"))</f>
        <v>0</v>
      </c>
      <c r="CT37" s="154">
        <f>IF($B37=0,"",SUMIFS(INPUT_DATA!AR:AR,INPUT_DATA!$A:$A,$B37,INPUT_DATA!$B:$B,"D"))</f>
        <v>0</v>
      </c>
      <c r="CU37" s="154">
        <f>IF($B37=0,"",SUMIFS(INPUT_DATA!AS:AS,INPUT_DATA!$A:$A,$B37,INPUT_DATA!$B:$B,"D"))</f>
        <v>0</v>
      </c>
      <c r="CV37" s="139">
        <f t="shared" si="17"/>
        <v>0</v>
      </c>
      <c r="CW37" s="154">
        <f t="shared" si="18"/>
        <v>0</v>
      </c>
      <c r="CX37" s="155">
        <f t="shared" si="19"/>
        <v>0</v>
      </c>
      <c r="CY37" s="148"/>
    </row>
    <row r="38" spans="2:103">
      <c r="B38" s="137">
        <f>INPUT_DATA!CR25</f>
        <v>45626</v>
      </c>
      <c r="C38" s="139">
        <f>IF($B38=0,"",SUMIFS(INPUT_DATA!C:C,INPUT_DATA!$A:$A,$B38,INPUT_DATA!$B:$B,"S"))</f>
        <v>8120798931.6599998</v>
      </c>
      <c r="D38" s="139">
        <f>IF($B38=0,"",SUMIFS(INPUT_DATA!D:D,INPUT_DATA!$A:$A,$B38,INPUT_DATA!$B:$B,"S"))</f>
        <v>0</v>
      </c>
      <c r="E38" s="140">
        <f>IF($B38=0,"",SUMIFS(INPUT_DATA!E:E,INPUT_DATA!$A:$A,$B38,INPUT_DATA!$B:$B,"S"))</f>
        <v>41993813.539999999</v>
      </c>
      <c r="F38" s="140">
        <f>IF($B38=0,"",SUMIFS(INPUT_DATA!F:F,INPUT_DATA!$A:$A,$B38,INPUT_DATA!$B:$B,"S"))</f>
        <v>12780562.119999999</v>
      </c>
      <c r="G38" s="140">
        <f>IF($B38=0,"",SUMIFS(INPUT_DATA!G:G,INPUT_DATA!$A:$A,$B38,INPUT_DATA!$B:$B,"S"))</f>
        <v>0</v>
      </c>
      <c r="H38" s="140">
        <f>IF($B38=0,"",SUMIFS(INPUT_DATA!H:H,INPUT_DATA!$A:$A,$B38,INPUT_DATA!$B:$B,"S"))</f>
        <v>0</v>
      </c>
      <c r="I38" s="140">
        <f>IF($B38=0,"",SUMIFS(INPUT_DATA!I:I,INPUT_DATA!$A:$A,$B38,INPUT_DATA!$B:$B,"S"))</f>
        <v>0</v>
      </c>
      <c r="J38" s="140">
        <f>IF($B38=0,"",SUMIFS(INPUT_DATA!J:J,INPUT_DATA!$A:$A,$B38,INPUT_DATA!$B:$B,"S"))</f>
        <v>0</v>
      </c>
      <c r="K38" s="140">
        <f>IF($B38=0,"",SUMIFS(INPUT_DATA!K:K,INPUT_DATA!$A:$A,$B38,INPUT_DATA!$B:$B,"S"))</f>
        <v>259157.33</v>
      </c>
      <c r="L38" s="140">
        <f>IF($B38=0,"",SUMIFS(INPUT_DATA!L:L,INPUT_DATA!$A:$A,$B38,INPUT_DATA!$B:$B,"S"))</f>
        <v>0</v>
      </c>
      <c r="M38" s="140">
        <f>IF($B38=0,"",SUMIFS(INPUT_DATA!M:M,INPUT_DATA!$A:$A,$B38,INPUT_DATA!$B:$B,"S"))</f>
        <v>3086967.24</v>
      </c>
      <c r="N38" s="140">
        <f>IF($B38=0,"",SUMIFS(INPUT_DATA!N:N,INPUT_DATA!$A:$A,$B38,INPUT_DATA!$B:$B,"S"))</f>
        <v>0</v>
      </c>
      <c r="O38" s="141">
        <f t="shared" si="7"/>
        <v>8062678431.4300003</v>
      </c>
      <c r="P38" s="142">
        <f>IF($B38=0,"",SUMIFS(INPUT_DATA!O:O,INPUT_DATA!$A:$A,$B38,INPUT_DATA!$B:$B,"S"))</f>
        <v>8062678431.4300003</v>
      </c>
      <c r="Q38" s="142">
        <f t="shared" si="8"/>
        <v>0</v>
      </c>
      <c r="R38" s="142">
        <f>IF($B38=0,"",SUMIFS(INPUT_DATA!BL:BL,INPUT_DATA!$A:$A,$B38,INPUT_DATA!$B:$B,"S"))</f>
        <v>7863322.6900000004</v>
      </c>
      <c r="S38" s="143">
        <f>IF($B38=0,"",SUMIFS(INPUT_DATA!P:P,INPUT_DATA!$A:$A,$B38,INPUT_DATA!$B:$B,"S"))</f>
        <v>0</v>
      </c>
      <c r="T38" s="143">
        <f>IF($B38=0,"",SUMIFS(INPUT_DATA!Q:Q,INPUT_DATA!$A:$A,$B38,INPUT_DATA!$B:$B,"S"))</f>
        <v>0</v>
      </c>
      <c r="U38" s="143">
        <f>IF($B38=0,"",SUMIFS(INPUT_DATA!R:R,INPUT_DATA!$A:$A,$B38,INPUT_DATA!$B:$B,"S"))</f>
        <v>0</v>
      </c>
      <c r="V38" s="144">
        <f>IF($B38=0,"",SUMIFS(INPUT_DATA!S:S,INPUT_DATA!$A:$A,$B38,INPUT_DATA!$B:$B,"S"))</f>
        <v>129108.29</v>
      </c>
      <c r="W38" s="144">
        <f>IF($B38=0,"",SUMIFS(INPUT_DATA!T:T,INPUT_DATA!$A:$A,$B38,INPUT_DATA!$B:$B,"S"))</f>
        <v>24117.33</v>
      </c>
      <c r="X38" s="144">
        <f>IF($B38=0,"",SUMIFS(INPUT_DATA!U:U,INPUT_DATA!$A:$A,$B38,INPUT_DATA!$B:$B,"S"))</f>
        <v>0</v>
      </c>
      <c r="Y38" s="144">
        <f>IF($B38=0,"",SUMIFS(INPUT_DATA!V:V,INPUT_DATA!$A:$A,$B38,INPUT_DATA!$B:$B,"S"))</f>
        <v>0</v>
      </c>
      <c r="Z38" s="144">
        <f>IF($B38=0,"",SUMIFS(INPUT_DATA!W:W,INPUT_DATA!$A:$A,$B38,INPUT_DATA!$B:$B,"S"))</f>
        <v>0</v>
      </c>
      <c r="AA38" s="144">
        <f>IF($B38=0,"",SUMIFS(INPUT_DATA!X:X,INPUT_DATA!$A:$A,$B38,INPUT_DATA!$B:$B,"S"))</f>
        <v>0</v>
      </c>
      <c r="AB38" s="144">
        <f>IF($B38=0,"",SUMIFS(INPUT_DATA!Y:Y,INPUT_DATA!$A:$A,$B38,INPUT_DATA!$B:$B,"S"))</f>
        <v>0</v>
      </c>
      <c r="AC38" s="144">
        <f>IF($B38=0,"",SUMIFS(INPUT_DATA!Z:Z,INPUT_DATA!$A:$A,$B38,INPUT_DATA!$B:$B,"S"))</f>
        <v>0</v>
      </c>
      <c r="AD38" s="144">
        <f>IF($B38=0,"",SUMIFS(INPUT_DATA!AA:AA,INPUT_DATA!$A:$A,$B38,INPUT_DATA!$B:$B,"S"))</f>
        <v>0</v>
      </c>
      <c r="AE38" s="144">
        <f>IF($B38=0,"",SUMIFS(INPUT_DATA!AB:AB,INPUT_DATA!$A:$A,$B38,INPUT_DATA!$B:$B,"S"))</f>
        <v>0</v>
      </c>
      <c r="AF38" s="144">
        <f>IF($B38=0,"",SUMIFS(INPUT_DATA!AC:AC,INPUT_DATA!$A:$A,$B38,INPUT_DATA!$B:$B,"S"))</f>
        <v>0</v>
      </c>
      <c r="AG38" s="144">
        <f>IF($B38=0,"",SUMIFS(INPUT_DATA!AD:AD,INPUT_DATA!$A:$A,$B38,INPUT_DATA!$B:$B,"S"))</f>
        <v>0</v>
      </c>
      <c r="AH38" s="144">
        <f>IF($B38=0,"",SUMIFS(INPUT_DATA!AE:AE,INPUT_DATA!$A:$A,$B38,INPUT_DATA!$B:$B,"S"))</f>
        <v>0</v>
      </c>
      <c r="AI38" s="144">
        <f>IF($B38=0,"",SUMIFS(INPUT_DATA!AF:AF,INPUT_DATA!$A:$A,$B38,INPUT_DATA!$B:$B,"S"))</f>
        <v>0</v>
      </c>
      <c r="AJ38" s="144">
        <f>IF($B38=0,"",SUMIFS(INPUT_DATA!AG:AG,INPUT_DATA!$A:$A,$B38,INPUT_DATA!$B:$B,"S"))</f>
        <v>0</v>
      </c>
      <c r="AK38" s="144">
        <f>IF($B38=0,"",SUMIFS(INPUT_DATA!AK:AK,INPUT_DATA!$A:$A,$B38,INPUT_DATA!$B:$B,"S"))</f>
        <v>0</v>
      </c>
      <c r="AL38" s="144">
        <f>IF($B38=0,"",SUMIFS(INPUT_DATA!AL:AL,INPUT_DATA!$A:$A,$B38,INPUT_DATA!$B:$B,"S"))</f>
        <v>0</v>
      </c>
      <c r="AM38" s="144">
        <f>IF($B38=0,"",SUMIFS(INPUT_DATA!AM:AM,INPUT_DATA!$A:$A,$B38,INPUT_DATA!$B:$B,"S"))</f>
        <v>0</v>
      </c>
      <c r="AN38" s="144">
        <f>IF($B38=0,"",SUMIFS(INPUT_DATA!AN:AN,INPUT_DATA!$A:$A,$B38,INPUT_DATA!$B:$B,"S"))</f>
        <v>0</v>
      </c>
      <c r="AO38" s="144">
        <f>IF($B38=0,"",SUMIFS(INPUT_DATA!AO:AO,INPUT_DATA!$A:$A,$B38,INPUT_DATA!$B:$B,"S"))</f>
        <v>0</v>
      </c>
      <c r="AP38" s="144">
        <f>IF($B38=0,"",SUMIFS(INPUT_DATA!AP:AP,INPUT_DATA!$A:$A,$B38,INPUT_DATA!$B:$B,"S"))</f>
        <v>0</v>
      </c>
      <c r="AQ38" s="145">
        <f t="shared" si="9"/>
        <v>129108.29</v>
      </c>
      <c r="AR38" s="146">
        <f t="shared" si="10"/>
        <v>24117.33</v>
      </c>
      <c r="AS38" s="147">
        <f t="shared" si="11"/>
        <v>0</v>
      </c>
      <c r="AT38" s="145">
        <f>IF($B38=0,"",SUMIFS(INPUT_DATA!AQ:AQ,INPUT_DATA!$A:$A,$B38,INPUT_DATA!$B:$B,"S"))</f>
        <v>129108.29</v>
      </c>
      <c r="AU38" s="146">
        <f>IF($B38=0,"",SUMIFS(INPUT_DATA!AR:AR,INPUT_DATA!$A:$A,$B38,INPUT_DATA!$B:$B,"S"))</f>
        <v>24117.33</v>
      </c>
      <c r="AV38" s="147">
        <f>IF($B38=0,"",SUMIFS(INPUT_DATA!AS:AS,INPUT_DATA!$A:$A,$B38,INPUT_DATA!$B:$B,"S"))</f>
        <v>0</v>
      </c>
      <c r="AW38" s="145">
        <f t="shared" si="12"/>
        <v>0</v>
      </c>
      <c r="AX38" s="146">
        <f t="shared" si="13"/>
        <v>0</v>
      </c>
      <c r="AY38" s="147">
        <f t="shared" si="14"/>
        <v>0</v>
      </c>
      <c r="AZ38" s="148"/>
      <c r="BA38" s="138">
        <f>IF($B38=0,"",SUMIFS(INPUT_DATA!C:C,INPUT_DATA!$A:$A,$B38,INPUT_DATA!$B:$B,"D"))</f>
        <v>64473.05</v>
      </c>
      <c r="BB38" s="149">
        <f>IF($B38=0,"",SUMIFS(INPUT_DATA!E:E,INPUT_DATA!$A:$A,$B38,INPUT_DATA!$B:$B,"D"))</f>
        <v>2865.87</v>
      </c>
      <c r="BC38" s="149">
        <f>IF($B38=0,"",SUMIFS(INPUT_DATA!F:F,INPUT_DATA!$A:$A,$B38,INPUT_DATA!$B:$B,"D"))</f>
        <v>0</v>
      </c>
      <c r="BD38" s="149">
        <f>IF($B38=0,"",SUMIFS(INPUT_DATA!G:G,INPUT_DATA!$A:$A,$B38,INPUT_DATA!$B:$B,"D"))</f>
        <v>0</v>
      </c>
      <c r="BE38" s="149">
        <f>IF($B38=0,"",SUMIFS(INPUT_DATA!H:H,INPUT_DATA!$A:$A,$B38,INPUT_DATA!$B:$B,"D"))</f>
        <v>0</v>
      </c>
      <c r="BF38" s="149">
        <f>IF($B38=0,"",SUMIFS(INPUT_DATA!I:I,INPUT_DATA!$A:$A,$B38,INPUT_DATA!$B:$B,"D"))</f>
        <v>0</v>
      </c>
      <c r="BG38" s="149">
        <f>IF($B38=0,"",SUMIFS(INPUT_DATA!J:J,INPUT_DATA!$A:$A,$B38,INPUT_DATA!$B:$B,"D"))</f>
        <v>0</v>
      </c>
      <c r="BH38" s="149">
        <f>IF($B38=0,"",SUMIFS(INPUT_DATA!K:K,INPUT_DATA!$A:$A,$B38,INPUT_DATA!$B:$B,"D"))</f>
        <v>259157.33</v>
      </c>
      <c r="BI38" s="149">
        <f>IF($B38=0,"",SUMIFS(INPUT_DATA!L:L,INPUT_DATA!$A:$A,$B38,INPUT_DATA!$B:$B,"D"))</f>
        <v>0</v>
      </c>
      <c r="BJ38" s="149">
        <f>IF($B38=0,"",SUMIFS(INPUT_DATA!M:M,INPUT_DATA!$A:$A,$B38,INPUT_DATA!$B:$B,"D"))</f>
        <v>63768.42</v>
      </c>
      <c r="BK38" s="149">
        <f>IF($B38=0,"",SUMIFS(INPUT_DATA!N:N,INPUT_DATA!$A:$A,$B38,INPUT_DATA!$B:$B,"D"))</f>
        <v>0</v>
      </c>
      <c r="BL38" s="150">
        <f t="shared" si="5"/>
        <v>256996.09000000003</v>
      </c>
      <c r="BM38" s="150">
        <f>IF($B38=0,"",SUMIFS(INPUT_DATA!O:O,INPUT_DATA!$A:$A,$B38,INPUT_DATA!$B:$B,"D"))</f>
        <v>256996.09</v>
      </c>
      <c r="BN38" s="150">
        <f t="shared" si="15"/>
        <v>2.9103830456733704E-11</v>
      </c>
      <c r="BO38" s="153">
        <f>IF($B38=0,"",SUMIFS(INPUT_DATA!P:P,INPUT_DATA!$A:$A,$B38,INPUT_DATA!$B:$B,"D"))</f>
        <v>0</v>
      </c>
      <c r="BP38" s="139">
        <f>IF($B38=0,"",SUMIFS(INPUT_DATA!Q:Q,INPUT_DATA!$A:$A,$B38,INPUT_DATA!$B:$B,"D"))</f>
        <v>0</v>
      </c>
      <c r="BQ38" s="139">
        <f>IF($B38=0,"",SUMIFS(INPUT_DATA!R:R,INPUT_DATA!$A:$A,$B38,INPUT_DATA!$B:$B,"D"))</f>
        <v>0</v>
      </c>
      <c r="BR38" s="149">
        <f>IF($B38=0,"",SUMIFS(INPUT_DATA!S:S,INPUT_DATA!$A:$A,$B38,INPUT_DATA!$B:$B,"D"))</f>
        <v>3909.79</v>
      </c>
      <c r="BS38" s="149">
        <f>IF($B38=0,"",SUMIFS(INPUT_DATA!T:T,INPUT_DATA!$A:$A,$B38,INPUT_DATA!$B:$B,"D"))</f>
        <v>230.22</v>
      </c>
      <c r="BT38" s="149">
        <f>IF($B38=0,"",SUMIFS(INPUT_DATA!U:U,INPUT_DATA!$A:$A,$B38,INPUT_DATA!$B:$B,"D"))</f>
        <v>0</v>
      </c>
      <c r="BU38" s="149">
        <f>IF($B38=0,"",SUMIFS(INPUT_DATA!V:V,INPUT_DATA!$A:$A,$B38,INPUT_DATA!$B:$B,"D"))</f>
        <v>0</v>
      </c>
      <c r="BV38" s="149">
        <f>IF($B38=0,"",SUMIFS(INPUT_DATA!W:W,INPUT_DATA!$A:$A,$B38,INPUT_DATA!$B:$B,"D"))</f>
        <v>0</v>
      </c>
      <c r="BW38" s="149">
        <f>IF($B38=0,"",SUMIFS(INPUT_DATA!X:X,INPUT_DATA!$A:$A,$B38,INPUT_DATA!$B:$B,"D"))</f>
        <v>0</v>
      </c>
      <c r="BX38" s="149">
        <f>IF($B38=0,"",SUMIFS(INPUT_DATA!Y:Y,INPUT_DATA!$A:$A,$B38,INPUT_DATA!$B:$B,"D"))</f>
        <v>0</v>
      </c>
      <c r="BY38" s="149">
        <f>IF($B38=0,"",SUMIFS(INPUT_DATA!Z:Z,INPUT_DATA!$A:$A,$B38,INPUT_DATA!$B:$B,"D"))</f>
        <v>0</v>
      </c>
      <c r="BZ38" s="149">
        <f>IF($B38=0,"",SUMIFS(INPUT_DATA!AA:AA,INPUT_DATA!$A:$A,$B38,INPUT_DATA!$B:$B,"D"))</f>
        <v>0</v>
      </c>
      <c r="CA38" s="149">
        <f>IF($B38=0,"",SUMIFS(INPUT_DATA!AB:AB,INPUT_DATA!$A:$A,$B38,INPUT_DATA!$B:$B,"D"))</f>
        <v>0</v>
      </c>
      <c r="CB38" s="149">
        <f>IF($B38=0,"",SUMIFS(INPUT_DATA!AC:AC,INPUT_DATA!$A:$A,$B38,INPUT_DATA!$B:$B,"D"))</f>
        <v>0</v>
      </c>
      <c r="CC38" s="149">
        <f>IF($B38=0,"",SUMIFS(INPUT_DATA!AD:AD,INPUT_DATA!$A:$A,$B38,INPUT_DATA!$B:$B,"D"))</f>
        <v>0</v>
      </c>
      <c r="CD38" s="149">
        <f>IF($B38=0,"",SUMIFS(INPUT_DATA!AE:AE,INPUT_DATA!$A:$A,$B38,INPUT_DATA!$B:$B,"D"))</f>
        <v>0</v>
      </c>
      <c r="CE38" s="149">
        <f>IF($B38=0,"",SUMIFS(INPUT_DATA!AF:AF,INPUT_DATA!$A:$A,$B38,INPUT_DATA!$B:$B,"D"))</f>
        <v>0</v>
      </c>
      <c r="CF38" s="149">
        <f>IF($B38=0,"",SUMIFS(INPUT_DATA!AG:AG,INPUT_DATA!$A:$A,$B38,INPUT_DATA!$B:$B,"D"))</f>
        <v>0</v>
      </c>
      <c r="CG38" s="149">
        <f>IF($B38=0,"",SUMIFS(INPUT_DATA!AH:AH,INPUT_DATA!$A:$A,$B38,INPUT_DATA!$B:$B,"D"))</f>
        <v>0</v>
      </c>
      <c r="CH38" s="149">
        <f>IF($B38=0,"",SUMIFS(INPUT_DATA!AI:AI,INPUT_DATA!$A:$A,$B38,INPUT_DATA!$B:$B,"D"))</f>
        <v>0</v>
      </c>
      <c r="CI38" s="149">
        <f>IF($B38=0,"",SUMIFS(INPUT_DATA!AJ:AJ,INPUT_DATA!$A:$A,$B38,INPUT_DATA!$B:$B,"D"))</f>
        <v>0</v>
      </c>
      <c r="CJ38" s="140">
        <f>IF($B38=0,"",SUMIFS(INPUT_DATA!AK:AK,INPUT_DATA!$A:$A,$B38,INPUT_DATA!$B:$B,"D"))</f>
        <v>0</v>
      </c>
      <c r="CK38" s="140">
        <f>IF($B38=0,"",SUMIFS(INPUT_DATA!AL:AL,INPUT_DATA!$A:$A,$B38,INPUT_DATA!$B:$B,"D"))</f>
        <v>0</v>
      </c>
      <c r="CL38" s="140">
        <f>IF($B38=0,"",SUMIFS(INPUT_DATA!AM:AM,INPUT_DATA!$A:$A,$B38,INPUT_DATA!$B:$B,"D"))</f>
        <v>0</v>
      </c>
      <c r="CM38" s="140">
        <f>IF($B38=0,"",SUMIFS(INPUT_DATA!AN:AN,INPUT_DATA!$A:$A,$B38,INPUT_DATA!$B:$B,"D"))</f>
        <v>0</v>
      </c>
      <c r="CN38" s="140">
        <f>IF($B38=0,"",SUMIFS(INPUT_DATA!AO:AO,INPUT_DATA!$A:$A,$B38,INPUT_DATA!$B:$B,"D"))</f>
        <v>0</v>
      </c>
      <c r="CO38" s="140">
        <f>IF($B38=0,"",SUMIFS(INPUT_DATA!AP:AP,INPUT_DATA!$A:$A,$B38,INPUT_DATA!$B:$B,"D"))</f>
        <v>0</v>
      </c>
      <c r="CP38" s="154">
        <f t="shared" si="6"/>
        <v>3909.79</v>
      </c>
      <c r="CQ38" s="154">
        <f t="shared" si="2"/>
        <v>230.22</v>
      </c>
      <c r="CR38" s="154">
        <f t="shared" si="3"/>
        <v>0</v>
      </c>
      <c r="CS38" s="139">
        <f>IF($B38=0,"",SUMIFS(INPUT_DATA!AQ:AQ,INPUT_DATA!$A:$A,$B38,INPUT_DATA!$B:$B,"D"))</f>
        <v>3909.79</v>
      </c>
      <c r="CT38" s="154">
        <f>IF($B38=0,"",SUMIFS(INPUT_DATA!AR:AR,INPUT_DATA!$A:$A,$B38,INPUT_DATA!$B:$B,"D"))</f>
        <v>230.22</v>
      </c>
      <c r="CU38" s="154">
        <f>IF($B38=0,"",SUMIFS(INPUT_DATA!AS:AS,INPUT_DATA!$A:$A,$B38,INPUT_DATA!$B:$B,"D"))</f>
        <v>0</v>
      </c>
      <c r="CV38" s="139">
        <f t="shared" si="17"/>
        <v>0</v>
      </c>
      <c r="CW38" s="154">
        <f t="shared" si="18"/>
        <v>0</v>
      </c>
      <c r="CX38" s="155">
        <f t="shared" si="19"/>
        <v>0</v>
      </c>
      <c r="CY38" s="148"/>
    </row>
    <row r="39" spans="2:103">
      <c r="B39" s="137">
        <f>INPUT_DATA!CR26</f>
        <v>45596</v>
      </c>
      <c r="C39" s="139">
        <f>IF($B39=0,"",SUMIFS(INPUT_DATA!C:C,INPUT_DATA!$A:$A,$B39,INPUT_DATA!$B:$B,"S"))</f>
        <v>8182368484.4700003</v>
      </c>
      <c r="D39" s="139">
        <f>IF($B39=0,"",SUMIFS(INPUT_DATA!D:D,INPUT_DATA!$A:$A,$B39,INPUT_DATA!$B:$B,"S"))</f>
        <v>0</v>
      </c>
      <c r="E39" s="140">
        <f>IF($B39=0,"",SUMIFS(INPUT_DATA!E:E,INPUT_DATA!$A:$A,$B39,INPUT_DATA!$B:$B,"S"))</f>
        <v>42217161.75</v>
      </c>
      <c r="F39" s="140">
        <f>IF($B39=0,"",SUMIFS(INPUT_DATA!F:F,INPUT_DATA!$A:$A,$B39,INPUT_DATA!$B:$B,"S"))</f>
        <v>12577297.26</v>
      </c>
      <c r="G39" s="140">
        <f>IF($B39=0,"",SUMIFS(INPUT_DATA!G:G,INPUT_DATA!$A:$A,$B39,INPUT_DATA!$B:$B,"S"))</f>
        <v>0</v>
      </c>
      <c r="H39" s="140">
        <f>IF($B39=0,"",SUMIFS(INPUT_DATA!H:H,INPUT_DATA!$A:$A,$B39,INPUT_DATA!$B:$B,"S"))</f>
        <v>0</v>
      </c>
      <c r="I39" s="140">
        <f>IF($B39=0,"",SUMIFS(INPUT_DATA!I:I,INPUT_DATA!$A:$A,$B39,INPUT_DATA!$B:$B,"S"))</f>
        <v>0</v>
      </c>
      <c r="J39" s="140">
        <f>IF($B39=0,"",SUMIFS(INPUT_DATA!J:J,INPUT_DATA!$A:$A,$B39,INPUT_DATA!$B:$B,"S"))</f>
        <v>0</v>
      </c>
      <c r="K39" s="140">
        <f>IF($B39=0,"",SUMIFS(INPUT_DATA!K:K,INPUT_DATA!$A:$A,$B39,INPUT_DATA!$B:$B,"S"))</f>
        <v>65384.86</v>
      </c>
      <c r="L39" s="140">
        <f>IF($B39=0,"",SUMIFS(INPUT_DATA!L:L,INPUT_DATA!$A:$A,$B39,INPUT_DATA!$B:$B,"S"))</f>
        <v>0</v>
      </c>
      <c r="M39" s="140">
        <f>IF($B39=0,"",SUMIFS(INPUT_DATA!M:M,INPUT_DATA!$A:$A,$B39,INPUT_DATA!$B:$B,"S"))</f>
        <v>1682935.28</v>
      </c>
      <c r="N39" s="140">
        <f>IF($B39=0,"",SUMIFS(INPUT_DATA!N:N,INPUT_DATA!$A:$A,$B39,INPUT_DATA!$B:$B,"S"))</f>
        <v>5026773.66</v>
      </c>
      <c r="O39" s="141">
        <f t="shared" si="7"/>
        <v>8120798931.6600008</v>
      </c>
      <c r="P39" s="142">
        <f>IF($B39=0,"",SUMIFS(INPUT_DATA!O:O,INPUT_DATA!$A:$A,$B39,INPUT_DATA!$B:$B,"S"))</f>
        <v>8120798931.6599998</v>
      </c>
      <c r="Q39" s="142">
        <f t="shared" si="8"/>
        <v>9.5367431640625E-7</v>
      </c>
      <c r="R39" s="142">
        <f>IF($B39=0,"",SUMIFS(INPUT_DATA!BL:BL,INPUT_DATA!$A:$A,$B39,INPUT_DATA!$B:$B,"S"))</f>
        <v>8000386.2400000002</v>
      </c>
      <c r="S39" s="143">
        <f>IF($B39=0,"",SUMIFS(INPUT_DATA!P:P,INPUT_DATA!$A:$A,$B39,INPUT_DATA!$B:$B,"S"))</f>
        <v>0</v>
      </c>
      <c r="T39" s="143">
        <f>IF($B39=0,"",SUMIFS(INPUT_DATA!Q:Q,INPUT_DATA!$A:$A,$B39,INPUT_DATA!$B:$B,"S"))</f>
        <v>0</v>
      </c>
      <c r="U39" s="143">
        <f>IF($B39=0,"",SUMIFS(INPUT_DATA!R:R,INPUT_DATA!$A:$A,$B39,INPUT_DATA!$B:$B,"S"))</f>
        <v>0</v>
      </c>
      <c r="V39" s="144">
        <f>IF($B39=0,"",SUMIFS(INPUT_DATA!S:S,INPUT_DATA!$A:$A,$B39,INPUT_DATA!$B:$B,"S"))</f>
        <v>0</v>
      </c>
      <c r="W39" s="144">
        <f>IF($B39=0,"",SUMIFS(INPUT_DATA!T:T,INPUT_DATA!$A:$A,$B39,INPUT_DATA!$B:$B,"S"))</f>
        <v>0</v>
      </c>
      <c r="X39" s="144">
        <f>IF($B39=0,"",SUMIFS(INPUT_DATA!U:U,INPUT_DATA!$A:$A,$B39,INPUT_DATA!$B:$B,"S"))</f>
        <v>0</v>
      </c>
      <c r="Y39" s="144">
        <f>IF($B39=0,"",SUMIFS(INPUT_DATA!V:V,INPUT_DATA!$A:$A,$B39,INPUT_DATA!$B:$B,"S"))</f>
        <v>0</v>
      </c>
      <c r="Z39" s="144">
        <f>IF($B39=0,"",SUMIFS(INPUT_DATA!W:W,INPUT_DATA!$A:$A,$B39,INPUT_DATA!$B:$B,"S"))</f>
        <v>0</v>
      </c>
      <c r="AA39" s="144">
        <f>IF($B39=0,"",SUMIFS(INPUT_DATA!X:X,INPUT_DATA!$A:$A,$B39,INPUT_DATA!$B:$B,"S"))</f>
        <v>0</v>
      </c>
      <c r="AB39" s="144">
        <f>IF($B39=0,"",SUMIFS(INPUT_DATA!Y:Y,INPUT_DATA!$A:$A,$B39,INPUT_DATA!$B:$B,"S"))</f>
        <v>0</v>
      </c>
      <c r="AC39" s="144">
        <f>IF($B39=0,"",SUMIFS(INPUT_DATA!Z:Z,INPUT_DATA!$A:$A,$B39,INPUT_DATA!$B:$B,"S"))</f>
        <v>0</v>
      </c>
      <c r="AD39" s="144">
        <f>IF($B39=0,"",SUMIFS(INPUT_DATA!AA:AA,INPUT_DATA!$A:$A,$B39,INPUT_DATA!$B:$B,"S"))</f>
        <v>0</v>
      </c>
      <c r="AE39" s="144">
        <f>IF($B39=0,"",SUMIFS(INPUT_DATA!AB:AB,INPUT_DATA!$A:$A,$B39,INPUT_DATA!$B:$B,"S"))</f>
        <v>0</v>
      </c>
      <c r="AF39" s="144">
        <f>IF($B39=0,"",SUMIFS(INPUT_DATA!AC:AC,INPUT_DATA!$A:$A,$B39,INPUT_DATA!$B:$B,"S"))</f>
        <v>0</v>
      </c>
      <c r="AG39" s="144">
        <f>IF($B39=0,"",SUMIFS(INPUT_DATA!AD:AD,INPUT_DATA!$A:$A,$B39,INPUT_DATA!$B:$B,"S"))</f>
        <v>0</v>
      </c>
      <c r="AH39" s="144">
        <f>IF($B39=0,"",SUMIFS(INPUT_DATA!AE:AE,INPUT_DATA!$A:$A,$B39,INPUT_DATA!$B:$B,"S"))</f>
        <v>0</v>
      </c>
      <c r="AI39" s="144">
        <f>IF($B39=0,"",SUMIFS(INPUT_DATA!AF:AF,INPUT_DATA!$A:$A,$B39,INPUT_DATA!$B:$B,"S"))</f>
        <v>0</v>
      </c>
      <c r="AJ39" s="144">
        <f>IF($B39=0,"",SUMIFS(INPUT_DATA!AG:AG,INPUT_DATA!$A:$A,$B39,INPUT_DATA!$B:$B,"S"))</f>
        <v>0</v>
      </c>
      <c r="AK39" s="144">
        <f>IF($B39=0,"",SUMIFS(INPUT_DATA!AK:AK,INPUT_DATA!$A:$A,$B39,INPUT_DATA!$B:$B,"S"))</f>
        <v>0</v>
      </c>
      <c r="AL39" s="144">
        <f>IF($B39=0,"",SUMIFS(INPUT_DATA!AL:AL,INPUT_DATA!$A:$A,$B39,INPUT_DATA!$B:$B,"S"))</f>
        <v>0</v>
      </c>
      <c r="AM39" s="144">
        <f>IF($B39=0,"",SUMIFS(INPUT_DATA!AM:AM,INPUT_DATA!$A:$A,$B39,INPUT_DATA!$B:$B,"S"))</f>
        <v>0</v>
      </c>
      <c r="AN39" s="144">
        <f>IF($B39=0,"",SUMIFS(INPUT_DATA!AN:AN,INPUT_DATA!$A:$A,$B39,INPUT_DATA!$B:$B,"S"))</f>
        <v>0</v>
      </c>
      <c r="AO39" s="144">
        <f>IF($B39=0,"",SUMIFS(INPUT_DATA!AO:AO,INPUT_DATA!$A:$A,$B39,INPUT_DATA!$B:$B,"S"))</f>
        <v>0</v>
      </c>
      <c r="AP39" s="144">
        <f>IF($B39=0,"",SUMIFS(INPUT_DATA!AP:AP,INPUT_DATA!$A:$A,$B39,INPUT_DATA!$B:$B,"S"))</f>
        <v>0</v>
      </c>
      <c r="AQ39" s="145">
        <f t="shared" si="9"/>
        <v>0</v>
      </c>
      <c r="AR39" s="146">
        <f t="shared" si="10"/>
        <v>0</v>
      </c>
      <c r="AS39" s="147">
        <f t="shared" si="11"/>
        <v>0</v>
      </c>
      <c r="AT39" s="145">
        <f>IF($B39=0,"",SUMIFS(INPUT_DATA!AQ:AQ,INPUT_DATA!$A:$A,$B39,INPUT_DATA!$B:$B,"S"))</f>
        <v>0</v>
      </c>
      <c r="AU39" s="146">
        <f>IF($B39=0,"",SUMIFS(INPUT_DATA!AR:AR,INPUT_DATA!$A:$A,$B39,INPUT_DATA!$B:$B,"S"))</f>
        <v>0</v>
      </c>
      <c r="AV39" s="147">
        <f>IF($B39=0,"",SUMIFS(INPUT_DATA!AS:AS,INPUT_DATA!$A:$A,$B39,INPUT_DATA!$B:$B,"S"))</f>
        <v>0</v>
      </c>
      <c r="AW39" s="145">
        <f t="shared" si="12"/>
        <v>0</v>
      </c>
      <c r="AX39" s="146">
        <f t="shared" si="13"/>
        <v>0</v>
      </c>
      <c r="AY39" s="147">
        <f t="shared" si="14"/>
        <v>0</v>
      </c>
      <c r="AZ39" s="148"/>
      <c r="BA39" s="138">
        <f>IF($B39=0,"",SUMIFS(INPUT_DATA!C:C,INPUT_DATA!$A:$A,$B39,INPUT_DATA!$B:$B,"D"))</f>
        <v>0</v>
      </c>
      <c r="BB39" s="149">
        <f>IF($B39=0,"",SUMIFS(INPUT_DATA!E:E,INPUT_DATA!$A:$A,$B39,INPUT_DATA!$B:$B,"D"))</f>
        <v>911.81</v>
      </c>
      <c r="BC39" s="149">
        <f>IF($B39=0,"",SUMIFS(INPUT_DATA!F:F,INPUT_DATA!$A:$A,$B39,INPUT_DATA!$B:$B,"D"))</f>
        <v>0</v>
      </c>
      <c r="BD39" s="149">
        <f>IF($B39=0,"",SUMIFS(INPUT_DATA!G:G,INPUT_DATA!$A:$A,$B39,INPUT_DATA!$B:$B,"D"))</f>
        <v>0</v>
      </c>
      <c r="BE39" s="149">
        <f>IF($B39=0,"",SUMIFS(INPUT_DATA!H:H,INPUT_DATA!$A:$A,$B39,INPUT_DATA!$B:$B,"D"))</f>
        <v>0</v>
      </c>
      <c r="BF39" s="149">
        <f>IF($B39=0,"",SUMIFS(INPUT_DATA!I:I,INPUT_DATA!$A:$A,$B39,INPUT_DATA!$B:$B,"D"))</f>
        <v>0</v>
      </c>
      <c r="BG39" s="149">
        <f>IF($B39=0,"",SUMIFS(INPUT_DATA!J:J,INPUT_DATA!$A:$A,$B39,INPUT_DATA!$B:$B,"D"))</f>
        <v>0</v>
      </c>
      <c r="BH39" s="149">
        <f>IF($B39=0,"",SUMIFS(INPUT_DATA!K:K,INPUT_DATA!$A:$A,$B39,INPUT_DATA!$B:$B,"D"))</f>
        <v>65384.86</v>
      </c>
      <c r="BI39" s="149">
        <f>IF($B39=0,"",SUMIFS(INPUT_DATA!L:L,INPUT_DATA!$A:$A,$B39,INPUT_DATA!$B:$B,"D"))</f>
        <v>0</v>
      </c>
      <c r="BJ39" s="149">
        <f>IF($B39=0,"",SUMIFS(INPUT_DATA!M:M,INPUT_DATA!$A:$A,$B39,INPUT_DATA!$B:$B,"D"))</f>
        <v>0</v>
      </c>
      <c r="BK39" s="149">
        <f>IF($B39=0,"",SUMIFS(INPUT_DATA!N:N,INPUT_DATA!$A:$A,$B39,INPUT_DATA!$B:$B,"D"))</f>
        <v>0</v>
      </c>
      <c r="BL39" s="150">
        <f t="shared" si="5"/>
        <v>64473.05</v>
      </c>
      <c r="BM39" s="150">
        <f>IF($B39=0,"",SUMIFS(INPUT_DATA!O:O,INPUT_DATA!$A:$A,$B39,INPUT_DATA!$B:$B,"D"))</f>
        <v>64473.05</v>
      </c>
      <c r="BN39" s="150">
        <f t="shared" si="15"/>
        <v>0</v>
      </c>
      <c r="BO39" s="153">
        <f>IF($B39=0,"",SUMIFS(INPUT_DATA!P:P,INPUT_DATA!$A:$A,$B39,INPUT_DATA!$B:$B,"D"))</f>
        <v>0</v>
      </c>
      <c r="BP39" s="139">
        <f>IF($B39=0,"",SUMIFS(INPUT_DATA!Q:Q,INPUT_DATA!$A:$A,$B39,INPUT_DATA!$B:$B,"D"))</f>
        <v>0</v>
      </c>
      <c r="BQ39" s="139">
        <f>IF($B39=0,"",SUMIFS(INPUT_DATA!R:R,INPUT_DATA!$A:$A,$B39,INPUT_DATA!$B:$B,"D"))</f>
        <v>0</v>
      </c>
      <c r="BR39" s="149">
        <f>IF($B39=0,"",SUMIFS(INPUT_DATA!S:S,INPUT_DATA!$A:$A,$B39,INPUT_DATA!$B:$B,"D"))</f>
        <v>0</v>
      </c>
      <c r="BS39" s="149">
        <f>IF($B39=0,"",SUMIFS(INPUT_DATA!T:T,INPUT_DATA!$A:$A,$B39,INPUT_DATA!$B:$B,"D"))</f>
        <v>0</v>
      </c>
      <c r="BT39" s="149">
        <f>IF($B39=0,"",SUMIFS(INPUT_DATA!U:U,INPUT_DATA!$A:$A,$B39,INPUT_DATA!$B:$B,"D"))</f>
        <v>0</v>
      </c>
      <c r="BU39" s="149">
        <f>IF($B39=0,"",SUMIFS(INPUT_DATA!V:V,INPUT_DATA!$A:$A,$B39,INPUT_DATA!$B:$B,"D"))</f>
        <v>0</v>
      </c>
      <c r="BV39" s="149">
        <f>IF($B39=0,"",SUMIFS(INPUT_DATA!W:W,INPUT_DATA!$A:$A,$B39,INPUT_DATA!$B:$B,"D"))</f>
        <v>0</v>
      </c>
      <c r="BW39" s="149">
        <f>IF($B39=0,"",SUMIFS(INPUT_DATA!X:X,INPUT_DATA!$A:$A,$B39,INPUT_DATA!$B:$B,"D"))</f>
        <v>0</v>
      </c>
      <c r="BX39" s="149">
        <f>IF($B39=0,"",SUMIFS(INPUT_DATA!Y:Y,INPUT_DATA!$A:$A,$B39,INPUT_DATA!$B:$B,"D"))</f>
        <v>0</v>
      </c>
      <c r="BY39" s="149">
        <f>IF($B39=0,"",SUMIFS(INPUT_DATA!Z:Z,INPUT_DATA!$A:$A,$B39,INPUT_DATA!$B:$B,"D"))</f>
        <v>0</v>
      </c>
      <c r="BZ39" s="149">
        <f>IF($B39=0,"",SUMIFS(INPUT_DATA!AA:AA,INPUT_DATA!$A:$A,$B39,INPUT_DATA!$B:$B,"D"))</f>
        <v>0</v>
      </c>
      <c r="CA39" s="149">
        <f>IF($B39=0,"",SUMIFS(INPUT_DATA!AB:AB,INPUT_DATA!$A:$A,$B39,INPUT_DATA!$B:$B,"D"))</f>
        <v>0</v>
      </c>
      <c r="CB39" s="149">
        <f>IF($B39=0,"",SUMIFS(INPUT_DATA!AC:AC,INPUT_DATA!$A:$A,$B39,INPUT_DATA!$B:$B,"D"))</f>
        <v>0</v>
      </c>
      <c r="CC39" s="149">
        <f>IF($B39=0,"",SUMIFS(INPUT_DATA!AD:AD,INPUT_DATA!$A:$A,$B39,INPUT_DATA!$B:$B,"D"))</f>
        <v>0</v>
      </c>
      <c r="CD39" s="149">
        <f>IF($B39=0,"",SUMIFS(INPUT_DATA!AE:AE,INPUT_DATA!$A:$A,$B39,INPUT_DATA!$B:$B,"D"))</f>
        <v>0</v>
      </c>
      <c r="CE39" s="149">
        <f>IF($B39=0,"",SUMIFS(INPUT_DATA!AF:AF,INPUT_DATA!$A:$A,$B39,INPUT_DATA!$B:$B,"D"))</f>
        <v>0</v>
      </c>
      <c r="CF39" s="149">
        <f>IF($B39=0,"",SUMIFS(INPUT_DATA!AG:AG,INPUT_DATA!$A:$A,$B39,INPUT_DATA!$B:$B,"D"))</f>
        <v>0</v>
      </c>
      <c r="CG39" s="149">
        <f>IF($B39=0,"",SUMIFS(INPUT_DATA!AH:AH,INPUT_DATA!$A:$A,$B39,INPUT_DATA!$B:$B,"D"))</f>
        <v>0</v>
      </c>
      <c r="CH39" s="149">
        <f>IF($B39=0,"",SUMIFS(INPUT_DATA!AI:AI,INPUT_DATA!$A:$A,$B39,INPUT_DATA!$B:$B,"D"))</f>
        <v>0</v>
      </c>
      <c r="CI39" s="149">
        <f>IF($B39=0,"",SUMIFS(INPUT_DATA!AJ:AJ,INPUT_DATA!$A:$A,$B39,INPUT_DATA!$B:$B,"D"))</f>
        <v>0</v>
      </c>
      <c r="CJ39" s="140">
        <f>IF($B39=0,"",SUMIFS(INPUT_DATA!AK:AK,INPUT_DATA!$A:$A,$B39,INPUT_DATA!$B:$B,"D"))</f>
        <v>0</v>
      </c>
      <c r="CK39" s="140">
        <f>IF($B39=0,"",SUMIFS(INPUT_DATA!AL:AL,INPUT_DATA!$A:$A,$B39,INPUT_DATA!$B:$B,"D"))</f>
        <v>0</v>
      </c>
      <c r="CL39" s="140">
        <f>IF($B39=0,"",SUMIFS(INPUT_DATA!AM:AM,INPUT_DATA!$A:$A,$B39,INPUT_DATA!$B:$B,"D"))</f>
        <v>0</v>
      </c>
      <c r="CM39" s="140">
        <f>IF($B39=0,"",SUMIFS(INPUT_DATA!AN:AN,INPUT_DATA!$A:$A,$B39,INPUT_DATA!$B:$B,"D"))</f>
        <v>0</v>
      </c>
      <c r="CN39" s="140">
        <f>IF($B39=0,"",SUMIFS(INPUT_DATA!AO:AO,INPUT_DATA!$A:$A,$B39,INPUT_DATA!$B:$B,"D"))</f>
        <v>0</v>
      </c>
      <c r="CO39" s="140">
        <f>IF($B39=0,"",SUMIFS(INPUT_DATA!AP:AP,INPUT_DATA!$A:$A,$B39,INPUT_DATA!$B:$B,"D"))</f>
        <v>0</v>
      </c>
      <c r="CP39" s="154">
        <f t="shared" si="6"/>
        <v>0</v>
      </c>
      <c r="CQ39" s="154">
        <f t="shared" si="2"/>
        <v>0</v>
      </c>
      <c r="CR39" s="154">
        <f t="shared" si="3"/>
        <v>0</v>
      </c>
      <c r="CS39" s="139">
        <f>IF($B39=0,"",SUMIFS(INPUT_DATA!AQ:AQ,INPUT_DATA!$A:$A,$B39,INPUT_DATA!$B:$B,"D"))</f>
        <v>0</v>
      </c>
      <c r="CT39" s="154">
        <f>IF($B39=0,"",SUMIFS(INPUT_DATA!AR:AR,INPUT_DATA!$A:$A,$B39,INPUT_DATA!$B:$B,"D"))</f>
        <v>0</v>
      </c>
      <c r="CU39" s="154">
        <f>IF($B39=0,"",SUMIFS(INPUT_DATA!AS:AS,INPUT_DATA!$A:$A,$B39,INPUT_DATA!$B:$B,"D"))</f>
        <v>0</v>
      </c>
      <c r="CV39" s="139">
        <f t="shared" si="17"/>
        <v>0</v>
      </c>
      <c r="CW39" s="154">
        <f t="shared" si="18"/>
        <v>0</v>
      </c>
      <c r="CX39" s="155">
        <f t="shared" si="19"/>
        <v>0</v>
      </c>
      <c r="CY39" s="148"/>
    </row>
    <row r="40" spans="2:103">
      <c r="B40" s="137">
        <f>INPUT_DATA!CR27</f>
        <v>45565</v>
      </c>
      <c r="C40" s="139">
        <f>IF($B40=0,"",SUMIFS(INPUT_DATA!C:C,INPUT_DATA!$A:$A,$B40,INPUT_DATA!$B:$B,"S"))</f>
        <v>0</v>
      </c>
      <c r="D40" s="139">
        <f>IF($B40=0,"",SUMIFS(INPUT_DATA!D:D,INPUT_DATA!$A:$A,$B40,INPUT_DATA!$B:$B,"S"))</f>
        <v>8182368484.4700003</v>
      </c>
      <c r="E40" s="140">
        <f>IF($B40=0,"",SUMIFS(INPUT_DATA!E:E,INPUT_DATA!$A:$A,$B40,INPUT_DATA!$B:$B,"S"))</f>
        <v>0</v>
      </c>
      <c r="F40" s="140">
        <f>IF($B40=0,"",SUMIFS(INPUT_DATA!F:F,INPUT_DATA!$A:$A,$B40,INPUT_DATA!$B:$B,"S"))</f>
        <v>0</v>
      </c>
      <c r="G40" s="140">
        <f>IF($B40=0,"",SUMIFS(INPUT_DATA!G:G,INPUT_DATA!$A:$A,$B40,INPUT_DATA!$B:$B,"S"))</f>
        <v>0</v>
      </c>
      <c r="H40" s="140">
        <f>IF($B40=0,"",SUMIFS(INPUT_DATA!H:H,INPUT_DATA!$A:$A,$B40,INPUT_DATA!$B:$B,"S"))</f>
        <v>0</v>
      </c>
      <c r="I40" s="140">
        <f>IF($B40=0,"",SUMIFS(INPUT_DATA!I:I,INPUT_DATA!$A:$A,$B40,INPUT_DATA!$B:$B,"S"))</f>
        <v>0</v>
      </c>
      <c r="J40" s="140">
        <f>IF($B40=0,"",SUMIFS(INPUT_DATA!J:J,INPUT_DATA!$A:$A,$B40,INPUT_DATA!$B:$B,"S"))</f>
        <v>0</v>
      </c>
      <c r="K40" s="140">
        <f>IF($B40=0,"",SUMIFS(INPUT_DATA!K:K,INPUT_DATA!$A:$A,$B40,INPUT_DATA!$B:$B,"S"))</f>
        <v>0</v>
      </c>
      <c r="L40" s="140">
        <f>IF($B40=0,"",SUMIFS(INPUT_DATA!L:L,INPUT_DATA!$A:$A,$B40,INPUT_DATA!$B:$B,"S"))</f>
        <v>0</v>
      </c>
      <c r="M40" s="140">
        <f>IF($B40=0,"",SUMIFS(INPUT_DATA!M:M,INPUT_DATA!$A:$A,$B40,INPUT_DATA!$B:$B,"S"))</f>
        <v>0</v>
      </c>
      <c r="N40" s="140">
        <f>IF($B40=0,"",SUMIFS(INPUT_DATA!N:N,INPUT_DATA!$A:$A,$B40,INPUT_DATA!$B:$B,"S"))</f>
        <v>0</v>
      </c>
      <c r="O40" s="141">
        <f t="shared" si="7"/>
        <v>8182368484.4700003</v>
      </c>
      <c r="P40" s="142">
        <f>IF($B40=0,"",SUMIFS(INPUT_DATA!O:O,INPUT_DATA!$A:$A,$B40,INPUT_DATA!$B:$B,"S"))</f>
        <v>8182368484.4700003</v>
      </c>
      <c r="Q40" s="142">
        <f t="shared" si="8"/>
        <v>0</v>
      </c>
      <c r="R40" s="142">
        <f>IF($B40=0,"",SUMIFS(INPUT_DATA!BL:BL,INPUT_DATA!$A:$A,$B40,INPUT_DATA!$B:$B,"S"))</f>
        <v>8022567.3799999999</v>
      </c>
      <c r="S40" s="143">
        <f>IF($B40=0,"",SUMIFS(INPUT_DATA!P:P,INPUT_DATA!$A:$A,$B40,INPUT_DATA!$B:$B,"S"))</f>
        <v>0</v>
      </c>
      <c r="T40" s="143">
        <f>IF($B40=0,"",SUMIFS(INPUT_DATA!Q:Q,INPUT_DATA!$A:$A,$B40,INPUT_DATA!$B:$B,"S"))</f>
        <v>0</v>
      </c>
      <c r="U40" s="143">
        <f>IF($B40=0,"",SUMIFS(INPUT_DATA!R:R,INPUT_DATA!$A:$A,$B40,INPUT_DATA!$B:$B,"S"))</f>
        <v>0</v>
      </c>
      <c r="V40" s="144">
        <f>IF($B40=0,"",SUMIFS(INPUT_DATA!S:S,INPUT_DATA!$A:$A,$B40,INPUT_DATA!$B:$B,"S"))</f>
        <v>0</v>
      </c>
      <c r="W40" s="144">
        <f>IF($B40=0,"",SUMIFS(INPUT_DATA!T:T,INPUT_DATA!$A:$A,$B40,INPUT_DATA!$B:$B,"S"))</f>
        <v>0</v>
      </c>
      <c r="X40" s="144">
        <f>IF($B40=0,"",SUMIFS(INPUT_DATA!U:U,INPUT_DATA!$A:$A,$B40,INPUT_DATA!$B:$B,"S"))</f>
        <v>0</v>
      </c>
      <c r="Y40" s="144">
        <f>IF($B40=0,"",SUMIFS(INPUT_DATA!V:V,INPUT_DATA!$A:$A,$B40,INPUT_DATA!$B:$B,"S"))</f>
        <v>0</v>
      </c>
      <c r="Z40" s="144">
        <f>IF($B40=0,"",SUMIFS(INPUT_DATA!W:W,INPUT_DATA!$A:$A,$B40,INPUT_DATA!$B:$B,"S"))</f>
        <v>0</v>
      </c>
      <c r="AA40" s="144">
        <f>IF($B40=0,"",SUMIFS(INPUT_DATA!X:X,INPUT_DATA!$A:$A,$B40,INPUT_DATA!$B:$B,"S"))</f>
        <v>0</v>
      </c>
      <c r="AB40" s="144">
        <f>IF($B40=0,"",SUMIFS(INPUT_DATA!Y:Y,INPUT_DATA!$A:$A,$B40,INPUT_DATA!$B:$B,"S"))</f>
        <v>0</v>
      </c>
      <c r="AC40" s="144">
        <f>IF($B40=0,"",SUMIFS(INPUT_DATA!Z:Z,INPUT_DATA!$A:$A,$B40,INPUT_DATA!$B:$B,"S"))</f>
        <v>0</v>
      </c>
      <c r="AD40" s="144">
        <f>IF($B40=0,"",SUMIFS(INPUT_DATA!AA:AA,INPUT_DATA!$A:$A,$B40,INPUT_DATA!$B:$B,"S"))</f>
        <v>0</v>
      </c>
      <c r="AE40" s="144">
        <f>IF($B40=0,"",SUMIFS(INPUT_DATA!AB:AB,INPUT_DATA!$A:$A,$B40,INPUT_DATA!$B:$B,"S"))</f>
        <v>0</v>
      </c>
      <c r="AF40" s="144">
        <f>IF($B40=0,"",SUMIFS(INPUT_DATA!AC:AC,INPUT_DATA!$A:$A,$B40,INPUT_DATA!$B:$B,"S"))</f>
        <v>0</v>
      </c>
      <c r="AG40" s="144">
        <f>IF($B40=0,"",SUMIFS(INPUT_DATA!AD:AD,INPUT_DATA!$A:$A,$B40,INPUT_DATA!$B:$B,"S"))</f>
        <v>0</v>
      </c>
      <c r="AH40" s="144">
        <f>IF($B40=0,"",SUMIFS(INPUT_DATA!AE:AE,INPUT_DATA!$A:$A,$B40,INPUT_DATA!$B:$B,"S"))</f>
        <v>0</v>
      </c>
      <c r="AI40" s="144">
        <f>IF($B40=0,"",SUMIFS(INPUT_DATA!AF:AF,INPUT_DATA!$A:$A,$B40,INPUT_DATA!$B:$B,"S"))</f>
        <v>0</v>
      </c>
      <c r="AJ40" s="144">
        <f>IF($B40=0,"",SUMIFS(INPUT_DATA!AG:AG,INPUT_DATA!$A:$A,$B40,INPUT_DATA!$B:$B,"S"))</f>
        <v>0</v>
      </c>
      <c r="AK40" s="144">
        <f>IF($B40=0,"",SUMIFS(INPUT_DATA!AK:AK,INPUT_DATA!$A:$A,$B40,INPUT_DATA!$B:$B,"S"))</f>
        <v>0</v>
      </c>
      <c r="AL40" s="144">
        <f>IF($B40=0,"",SUMIFS(INPUT_DATA!AL:AL,INPUT_DATA!$A:$A,$B40,INPUT_DATA!$B:$B,"S"))</f>
        <v>0</v>
      </c>
      <c r="AM40" s="144">
        <f>IF($B40=0,"",SUMIFS(INPUT_DATA!AM:AM,INPUT_DATA!$A:$A,$B40,INPUT_DATA!$B:$B,"S"))</f>
        <v>0</v>
      </c>
      <c r="AN40" s="144">
        <f>IF($B40=0,"",SUMIFS(INPUT_DATA!AN:AN,INPUT_DATA!$A:$A,$B40,INPUT_DATA!$B:$B,"S"))</f>
        <v>0</v>
      </c>
      <c r="AO40" s="144">
        <f>IF($B40=0,"",SUMIFS(INPUT_DATA!AO:AO,INPUT_DATA!$A:$A,$B40,INPUT_DATA!$B:$B,"S"))</f>
        <v>0</v>
      </c>
      <c r="AP40" s="144">
        <f>IF($B40=0,"",SUMIFS(INPUT_DATA!AP:AP,INPUT_DATA!$A:$A,$B40,INPUT_DATA!$B:$B,"S"))</f>
        <v>0</v>
      </c>
      <c r="AQ40" s="145">
        <f t="shared" si="9"/>
        <v>0</v>
      </c>
      <c r="AR40" s="146">
        <f t="shared" si="10"/>
        <v>0</v>
      </c>
      <c r="AS40" s="147">
        <f t="shared" si="11"/>
        <v>0</v>
      </c>
      <c r="AT40" s="145">
        <f>IF($B40=0,"",SUMIFS(INPUT_DATA!AQ:AQ,INPUT_DATA!$A:$A,$B40,INPUT_DATA!$B:$B,"S"))</f>
        <v>0</v>
      </c>
      <c r="AU40" s="146">
        <f>IF($B40=0,"",SUMIFS(INPUT_DATA!AR:AR,INPUT_DATA!$A:$A,$B40,INPUT_DATA!$B:$B,"S"))</f>
        <v>0</v>
      </c>
      <c r="AV40" s="147">
        <f>IF($B40=0,"",SUMIFS(INPUT_DATA!AS:AS,INPUT_DATA!$A:$A,$B40,INPUT_DATA!$B:$B,"S"))</f>
        <v>0</v>
      </c>
      <c r="AW40" s="145">
        <f t="shared" si="12"/>
        <v>0</v>
      </c>
      <c r="AX40" s="146">
        <f t="shared" si="13"/>
        <v>0</v>
      </c>
      <c r="AY40" s="147">
        <f t="shared" si="14"/>
        <v>0</v>
      </c>
      <c r="AZ40" s="148"/>
      <c r="BA40" s="138">
        <f>IF($B40=0,"",SUMIFS(INPUT_DATA!C:C,INPUT_DATA!$A:$A,$B40,INPUT_DATA!$B:$B,"D"))</f>
        <v>0</v>
      </c>
      <c r="BB40" s="149">
        <f>IF($B40=0,"",SUMIFS(INPUT_DATA!E:E,INPUT_DATA!$A:$A,$B40,INPUT_DATA!$B:$B,"D"))</f>
        <v>0</v>
      </c>
      <c r="BC40" s="149">
        <f>IF($B40=0,"",SUMIFS(INPUT_DATA!F:F,INPUT_DATA!$A:$A,$B40,INPUT_DATA!$B:$B,"D"))</f>
        <v>0</v>
      </c>
      <c r="BD40" s="149">
        <f>IF($B40=0,"",SUMIFS(INPUT_DATA!G:G,INPUT_DATA!$A:$A,$B40,INPUT_DATA!$B:$B,"D"))</f>
        <v>0</v>
      </c>
      <c r="BE40" s="149">
        <f>IF($B40=0,"",SUMIFS(INPUT_DATA!H:H,INPUT_DATA!$A:$A,$B40,INPUT_DATA!$B:$B,"D"))</f>
        <v>0</v>
      </c>
      <c r="BF40" s="149">
        <f>IF($B40=0,"",SUMIFS(INPUT_DATA!I:I,INPUT_DATA!$A:$A,$B40,INPUT_DATA!$B:$B,"D"))</f>
        <v>0</v>
      </c>
      <c r="BG40" s="149">
        <f>IF($B40=0,"",SUMIFS(INPUT_DATA!J:J,INPUT_DATA!$A:$A,$B40,INPUT_DATA!$B:$B,"D"))</f>
        <v>0</v>
      </c>
      <c r="BH40" s="149">
        <f>IF($B40=0,"",SUMIFS(INPUT_DATA!K:K,INPUT_DATA!$A:$A,$B40,INPUT_DATA!$B:$B,"D"))</f>
        <v>0</v>
      </c>
      <c r="BI40" s="149">
        <f>IF($B40=0,"",SUMIFS(INPUT_DATA!L:L,INPUT_DATA!$A:$A,$B40,INPUT_DATA!$B:$B,"D"))</f>
        <v>0</v>
      </c>
      <c r="BJ40" s="149">
        <f>IF($B40=0,"",SUMIFS(INPUT_DATA!M:M,INPUT_DATA!$A:$A,$B40,INPUT_DATA!$B:$B,"D"))</f>
        <v>0</v>
      </c>
      <c r="BK40" s="149">
        <f>IF($B40=0,"",SUMIFS(INPUT_DATA!N:N,INPUT_DATA!$A:$A,$B40,INPUT_DATA!$B:$B,"D"))</f>
        <v>0</v>
      </c>
      <c r="BL40" s="150">
        <f t="shared" si="5"/>
        <v>0</v>
      </c>
      <c r="BM40" s="150">
        <f>IF($B40=0,"",SUMIFS(INPUT_DATA!O:O,INPUT_DATA!$A:$A,$B40,INPUT_DATA!$B:$B,"D"))</f>
        <v>0</v>
      </c>
      <c r="BN40" s="150">
        <f t="shared" si="15"/>
        <v>0</v>
      </c>
      <c r="BO40" s="153">
        <f>IF($B40=0,"",SUMIFS(INPUT_DATA!P:P,INPUT_DATA!$A:$A,$B40,INPUT_DATA!$B:$B,"D"))</f>
        <v>0</v>
      </c>
      <c r="BP40" s="139">
        <f>IF($B40=0,"",SUMIFS(INPUT_DATA!Q:Q,INPUT_DATA!$A:$A,$B40,INPUT_DATA!$B:$B,"D"))</f>
        <v>0</v>
      </c>
      <c r="BQ40" s="139">
        <f>IF($B40=0,"",SUMIFS(INPUT_DATA!R:R,INPUT_DATA!$A:$A,$B40,INPUT_DATA!$B:$B,"D"))</f>
        <v>0</v>
      </c>
      <c r="BR40" s="149">
        <f>IF($B40=0,"",SUMIFS(INPUT_DATA!S:S,INPUT_DATA!$A:$A,$B40,INPUT_DATA!$B:$B,"D"))</f>
        <v>0</v>
      </c>
      <c r="BS40" s="149">
        <f>IF($B40=0,"",SUMIFS(INPUT_DATA!T:T,INPUT_DATA!$A:$A,$B40,INPUT_DATA!$B:$B,"D"))</f>
        <v>0</v>
      </c>
      <c r="BT40" s="149">
        <f>IF($B40=0,"",SUMIFS(INPUT_DATA!U:U,INPUT_DATA!$A:$A,$B40,INPUT_DATA!$B:$B,"D"))</f>
        <v>0</v>
      </c>
      <c r="BU40" s="149">
        <f>IF($B40=0,"",SUMIFS(INPUT_DATA!V:V,INPUT_DATA!$A:$A,$B40,INPUT_DATA!$B:$B,"D"))</f>
        <v>0</v>
      </c>
      <c r="BV40" s="149">
        <f>IF($B40=0,"",SUMIFS(INPUT_DATA!W:W,INPUT_DATA!$A:$A,$B40,INPUT_DATA!$B:$B,"D"))</f>
        <v>0</v>
      </c>
      <c r="BW40" s="149">
        <f>IF($B40=0,"",SUMIFS(INPUT_DATA!X:X,INPUT_DATA!$A:$A,$B40,INPUT_DATA!$B:$B,"D"))</f>
        <v>0</v>
      </c>
      <c r="BX40" s="149">
        <f>IF($B40=0,"",SUMIFS(INPUT_DATA!Y:Y,INPUT_DATA!$A:$A,$B40,INPUT_DATA!$B:$B,"D"))</f>
        <v>0</v>
      </c>
      <c r="BY40" s="149">
        <f>IF($B40=0,"",SUMIFS(INPUT_DATA!Z:Z,INPUT_DATA!$A:$A,$B40,INPUT_DATA!$B:$B,"D"))</f>
        <v>0</v>
      </c>
      <c r="BZ40" s="149">
        <f>IF($B40=0,"",SUMIFS(INPUT_DATA!AA:AA,INPUT_DATA!$A:$A,$B40,INPUT_DATA!$B:$B,"D"))</f>
        <v>0</v>
      </c>
      <c r="CA40" s="149">
        <f>IF($B40=0,"",SUMIFS(INPUT_DATA!AB:AB,INPUT_DATA!$A:$A,$B40,INPUT_DATA!$B:$B,"D"))</f>
        <v>0</v>
      </c>
      <c r="CB40" s="149">
        <f>IF($B40=0,"",SUMIFS(INPUT_DATA!AC:AC,INPUT_DATA!$A:$A,$B40,INPUT_DATA!$B:$B,"D"))</f>
        <v>0</v>
      </c>
      <c r="CC40" s="149">
        <f>IF($B40=0,"",SUMIFS(INPUT_DATA!AD:AD,INPUT_DATA!$A:$A,$B40,INPUT_DATA!$B:$B,"D"))</f>
        <v>0</v>
      </c>
      <c r="CD40" s="149">
        <f>IF($B40=0,"",SUMIFS(INPUT_DATA!AE:AE,INPUT_DATA!$A:$A,$B40,INPUT_DATA!$B:$B,"D"))</f>
        <v>0</v>
      </c>
      <c r="CE40" s="149">
        <f>IF($B40=0,"",SUMIFS(INPUT_DATA!AF:AF,INPUT_DATA!$A:$A,$B40,INPUT_DATA!$B:$B,"D"))</f>
        <v>0</v>
      </c>
      <c r="CF40" s="149">
        <f>IF($B40=0,"",SUMIFS(INPUT_DATA!AG:AG,INPUT_DATA!$A:$A,$B40,INPUT_DATA!$B:$B,"D"))</f>
        <v>0</v>
      </c>
      <c r="CG40" s="149">
        <f>IF($B40=0,"",SUMIFS(INPUT_DATA!AH:AH,INPUT_DATA!$A:$A,$B40,INPUT_DATA!$B:$B,"D"))</f>
        <v>0</v>
      </c>
      <c r="CH40" s="149">
        <f>IF($B40=0,"",SUMIFS(INPUT_DATA!AI:AI,INPUT_DATA!$A:$A,$B40,INPUT_DATA!$B:$B,"D"))</f>
        <v>0</v>
      </c>
      <c r="CI40" s="149">
        <f>IF($B40=0,"",SUMIFS(INPUT_DATA!AJ:AJ,INPUT_DATA!$A:$A,$B40,INPUT_DATA!$B:$B,"D"))</f>
        <v>0</v>
      </c>
      <c r="CJ40" s="140">
        <f>IF($B40=0,"",SUMIFS(INPUT_DATA!AK:AK,INPUT_DATA!$A:$A,$B40,INPUT_DATA!$B:$B,"D"))</f>
        <v>0</v>
      </c>
      <c r="CK40" s="140">
        <f>IF($B40=0,"",SUMIFS(INPUT_DATA!AL:AL,INPUT_DATA!$A:$A,$B40,INPUT_DATA!$B:$B,"D"))</f>
        <v>0</v>
      </c>
      <c r="CL40" s="140">
        <f>IF($B40=0,"",SUMIFS(INPUT_DATA!AM:AM,INPUT_DATA!$A:$A,$B40,INPUT_DATA!$B:$B,"D"))</f>
        <v>0</v>
      </c>
      <c r="CM40" s="140">
        <f>IF($B40=0,"",SUMIFS(INPUT_DATA!AN:AN,INPUT_DATA!$A:$A,$B40,INPUT_DATA!$B:$B,"D"))</f>
        <v>0</v>
      </c>
      <c r="CN40" s="140">
        <f>IF($B40=0,"",SUMIFS(INPUT_DATA!AO:AO,INPUT_DATA!$A:$A,$B40,INPUT_DATA!$B:$B,"D"))</f>
        <v>0</v>
      </c>
      <c r="CO40" s="140">
        <f>IF($B40=0,"",SUMIFS(INPUT_DATA!AP:AP,INPUT_DATA!$A:$A,$B40,INPUT_DATA!$B:$B,"D"))</f>
        <v>0</v>
      </c>
      <c r="CP40" s="154">
        <f t="shared" si="6"/>
        <v>0</v>
      </c>
      <c r="CQ40" s="154">
        <f t="shared" si="2"/>
        <v>0</v>
      </c>
      <c r="CR40" s="154">
        <f t="shared" si="3"/>
        <v>0</v>
      </c>
      <c r="CS40" s="139">
        <f>IF($B40=0,"",SUMIFS(INPUT_DATA!AQ:AQ,INPUT_DATA!$A:$A,$B40,INPUT_DATA!$B:$B,"D"))</f>
        <v>0</v>
      </c>
      <c r="CT40" s="154">
        <f>IF($B40=0,"",SUMIFS(INPUT_DATA!AR:AR,INPUT_DATA!$A:$A,$B40,INPUT_DATA!$B:$B,"D"))</f>
        <v>0</v>
      </c>
      <c r="CU40" s="154">
        <f>IF($B40=0,"",SUMIFS(INPUT_DATA!AS:AS,INPUT_DATA!$A:$A,$B40,INPUT_DATA!$B:$B,"D"))</f>
        <v>0</v>
      </c>
      <c r="CV40" s="139">
        <f t="shared" si="17"/>
        <v>0</v>
      </c>
      <c r="CW40" s="154">
        <f t="shared" si="18"/>
        <v>0</v>
      </c>
      <c r="CX40" s="155">
        <f t="shared" si="19"/>
        <v>0</v>
      </c>
      <c r="CY40" s="148"/>
    </row>
    <row r="41" spans="2:103">
      <c r="B41" s="137">
        <f>INPUT_DATA!CR28</f>
        <v>0</v>
      </c>
      <c r="C41" s="139" t="str">
        <f>IF($B41=0,"",SUMIFS(INPUT_DATA!C:C,INPUT_DATA!$A:$A,$B41,INPUT_DATA!$B:$B,"S"))</f>
        <v/>
      </c>
      <c r="D41" s="139" t="str">
        <f>IF($B41=0,"",SUMIFS(INPUT_DATA!D:D,INPUT_DATA!$A:$A,$B41,INPUT_DATA!$B:$B,"S"))</f>
        <v/>
      </c>
      <c r="E41" s="140" t="str">
        <f>IF($B41=0,"",SUMIFS(INPUT_DATA!E:E,INPUT_DATA!$A:$A,$B41,INPUT_DATA!$B:$B,"S"))</f>
        <v/>
      </c>
      <c r="F41" s="140" t="str">
        <f>IF($B41=0,"",SUMIFS(INPUT_DATA!F:F,INPUT_DATA!$A:$A,$B41,INPUT_DATA!$B:$B,"S"))</f>
        <v/>
      </c>
      <c r="G41" s="140" t="str">
        <f>IF($B41=0,"",SUMIFS(INPUT_DATA!G:G,INPUT_DATA!$A:$A,$B41,INPUT_DATA!$B:$B,"S"))</f>
        <v/>
      </c>
      <c r="H41" s="140" t="str">
        <f>IF($B41=0,"",SUMIFS(INPUT_DATA!H:H,INPUT_DATA!$A:$A,$B41,INPUT_DATA!$B:$B,"S"))</f>
        <v/>
      </c>
      <c r="I41" s="140" t="str">
        <f>IF($B41=0,"",SUMIFS(INPUT_DATA!I:I,INPUT_DATA!$A:$A,$B41,INPUT_DATA!$B:$B,"S"))</f>
        <v/>
      </c>
      <c r="J41" s="140" t="str">
        <f>IF($B41=0,"",SUMIFS(INPUT_DATA!J:J,INPUT_DATA!$A:$A,$B41,INPUT_DATA!$B:$B,"S"))</f>
        <v/>
      </c>
      <c r="K41" s="140" t="str">
        <f>IF($B41=0,"",SUMIFS(INPUT_DATA!K:K,INPUT_DATA!$A:$A,$B41,INPUT_DATA!$B:$B,"S"))</f>
        <v/>
      </c>
      <c r="L41" s="140" t="str">
        <f>IF($B41=0,"",SUMIFS(INPUT_DATA!L:L,INPUT_DATA!$A:$A,$B41,INPUT_DATA!$B:$B,"S"))</f>
        <v/>
      </c>
      <c r="M41" s="140" t="str">
        <f>IF($B41=0,"",SUMIFS(INPUT_DATA!M:M,INPUT_DATA!$A:$A,$B41,INPUT_DATA!$B:$B,"S"))</f>
        <v/>
      </c>
      <c r="N41" s="140" t="str">
        <f>IF($B41=0,"",SUMIFS(INPUT_DATA!N:N,INPUT_DATA!$A:$A,$B41,INPUT_DATA!$B:$B,"S"))</f>
        <v/>
      </c>
      <c r="O41" s="141" t="str">
        <f t="shared" si="7"/>
        <v/>
      </c>
      <c r="P41" s="142" t="str">
        <f>IF($B41=0,"",SUMIFS(INPUT_DATA!O:O,INPUT_DATA!$A:$A,$B41,INPUT_DATA!$B:$B,"S"))</f>
        <v/>
      </c>
      <c r="Q41" s="142" t="str">
        <f t="shared" si="8"/>
        <v/>
      </c>
      <c r="R41" s="142" t="str">
        <f>IF($B41=0,"",SUMIFS(INPUT_DATA!BL:BL,INPUT_DATA!$A:$A,$B41,INPUT_DATA!$B:$B,"S"))</f>
        <v/>
      </c>
      <c r="S41" s="143" t="str">
        <f>IF($B41=0,"",SUMIFS(INPUT_DATA!P:P,INPUT_DATA!$A:$A,$B41,INPUT_DATA!$B:$B,"S"))</f>
        <v/>
      </c>
      <c r="T41" s="143" t="str">
        <f>IF($B41=0,"",SUMIFS(INPUT_DATA!Q:Q,INPUT_DATA!$A:$A,$B41,INPUT_DATA!$B:$B,"S"))</f>
        <v/>
      </c>
      <c r="U41" s="143" t="str">
        <f>IF($B41=0,"",SUMIFS(INPUT_DATA!R:R,INPUT_DATA!$A:$A,$B41,INPUT_DATA!$B:$B,"S"))</f>
        <v/>
      </c>
      <c r="V41" s="144" t="str">
        <f>IF($B41=0,"",SUMIFS(INPUT_DATA!S:S,INPUT_DATA!$A:$A,$B41,INPUT_DATA!$B:$B,"S"))</f>
        <v/>
      </c>
      <c r="W41" s="144" t="str">
        <f>IF($B41=0,"",SUMIFS(INPUT_DATA!T:T,INPUT_DATA!$A:$A,$B41,INPUT_DATA!$B:$B,"S"))</f>
        <v/>
      </c>
      <c r="X41" s="144" t="str">
        <f>IF($B41=0,"",SUMIFS(INPUT_DATA!U:U,INPUT_DATA!$A:$A,$B41,INPUT_DATA!$B:$B,"S"))</f>
        <v/>
      </c>
      <c r="Y41" s="144" t="str">
        <f>IF($B41=0,"",SUMIFS(INPUT_DATA!V:V,INPUT_DATA!$A:$A,$B41,INPUT_DATA!$B:$B,"S"))</f>
        <v/>
      </c>
      <c r="Z41" s="144" t="str">
        <f>IF($B41=0,"",SUMIFS(INPUT_DATA!W:W,INPUT_DATA!$A:$A,$B41,INPUT_DATA!$B:$B,"S"))</f>
        <v/>
      </c>
      <c r="AA41" s="144" t="str">
        <f>IF($B41=0,"",SUMIFS(INPUT_DATA!X:X,INPUT_DATA!$A:$A,$B41,INPUT_DATA!$B:$B,"S"))</f>
        <v/>
      </c>
      <c r="AB41" s="144" t="str">
        <f>IF($B41=0,"",SUMIFS(INPUT_DATA!Y:Y,INPUT_DATA!$A:$A,$B41,INPUT_DATA!$B:$B,"S"))</f>
        <v/>
      </c>
      <c r="AC41" s="144" t="str">
        <f>IF($B41=0,"",SUMIFS(INPUT_DATA!Z:Z,INPUT_DATA!$A:$A,$B41,INPUT_DATA!$B:$B,"S"))</f>
        <v/>
      </c>
      <c r="AD41" s="144" t="str">
        <f>IF($B41=0,"",SUMIFS(INPUT_DATA!AA:AA,INPUT_DATA!$A:$A,$B41,INPUT_DATA!$B:$B,"S"))</f>
        <v/>
      </c>
      <c r="AE41" s="144" t="str">
        <f>IF($B41=0,"",SUMIFS(INPUT_DATA!AB:AB,INPUT_DATA!$A:$A,$B41,INPUT_DATA!$B:$B,"S"))</f>
        <v/>
      </c>
      <c r="AF41" s="144" t="str">
        <f>IF($B41=0,"",SUMIFS(INPUT_DATA!AC:AC,INPUT_DATA!$A:$A,$B41,INPUT_DATA!$B:$B,"S"))</f>
        <v/>
      </c>
      <c r="AG41" s="144" t="str">
        <f>IF($B41=0,"",SUMIFS(INPUT_DATA!AD:AD,INPUT_DATA!$A:$A,$B41,INPUT_DATA!$B:$B,"S"))</f>
        <v/>
      </c>
      <c r="AH41" s="144" t="str">
        <f>IF($B41=0,"",SUMIFS(INPUT_DATA!AE:AE,INPUT_DATA!$A:$A,$B41,INPUT_DATA!$B:$B,"S"))</f>
        <v/>
      </c>
      <c r="AI41" s="144" t="str">
        <f>IF($B41=0,"",SUMIFS(INPUT_DATA!AF:AF,INPUT_DATA!$A:$A,$B41,INPUT_DATA!$B:$B,"S"))</f>
        <v/>
      </c>
      <c r="AJ41" s="144" t="str">
        <f>IF($B41=0,"",SUMIFS(INPUT_DATA!AG:AG,INPUT_DATA!$A:$A,$B41,INPUT_DATA!$B:$B,"S"))</f>
        <v/>
      </c>
      <c r="AK41" s="144" t="str">
        <f>IF($B41=0,"",SUMIFS(INPUT_DATA!AK:AK,INPUT_DATA!$A:$A,$B41,INPUT_DATA!$B:$B,"S"))</f>
        <v/>
      </c>
      <c r="AL41" s="144" t="str">
        <f>IF($B41=0,"",SUMIFS(INPUT_DATA!AL:AL,INPUT_DATA!$A:$A,$B41,INPUT_DATA!$B:$B,"S"))</f>
        <v/>
      </c>
      <c r="AM41" s="144" t="str">
        <f>IF($B41=0,"",SUMIFS(INPUT_DATA!AM:AM,INPUT_DATA!$A:$A,$B41,INPUT_DATA!$B:$B,"S"))</f>
        <v/>
      </c>
      <c r="AN41" s="144" t="str">
        <f>IF($B41=0,"",SUMIFS(INPUT_DATA!AN:AN,INPUT_DATA!$A:$A,$B41,INPUT_DATA!$B:$B,"S"))</f>
        <v/>
      </c>
      <c r="AO41" s="144" t="str">
        <f>IF($B41=0,"",SUMIFS(INPUT_DATA!AO:AO,INPUT_DATA!$A:$A,$B41,INPUT_DATA!$B:$B,"S"))</f>
        <v/>
      </c>
      <c r="AP41" s="144" t="str">
        <f>IF($B41=0,"",SUMIFS(INPUT_DATA!AP:AP,INPUT_DATA!$A:$A,$B41,INPUT_DATA!$B:$B,"S"))</f>
        <v/>
      </c>
      <c r="AQ41" s="145" t="str">
        <f t="shared" si="9"/>
        <v/>
      </c>
      <c r="AR41" s="146" t="str">
        <f t="shared" si="10"/>
        <v/>
      </c>
      <c r="AS41" s="147" t="str">
        <f t="shared" si="11"/>
        <v/>
      </c>
      <c r="AT41" s="145" t="str">
        <f>IF($B41=0,"",SUMIFS(INPUT_DATA!AQ:AQ,INPUT_DATA!$A:$A,$B41,INPUT_DATA!$B:$B,"S"))</f>
        <v/>
      </c>
      <c r="AU41" s="146" t="str">
        <f>IF($B41=0,"",SUMIFS(INPUT_DATA!AR:AR,INPUT_DATA!$A:$A,$B41,INPUT_DATA!$B:$B,"S"))</f>
        <v/>
      </c>
      <c r="AV41" s="147" t="str">
        <f>IF($B41=0,"",SUMIFS(INPUT_DATA!AS:AS,INPUT_DATA!$A:$A,$B41,INPUT_DATA!$B:$B,"S"))</f>
        <v/>
      </c>
      <c r="AW41" s="145" t="str">
        <f t="shared" si="12"/>
        <v/>
      </c>
      <c r="AX41" s="146" t="str">
        <f t="shared" si="13"/>
        <v/>
      </c>
      <c r="AY41" s="147" t="str">
        <f t="shared" si="14"/>
        <v/>
      </c>
      <c r="AZ41" s="148"/>
      <c r="BA41" s="138" t="str">
        <f>IF($B41=0,"",SUMIFS(INPUT_DATA!C:C,INPUT_DATA!$A:$A,$B41,INPUT_DATA!$B:$B,"D"))</f>
        <v/>
      </c>
      <c r="BB41" s="149" t="str">
        <f>IF($B41=0,"",SUMIFS(INPUT_DATA!E:E,INPUT_DATA!$A:$A,$B41,INPUT_DATA!$B:$B,"D"))</f>
        <v/>
      </c>
      <c r="BC41" s="149" t="str">
        <f>IF($B41=0,"",SUMIFS(INPUT_DATA!F:F,INPUT_DATA!$A:$A,$B41,INPUT_DATA!$B:$B,"D"))</f>
        <v/>
      </c>
      <c r="BD41" s="149" t="str">
        <f>IF($B41=0,"",SUMIFS(INPUT_DATA!G:G,INPUT_DATA!$A:$A,$B41,INPUT_DATA!$B:$B,"D"))</f>
        <v/>
      </c>
      <c r="BE41" s="149" t="str">
        <f>IF($B41=0,"",SUMIFS(INPUT_DATA!H:H,INPUT_DATA!$A:$A,$B41,INPUT_DATA!$B:$B,"D"))</f>
        <v/>
      </c>
      <c r="BF41" s="149" t="str">
        <f>IF($B41=0,"",SUMIFS(INPUT_DATA!I:I,INPUT_DATA!$A:$A,$B41,INPUT_DATA!$B:$B,"D"))</f>
        <v/>
      </c>
      <c r="BG41" s="149" t="str">
        <f>IF($B41=0,"",SUMIFS(INPUT_DATA!J:J,INPUT_DATA!$A:$A,$B41,INPUT_DATA!$B:$B,"D"))</f>
        <v/>
      </c>
      <c r="BH41" s="149" t="str">
        <f>IF($B41=0,"",SUMIFS(INPUT_DATA!K:K,INPUT_DATA!$A:$A,$B41,INPUT_DATA!$B:$B,"D"))</f>
        <v/>
      </c>
      <c r="BI41" s="149" t="str">
        <f>IF($B41=0,"",SUMIFS(INPUT_DATA!L:L,INPUT_DATA!$A:$A,$B41,INPUT_DATA!$B:$B,"D"))</f>
        <v/>
      </c>
      <c r="BJ41" s="149" t="str">
        <f>IF($B41=0,"",SUMIFS(INPUT_DATA!M:M,INPUT_DATA!$A:$A,$B41,INPUT_DATA!$B:$B,"D"))</f>
        <v/>
      </c>
      <c r="BK41" s="149" t="str">
        <f>IF($B41=0,"",SUMIFS(INPUT_DATA!N:N,INPUT_DATA!$A:$A,$B41,INPUT_DATA!$B:$B,"D"))</f>
        <v/>
      </c>
      <c r="BL41" s="150" t="str">
        <f t="shared" si="5"/>
        <v/>
      </c>
      <c r="BM41" s="150" t="str">
        <f>IF($B41=0,"",SUMIFS(INPUT_DATA!O:O,INPUT_DATA!$A:$A,$B41,INPUT_DATA!$B:$B,"D"))</f>
        <v/>
      </c>
      <c r="BN41" s="150" t="str">
        <f t="shared" si="15"/>
        <v/>
      </c>
      <c r="BO41" s="153" t="str">
        <f>IF($B41=0,"",SUMIFS(INPUT_DATA!P:P,INPUT_DATA!$A:$A,$B41,INPUT_DATA!$B:$B,"D"))</f>
        <v/>
      </c>
      <c r="BP41" s="139" t="str">
        <f>IF($B41=0,"",SUMIFS(INPUT_DATA!Q:Q,INPUT_DATA!$A:$A,$B41,INPUT_DATA!$B:$B,"D"))</f>
        <v/>
      </c>
      <c r="BQ41" s="139" t="str">
        <f>IF($B41=0,"",SUMIFS(INPUT_DATA!R:R,INPUT_DATA!$A:$A,$B41,INPUT_DATA!$B:$B,"D"))</f>
        <v/>
      </c>
      <c r="BR41" s="149" t="str">
        <f>IF($B41=0,"",SUMIFS(INPUT_DATA!S:S,INPUT_DATA!$A:$A,$B41,INPUT_DATA!$B:$B,"D"))</f>
        <v/>
      </c>
      <c r="BS41" s="149" t="str">
        <f>IF($B41=0,"",SUMIFS(INPUT_DATA!T:T,INPUT_DATA!$A:$A,$B41,INPUT_DATA!$B:$B,"D"))</f>
        <v/>
      </c>
      <c r="BT41" s="149" t="str">
        <f>IF($B41=0,"",SUMIFS(INPUT_DATA!U:U,INPUT_DATA!$A:$A,$B41,INPUT_DATA!$B:$B,"D"))</f>
        <v/>
      </c>
      <c r="BU41" s="149" t="str">
        <f>IF($B41=0,"",SUMIFS(INPUT_DATA!V:V,INPUT_DATA!$A:$A,$B41,INPUT_DATA!$B:$B,"D"))</f>
        <v/>
      </c>
      <c r="BV41" s="149" t="str">
        <f>IF($B41=0,"",SUMIFS(INPUT_DATA!W:W,INPUT_DATA!$A:$A,$B41,INPUT_DATA!$B:$B,"D"))</f>
        <v/>
      </c>
      <c r="BW41" s="149" t="str">
        <f>IF($B41=0,"",SUMIFS(INPUT_DATA!X:X,INPUT_DATA!$A:$A,$B41,INPUT_DATA!$B:$B,"D"))</f>
        <v/>
      </c>
      <c r="BX41" s="149" t="str">
        <f>IF($B41=0,"",SUMIFS(INPUT_DATA!Y:Y,INPUT_DATA!$A:$A,$B41,INPUT_DATA!$B:$B,"D"))</f>
        <v/>
      </c>
      <c r="BY41" s="149" t="str">
        <f>IF($B41=0,"",SUMIFS(INPUT_DATA!Z:Z,INPUT_DATA!$A:$A,$B41,INPUT_DATA!$B:$B,"D"))</f>
        <v/>
      </c>
      <c r="BZ41" s="149" t="str">
        <f>IF($B41=0,"",SUMIFS(INPUT_DATA!AA:AA,INPUT_DATA!$A:$A,$B41,INPUT_DATA!$B:$B,"D"))</f>
        <v/>
      </c>
      <c r="CA41" s="149" t="str">
        <f>IF($B41=0,"",SUMIFS(INPUT_DATA!AB:AB,INPUT_DATA!$A:$A,$B41,INPUT_DATA!$B:$B,"D"))</f>
        <v/>
      </c>
      <c r="CB41" s="149" t="str">
        <f>IF($B41=0,"",SUMIFS(INPUT_DATA!AC:AC,INPUT_DATA!$A:$A,$B41,INPUT_DATA!$B:$B,"D"))</f>
        <v/>
      </c>
      <c r="CC41" s="149" t="str">
        <f>IF($B41=0,"",SUMIFS(INPUT_DATA!AD:AD,INPUT_DATA!$A:$A,$B41,INPUT_DATA!$B:$B,"D"))</f>
        <v/>
      </c>
      <c r="CD41" s="149" t="str">
        <f>IF($B41=0,"",SUMIFS(INPUT_DATA!AE:AE,INPUT_DATA!$A:$A,$B41,INPUT_DATA!$B:$B,"D"))</f>
        <v/>
      </c>
      <c r="CE41" s="149" t="str">
        <f>IF($B41=0,"",SUMIFS(INPUT_DATA!AF:AF,INPUT_DATA!$A:$A,$B41,INPUT_DATA!$B:$B,"D"))</f>
        <v/>
      </c>
      <c r="CF41" s="149" t="str">
        <f>IF($B41=0,"",SUMIFS(INPUT_DATA!AG:AG,INPUT_DATA!$A:$A,$B41,INPUT_DATA!$B:$B,"D"))</f>
        <v/>
      </c>
      <c r="CG41" s="149" t="str">
        <f>IF($B41=0,"",SUMIFS(INPUT_DATA!AH:AH,INPUT_DATA!$A:$A,$B41,INPUT_DATA!$B:$B,"D"))</f>
        <v/>
      </c>
      <c r="CH41" s="149" t="str">
        <f>IF($B41=0,"",SUMIFS(INPUT_DATA!AI:AI,INPUT_DATA!$A:$A,$B41,INPUT_DATA!$B:$B,"D"))</f>
        <v/>
      </c>
      <c r="CI41" s="149" t="str">
        <f>IF($B41=0,"",SUMIFS(INPUT_DATA!AJ:AJ,INPUT_DATA!$A:$A,$B41,INPUT_DATA!$B:$B,"D"))</f>
        <v/>
      </c>
      <c r="CJ41" s="140" t="str">
        <f>IF($B41=0,"",SUMIFS(INPUT_DATA!AK:AK,INPUT_DATA!$A:$A,$B41,INPUT_DATA!$B:$B,"D"))</f>
        <v/>
      </c>
      <c r="CK41" s="140" t="str">
        <f>IF($B41=0,"",SUMIFS(INPUT_DATA!AL:AL,INPUT_DATA!$A:$A,$B41,INPUT_DATA!$B:$B,"D"))</f>
        <v/>
      </c>
      <c r="CL41" s="140" t="str">
        <f>IF($B41=0,"",SUMIFS(INPUT_DATA!AM:AM,INPUT_DATA!$A:$A,$B41,INPUT_DATA!$B:$B,"D"))</f>
        <v/>
      </c>
      <c r="CM41" s="140" t="str">
        <f>IF($B41=0,"",SUMIFS(INPUT_DATA!AN:AN,INPUT_DATA!$A:$A,$B41,INPUT_DATA!$B:$B,"D"))</f>
        <v/>
      </c>
      <c r="CN41" s="140" t="str">
        <f>IF($B41=0,"",SUMIFS(INPUT_DATA!AO:AO,INPUT_DATA!$A:$A,$B41,INPUT_DATA!$B:$B,"D"))</f>
        <v/>
      </c>
      <c r="CO41" s="140" t="str">
        <f>IF($B41=0,"",SUMIFS(INPUT_DATA!AP:AP,INPUT_DATA!$A:$A,$B41,INPUT_DATA!$B:$B,"D"))</f>
        <v/>
      </c>
      <c r="CP41" s="154" t="str">
        <f t="shared" si="6"/>
        <v/>
      </c>
      <c r="CQ41" s="154" t="str">
        <f t="shared" si="2"/>
        <v/>
      </c>
      <c r="CR41" s="154" t="str">
        <f t="shared" si="3"/>
        <v/>
      </c>
      <c r="CS41" s="139" t="str">
        <f>IF($B41=0,"",SUMIFS(INPUT_DATA!AQ:AQ,INPUT_DATA!$A:$A,$B41,INPUT_DATA!$B:$B,"D"))</f>
        <v/>
      </c>
      <c r="CT41" s="154" t="str">
        <f>IF($B41=0,"",SUMIFS(INPUT_DATA!AR:AR,INPUT_DATA!$A:$A,$B41,INPUT_DATA!$B:$B,"D"))</f>
        <v/>
      </c>
      <c r="CU41" s="154" t="str">
        <f>IF($B41=0,"",SUMIFS(INPUT_DATA!AS:AS,INPUT_DATA!$A:$A,$B41,INPUT_DATA!$B:$B,"D"))</f>
        <v/>
      </c>
      <c r="CV41" s="139" t="str">
        <f t="shared" si="17"/>
        <v/>
      </c>
      <c r="CW41" s="154" t="str">
        <f t="shared" si="18"/>
        <v/>
      </c>
      <c r="CX41" s="155" t="str">
        <f t="shared" si="19"/>
        <v/>
      </c>
      <c r="CY41" s="148"/>
    </row>
    <row r="42" spans="2:103">
      <c r="B42" s="137">
        <f>INPUT_DATA!CR29</f>
        <v>0</v>
      </c>
      <c r="C42" s="139" t="str">
        <f>IF($B42=0,"",SUMIFS(INPUT_DATA!C:C,INPUT_DATA!$A:$A,$B42,INPUT_DATA!$B:$B,"S"))</f>
        <v/>
      </c>
      <c r="D42" s="139" t="str">
        <f>IF($B42=0,"",SUMIFS(INPUT_DATA!D:D,INPUT_DATA!$A:$A,$B42,INPUT_DATA!$B:$B,"S"))</f>
        <v/>
      </c>
      <c r="E42" s="140" t="str">
        <f>IF($B42=0,"",SUMIFS(INPUT_DATA!E:E,INPUT_DATA!$A:$A,$B42,INPUT_DATA!$B:$B,"S"))</f>
        <v/>
      </c>
      <c r="F42" s="140" t="str">
        <f>IF($B42=0,"",SUMIFS(INPUT_DATA!F:F,INPUT_DATA!$A:$A,$B42,INPUT_DATA!$B:$B,"S"))</f>
        <v/>
      </c>
      <c r="G42" s="140" t="str">
        <f>IF($B42=0,"",SUMIFS(INPUT_DATA!G:G,INPUT_DATA!$A:$A,$B42,INPUT_DATA!$B:$B,"S"))</f>
        <v/>
      </c>
      <c r="H42" s="140" t="str">
        <f>IF($B42=0,"",SUMIFS(INPUT_DATA!H:H,INPUT_DATA!$A:$A,$B42,INPUT_DATA!$B:$B,"S"))</f>
        <v/>
      </c>
      <c r="I42" s="140" t="str">
        <f>IF($B42=0,"",SUMIFS(INPUT_DATA!I:I,INPUT_DATA!$A:$A,$B42,INPUT_DATA!$B:$B,"S"))</f>
        <v/>
      </c>
      <c r="J42" s="140" t="str">
        <f>IF($B42=0,"",SUMIFS(INPUT_DATA!J:J,INPUT_DATA!$A:$A,$B42,INPUT_DATA!$B:$B,"S"))</f>
        <v/>
      </c>
      <c r="K42" s="140" t="str">
        <f>IF($B42=0,"",SUMIFS(INPUT_DATA!K:K,INPUT_DATA!$A:$A,$B42,INPUT_DATA!$B:$B,"S"))</f>
        <v/>
      </c>
      <c r="L42" s="140" t="str">
        <f>IF($B42=0,"",SUMIFS(INPUT_DATA!L:L,INPUT_DATA!$A:$A,$B42,INPUT_DATA!$B:$B,"S"))</f>
        <v/>
      </c>
      <c r="M42" s="140" t="str">
        <f>IF($B42=0,"",SUMIFS(INPUT_DATA!M:M,INPUT_DATA!$A:$A,$B42,INPUT_DATA!$B:$B,"S"))</f>
        <v/>
      </c>
      <c r="N42" s="140" t="str">
        <f>IF($B42=0,"",SUMIFS(INPUT_DATA!N:N,INPUT_DATA!$A:$A,$B42,INPUT_DATA!$B:$B,"S"))</f>
        <v/>
      </c>
      <c r="O42" s="141" t="str">
        <f t="shared" si="7"/>
        <v/>
      </c>
      <c r="P42" s="142" t="str">
        <f>IF($B42=0,"",SUMIFS(INPUT_DATA!O:O,INPUT_DATA!$A:$A,$B42,INPUT_DATA!$B:$B,"S"))</f>
        <v/>
      </c>
      <c r="Q42" s="142" t="str">
        <f t="shared" si="8"/>
        <v/>
      </c>
      <c r="R42" s="142" t="str">
        <f>IF($B42=0,"",SUMIFS(INPUT_DATA!BL:BL,INPUT_DATA!$A:$A,$B42,INPUT_DATA!$B:$B,"S"))</f>
        <v/>
      </c>
      <c r="S42" s="143" t="str">
        <f>IF($B42=0,"",SUMIFS(INPUT_DATA!P:P,INPUT_DATA!$A:$A,$B42,INPUT_DATA!$B:$B,"S"))</f>
        <v/>
      </c>
      <c r="T42" s="143" t="str">
        <f>IF($B42=0,"",SUMIFS(INPUT_DATA!Q:Q,INPUT_DATA!$A:$A,$B42,INPUT_DATA!$B:$B,"S"))</f>
        <v/>
      </c>
      <c r="U42" s="143" t="str">
        <f>IF($B42=0,"",SUMIFS(INPUT_DATA!R:R,INPUT_DATA!$A:$A,$B42,INPUT_DATA!$B:$B,"S"))</f>
        <v/>
      </c>
      <c r="V42" s="144" t="str">
        <f>IF($B42=0,"",SUMIFS(INPUT_DATA!S:S,INPUT_DATA!$A:$A,$B42,INPUT_DATA!$B:$B,"S"))</f>
        <v/>
      </c>
      <c r="W42" s="144" t="str">
        <f>IF($B42=0,"",SUMIFS(INPUT_DATA!T:T,INPUT_DATA!$A:$A,$B42,INPUT_DATA!$B:$B,"S"))</f>
        <v/>
      </c>
      <c r="X42" s="144" t="str">
        <f>IF($B42=0,"",SUMIFS(INPUT_DATA!U:U,INPUT_DATA!$A:$A,$B42,INPUT_DATA!$B:$B,"S"))</f>
        <v/>
      </c>
      <c r="Y42" s="144" t="str">
        <f>IF($B42=0,"",SUMIFS(INPUT_DATA!V:V,INPUT_DATA!$A:$A,$B42,INPUT_DATA!$B:$B,"S"))</f>
        <v/>
      </c>
      <c r="Z42" s="144" t="str">
        <f>IF($B42=0,"",SUMIFS(INPUT_DATA!W:W,INPUT_DATA!$A:$A,$B42,INPUT_DATA!$B:$B,"S"))</f>
        <v/>
      </c>
      <c r="AA42" s="144" t="str">
        <f>IF($B42=0,"",SUMIFS(INPUT_DATA!X:X,INPUT_DATA!$A:$A,$B42,INPUT_DATA!$B:$B,"S"))</f>
        <v/>
      </c>
      <c r="AB42" s="144" t="str">
        <f>IF($B42=0,"",SUMIFS(INPUT_DATA!Y:Y,INPUT_DATA!$A:$A,$B42,INPUT_DATA!$B:$B,"S"))</f>
        <v/>
      </c>
      <c r="AC42" s="144" t="str">
        <f>IF($B42=0,"",SUMIFS(INPUT_DATA!Z:Z,INPUT_DATA!$A:$A,$B42,INPUT_DATA!$B:$B,"S"))</f>
        <v/>
      </c>
      <c r="AD42" s="144" t="str">
        <f>IF($B42=0,"",SUMIFS(INPUT_DATA!AA:AA,INPUT_DATA!$A:$A,$B42,INPUT_DATA!$B:$B,"S"))</f>
        <v/>
      </c>
      <c r="AE42" s="144" t="str">
        <f>IF($B42=0,"",SUMIFS(INPUT_DATA!AB:AB,INPUT_DATA!$A:$A,$B42,INPUT_DATA!$B:$B,"S"))</f>
        <v/>
      </c>
      <c r="AF42" s="144" t="str">
        <f>IF($B42=0,"",SUMIFS(INPUT_DATA!AC:AC,INPUT_DATA!$A:$A,$B42,INPUT_DATA!$B:$B,"S"))</f>
        <v/>
      </c>
      <c r="AG42" s="144" t="str">
        <f>IF($B42=0,"",SUMIFS(INPUT_DATA!AD:AD,INPUT_DATA!$A:$A,$B42,INPUT_DATA!$B:$B,"S"))</f>
        <v/>
      </c>
      <c r="AH42" s="144" t="str">
        <f>IF($B42=0,"",SUMIFS(INPUT_DATA!AE:AE,INPUT_DATA!$A:$A,$B42,INPUT_DATA!$B:$B,"S"))</f>
        <v/>
      </c>
      <c r="AI42" s="144" t="str">
        <f>IF($B42=0,"",SUMIFS(INPUT_DATA!AF:AF,INPUT_DATA!$A:$A,$B42,INPUT_DATA!$B:$B,"S"))</f>
        <v/>
      </c>
      <c r="AJ42" s="144" t="str">
        <f>IF($B42=0,"",SUMIFS(INPUT_DATA!AG:AG,INPUT_DATA!$A:$A,$B42,INPUT_DATA!$B:$B,"S"))</f>
        <v/>
      </c>
      <c r="AK42" s="144" t="str">
        <f>IF($B42=0,"",SUMIFS(INPUT_DATA!AK:AK,INPUT_DATA!$A:$A,$B42,INPUT_DATA!$B:$B,"S"))</f>
        <v/>
      </c>
      <c r="AL42" s="144" t="str">
        <f>IF($B42=0,"",SUMIFS(INPUT_DATA!AL:AL,INPUT_DATA!$A:$A,$B42,INPUT_DATA!$B:$B,"S"))</f>
        <v/>
      </c>
      <c r="AM42" s="144" t="str">
        <f>IF($B42=0,"",SUMIFS(INPUT_DATA!AM:AM,INPUT_DATA!$A:$A,$B42,INPUT_DATA!$B:$B,"S"))</f>
        <v/>
      </c>
      <c r="AN42" s="144" t="str">
        <f>IF($B42=0,"",SUMIFS(INPUT_DATA!AN:AN,INPUT_DATA!$A:$A,$B42,INPUT_DATA!$B:$B,"S"))</f>
        <v/>
      </c>
      <c r="AO42" s="144" t="str">
        <f>IF($B42=0,"",SUMIFS(INPUT_DATA!AO:AO,INPUT_DATA!$A:$A,$B42,INPUT_DATA!$B:$B,"S"))</f>
        <v/>
      </c>
      <c r="AP42" s="144" t="str">
        <f>IF($B42=0,"",SUMIFS(INPUT_DATA!AP:AP,INPUT_DATA!$A:$A,$B42,INPUT_DATA!$B:$B,"S"))</f>
        <v/>
      </c>
      <c r="AQ42" s="145" t="str">
        <f t="shared" si="9"/>
        <v/>
      </c>
      <c r="AR42" s="146" t="str">
        <f t="shared" si="10"/>
        <v/>
      </c>
      <c r="AS42" s="147" t="str">
        <f t="shared" si="11"/>
        <v/>
      </c>
      <c r="AT42" s="145" t="str">
        <f>IF($B42=0,"",SUMIFS(INPUT_DATA!AQ:AQ,INPUT_DATA!$A:$A,$B42,INPUT_DATA!$B:$B,"S"))</f>
        <v/>
      </c>
      <c r="AU42" s="146" t="str">
        <f>IF($B42=0,"",SUMIFS(INPUT_DATA!AR:AR,INPUT_DATA!$A:$A,$B42,INPUT_DATA!$B:$B,"S"))</f>
        <v/>
      </c>
      <c r="AV42" s="147" t="str">
        <f>IF($B42=0,"",SUMIFS(INPUT_DATA!AS:AS,INPUT_DATA!$A:$A,$B42,INPUT_DATA!$B:$B,"S"))</f>
        <v/>
      </c>
      <c r="AW42" s="145" t="str">
        <f t="shared" si="12"/>
        <v/>
      </c>
      <c r="AX42" s="146" t="str">
        <f t="shared" si="13"/>
        <v/>
      </c>
      <c r="AY42" s="147" t="str">
        <f t="shared" si="14"/>
        <v/>
      </c>
      <c r="AZ42" s="148"/>
      <c r="BA42" s="138" t="str">
        <f>IF($B42=0,"",SUMIFS(INPUT_DATA!C:C,INPUT_DATA!$A:$A,$B42,INPUT_DATA!$B:$B,"D"))</f>
        <v/>
      </c>
      <c r="BB42" s="149" t="str">
        <f>IF($B42=0,"",SUMIFS(INPUT_DATA!E:E,INPUT_DATA!$A:$A,$B42,INPUT_DATA!$B:$B,"D"))</f>
        <v/>
      </c>
      <c r="BC42" s="149" t="str">
        <f>IF($B42=0,"",SUMIFS(INPUT_DATA!F:F,INPUT_DATA!$A:$A,$B42,INPUT_DATA!$B:$B,"D"))</f>
        <v/>
      </c>
      <c r="BD42" s="149" t="str">
        <f>IF($B42=0,"",SUMIFS(INPUT_DATA!G:G,INPUT_DATA!$A:$A,$B42,INPUT_DATA!$B:$B,"D"))</f>
        <v/>
      </c>
      <c r="BE42" s="149" t="str">
        <f>IF($B42=0,"",SUMIFS(INPUT_DATA!H:H,INPUT_DATA!$A:$A,$B42,INPUT_DATA!$B:$B,"D"))</f>
        <v/>
      </c>
      <c r="BF42" s="149" t="str">
        <f>IF($B42=0,"",SUMIFS(INPUT_DATA!I:I,INPUT_DATA!$A:$A,$B42,INPUT_DATA!$B:$B,"D"))</f>
        <v/>
      </c>
      <c r="BG42" s="149" t="str">
        <f>IF($B42=0,"",SUMIFS(INPUT_DATA!J:J,INPUT_DATA!$A:$A,$B42,INPUT_DATA!$B:$B,"D"))</f>
        <v/>
      </c>
      <c r="BH42" s="149" t="str">
        <f>IF($B42=0,"",SUMIFS(INPUT_DATA!K:K,INPUT_DATA!$A:$A,$B42,INPUT_DATA!$B:$B,"D"))</f>
        <v/>
      </c>
      <c r="BI42" s="149" t="str">
        <f>IF($B42=0,"",SUMIFS(INPUT_DATA!L:L,INPUT_DATA!$A:$A,$B42,INPUT_DATA!$B:$B,"D"))</f>
        <v/>
      </c>
      <c r="BJ42" s="149" t="str">
        <f>IF($B42=0,"",SUMIFS(INPUT_DATA!M:M,INPUT_DATA!$A:$A,$B42,INPUT_DATA!$B:$B,"D"))</f>
        <v/>
      </c>
      <c r="BK42" s="149" t="str">
        <f>IF($B42=0,"",SUMIFS(INPUT_DATA!N:N,INPUT_DATA!$A:$A,$B42,INPUT_DATA!$B:$B,"D"))</f>
        <v/>
      </c>
      <c r="BL42" s="150" t="str">
        <f t="shared" si="5"/>
        <v/>
      </c>
      <c r="BM42" s="150" t="str">
        <f>IF($B42=0,"",SUMIFS(INPUT_DATA!O:O,INPUT_DATA!$A:$A,$B42,INPUT_DATA!$B:$B,"D"))</f>
        <v/>
      </c>
      <c r="BN42" s="150" t="str">
        <f t="shared" si="15"/>
        <v/>
      </c>
      <c r="BO42" s="153" t="str">
        <f>IF($B42=0,"",SUMIFS(INPUT_DATA!P:P,INPUT_DATA!$A:$A,$B42,INPUT_DATA!$B:$B,"D"))</f>
        <v/>
      </c>
      <c r="BP42" s="139" t="str">
        <f>IF($B42=0,"",SUMIFS(INPUT_DATA!Q:Q,INPUT_DATA!$A:$A,$B42,INPUT_DATA!$B:$B,"D"))</f>
        <v/>
      </c>
      <c r="BQ42" s="139" t="str">
        <f>IF($B42=0,"",SUMIFS(INPUT_DATA!R:R,INPUT_DATA!$A:$A,$B42,INPUT_DATA!$B:$B,"D"))</f>
        <v/>
      </c>
      <c r="BR42" s="149" t="str">
        <f>IF($B42=0,"",SUMIFS(INPUT_DATA!S:S,INPUT_DATA!$A:$A,$B42,INPUT_DATA!$B:$B,"D"))</f>
        <v/>
      </c>
      <c r="BS42" s="149" t="str">
        <f>IF($B42=0,"",SUMIFS(INPUT_DATA!T:T,INPUT_DATA!$A:$A,$B42,INPUT_DATA!$B:$B,"D"))</f>
        <v/>
      </c>
      <c r="BT42" s="149" t="str">
        <f>IF($B42=0,"",SUMIFS(INPUT_DATA!U:U,INPUT_DATA!$A:$A,$B42,INPUT_DATA!$B:$B,"D"))</f>
        <v/>
      </c>
      <c r="BU42" s="149" t="str">
        <f>IF($B42=0,"",SUMIFS(INPUT_DATA!V:V,INPUT_DATA!$A:$A,$B42,INPUT_DATA!$B:$B,"D"))</f>
        <v/>
      </c>
      <c r="BV42" s="149" t="str">
        <f>IF($B42=0,"",SUMIFS(INPUT_DATA!W:W,INPUT_DATA!$A:$A,$B42,INPUT_DATA!$B:$B,"D"))</f>
        <v/>
      </c>
      <c r="BW42" s="149" t="str">
        <f>IF($B42=0,"",SUMIFS(INPUT_DATA!X:X,INPUT_DATA!$A:$A,$B42,INPUT_DATA!$B:$B,"D"))</f>
        <v/>
      </c>
      <c r="BX42" s="149" t="str">
        <f>IF($B42=0,"",SUMIFS(INPUT_DATA!Y:Y,INPUT_DATA!$A:$A,$B42,INPUT_DATA!$B:$B,"D"))</f>
        <v/>
      </c>
      <c r="BY42" s="149" t="str">
        <f>IF($B42=0,"",SUMIFS(INPUT_DATA!Z:Z,INPUT_DATA!$A:$A,$B42,INPUT_DATA!$B:$B,"D"))</f>
        <v/>
      </c>
      <c r="BZ42" s="149" t="str">
        <f>IF($B42=0,"",SUMIFS(INPUT_DATA!AA:AA,INPUT_DATA!$A:$A,$B42,INPUT_DATA!$B:$B,"D"))</f>
        <v/>
      </c>
      <c r="CA42" s="149" t="str">
        <f>IF($B42=0,"",SUMIFS(INPUT_DATA!AB:AB,INPUT_DATA!$A:$A,$B42,INPUT_DATA!$B:$B,"D"))</f>
        <v/>
      </c>
      <c r="CB42" s="149" t="str">
        <f>IF($B42=0,"",SUMIFS(INPUT_DATA!AC:AC,INPUT_DATA!$A:$A,$B42,INPUT_DATA!$B:$B,"D"))</f>
        <v/>
      </c>
      <c r="CC42" s="149" t="str">
        <f>IF($B42=0,"",SUMIFS(INPUT_DATA!AD:AD,INPUT_DATA!$A:$A,$B42,INPUT_DATA!$B:$B,"D"))</f>
        <v/>
      </c>
      <c r="CD42" s="149" t="str">
        <f>IF($B42=0,"",SUMIFS(INPUT_DATA!AE:AE,INPUT_DATA!$A:$A,$B42,INPUT_DATA!$B:$B,"D"))</f>
        <v/>
      </c>
      <c r="CE42" s="149" t="str">
        <f>IF($B42=0,"",SUMIFS(INPUT_DATA!AF:AF,INPUT_DATA!$A:$A,$B42,INPUT_DATA!$B:$B,"D"))</f>
        <v/>
      </c>
      <c r="CF42" s="149" t="str">
        <f>IF($B42=0,"",SUMIFS(INPUT_DATA!AG:AG,INPUT_DATA!$A:$A,$B42,INPUT_DATA!$B:$B,"D"))</f>
        <v/>
      </c>
      <c r="CG42" s="149" t="str">
        <f>IF($B42=0,"",SUMIFS(INPUT_DATA!AH:AH,INPUT_DATA!$A:$A,$B42,INPUT_DATA!$B:$B,"D"))</f>
        <v/>
      </c>
      <c r="CH42" s="149" t="str">
        <f>IF($B42=0,"",SUMIFS(INPUT_DATA!AI:AI,INPUT_DATA!$A:$A,$B42,INPUT_DATA!$B:$B,"D"))</f>
        <v/>
      </c>
      <c r="CI42" s="149" t="str">
        <f>IF($B42=0,"",SUMIFS(INPUT_DATA!AJ:AJ,INPUT_DATA!$A:$A,$B42,INPUT_DATA!$B:$B,"D"))</f>
        <v/>
      </c>
      <c r="CJ42" s="140" t="str">
        <f>IF($B42=0,"",SUMIFS(INPUT_DATA!AK:AK,INPUT_DATA!$A:$A,$B42,INPUT_DATA!$B:$B,"D"))</f>
        <v/>
      </c>
      <c r="CK42" s="140" t="str">
        <f>IF($B42=0,"",SUMIFS(INPUT_DATA!AL:AL,INPUT_DATA!$A:$A,$B42,INPUT_DATA!$B:$B,"D"))</f>
        <v/>
      </c>
      <c r="CL42" s="140" t="str">
        <f>IF($B42=0,"",SUMIFS(INPUT_DATA!AM:AM,INPUT_DATA!$A:$A,$B42,INPUT_DATA!$B:$B,"D"))</f>
        <v/>
      </c>
      <c r="CM42" s="140" t="str">
        <f>IF($B42=0,"",SUMIFS(INPUT_DATA!AN:AN,INPUT_DATA!$A:$A,$B42,INPUT_DATA!$B:$B,"D"))</f>
        <v/>
      </c>
      <c r="CN42" s="140" t="str">
        <f>IF($B42=0,"",SUMIFS(INPUT_DATA!AO:AO,INPUT_DATA!$A:$A,$B42,INPUT_DATA!$B:$B,"D"))</f>
        <v/>
      </c>
      <c r="CO42" s="140" t="str">
        <f>IF($B42=0,"",SUMIFS(INPUT_DATA!AP:AP,INPUT_DATA!$A:$A,$B42,INPUT_DATA!$B:$B,"D"))</f>
        <v/>
      </c>
      <c r="CP42" s="154" t="str">
        <f t="shared" si="6"/>
        <v/>
      </c>
      <c r="CQ42" s="154" t="str">
        <f t="shared" si="2"/>
        <v/>
      </c>
      <c r="CR42" s="154" t="str">
        <f t="shared" si="3"/>
        <v/>
      </c>
      <c r="CS42" s="139" t="str">
        <f>IF($B42=0,"",SUMIFS(INPUT_DATA!AQ:AQ,INPUT_DATA!$A:$A,$B42,INPUT_DATA!$B:$B,"D"))</f>
        <v/>
      </c>
      <c r="CT42" s="154" t="str">
        <f>IF($B42=0,"",SUMIFS(INPUT_DATA!AR:AR,INPUT_DATA!$A:$A,$B42,INPUT_DATA!$B:$B,"D"))</f>
        <v/>
      </c>
      <c r="CU42" s="154" t="str">
        <f>IF($B42=0,"",SUMIFS(INPUT_DATA!AS:AS,INPUT_DATA!$A:$A,$B42,INPUT_DATA!$B:$B,"D"))</f>
        <v/>
      </c>
      <c r="CV42" s="139" t="str">
        <f t="shared" si="17"/>
        <v/>
      </c>
      <c r="CW42" s="154" t="str">
        <f t="shared" si="18"/>
        <v/>
      </c>
      <c r="CX42" s="155" t="str">
        <f t="shared" si="19"/>
        <v/>
      </c>
      <c r="CY42" s="148"/>
    </row>
    <row r="43" spans="2:103">
      <c r="B43" s="137">
        <f>INPUT_DATA!CR30</f>
        <v>0</v>
      </c>
      <c r="C43" s="139" t="str">
        <f>IF($B43=0,"",SUMIFS(INPUT_DATA!C:C,INPUT_DATA!$A:$A,$B43,INPUT_DATA!$B:$B,"S"))</f>
        <v/>
      </c>
      <c r="D43" s="139" t="str">
        <f>IF($B43=0,"",SUMIFS(INPUT_DATA!D:D,INPUT_DATA!$A:$A,$B43,INPUT_DATA!$B:$B,"S"))</f>
        <v/>
      </c>
      <c r="E43" s="140" t="str">
        <f>IF($B43=0,"",SUMIFS(INPUT_DATA!E:E,INPUT_DATA!$A:$A,$B43,INPUT_DATA!$B:$B,"S"))</f>
        <v/>
      </c>
      <c r="F43" s="140" t="str">
        <f>IF($B43=0,"",SUMIFS(INPUT_DATA!F:F,INPUT_DATA!$A:$A,$B43,INPUT_DATA!$B:$B,"S"))</f>
        <v/>
      </c>
      <c r="G43" s="140" t="str">
        <f>IF($B43=0,"",SUMIFS(INPUT_DATA!G:G,INPUT_DATA!$A:$A,$B43,INPUT_DATA!$B:$B,"S"))</f>
        <v/>
      </c>
      <c r="H43" s="140" t="str">
        <f>IF($B43=0,"",SUMIFS(INPUT_DATA!H:H,INPUT_DATA!$A:$A,$B43,INPUT_DATA!$B:$B,"S"))</f>
        <v/>
      </c>
      <c r="I43" s="140" t="str">
        <f>IF($B43=0,"",SUMIFS(INPUT_DATA!I:I,INPUT_DATA!$A:$A,$B43,INPUT_DATA!$B:$B,"S"))</f>
        <v/>
      </c>
      <c r="J43" s="140" t="str">
        <f>IF($B43=0,"",SUMIFS(INPUT_DATA!J:J,INPUT_DATA!$A:$A,$B43,INPUT_DATA!$B:$B,"S"))</f>
        <v/>
      </c>
      <c r="K43" s="140" t="str">
        <f>IF($B43=0,"",SUMIFS(INPUT_DATA!K:K,INPUT_DATA!$A:$A,$B43,INPUT_DATA!$B:$B,"S"))</f>
        <v/>
      </c>
      <c r="L43" s="140" t="str">
        <f>IF($B43=0,"",SUMIFS(INPUT_DATA!L:L,INPUT_DATA!$A:$A,$B43,INPUT_DATA!$B:$B,"S"))</f>
        <v/>
      </c>
      <c r="M43" s="140" t="str">
        <f>IF($B43=0,"",SUMIFS(INPUT_DATA!M:M,INPUT_DATA!$A:$A,$B43,INPUT_DATA!$B:$B,"S"))</f>
        <v/>
      </c>
      <c r="N43" s="140" t="str">
        <f>IF($B43=0,"",SUMIFS(INPUT_DATA!N:N,INPUT_DATA!$A:$A,$B43,INPUT_DATA!$B:$B,"S"))</f>
        <v/>
      </c>
      <c r="O43" s="141" t="str">
        <f t="shared" si="7"/>
        <v/>
      </c>
      <c r="P43" s="142" t="str">
        <f>IF($B43=0,"",SUMIFS(INPUT_DATA!O:O,INPUT_DATA!$A:$A,$B43,INPUT_DATA!$B:$B,"S"))</f>
        <v/>
      </c>
      <c r="Q43" s="142" t="str">
        <f t="shared" si="8"/>
        <v/>
      </c>
      <c r="R43" s="142" t="str">
        <f>IF($B43=0,"",SUMIFS(INPUT_DATA!BL:BL,INPUT_DATA!$A:$A,$B43,INPUT_DATA!$B:$B,"S"))</f>
        <v/>
      </c>
      <c r="S43" s="143" t="str">
        <f>IF($B43=0,"",SUMIFS(INPUT_DATA!P:P,INPUT_DATA!$A:$A,$B43,INPUT_DATA!$B:$B,"S"))</f>
        <v/>
      </c>
      <c r="T43" s="143" t="str">
        <f>IF($B43=0,"",SUMIFS(INPUT_DATA!Q:Q,INPUT_DATA!$A:$A,$B43,INPUT_DATA!$B:$B,"S"))</f>
        <v/>
      </c>
      <c r="U43" s="143" t="str">
        <f>IF($B43=0,"",SUMIFS(INPUT_DATA!R:R,INPUT_DATA!$A:$A,$B43,INPUT_DATA!$B:$B,"S"))</f>
        <v/>
      </c>
      <c r="V43" s="144" t="str">
        <f>IF($B43=0,"",SUMIFS(INPUT_DATA!S:S,INPUT_DATA!$A:$A,$B43,INPUT_DATA!$B:$B,"S"))</f>
        <v/>
      </c>
      <c r="W43" s="144" t="str">
        <f>IF($B43=0,"",SUMIFS(INPUT_DATA!T:T,INPUT_DATA!$A:$A,$B43,INPUT_DATA!$B:$B,"S"))</f>
        <v/>
      </c>
      <c r="X43" s="144" t="str">
        <f>IF($B43=0,"",SUMIFS(INPUT_DATA!U:U,INPUT_DATA!$A:$A,$B43,INPUT_DATA!$B:$B,"S"))</f>
        <v/>
      </c>
      <c r="Y43" s="144" t="str">
        <f>IF($B43=0,"",SUMIFS(INPUT_DATA!V:V,INPUT_DATA!$A:$A,$B43,INPUT_DATA!$B:$B,"S"))</f>
        <v/>
      </c>
      <c r="Z43" s="144" t="str">
        <f>IF($B43=0,"",SUMIFS(INPUT_DATA!W:W,INPUT_DATA!$A:$A,$B43,INPUT_DATA!$B:$B,"S"))</f>
        <v/>
      </c>
      <c r="AA43" s="144" t="str">
        <f>IF($B43=0,"",SUMIFS(INPUT_DATA!X:X,INPUT_DATA!$A:$A,$B43,INPUT_DATA!$B:$B,"S"))</f>
        <v/>
      </c>
      <c r="AB43" s="144" t="str">
        <f>IF($B43=0,"",SUMIFS(INPUT_DATA!Y:Y,INPUT_DATA!$A:$A,$B43,INPUT_DATA!$B:$B,"S"))</f>
        <v/>
      </c>
      <c r="AC43" s="144" t="str">
        <f>IF($B43=0,"",SUMIFS(INPUT_DATA!Z:Z,INPUT_DATA!$A:$A,$B43,INPUT_DATA!$B:$B,"S"))</f>
        <v/>
      </c>
      <c r="AD43" s="144" t="str">
        <f>IF($B43=0,"",SUMIFS(INPUT_DATA!AA:AA,INPUT_DATA!$A:$A,$B43,INPUT_DATA!$B:$B,"S"))</f>
        <v/>
      </c>
      <c r="AE43" s="144" t="str">
        <f>IF($B43=0,"",SUMIFS(INPUT_DATA!AB:AB,INPUT_DATA!$A:$A,$B43,INPUT_DATA!$B:$B,"S"))</f>
        <v/>
      </c>
      <c r="AF43" s="144" t="str">
        <f>IF($B43=0,"",SUMIFS(INPUT_DATA!AC:AC,INPUT_DATA!$A:$A,$B43,INPUT_DATA!$B:$B,"S"))</f>
        <v/>
      </c>
      <c r="AG43" s="144" t="str">
        <f>IF($B43=0,"",SUMIFS(INPUT_DATA!AD:AD,INPUT_DATA!$A:$A,$B43,INPUT_DATA!$B:$B,"S"))</f>
        <v/>
      </c>
      <c r="AH43" s="144" t="str">
        <f>IF($B43=0,"",SUMIFS(INPUT_DATA!AE:AE,INPUT_DATA!$A:$A,$B43,INPUT_DATA!$B:$B,"S"))</f>
        <v/>
      </c>
      <c r="AI43" s="144" t="str">
        <f>IF($B43=0,"",SUMIFS(INPUT_DATA!AF:AF,INPUT_DATA!$A:$A,$B43,INPUT_DATA!$B:$B,"S"))</f>
        <v/>
      </c>
      <c r="AJ43" s="144" t="str">
        <f>IF($B43=0,"",SUMIFS(INPUT_DATA!AG:AG,INPUT_DATA!$A:$A,$B43,INPUT_DATA!$B:$B,"S"))</f>
        <v/>
      </c>
      <c r="AK43" s="144" t="str">
        <f>IF($B43=0,"",SUMIFS(INPUT_DATA!AK:AK,INPUT_DATA!$A:$A,$B43,INPUT_DATA!$B:$B,"S"))</f>
        <v/>
      </c>
      <c r="AL43" s="144" t="str">
        <f>IF($B43=0,"",SUMIFS(INPUT_DATA!AL:AL,INPUT_DATA!$A:$A,$B43,INPUT_DATA!$B:$B,"S"))</f>
        <v/>
      </c>
      <c r="AM43" s="144" t="str">
        <f>IF($B43=0,"",SUMIFS(INPUT_DATA!AM:AM,INPUT_DATA!$A:$A,$B43,INPUT_DATA!$B:$B,"S"))</f>
        <v/>
      </c>
      <c r="AN43" s="144" t="str">
        <f>IF($B43=0,"",SUMIFS(INPUT_DATA!AN:AN,INPUT_DATA!$A:$A,$B43,INPUT_DATA!$B:$B,"S"))</f>
        <v/>
      </c>
      <c r="AO43" s="144" t="str">
        <f>IF($B43=0,"",SUMIFS(INPUT_DATA!AO:AO,INPUT_DATA!$A:$A,$B43,INPUT_DATA!$B:$B,"S"))</f>
        <v/>
      </c>
      <c r="AP43" s="144" t="str">
        <f>IF($B43=0,"",SUMIFS(INPUT_DATA!AP:AP,INPUT_DATA!$A:$A,$B43,INPUT_DATA!$B:$B,"S"))</f>
        <v/>
      </c>
      <c r="AQ43" s="145" t="str">
        <f t="shared" si="9"/>
        <v/>
      </c>
      <c r="AR43" s="146" t="str">
        <f t="shared" si="10"/>
        <v/>
      </c>
      <c r="AS43" s="147" t="str">
        <f t="shared" si="11"/>
        <v/>
      </c>
      <c r="AT43" s="145" t="str">
        <f>IF($B43=0,"",SUMIFS(INPUT_DATA!AQ:AQ,INPUT_DATA!$A:$A,$B43,INPUT_DATA!$B:$B,"S"))</f>
        <v/>
      </c>
      <c r="AU43" s="146" t="str">
        <f>IF($B43=0,"",SUMIFS(INPUT_DATA!AR:AR,INPUT_DATA!$A:$A,$B43,INPUT_DATA!$B:$B,"S"))</f>
        <v/>
      </c>
      <c r="AV43" s="147" t="str">
        <f>IF($B43=0,"",SUMIFS(INPUT_DATA!AS:AS,INPUT_DATA!$A:$A,$B43,INPUT_DATA!$B:$B,"S"))</f>
        <v/>
      </c>
      <c r="AW43" s="145" t="str">
        <f t="shared" si="12"/>
        <v/>
      </c>
      <c r="AX43" s="146" t="str">
        <f t="shared" si="13"/>
        <v/>
      </c>
      <c r="AY43" s="147" t="str">
        <f t="shared" si="14"/>
        <v/>
      </c>
      <c r="AZ43" s="148"/>
      <c r="BA43" s="138" t="str">
        <f>IF($B43=0,"",SUMIFS(INPUT_DATA!C:C,INPUT_DATA!$A:$A,$B43,INPUT_DATA!$B:$B,"D"))</f>
        <v/>
      </c>
      <c r="BB43" s="149" t="str">
        <f>IF($B43=0,"",SUMIFS(INPUT_DATA!E:E,INPUT_DATA!$A:$A,$B43,INPUT_DATA!$B:$B,"D"))</f>
        <v/>
      </c>
      <c r="BC43" s="149" t="str">
        <f>IF($B43=0,"",SUMIFS(INPUT_DATA!F:F,INPUT_DATA!$A:$A,$B43,INPUT_DATA!$B:$B,"D"))</f>
        <v/>
      </c>
      <c r="BD43" s="149" t="str">
        <f>IF($B43=0,"",SUMIFS(INPUT_DATA!G:G,INPUT_DATA!$A:$A,$B43,INPUT_DATA!$B:$B,"D"))</f>
        <v/>
      </c>
      <c r="BE43" s="149" t="str">
        <f>IF($B43=0,"",SUMIFS(INPUT_DATA!H:H,INPUT_DATA!$A:$A,$B43,INPUT_DATA!$B:$B,"D"))</f>
        <v/>
      </c>
      <c r="BF43" s="149" t="str">
        <f>IF($B43=0,"",SUMIFS(INPUT_DATA!I:I,INPUT_DATA!$A:$A,$B43,INPUT_DATA!$B:$B,"D"))</f>
        <v/>
      </c>
      <c r="BG43" s="149" t="str">
        <f>IF($B43=0,"",SUMIFS(INPUT_DATA!J:J,INPUT_DATA!$A:$A,$B43,INPUT_DATA!$B:$B,"D"))</f>
        <v/>
      </c>
      <c r="BH43" s="149" t="str">
        <f>IF($B43=0,"",SUMIFS(INPUT_DATA!K:K,INPUT_DATA!$A:$A,$B43,INPUT_DATA!$B:$B,"D"))</f>
        <v/>
      </c>
      <c r="BI43" s="149" t="str">
        <f>IF($B43=0,"",SUMIFS(INPUT_DATA!L:L,INPUT_DATA!$A:$A,$B43,INPUT_DATA!$B:$B,"D"))</f>
        <v/>
      </c>
      <c r="BJ43" s="149" t="str">
        <f>IF($B43=0,"",SUMIFS(INPUT_DATA!M:M,INPUT_DATA!$A:$A,$B43,INPUT_DATA!$B:$B,"D"))</f>
        <v/>
      </c>
      <c r="BK43" s="149" t="str">
        <f>IF($B43=0,"",SUMIFS(INPUT_DATA!N:N,INPUT_DATA!$A:$A,$B43,INPUT_DATA!$B:$B,"D"))</f>
        <v/>
      </c>
      <c r="BL43" s="150" t="str">
        <f t="shared" si="5"/>
        <v/>
      </c>
      <c r="BM43" s="150" t="str">
        <f>IF($B43=0,"",SUMIFS(INPUT_DATA!O:O,INPUT_DATA!$A:$A,$B43,INPUT_DATA!$B:$B,"D"))</f>
        <v/>
      </c>
      <c r="BN43" s="150" t="str">
        <f t="shared" si="15"/>
        <v/>
      </c>
      <c r="BO43" s="153" t="str">
        <f>IF($B43=0,"",SUMIFS(INPUT_DATA!P:P,INPUT_DATA!$A:$A,$B43,INPUT_DATA!$B:$B,"D"))</f>
        <v/>
      </c>
      <c r="BP43" s="139" t="str">
        <f>IF($B43=0,"",SUMIFS(INPUT_DATA!Q:Q,INPUT_DATA!$A:$A,$B43,INPUT_DATA!$B:$B,"D"))</f>
        <v/>
      </c>
      <c r="BQ43" s="139" t="str">
        <f>IF($B43=0,"",SUMIFS(INPUT_DATA!R:R,INPUT_DATA!$A:$A,$B43,INPUT_DATA!$B:$B,"D"))</f>
        <v/>
      </c>
      <c r="BR43" s="149" t="str">
        <f>IF($B43=0,"",SUMIFS(INPUT_DATA!S:S,INPUT_DATA!$A:$A,$B43,INPUT_DATA!$B:$B,"D"))</f>
        <v/>
      </c>
      <c r="BS43" s="149" t="str">
        <f>IF($B43=0,"",SUMIFS(INPUT_DATA!T:T,INPUT_DATA!$A:$A,$B43,INPUT_DATA!$B:$B,"D"))</f>
        <v/>
      </c>
      <c r="BT43" s="149" t="str">
        <f>IF($B43=0,"",SUMIFS(INPUT_DATA!U:U,INPUT_DATA!$A:$A,$B43,INPUT_DATA!$B:$B,"D"))</f>
        <v/>
      </c>
      <c r="BU43" s="149" t="str">
        <f>IF($B43=0,"",SUMIFS(INPUT_DATA!V:V,INPUT_DATA!$A:$A,$B43,INPUT_DATA!$B:$B,"D"))</f>
        <v/>
      </c>
      <c r="BV43" s="149" t="str">
        <f>IF($B43=0,"",SUMIFS(INPUT_DATA!W:W,INPUT_DATA!$A:$A,$B43,INPUT_DATA!$B:$B,"D"))</f>
        <v/>
      </c>
      <c r="BW43" s="149" t="str">
        <f>IF($B43=0,"",SUMIFS(INPUT_DATA!X:X,INPUT_DATA!$A:$A,$B43,INPUT_DATA!$B:$B,"D"))</f>
        <v/>
      </c>
      <c r="BX43" s="149" t="str">
        <f>IF($B43=0,"",SUMIFS(INPUT_DATA!Y:Y,INPUT_DATA!$A:$A,$B43,INPUT_DATA!$B:$B,"D"))</f>
        <v/>
      </c>
      <c r="BY43" s="149" t="str">
        <f>IF($B43=0,"",SUMIFS(INPUT_DATA!Z:Z,INPUT_DATA!$A:$A,$B43,INPUT_DATA!$B:$B,"D"))</f>
        <v/>
      </c>
      <c r="BZ43" s="149" t="str">
        <f>IF($B43=0,"",SUMIFS(INPUT_DATA!AA:AA,INPUT_DATA!$A:$A,$B43,INPUT_DATA!$B:$B,"D"))</f>
        <v/>
      </c>
      <c r="CA43" s="149" t="str">
        <f>IF($B43=0,"",SUMIFS(INPUT_DATA!AB:AB,INPUT_DATA!$A:$A,$B43,INPUT_DATA!$B:$B,"D"))</f>
        <v/>
      </c>
      <c r="CB43" s="149" t="str">
        <f>IF($B43=0,"",SUMIFS(INPUT_DATA!AC:AC,INPUT_DATA!$A:$A,$B43,INPUT_DATA!$B:$B,"D"))</f>
        <v/>
      </c>
      <c r="CC43" s="149" t="str">
        <f>IF($B43=0,"",SUMIFS(INPUT_DATA!AD:AD,INPUT_DATA!$A:$A,$B43,INPUT_DATA!$B:$B,"D"))</f>
        <v/>
      </c>
      <c r="CD43" s="149" t="str">
        <f>IF($B43=0,"",SUMIFS(INPUT_DATA!AE:AE,INPUT_DATA!$A:$A,$B43,INPUT_DATA!$B:$B,"D"))</f>
        <v/>
      </c>
      <c r="CE43" s="149" t="str">
        <f>IF($B43=0,"",SUMIFS(INPUT_DATA!AF:AF,INPUT_DATA!$A:$A,$B43,INPUT_DATA!$B:$B,"D"))</f>
        <v/>
      </c>
      <c r="CF43" s="149" t="str">
        <f>IF($B43=0,"",SUMIFS(INPUT_DATA!AG:AG,INPUT_DATA!$A:$A,$B43,INPUT_DATA!$B:$B,"D"))</f>
        <v/>
      </c>
      <c r="CG43" s="149" t="str">
        <f>IF($B43=0,"",SUMIFS(INPUT_DATA!AH:AH,INPUT_DATA!$A:$A,$B43,INPUT_DATA!$B:$B,"D"))</f>
        <v/>
      </c>
      <c r="CH43" s="149" t="str">
        <f>IF($B43=0,"",SUMIFS(INPUT_DATA!AI:AI,INPUT_DATA!$A:$A,$B43,INPUT_DATA!$B:$B,"D"))</f>
        <v/>
      </c>
      <c r="CI43" s="149" t="str">
        <f>IF($B43=0,"",SUMIFS(INPUT_DATA!AJ:AJ,INPUT_DATA!$A:$A,$B43,INPUT_DATA!$B:$B,"D"))</f>
        <v/>
      </c>
      <c r="CJ43" s="140" t="str">
        <f>IF($B43=0,"",SUMIFS(INPUT_DATA!AK:AK,INPUT_DATA!$A:$A,$B43,INPUT_DATA!$B:$B,"D"))</f>
        <v/>
      </c>
      <c r="CK43" s="140" t="str">
        <f>IF($B43=0,"",SUMIFS(INPUT_DATA!AL:AL,INPUT_DATA!$A:$A,$B43,INPUT_DATA!$B:$B,"D"))</f>
        <v/>
      </c>
      <c r="CL43" s="140" t="str">
        <f>IF($B43=0,"",SUMIFS(INPUT_DATA!AM:AM,INPUT_DATA!$A:$A,$B43,INPUT_DATA!$B:$B,"D"))</f>
        <v/>
      </c>
      <c r="CM43" s="140" t="str">
        <f>IF($B43=0,"",SUMIFS(INPUT_DATA!AN:AN,INPUT_DATA!$A:$A,$B43,INPUT_DATA!$B:$B,"D"))</f>
        <v/>
      </c>
      <c r="CN43" s="140" t="str">
        <f>IF($B43=0,"",SUMIFS(INPUT_DATA!AO:AO,INPUT_DATA!$A:$A,$B43,INPUT_DATA!$B:$B,"D"))</f>
        <v/>
      </c>
      <c r="CO43" s="140" t="str">
        <f>IF($B43=0,"",SUMIFS(INPUT_DATA!AP:AP,INPUT_DATA!$A:$A,$B43,INPUT_DATA!$B:$B,"D"))</f>
        <v/>
      </c>
      <c r="CP43" s="154" t="str">
        <f t="shared" si="6"/>
        <v/>
      </c>
      <c r="CQ43" s="154" t="str">
        <f t="shared" si="2"/>
        <v/>
      </c>
      <c r="CR43" s="154" t="str">
        <f t="shared" si="3"/>
        <v/>
      </c>
      <c r="CS43" s="139" t="str">
        <f>IF($B43=0,"",SUMIFS(INPUT_DATA!AQ:AQ,INPUT_DATA!$A:$A,$B43,INPUT_DATA!$B:$B,"D"))</f>
        <v/>
      </c>
      <c r="CT43" s="154" t="str">
        <f>IF($B43=0,"",SUMIFS(INPUT_DATA!AR:AR,INPUT_DATA!$A:$A,$B43,INPUT_DATA!$B:$B,"D"))</f>
        <v/>
      </c>
      <c r="CU43" s="154" t="str">
        <f>IF($B43=0,"",SUMIFS(INPUT_DATA!AS:AS,INPUT_DATA!$A:$A,$B43,INPUT_DATA!$B:$B,"D"))</f>
        <v/>
      </c>
      <c r="CV43" s="139" t="str">
        <f t="shared" si="17"/>
        <v/>
      </c>
      <c r="CW43" s="154" t="str">
        <f t="shared" si="18"/>
        <v/>
      </c>
      <c r="CX43" s="155" t="str">
        <f t="shared" si="19"/>
        <v/>
      </c>
      <c r="CY43" s="148"/>
    </row>
    <row r="44" spans="2:103">
      <c r="B44" s="137">
        <f>INPUT_DATA!CR31</f>
        <v>0</v>
      </c>
      <c r="C44" s="139" t="str">
        <f>IF($B44=0,"",SUMIFS(INPUT_DATA!C:C,INPUT_DATA!$A:$A,$B44,INPUT_DATA!$B:$B,"S"))</f>
        <v/>
      </c>
      <c r="D44" s="139" t="str">
        <f>IF($B44=0,"",SUMIFS(INPUT_DATA!D:D,INPUT_DATA!$A:$A,$B44,INPUT_DATA!$B:$B,"S"))</f>
        <v/>
      </c>
      <c r="E44" s="140" t="str">
        <f>IF($B44=0,"",SUMIFS(INPUT_DATA!E:E,INPUT_DATA!$A:$A,$B44,INPUT_DATA!$B:$B,"S"))</f>
        <v/>
      </c>
      <c r="F44" s="140" t="str">
        <f>IF($B44=0,"",SUMIFS(INPUT_DATA!F:F,INPUT_DATA!$A:$A,$B44,INPUT_DATA!$B:$B,"S"))</f>
        <v/>
      </c>
      <c r="G44" s="140" t="str">
        <f>IF($B44=0,"",SUMIFS(INPUT_DATA!G:G,INPUT_DATA!$A:$A,$B44,INPUT_DATA!$B:$B,"S"))</f>
        <v/>
      </c>
      <c r="H44" s="140" t="str">
        <f>IF($B44=0,"",SUMIFS(INPUT_DATA!H:H,INPUT_DATA!$A:$A,$B44,INPUT_DATA!$B:$B,"S"))</f>
        <v/>
      </c>
      <c r="I44" s="140" t="str">
        <f>IF($B44=0,"",SUMIFS(INPUT_DATA!I:I,INPUT_DATA!$A:$A,$B44,INPUT_DATA!$B:$B,"S"))</f>
        <v/>
      </c>
      <c r="J44" s="140" t="str">
        <f>IF($B44=0,"",SUMIFS(INPUT_DATA!J:J,INPUT_DATA!$A:$A,$B44,INPUT_DATA!$B:$B,"S"))</f>
        <v/>
      </c>
      <c r="K44" s="140" t="str">
        <f>IF($B44=0,"",SUMIFS(INPUT_DATA!K:K,INPUT_DATA!$A:$A,$B44,INPUT_DATA!$B:$B,"S"))</f>
        <v/>
      </c>
      <c r="L44" s="140" t="str">
        <f>IF($B44=0,"",SUMIFS(INPUT_DATA!L:L,INPUT_DATA!$A:$A,$B44,INPUT_DATA!$B:$B,"S"))</f>
        <v/>
      </c>
      <c r="M44" s="140" t="str">
        <f>IF($B44=0,"",SUMIFS(INPUT_DATA!M:M,INPUT_DATA!$A:$A,$B44,INPUT_DATA!$B:$B,"S"))</f>
        <v/>
      </c>
      <c r="N44" s="140" t="str">
        <f>IF($B44=0,"",SUMIFS(INPUT_DATA!N:N,INPUT_DATA!$A:$A,$B44,INPUT_DATA!$B:$B,"S"))</f>
        <v/>
      </c>
      <c r="O44" s="141" t="str">
        <f t="shared" si="7"/>
        <v/>
      </c>
      <c r="P44" s="142" t="str">
        <f>IF($B44=0,"",SUMIFS(INPUT_DATA!O:O,INPUT_DATA!$A:$A,$B44,INPUT_DATA!$B:$B,"S"))</f>
        <v/>
      </c>
      <c r="Q44" s="142" t="str">
        <f t="shared" si="8"/>
        <v/>
      </c>
      <c r="R44" s="142" t="str">
        <f>IF($B44=0,"",SUMIFS(INPUT_DATA!BL:BL,INPUT_DATA!$A:$A,$B44,INPUT_DATA!$B:$B,"S"))</f>
        <v/>
      </c>
      <c r="S44" s="143" t="str">
        <f>IF($B44=0,"",SUMIFS(INPUT_DATA!P:P,INPUT_DATA!$A:$A,$B44,INPUT_DATA!$B:$B,"S"))</f>
        <v/>
      </c>
      <c r="T44" s="143" t="str">
        <f>IF($B44=0,"",SUMIFS(INPUT_DATA!Q:Q,INPUT_DATA!$A:$A,$B44,INPUT_DATA!$B:$B,"S"))</f>
        <v/>
      </c>
      <c r="U44" s="143" t="str">
        <f>IF($B44=0,"",SUMIFS(INPUT_DATA!R:R,INPUT_DATA!$A:$A,$B44,INPUT_DATA!$B:$B,"S"))</f>
        <v/>
      </c>
      <c r="V44" s="144" t="str">
        <f>IF($B44=0,"",SUMIFS(INPUT_DATA!S:S,INPUT_DATA!$A:$A,$B44,INPUT_DATA!$B:$B,"S"))</f>
        <v/>
      </c>
      <c r="W44" s="144" t="str">
        <f>IF($B44=0,"",SUMIFS(INPUT_DATA!T:T,INPUT_DATA!$A:$A,$B44,INPUT_DATA!$B:$B,"S"))</f>
        <v/>
      </c>
      <c r="X44" s="144" t="str">
        <f>IF($B44=0,"",SUMIFS(INPUT_DATA!U:U,INPUT_DATA!$A:$A,$B44,INPUT_DATA!$B:$B,"S"))</f>
        <v/>
      </c>
      <c r="Y44" s="144" t="str">
        <f>IF($B44=0,"",SUMIFS(INPUT_DATA!V:V,INPUT_DATA!$A:$A,$B44,INPUT_DATA!$B:$B,"S"))</f>
        <v/>
      </c>
      <c r="Z44" s="144" t="str">
        <f>IF($B44=0,"",SUMIFS(INPUT_DATA!W:W,INPUT_DATA!$A:$A,$B44,INPUT_DATA!$B:$B,"S"))</f>
        <v/>
      </c>
      <c r="AA44" s="144" t="str">
        <f>IF($B44=0,"",SUMIFS(INPUT_DATA!X:X,INPUT_DATA!$A:$A,$B44,INPUT_DATA!$B:$B,"S"))</f>
        <v/>
      </c>
      <c r="AB44" s="144" t="str">
        <f>IF($B44=0,"",SUMIFS(INPUT_DATA!Y:Y,INPUT_DATA!$A:$A,$B44,INPUT_DATA!$B:$B,"S"))</f>
        <v/>
      </c>
      <c r="AC44" s="144" t="str">
        <f>IF($B44=0,"",SUMIFS(INPUT_DATA!Z:Z,INPUT_DATA!$A:$A,$B44,INPUT_DATA!$B:$B,"S"))</f>
        <v/>
      </c>
      <c r="AD44" s="144" t="str">
        <f>IF($B44=0,"",SUMIFS(INPUT_DATA!AA:AA,INPUT_DATA!$A:$A,$B44,INPUT_DATA!$B:$B,"S"))</f>
        <v/>
      </c>
      <c r="AE44" s="144" t="str">
        <f>IF($B44=0,"",SUMIFS(INPUT_DATA!AB:AB,INPUT_DATA!$A:$A,$B44,INPUT_DATA!$B:$B,"S"))</f>
        <v/>
      </c>
      <c r="AF44" s="144" t="str">
        <f>IF($B44=0,"",SUMIFS(INPUT_DATA!AC:AC,INPUT_DATA!$A:$A,$B44,INPUT_DATA!$B:$B,"S"))</f>
        <v/>
      </c>
      <c r="AG44" s="144" t="str">
        <f>IF($B44=0,"",SUMIFS(INPUT_DATA!AD:AD,INPUT_DATA!$A:$A,$B44,INPUT_DATA!$B:$B,"S"))</f>
        <v/>
      </c>
      <c r="AH44" s="144" t="str">
        <f>IF($B44=0,"",SUMIFS(INPUT_DATA!AE:AE,INPUT_DATA!$A:$A,$B44,INPUT_DATA!$B:$B,"S"))</f>
        <v/>
      </c>
      <c r="AI44" s="144" t="str">
        <f>IF($B44=0,"",SUMIFS(INPUT_DATA!AF:AF,INPUT_DATA!$A:$A,$B44,INPUT_DATA!$B:$B,"S"))</f>
        <v/>
      </c>
      <c r="AJ44" s="144" t="str">
        <f>IF($B44=0,"",SUMIFS(INPUT_DATA!AG:AG,INPUT_DATA!$A:$A,$B44,INPUT_DATA!$B:$B,"S"))</f>
        <v/>
      </c>
      <c r="AK44" s="144" t="str">
        <f>IF($B44=0,"",SUMIFS(INPUT_DATA!AK:AK,INPUT_DATA!$A:$A,$B44,INPUT_DATA!$B:$B,"S"))</f>
        <v/>
      </c>
      <c r="AL44" s="144" t="str">
        <f>IF($B44=0,"",SUMIFS(INPUT_DATA!AL:AL,INPUT_DATA!$A:$A,$B44,INPUT_DATA!$B:$B,"S"))</f>
        <v/>
      </c>
      <c r="AM44" s="144" t="str">
        <f>IF($B44=0,"",SUMIFS(INPUT_DATA!AM:AM,INPUT_DATA!$A:$A,$B44,INPUT_DATA!$B:$B,"S"))</f>
        <v/>
      </c>
      <c r="AN44" s="144" t="str">
        <f>IF($B44=0,"",SUMIFS(INPUT_DATA!AN:AN,INPUT_DATA!$A:$A,$B44,INPUT_DATA!$B:$B,"S"))</f>
        <v/>
      </c>
      <c r="AO44" s="144" t="str">
        <f>IF($B44=0,"",SUMIFS(INPUT_DATA!AO:AO,INPUT_DATA!$A:$A,$B44,INPUT_DATA!$B:$B,"S"))</f>
        <v/>
      </c>
      <c r="AP44" s="144" t="str">
        <f>IF($B44=0,"",SUMIFS(INPUT_DATA!AP:AP,INPUT_DATA!$A:$A,$B44,INPUT_DATA!$B:$B,"S"))</f>
        <v/>
      </c>
      <c r="AQ44" s="145" t="str">
        <f t="shared" si="9"/>
        <v/>
      </c>
      <c r="AR44" s="146" t="str">
        <f t="shared" si="10"/>
        <v/>
      </c>
      <c r="AS44" s="147" t="str">
        <f t="shared" si="11"/>
        <v/>
      </c>
      <c r="AT44" s="145" t="str">
        <f>IF($B44=0,"",SUMIFS(INPUT_DATA!AQ:AQ,INPUT_DATA!$A:$A,$B44,INPUT_DATA!$B:$B,"S"))</f>
        <v/>
      </c>
      <c r="AU44" s="146" t="str">
        <f>IF($B44=0,"",SUMIFS(INPUT_DATA!AR:AR,INPUT_DATA!$A:$A,$B44,INPUT_DATA!$B:$B,"S"))</f>
        <v/>
      </c>
      <c r="AV44" s="147" t="str">
        <f>IF($B44=0,"",SUMIFS(INPUT_DATA!AS:AS,INPUT_DATA!$A:$A,$B44,INPUT_DATA!$B:$B,"S"))</f>
        <v/>
      </c>
      <c r="AW44" s="145" t="str">
        <f t="shared" si="12"/>
        <v/>
      </c>
      <c r="AX44" s="146" t="str">
        <f t="shared" si="13"/>
        <v/>
      </c>
      <c r="AY44" s="147" t="str">
        <f t="shared" si="14"/>
        <v/>
      </c>
      <c r="AZ44" s="148"/>
      <c r="BA44" s="138" t="str">
        <f>IF($B44=0,"",SUMIFS(INPUT_DATA!C:C,INPUT_DATA!$A:$A,$B44,INPUT_DATA!$B:$B,"D"))</f>
        <v/>
      </c>
      <c r="BB44" s="149" t="str">
        <f>IF($B44=0,"",SUMIFS(INPUT_DATA!E:E,INPUT_DATA!$A:$A,$B44,INPUT_DATA!$B:$B,"D"))</f>
        <v/>
      </c>
      <c r="BC44" s="149" t="str">
        <f>IF($B44=0,"",SUMIFS(INPUT_DATA!F:F,INPUT_DATA!$A:$A,$B44,INPUT_DATA!$B:$B,"D"))</f>
        <v/>
      </c>
      <c r="BD44" s="149" t="str">
        <f>IF($B44=0,"",SUMIFS(INPUT_DATA!G:G,INPUT_DATA!$A:$A,$B44,INPUT_DATA!$B:$B,"D"))</f>
        <v/>
      </c>
      <c r="BE44" s="149" t="str">
        <f>IF($B44=0,"",SUMIFS(INPUT_DATA!H:H,INPUT_DATA!$A:$A,$B44,INPUT_DATA!$B:$B,"D"))</f>
        <v/>
      </c>
      <c r="BF44" s="149" t="str">
        <f>IF($B44=0,"",SUMIFS(INPUT_DATA!I:I,INPUT_DATA!$A:$A,$B44,INPUT_DATA!$B:$B,"D"))</f>
        <v/>
      </c>
      <c r="BG44" s="149" t="str">
        <f>IF($B44=0,"",SUMIFS(INPUT_DATA!J:J,INPUT_DATA!$A:$A,$B44,INPUT_DATA!$B:$B,"D"))</f>
        <v/>
      </c>
      <c r="BH44" s="149" t="str">
        <f>IF($B44=0,"",SUMIFS(INPUT_DATA!K:K,INPUT_DATA!$A:$A,$B44,INPUT_DATA!$B:$B,"D"))</f>
        <v/>
      </c>
      <c r="BI44" s="149" t="str">
        <f>IF($B44=0,"",SUMIFS(INPUT_DATA!L:L,INPUT_DATA!$A:$A,$B44,INPUT_DATA!$B:$B,"D"))</f>
        <v/>
      </c>
      <c r="BJ44" s="149" t="str">
        <f>IF($B44=0,"",SUMIFS(INPUT_DATA!M:M,INPUT_DATA!$A:$A,$B44,INPUT_DATA!$B:$B,"D"))</f>
        <v/>
      </c>
      <c r="BK44" s="149" t="str">
        <f>IF($B44=0,"",SUMIFS(INPUT_DATA!N:N,INPUT_DATA!$A:$A,$B44,INPUT_DATA!$B:$B,"D"))</f>
        <v/>
      </c>
      <c r="BL44" s="150" t="str">
        <f t="shared" si="5"/>
        <v/>
      </c>
      <c r="BM44" s="150" t="str">
        <f>IF($B44=0,"",SUMIFS(INPUT_DATA!O:O,INPUT_DATA!$A:$A,$B44,INPUT_DATA!$B:$B,"D"))</f>
        <v/>
      </c>
      <c r="BN44" s="150" t="str">
        <f t="shared" si="15"/>
        <v/>
      </c>
      <c r="BO44" s="153" t="str">
        <f>IF($B44=0,"",SUMIFS(INPUT_DATA!P:P,INPUT_DATA!$A:$A,$B44,INPUT_DATA!$B:$B,"D"))</f>
        <v/>
      </c>
      <c r="BP44" s="139" t="str">
        <f>IF($B44=0,"",SUMIFS(INPUT_DATA!Q:Q,INPUT_DATA!$A:$A,$B44,INPUT_DATA!$B:$B,"D"))</f>
        <v/>
      </c>
      <c r="BQ44" s="139" t="str">
        <f>IF($B44=0,"",SUMIFS(INPUT_DATA!R:R,INPUT_DATA!$A:$A,$B44,INPUT_DATA!$B:$B,"D"))</f>
        <v/>
      </c>
      <c r="BR44" s="149" t="str">
        <f>IF($B44=0,"",SUMIFS(INPUT_DATA!S:S,INPUT_DATA!$A:$A,$B44,INPUT_DATA!$B:$B,"D"))</f>
        <v/>
      </c>
      <c r="BS44" s="149" t="str">
        <f>IF($B44=0,"",SUMIFS(INPUT_DATA!T:T,INPUT_DATA!$A:$A,$B44,INPUT_DATA!$B:$B,"D"))</f>
        <v/>
      </c>
      <c r="BT44" s="149" t="str">
        <f>IF($B44=0,"",SUMIFS(INPUT_DATA!U:U,INPUT_DATA!$A:$A,$B44,INPUT_DATA!$B:$B,"D"))</f>
        <v/>
      </c>
      <c r="BU44" s="149" t="str">
        <f>IF($B44=0,"",SUMIFS(INPUT_DATA!V:V,INPUT_DATA!$A:$A,$B44,INPUT_DATA!$B:$B,"D"))</f>
        <v/>
      </c>
      <c r="BV44" s="149" t="str">
        <f>IF($B44=0,"",SUMIFS(INPUT_DATA!W:W,INPUT_DATA!$A:$A,$B44,INPUT_DATA!$B:$B,"D"))</f>
        <v/>
      </c>
      <c r="BW44" s="149" t="str">
        <f>IF($B44=0,"",SUMIFS(INPUT_DATA!X:X,INPUT_DATA!$A:$A,$B44,INPUT_DATA!$B:$B,"D"))</f>
        <v/>
      </c>
      <c r="BX44" s="149" t="str">
        <f>IF($B44=0,"",SUMIFS(INPUT_DATA!Y:Y,INPUT_DATA!$A:$A,$B44,INPUT_DATA!$B:$B,"D"))</f>
        <v/>
      </c>
      <c r="BY44" s="149" t="str">
        <f>IF($B44=0,"",SUMIFS(INPUT_DATA!Z:Z,INPUT_DATA!$A:$A,$B44,INPUT_DATA!$B:$B,"D"))</f>
        <v/>
      </c>
      <c r="BZ44" s="149" t="str">
        <f>IF($B44=0,"",SUMIFS(INPUT_DATA!AA:AA,INPUT_DATA!$A:$A,$B44,INPUT_DATA!$B:$B,"D"))</f>
        <v/>
      </c>
      <c r="CA44" s="149" t="str">
        <f>IF($B44=0,"",SUMIFS(INPUT_DATA!AB:AB,INPUT_DATA!$A:$A,$B44,INPUT_DATA!$B:$B,"D"))</f>
        <v/>
      </c>
      <c r="CB44" s="149" t="str">
        <f>IF($B44=0,"",SUMIFS(INPUT_DATA!AC:AC,INPUT_DATA!$A:$A,$B44,INPUT_DATA!$B:$B,"D"))</f>
        <v/>
      </c>
      <c r="CC44" s="149" t="str">
        <f>IF($B44=0,"",SUMIFS(INPUT_DATA!AD:AD,INPUT_DATA!$A:$A,$B44,INPUT_DATA!$B:$B,"D"))</f>
        <v/>
      </c>
      <c r="CD44" s="149" t="str">
        <f>IF($B44=0,"",SUMIFS(INPUT_DATA!AE:AE,INPUT_DATA!$A:$A,$B44,INPUT_DATA!$B:$B,"D"))</f>
        <v/>
      </c>
      <c r="CE44" s="149" t="str">
        <f>IF($B44=0,"",SUMIFS(INPUT_DATA!AF:AF,INPUT_DATA!$A:$A,$B44,INPUT_DATA!$B:$B,"D"))</f>
        <v/>
      </c>
      <c r="CF44" s="149" t="str">
        <f>IF($B44=0,"",SUMIFS(INPUT_DATA!AG:AG,INPUT_DATA!$A:$A,$B44,INPUT_DATA!$B:$B,"D"))</f>
        <v/>
      </c>
      <c r="CG44" s="149" t="str">
        <f>IF($B44=0,"",SUMIFS(INPUT_DATA!AH:AH,INPUT_DATA!$A:$A,$B44,INPUT_DATA!$B:$B,"D"))</f>
        <v/>
      </c>
      <c r="CH44" s="149" t="str">
        <f>IF($B44=0,"",SUMIFS(INPUT_DATA!AI:AI,INPUT_DATA!$A:$A,$B44,INPUT_DATA!$B:$B,"D"))</f>
        <v/>
      </c>
      <c r="CI44" s="149" t="str">
        <f>IF($B44=0,"",SUMIFS(INPUT_DATA!AJ:AJ,INPUT_DATA!$A:$A,$B44,INPUT_DATA!$B:$B,"D"))</f>
        <v/>
      </c>
      <c r="CJ44" s="140" t="str">
        <f>IF($B44=0,"",SUMIFS(INPUT_DATA!AK:AK,INPUT_DATA!$A:$A,$B44,INPUT_DATA!$B:$B,"D"))</f>
        <v/>
      </c>
      <c r="CK44" s="140" t="str">
        <f>IF($B44=0,"",SUMIFS(INPUT_DATA!AL:AL,INPUT_DATA!$A:$A,$B44,INPUT_DATA!$B:$B,"D"))</f>
        <v/>
      </c>
      <c r="CL44" s="140" t="str">
        <f>IF($B44=0,"",SUMIFS(INPUT_DATA!AM:AM,INPUT_DATA!$A:$A,$B44,INPUT_DATA!$B:$B,"D"))</f>
        <v/>
      </c>
      <c r="CM44" s="140" t="str">
        <f>IF($B44=0,"",SUMIFS(INPUT_DATA!AN:AN,INPUT_DATA!$A:$A,$B44,INPUT_DATA!$B:$B,"D"))</f>
        <v/>
      </c>
      <c r="CN44" s="140" t="str">
        <f>IF($B44=0,"",SUMIFS(INPUT_DATA!AO:AO,INPUT_DATA!$A:$A,$B44,INPUT_DATA!$B:$B,"D"))</f>
        <v/>
      </c>
      <c r="CO44" s="140" t="str">
        <f>IF($B44=0,"",SUMIFS(INPUT_DATA!AP:AP,INPUT_DATA!$A:$A,$B44,INPUT_DATA!$B:$B,"D"))</f>
        <v/>
      </c>
      <c r="CP44" s="154" t="str">
        <f t="shared" si="6"/>
        <v/>
      </c>
      <c r="CQ44" s="154" t="str">
        <f t="shared" si="2"/>
        <v/>
      </c>
      <c r="CR44" s="154" t="str">
        <f t="shared" si="3"/>
        <v/>
      </c>
      <c r="CS44" s="139" t="str">
        <f>IF($B44=0,"",SUMIFS(INPUT_DATA!AQ:AQ,INPUT_DATA!$A:$A,$B44,INPUT_DATA!$B:$B,"D"))</f>
        <v/>
      </c>
      <c r="CT44" s="154" t="str">
        <f>IF($B44=0,"",SUMIFS(INPUT_DATA!AR:AR,INPUT_DATA!$A:$A,$B44,INPUT_DATA!$B:$B,"D"))</f>
        <v/>
      </c>
      <c r="CU44" s="154" t="str">
        <f>IF($B44=0,"",SUMIFS(INPUT_DATA!AS:AS,INPUT_DATA!$A:$A,$B44,INPUT_DATA!$B:$B,"D"))</f>
        <v/>
      </c>
      <c r="CV44" s="139" t="str">
        <f t="shared" si="17"/>
        <v/>
      </c>
      <c r="CW44" s="154" t="str">
        <f t="shared" si="18"/>
        <v/>
      </c>
      <c r="CX44" s="155" t="str">
        <f t="shared" si="19"/>
        <v/>
      </c>
      <c r="CY44" s="148"/>
    </row>
    <row r="45" spans="2:103">
      <c r="B45" s="137">
        <f>INPUT_DATA!CR32</f>
        <v>0</v>
      </c>
      <c r="C45" s="139" t="str">
        <f>IF($B45=0,"",SUMIFS(INPUT_DATA!C:C,INPUT_DATA!$A:$A,$B45,INPUT_DATA!$B:$B,"S"))</f>
        <v/>
      </c>
      <c r="D45" s="139" t="str">
        <f>IF($B45=0,"",SUMIFS(INPUT_DATA!D:D,INPUT_DATA!$A:$A,$B45,INPUT_DATA!$B:$B,"S"))</f>
        <v/>
      </c>
      <c r="E45" s="140" t="str">
        <f>IF($B45=0,"",SUMIFS(INPUT_DATA!E:E,INPUT_DATA!$A:$A,$B45,INPUT_DATA!$B:$B,"S"))</f>
        <v/>
      </c>
      <c r="F45" s="140" t="str">
        <f>IF($B45=0,"",SUMIFS(INPUT_DATA!F:F,INPUT_DATA!$A:$A,$B45,INPUT_DATA!$B:$B,"S"))</f>
        <v/>
      </c>
      <c r="G45" s="140" t="str">
        <f>IF($B45=0,"",SUMIFS(INPUT_DATA!G:G,INPUT_DATA!$A:$A,$B45,INPUT_DATA!$B:$B,"S"))</f>
        <v/>
      </c>
      <c r="H45" s="140" t="str">
        <f>IF($B45=0,"",SUMIFS(INPUT_DATA!H:H,INPUT_DATA!$A:$A,$B45,INPUT_DATA!$B:$B,"S"))</f>
        <v/>
      </c>
      <c r="I45" s="140" t="str">
        <f>IF($B45=0,"",SUMIFS(INPUT_DATA!I:I,INPUT_DATA!$A:$A,$B45,INPUT_DATA!$B:$B,"S"))</f>
        <v/>
      </c>
      <c r="J45" s="140" t="str">
        <f>IF($B45=0,"",SUMIFS(INPUT_DATA!J:J,INPUT_DATA!$A:$A,$B45,INPUT_DATA!$B:$B,"S"))</f>
        <v/>
      </c>
      <c r="K45" s="140" t="str">
        <f>IF($B45=0,"",SUMIFS(INPUT_DATA!K:K,INPUT_DATA!$A:$A,$B45,INPUT_DATA!$B:$B,"S"))</f>
        <v/>
      </c>
      <c r="L45" s="140" t="str">
        <f>IF($B45=0,"",SUMIFS(INPUT_DATA!L:L,INPUT_DATA!$A:$A,$B45,INPUT_DATA!$B:$B,"S"))</f>
        <v/>
      </c>
      <c r="M45" s="140" t="str">
        <f>IF($B45=0,"",SUMIFS(INPUT_DATA!M:M,INPUT_DATA!$A:$A,$B45,INPUT_DATA!$B:$B,"S"))</f>
        <v/>
      </c>
      <c r="N45" s="140" t="str">
        <f>IF($B45=0,"",SUMIFS(INPUT_DATA!N:N,INPUT_DATA!$A:$A,$B45,INPUT_DATA!$B:$B,"S"))</f>
        <v/>
      </c>
      <c r="O45" s="141" t="str">
        <f t="shared" si="7"/>
        <v/>
      </c>
      <c r="P45" s="142" t="str">
        <f>IF($B45=0,"",SUMIFS(INPUT_DATA!O:O,INPUT_DATA!$A:$A,$B45,INPUT_DATA!$B:$B,"S"))</f>
        <v/>
      </c>
      <c r="Q45" s="142" t="str">
        <f t="shared" si="8"/>
        <v/>
      </c>
      <c r="R45" s="142" t="str">
        <f>IF($B45=0,"",SUMIFS(INPUT_DATA!BL:BL,INPUT_DATA!$A:$A,$B45,INPUT_DATA!$B:$B,"S"))</f>
        <v/>
      </c>
      <c r="S45" s="143" t="str">
        <f>IF($B45=0,"",SUMIFS(INPUT_DATA!P:P,INPUT_DATA!$A:$A,$B45,INPUT_DATA!$B:$B,"S"))</f>
        <v/>
      </c>
      <c r="T45" s="143" t="str">
        <f>IF($B45=0,"",SUMIFS(INPUT_DATA!Q:Q,INPUT_DATA!$A:$A,$B45,INPUT_DATA!$B:$B,"S"))</f>
        <v/>
      </c>
      <c r="U45" s="143" t="str">
        <f>IF($B45=0,"",SUMIFS(INPUT_DATA!R:R,INPUT_DATA!$A:$A,$B45,INPUT_DATA!$B:$B,"S"))</f>
        <v/>
      </c>
      <c r="V45" s="144" t="str">
        <f>IF($B45=0,"",SUMIFS(INPUT_DATA!S:S,INPUT_DATA!$A:$A,$B45,INPUT_DATA!$B:$B,"S"))</f>
        <v/>
      </c>
      <c r="W45" s="144" t="str">
        <f>IF($B45=0,"",SUMIFS(INPUT_DATA!T:T,INPUT_DATA!$A:$A,$B45,INPUT_DATA!$B:$B,"S"))</f>
        <v/>
      </c>
      <c r="X45" s="144" t="str">
        <f>IF($B45=0,"",SUMIFS(INPUT_DATA!U:U,INPUT_DATA!$A:$A,$B45,INPUT_DATA!$B:$B,"S"))</f>
        <v/>
      </c>
      <c r="Y45" s="144" t="str">
        <f>IF($B45=0,"",SUMIFS(INPUT_DATA!V:V,INPUT_DATA!$A:$A,$B45,INPUT_DATA!$B:$B,"S"))</f>
        <v/>
      </c>
      <c r="Z45" s="144" t="str">
        <f>IF($B45=0,"",SUMIFS(INPUT_DATA!W:W,INPUT_DATA!$A:$A,$B45,INPUT_DATA!$B:$B,"S"))</f>
        <v/>
      </c>
      <c r="AA45" s="144" t="str">
        <f>IF($B45=0,"",SUMIFS(INPUT_DATA!X:X,INPUT_DATA!$A:$A,$B45,INPUT_DATA!$B:$B,"S"))</f>
        <v/>
      </c>
      <c r="AB45" s="144" t="str">
        <f>IF($B45=0,"",SUMIFS(INPUT_DATA!Y:Y,INPUT_DATA!$A:$A,$B45,INPUT_DATA!$B:$B,"S"))</f>
        <v/>
      </c>
      <c r="AC45" s="144" t="str">
        <f>IF($B45=0,"",SUMIFS(INPUT_DATA!Z:Z,INPUT_DATA!$A:$A,$B45,INPUT_DATA!$B:$B,"S"))</f>
        <v/>
      </c>
      <c r="AD45" s="144" t="str">
        <f>IF($B45=0,"",SUMIFS(INPUT_DATA!AA:AA,INPUT_DATA!$A:$A,$B45,INPUT_DATA!$B:$B,"S"))</f>
        <v/>
      </c>
      <c r="AE45" s="144" t="str">
        <f>IF($B45=0,"",SUMIFS(INPUT_DATA!AB:AB,INPUT_DATA!$A:$A,$B45,INPUT_DATA!$B:$B,"S"))</f>
        <v/>
      </c>
      <c r="AF45" s="144" t="str">
        <f>IF($B45=0,"",SUMIFS(INPUT_DATA!AC:AC,INPUT_DATA!$A:$A,$B45,INPUT_DATA!$B:$B,"S"))</f>
        <v/>
      </c>
      <c r="AG45" s="144" t="str">
        <f>IF($B45=0,"",SUMIFS(INPUT_DATA!AD:AD,INPUT_DATA!$A:$A,$B45,INPUT_DATA!$B:$B,"S"))</f>
        <v/>
      </c>
      <c r="AH45" s="144" t="str">
        <f>IF($B45=0,"",SUMIFS(INPUT_DATA!AE:AE,INPUT_DATA!$A:$A,$B45,INPUT_DATA!$B:$B,"S"))</f>
        <v/>
      </c>
      <c r="AI45" s="144" t="str">
        <f>IF($B45=0,"",SUMIFS(INPUT_DATA!AF:AF,INPUT_DATA!$A:$A,$B45,INPUT_DATA!$B:$B,"S"))</f>
        <v/>
      </c>
      <c r="AJ45" s="144" t="str">
        <f>IF($B45=0,"",SUMIFS(INPUT_DATA!AG:AG,INPUT_DATA!$A:$A,$B45,INPUT_DATA!$B:$B,"S"))</f>
        <v/>
      </c>
      <c r="AK45" s="144" t="str">
        <f>IF($B45=0,"",SUMIFS(INPUT_DATA!AK:AK,INPUT_DATA!$A:$A,$B45,INPUT_DATA!$B:$B,"S"))</f>
        <v/>
      </c>
      <c r="AL45" s="144" t="str">
        <f>IF($B45=0,"",SUMIFS(INPUT_DATA!AL:AL,INPUT_DATA!$A:$A,$B45,INPUT_DATA!$B:$B,"S"))</f>
        <v/>
      </c>
      <c r="AM45" s="144" t="str">
        <f>IF($B45=0,"",SUMIFS(INPUT_DATA!AM:AM,INPUT_DATA!$A:$A,$B45,INPUT_DATA!$B:$B,"S"))</f>
        <v/>
      </c>
      <c r="AN45" s="144" t="str">
        <f>IF($B45=0,"",SUMIFS(INPUT_DATA!AN:AN,INPUT_DATA!$A:$A,$B45,INPUT_DATA!$B:$B,"S"))</f>
        <v/>
      </c>
      <c r="AO45" s="144" t="str">
        <f>IF($B45=0,"",SUMIFS(INPUT_DATA!AO:AO,INPUT_DATA!$A:$A,$B45,INPUT_DATA!$B:$B,"S"))</f>
        <v/>
      </c>
      <c r="AP45" s="144" t="str">
        <f>IF($B45=0,"",SUMIFS(INPUT_DATA!AP:AP,INPUT_DATA!$A:$A,$B45,INPUT_DATA!$B:$B,"S"))</f>
        <v/>
      </c>
      <c r="AQ45" s="145" t="str">
        <f t="shared" si="9"/>
        <v/>
      </c>
      <c r="AR45" s="146" t="str">
        <f t="shared" si="10"/>
        <v/>
      </c>
      <c r="AS45" s="147" t="str">
        <f t="shared" si="11"/>
        <v/>
      </c>
      <c r="AT45" s="145" t="str">
        <f>IF($B45=0,"",SUMIFS(INPUT_DATA!AQ:AQ,INPUT_DATA!$A:$A,$B45,INPUT_DATA!$B:$B,"S"))</f>
        <v/>
      </c>
      <c r="AU45" s="146" t="str">
        <f>IF($B45=0,"",SUMIFS(INPUT_DATA!AR:AR,INPUT_DATA!$A:$A,$B45,INPUT_DATA!$B:$B,"S"))</f>
        <v/>
      </c>
      <c r="AV45" s="147" t="str">
        <f>IF($B45=0,"",SUMIFS(INPUT_DATA!AS:AS,INPUT_DATA!$A:$A,$B45,INPUT_DATA!$B:$B,"S"))</f>
        <v/>
      </c>
      <c r="AW45" s="145" t="str">
        <f t="shared" si="12"/>
        <v/>
      </c>
      <c r="AX45" s="146" t="str">
        <f t="shared" si="13"/>
        <v/>
      </c>
      <c r="AY45" s="147" t="str">
        <f t="shared" si="14"/>
        <v/>
      </c>
      <c r="AZ45" s="148"/>
      <c r="BA45" s="138" t="str">
        <f>IF($B45=0,"",SUMIFS(INPUT_DATA!C:C,INPUT_DATA!$A:$A,$B45,INPUT_DATA!$B:$B,"D"))</f>
        <v/>
      </c>
      <c r="BB45" s="149" t="str">
        <f>IF($B45=0,"",SUMIFS(INPUT_DATA!E:E,INPUT_DATA!$A:$A,$B45,INPUT_DATA!$B:$B,"D"))</f>
        <v/>
      </c>
      <c r="BC45" s="149" t="str">
        <f>IF($B45=0,"",SUMIFS(INPUT_DATA!F:F,INPUT_DATA!$A:$A,$B45,INPUT_DATA!$B:$B,"D"))</f>
        <v/>
      </c>
      <c r="BD45" s="149" t="str">
        <f>IF($B45=0,"",SUMIFS(INPUT_DATA!G:G,INPUT_DATA!$A:$A,$B45,INPUT_DATA!$B:$B,"D"))</f>
        <v/>
      </c>
      <c r="BE45" s="149" t="str">
        <f>IF($B45=0,"",SUMIFS(INPUT_DATA!H:H,INPUT_DATA!$A:$A,$B45,INPUT_DATA!$B:$B,"D"))</f>
        <v/>
      </c>
      <c r="BF45" s="149" t="str">
        <f>IF($B45=0,"",SUMIFS(INPUT_DATA!I:I,INPUT_DATA!$A:$A,$B45,INPUT_DATA!$B:$B,"D"))</f>
        <v/>
      </c>
      <c r="BG45" s="149" t="str">
        <f>IF($B45=0,"",SUMIFS(INPUT_DATA!J:J,INPUT_DATA!$A:$A,$B45,INPUT_DATA!$B:$B,"D"))</f>
        <v/>
      </c>
      <c r="BH45" s="149" t="str">
        <f>IF($B45=0,"",SUMIFS(INPUT_DATA!K:K,INPUT_DATA!$A:$A,$B45,INPUT_DATA!$B:$B,"D"))</f>
        <v/>
      </c>
      <c r="BI45" s="149" t="str">
        <f>IF($B45=0,"",SUMIFS(INPUT_DATA!L:L,INPUT_DATA!$A:$A,$B45,INPUT_DATA!$B:$B,"D"))</f>
        <v/>
      </c>
      <c r="BJ45" s="149" t="str">
        <f>IF($B45=0,"",SUMIFS(INPUT_DATA!M:M,INPUT_DATA!$A:$A,$B45,INPUT_DATA!$B:$B,"D"))</f>
        <v/>
      </c>
      <c r="BK45" s="149" t="str">
        <f>IF($B45=0,"",SUMIFS(INPUT_DATA!N:N,INPUT_DATA!$A:$A,$B45,INPUT_DATA!$B:$B,"D"))</f>
        <v/>
      </c>
      <c r="BL45" s="150" t="str">
        <f t="shared" si="5"/>
        <v/>
      </c>
      <c r="BM45" s="150" t="str">
        <f>IF($B45=0,"",SUMIFS(INPUT_DATA!O:O,INPUT_DATA!$A:$A,$B45,INPUT_DATA!$B:$B,"D"))</f>
        <v/>
      </c>
      <c r="BN45" s="150" t="str">
        <f t="shared" si="15"/>
        <v/>
      </c>
      <c r="BO45" s="153" t="str">
        <f>IF($B45=0,"",SUMIFS(INPUT_DATA!P:P,INPUT_DATA!$A:$A,$B45,INPUT_DATA!$B:$B,"D"))</f>
        <v/>
      </c>
      <c r="BP45" s="139" t="str">
        <f>IF($B45=0,"",SUMIFS(INPUT_DATA!Q:Q,INPUT_DATA!$A:$A,$B45,INPUT_DATA!$B:$B,"D"))</f>
        <v/>
      </c>
      <c r="BQ45" s="139" t="str">
        <f>IF($B45=0,"",SUMIFS(INPUT_DATA!R:R,INPUT_DATA!$A:$A,$B45,INPUT_DATA!$B:$B,"D"))</f>
        <v/>
      </c>
      <c r="BR45" s="149" t="str">
        <f>IF($B45=0,"",SUMIFS(INPUT_DATA!S:S,INPUT_DATA!$A:$A,$B45,INPUT_DATA!$B:$B,"D"))</f>
        <v/>
      </c>
      <c r="BS45" s="149" t="str">
        <f>IF($B45=0,"",SUMIFS(INPUT_DATA!T:T,INPUT_DATA!$A:$A,$B45,INPUT_DATA!$B:$B,"D"))</f>
        <v/>
      </c>
      <c r="BT45" s="149" t="str">
        <f>IF($B45=0,"",SUMIFS(INPUT_DATA!U:U,INPUT_DATA!$A:$A,$B45,INPUT_DATA!$B:$B,"D"))</f>
        <v/>
      </c>
      <c r="BU45" s="149" t="str">
        <f>IF($B45=0,"",SUMIFS(INPUT_DATA!V:V,INPUT_DATA!$A:$A,$B45,INPUT_DATA!$B:$B,"D"))</f>
        <v/>
      </c>
      <c r="BV45" s="149" t="str">
        <f>IF($B45=0,"",SUMIFS(INPUT_DATA!W:W,INPUT_DATA!$A:$A,$B45,INPUT_DATA!$B:$B,"D"))</f>
        <v/>
      </c>
      <c r="BW45" s="149" t="str">
        <f>IF($B45=0,"",SUMIFS(INPUT_DATA!X:X,INPUT_DATA!$A:$A,$B45,INPUT_DATA!$B:$B,"D"))</f>
        <v/>
      </c>
      <c r="BX45" s="149" t="str">
        <f>IF($B45=0,"",SUMIFS(INPUT_DATA!Y:Y,INPUT_DATA!$A:$A,$B45,INPUT_DATA!$B:$B,"D"))</f>
        <v/>
      </c>
      <c r="BY45" s="149" t="str">
        <f>IF($B45=0,"",SUMIFS(INPUT_DATA!Z:Z,INPUT_DATA!$A:$A,$B45,INPUT_DATA!$B:$B,"D"))</f>
        <v/>
      </c>
      <c r="BZ45" s="149" t="str">
        <f>IF($B45=0,"",SUMIFS(INPUT_DATA!AA:AA,INPUT_DATA!$A:$A,$B45,INPUT_DATA!$B:$B,"D"))</f>
        <v/>
      </c>
      <c r="CA45" s="149" t="str">
        <f>IF($B45=0,"",SUMIFS(INPUT_DATA!AB:AB,INPUT_DATA!$A:$A,$B45,INPUT_DATA!$B:$B,"D"))</f>
        <v/>
      </c>
      <c r="CB45" s="149" t="str">
        <f>IF($B45=0,"",SUMIFS(INPUT_DATA!AC:AC,INPUT_DATA!$A:$A,$B45,INPUT_DATA!$B:$B,"D"))</f>
        <v/>
      </c>
      <c r="CC45" s="149" t="str">
        <f>IF($B45=0,"",SUMIFS(INPUT_DATA!AD:AD,INPUT_DATA!$A:$A,$B45,INPUT_DATA!$B:$B,"D"))</f>
        <v/>
      </c>
      <c r="CD45" s="149" t="str">
        <f>IF($B45=0,"",SUMIFS(INPUT_DATA!AE:AE,INPUT_DATA!$A:$A,$B45,INPUT_DATA!$B:$B,"D"))</f>
        <v/>
      </c>
      <c r="CE45" s="149" t="str">
        <f>IF($B45=0,"",SUMIFS(INPUT_DATA!AF:AF,INPUT_DATA!$A:$A,$B45,INPUT_DATA!$B:$B,"D"))</f>
        <v/>
      </c>
      <c r="CF45" s="149" t="str">
        <f>IF($B45=0,"",SUMIFS(INPUT_DATA!AG:AG,INPUT_DATA!$A:$A,$B45,INPUT_DATA!$B:$B,"D"))</f>
        <v/>
      </c>
      <c r="CG45" s="149" t="str">
        <f>IF($B45=0,"",SUMIFS(INPUT_DATA!AH:AH,INPUT_DATA!$A:$A,$B45,INPUT_DATA!$B:$B,"D"))</f>
        <v/>
      </c>
      <c r="CH45" s="149" t="str">
        <f>IF($B45=0,"",SUMIFS(INPUT_DATA!AI:AI,INPUT_DATA!$A:$A,$B45,INPUT_DATA!$B:$B,"D"))</f>
        <v/>
      </c>
      <c r="CI45" s="149" t="str">
        <f>IF($B45=0,"",SUMIFS(INPUT_DATA!AJ:AJ,INPUT_DATA!$A:$A,$B45,INPUT_DATA!$B:$B,"D"))</f>
        <v/>
      </c>
      <c r="CJ45" s="140" t="str">
        <f>IF($B45=0,"",SUMIFS(INPUT_DATA!AK:AK,INPUT_DATA!$A:$A,$B45,INPUT_DATA!$B:$B,"D"))</f>
        <v/>
      </c>
      <c r="CK45" s="140" t="str">
        <f>IF($B45=0,"",SUMIFS(INPUT_DATA!AL:AL,INPUT_DATA!$A:$A,$B45,INPUT_DATA!$B:$B,"D"))</f>
        <v/>
      </c>
      <c r="CL45" s="140" t="str">
        <f>IF($B45=0,"",SUMIFS(INPUT_DATA!AM:AM,INPUT_DATA!$A:$A,$B45,INPUT_DATA!$B:$B,"D"))</f>
        <v/>
      </c>
      <c r="CM45" s="140" t="str">
        <f>IF($B45=0,"",SUMIFS(INPUT_DATA!AN:AN,INPUT_DATA!$A:$A,$B45,INPUT_DATA!$B:$B,"D"))</f>
        <v/>
      </c>
      <c r="CN45" s="140" t="str">
        <f>IF($B45=0,"",SUMIFS(INPUT_DATA!AO:AO,INPUT_DATA!$A:$A,$B45,INPUT_DATA!$B:$B,"D"))</f>
        <v/>
      </c>
      <c r="CO45" s="140" t="str">
        <f>IF($B45=0,"",SUMIFS(INPUT_DATA!AP:AP,INPUT_DATA!$A:$A,$B45,INPUT_DATA!$B:$B,"D"))</f>
        <v/>
      </c>
      <c r="CP45" s="154" t="str">
        <f t="shared" si="6"/>
        <v/>
      </c>
      <c r="CQ45" s="154" t="str">
        <f t="shared" si="2"/>
        <v/>
      </c>
      <c r="CR45" s="154" t="str">
        <f t="shared" si="3"/>
        <v/>
      </c>
      <c r="CS45" s="139" t="str">
        <f>IF($B45=0,"",SUMIFS(INPUT_DATA!AQ:AQ,INPUT_DATA!$A:$A,$B45,INPUT_DATA!$B:$B,"D"))</f>
        <v/>
      </c>
      <c r="CT45" s="154" t="str">
        <f>IF($B45=0,"",SUMIFS(INPUT_DATA!AR:AR,INPUT_DATA!$A:$A,$B45,INPUT_DATA!$B:$B,"D"))</f>
        <v/>
      </c>
      <c r="CU45" s="154" t="str">
        <f>IF($B45=0,"",SUMIFS(INPUT_DATA!AS:AS,INPUT_DATA!$A:$A,$B45,INPUT_DATA!$B:$B,"D"))</f>
        <v/>
      </c>
      <c r="CV45" s="139" t="str">
        <f t="shared" si="17"/>
        <v/>
      </c>
      <c r="CW45" s="154" t="str">
        <f t="shared" si="18"/>
        <v/>
      </c>
      <c r="CX45" s="155" t="str">
        <f t="shared" si="19"/>
        <v/>
      </c>
      <c r="CY45" s="148"/>
    </row>
    <row r="46" spans="2:103">
      <c r="B46" s="137">
        <f>INPUT_DATA!CR33</f>
        <v>0</v>
      </c>
      <c r="C46" s="139" t="str">
        <f>IF($B46=0,"",SUMIFS(INPUT_DATA!C:C,INPUT_DATA!$A:$A,$B46,INPUT_DATA!$B:$B,"S"))</f>
        <v/>
      </c>
      <c r="D46" s="139" t="str">
        <f>IF($B46=0,"",SUMIFS(INPUT_DATA!D:D,INPUT_DATA!$A:$A,$B46,INPUT_DATA!$B:$B,"S"))</f>
        <v/>
      </c>
      <c r="E46" s="140" t="str">
        <f>IF($B46=0,"",SUMIFS(INPUT_DATA!E:E,INPUT_DATA!$A:$A,$B46,INPUT_DATA!$B:$B,"S"))</f>
        <v/>
      </c>
      <c r="F46" s="140" t="str">
        <f>IF($B46=0,"",SUMIFS(INPUT_DATA!F:F,INPUT_DATA!$A:$A,$B46,INPUT_DATA!$B:$B,"S"))</f>
        <v/>
      </c>
      <c r="G46" s="140" t="str">
        <f>IF($B46=0,"",SUMIFS(INPUT_DATA!G:G,INPUT_DATA!$A:$A,$B46,INPUT_DATA!$B:$B,"S"))</f>
        <v/>
      </c>
      <c r="H46" s="140" t="str">
        <f>IF($B46=0,"",SUMIFS(INPUT_DATA!H:H,INPUT_DATA!$A:$A,$B46,INPUT_DATA!$B:$B,"S"))</f>
        <v/>
      </c>
      <c r="I46" s="140" t="str">
        <f>IF($B46=0,"",SUMIFS(INPUT_DATA!I:I,INPUT_DATA!$A:$A,$B46,INPUT_DATA!$B:$B,"S"))</f>
        <v/>
      </c>
      <c r="J46" s="140" t="str">
        <f>IF($B46=0,"",SUMIFS(INPUT_DATA!J:J,INPUT_DATA!$A:$A,$B46,INPUT_DATA!$B:$B,"S"))</f>
        <v/>
      </c>
      <c r="K46" s="140" t="str">
        <f>IF($B46=0,"",SUMIFS(INPUT_DATA!K:K,INPUT_DATA!$A:$A,$B46,INPUT_DATA!$B:$B,"S"))</f>
        <v/>
      </c>
      <c r="L46" s="140" t="str">
        <f>IF($B46=0,"",SUMIFS(INPUT_DATA!L:L,INPUT_DATA!$A:$A,$B46,INPUT_DATA!$B:$B,"S"))</f>
        <v/>
      </c>
      <c r="M46" s="140" t="str">
        <f>IF($B46=0,"",SUMIFS(INPUT_DATA!M:M,INPUT_DATA!$A:$A,$B46,INPUT_DATA!$B:$B,"S"))</f>
        <v/>
      </c>
      <c r="N46" s="140" t="str">
        <f>IF($B46=0,"",SUMIFS(INPUT_DATA!N:N,INPUT_DATA!$A:$A,$B46,INPUT_DATA!$B:$B,"S"))</f>
        <v/>
      </c>
      <c r="O46" s="141" t="str">
        <f t="shared" si="7"/>
        <v/>
      </c>
      <c r="P46" s="142" t="str">
        <f>IF($B46=0,"",SUMIFS(INPUT_DATA!O:O,INPUT_DATA!$A:$A,$B46,INPUT_DATA!$B:$B,"S"))</f>
        <v/>
      </c>
      <c r="Q46" s="142" t="str">
        <f t="shared" si="8"/>
        <v/>
      </c>
      <c r="R46" s="142" t="str">
        <f>IF($B46=0,"",SUMIFS(INPUT_DATA!BL:BL,INPUT_DATA!$A:$A,$B46,INPUT_DATA!$B:$B,"S"))</f>
        <v/>
      </c>
      <c r="S46" s="143" t="str">
        <f>IF($B46=0,"",SUMIFS(INPUT_DATA!P:P,INPUT_DATA!$A:$A,$B46,INPUT_DATA!$B:$B,"S"))</f>
        <v/>
      </c>
      <c r="T46" s="143" t="str">
        <f>IF($B46=0,"",SUMIFS(INPUT_DATA!Q:Q,INPUT_DATA!$A:$A,$B46,INPUT_DATA!$B:$B,"S"))</f>
        <v/>
      </c>
      <c r="U46" s="143" t="str">
        <f>IF($B46=0,"",SUMIFS(INPUT_DATA!R:R,INPUT_DATA!$A:$A,$B46,INPUT_DATA!$B:$B,"S"))</f>
        <v/>
      </c>
      <c r="V46" s="144" t="str">
        <f>IF($B46=0,"",SUMIFS(INPUT_DATA!S:S,INPUT_DATA!$A:$A,$B46,INPUT_DATA!$B:$B,"S"))</f>
        <v/>
      </c>
      <c r="W46" s="144" t="str">
        <f>IF($B46=0,"",SUMIFS(INPUT_DATA!T:T,INPUT_DATA!$A:$A,$B46,INPUT_DATA!$B:$B,"S"))</f>
        <v/>
      </c>
      <c r="X46" s="144" t="str">
        <f>IF($B46=0,"",SUMIFS(INPUT_DATA!U:U,INPUT_DATA!$A:$A,$B46,INPUT_DATA!$B:$B,"S"))</f>
        <v/>
      </c>
      <c r="Y46" s="144" t="str">
        <f>IF($B46=0,"",SUMIFS(INPUT_DATA!V:V,INPUT_DATA!$A:$A,$B46,INPUT_DATA!$B:$B,"S"))</f>
        <v/>
      </c>
      <c r="Z46" s="144" t="str">
        <f>IF($B46=0,"",SUMIFS(INPUT_DATA!W:W,INPUT_DATA!$A:$A,$B46,INPUT_DATA!$B:$B,"S"))</f>
        <v/>
      </c>
      <c r="AA46" s="144" t="str">
        <f>IF($B46=0,"",SUMIFS(INPUT_DATA!X:X,INPUT_DATA!$A:$A,$B46,INPUT_DATA!$B:$B,"S"))</f>
        <v/>
      </c>
      <c r="AB46" s="144" t="str">
        <f>IF($B46=0,"",SUMIFS(INPUT_DATA!Y:Y,INPUT_DATA!$A:$A,$B46,INPUT_DATA!$B:$B,"S"))</f>
        <v/>
      </c>
      <c r="AC46" s="144" t="str">
        <f>IF($B46=0,"",SUMIFS(INPUT_DATA!Z:Z,INPUT_DATA!$A:$A,$B46,INPUT_DATA!$B:$B,"S"))</f>
        <v/>
      </c>
      <c r="AD46" s="144" t="str">
        <f>IF($B46=0,"",SUMIFS(INPUT_DATA!AA:AA,INPUT_DATA!$A:$A,$B46,INPUT_DATA!$B:$B,"S"))</f>
        <v/>
      </c>
      <c r="AE46" s="144" t="str">
        <f>IF($B46=0,"",SUMIFS(INPUT_DATA!AB:AB,INPUT_DATA!$A:$A,$B46,INPUT_DATA!$B:$B,"S"))</f>
        <v/>
      </c>
      <c r="AF46" s="144" t="str">
        <f>IF($B46=0,"",SUMIFS(INPUT_DATA!AC:AC,INPUT_DATA!$A:$A,$B46,INPUT_DATA!$B:$B,"S"))</f>
        <v/>
      </c>
      <c r="AG46" s="144" t="str">
        <f>IF($B46=0,"",SUMIFS(INPUT_DATA!AD:AD,INPUT_DATA!$A:$A,$B46,INPUT_DATA!$B:$B,"S"))</f>
        <v/>
      </c>
      <c r="AH46" s="144" t="str">
        <f>IF($B46=0,"",SUMIFS(INPUT_DATA!AE:AE,INPUT_DATA!$A:$A,$B46,INPUT_DATA!$B:$B,"S"))</f>
        <v/>
      </c>
      <c r="AI46" s="144" t="str">
        <f>IF($B46=0,"",SUMIFS(INPUT_DATA!AF:AF,INPUT_DATA!$A:$A,$B46,INPUT_DATA!$B:$B,"S"))</f>
        <v/>
      </c>
      <c r="AJ46" s="144" t="str">
        <f>IF($B46=0,"",SUMIFS(INPUT_DATA!AG:AG,INPUT_DATA!$A:$A,$B46,INPUT_DATA!$B:$B,"S"))</f>
        <v/>
      </c>
      <c r="AK46" s="144" t="str">
        <f>IF($B46=0,"",SUMIFS(INPUT_DATA!AK:AK,INPUT_DATA!$A:$A,$B46,INPUT_DATA!$B:$B,"S"))</f>
        <v/>
      </c>
      <c r="AL46" s="144" t="str">
        <f>IF($B46=0,"",SUMIFS(INPUT_DATA!AL:AL,INPUT_DATA!$A:$A,$B46,INPUT_DATA!$B:$B,"S"))</f>
        <v/>
      </c>
      <c r="AM46" s="144" t="str">
        <f>IF($B46=0,"",SUMIFS(INPUT_DATA!AM:AM,INPUT_DATA!$A:$A,$B46,INPUT_DATA!$B:$B,"S"))</f>
        <v/>
      </c>
      <c r="AN46" s="144" t="str">
        <f>IF($B46=0,"",SUMIFS(INPUT_DATA!AN:AN,INPUT_DATA!$A:$A,$B46,INPUT_DATA!$B:$B,"S"))</f>
        <v/>
      </c>
      <c r="AO46" s="144" t="str">
        <f>IF($B46=0,"",SUMIFS(INPUT_DATA!AO:AO,INPUT_DATA!$A:$A,$B46,INPUT_DATA!$B:$B,"S"))</f>
        <v/>
      </c>
      <c r="AP46" s="144" t="str">
        <f>IF($B46=0,"",SUMIFS(INPUT_DATA!AP:AP,INPUT_DATA!$A:$A,$B46,INPUT_DATA!$B:$B,"S"))</f>
        <v/>
      </c>
      <c r="AQ46" s="145" t="str">
        <f t="shared" si="9"/>
        <v/>
      </c>
      <c r="AR46" s="146" t="str">
        <f t="shared" si="10"/>
        <v/>
      </c>
      <c r="AS46" s="147" t="str">
        <f t="shared" si="11"/>
        <v/>
      </c>
      <c r="AT46" s="145" t="str">
        <f>IF($B46=0,"",SUMIFS(INPUT_DATA!AQ:AQ,INPUT_DATA!$A:$A,$B46,INPUT_DATA!$B:$B,"S"))</f>
        <v/>
      </c>
      <c r="AU46" s="146" t="str">
        <f>IF($B46=0,"",SUMIFS(INPUT_DATA!AR:AR,INPUT_DATA!$A:$A,$B46,INPUT_DATA!$B:$B,"S"))</f>
        <v/>
      </c>
      <c r="AV46" s="147" t="str">
        <f>IF($B46=0,"",SUMIFS(INPUT_DATA!AS:AS,INPUT_DATA!$A:$A,$B46,INPUT_DATA!$B:$B,"S"))</f>
        <v/>
      </c>
      <c r="AW46" s="145" t="str">
        <f t="shared" si="12"/>
        <v/>
      </c>
      <c r="AX46" s="146" t="str">
        <f t="shared" si="13"/>
        <v/>
      </c>
      <c r="AY46" s="147" t="str">
        <f t="shared" si="14"/>
        <v/>
      </c>
      <c r="AZ46" s="148"/>
      <c r="BA46" s="138" t="str">
        <f>IF($B46=0,"",SUMIFS(INPUT_DATA!C:C,INPUT_DATA!$A:$A,$B46,INPUT_DATA!$B:$B,"D"))</f>
        <v/>
      </c>
      <c r="BB46" s="149" t="str">
        <f>IF($B46=0,"",SUMIFS(INPUT_DATA!E:E,INPUT_DATA!$A:$A,$B46,INPUT_DATA!$B:$B,"D"))</f>
        <v/>
      </c>
      <c r="BC46" s="149" t="str">
        <f>IF($B46=0,"",SUMIFS(INPUT_DATA!F:F,INPUT_DATA!$A:$A,$B46,INPUT_DATA!$B:$B,"D"))</f>
        <v/>
      </c>
      <c r="BD46" s="149" t="str">
        <f>IF($B46=0,"",SUMIFS(INPUT_DATA!G:G,INPUT_DATA!$A:$A,$B46,INPUT_DATA!$B:$B,"D"))</f>
        <v/>
      </c>
      <c r="BE46" s="149" t="str">
        <f>IF($B46=0,"",SUMIFS(INPUT_DATA!H:H,INPUT_DATA!$A:$A,$B46,INPUT_DATA!$B:$B,"D"))</f>
        <v/>
      </c>
      <c r="BF46" s="149" t="str">
        <f>IF($B46=0,"",SUMIFS(INPUT_DATA!I:I,INPUT_DATA!$A:$A,$B46,INPUT_DATA!$B:$B,"D"))</f>
        <v/>
      </c>
      <c r="BG46" s="149" t="str">
        <f>IF($B46=0,"",SUMIFS(INPUT_DATA!J:J,INPUT_DATA!$A:$A,$B46,INPUT_DATA!$B:$B,"D"))</f>
        <v/>
      </c>
      <c r="BH46" s="149" t="str">
        <f>IF($B46=0,"",SUMIFS(INPUT_DATA!K:K,INPUT_DATA!$A:$A,$B46,INPUT_DATA!$B:$B,"D"))</f>
        <v/>
      </c>
      <c r="BI46" s="149" t="str">
        <f>IF($B46=0,"",SUMIFS(INPUT_DATA!L:L,INPUT_DATA!$A:$A,$B46,INPUT_DATA!$B:$B,"D"))</f>
        <v/>
      </c>
      <c r="BJ46" s="149" t="str">
        <f>IF($B46=0,"",SUMIFS(INPUT_DATA!M:M,INPUT_DATA!$A:$A,$B46,INPUT_DATA!$B:$B,"D"))</f>
        <v/>
      </c>
      <c r="BK46" s="149" t="str">
        <f>IF($B46=0,"",SUMIFS(INPUT_DATA!N:N,INPUT_DATA!$A:$A,$B46,INPUT_DATA!$B:$B,"D"))</f>
        <v/>
      </c>
      <c r="BL46" s="150" t="str">
        <f t="shared" si="5"/>
        <v/>
      </c>
      <c r="BM46" s="150" t="str">
        <f>IF($B46=0,"",SUMIFS(INPUT_DATA!O:O,INPUT_DATA!$A:$A,$B46,INPUT_DATA!$B:$B,"D"))</f>
        <v/>
      </c>
      <c r="BN46" s="150" t="str">
        <f t="shared" si="15"/>
        <v/>
      </c>
      <c r="BO46" s="153" t="str">
        <f>IF($B46=0,"",SUMIFS(INPUT_DATA!P:P,INPUT_DATA!$A:$A,$B46,INPUT_DATA!$B:$B,"D"))</f>
        <v/>
      </c>
      <c r="BP46" s="139" t="str">
        <f>IF($B46=0,"",SUMIFS(INPUT_DATA!Q:Q,INPUT_DATA!$A:$A,$B46,INPUT_DATA!$B:$B,"D"))</f>
        <v/>
      </c>
      <c r="BQ46" s="139" t="str">
        <f>IF($B46=0,"",SUMIFS(INPUT_DATA!R:R,INPUT_DATA!$A:$A,$B46,INPUT_DATA!$B:$B,"D"))</f>
        <v/>
      </c>
      <c r="BR46" s="149" t="str">
        <f>IF($B46=0,"",SUMIFS(INPUT_DATA!S:S,INPUT_DATA!$A:$A,$B46,INPUT_DATA!$B:$B,"D"))</f>
        <v/>
      </c>
      <c r="BS46" s="149" t="str">
        <f>IF($B46=0,"",SUMIFS(INPUT_DATA!T:T,INPUT_DATA!$A:$A,$B46,INPUT_DATA!$B:$B,"D"))</f>
        <v/>
      </c>
      <c r="BT46" s="149" t="str">
        <f>IF($B46=0,"",SUMIFS(INPUT_DATA!U:U,INPUT_DATA!$A:$A,$B46,INPUT_DATA!$B:$B,"D"))</f>
        <v/>
      </c>
      <c r="BU46" s="149" t="str">
        <f>IF($B46=0,"",SUMIFS(INPUT_DATA!V:V,INPUT_DATA!$A:$A,$B46,INPUT_DATA!$B:$B,"D"))</f>
        <v/>
      </c>
      <c r="BV46" s="149" t="str">
        <f>IF($B46=0,"",SUMIFS(INPUT_DATA!W:W,INPUT_DATA!$A:$A,$B46,INPUT_DATA!$B:$B,"D"))</f>
        <v/>
      </c>
      <c r="BW46" s="149" t="str">
        <f>IF($B46=0,"",SUMIFS(INPUT_DATA!X:X,INPUT_DATA!$A:$A,$B46,INPUT_DATA!$B:$B,"D"))</f>
        <v/>
      </c>
      <c r="BX46" s="149" t="str">
        <f>IF($B46=0,"",SUMIFS(INPUT_DATA!Y:Y,INPUT_DATA!$A:$A,$B46,INPUT_DATA!$B:$B,"D"))</f>
        <v/>
      </c>
      <c r="BY46" s="149" t="str">
        <f>IF($B46=0,"",SUMIFS(INPUT_DATA!Z:Z,INPUT_DATA!$A:$A,$B46,INPUT_DATA!$B:$B,"D"))</f>
        <v/>
      </c>
      <c r="BZ46" s="149" t="str">
        <f>IF($B46=0,"",SUMIFS(INPUT_DATA!AA:AA,INPUT_DATA!$A:$A,$B46,INPUT_DATA!$B:$B,"D"))</f>
        <v/>
      </c>
      <c r="CA46" s="149" t="str">
        <f>IF($B46=0,"",SUMIFS(INPUT_DATA!AB:AB,INPUT_DATA!$A:$A,$B46,INPUT_DATA!$B:$B,"D"))</f>
        <v/>
      </c>
      <c r="CB46" s="149" t="str">
        <f>IF($B46=0,"",SUMIFS(INPUT_DATA!AC:AC,INPUT_DATA!$A:$A,$B46,INPUT_DATA!$B:$B,"D"))</f>
        <v/>
      </c>
      <c r="CC46" s="149" t="str">
        <f>IF($B46=0,"",SUMIFS(INPUT_DATA!AD:AD,INPUT_DATA!$A:$A,$B46,INPUT_DATA!$B:$B,"D"))</f>
        <v/>
      </c>
      <c r="CD46" s="149" t="str">
        <f>IF($B46=0,"",SUMIFS(INPUT_DATA!AE:AE,INPUT_DATA!$A:$A,$B46,INPUT_DATA!$B:$B,"D"))</f>
        <v/>
      </c>
      <c r="CE46" s="149" t="str">
        <f>IF($B46=0,"",SUMIFS(INPUT_DATA!AF:AF,INPUT_DATA!$A:$A,$B46,INPUT_DATA!$B:$B,"D"))</f>
        <v/>
      </c>
      <c r="CF46" s="149" t="str">
        <f>IF($B46=0,"",SUMIFS(INPUT_DATA!AG:AG,INPUT_DATA!$A:$A,$B46,INPUT_DATA!$B:$B,"D"))</f>
        <v/>
      </c>
      <c r="CG46" s="149" t="str">
        <f>IF($B46=0,"",SUMIFS(INPUT_DATA!AH:AH,INPUT_DATA!$A:$A,$B46,INPUT_DATA!$B:$B,"D"))</f>
        <v/>
      </c>
      <c r="CH46" s="149" t="str">
        <f>IF($B46=0,"",SUMIFS(INPUT_DATA!AI:AI,INPUT_DATA!$A:$A,$B46,INPUT_DATA!$B:$B,"D"))</f>
        <v/>
      </c>
      <c r="CI46" s="149" t="str">
        <f>IF($B46=0,"",SUMIFS(INPUT_DATA!AJ:AJ,INPUT_DATA!$A:$A,$B46,INPUT_DATA!$B:$B,"D"))</f>
        <v/>
      </c>
      <c r="CJ46" s="140" t="str">
        <f>IF($B46=0,"",SUMIFS(INPUT_DATA!AK:AK,INPUT_DATA!$A:$A,$B46,INPUT_DATA!$B:$B,"D"))</f>
        <v/>
      </c>
      <c r="CK46" s="140" t="str">
        <f>IF($B46=0,"",SUMIFS(INPUT_DATA!AL:AL,INPUT_DATA!$A:$A,$B46,INPUT_DATA!$B:$B,"D"))</f>
        <v/>
      </c>
      <c r="CL46" s="140" t="str">
        <f>IF($B46=0,"",SUMIFS(INPUT_DATA!AM:AM,INPUT_DATA!$A:$A,$B46,INPUT_DATA!$B:$B,"D"))</f>
        <v/>
      </c>
      <c r="CM46" s="140" t="str">
        <f>IF($B46=0,"",SUMIFS(INPUT_DATA!AN:AN,INPUT_DATA!$A:$A,$B46,INPUT_DATA!$B:$B,"D"))</f>
        <v/>
      </c>
      <c r="CN46" s="140" t="str">
        <f>IF($B46=0,"",SUMIFS(INPUT_DATA!AO:AO,INPUT_DATA!$A:$A,$B46,INPUT_DATA!$B:$B,"D"))</f>
        <v/>
      </c>
      <c r="CO46" s="140" t="str">
        <f>IF($B46=0,"",SUMIFS(INPUT_DATA!AP:AP,INPUT_DATA!$A:$A,$B46,INPUT_DATA!$B:$B,"D"))</f>
        <v/>
      </c>
      <c r="CP46" s="154" t="str">
        <f t="shared" si="6"/>
        <v/>
      </c>
      <c r="CQ46" s="154" t="str">
        <f t="shared" si="2"/>
        <v/>
      </c>
      <c r="CR46" s="154" t="str">
        <f t="shared" si="3"/>
        <v/>
      </c>
      <c r="CS46" s="139" t="str">
        <f>IF($B46=0,"",SUMIFS(INPUT_DATA!AQ:AQ,INPUT_DATA!$A:$A,$B46,INPUT_DATA!$B:$B,"D"))</f>
        <v/>
      </c>
      <c r="CT46" s="154" t="str">
        <f>IF($B46=0,"",SUMIFS(INPUT_DATA!AR:AR,INPUT_DATA!$A:$A,$B46,INPUT_DATA!$B:$B,"D"))</f>
        <v/>
      </c>
      <c r="CU46" s="154" t="str">
        <f>IF($B46=0,"",SUMIFS(INPUT_DATA!AS:AS,INPUT_DATA!$A:$A,$B46,INPUT_DATA!$B:$B,"D"))</f>
        <v/>
      </c>
      <c r="CV46" s="139" t="str">
        <f t="shared" si="17"/>
        <v/>
      </c>
      <c r="CW46" s="154" t="str">
        <f t="shared" si="18"/>
        <v/>
      </c>
      <c r="CX46" s="155" t="str">
        <f t="shared" si="19"/>
        <v/>
      </c>
      <c r="CY46" s="148"/>
    </row>
    <row r="47" spans="2:103">
      <c r="B47" s="137">
        <f>INPUT_DATA!CR34</f>
        <v>0</v>
      </c>
      <c r="C47" s="139" t="str">
        <f>IF($B47=0,"",SUMIFS(INPUT_DATA!C:C,INPUT_DATA!$A:$A,$B47,INPUT_DATA!$B:$B,"S"))</f>
        <v/>
      </c>
      <c r="D47" s="139" t="str">
        <f>IF($B47=0,"",SUMIFS(INPUT_DATA!D:D,INPUT_DATA!$A:$A,$B47,INPUT_DATA!$B:$B,"S"))</f>
        <v/>
      </c>
      <c r="E47" s="140" t="str">
        <f>IF($B47=0,"",SUMIFS(INPUT_DATA!E:E,INPUT_DATA!$A:$A,$B47,INPUT_DATA!$B:$B,"S"))</f>
        <v/>
      </c>
      <c r="F47" s="140" t="str">
        <f>IF($B47=0,"",SUMIFS(INPUT_DATA!F:F,INPUT_DATA!$A:$A,$B47,INPUT_DATA!$B:$B,"S"))</f>
        <v/>
      </c>
      <c r="G47" s="140" t="str">
        <f>IF($B47=0,"",SUMIFS(INPUT_DATA!G:G,INPUT_DATA!$A:$A,$B47,INPUT_DATA!$B:$B,"S"))</f>
        <v/>
      </c>
      <c r="H47" s="140" t="str">
        <f>IF($B47=0,"",SUMIFS(INPUT_DATA!H:H,INPUT_DATA!$A:$A,$B47,INPUT_DATA!$B:$B,"S"))</f>
        <v/>
      </c>
      <c r="I47" s="140" t="str">
        <f>IF($B47=0,"",SUMIFS(INPUT_DATA!I:I,INPUT_DATA!$A:$A,$B47,INPUT_DATA!$B:$B,"S"))</f>
        <v/>
      </c>
      <c r="J47" s="140" t="str">
        <f>IF($B47=0,"",SUMIFS(INPUT_DATA!J:J,INPUT_DATA!$A:$A,$B47,INPUT_DATA!$B:$B,"S"))</f>
        <v/>
      </c>
      <c r="K47" s="140" t="str">
        <f>IF($B47=0,"",SUMIFS(INPUT_DATA!K:K,INPUT_DATA!$A:$A,$B47,INPUT_DATA!$B:$B,"S"))</f>
        <v/>
      </c>
      <c r="L47" s="140" t="str">
        <f>IF($B47=0,"",SUMIFS(INPUT_DATA!L:L,INPUT_DATA!$A:$A,$B47,INPUT_DATA!$B:$B,"S"))</f>
        <v/>
      </c>
      <c r="M47" s="140" t="str">
        <f>IF($B47=0,"",SUMIFS(INPUT_DATA!M:M,INPUT_DATA!$A:$A,$B47,INPUT_DATA!$B:$B,"S"))</f>
        <v/>
      </c>
      <c r="N47" s="140" t="str">
        <f>IF($B47=0,"",SUMIFS(INPUT_DATA!N:N,INPUT_DATA!$A:$A,$B47,INPUT_DATA!$B:$B,"S"))</f>
        <v/>
      </c>
      <c r="O47" s="141" t="str">
        <f t="shared" si="7"/>
        <v/>
      </c>
      <c r="P47" s="142" t="str">
        <f>IF($B47=0,"",SUMIFS(INPUT_DATA!O:O,INPUT_DATA!$A:$A,$B47,INPUT_DATA!$B:$B,"S"))</f>
        <v/>
      </c>
      <c r="Q47" s="142" t="str">
        <f t="shared" si="8"/>
        <v/>
      </c>
      <c r="R47" s="142" t="str">
        <f>IF($B47=0,"",SUMIFS(INPUT_DATA!BL:BL,INPUT_DATA!$A:$A,$B47,INPUT_DATA!$B:$B,"S"))</f>
        <v/>
      </c>
      <c r="S47" s="143" t="str">
        <f>IF($B47=0,"",SUMIFS(INPUT_DATA!P:P,INPUT_DATA!$A:$A,$B47,INPUT_DATA!$B:$B,"S"))</f>
        <v/>
      </c>
      <c r="T47" s="143" t="str">
        <f>IF($B47=0,"",SUMIFS(INPUT_DATA!Q:Q,INPUT_DATA!$A:$A,$B47,INPUT_DATA!$B:$B,"S"))</f>
        <v/>
      </c>
      <c r="U47" s="143" t="str">
        <f>IF($B47=0,"",SUMIFS(INPUT_DATA!R:R,INPUT_DATA!$A:$A,$B47,INPUT_DATA!$B:$B,"S"))</f>
        <v/>
      </c>
      <c r="V47" s="144" t="str">
        <f>IF($B47=0,"",SUMIFS(INPUT_DATA!S:S,INPUT_DATA!$A:$A,$B47,INPUT_DATA!$B:$B,"S"))</f>
        <v/>
      </c>
      <c r="W47" s="144" t="str">
        <f>IF($B47=0,"",SUMIFS(INPUT_DATA!T:T,INPUT_DATA!$A:$A,$B47,INPUT_DATA!$B:$B,"S"))</f>
        <v/>
      </c>
      <c r="X47" s="144" t="str">
        <f>IF($B47=0,"",SUMIFS(INPUT_DATA!U:U,INPUT_DATA!$A:$A,$B47,INPUT_DATA!$B:$B,"S"))</f>
        <v/>
      </c>
      <c r="Y47" s="144" t="str">
        <f>IF($B47=0,"",SUMIFS(INPUT_DATA!V:V,INPUT_DATA!$A:$A,$B47,INPUT_DATA!$B:$B,"S"))</f>
        <v/>
      </c>
      <c r="Z47" s="144" t="str">
        <f>IF($B47=0,"",SUMIFS(INPUT_DATA!W:W,INPUT_DATA!$A:$A,$B47,INPUT_DATA!$B:$B,"S"))</f>
        <v/>
      </c>
      <c r="AA47" s="144" t="str">
        <f>IF($B47=0,"",SUMIFS(INPUT_DATA!X:X,INPUT_DATA!$A:$A,$B47,INPUT_DATA!$B:$B,"S"))</f>
        <v/>
      </c>
      <c r="AB47" s="144" t="str">
        <f>IF($B47=0,"",SUMIFS(INPUT_DATA!Y:Y,INPUT_DATA!$A:$A,$B47,INPUT_DATA!$B:$B,"S"))</f>
        <v/>
      </c>
      <c r="AC47" s="144" t="str">
        <f>IF($B47=0,"",SUMIFS(INPUT_DATA!Z:Z,INPUT_DATA!$A:$A,$B47,INPUT_DATA!$B:$B,"S"))</f>
        <v/>
      </c>
      <c r="AD47" s="144" t="str">
        <f>IF($B47=0,"",SUMIFS(INPUT_DATA!AA:AA,INPUT_DATA!$A:$A,$B47,INPUT_DATA!$B:$B,"S"))</f>
        <v/>
      </c>
      <c r="AE47" s="144" t="str">
        <f>IF($B47=0,"",SUMIFS(INPUT_DATA!AB:AB,INPUT_DATA!$A:$A,$B47,INPUT_DATA!$B:$B,"S"))</f>
        <v/>
      </c>
      <c r="AF47" s="144" t="str">
        <f>IF($B47=0,"",SUMIFS(INPUT_DATA!AC:AC,INPUT_DATA!$A:$A,$B47,INPUT_DATA!$B:$B,"S"))</f>
        <v/>
      </c>
      <c r="AG47" s="144" t="str">
        <f>IF($B47=0,"",SUMIFS(INPUT_DATA!AD:AD,INPUT_DATA!$A:$A,$B47,INPUT_DATA!$B:$B,"S"))</f>
        <v/>
      </c>
      <c r="AH47" s="144" t="str">
        <f>IF($B47=0,"",SUMIFS(INPUT_DATA!AE:AE,INPUT_DATA!$A:$A,$B47,INPUT_DATA!$B:$B,"S"))</f>
        <v/>
      </c>
      <c r="AI47" s="144" t="str">
        <f>IF($B47=0,"",SUMIFS(INPUT_DATA!AF:AF,INPUT_DATA!$A:$A,$B47,INPUT_DATA!$B:$B,"S"))</f>
        <v/>
      </c>
      <c r="AJ47" s="144" t="str">
        <f>IF($B47=0,"",SUMIFS(INPUT_DATA!AG:AG,INPUT_DATA!$A:$A,$B47,INPUT_DATA!$B:$B,"S"))</f>
        <v/>
      </c>
      <c r="AK47" s="144" t="str">
        <f>IF($B47=0,"",SUMIFS(INPUT_DATA!AK:AK,INPUT_DATA!$A:$A,$B47,INPUT_DATA!$B:$B,"S"))</f>
        <v/>
      </c>
      <c r="AL47" s="144" t="str">
        <f>IF($B47=0,"",SUMIFS(INPUT_DATA!AL:AL,INPUT_DATA!$A:$A,$B47,INPUT_DATA!$B:$B,"S"))</f>
        <v/>
      </c>
      <c r="AM47" s="144" t="str">
        <f>IF($B47=0,"",SUMIFS(INPUT_DATA!AM:AM,INPUT_DATA!$A:$A,$B47,INPUT_DATA!$B:$B,"S"))</f>
        <v/>
      </c>
      <c r="AN47" s="144" t="str">
        <f>IF($B47=0,"",SUMIFS(INPUT_DATA!AN:AN,INPUT_DATA!$A:$A,$B47,INPUT_DATA!$B:$B,"S"))</f>
        <v/>
      </c>
      <c r="AO47" s="144" t="str">
        <f>IF($B47=0,"",SUMIFS(INPUT_DATA!AO:AO,INPUT_DATA!$A:$A,$B47,INPUT_DATA!$B:$B,"S"))</f>
        <v/>
      </c>
      <c r="AP47" s="144" t="str">
        <f>IF($B47=0,"",SUMIFS(INPUT_DATA!AP:AP,INPUT_DATA!$A:$A,$B47,INPUT_DATA!$B:$B,"S"))</f>
        <v/>
      </c>
      <c r="AQ47" s="145" t="str">
        <f t="shared" si="9"/>
        <v/>
      </c>
      <c r="AR47" s="146" t="str">
        <f t="shared" si="10"/>
        <v/>
      </c>
      <c r="AS47" s="147" t="str">
        <f t="shared" si="11"/>
        <v/>
      </c>
      <c r="AT47" s="145" t="str">
        <f>IF($B47=0,"",SUMIFS(INPUT_DATA!AQ:AQ,INPUT_DATA!$A:$A,$B47,INPUT_DATA!$B:$B,"S"))</f>
        <v/>
      </c>
      <c r="AU47" s="146" t="str">
        <f>IF($B47=0,"",SUMIFS(INPUT_DATA!AR:AR,INPUT_DATA!$A:$A,$B47,INPUT_DATA!$B:$B,"S"))</f>
        <v/>
      </c>
      <c r="AV47" s="147" t="str">
        <f>IF($B47=0,"",SUMIFS(INPUT_DATA!AS:AS,INPUT_DATA!$A:$A,$B47,INPUT_DATA!$B:$B,"S"))</f>
        <v/>
      </c>
      <c r="AW47" s="145" t="str">
        <f t="shared" si="12"/>
        <v/>
      </c>
      <c r="AX47" s="146" t="str">
        <f t="shared" si="13"/>
        <v/>
      </c>
      <c r="AY47" s="147" t="str">
        <f t="shared" si="14"/>
        <v/>
      </c>
      <c r="AZ47" s="148"/>
      <c r="BA47" s="138" t="str">
        <f>IF($B47=0,"",SUMIFS(INPUT_DATA!C:C,INPUT_DATA!$A:$A,$B47,INPUT_DATA!$B:$B,"D"))</f>
        <v/>
      </c>
      <c r="BB47" s="149" t="str">
        <f>IF($B47=0,"",SUMIFS(INPUT_DATA!E:E,INPUT_DATA!$A:$A,$B47,INPUT_DATA!$B:$B,"D"))</f>
        <v/>
      </c>
      <c r="BC47" s="149" t="str">
        <f>IF($B47=0,"",SUMIFS(INPUT_DATA!F:F,INPUT_DATA!$A:$A,$B47,INPUT_DATA!$B:$B,"D"))</f>
        <v/>
      </c>
      <c r="BD47" s="149" t="str">
        <f>IF($B47=0,"",SUMIFS(INPUT_DATA!G:G,INPUT_DATA!$A:$A,$B47,INPUT_DATA!$B:$B,"D"))</f>
        <v/>
      </c>
      <c r="BE47" s="149" t="str">
        <f>IF($B47=0,"",SUMIFS(INPUT_DATA!H:H,INPUT_DATA!$A:$A,$B47,INPUT_DATA!$B:$B,"D"))</f>
        <v/>
      </c>
      <c r="BF47" s="149" t="str">
        <f>IF($B47=0,"",SUMIFS(INPUT_DATA!I:I,INPUT_DATA!$A:$A,$B47,INPUT_DATA!$B:$B,"D"))</f>
        <v/>
      </c>
      <c r="BG47" s="149" t="str">
        <f>IF($B47=0,"",SUMIFS(INPUT_DATA!J:J,INPUT_DATA!$A:$A,$B47,INPUT_DATA!$B:$B,"D"))</f>
        <v/>
      </c>
      <c r="BH47" s="149" t="str">
        <f>IF($B47=0,"",SUMIFS(INPUT_DATA!K:K,INPUT_DATA!$A:$A,$B47,INPUT_DATA!$B:$B,"D"))</f>
        <v/>
      </c>
      <c r="BI47" s="149" t="str">
        <f>IF($B47=0,"",SUMIFS(INPUT_DATA!L:L,INPUT_DATA!$A:$A,$B47,INPUT_DATA!$B:$B,"D"))</f>
        <v/>
      </c>
      <c r="BJ47" s="149" t="str">
        <f>IF($B47=0,"",SUMIFS(INPUT_DATA!M:M,INPUT_DATA!$A:$A,$B47,INPUT_DATA!$B:$B,"D"))</f>
        <v/>
      </c>
      <c r="BK47" s="149" t="str">
        <f>IF($B47=0,"",SUMIFS(INPUT_DATA!N:N,INPUT_DATA!$A:$A,$B47,INPUT_DATA!$B:$B,"D"))</f>
        <v/>
      </c>
      <c r="BL47" s="150" t="str">
        <f t="shared" si="5"/>
        <v/>
      </c>
      <c r="BM47" s="150" t="str">
        <f>IF($B47=0,"",SUMIFS(INPUT_DATA!O:O,INPUT_DATA!$A:$A,$B47,INPUT_DATA!$B:$B,"D"))</f>
        <v/>
      </c>
      <c r="BN47" s="150" t="str">
        <f t="shared" si="15"/>
        <v/>
      </c>
      <c r="BO47" s="153" t="str">
        <f>IF($B47=0,"",SUMIFS(INPUT_DATA!P:P,INPUT_DATA!$A:$A,$B47,INPUT_DATA!$B:$B,"D"))</f>
        <v/>
      </c>
      <c r="BP47" s="139" t="str">
        <f>IF($B47=0,"",SUMIFS(INPUT_DATA!Q:Q,INPUT_DATA!$A:$A,$B47,INPUT_DATA!$B:$B,"D"))</f>
        <v/>
      </c>
      <c r="BQ47" s="139" t="str">
        <f>IF($B47=0,"",SUMIFS(INPUT_DATA!R:R,INPUT_DATA!$A:$A,$B47,INPUT_DATA!$B:$B,"D"))</f>
        <v/>
      </c>
      <c r="BR47" s="149" t="str">
        <f>IF($B47=0,"",SUMIFS(INPUT_DATA!S:S,INPUT_DATA!$A:$A,$B47,INPUT_DATA!$B:$B,"D"))</f>
        <v/>
      </c>
      <c r="BS47" s="149" t="str">
        <f>IF($B47=0,"",SUMIFS(INPUT_DATA!T:T,INPUT_DATA!$A:$A,$B47,INPUT_DATA!$B:$B,"D"))</f>
        <v/>
      </c>
      <c r="BT47" s="149" t="str">
        <f>IF($B47=0,"",SUMIFS(INPUT_DATA!U:U,INPUT_DATA!$A:$A,$B47,INPUT_DATA!$B:$B,"D"))</f>
        <v/>
      </c>
      <c r="BU47" s="149" t="str">
        <f>IF($B47=0,"",SUMIFS(INPUT_DATA!V:V,INPUT_DATA!$A:$A,$B47,INPUT_DATA!$B:$B,"D"))</f>
        <v/>
      </c>
      <c r="BV47" s="149" t="str">
        <f>IF($B47=0,"",SUMIFS(INPUT_DATA!W:W,INPUT_DATA!$A:$A,$B47,INPUT_DATA!$B:$B,"D"))</f>
        <v/>
      </c>
      <c r="BW47" s="149" t="str">
        <f>IF($B47=0,"",SUMIFS(INPUT_DATA!X:X,INPUT_DATA!$A:$A,$B47,INPUT_DATA!$B:$B,"D"))</f>
        <v/>
      </c>
      <c r="BX47" s="149" t="str">
        <f>IF($B47=0,"",SUMIFS(INPUT_DATA!Y:Y,INPUT_DATA!$A:$A,$B47,INPUT_DATA!$B:$B,"D"))</f>
        <v/>
      </c>
      <c r="BY47" s="149" t="str">
        <f>IF($B47=0,"",SUMIFS(INPUT_DATA!Z:Z,INPUT_DATA!$A:$A,$B47,INPUT_DATA!$B:$B,"D"))</f>
        <v/>
      </c>
      <c r="BZ47" s="149" t="str">
        <f>IF($B47=0,"",SUMIFS(INPUT_DATA!AA:AA,INPUT_DATA!$A:$A,$B47,INPUT_DATA!$B:$B,"D"))</f>
        <v/>
      </c>
      <c r="CA47" s="149" t="str">
        <f>IF($B47=0,"",SUMIFS(INPUT_DATA!AB:AB,INPUT_DATA!$A:$A,$B47,INPUT_DATA!$B:$B,"D"))</f>
        <v/>
      </c>
      <c r="CB47" s="149" t="str">
        <f>IF($B47=0,"",SUMIFS(INPUT_DATA!AC:AC,INPUT_DATA!$A:$A,$B47,INPUT_DATA!$B:$B,"D"))</f>
        <v/>
      </c>
      <c r="CC47" s="149" t="str">
        <f>IF($B47=0,"",SUMIFS(INPUT_DATA!AD:AD,INPUT_DATA!$A:$A,$B47,INPUT_DATA!$B:$B,"D"))</f>
        <v/>
      </c>
      <c r="CD47" s="149" t="str">
        <f>IF($B47=0,"",SUMIFS(INPUT_DATA!AE:AE,INPUT_DATA!$A:$A,$B47,INPUT_DATA!$B:$B,"D"))</f>
        <v/>
      </c>
      <c r="CE47" s="149" t="str">
        <f>IF($B47=0,"",SUMIFS(INPUT_DATA!AF:AF,INPUT_DATA!$A:$A,$B47,INPUT_DATA!$B:$B,"D"))</f>
        <v/>
      </c>
      <c r="CF47" s="149" t="str">
        <f>IF($B47=0,"",SUMIFS(INPUT_DATA!AG:AG,INPUT_DATA!$A:$A,$B47,INPUT_DATA!$B:$B,"D"))</f>
        <v/>
      </c>
      <c r="CG47" s="149" t="str">
        <f>IF($B47=0,"",SUMIFS(INPUT_DATA!AH:AH,INPUT_DATA!$A:$A,$B47,INPUT_DATA!$B:$B,"D"))</f>
        <v/>
      </c>
      <c r="CH47" s="149" t="str">
        <f>IF($B47=0,"",SUMIFS(INPUT_DATA!AI:AI,INPUT_DATA!$A:$A,$B47,INPUT_DATA!$B:$B,"D"))</f>
        <v/>
      </c>
      <c r="CI47" s="149" t="str">
        <f>IF($B47=0,"",SUMIFS(INPUT_DATA!AJ:AJ,INPUT_DATA!$A:$A,$B47,INPUT_DATA!$B:$B,"D"))</f>
        <v/>
      </c>
      <c r="CJ47" s="140" t="str">
        <f>IF($B47=0,"",SUMIFS(INPUT_DATA!AK:AK,INPUT_DATA!$A:$A,$B47,INPUT_DATA!$B:$B,"D"))</f>
        <v/>
      </c>
      <c r="CK47" s="140" t="str">
        <f>IF($B47=0,"",SUMIFS(INPUT_DATA!AL:AL,INPUT_DATA!$A:$A,$B47,INPUT_DATA!$B:$B,"D"))</f>
        <v/>
      </c>
      <c r="CL47" s="140" t="str">
        <f>IF($B47=0,"",SUMIFS(INPUT_DATA!AM:AM,INPUT_DATA!$A:$A,$B47,INPUT_DATA!$B:$B,"D"))</f>
        <v/>
      </c>
      <c r="CM47" s="140" t="str">
        <f>IF($B47=0,"",SUMIFS(INPUT_DATA!AN:AN,INPUT_DATA!$A:$A,$B47,INPUT_DATA!$B:$B,"D"))</f>
        <v/>
      </c>
      <c r="CN47" s="140" t="str">
        <f>IF($B47=0,"",SUMIFS(INPUT_DATA!AO:AO,INPUT_DATA!$A:$A,$B47,INPUT_DATA!$B:$B,"D"))</f>
        <v/>
      </c>
      <c r="CO47" s="140" t="str">
        <f>IF($B47=0,"",SUMIFS(INPUT_DATA!AP:AP,INPUT_DATA!$A:$A,$B47,INPUT_DATA!$B:$B,"D"))</f>
        <v/>
      </c>
      <c r="CP47" s="154" t="str">
        <f t="shared" si="6"/>
        <v/>
      </c>
      <c r="CQ47" s="154" t="str">
        <f t="shared" si="2"/>
        <v/>
      </c>
      <c r="CR47" s="154" t="str">
        <f t="shared" si="3"/>
        <v/>
      </c>
      <c r="CS47" s="139" t="str">
        <f>IF($B47=0,"",SUMIFS(INPUT_DATA!AQ:AQ,INPUT_DATA!$A:$A,$B47,INPUT_DATA!$B:$B,"D"))</f>
        <v/>
      </c>
      <c r="CT47" s="154" t="str">
        <f>IF($B47=0,"",SUMIFS(INPUT_DATA!AR:AR,INPUT_DATA!$A:$A,$B47,INPUT_DATA!$B:$B,"D"))</f>
        <v/>
      </c>
      <c r="CU47" s="154" t="str">
        <f>IF($B47=0,"",SUMIFS(INPUT_DATA!AS:AS,INPUT_DATA!$A:$A,$B47,INPUT_DATA!$B:$B,"D"))</f>
        <v/>
      </c>
      <c r="CV47" s="139" t="str">
        <f t="shared" si="17"/>
        <v/>
      </c>
      <c r="CW47" s="154" t="str">
        <f t="shared" si="18"/>
        <v/>
      </c>
      <c r="CX47" s="155" t="str">
        <f t="shared" si="19"/>
        <v/>
      </c>
      <c r="CY47" s="148"/>
    </row>
    <row r="48" spans="2:103">
      <c r="B48" s="137">
        <f>INPUT_DATA!CR35</f>
        <v>0</v>
      </c>
      <c r="C48" s="139" t="str">
        <f>IF($B48=0,"",SUMIFS(INPUT_DATA!C:C,INPUT_DATA!$A:$A,$B48,INPUT_DATA!$B:$B,"S"))</f>
        <v/>
      </c>
      <c r="D48" s="139" t="str">
        <f>IF($B48=0,"",SUMIFS(INPUT_DATA!D:D,INPUT_DATA!$A:$A,$B48,INPUT_DATA!$B:$B,"S"))</f>
        <v/>
      </c>
      <c r="E48" s="140" t="str">
        <f>IF($B48=0,"",SUMIFS(INPUT_DATA!E:E,INPUT_DATA!$A:$A,$B48,INPUT_DATA!$B:$B,"S"))</f>
        <v/>
      </c>
      <c r="F48" s="140" t="str">
        <f>IF($B48=0,"",SUMIFS(INPUT_DATA!F:F,INPUT_DATA!$A:$A,$B48,INPUT_DATA!$B:$B,"S"))</f>
        <v/>
      </c>
      <c r="G48" s="140" t="str">
        <f>IF($B48=0,"",SUMIFS(INPUT_DATA!G:G,INPUT_DATA!$A:$A,$B48,INPUT_DATA!$B:$B,"S"))</f>
        <v/>
      </c>
      <c r="H48" s="140" t="str">
        <f>IF($B48=0,"",SUMIFS(INPUT_DATA!H:H,INPUT_DATA!$A:$A,$B48,INPUT_DATA!$B:$B,"S"))</f>
        <v/>
      </c>
      <c r="I48" s="140" t="str">
        <f>IF($B48=0,"",SUMIFS(INPUT_DATA!I:I,INPUT_DATA!$A:$A,$B48,INPUT_DATA!$B:$B,"S"))</f>
        <v/>
      </c>
      <c r="J48" s="140" t="str">
        <f>IF($B48=0,"",SUMIFS(INPUT_DATA!J:J,INPUT_DATA!$A:$A,$B48,INPUT_DATA!$B:$B,"S"))</f>
        <v/>
      </c>
      <c r="K48" s="140" t="str">
        <f>IF($B48=0,"",SUMIFS(INPUT_DATA!K:K,INPUT_DATA!$A:$A,$B48,INPUT_DATA!$B:$B,"S"))</f>
        <v/>
      </c>
      <c r="L48" s="140" t="str">
        <f>IF($B48=0,"",SUMIFS(INPUT_DATA!L:L,INPUT_DATA!$A:$A,$B48,INPUT_DATA!$B:$B,"S"))</f>
        <v/>
      </c>
      <c r="M48" s="140" t="str">
        <f>IF($B48=0,"",SUMIFS(INPUT_DATA!M:M,INPUT_DATA!$A:$A,$B48,INPUT_DATA!$B:$B,"S"))</f>
        <v/>
      </c>
      <c r="N48" s="140" t="str">
        <f>IF($B48=0,"",SUMIFS(INPUT_DATA!N:N,INPUT_DATA!$A:$A,$B48,INPUT_DATA!$B:$B,"S"))</f>
        <v/>
      </c>
      <c r="O48" s="141" t="str">
        <f t="shared" si="7"/>
        <v/>
      </c>
      <c r="P48" s="142" t="str">
        <f>IF($B48=0,"",SUMIFS(INPUT_DATA!O:O,INPUT_DATA!$A:$A,$B48,INPUT_DATA!$B:$B,"S"))</f>
        <v/>
      </c>
      <c r="Q48" s="142" t="str">
        <f t="shared" si="8"/>
        <v/>
      </c>
      <c r="R48" s="142" t="str">
        <f>IF($B48=0,"",SUMIFS(INPUT_DATA!BL:BL,INPUT_DATA!$A:$A,$B48,INPUT_DATA!$B:$B,"S"))</f>
        <v/>
      </c>
      <c r="S48" s="143" t="str">
        <f>IF($B48=0,"",SUMIFS(INPUT_DATA!P:P,INPUT_DATA!$A:$A,$B48,INPUT_DATA!$B:$B,"S"))</f>
        <v/>
      </c>
      <c r="T48" s="143" t="str">
        <f>IF($B48=0,"",SUMIFS(INPUT_DATA!Q:Q,INPUT_DATA!$A:$A,$B48,INPUT_DATA!$B:$B,"S"))</f>
        <v/>
      </c>
      <c r="U48" s="143" t="str">
        <f>IF($B48=0,"",SUMIFS(INPUT_DATA!R:R,INPUT_DATA!$A:$A,$B48,INPUT_DATA!$B:$B,"S"))</f>
        <v/>
      </c>
      <c r="V48" s="144" t="str">
        <f>IF($B48=0,"",SUMIFS(INPUT_DATA!S:S,INPUT_DATA!$A:$A,$B48,INPUT_DATA!$B:$B,"S"))</f>
        <v/>
      </c>
      <c r="W48" s="144" t="str">
        <f>IF($B48=0,"",SUMIFS(INPUT_DATA!T:T,INPUT_DATA!$A:$A,$B48,INPUT_DATA!$B:$B,"S"))</f>
        <v/>
      </c>
      <c r="X48" s="144" t="str">
        <f>IF($B48=0,"",SUMIFS(INPUT_DATA!U:U,INPUT_DATA!$A:$A,$B48,INPUT_DATA!$B:$B,"S"))</f>
        <v/>
      </c>
      <c r="Y48" s="144" t="str">
        <f>IF($B48=0,"",SUMIFS(INPUT_DATA!V:V,INPUT_DATA!$A:$A,$B48,INPUT_DATA!$B:$B,"S"))</f>
        <v/>
      </c>
      <c r="Z48" s="144" t="str">
        <f>IF($B48=0,"",SUMIFS(INPUT_DATA!W:W,INPUT_DATA!$A:$A,$B48,INPUT_DATA!$B:$B,"S"))</f>
        <v/>
      </c>
      <c r="AA48" s="144" t="str">
        <f>IF($B48=0,"",SUMIFS(INPUT_DATA!X:X,INPUT_DATA!$A:$A,$B48,INPUT_DATA!$B:$B,"S"))</f>
        <v/>
      </c>
      <c r="AB48" s="144" t="str">
        <f>IF($B48=0,"",SUMIFS(INPUT_DATA!Y:Y,INPUT_DATA!$A:$A,$B48,INPUT_DATA!$B:$B,"S"))</f>
        <v/>
      </c>
      <c r="AC48" s="144" t="str">
        <f>IF($B48=0,"",SUMIFS(INPUT_DATA!Z:Z,INPUT_DATA!$A:$A,$B48,INPUT_DATA!$B:$B,"S"))</f>
        <v/>
      </c>
      <c r="AD48" s="144" t="str">
        <f>IF($B48=0,"",SUMIFS(INPUT_DATA!AA:AA,INPUT_DATA!$A:$A,$B48,INPUT_DATA!$B:$B,"S"))</f>
        <v/>
      </c>
      <c r="AE48" s="144" t="str">
        <f>IF($B48=0,"",SUMIFS(INPUT_DATA!AB:AB,INPUT_DATA!$A:$A,$B48,INPUT_DATA!$B:$B,"S"))</f>
        <v/>
      </c>
      <c r="AF48" s="144" t="str">
        <f>IF($B48=0,"",SUMIFS(INPUT_DATA!AC:AC,INPUT_DATA!$A:$A,$B48,INPUT_DATA!$B:$B,"S"))</f>
        <v/>
      </c>
      <c r="AG48" s="144" t="str">
        <f>IF($B48=0,"",SUMIFS(INPUT_DATA!AD:AD,INPUT_DATA!$A:$A,$B48,INPUT_DATA!$B:$B,"S"))</f>
        <v/>
      </c>
      <c r="AH48" s="144" t="str">
        <f>IF($B48=0,"",SUMIFS(INPUT_DATA!AE:AE,INPUT_DATA!$A:$A,$B48,INPUT_DATA!$B:$B,"S"))</f>
        <v/>
      </c>
      <c r="AI48" s="144" t="str">
        <f>IF($B48=0,"",SUMIFS(INPUT_DATA!AF:AF,INPUT_DATA!$A:$A,$B48,INPUT_DATA!$B:$B,"S"))</f>
        <v/>
      </c>
      <c r="AJ48" s="144" t="str">
        <f>IF($B48=0,"",SUMIFS(INPUT_DATA!AG:AG,INPUT_DATA!$A:$A,$B48,INPUT_DATA!$B:$B,"S"))</f>
        <v/>
      </c>
      <c r="AK48" s="144" t="str">
        <f>IF($B48=0,"",SUMIFS(INPUT_DATA!AK:AK,INPUT_DATA!$A:$A,$B48,INPUT_DATA!$B:$B,"S"))</f>
        <v/>
      </c>
      <c r="AL48" s="144" t="str">
        <f>IF($B48=0,"",SUMIFS(INPUT_DATA!AL:AL,INPUT_DATA!$A:$A,$B48,INPUT_DATA!$B:$B,"S"))</f>
        <v/>
      </c>
      <c r="AM48" s="144" t="str">
        <f>IF($B48=0,"",SUMIFS(INPUT_DATA!AM:AM,INPUT_DATA!$A:$A,$B48,INPUT_DATA!$B:$B,"S"))</f>
        <v/>
      </c>
      <c r="AN48" s="144" t="str">
        <f>IF($B48=0,"",SUMIFS(INPUT_DATA!AN:AN,INPUT_DATA!$A:$A,$B48,INPUT_DATA!$B:$B,"S"))</f>
        <v/>
      </c>
      <c r="AO48" s="144" t="str">
        <f>IF($B48=0,"",SUMIFS(INPUT_DATA!AO:AO,INPUT_DATA!$A:$A,$B48,INPUT_DATA!$B:$B,"S"))</f>
        <v/>
      </c>
      <c r="AP48" s="144" t="str">
        <f>IF($B48=0,"",SUMIFS(INPUT_DATA!AP:AP,INPUT_DATA!$A:$A,$B48,INPUT_DATA!$B:$B,"S"))</f>
        <v/>
      </c>
      <c r="AQ48" s="145" t="str">
        <f t="shared" si="9"/>
        <v/>
      </c>
      <c r="AR48" s="146" t="str">
        <f t="shared" si="10"/>
        <v/>
      </c>
      <c r="AS48" s="147" t="str">
        <f t="shared" si="11"/>
        <v/>
      </c>
      <c r="AT48" s="145" t="str">
        <f>IF($B48=0,"",SUMIFS(INPUT_DATA!AQ:AQ,INPUT_DATA!$A:$A,$B48,INPUT_DATA!$B:$B,"S"))</f>
        <v/>
      </c>
      <c r="AU48" s="146" t="str">
        <f>IF($B48=0,"",SUMIFS(INPUT_DATA!AR:AR,INPUT_DATA!$A:$A,$B48,INPUT_DATA!$B:$B,"S"))</f>
        <v/>
      </c>
      <c r="AV48" s="147" t="str">
        <f>IF($B48=0,"",SUMIFS(INPUT_DATA!AS:AS,INPUT_DATA!$A:$A,$B48,INPUT_DATA!$B:$B,"S"))</f>
        <v/>
      </c>
      <c r="AW48" s="145" t="str">
        <f t="shared" si="12"/>
        <v/>
      </c>
      <c r="AX48" s="146" t="str">
        <f t="shared" si="13"/>
        <v/>
      </c>
      <c r="AY48" s="147" t="str">
        <f t="shared" si="14"/>
        <v/>
      </c>
      <c r="AZ48" s="148"/>
      <c r="BA48" s="138" t="str">
        <f>IF($B48=0,"",SUMIFS(INPUT_DATA!C:C,INPUT_DATA!$A:$A,$B48,INPUT_DATA!$B:$B,"D"))</f>
        <v/>
      </c>
      <c r="BB48" s="149" t="str">
        <f>IF($B48=0,"",SUMIFS(INPUT_DATA!E:E,INPUT_DATA!$A:$A,$B48,INPUT_DATA!$B:$B,"D"))</f>
        <v/>
      </c>
      <c r="BC48" s="149" t="str">
        <f>IF($B48=0,"",SUMIFS(INPUT_DATA!F:F,INPUT_DATA!$A:$A,$B48,INPUT_DATA!$B:$B,"D"))</f>
        <v/>
      </c>
      <c r="BD48" s="149" t="str">
        <f>IF($B48=0,"",SUMIFS(INPUT_DATA!G:G,INPUT_DATA!$A:$A,$B48,INPUT_DATA!$B:$B,"D"))</f>
        <v/>
      </c>
      <c r="BE48" s="149" t="str">
        <f>IF($B48=0,"",SUMIFS(INPUT_DATA!H:H,INPUT_DATA!$A:$A,$B48,INPUT_DATA!$B:$B,"D"))</f>
        <v/>
      </c>
      <c r="BF48" s="149" t="str">
        <f>IF($B48=0,"",SUMIFS(INPUT_DATA!I:I,INPUT_DATA!$A:$A,$B48,INPUT_DATA!$B:$B,"D"))</f>
        <v/>
      </c>
      <c r="BG48" s="149" t="str">
        <f>IF($B48=0,"",SUMIFS(INPUT_DATA!J:J,INPUT_DATA!$A:$A,$B48,INPUT_DATA!$B:$B,"D"))</f>
        <v/>
      </c>
      <c r="BH48" s="149" t="str">
        <f>IF($B48=0,"",SUMIFS(INPUT_DATA!K:K,INPUT_DATA!$A:$A,$B48,INPUT_DATA!$B:$B,"D"))</f>
        <v/>
      </c>
      <c r="BI48" s="149" t="str">
        <f>IF($B48=0,"",SUMIFS(INPUT_DATA!L:L,INPUT_DATA!$A:$A,$B48,INPUT_DATA!$B:$B,"D"))</f>
        <v/>
      </c>
      <c r="BJ48" s="149" t="str">
        <f>IF($B48=0,"",SUMIFS(INPUT_DATA!M:M,INPUT_DATA!$A:$A,$B48,INPUT_DATA!$B:$B,"D"))</f>
        <v/>
      </c>
      <c r="BK48" s="149" t="str">
        <f>IF($B48=0,"",SUMIFS(INPUT_DATA!N:N,INPUT_DATA!$A:$A,$B48,INPUT_DATA!$B:$B,"D"))</f>
        <v/>
      </c>
      <c r="BL48" s="150" t="str">
        <f t="shared" si="5"/>
        <v/>
      </c>
      <c r="BM48" s="150" t="str">
        <f>IF($B48=0,"",SUMIFS(INPUT_DATA!O:O,INPUT_DATA!$A:$A,$B48,INPUT_DATA!$B:$B,"D"))</f>
        <v/>
      </c>
      <c r="BN48" s="150" t="str">
        <f t="shared" si="15"/>
        <v/>
      </c>
      <c r="BO48" s="153" t="str">
        <f>IF($B48=0,"",SUMIFS(INPUT_DATA!P:P,INPUT_DATA!$A:$A,$B48,INPUT_DATA!$B:$B,"D"))</f>
        <v/>
      </c>
      <c r="BP48" s="139" t="str">
        <f>IF($B48=0,"",SUMIFS(INPUT_DATA!Q:Q,INPUT_DATA!$A:$A,$B48,INPUT_DATA!$B:$B,"D"))</f>
        <v/>
      </c>
      <c r="BQ48" s="139" t="str">
        <f>IF($B48=0,"",SUMIFS(INPUT_DATA!R:R,INPUT_DATA!$A:$A,$B48,INPUT_DATA!$B:$B,"D"))</f>
        <v/>
      </c>
      <c r="BR48" s="149" t="str">
        <f>IF($B48=0,"",SUMIFS(INPUT_DATA!S:S,INPUT_DATA!$A:$A,$B48,INPUT_DATA!$B:$B,"D"))</f>
        <v/>
      </c>
      <c r="BS48" s="149" t="str">
        <f>IF($B48=0,"",SUMIFS(INPUT_DATA!T:T,INPUT_DATA!$A:$A,$B48,INPUT_DATA!$B:$B,"D"))</f>
        <v/>
      </c>
      <c r="BT48" s="149" t="str">
        <f>IF($B48=0,"",SUMIFS(INPUT_DATA!U:U,INPUT_DATA!$A:$A,$B48,INPUT_DATA!$B:$B,"D"))</f>
        <v/>
      </c>
      <c r="BU48" s="149" t="str">
        <f>IF($B48=0,"",SUMIFS(INPUT_DATA!V:V,INPUT_DATA!$A:$A,$B48,INPUT_DATA!$B:$B,"D"))</f>
        <v/>
      </c>
      <c r="BV48" s="149" t="str">
        <f>IF($B48=0,"",SUMIFS(INPUT_DATA!W:W,INPUT_DATA!$A:$A,$B48,INPUT_DATA!$B:$B,"D"))</f>
        <v/>
      </c>
      <c r="BW48" s="149" t="str">
        <f>IF($B48=0,"",SUMIFS(INPUT_DATA!X:X,INPUT_DATA!$A:$A,$B48,INPUT_DATA!$B:$B,"D"))</f>
        <v/>
      </c>
      <c r="BX48" s="149" t="str">
        <f>IF($B48=0,"",SUMIFS(INPUT_DATA!Y:Y,INPUT_DATA!$A:$A,$B48,INPUT_DATA!$B:$B,"D"))</f>
        <v/>
      </c>
      <c r="BY48" s="149" t="str">
        <f>IF($B48=0,"",SUMIFS(INPUT_DATA!Z:Z,INPUT_DATA!$A:$A,$B48,INPUT_DATA!$B:$B,"D"))</f>
        <v/>
      </c>
      <c r="BZ48" s="149" t="str">
        <f>IF($B48=0,"",SUMIFS(INPUT_DATA!AA:AA,INPUT_DATA!$A:$A,$B48,INPUT_DATA!$B:$B,"D"))</f>
        <v/>
      </c>
      <c r="CA48" s="149" t="str">
        <f>IF($B48=0,"",SUMIFS(INPUT_DATA!AB:AB,INPUT_DATA!$A:$A,$B48,INPUT_DATA!$B:$B,"D"))</f>
        <v/>
      </c>
      <c r="CB48" s="149" t="str">
        <f>IF($B48=0,"",SUMIFS(INPUT_DATA!AC:AC,INPUT_DATA!$A:$A,$B48,INPUT_DATA!$B:$B,"D"))</f>
        <v/>
      </c>
      <c r="CC48" s="149" t="str">
        <f>IF($B48=0,"",SUMIFS(INPUT_DATA!AD:AD,INPUT_DATA!$A:$A,$B48,INPUT_DATA!$B:$B,"D"))</f>
        <v/>
      </c>
      <c r="CD48" s="149" t="str">
        <f>IF($B48=0,"",SUMIFS(INPUT_DATA!AE:AE,INPUT_DATA!$A:$A,$B48,INPUT_DATA!$B:$B,"D"))</f>
        <v/>
      </c>
      <c r="CE48" s="149" t="str">
        <f>IF($B48=0,"",SUMIFS(INPUT_DATA!AF:AF,INPUT_DATA!$A:$A,$B48,INPUT_DATA!$B:$B,"D"))</f>
        <v/>
      </c>
      <c r="CF48" s="149" t="str">
        <f>IF($B48=0,"",SUMIFS(INPUT_DATA!AG:AG,INPUT_DATA!$A:$A,$B48,INPUT_DATA!$B:$B,"D"))</f>
        <v/>
      </c>
      <c r="CG48" s="149" t="str">
        <f>IF($B48=0,"",SUMIFS(INPUT_DATA!AH:AH,INPUT_DATA!$A:$A,$B48,INPUT_DATA!$B:$B,"D"))</f>
        <v/>
      </c>
      <c r="CH48" s="149" t="str">
        <f>IF($B48=0,"",SUMIFS(INPUT_DATA!AI:AI,INPUT_DATA!$A:$A,$B48,INPUT_DATA!$B:$B,"D"))</f>
        <v/>
      </c>
      <c r="CI48" s="149" t="str">
        <f>IF($B48=0,"",SUMIFS(INPUT_DATA!AJ:AJ,INPUT_DATA!$A:$A,$B48,INPUT_DATA!$B:$B,"D"))</f>
        <v/>
      </c>
      <c r="CJ48" s="140" t="str">
        <f>IF($B48=0,"",SUMIFS(INPUT_DATA!AK:AK,INPUT_DATA!$A:$A,$B48,INPUT_DATA!$B:$B,"D"))</f>
        <v/>
      </c>
      <c r="CK48" s="140" t="str">
        <f>IF($B48=0,"",SUMIFS(INPUT_DATA!AL:AL,INPUT_DATA!$A:$A,$B48,INPUT_DATA!$B:$B,"D"))</f>
        <v/>
      </c>
      <c r="CL48" s="140" t="str">
        <f>IF($B48=0,"",SUMIFS(INPUT_DATA!AM:AM,INPUT_DATA!$A:$A,$B48,INPUT_DATA!$B:$B,"D"))</f>
        <v/>
      </c>
      <c r="CM48" s="140" t="str">
        <f>IF($B48=0,"",SUMIFS(INPUT_DATA!AN:AN,INPUT_DATA!$A:$A,$B48,INPUT_DATA!$B:$B,"D"))</f>
        <v/>
      </c>
      <c r="CN48" s="140" t="str">
        <f>IF($B48=0,"",SUMIFS(INPUT_DATA!AO:AO,INPUT_DATA!$A:$A,$B48,INPUT_DATA!$B:$B,"D"))</f>
        <v/>
      </c>
      <c r="CO48" s="140" t="str">
        <f>IF($B48=0,"",SUMIFS(INPUT_DATA!AP:AP,INPUT_DATA!$A:$A,$B48,INPUT_DATA!$B:$B,"D"))</f>
        <v/>
      </c>
      <c r="CP48" s="154" t="str">
        <f t="shared" si="6"/>
        <v/>
      </c>
      <c r="CQ48" s="154" t="str">
        <f t="shared" si="2"/>
        <v/>
      </c>
      <c r="CR48" s="154" t="str">
        <f t="shared" si="3"/>
        <v/>
      </c>
      <c r="CS48" s="139" t="str">
        <f>IF($B48=0,"",SUMIFS(INPUT_DATA!AQ:AQ,INPUT_DATA!$A:$A,$B48,INPUT_DATA!$B:$B,"D"))</f>
        <v/>
      </c>
      <c r="CT48" s="154" t="str">
        <f>IF($B48=0,"",SUMIFS(INPUT_DATA!AR:AR,INPUT_DATA!$A:$A,$B48,INPUT_DATA!$B:$B,"D"))</f>
        <v/>
      </c>
      <c r="CU48" s="154" t="str">
        <f>IF($B48=0,"",SUMIFS(INPUT_DATA!AS:AS,INPUT_DATA!$A:$A,$B48,INPUT_DATA!$B:$B,"D"))</f>
        <v/>
      </c>
      <c r="CV48" s="139" t="str">
        <f t="shared" si="17"/>
        <v/>
      </c>
      <c r="CW48" s="154" t="str">
        <f t="shared" si="18"/>
        <v/>
      </c>
      <c r="CX48" s="155" t="str">
        <f t="shared" si="19"/>
        <v/>
      </c>
      <c r="CY48" s="148"/>
    </row>
    <row r="49" spans="1:103">
      <c r="B49" s="137">
        <f>INPUT_DATA!CR36</f>
        <v>0</v>
      </c>
      <c r="C49" s="139" t="str">
        <f>IF($B49=0,"",SUMIFS(INPUT_DATA!C:C,INPUT_DATA!$A:$A,$B49,INPUT_DATA!$B:$B,"S"))</f>
        <v/>
      </c>
      <c r="D49" s="139" t="str">
        <f>IF($B49=0,"",SUMIFS(INPUT_DATA!D:D,INPUT_DATA!$A:$A,$B49,INPUT_DATA!$B:$B,"S"))</f>
        <v/>
      </c>
      <c r="E49" s="140" t="str">
        <f>IF($B49=0,"",SUMIFS(INPUT_DATA!E:E,INPUT_DATA!$A:$A,$B49,INPUT_DATA!$B:$B,"S"))</f>
        <v/>
      </c>
      <c r="F49" s="140" t="str">
        <f>IF($B49=0,"",SUMIFS(INPUT_DATA!F:F,INPUT_DATA!$A:$A,$B49,INPUT_DATA!$B:$B,"S"))</f>
        <v/>
      </c>
      <c r="G49" s="140" t="str">
        <f>IF($B49=0,"",SUMIFS(INPUT_DATA!G:G,INPUT_DATA!$A:$A,$B49,INPUT_DATA!$B:$B,"S"))</f>
        <v/>
      </c>
      <c r="H49" s="140" t="str">
        <f>IF($B49=0,"",SUMIFS(INPUT_DATA!H:H,INPUT_DATA!$A:$A,$B49,INPUT_DATA!$B:$B,"S"))</f>
        <v/>
      </c>
      <c r="I49" s="140" t="str">
        <f>IF($B49=0,"",SUMIFS(INPUT_DATA!I:I,INPUT_DATA!$A:$A,$B49,INPUT_DATA!$B:$B,"S"))</f>
        <v/>
      </c>
      <c r="J49" s="140" t="str">
        <f>IF($B49=0,"",SUMIFS(INPUT_DATA!J:J,INPUT_DATA!$A:$A,$B49,INPUT_DATA!$B:$B,"S"))</f>
        <v/>
      </c>
      <c r="K49" s="140" t="str">
        <f>IF($B49=0,"",SUMIFS(INPUT_DATA!K:K,INPUT_DATA!$A:$A,$B49,INPUT_DATA!$B:$B,"S"))</f>
        <v/>
      </c>
      <c r="L49" s="140" t="str">
        <f>IF($B49=0,"",SUMIFS(INPUT_DATA!L:L,INPUT_DATA!$A:$A,$B49,INPUT_DATA!$B:$B,"S"))</f>
        <v/>
      </c>
      <c r="M49" s="140" t="str">
        <f>IF($B49=0,"",SUMIFS(INPUT_DATA!M:M,INPUT_DATA!$A:$A,$B49,INPUT_DATA!$B:$B,"S"))</f>
        <v/>
      </c>
      <c r="N49" s="140" t="str">
        <f>IF($B49=0,"",SUMIFS(INPUT_DATA!N:N,INPUT_DATA!$A:$A,$B49,INPUT_DATA!$B:$B,"S"))</f>
        <v/>
      </c>
      <c r="O49" s="141" t="str">
        <f t="shared" si="7"/>
        <v/>
      </c>
      <c r="P49" s="142" t="str">
        <f>IF($B49=0,"",SUMIFS(INPUT_DATA!O:O,INPUT_DATA!$A:$A,$B49,INPUT_DATA!$B:$B,"S"))</f>
        <v/>
      </c>
      <c r="Q49" s="142" t="str">
        <f t="shared" si="8"/>
        <v/>
      </c>
      <c r="R49" s="142" t="str">
        <f>IF($B49=0,"",SUMIFS(INPUT_DATA!BL:BL,INPUT_DATA!$A:$A,$B49,INPUT_DATA!$B:$B,"S"))</f>
        <v/>
      </c>
      <c r="S49" s="143" t="str">
        <f>IF($B49=0,"",SUMIFS(INPUT_DATA!P:P,INPUT_DATA!$A:$A,$B49,INPUT_DATA!$B:$B,"S"))</f>
        <v/>
      </c>
      <c r="T49" s="143" t="str">
        <f>IF($B49=0,"",SUMIFS(INPUT_DATA!Q:Q,INPUT_DATA!$A:$A,$B49,INPUT_DATA!$B:$B,"S"))</f>
        <v/>
      </c>
      <c r="U49" s="143" t="str">
        <f>IF($B49=0,"",SUMIFS(INPUT_DATA!R:R,INPUT_DATA!$A:$A,$B49,INPUT_DATA!$B:$B,"S"))</f>
        <v/>
      </c>
      <c r="V49" s="144" t="str">
        <f>IF($B49=0,"",SUMIFS(INPUT_DATA!S:S,INPUT_DATA!$A:$A,$B49,INPUT_DATA!$B:$B,"S"))</f>
        <v/>
      </c>
      <c r="W49" s="144" t="str">
        <f>IF($B49=0,"",SUMIFS(INPUT_DATA!T:T,INPUT_DATA!$A:$A,$B49,INPUT_DATA!$B:$B,"S"))</f>
        <v/>
      </c>
      <c r="X49" s="144" t="str">
        <f>IF($B49=0,"",SUMIFS(INPUT_DATA!U:U,INPUT_DATA!$A:$A,$B49,INPUT_DATA!$B:$B,"S"))</f>
        <v/>
      </c>
      <c r="Y49" s="144" t="str">
        <f>IF($B49=0,"",SUMIFS(INPUT_DATA!V:V,INPUT_DATA!$A:$A,$B49,INPUT_DATA!$B:$B,"S"))</f>
        <v/>
      </c>
      <c r="Z49" s="144" t="str">
        <f>IF($B49=0,"",SUMIFS(INPUT_DATA!W:W,INPUT_DATA!$A:$A,$B49,INPUT_DATA!$B:$B,"S"))</f>
        <v/>
      </c>
      <c r="AA49" s="144" t="str">
        <f>IF($B49=0,"",SUMIFS(INPUT_DATA!X:X,INPUT_DATA!$A:$A,$B49,INPUT_DATA!$B:$B,"S"))</f>
        <v/>
      </c>
      <c r="AB49" s="144" t="str">
        <f>IF($B49=0,"",SUMIFS(INPUT_DATA!Y:Y,INPUT_DATA!$A:$A,$B49,INPUT_DATA!$B:$B,"S"))</f>
        <v/>
      </c>
      <c r="AC49" s="144" t="str">
        <f>IF($B49=0,"",SUMIFS(INPUT_DATA!Z:Z,INPUT_DATA!$A:$A,$B49,INPUT_DATA!$B:$B,"S"))</f>
        <v/>
      </c>
      <c r="AD49" s="144" t="str">
        <f>IF($B49=0,"",SUMIFS(INPUT_DATA!AA:AA,INPUT_DATA!$A:$A,$B49,INPUT_DATA!$B:$B,"S"))</f>
        <v/>
      </c>
      <c r="AE49" s="144" t="str">
        <f>IF($B49=0,"",SUMIFS(INPUT_DATA!AB:AB,INPUT_DATA!$A:$A,$B49,INPUT_DATA!$B:$B,"S"))</f>
        <v/>
      </c>
      <c r="AF49" s="144" t="str">
        <f>IF($B49=0,"",SUMIFS(INPUT_DATA!AC:AC,INPUT_DATA!$A:$A,$B49,INPUT_DATA!$B:$B,"S"))</f>
        <v/>
      </c>
      <c r="AG49" s="144" t="str">
        <f>IF($B49=0,"",SUMIFS(INPUT_DATA!AD:AD,INPUT_DATA!$A:$A,$B49,INPUT_DATA!$B:$B,"S"))</f>
        <v/>
      </c>
      <c r="AH49" s="144" t="str">
        <f>IF($B49=0,"",SUMIFS(INPUT_DATA!AE:AE,INPUT_DATA!$A:$A,$B49,INPUT_DATA!$B:$B,"S"))</f>
        <v/>
      </c>
      <c r="AI49" s="144" t="str">
        <f>IF($B49=0,"",SUMIFS(INPUT_DATA!AF:AF,INPUT_DATA!$A:$A,$B49,INPUT_DATA!$B:$B,"S"))</f>
        <v/>
      </c>
      <c r="AJ49" s="144" t="str">
        <f>IF($B49=0,"",SUMIFS(INPUT_DATA!AG:AG,INPUT_DATA!$A:$A,$B49,INPUT_DATA!$B:$B,"S"))</f>
        <v/>
      </c>
      <c r="AK49" s="144" t="str">
        <f>IF($B49=0,"",SUMIFS(INPUT_DATA!AK:AK,INPUT_DATA!$A:$A,$B49,INPUT_DATA!$B:$B,"S"))</f>
        <v/>
      </c>
      <c r="AL49" s="144" t="str">
        <f>IF($B49=0,"",SUMIFS(INPUT_DATA!AL:AL,INPUT_DATA!$A:$A,$B49,INPUT_DATA!$B:$B,"S"))</f>
        <v/>
      </c>
      <c r="AM49" s="144" t="str">
        <f>IF($B49=0,"",SUMIFS(INPUT_DATA!AM:AM,INPUT_DATA!$A:$A,$B49,INPUT_DATA!$B:$B,"S"))</f>
        <v/>
      </c>
      <c r="AN49" s="144" t="str">
        <f>IF($B49=0,"",SUMIFS(INPUT_DATA!AN:AN,INPUT_DATA!$A:$A,$B49,INPUT_DATA!$B:$B,"S"))</f>
        <v/>
      </c>
      <c r="AO49" s="144" t="str">
        <f>IF($B49=0,"",SUMIFS(INPUT_DATA!AO:AO,INPUT_DATA!$A:$A,$B49,INPUT_DATA!$B:$B,"S"))</f>
        <v/>
      </c>
      <c r="AP49" s="144" t="str">
        <f>IF($B49=0,"",SUMIFS(INPUT_DATA!AP:AP,INPUT_DATA!$A:$A,$B49,INPUT_DATA!$B:$B,"S"))</f>
        <v/>
      </c>
      <c r="AQ49" s="145" t="str">
        <f t="shared" si="9"/>
        <v/>
      </c>
      <c r="AR49" s="146" t="str">
        <f t="shared" si="10"/>
        <v/>
      </c>
      <c r="AS49" s="147" t="str">
        <f t="shared" si="11"/>
        <v/>
      </c>
      <c r="AT49" s="145" t="str">
        <f>IF($B49=0,"",SUMIFS(INPUT_DATA!AQ:AQ,INPUT_DATA!$A:$A,$B49,INPUT_DATA!$B:$B,"S"))</f>
        <v/>
      </c>
      <c r="AU49" s="146" t="str">
        <f>IF($B49=0,"",SUMIFS(INPUT_DATA!AR:AR,INPUT_DATA!$A:$A,$B49,INPUT_DATA!$B:$B,"S"))</f>
        <v/>
      </c>
      <c r="AV49" s="147" t="str">
        <f>IF($B49=0,"",SUMIFS(INPUT_DATA!AS:AS,INPUT_DATA!$A:$A,$B49,INPUT_DATA!$B:$B,"S"))</f>
        <v/>
      </c>
      <c r="AW49" s="145" t="str">
        <f t="shared" si="12"/>
        <v/>
      </c>
      <c r="AX49" s="146" t="str">
        <f t="shared" si="13"/>
        <v/>
      </c>
      <c r="AY49" s="147" t="str">
        <f t="shared" si="14"/>
        <v/>
      </c>
      <c r="AZ49" s="148"/>
      <c r="BA49" s="138" t="str">
        <f>IF($B49=0,"",SUMIFS(INPUT_DATA!C:C,INPUT_DATA!$A:$A,$B49,INPUT_DATA!$B:$B,"D"))</f>
        <v/>
      </c>
      <c r="BB49" s="149" t="str">
        <f>IF($B49=0,"",SUMIFS(INPUT_DATA!E:E,INPUT_DATA!$A:$A,$B49,INPUT_DATA!$B:$B,"D"))</f>
        <v/>
      </c>
      <c r="BC49" s="149" t="str">
        <f>IF($B49=0,"",SUMIFS(INPUT_DATA!F:F,INPUT_DATA!$A:$A,$B49,INPUT_DATA!$B:$B,"D"))</f>
        <v/>
      </c>
      <c r="BD49" s="149" t="str">
        <f>IF($B49=0,"",SUMIFS(INPUT_DATA!G:G,INPUT_DATA!$A:$A,$B49,INPUT_DATA!$B:$B,"D"))</f>
        <v/>
      </c>
      <c r="BE49" s="149" t="str">
        <f>IF($B49=0,"",SUMIFS(INPUT_DATA!H:H,INPUT_DATA!$A:$A,$B49,INPUT_DATA!$B:$B,"D"))</f>
        <v/>
      </c>
      <c r="BF49" s="149" t="str">
        <f>IF($B49=0,"",SUMIFS(INPUT_DATA!I:I,INPUT_DATA!$A:$A,$B49,INPUT_DATA!$B:$B,"D"))</f>
        <v/>
      </c>
      <c r="BG49" s="149" t="str">
        <f>IF($B49=0,"",SUMIFS(INPUT_DATA!J:J,INPUT_DATA!$A:$A,$B49,INPUT_DATA!$B:$B,"D"))</f>
        <v/>
      </c>
      <c r="BH49" s="149" t="str">
        <f>IF($B49=0,"",SUMIFS(INPUT_DATA!K:K,INPUT_DATA!$A:$A,$B49,INPUT_DATA!$B:$B,"D"))</f>
        <v/>
      </c>
      <c r="BI49" s="149" t="str">
        <f>IF($B49=0,"",SUMIFS(INPUT_DATA!L:L,INPUT_DATA!$A:$A,$B49,INPUT_DATA!$B:$B,"D"))</f>
        <v/>
      </c>
      <c r="BJ49" s="149" t="str">
        <f>IF($B49=0,"",SUMIFS(INPUT_DATA!M:M,INPUT_DATA!$A:$A,$B49,INPUT_DATA!$B:$B,"D"))</f>
        <v/>
      </c>
      <c r="BK49" s="149" t="str">
        <f>IF($B49=0,"",SUMIFS(INPUT_DATA!N:N,INPUT_DATA!$A:$A,$B49,INPUT_DATA!$B:$B,"D"))</f>
        <v/>
      </c>
      <c r="BL49" s="150" t="str">
        <f t="shared" si="5"/>
        <v/>
      </c>
      <c r="BM49" s="150" t="str">
        <f>IF($B49=0,"",SUMIFS(INPUT_DATA!O:O,INPUT_DATA!$A:$A,$B49,INPUT_DATA!$B:$B,"D"))</f>
        <v/>
      </c>
      <c r="BN49" s="150" t="str">
        <f t="shared" si="15"/>
        <v/>
      </c>
      <c r="BO49" s="153" t="str">
        <f>IF($B49=0,"",SUMIFS(INPUT_DATA!P:P,INPUT_DATA!$A:$A,$B49,INPUT_DATA!$B:$B,"D"))</f>
        <v/>
      </c>
      <c r="BP49" s="139" t="str">
        <f>IF($B49=0,"",SUMIFS(INPUT_DATA!Q:Q,INPUT_DATA!$A:$A,$B49,INPUT_DATA!$B:$B,"D"))</f>
        <v/>
      </c>
      <c r="BQ49" s="139" t="str">
        <f>IF($B49=0,"",SUMIFS(INPUT_DATA!R:R,INPUT_DATA!$A:$A,$B49,INPUT_DATA!$B:$B,"D"))</f>
        <v/>
      </c>
      <c r="BR49" s="149" t="str">
        <f>IF($B49=0,"",SUMIFS(INPUT_DATA!S:S,INPUT_DATA!$A:$A,$B49,INPUT_DATA!$B:$B,"D"))</f>
        <v/>
      </c>
      <c r="BS49" s="149" t="str">
        <f>IF($B49=0,"",SUMIFS(INPUT_DATA!T:T,INPUT_DATA!$A:$A,$B49,INPUT_DATA!$B:$B,"D"))</f>
        <v/>
      </c>
      <c r="BT49" s="149" t="str">
        <f>IF($B49=0,"",SUMIFS(INPUT_DATA!U:U,INPUT_DATA!$A:$A,$B49,INPUT_DATA!$B:$B,"D"))</f>
        <v/>
      </c>
      <c r="BU49" s="149" t="str">
        <f>IF($B49=0,"",SUMIFS(INPUT_DATA!V:V,INPUT_DATA!$A:$A,$B49,INPUT_DATA!$B:$B,"D"))</f>
        <v/>
      </c>
      <c r="BV49" s="149" t="str">
        <f>IF($B49=0,"",SUMIFS(INPUT_DATA!W:W,INPUT_DATA!$A:$A,$B49,INPUT_DATA!$B:$B,"D"))</f>
        <v/>
      </c>
      <c r="BW49" s="149" t="str">
        <f>IF($B49=0,"",SUMIFS(INPUT_DATA!X:X,INPUT_DATA!$A:$A,$B49,INPUT_DATA!$B:$B,"D"))</f>
        <v/>
      </c>
      <c r="BX49" s="149" t="str">
        <f>IF($B49=0,"",SUMIFS(INPUT_DATA!Y:Y,INPUT_DATA!$A:$A,$B49,INPUT_DATA!$B:$B,"D"))</f>
        <v/>
      </c>
      <c r="BY49" s="149" t="str">
        <f>IF($B49=0,"",SUMIFS(INPUT_DATA!Z:Z,INPUT_DATA!$A:$A,$B49,INPUT_DATA!$B:$B,"D"))</f>
        <v/>
      </c>
      <c r="BZ49" s="149" t="str">
        <f>IF($B49=0,"",SUMIFS(INPUT_DATA!AA:AA,INPUT_DATA!$A:$A,$B49,INPUT_DATA!$B:$B,"D"))</f>
        <v/>
      </c>
      <c r="CA49" s="149" t="str">
        <f>IF($B49=0,"",SUMIFS(INPUT_DATA!AB:AB,INPUT_DATA!$A:$A,$B49,INPUT_DATA!$B:$B,"D"))</f>
        <v/>
      </c>
      <c r="CB49" s="149" t="str">
        <f>IF($B49=0,"",SUMIFS(INPUT_DATA!AC:AC,INPUT_DATA!$A:$A,$B49,INPUT_DATA!$B:$B,"D"))</f>
        <v/>
      </c>
      <c r="CC49" s="149" t="str">
        <f>IF($B49=0,"",SUMIFS(INPUT_DATA!AD:AD,INPUT_DATA!$A:$A,$B49,INPUT_DATA!$B:$B,"D"))</f>
        <v/>
      </c>
      <c r="CD49" s="149" t="str">
        <f>IF($B49=0,"",SUMIFS(INPUT_DATA!AE:AE,INPUT_DATA!$A:$A,$B49,INPUT_DATA!$B:$B,"D"))</f>
        <v/>
      </c>
      <c r="CE49" s="149" t="str">
        <f>IF($B49=0,"",SUMIFS(INPUT_DATA!AF:AF,INPUT_DATA!$A:$A,$B49,INPUT_DATA!$B:$B,"D"))</f>
        <v/>
      </c>
      <c r="CF49" s="149" t="str">
        <f>IF($B49=0,"",SUMIFS(INPUT_DATA!AG:AG,INPUT_DATA!$A:$A,$B49,INPUT_DATA!$B:$B,"D"))</f>
        <v/>
      </c>
      <c r="CG49" s="149" t="str">
        <f>IF($B49=0,"",SUMIFS(INPUT_DATA!AH:AH,INPUT_DATA!$A:$A,$B49,INPUT_DATA!$B:$B,"D"))</f>
        <v/>
      </c>
      <c r="CH49" s="149" t="str">
        <f>IF($B49=0,"",SUMIFS(INPUT_DATA!AI:AI,INPUT_DATA!$A:$A,$B49,INPUT_DATA!$B:$B,"D"))</f>
        <v/>
      </c>
      <c r="CI49" s="149" t="str">
        <f>IF($B49=0,"",SUMIFS(INPUT_DATA!AJ:AJ,INPUT_DATA!$A:$A,$B49,INPUT_DATA!$B:$B,"D"))</f>
        <v/>
      </c>
      <c r="CJ49" s="140" t="str">
        <f>IF($B49=0,"",SUMIFS(INPUT_DATA!AK:AK,INPUT_DATA!$A:$A,$B49,INPUT_DATA!$B:$B,"D"))</f>
        <v/>
      </c>
      <c r="CK49" s="140" t="str">
        <f>IF($B49=0,"",SUMIFS(INPUT_DATA!AL:AL,INPUT_DATA!$A:$A,$B49,INPUT_DATA!$B:$B,"D"))</f>
        <v/>
      </c>
      <c r="CL49" s="140" t="str">
        <f>IF($B49=0,"",SUMIFS(INPUT_DATA!AM:AM,INPUT_DATA!$A:$A,$B49,INPUT_DATA!$B:$B,"D"))</f>
        <v/>
      </c>
      <c r="CM49" s="140" t="str">
        <f>IF($B49=0,"",SUMIFS(INPUT_DATA!AN:AN,INPUT_DATA!$A:$A,$B49,INPUT_DATA!$B:$B,"D"))</f>
        <v/>
      </c>
      <c r="CN49" s="140" t="str">
        <f>IF($B49=0,"",SUMIFS(INPUT_DATA!AO:AO,INPUT_DATA!$A:$A,$B49,INPUT_DATA!$B:$B,"D"))</f>
        <v/>
      </c>
      <c r="CO49" s="140" t="str">
        <f>IF($B49=0,"",SUMIFS(INPUT_DATA!AP:AP,INPUT_DATA!$A:$A,$B49,INPUT_DATA!$B:$B,"D"))</f>
        <v/>
      </c>
      <c r="CP49" s="154" t="str">
        <f t="shared" si="6"/>
        <v/>
      </c>
      <c r="CQ49" s="154" t="str">
        <f t="shared" si="2"/>
        <v/>
      </c>
      <c r="CR49" s="154" t="str">
        <f t="shared" si="3"/>
        <v/>
      </c>
      <c r="CS49" s="139" t="str">
        <f>IF($B49=0,"",SUMIFS(INPUT_DATA!AQ:AQ,INPUT_DATA!$A:$A,$B49,INPUT_DATA!$B:$B,"D"))</f>
        <v/>
      </c>
      <c r="CT49" s="154" t="str">
        <f>IF($B49=0,"",SUMIFS(INPUT_DATA!AR:AR,INPUT_DATA!$A:$A,$B49,INPUT_DATA!$B:$B,"D"))</f>
        <v/>
      </c>
      <c r="CU49" s="154" t="str">
        <f>IF($B49=0,"",SUMIFS(INPUT_DATA!AS:AS,INPUT_DATA!$A:$A,$B49,INPUT_DATA!$B:$B,"D"))</f>
        <v/>
      </c>
      <c r="CV49" s="139" t="str">
        <f t="shared" si="17"/>
        <v/>
      </c>
      <c r="CW49" s="154" t="str">
        <f t="shared" si="18"/>
        <v/>
      </c>
      <c r="CX49" s="155" t="str">
        <f t="shared" si="19"/>
        <v/>
      </c>
      <c r="CY49" s="148"/>
    </row>
    <row r="50" spans="1:103">
      <c r="A50" s="156">
        <f t="shared" ref="A50:A87" si="20">A49-1</f>
        <v>-1</v>
      </c>
      <c r="B50" s="137">
        <f>INPUT_DATA!CR37</f>
        <v>0</v>
      </c>
      <c r="C50" s="139" t="str">
        <f>IF($B50=0,"",SUMIFS(INPUT_DATA!C:C,INPUT_DATA!$A:$A,$B50,INPUT_DATA!$B:$B,"S"))</f>
        <v/>
      </c>
      <c r="D50" s="139" t="str">
        <f>IF($B50=0,"",SUMIFS(INPUT_DATA!D:D,INPUT_DATA!$A:$A,$B50,INPUT_DATA!$B:$B,"S"))</f>
        <v/>
      </c>
      <c r="E50" s="140" t="str">
        <f>IF($B50=0,"",SUMIFS(INPUT_DATA!E:E,INPUT_DATA!$A:$A,$B50,INPUT_DATA!$B:$B,"S"))</f>
        <v/>
      </c>
      <c r="F50" s="140" t="str">
        <f>IF($B50=0,"",SUMIFS(INPUT_DATA!F:F,INPUT_DATA!$A:$A,$B50,INPUT_DATA!$B:$B,"S"))</f>
        <v/>
      </c>
      <c r="G50" s="140" t="str">
        <f>IF($B50=0,"",SUMIFS(INPUT_DATA!G:G,INPUT_DATA!$A:$A,$B50,INPUT_DATA!$B:$B,"S"))</f>
        <v/>
      </c>
      <c r="H50" s="140" t="str">
        <f>IF($B50=0,"",SUMIFS(INPUT_DATA!H:H,INPUT_DATA!$A:$A,$B50,INPUT_DATA!$B:$B,"S"))</f>
        <v/>
      </c>
      <c r="I50" s="140" t="str">
        <f>IF($B50=0,"",SUMIFS(INPUT_DATA!I:I,INPUT_DATA!$A:$A,$B50,INPUT_DATA!$B:$B,"S"))</f>
        <v/>
      </c>
      <c r="J50" s="140" t="str">
        <f>IF($B50=0,"",SUMIFS(INPUT_DATA!J:J,INPUT_DATA!$A:$A,$B50,INPUT_DATA!$B:$B,"S"))</f>
        <v/>
      </c>
      <c r="K50" s="140" t="str">
        <f>IF($B50=0,"",SUMIFS(INPUT_DATA!K:K,INPUT_DATA!$A:$A,$B50,INPUT_DATA!$B:$B,"S"))</f>
        <v/>
      </c>
      <c r="L50" s="140" t="str">
        <f>IF($B50=0,"",SUMIFS(INPUT_DATA!L:L,INPUT_DATA!$A:$A,$B50,INPUT_DATA!$B:$B,"S"))</f>
        <v/>
      </c>
      <c r="M50" s="140" t="str">
        <f>IF($B50=0,"",SUMIFS(INPUT_DATA!M:M,INPUT_DATA!$A:$A,$B50,INPUT_DATA!$B:$B,"S"))</f>
        <v/>
      </c>
      <c r="N50" s="140" t="str">
        <f>IF($B50=0,"",SUMIFS(INPUT_DATA!N:N,INPUT_DATA!$A:$A,$B50,INPUT_DATA!$B:$B,"S"))</f>
        <v/>
      </c>
      <c r="O50" s="141" t="str">
        <f t="shared" si="7"/>
        <v/>
      </c>
      <c r="P50" s="142" t="str">
        <f>IF($B50=0,"",SUMIFS(INPUT_DATA!O:O,INPUT_DATA!$A:$A,$B50,INPUT_DATA!$B:$B,"S"))</f>
        <v/>
      </c>
      <c r="Q50" s="142" t="str">
        <f t="shared" si="8"/>
        <v/>
      </c>
      <c r="R50" s="142" t="str">
        <f>IF($B50=0,"",SUMIFS(INPUT_DATA!BL:BL,INPUT_DATA!$A:$A,$B50,INPUT_DATA!$B:$B,"S"))</f>
        <v/>
      </c>
      <c r="S50" s="143" t="str">
        <f>IF($B50=0,"",SUMIFS(INPUT_DATA!P:P,INPUT_DATA!$A:$A,$B50,INPUT_DATA!$B:$B,"S"))</f>
        <v/>
      </c>
      <c r="T50" s="143" t="str">
        <f>IF($B50=0,"",SUMIFS(INPUT_DATA!Q:Q,INPUT_DATA!$A:$A,$B50,INPUT_DATA!$B:$B,"S"))</f>
        <v/>
      </c>
      <c r="U50" s="143" t="str">
        <f>IF($B50=0,"",SUMIFS(INPUT_DATA!R:R,INPUT_DATA!$A:$A,$B50,INPUT_DATA!$B:$B,"S"))</f>
        <v/>
      </c>
      <c r="V50" s="144" t="str">
        <f>IF($B50=0,"",SUMIFS(INPUT_DATA!S:S,INPUT_DATA!$A:$A,$B50,INPUT_DATA!$B:$B,"S"))</f>
        <v/>
      </c>
      <c r="W50" s="144" t="str">
        <f>IF($B50=0,"",SUMIFS(INPUT_DATA!T:T,INPUT_DATA!$A:$A,$B50,INPUT_DATA!$B:$B,"S"))</f>
        <v/>
      </c>
      <c r="X50" s="144" t="str">
        <f>IF($B50=0,"",SUMIFS(INPUT_DATA!U:U,INPUT_DATA!$A:$A,$B50,INPUT_DATA!$B:$B,"S"))</f>
        <v/>
      </c>
      <c r="Y50" s="144" t="str">
        <f>IF($B50=0,"",SUMIFS(INPUT_DATA!V:V,INPUT_DATA!$A:$A,$B50,INPUT_DATA!$B:$B,"S"))</f>
        <v/>
      </c>
      <c r="Z50" s="144" t="str">
        <f>IF($B50=0,"",SUMIFS(INPUT_DATA!W:W,INPUT_DATA!$A:$A,$B50,INPUT_DATA!$B:$B,"S"))</f>
        <v/>
      </c>
      <c r="AA50" s="144" t="str">
        <f>IF($B50=0,"",SUMIFS(INPUT_DATA!X:X,INPUT_DATA!$A:$A,$B50,INPUT_DATA!$B:$B,"S"))</f>
        <v/>
      </c>
      <c r="AB50" s="144" t="str">
        <f>IF($B50=0,"",SUMIFS(INPUT_DATA!Y:Y,INPUT_DATA!$A:$A,$B50,INPUT_DATA!$B:$B,"S"))</f>
        <v/>
      </c>
      <c r="AC50" s="144" t="str">
        <f>IF($B50=0,"",SUMIFS(INPUT_DATA!Z:Z,INPUT_DATA!$A:$A,$B50,INPUT_DATA!$B:$B,"S"))</f>
        <v/>
      </c>
      <c r="AD50" s="144" t="str">
        <f>IF($B50=0,"",SUMIFS(INPUT_DATA!AA:AA,INPUT_DATA!$A:$A,$B50,INPUT_DATA!$B:$B,"S"))</f>
        <v/>
      </c>
      <c r="AE50" s="144" t="str">
        <f>IF($B50=0,"",SUMIFS(INPUT_DATA!AB:AB,INPUT_DATA!$A:$A,$B50,INPUT_DATA!$B:$B,"S"))</f>
        <v/>
      </c>
      <c r="AF50" s="144" t="str">
        <f>IF($B50=0,"",SUMIFS(INPUT_DATA!AC:AC,INPUT_DATA!$A:$A,$B50,INPUT_DATA!$B:$B,"S"))</f>
        <v/>
      </c>
      <c r="AG50" s="144" t="str">
        <f>IF($B50=0,"",SUMIFS(INPUT_DATA!AD:AD,INPUT_DATA!$A:$A,$B50,INPUT_DATA!$B:$B,"S"))</f>
        <v/>
      </c>
      <c r="AH50" s="144" t="str">
        <f>IF($B50=0,"",SUMIFS(INPUT_DATA!AE:AE,INPUT_DATA!$A:$A,$B50,INPUT_DATA!$B:$B,"S"))</f>
        <v/>
      </c>
      <c r="AI50" s="144" t="str">
        <f>IF($B50=0,"",SUMIFS(INPUT_DATA!AF:AF,INPUT_DATA!$A:$A,$B50,INPUT_DATA!$B:$B,"S"))</f>
        <v/>
      </c>
      <c r="AJ50" s="144" t="str">
        <f>IF($B50=0,"",SUMIFS(INPUT_DATA!AG:AG,INPUT_DATA!$A:$A,$B50,INPUT_DATA!$B:$B,"S"))</f>
        <v/>
      </c>
      <c r="AK50" s="144" t="str">
        <f>IF($B50=0,"",SUMIFS(INPUT_DATA!AK:AK,INPUT_DATA!$A:$A,$B50,INPUT_DATA!$B:$B,"S"))</f>
        <v/>
      </c>
      <c r="AL50" s="144" t="str">
        <f>IF($B50=0,"",SUMIFS(INPUT_DATA!AL:AL,INPUT_DATA!$A:$A,$B50,INPUT_DATA!$B:$B,"S"))</f>
        <v/>
      </c>
      <c r="AM50" s="144" t="str">
        <f>IF($B50=0,"",SUMIFS(INPUT_DATA!AM:AM,INPUT_DATA!$A:$A,$B50,INPUT_DATA!$B:$B,"S"))</f>
        <v/>
      </c>
      <c r="AN50" s="144" t="str">
        <f>IF($B50=0,"",SUMIFS(INPUT_DATA!AN:AN,INPUT_DATA!$A:$A,$B50,INPUT_DATA!$B:$B,"S"))</f>
        <v/>
      </c>
      <c r="AO50" s="144" t="str">
        <f>IF($B50=0,"",SUMIFS(INPUT_DATA!AO:AO,INPUT_DATA!$A:$A,$B50,INPUT_DATA!$B:$B,"S"))</f>
        <v/>
      </c>
      <c r="AP50" s="144" t="str">
        <f>IF($B50=0,"",SUMIFS(INPUT_DATA!AP:AP,INPUT_DATA!$A:$A,$B50,INPUT_DATA!$B:$B,"S"))</f>
        <v/>
      </c>
      <c r="AQ50" s="145" t="str">
        <f t="shared" si="9"/>
        <v/>
      </c>
      <c r="AR50" s="146" t="str">
        <f t="shared" si="10"/>
        <v/>
      </c>
      <c r="AS50" s="147" t="str">
        <f t="shared" si="11"/>
        <v/>
      </c>
      <c r="AT50" s="145" t="str">
        <f>IF($B50=0,"",SUMIFS(INPUT_DATA!AQ:AQ,INPUT_DATA!$A:$A,$B50,INPUT_DATA!$B:$B,"S"))</f>
        <v/>
      </c>
      <c r="AU50" s="146" t="str">
        <f>IF($B50=0,"",SUMIFS(INPUT_DATA!AR:AR,INPUT_DATA!$A:$A,$B50,INPUT_DATA!$B:$B,"S"))</f>
        <v/>
      </c>
      <c r="AV50" s="147" t="str">
        <f>IF($B50=0,"",SUMIFS(INPUT_DATA!AS:AS,INPUT_DATA!$A:$A,$B50,INPUT_DATA!$B:$B,"S"))</f>
        <v/>
      </c>
      <c r="AW50" s="145" t="str">
        <f t="shared" si="12"/>
        <v/>
      </c>
      <c r="AX50" s="146" t="str">
        <f t="shared" si="13"/>
        <v/>
      </c>
      <c r="AY50" s="147" t="str">
        <f t="shared" si="14"/>
        <v/>
      </c>
      <c r="AZ50" s="148"/>
      <c r="BA50" s="138" t="str">
        <f>IF($B50=0,"",SUMIFS(INPUT_DATA!C:C,INPUT_DATA!$A:$A,$B50,INPUT_DATA!$B:$B,"D"))</f>
        <v/>
      </c>
      <c r="BB50" s="149" t="str">
        <f>IF($B50=0,"",SUMIFS(INPUT_DATA!E:E,INPUT_DATA!$A:$A,$B50,INPUT_DATA!$B:$B,"D"))</f>
        <v/>
      </c>
      <c r="BC50" s="149" t="str">
        <f>IF($B50=0,"",SUMIFS(INPUT_DATA!F:F,INPUT_DATA!$A:$A,$B50,INPUT_DATA!$B:$B,"D"))</f>
        <v/>
      </c>
      <c r="BD50" s="149" t="str">
        <f>IF($B50=0,"",SUMIFS(INPUT_DATA!G:G,INPUT_DATA!$A:$A,$B50,INPUT_DATA!$B:$B,"D"))</f>
        <v/>
      </c>
      <c r="BE50" s="149" t="str">
        <f>IF($B50=0,"",SUMIFS(INPUT_DATA!H:H,INPUT_DATA!$A:$A,$B50,INPUT_DATA!$B:$B,"D"))</f>
        <v/>
      </c>
      <c r="BF50" s="149" t="str">
        <f>IF($B50=0,"",SUMIFS(INPUT_DATA!I:I,INPUT_DATA!$A:$A,$B50,INPUT_DATA!$B:$B,"D"))</f>
        <v/>
      </c>
      <c r="BG50" s="149" t="str">
        <f>IF($B50=0,"",SUMIFS(INPUT_DATA!J:J,INPUT_DATA!$A:$A,$B50,INPUT_DATA!$B:$B,"D"))</f>
        <v/>
      </c>
      <c r="BH50" s="149" t="str">
        <f>IF($B50=0,"",SUMIFS(INPUT_DATA!K:K,INPUT_DATA!$A:$A,$B50,INPUT_DATA!$B:$B,"D"))</f>
        <v/>
      </c>
      <c r="BI50" s="149" t="str">
        <f>IF($B50=0,"",SUMIFS(INPUT_DATA!L:L,INPUT_DATA!$A:$A,$B50,INPUT_DATA!$B:$B,"D"))</f>
        <v/>
      </c>
      <c r="BJ50" s="149" t="str">
        <f>IF($B50=0,"",SUMIFS(INPUT_DATA!M:M,INPUT_DATA!$A:$A,$B50,INPUT_DATA!$B:$B,"D"))</f>
        <v/>
      </c>
      <c r="BK50" s="149" t="str">
        <f>IF($B50=0,"",SUMIFS(INPUT_DATA!N:N,INPUT_DATA!$A:$A,$B50,INPUT_DATA!$B:$B,"D"))</f>
        <v/>
      </c>
      <c r="BL50" s="150" t="str">
        <f t="shared" si="5"/>
        <v/>
      </c>
      <c r="BM50" s="150" t="str">
        <f>IF($B50=0,"",SUMIFS(INPUT_DATA!O:O,INPUT_DATA!$A:$A,$B50,INPUT_DATA!$B:$B,"D"))</f>
        <v/>
      </c>
      <c r="BN50" s="150" t="str">
        <f t="shared" si="15"/>
        <v/>
      </c>
      <c r="BO50" s="153" t="str">
        <f>IF($B50=0,"",SUMIFS(INPUT_DATA!P:P,INPUT_DATA!$A:$A,$B50,INPUT_DATA!$B:$B,"D"))</f>
        <v/>
      </c>
      <c r="BP50" s="139" t="str">
        <f>IF($B50=0,"",SUMIFS(INPUT_DATA!Q:Q,INPUT_DATA!$A:$A,$B50,INPUT_DATA!$B:$B,"D"))</f>
        <v/>
      </c>
      <c r="BQ50" s="139" t="str">
        <f>IF($B50=0,"",SUMIFS(INPUT_DATA!R:R,INPUT_DATA!$A:$A,$B50,INPUT_DATA!$B:$B,"D"))</f>
        <v/>
      </c>
      <c r="BR50" s="149" t="str">
        <f>IF($B50=0,"",SUMIFS(INPUT_DATA!S:S,INPUT_DATA!$A:$A,$B50,INPUT_DATA!$B:$B,"D"))</f>
        <v/>
      </c>
      <c r="BS50" s="149" t="str">
        <f>IF($B50=0,"",SUMIFS(INPUT_DATA!T:T,INPUT_DATA!$A:$A,$B50,INPUT_DATA!$B:$B,"D"))</f>
        <v/>
      </c>
      <c r="BT50" s="149" t="str">
        <f>IF($B50=0,"",SUMIFS(INPUT_DATA!U:U,INPUT_DATA!$A:$A,$B50,INPUT_DATA!$B:$B,"D"))</f>
        <v/>
      </c>
      <c r="BU50" s="149" t="str">
        <f>IF($B50=0,"",SUMIFS(INPUT_DATA!V:V,INPUT_DATA!$A:$A,$B50,INPUT_DATA!$B:$B,"D"))</f>
        <v/>
      </c>
      <c r="BV50" s="149" t="str">
        <f>IF($B50=0,"",SUMIFS(INPUT_DATA!W:W,INPUT_DATA!$A:$A,$B50,INPUT_DATA!$B:$B,"D"))</f>
        <v/>
      </c>
      <c r="BW50" s="149" t="str">
        <f>IF($B50=0,"",SUMIFS(INPUT_DATA!X:X,INPUT_DATA!$A:$A,$B50,INPUT_DATA!$B:$B,"D"))</f>
        <v/>
      </c>
      <c r="BX50" s="149" t="str">
        <f>IF($B50=0,"",SUMIFS(INPUT_DATA!Y:Y,INPUT_DATA!$A:$A,$B50,INPUT_DATA!$B:$B,"D"))</f>
        <v/>
      </c>
      <c r="BY50" s="149" t="str">
        <f>IF($B50=0,"",SUMIFS(INPUT_DATA!Z:Z,INPUT_DATA!$A:$A,$B50,INPUT_DATA!$B:$B,"D"))</f>
        <v/>
      </c>
      <c r="BZ50" s="149" t="str">
        <f>IF($B50=0,"",SUMIFS(INPUT_DATA!AA:AA,INPUT_DATA!$A:$A,$B50,INPUT_DATA!$B:$B,"D"))</f>
        <v/>
      </c>
      <c r="CA50" s="149" t="str">
        <f>IF($B50=0,"",SUMIFS(INPUT_DATA!AB:AB,INPUT_DATA!$A:$A,$B50,INPUT_DATA!$B:$B,"D"))</f>
        <v/>
      </c>
      <c r="CB50" s="149" t="str">
        <f>IF($B50=0,"",SUMIFS(INPUT_DATA!AC:AC,INPUT_DATA!$A:$A,$B50,INPUT_DATA!$B:$B,"D"))</f>
        <v/>
      </c>
      <c r="CC50" s="149" t="str">
        <f>IF($B50=0,"",SUMIFS(INPUT_DATA!AD:AD,INPUT_DATA!$A:$A,$B50,INPUT_DATA!$B:$B,"D"))</f>
        <v/>
      </c>
      <c r="CD50" s="149" t="str">
        <f>IF($B50=0,"",SUMIFS(INPUT_DATA!AE:AE,INPUT_DATA!$A:$A,$B50,INPUT_DATA!$B:$B,"D"))</f>
        <v/>
      </c>
      <c r="CE50" s="149" t="str">
        <f>IF($B50=0,"",SUMIFS(INPUT_DATA!AF:AF,INPUT_DATA!$A:$A,$B50,INPUT_DATA!$B:$B,"D"))</f>
        <v/>
      </c>
      <c r="CF50" s="149" t="str">
        <f>IF($B50=0,"",SUMIFS(INPUT_DATA!AG:AG,INPUT_DATA!$A:$A,$B50,INPUT_DATA!$B:$B,"D"))</f>
        <v/>
      </c>
      <c r="CG50" s="149" t="str">
        <f>IF($B50=0,"",SUMIFS(INPUT_DATA!AH:AH,INPUT_DATA!$A:$A,$B50,INPUT_DATA!$B:$B,"D"))</f>
        <v/>
      </c>
      <c r="CH50" s="149" t="str">
        <f>IF($B50=0,"",SUMIFS(INPUT_DATA!AI:AI,INPUT_DATA!$A:$A,$B50,INPUT_DATA!$B:$B,"D"))</f>
        <v/>
      </c>
      <c r="CI50" s="149" t="str">
        <f>IF($B50=0,"",SUMIFS(INPUT_DATA!AJ:AJ,INPUT_DATA!$A:$A,$B50,INPUT_DATA!$B:$B,"D"))</f>
        <v/>
      </c>
      <c r="CJ50" s="140" t="str">
        <f>IF($B50=0,"",SUMIFS(INPUT_DATA!AK:AK,INPUT_DATA!$A:$A,$B50,INPUT_DATA!$B:$B,"D"))</f>
        <v/>
      </c>
      <c r="CK50" s="140" t="str">
        <f>IF($B50=0,"",SUMIFS(INPUT_DATA!AL:AL,INPUT_DATA!$A:$A,$B50,INPUT_DATA!$B:$B,"D"))</f>
        <v/>
      </c>
      <c r="CL50" s="140" t="str">
        <f>IF($B50=0,"",SUMIFS(INPUT_DATA!AM:AM,INPUT_DATA!$A:$A,$B50,INPUT_DATA!$B:$B,"D"))</f>
        <v/>
      </c>
      <c r="CM50" s="140" t="str">
        <f>IF($B50=0,"",SUMIFS(INPUT_DATA!AN:AN,INPUT_DATA!$A:$A,$B50,INPUT_DATA!$B:$B,"D"))</f>
        <v/>
      </c>
      <c r="CN50" s="140" t="str">
        <f>IF($B50=0,"",SUMIFS(INPUT_DATA!AO:AO,INPUT_DATA!$A:$A,$B50,INPUT_DATA!$B:$B,"D"))</f>
        <v/>
      </c>
      <c r="CO50" s="140" t="str">
        <f>IF($B50=0,"",SUMIFS(INPUT_DATA!AP:AP,INPUT_DATA!$A:$A,$B50,INPUT_DATA!$B:$B,"D"))</f>
        <v/>
      </c>
      <c r="CP50" s="154" t="str">
        <f t="shared" si="6"/>
        <v/>
      </c>
      <c r="CQ50" s="154" t="str">
        <f t="shared" si="2"/>
        <v/>
      </c>
      <c r="CR50" s="154" t="str">
        <f t="shared" si="3"/>
        <v/>
      </c>
      <c r="CS50" s="139" t="str">
        <f>IF($B50=0,"",SUMIFS(INPUT_DATA!AQ:AQ,INPUT_DATA!$A:$A,$B50,INPUT_DATA!$B:$B,"D"))</f>
        <v/>
      </c>
      <c r="CT50" s="154" t="str">
        <f>IF($B50=0,"",SUMIFS(INPUT_DATA!AR:AR,INPUT_DATA!$A:$A,$B50,INPUT_DATA!$B:$B,"D"))</f>
        <v/>
      </c>
      <c r="CU50" s="154" t="str">
        <f>IF($B50=0,"",SUMIFS(INPUT_DATA!AS:AS,INPUT_DATA!$A:$A,$B50,INPUT_DATA!$B:$B,"D"))</f>
        <v/>
      </c>
      <c r="CV50" s="139" t="str">
        <f t="shared" si="17"/>
        <v/>
      </c>
      <c r="CW50" s="154" t="str">
        <f t="shared" si="18"/>
        <v/>
      </c>
      <c r="CX50" s="155" t="str">
        <f t="shared" si="19"/>
        <v/>
      </c>
      <c r="CY50" s="148"/>
    </row>
    <row r="51" spans="1:103">
      <c r="A51" s="156">
        <f t="shared" si="20"/>
        <v>-2</v>
      </c>
      <c r="B51" s="137">
        <f>INPUT_DATA!CR38</f>
        <v>0</v>
      </c>
      <c r="C51" s="139" t="str">
        <f>IF($B51=0,"",SUMIFS(INPUT_DATA!C:C,INPUT_DATA!$A:$A,$B51,INPUT_DATA!$B:$B,"S"))</f>
        <v/>
      </c>
      <c r="D51" s="139" t="str">
        <f>IF($B51=0,"",SUMIFS(INPUT_DATA!D:D,INPUT_DATA!$A:$A,$B51,INPUT_DATA!$B:$B,"S"))</f>
        <v/>
      </c>
      <c r="E51" s="140" t="str">
        <f>IF($B51=0,"",SUMIFS(INPUT_DATA!E:E,INPUT_DATA!$A:$A,$B51,INPUT_DATA!$B:$B,"S"))</f>
        <v/>
      </c>
      <c r="F51" s="140" t="str">
        <f>IF($B51=0,"",SUMIFS(INPUT_DATA!F:F,INPUT_DATA!$A:$A,$B51,INPUT_DATA!$B:$B,"S"))</f>
        <v/>
      </c>
      <c r="G51" s="140" t="str">
        <f>IF($B51=0,"",SUMIFS(INPUT_DATA!G:G,INPUT_DATA!$A:$A,$B51,INPUT_DATA!$B:$B,"S"))</f>
        <v/>
      </c>
      <c r="H51" s="140" t="str">
        <f>IF($B51=0,"",SUMIFS(INPUT_DATA!H:H,INPUT_DATA!$A:$A,$B51,INPUT_DATA!$B:$B,"S"))</f>
        <v/>
      </c>
      <c r="I51" s="140" t="str">
        <f>IF($B51=0,"",SUMIFS(INPUT_DATA!I:I,INPUT_DATA!$A:$A,$B51,INPUT_DATA!$B:$B,"S"))</f>
        <v/>
      </c>
      <c r="J51" s="140" t="str">
        <f>IF($B51=0,"",SUMIFS(INPUT_DATA!J:J,INPUT_DATA!$A:$A,$B51,INPUT_DATA!$B:$B,"S"))</f>
        <v/>
      </c>
      <c r="K51" s="140" t="str">
        <f>IF($B51=0,"",SUMIFS(INPUT_DATA!K:K,INPUT_DATA!$A:$A,$B51,INPUT_DATA!$B:$B,"S"))</f>
        <v/>
      </c>
      <c r="L51" s="140" t="str">
        <f>IF($B51=0,"",SUMIFS(INPUT_DATA!L:L,INPUT_DATA!$A:$A,$B51,INPUT_DATA!$B:$B,"S"))</f>
        <v/>
      </c>
      <c r="M51" s="140" t="str">
        <f>IF($B51=0,"",SUMIFS(INPUT_DATA!M:M,INPUT_DATA!$A:$A,$B51,INPUT_DATA!$B:$B,"S"))</f>
        <v/>
      </c>
      <c r="N51" s="140" t="str">
        <f>IF($B51=0,"",SUMIFS(INPUT_DATA!N:N,INPUT_DATA!$A:$A,$B51,INPUT_DATA!$B:$B,"S"))</f>
        <v/>
      </c>
      <c r="O51" s="141" t="str">
        <f t="shared" si="7"/>
        <v/>
      </c>
      <c r="P51" s="142" t="str">
        <f>IF($B51=0,"",SUMIFS(INPUT_DATA!O:O,INPUT_DATA!$A:$A,$B51,INPUT_DATA!$B:$B,"S"))</f>
        <v/>
      </c>
      <c r="Q51" s="142" t="str">
        <f t="shared" si="8"/>
        <v/>
      </c>
      <c r="R51" s="142" t="str">
        <f>IF($B51=0,"",SUMIFS(INPUT_DATA!BL:BL,INPUT_DATA!$A:$A,$B51,INPUT_DATA!$B:$B,"S"))</f>
        <v/>
      </c>
      <c r="S51" s="143" t="str">
        <f>IF($B51=0,"",SUMIFS(INPUT_DATA!P:P,INPUT_DATA!$A:$A,$B51,INPUT_DATA!$B:$B,"S"))</f>
        <v/>
      </c>
      <c r="T51" s="143" t="str">
        <f>IF($B51=0,"",SUMIFS(INPUT_DATA!Q:Q,INPUT_DATA!$A:$A,$B51,INPUT_DATA!$B:$B,"S"))</f>
        <v/>
      </c>
      <c r="U51" s="143" t="str">
        <f>IF($B51=0,"",SUMIFS(INPUT_DATA!R:R,INPUT_DATA!$A:$A,$B51,INPUT_DATA!$B:$B,"S"))</f>
        <v/>
      </c>
      <c r="V51" s="144" t="str">
        <f>IF($B51=0,"",SUMIFS(INPUT_DATA!S:S,INPUT_DATA!$A:$A,$B51,INPUT_DATA!$B:$B,"S"))</f>
        <v/>
      </c>
      <c r="W51" s="144" t="str">
        <f>IF($B51=0,"",SUMIFS(INPUT_DATA!T:T,INPUT_DATA!$A:$A,$B51,INPUT_DATA!$B:$B,"S"))</f>
        <v/>
      </c>
      <c r="X51" s="144" t="str">
        <f>IF($B51=0,"",SUMIFS(INPUT_DATA!U:U,INPUT_DATA!$A:$A,$B51,INPUT_DATA!$B:$B,"S"))</f>
        <v/>
      </c>
      <c r="Y51" s="144" t="str">
        <f>IF($B51=0,"",SUMIFS(INPUT_DATA!V:V,INPUT_DATA!$A:$A,$B51,INPUT_DATA!$B:$B,"S"))</f>
        <v/>
      </c>
      <c r="Z51" s="144" t="str">
        <f>IF($B51=0,"",SUMIFS(INPUT_DATA!W:W,INPUT_DATA!$A:$A,$B51,INPUT_DATA!$B:$B,"S"))</f>
        <v/>
      </c>
      <c r="AA51" s="144" t="str">
        <f>IF($B51=0,"",SUMIFS(INPUT_DATA!X:X,INPUT_DATA!$A:$A,$B51,INPUT_DATA!$B:$B,"S"))</f>
        <v/>
      </c>
      <c r="AB51" s="144" t="str">
        <f>IF($B51=0,"",SUMIFS(INPUT_DATA!Y:Y,INPUT_DATA!$A:$A,$B51,INPUT_DATA!$B:$B,"S"))</f>
        <v/>
      </c>
      <c r="AC51" s="144" t="str">
        <f>IF($B51=0,"",SUMIFS(INPUT_DATA!Z:Z,INPUT_DATA!$A:$A,$B51,INPUT_DATA!$B:$B,"S"))</f>
        <v/>
      </c>
      <c r="AD51" s="144" t="str">
        <f>IF($B51=0,"",SUMIFS(INPUT_DATA!AA:AA,INPUT_DATA!$A:$A,$B51,INPUT_DATA!$B:$B,"S"))</f>
        <v/>
      </c>
      <c r="AE51" s="144" t="str">
        <f>IF($B51=0,"",SUMIFS(INPUT_DATA!AB:AB,INPUT_DATA!$A:$A,$B51,INPUT_DATA!$B:$B,"S"))</f>
        <v/>
      </c>
      <c r="AF51" s="144" t="str">
        <f>IF($B51=0,"",SUMIFS(INPUT_DATA!AC:AC,INPUT_DATA!$A:$A,$B51,INPUT_DATA!$B:$B,"S"))</f>
        <v/>
      </c>
      <c r="AG51" s="144" t="str">
        <f>IF($B51=0,"",SUMIFS(INPUT_DATA!AD:AD,INPUT_DATA!$A:$A,$B51,INPUT_DATA!$B:$B,"S"))</f>
        <v/>
      </c>
      <c r="AH51" s="144" t="str">
        <f>IF($B51=0,"",SUMIFS(INPUT_DATA!AE:AE,INPUT_DATA!$A:$A,$B51,INPUT_DATA!$B:$B,"S"))</f>
        <v/>
      </c>
      <c r="AI51" s="144" t="str">
        <f>IF($B51=0,"",SUMIFS(INPUT_DATA!AF:AF,INPUT_DATA!$A:$A,$B51,INPUT_DATA!$B:$B,"S"))</f>
        <v/>
      </c>
      <c r="AJ51" s="144" t="str">
        <f>IF($B51=0,"",SUMIFS(INPUT_DATA!AG:AG,INPUT_DATA!$A:$A,$B51,INPUT_DATA!$B:$B,"S"))</f>
        <v/>
      </c>
      <c r="AK51" s="144" t="str">
        <f>IF($B51=0,"",SUMIFS(INPUT_DATA!AK:AK,INPUT_DATA!$A:$A,$B51,INPUT_DATA!$B:$B,"S"))</f>
        <v/>
      </c>
      <c r="AL51" s="144" t="str">
        <f>IF($B51=0,"",SUMIFS(INPUT_DATA!AL:AL,INPUT_DATA!$A:$A,$B51,INPUT_DATA!$B:$B,"S"))</f>
        <v/>
      </c>
      <c r="AM51" s="144" t="str">
        <f>IF($B51=0,"",SUMIFS(INPUT_DATA!AM:AM,INPUT_DATA!$A:$A,$B51,INPUT_DATA!$B:$B,"S"))</f>
        <v/>
      </c>
      <c r="AN51" s="144" t="str">
        <f>IF($B51=0,"",SUMIFS(INPUT_DATA!AN:AN,INPUT_DATA!$A:$A,$B51,INPUT_DATA!$B:$B,"S"))</f>
        <v/>
      </c>
      <c r="AO51" s="144" t="str">
        <f>IF($B51=0,"",SUMIFS(INPUT_DATA!AO:AO,INPUT_DATA!$A:$A,$B51,INPUT_DATA!$B:$B,"S"))</f>
        <v/>
      </c>
      <c r="AP51" s="144" t="str">
        <f>IF($B51=0,"",SUMIFS(INPUT_DATA!AP:AP,INPUT_DATA!$A:$A,$B51,INPUT_DATA!$B:$B,"S"))</f>
        <v/>
      </c>
      <c r="AQ51" s="145" t="str">
        <f t="shared" si="9"/>
        <v/>
      </c>
      <c r="AR51" s="146" t="str">
        <f t="shared" si="10"/>
        <v/>
      </c>
      <c r="AS51" s="147" t="str">
        <f t="shared" si="11"/>
        <v/>
      </c>
      <c r="AT51" s="145" t="str">
        <f>IF($B51=0,"",SUMIFS(INPUT_DATA!AQ:AQ,INPUT_DATA!$A:$A,$B51,INPUT_DATA!$B:$B,"S"))</f>
        <v/>
      </c>
      <c r="AU51" s="146" t="str">
        <f>IF($B51=0,"",SUMIFS(INPUT_DATA!AR:AR,INPUT_DATA!$A:$A,$B51,INPUT_DATA!$B:$B,"S"))</f>
        <v/>
      </c>
      <c r="AV51" s="147" t="str">
        <f>IF($B51=0,"",SUMIFS(INPUT_DATA!AS:AS,INPUT_DATA!$A:$A,$B51,INPUT_DATA!$B:$B,"S"))</f>
        <v/>
      </c>
      <c r="AW51" s="145" t="str">
        <f t="shared" si="12"/>
        <v/>
      </c>
      <c r="AX51" s="146" t="str">
        <f t="shared" si="13"/>
        <v/>
      </c>
      <c r="AY51" s="147" t="str">
        <f t="shared" si="14"/>
        <v/>
      </c>
      <c r="AZ51" s="148"/>
      <c r="BA51" s="138" t="str">
        <f>IF($B51=0,"",SUMIFS(INPUT_DATA!C:C,INPUT_DATA!$A:$A,$B51,INPUT_DATA!$B:$B,"D"))</f>
        <v/>
      </c>
      <c r="BB51" s="149" t="str">
        <f>IF($B51=0,"",SUMIFS(INPUT_DATA!E:E,INPUT_DATA!$A:$A,$B51,INPUT_DATA!$B:$B,"D"))</f>
        <v/>
      </c>
      <c r="BC51" s="149" t="str">
        <f>IF($B51=0,"",SUMIFS(INPUT_DATA!F:F,INPUT_DATA!$A:$A,$B51,INPUT_DATA!$B:$B,"D"))</f>
        <v/>
      </c>
      <c r="BD51" s="149" t="str">
        <f>IF($B51=0,"",SUMIFS(INPUT_DATA!G:G,INPUT_DATA!$A:$A,$B51,INPUT_DATA!$B:$B,"D"))</f>
        <v/>
      </c>
      <c r="BE51" s="149" t="str">
        <f>IF($B51=0,"",SUMIFS(INPUT_DATA!H:H,INPUT_DATA!$A:$A,$B51,INPUT_DATA!$B:$B,"D"))</f>
        <v/>
      </c>
      <c r="BF51" s="149" t="str">
        <f>IF($B51=0,"",SUMIFS(INPUT_DATA!I:I,INPUT_DATA!$A:$A,$B51,INPUT_DATA!$B:$B,"D"))</f>
        <v/>
      </c>
      <c r="BG51" s="149" t="str">
        <f>IF($B51=0,"",SUMIFS(INPUT_DATA!J:J,INPUT_DATA!$A:$A,$B51,INPUT_DATA!$B:$B,"D"))</f>
        <v/>
      </c>
      <c r="BH51" s="149" t="str">
        <f>IF($B51=0,"",SUMIFS(INPUT_DATA!K:K,INPUT_DATA!$A:$A,$B51,INPUT_DATA!$B:$B,"D"))</f>
        <v/>
      </c>
      <c r="BI51" s="149" t="str">
        <f>IF($B51=0,"",SUMIFS(INPUT_DATA!L:L,INPUT_DATA!$A:$A,$B51,INPUT_DATA!$B:$B,"D"))</f>
        <v/>
      </c>
      <c r="BJ51" s="149" t="str">
        <f>IF($B51=0,"",SUMIFS(INPUT_DATA!M:M,INPUT_DATA!$A:$A,$B51,INPUT_DATA!$B:$B,"D"))</f>
        <v/>
      </c>
      <c r="BK51" s="149" t="str">
        <f>IF($B51=0,"",SUMIFS(INPUT_DATA!N:N,INPUT_DATA!$A:$A,$B51,INPUT_DATA!$B:$B,"D"))</f>
        <v/>
      </c>
      <c r="BL51" s="150" t="str">
        <f t="shared" si="5"/>
        <v/>
      </c>
      <c r="BM51" s="150" t="str">
        <f>IF($B51=0,"",SUMIFS(INPUT_DATA!O:O,INPUT_DATA!$A:$A,$B51,INPUT_DATA!$B:$B,"D"))</f>
        <v/>
      </c>
      <c r="BN51" s="150" t="str">
        <f t="shared" si="15"/>
        <v/>
      </c>
      <c r="BO51" s="153" t="str">
        <f>IF($B51=0,"",SUMIFS(INPUT_DATA!P:P,INPUT_DATA!$A:$A,$B51,INPUT_DATA!$B:$B,"D"))</f>
        <v/>
      </c>
      <c r="BP51" s="139" t="str">
        <f>IF($B51=0,"",SUMIFS(INPUT_DATA!Q:Q,INPUT_DATA!$A:$A,$B51,INPUT_DATA!$B:$B,"D"))</f>
        <v/>
      </c>
      <c r="BQ51" s="139" t="str">
        <f>IF($B51=0,"",SUMIFS(INPUT_DATA!R:R,INPUT_DATA!$A:$A,$B51,INPUT_DATA!$B:$B,"D"))</f>
        <v/>
      </c>
      <c r="BR51" s="149" t="str">
        <f>IF($B51=0,"",SUMIFS(INPUT_DATA!S:S,INPUT_DATA!$A:$A,$B51,INPUT_DATA!$B:$B,"D"))</f>
        <v/>
      </c>
      <c r="BS51" s="149" t="str">
        <f>IF($B51=0,"",SUMIFS(INPUT_DATA!T:T,INPUT_DATA!$A:$A,$B51,INPUT_DATA!$B:$B,"D"))</f>
        <v/>
      </c>
      <c r="BT51" s="149" t="str">
        <f>IF($B51=0,"",SUMIFS(INPUT_DATA!U:U,INPUT_DATA!$A:$A,$B51,INPUT_DATA!$B:$B,"D"))</f>
        <v/>
      </c>
      <c r="BU51" s="149" t="str">
        <f>IF($B51=0,"",SUMIFS(INPUT_DATA!V:V,INPUT_DATA!$A:$A,$B51,INPUT_DATA!$B:$B,"D"))</f>
        <v/>
      </c>
      <c r="BV51" s="149" t="str">
        <f>IF($B51=0,"",SUMIFS(INPUT_DATA!W:W,INPUT_DATA!$A:$A,$B51,INPUT_DATA!$B:$B,"D"))</f>
        <v/>
      </c>
      <c r="BW51" s="149" t="str">
        <f>IF($B51=0,"",SUMIFS(INPUT_DATA!X:X,INPUT_DATA!$A:$A,$B51,INPUT_DATA!$B:$B,"D"))</f>
        <v/>
      </c>
      <c r="BX51" s="149" t="str">
        <f>IF($B51=0,"",SUMIFS(INPUT_DATA!Y:Y,INPUT_DATA!$A:$A,$B51,INPUT_DATA!$B:$B,"D"))</f>
        <v/>
      </c>
      <c r="BY51" s="149" t="str">
        <f>IF($B51=0,"",SUMIFS(INPUT_DATA!Z:Z,INPUT_DATA!$A:$A,$B51,INPUT_DATA!$B:$B,"D"))</f>
        <v/>
      </c>
      <c r="BZ51" s="149" t="str">
        <f>IF($B51=0,"",SUMIFS(INPUT_DATA!AA:AA,INPUT_DATA!$A:$A,$B51,INPUT_DATA!$B:$B,"D"))</f>
        <v/>
      </c>
      <c r="CA51" s="149" t="str">
        <f>IF($B51=0,"",SUMIFS(INPUT_DATA!AB:AB,INPUT_DATA!$A:$A,$B51,INPUT_DATA!$B:$B,"D"))</f>
        <v/>
      </c>
      <c r="CB51" s="149" t="str">
        <f>IF($B51=0,"",SUMIFS(INPUT_DATA!AC:AC,INPUT_DATA!$A:$A,$B51,INPUT_DATA!$B:$B,"D"))</f>
        <v/>
      </c>
      <c r="CC51" s="149" t="str">
        <f>IF($B51=0,"",SUMIFS(INPUT_DATA!AD:AD,INPUT_DATA!$A:$A,$B51,INPUT_DATA!$B:$B,"D"))</f>
        <v/>
      </c>
      <c r="CD51" s="149" t="str">
        <f>IF($B51=0,"",SUMIFS(INPUT_DATA!AE:AE,INPUT_DATA!$A:$A,$B51,INPUT_DATA!$B:$B,"D"))</f>
        <v/>
      </c>
      <c r="CE51" s="149" t="str">
        <f>IF($B51=0,"",SUMIFS(INPUT_DATA!AF:AF,INPUT_DATA!$A:$A,$B51,INPUT_DATA!$B:$B,"D"))</f>
        <v/>
      </c>
      <c r="CF51" s="149" t="str">
        <f>IF($B51=0,"",SUMIFS(INPUT_DATA!AG:AG,INPUT_DATA!$A:$A,$B51,INPUT_DATA!$B:$B,"D"))</f>
        <v/>
      </c>
      <c r="CG51" s="149" t="str">
        <f>IF($B51=0,"",SUMIFS(INPUT_DATA!AH:AH,INPUT_DATA!$A:$A,$B51,INPUT_DATA!$B:$B,"D"))</f>
        <v/>
      </c>
      <c r="CH51" s="149" t="str">
        <f>IF($B51=0,"",SUMIFS(INPUT_DATA!AI:AI,INPUT_DATA!$A:$A,$B51,INPUT_DATA!$B:$B,"D"))</f>
        <v/>
      </c>
      <c r="CI51" s="149" t="str">
        <f>IF($B51=0,"",SUMIFS(INPUT_DATA!AJ:AJ,INPUT_DATA!$A:$A,$B51,INPUT_DATA!$B:$B,"D"))</f>
        <v/>
      </c>
      <c r="CJ51" s="140" t="str">
        <f>IF($B51=0,"",SUMIFS(INPUT_DATA!AK:AK,INPUT_DATA!$A:$A,$B51,INPUT_DATA!$B:$B,"D"))</f>
        <v/>
      </c>
      <c r="CK51" s="140" t="str">
        <f>IF($B51=0,"",SUMIFS(INPUT_DATA!AL:AL,INPUT_DATA!$A:$A,$B51,INPUT_DATA!$B:$B,"D"))</f>
        <v/>
      </c>
      <c r="CL51" s="140" t="str">
        <f>IF($B51=0,"",SUMIFS(INPUT_DATA!AM:AM,INPUT_DATA!$A:$A,$B51,INPUT_DATA!$B:$B,"D"))</f>
        <v/>
      </c>
      <c r="CM51" s="140" t="str">
        <f>IF($B51=0,"",SUMIFS(INPUT_DATA!AN:AN,INPUT_DATA!$A:$A,$B51,INPUT_DATA!$B:$B,"D"))</f>
        <v/>
      </c>
      <c r="CN51" s="140" t="str">
        <f>IF($B51=0,"",SUMIFS(INPUT_DATA!AO:AO,INPUT_DATA!$A:$A,$B51,INPUT_DATA!$B:$B,"D"))</f>
        <v/>
      </c>
      <c r="CO51" s="140" t="str">
        <f>IF($B51=0,"",SUMIFS(INPUT_DATA!AP:AP,INPUT_DATA!$A:$A,$B51,INPUT_DATA!$B:$B,"D"))</f>
        <v/>
      </c>
      <c r="CP51" s="154" t="str">
        <f t="shared" si="6"/>
        <v/>
      </c>
      <c r="CQ51" s="154" t="str">
        <f t="shared" si="2"/>
        <v/>
      </c>
      <c r="CR51" s="154" t="str">
        <f t="shared" si="3"/>
        <v/>
      </c>
      <c r="CS51" s="139" t="str">
        <f>IF($B51=0,"",SUMIFS(INPUT_DATA!AQ:AQ,INPUT_DATA!$A:$A,$B51,INPUT_DATA!$B:$B,"D"))</f>
        <v/>
      </c>
      <c r="CT51" s="154" t="str">
        <f>IF($B51=0,"",SUMIFS(INPUT_DATA!AR:AR,INPUT_DATA!$A:$A,$B51,INPUT_DATA!$B:$B,"D"))</f>
        <v/>
      </c>
      <c r="CU51" s="154" t="str">
        <f>IF($B51=0,"",SUMIFS(INPUT_DATA!AS:AS,INPUT_DATA!$A:$A,$B51,INPUT_DATA!$B:$B,"D"))</f>
        <v/>
      </c>
      <c r="CV51" s="139" t="str">
        <f t="shared" si="17"/>
        <v/>
      </c>
      <c r="CW51" s="154" t="str">
        <f t="shared" si="18"/>
        <v/>
      </c>
      <c r="CX51" s="155" t="str">
        <f t="shared" si="19"/>
        <v/>
      </c>
      <c r="CY51" s="148"/>
    </row>
    <row r="52" spans="1:103">
      <c r="A52" s="156">
        <f t="shared" si="20"/>
        <v>-3</v>
      </c>
      <c r="B52" s="137">
        <f>INPUT_DATA!CR39</f>
        <v>0</v>
      </c>
      <c r="C52" s="139" t="str">
        <f>IF($B52=0,"",SUMIFS(INPUT_DATA!C:C,INPUT_DATA!$A:$A,$B52,INPUT_DATA!$B:$B,"S"))</f>
        <v/>
      </c>
      <c r="D52" s="139" t="str">
        <f>IF($B52=0,"",SUMIFS(INPUT_DATA!D:D,INPUT_DATA!$A:$A,$B52,INPUT_DATA!$B:$B,"S"))</f>
        <v/>
      </c>
      <c r="E52" s="140" t="str">
        <f>IF($B52=0,"",SUMIFS(INPUT_DATA!E:E,INPUT_DATA!$A:$A,$B52,INPUT_DATA!$B:$B,"S"))</f>
        <v/>
      </c>
      <c r="F52" s="140" t="str">
        <f>IF($B52=0,"",SUMIFS(INPUT_DATA!F:F,INPUT_DATA!$A:$A,$B52,INPUT_DATA!$B:$B,"S"))</f>
        <v/>
      </c>
      <c r="G52" s="140" t="str">
        <f>IF($B52=0,"",SUMIFS(INPUT_DATA!G:G,INPUT_DATA!$A:$A,$B52,INPUT_DATA!$B:$B,"S"))</f>
        <v/>
      </c>
      <c r="H52" s="140" t="str">
        <f>IF($B52=0,"",SUMIFS(INPUT_DATA!H:H,INPUT_DATA!$A:$A,$B52,INPUT_DATA!$B:$B,"S"))</f>
        <v/>
      </c>
      <c r="I52" s="140" t="str">
        <f>IF($B52=0,"",SUMIFS(INPUT_DATA!I:I,INPUT_DATA!$A:$A,$B52,INPUT_DATA!$B:$B,"S"))</f>
        <v/>
      </c>
      <c r="J52" s="140" t="str">
        <f>IF($B52=0,"",SUMIFS(INPUT_DATA!J:J,INPUT_DATA!$A:$A,$B52,INPUT_DATA!$B:$B,"S"))</f>
        <v/>
      </c>
      <c r="K52" s="140" t="str">
        <f>IF($B52=0,"",SUMIFS(INPUT_DATA!K:K,INPUT_DATA!$A:$A,$B52,INPUT_DATA!$B:$B,"S"))</f>
        <v/>
      </c>
      <c r="L52" s="140" t="str">
        <f>IF($B52=0,"",SUMIFS(INPUT_DATA!L:L,INPUT_DATA!$A:$A,$B52,INPUT_DATA!$B:$B,"S"))</f>
        <v/>
      </c>
      <c r="M52" s="140" t="str">
        <f>IF($B52=0,"",SUMIFS(INPUT_DATA!M:M,INPUT_DATA!$A:$A,$B52,INPUT_DATA!$B:$B,"S"))</f>
        <v/>
      </c>
      <c r="N52" s="140" t="str">
        <f>IF($B52=0,"",SUMIFS(INPUT_DATA!N:N,INPUT_DATA!$A:$A,$B52,INPUT_DATA!$B:$B,"S"))</f>
        <v/>
      </c>
      <c r="O52" s="141" t="str">
        <f t="shared" si="7"/>
        <v/>
      </c>
      <c r="P52" s="142" t="str">
        <f>IF($B52=0,"",SUMIFS(INPUT_DATA!O:O,INPUT_DATA!$A:$A,$B52,INPUT_DATA!$B:$B,"S"))</f>
        <v/>
      </c>
      <c r="Q52" s="142" t="str">
        <f t="shared" si="8"/>
        <v/>
      </c>
      <c r="R52" s="142" t="str">
        <f>IF($B52=0,"",SUMIFS(INPUT_DATA!BL:BL,INPUT_DATA!$A:$A,$B52,INPUT_DATA!$B:$B,"S"))</f>
        <v/>
      </c>
      <c r="S52" s="143" t="str">
        <f>IF($B52=0,"",SUMIFS(INPUT_DATA!P:P,INPUT_DATA!$A:$A,$B52,INPUT_DATA!$B:$B,"S"))</f>
        <v/>
      </c>
      <c r="T52" s="143" t="str">
        <f>IF($B52=0,"",SUMIFS(INPUT_DATA!Q:Q,INPUT_DATA!$A:$A,$B52,INPUT_DATA!$B:$B,"S"))</f>
        <v/>
      </c>
      <c r="U52" s="143" t="str">
        <f>IF($B52=0,"",SUMIFS(INPUT_DATA!R:R,INPUT_DATA!$A:$A,$B52,INPUT_DATA!$B:$B,"S"))</f>
        <v/>
      </c>
      <c r="V52" s="144" t="str">
        <f>IF($B52=0,"",SUMIFS(INPUT_DATA!S:S,INPUT_DATA!$A:$A,$B52,INPUT_DATA!$B:$B,"S"))</f>
        <v/>
      </c>
      <c r="W52" s="144" t="str">
        <f>IF($B52=0,"",SUMIFS(INPUT_DATA!T:T,INPUT_DATA!$A:$A,$B52,INPUT_DATA!$B:$B,"S"))</f>
        <v/>
      </c>
      <c r="X52" s="144" t="str">
        <f>IF($B52=0,"",SUMIFS(INPUT_DATA!U:U,INPUT_DATA!$A:$A,$B52,INPUT_DATA!$B:$B,"S"))</f>
        <v/>
      </c>
      <c r="Y52" s="144" t="str">
        <f>IF($B52=0,"",SUMIFS(INPUT_DATA!V:V,INPUT_DATA!$A:$A,$B52,INPUT_DATA!$B:$B,"S"))</f>
        <v/>
      </c>
      <c r="Z52" s="144" t="str">
        <f>IF($B52=0,"",SUMIFS(INPUT_DATA!W:W,INPUT_DATA!$A:$A,$B52,INPUT_DATA!$B:$B,"S"))</f>
        <v/>
      </c>
      <c r="AA52" s="144" t="str">
        <f>IF($B52=0,"",SUMIFS(INPUT_DATA!X:X,INPUT_DATA!$A:$A,$B52,INPUT_DATA!$B:$B,"S"))</f>
        <v/>
      </c>
      <c r="AB52" s="144" t="str">
        <f>IF($B52=0,"",SUMIFS(INPUT_DATA!Y:Y,INPUT_DATA!$A:$A,$B52,INPUT_DATA!$B:$B,"S"))</f>
        <v/>
      </c>
      <c r="AC52" s="144" t="str">
        <f>IF($B52=0,"",SUMIFS(INPUT_DATA!Z:Z,INPUT_DATA!$A:$A,$B52,INPUT_DATA!$B:$B,"S"))</f>
        <v/>
      </c>
      <c r="AD52" s="144" t="str">
        <f>IF($B52=0,"",SUMIFS(INPUT_DATA!AA:AA,INPUT_DATA!$A:$A,$B52,INPUT_DATA!$B:$B,"S"))</f>
        <v/>
      </c>
      <c r="AE52" s="144" t="str">
        <f>IF($B52=0,"",SUMIFS(INPUT_DATA!AB:AB,INPUT_DATA!$A:$A,$B52,INPUT_DATA!$B:$B,"S"))</f>
        <v/>
      </c>
      <c r="AF52" s="144" t="str">
        <f>IF($B52=0,"",SUMIFS(INPUT_DATA!AC:AC,INPUT_DATA!$A:$A,$B52,INPUT_DATA!$B:$B,"S"))</f>
        <v/>
      </c>
      <c r="AG52" s="144" t="str">
        <f>IF($B52=0,"",SUMIFS(INPUT_DATA!AD:AD,INPUT_DATA!$A:$A,$B52,INPUT_DATA!$B:$B,"S"))</f>
        <v/>
      </c>
      <c r="AH52" s="144" t="str">
        <f>IF($B52=0,"",SUMIFS(INPUT_DATA!AE:AE,INPUT_DATA!$A:$A,$B52,INPUT_DATA!$B:$B,"S"))</f>
        <v/>
      </c>
      <c r="AI52" s="144" t="str">
        <f>IF($B52=0,"",SUMIFS(INPUT_DATA!AF:AF,INPUT_DATA!$A:$A,$B52,INPUT_DATA!$B:$B,"S"))</f>
        <v/>
      </c>
      <c r="AJ52" s="144" t="str">
        <f>IF($B52=0,"",SUMIFS(INPUT_DATA!AG:AG,INPUT_DATA!$A:$A,$B52,INPUT_DATA!$B:$B,"S"))</f>
        <v/>
      </c>
      <c r="AK52" s="144" t="str">
        <f>IF($B52=0,"",SUMIFS(INPUT_DATA!AK:AK,INPUT_DATA!$A:$A,$B52,INPUT_DATA!$B:$B,"S"))</f>
        <v/>
      </c>
      <c r="AL52" s="144" t="str">
        <f>IF($B52=0,"",SUMIFS(INPUT_DATA!AL:AL,INPUT_DATA!$A:$A,$B52,INPUT_DATA!$B:$B,"S"))</f>
        <v/>
      </c>
      <c r="AM52" s="144" t="str">
        <f>IF($B52=0,"",SUMIFS(INPUT_DATA!AM:AM,INPUT_DATA!$A:$A,$B52,INPUT_DATA!$B:$B,"S"))</f>
        <v/>
      </c>
      <c r="AN52" s="144" t="str">
        <f>IF($B52=0,"",SUMIFS(INPUT_DATA!AN:AN,INPUT_DATA!$A:$A,$B52,INPUT_DATA!$B:$B,"S"))</f>
        <v/>
      </c>
      <c r="AO52" s="144" t="str">
        <f>IF($B52=0,"",SUMIFS(INPUT_DATA!AO:AO,INPUT_DATA!$A:$A,$B52,INPUT_DATA!$B:$B,"S"))</f>
        <v/>
      </c>
      <c r="AP52" s="144" t="str">
        <f>IF($B52=0,"",SUMIFS(INPUT_DATA!AP:AP,INPUT_DATA!$A:$A,$B52,INPUT_DATA!$B:$B,"S"))</f>
        <v/>
      </c>
      <c r="AQ52" s="145" t="str">
        <f t="shared" si="9"/>
        <v/>
      </c>
      <c r="AR52" s="146" t="str">
        <f t="shared" si="10"/>
        <v/>
      </c>
      <c r="AS52" s="147" t="str">
        <f t="shared" si="11"/>
        <v/>
      </c>
      <c r="AT52" s="145" t="str">
        <f>IF($B52=0,"",SUMIFS(INPUT_DATA!AQ:AQ,INPUT_DATA!$A:$A,$B52,INPUT_DATA!$B:$B,"S"))</f>
        <v/>
      </c>
      <c r="AU52" s="146" t="str">
        <f>IF($B52=0,"",SUMIFS(INPUT_DATA!AR:AR,INPUT_DATA!$A:$A,$B52,INPUT_DATA!$B:$B,"S"))</f>
        <v/>
      </c>
      <c r="AV52" s="147" t="str">
        <f>IF($B52=0,"",SUMIFS(INPUT_DATA!AS:AS,INPUT_DATA!$A:$A,$B52,INPUT_DATA!$B:$B,"S"))</f>
        <v/>
      </c>
      <c r="AW52" s="145" t="str">
        <f t="shared" si="12"/>
        <v/>
      </c>
      <c r="AX52" s="146" t="str">
        <f t="shared" si="13"/>
        <v/>
      </c>
      <c r="AY52" s="147" t="str">
        <f t="shared" si="14"/>
        <v/>
      </c>
      <c r="AZ52" s="148"/>
      <c r="BA52" s="138" t="str">
        <f>IF($B52=0,"",SUMIFS(INPUT_DATA!C:C,INPUT_DATA!$A:$A,$B52,INPUT_DATA!$B:$B,"D"))</f>
        <v/>
      </c>
      <c r="BB52" s="149" t="str">
        <f>IF($B52=0,"",SUMIFS(INPUT_DATA!E:E,INPUT_DATA!$A:$A,$B52,INPUT_DATA!$B:$B,"D"))</f>
        <v/>
      </c>
      <c r="BC52" s="149" t="str">
        <f>IF($B52=0,"",SUMIFS(INPUT_DATA!F:F,INPUT_DATA!$A:$A,$B52,INPUT_DATA!$B:$B,"D"))</f>
        <v/>
      </c>
      <c r="BD52" s="149" t="str">
        <f>IF($B52=0,"",SUMIFS(INPUT_DATA!G:G,INPUT_DATA!$A:$A,$B52,INPUT_DATA!$B:$B,"D"))</f>
        <v/>
      </c>
      <c r="BE52" s="149" t="str">
        <f>IF($B52=0,"",SUMIFS(INPUT_DATA!H:H,INPUT_DATA!$A:$A,$B52,INPUT_DATA!$B:$B,"D"))</f>
        <v/>
      </c>
      <c r="BF52" s="149" t="str">
        <f>IF($B52=0,"",SUMIFS(INPUT_DATA!I:I,INPUT_DATA!$A:$A,$B52,INPUT_DATA!$B:$B,"D"))</f>
        <v/>
      </c>
      <c r="BG52" s="149" t="str">
        <f>IF($B52=0,"",SUMIFS(INPUT_DATA!J:J,INPUT_DATA!$A:$A,$B52,INPUT_DATA!$B:$B,"D"))</f>
        <v/>
      </c>
      <c r="BH52" s="149" t="str">
        <f>IF($B52=0,"",SUMIFS(INPUT_DATA!K:K,INPUT_DATA!$A:$A,$B52,INPUT_DATA!$B:$B,"D"))</f>
        <v/>
      </c>
      <c r="BI52" s="149" t="str">
        <f>IF($B52=0,"",SUMIFS(INPUT_DATA!L:L,INPUT_DATA!$A:$A,$B52,INPUT_DATA!$B:$B,"D"))</f>
        <v/>
      </c>
      <c r="BJ52" s="149" t="str">
        <f>IF($B52=0,"",SUMIFS(INPUT_DATA!M:M,INPUT_DATA!$A:$A,$B52,INPUT_DATA!$B:$B,"D"))</f>
        <v/>
      </c>
      <c r="BK52" s="149" t="str">
        <f>IF($B52=0,"",SUMIFS(INPUT_DATA!N:N,INPUT_DATA!$A:$A,$B52,INPUT_DATA!$B:$B,"D"))</f>
        <v/>
      </c>
      <c r="BL52" s="150" t="str">
        <f t="shared" si="5"/>
        <v/>
      </c>
      <c r="BM52" s="150" t="str">
        <f>IF($B52=0,"",SUMIFS(INPUT_DATA!O:O,INPUT_DATA!$A:$A,$B52,INPUT_DATA!$B:$B,"D"))</f>
        <v/>
      </c>
      <c r="BN52" s="150" t="str">
        <f t="shared" si="15"/>
        <v/>
      </c>
      <c r="BO52" s="153" t="str">
        <f>IF($B52=0,"",SUMIFS(INPUT_DATA!P:P,INPUT_DATA!$A:$A,$B52,INPUT_DATA!$B:$B,"D"))</f>
        <v/>
      </c>
      <c r="BP52" s="139" t="str">
        <f>IF($B52=0,"",SUMIFS(INPUT_DATA!Q:Q,INPUT_DATA!$A:$A,$B52,INPUT_DATA!$B:$B,"D"))</f>
        <v/>
      </c>
      <c r="BQ52" s="139" t="str">
        <f>IF($B52=0,"",SUMIFS(INPUT_DATA!R:R,INPUT_DATA!$A:$A,$B52,INPUT_DATA!$B:$B,"D"))</f>
        <v/>
      </c>
      <c r="BR52" s="149" t="str">
        <f>IF($B52=0,"",SUMIFS(INPUT_DATA!S:S,INPUT_DATA!$A:$A,$B52,INPUT_DATA!$B:$B,"D"))</f>
        <v/>
      </c>
      <c r="BS52" s="149" t="str">
        <f>IF($B52=0,"",SUMIFS(INPUT_DATA!T:T,INPUT_DATA!$A:$A,$B52,INPUT_DATA!$B:$B,"D"))</f>
        <v/>
      </c>
      <c r="BT52" s="149" t="str">
        <f>IF($B52=0,"",SUMIFS(INPUT_DATA!U:U,INPUT_DATA!$A:$A,$B52,INPUT_DATA!$B:$B,"D"))</f>
        <v/>
      </c>
      <c r="BU52" s="149" t="str">
        <f>IF($B52=0,"",SUMIFS(INPUT_DATA!V:V,INPUT_DATA!$A:$A,$B52,INPUT_DATA!$B:$B,"D"))</f>
        <v/>
      </c>
      <c r="BV52" s="149" t="str">
        <f>IF($B52=0,"",SUMIFS(INPUT_DATA!W:W,INPUT_DATA!$A:$A,$B52,INPUT_DATA!$B:$B,"D"))</f>
        <v/>
      </c>
      <c r="BW52" s="149" t="str">
        <f>IF($B52=0,"",SUMIFS(INPUT_DATA!X:X,INPUT_DATA!$A:$A,$B52,INPUT_DATA!$B:$B,"D"))</f>
        <v/>
      </c>
      <c r="BX52" s="149" t="str">
        <f>IF($B52=0,"",SUMIFS(INPUT_DATA!Y:Y,INPUT_DATA!$A:$A,$B52,INPUT_DATA!$B:$B,"D"))</f>
        <v/>
      </c>
      <c r="BY52" s="149" t="str">
        <f>IF($B52=0,"",SUMIFS(INPUT_DATA!Z:Z,INPUT_DATA!$A:$A,$B52,INPUT_DATA!$B:$B,"D"))</f>
        <v/>
      </c>
      <c r="BZ52" s="149" t="str">
        <f>IF($B52=0,"",SUMIFS(INPUT_DATA!AA:AA,INPUT_DATA!$A:$A,$B52,INPUT_DATA!$B:$B,"D"))</f>
        <v/>
      </c>
      <c r="CA52" s="149" t="str">
        <f>IF($B52=0,"",SUMIFS(INPUT_DATA!AB:AB,INPUT_DATA!$A:$A,$B52,INPUT_DATA!$B:$B,"D"))</f>
        <v/>
      </c>
      <c r="CB52" s="149" t="str">
        <f>IF($B52=0,"",SUMIFS(INPUT_DATA!AC:AC,INPUT_DATA!$A:$A,$B52,INPUT_DATA!$B:$B,"D"))</f>
        <v/>
      </c>
      <c r="CC52" s="149" t="str">
        <f>IF($B52=0,"",SUMIFS(INPUT_DATA!AD:AD,INPUT_DATA!$A:$A,$B52,INPUT_DATA!$B:$B,"D"))</f>
        <v/>
      </c>
      <c r="CD52" s="149" t="str">
        <f>IF($B52=0,"",SUMIFS(INPUT_DATA!AE:AE,INPUT_DATA!$A:$A,$B52,INPUT_DATA!$B:$B,"D"))</f>
        <v/>
      </c>
      <c r="CE52" s="149" t="str">
        <f>IF($B52=0,"",SUMIFS(INPUT_DATA!AF:AF,INPUT_DATA!$A:$A,$B52,INPUT_DATA!$B:$B,"D"))</f>
        <v/>
      </c>
      <c r="CF52" s="149" t="str">
        <f>IF($B52=0,"",SUMIFS(INPUT_DATA!AG:AG,INPUT_DATA!$A:$A,$B52,INPUT_DATA!$B:$B,"D"))</f>
        <v/>
      </c>
      <c r="CG52" s="149" t="str">
        <f>IF($B52=0,"",SUMIFS(INPUT_DATA!AH:AH,INPUT_DATA!$A:$A,$B52,INPUT_DATA!$B:$B,"D"))</f>
        <v/>
      </c>
      <c r="CH52" s="149" t="str">
        <f>IF($B52=0,"",SUMIFS(INPUT_DATA!AI:AI,INPUT_DATA!$A:$A,$B52,INPUT_DATA!$B:$B,"D"))</f>
        <v/>
      </c>
      <c r="CI52" s="149" t="str">
        <f>IF($B52=0,"",SUMIFS(INPUT_DATA!AJ:AJ,INPUT_DATA!$A:$A,$B52,INPUT_DATA!$B:$B,"D"))</f>
        <v/>
      </c>
      <c r="CJ52" s="140" t="str">
        <f>IF($B52=0,"",SUMIFS(INPUT_DATA!AK:AK,INPUT_DATA!$A:$A,$B52,INPUT_DATA!$B:$B,"D"))</f>
        <v/>
      </c>
      <c r="CK52" s="140" t="str">
        <f>IF($B52=0,"",SUMIFS(INPUT_DATA!AL:AL,INPUT_DATA!$A:$A,$B52,INPUT_DATA!$B:$B,"D"))</f>
        <v/>
      </c>
      <c r="CL52" s="140" t="str">
        <f>IF($B52=0,"",SUMIFS(INPUT_DATA!AM:AM,INPUT_DATA!$A:$A,$B52,INPUT_DATA!$B:$B,"D"))</f>
        <v/>
      </c>
      <c r="CM52" s="140" t="str">
        <f>IF($B52=0,"",SUMIFS(INPUT_DATA!AN:AN,INPUT_DATA!$A:$A,$B52,INPUT_DATA!$B:$B,"D"))</f>
        <v/>
      </c>
      <c r="CN52" s="140" t="str">
        <f>IF($B52=0,"",SUMIFS(INPUT_DATA!AO:AO,INPUT_DATA!$A:$A,$B52,INPUT_DATA!$B:$B,"D"))</f>
        <v/>
      </c>
      <c r="CO52" s="140" t="str">
        <f>IF($B52=0,"",SUMIFS(INPUT_DATA!AP:AP,INPUT_DATA!$A:$A,$B52,INPUT_DATA!$B:$B,"D"))</f>
        <v/>
      </c>
      <c r="CP52" s="154" t="str">
        <f t="shared" si="6"/>
        <v/>
      </c>
      <c r="CQ52" s="154" t="str">
        <f t="shared" si="2"/>
        <v/>
      </c>
      <c r="CR52" s="154" t="str">
        <f t="shared" si="3"/>
        <v/>
      </c>
      <c r="CS52" s="139" t="str">
        <f>IF($B52=0,"",SUMIFS(INPUT_DATA!AQ:AQ,INPUT_DATA!$A:$A,$B52,INPUT_DATA!$B:$B,"D"))</f>
        <v/>
      </c>
      <c r="CT52" s="154" t="str">
        <f>IF($B52=0,"",SUMIFS(INPUT_DATA!AR:AR,INPUT_DATA!$A:$A,$B52,INPUT_DATA!$B:$B,"D"))</f>
        <v/>
      </c>
      <c r="CU52" s="154" t="str">
        <f>IF($B52=0,"",SUMIFS(INPUT_DATA!AS:AS,INPUT_DATA!$A:$A,$B52,INPUT_DATA!$B:$B,"D"))</f>
        <v/>
      </c>
      <c r="CV52" s="139" t="str">
        <f t="shared" si="17"/>
        <v/>
      </c>
      <c r="CW52" s="154" t="str">
        <f t="shared" si="18"/>
        <v/>
      </c>
      <c r="CX52" s="155" t="str">
        <f t="shared" si="19"/>
        <v/>
      </c>
      <c r="CY52" s="148"/>
    </row>
    <row r="53" spans="1:103">
      <c r="A53" s="156">
        <f t="shared" si="20"/>
        <v>-4</v>
      </c>
      <c r="B53" s="137">
        <f>INPUT_DATA!CR40</f>
        <v>0</v>
      </c>
      <c r="C53" s="139" t="str">
        <f>IF($B53=0,"",SUMIFS(INPUT_DATA!C:C,INPUT_DATA!$A:$A,$B53,INPUT_DATA!$B:$B,"S"))</f>
        <v/>
      </c>
      <c r="D53" s="139" t="str">
        <f>IF($B53=0,"",SUMIFS(INPUT_DATA!D:D,INPUT_DATA!$A:$A,$B53,INPUT_DATA!$B:$B,"S"))</f>
        <v/>
      </c>
      <c r="E53" s="140" t="str">
        <f>IF($B53=0,"",SUMIFS(INPUT_DATA!E:E,INPUT_DATA!$A:$A,$B53,INPUT_DATA!$B:$B,"S"))</f>
        <v/>
      </c>
      <c r="F53" s="140" t="str">
        <f>IF($B53=0,"",SUMIFS(INPUT_DATA!F:F,INPUT_DATA!$A:$A,$B53,INPUT_DATA!$B:$B,"S"))</f>
        <v/>
      </c>
      <c r="G53" s="140" t="str">
        <f>IF($B53=0,"",SUMIFS(INPUT_DATA!G:G,INPUT_DATA!$A:$A,$B53,INPUT_DATA!$B:$B,"S"))</f>
        <v/>
      </c>
      <c r="H53" s="140" t="str">
        <f>IF($B53=0,"",SUMIFS(INPUT_DATA!H:H,INPUT_DATA!$A:$A,$B53,INPUT_DATA!$B:$B,"S"))</f>
        <v/>
      </c>
      <c r="I53" s="140" t="str">
        <f>IF($B53=0,"",SUMIFS(INPUT_DATA!I:I,INPUT_DATA!$A:$A,$B53,INPUT_DATA!$B:$B,"S"))</f>
        <v/>
      </c>
      <c r="J53" s="140" t="str">
        <f>IF($B53=0,"",SUMIFS(INPUT_DATA!J:J,INPUT_DATA!$A:$A,$B53,INPUT_DATA!$B:$B,"S"))</f>
        <v/>
      </c>
      <c r="K53" s="140" t="str">
        <f>IF($B53=0,"",SUMIFS(INPUT_DATA!K:K,INPUT_DATA!$A:$A,$B53,INPUT_DATA!$B:$B,"S"))</f>
        <v/>
      </c>
      <c r="L53" s="140" t="str">
        <f>IF($B53=0,"",SUMIFS(INPUT_DATA!L:L,INPUT_DATA!$A:$A,$B53,INPUT_DATA!$B:$B,"S"))</f>
        <v/>
      </c>
      <c r="M53" s="140" t="str">
        <f>IF($B53=0,"",SUMIFS(INPUT_DATA!M:M,INPUT_DATA!$A:$A,$B53,INPUT_DATA!$B:$B,"S"))</f>
        <v/>
      </c>
      <c r="N53" s="140" t="str">
        <f>IF($B53=0,"",SUMIFS(INPUT_DATA!N:N,INPUT_DATA!$A:$A,$B53,INPUT_DATA!$B:$B,"S"))</f>
        <v/>
      </c>
      <c r="O53" s="141" t="str">
        <f t="shared" si="7"/>
        <v/>
      </c>
      <c r="P53" s="142" t="str">
        <f>IF($B53=0,"",SUMIFS(INPUT_DATA!O:O,INPUT_DATA!$A:$A,$B53,INPUT_DATA!$B:$B,"S"))</f>
        <v/>
      </c>
      <c r="Q53" s="142" t="str">
        <f t="shared" si="8"/>
        <v/>
      </c>
      <c r="R53" s="142" t="str">
        <f>IF($B53=0,"",SUMIFS(INPUT_DATA!BL:BL,INPUT_DATA!$A:$A,$B53,INPUT_DATA!$B:$B,"S"))</f>
        <v/>
      </c>
      <c r="S53" s="143" t="str">
        <f>IF($B53=0,"",SUMIFS(INPUT_DATA!P:P,INPUT_DATA!$A:$A,$B53,INPUT_DATA!$B:$B,"S"))</f>
        <v/>
      </c>
      <c r="T53" s="143" t="str">
        <f>IF($B53=0,"",SUMIFS(INPUT_DATA!Q:Q,INPUT_DATA!$A:$A,$B53,INPUT_DATA!$B:$B,"S"))</f>
        <v/>
      </c>
      <c r="U53" s="143" t="str">
        <f>IF($B53=0,"",SUMIFS(INPUT_DATA!R:R,INPUT_DATA!$A:$A,$B53,INPUT_DATA!$B:$B,"S"))</f>
        <v/>
      </c>
      <c r="V53" s="144" t="str">
        <f>IF($B53=0,"",SUMIFS(INPUT_DATA!S:S,INPUT_DATA!$A:$A,$B53,INPUT_DATA!$B:$B,"S"))</f>
        <v/>
      </c>
      <c r="W53" s="144" t="str">
        <f>IF($B53=0,"",SUMIFS(INPUT_DATA!T:T,INPUT_DATA!$A:$A,$B53,INPUT_DATA!$B:$B,"S"))</f>
        <v/>
      </c>
      <c r="X53" s="144" t="str">
        <f>IF($B53=0,"",SUMIFS(INPUT_DATA!U:U,INPUT_DATA!$A:$A,$B53,INPUT_DATA!$B:$B,"S"))</f>
        <v/>
      </c>
      <c r="Y53" s="144" t="str">
        <f>IF($B53=0,"",SUMIFS(INPUT_DATA!V:V,INPUT_DATA!$A:$A,$B53,INPUT_DATA!$B:$B,"S"))</f>
        <v/>
      </c>
      <c r="Z53" s="144" t="str">
        <f>IF($B53=0,"",SUMIFS(INPUT_DATA!W:W,INPUT_DATA!$A:$A,$B53,INPUT_DATA!$B:$B,"S"))</f>
        <v/>
      </c>
      <c r="AA53" s="144" t="str">
        <f>IF($B53=0,"",SUMIFS(INPUT_DATA!X:X,INPUT_DATA!$A:$A,$B53,INPUT_DATA!$B:$B,"S"))</f>
        <v/>
      </c>
      <c r="AB53" s="144" t="str">
        <f>IF($B53=0,"",SUMIFS(INPUT_DATA!Y:Y,INPUT_DATA!$A:$A,$B53,INPUT_DATA!$B:$B,"S"))</f>
        <v/>
      </c>
      <c r="AC53" s="144" t="str">
        <f>IF($B53=0,"",SUMIFS(INPUT_DATA!Z:Z,INPUT_DATA!$A:$A,$B53,INPUT_DATA!$B:$B,"S"))</f>
        <v/>
      </c>
      <c r="AD53" s="144" t="str">
        <f>IF($B53=0,"",SUMIFS(INPUT_DATA!AA:AA,INPUT_DATA!$A:$A,$B53,INPUT_DATA!$B:$B,"S"))</f>
        <v/>
      </c>
      <c r="AE53" s="144" t="str">
        <f>IF($B53=0,"",SUMIFS(INPUT_DATA!AB:AB,INPUT_DATA!$A:$A,$B53,INPUT_DATA!$B:$B,"S"))</f>
        <v/>
      </c>
      <c r="AF53" s="144" t="str">
        <f>IF($B53=0,"",SUMIFS(INPUT_DATA!AC:AC,INPUT_DATA!$A:$A,$B53,INPUT_DATA!$B:$B,"S"))</f>
        <v/>
      </c>
      <c r="AG53" s="144" t="str">
        <f>IF($B53=0,"",SUMIFS(INPUT_DATA!AD:AD,INPUT_DATA!$A:$A,$B53,INPUT_DATA!$B:$B,"S"))</f>
        <v/>
      </c>
      <c r="AH53" s="144" t="str">
        <f>IF($B53=0,"",SUMIFS(INPUT_DATA!AE:AE,INPUT_DATA!$A:$A,$B53,INPUT_DATA!$B:$B,"S"))</f>
        <v/>
      </c>
      <c r="AI53" s="144" t="str">
        <f>IF($B53=0,"",SUMIFS(INPUT_DATA!AF:AF,INPUT_DATA!$A:$A,$B53,INPUT_DATA!$B:$B,"S"))</f>
        <v/>
      </c>
      <c r="AJ53" s="144" t="str">
        <f>IF($B53=0,"",SUMIFS(INPUT_DATA!AG:AG,INPUT_DATA!$A:$A,$B53,INPUT_DATA!$B:$B,"S"))</f>
        <v/>
      </c>
      <c r="AK53" s="144" t="str">
        <f>IF($B53=0,"",SUMIFS(INPUT_DATA!AK:AK,INPUT_DATA!$A:$A,$B53,INPUT_DATA!$B:$B,"S"))</f>
        <v/>
      </c>
      <c r="AL53" s="144" t="str">
        <f>IF($B53=0,"",SUMIFS(INPUT_DATA!AL:AL,INPUT_DATA!$A:$A,$B53,INPUT_DATA!$B:$B,"S"))</f>
        <v/>
      </c>
      <c r="AM53" s="144" t="str">
        <f>IF($B53=0,"",SUMIFS(INPUT_DATA!AM:AM,INPUT_DATA!$A:$A,$B53,INPUT_DATA!$B:$B,"S"))</f>
        <v/>
      </c>
      <c r="AN53" s="144" t="str">
        <f>IF($B53=0,"",SUMIFS(INPUT_DATA!AN:AN,INPUT_DATA!$A:$A,$B53,INPUT_DATA!$B:$B,"S"))</f>
        <v/>
      </c>
      <c r="AO53" s="144" t="str">
        <f>IF($B53=0,"",SUMIFS(INPUT_DATA!AO:AO,INPUT_DATA!$A:$A,$B53,INPUT_DATA!$B:$B,"S"))</f>
        <v/>
      </c>
      <c r="AP53" s="144" t="str">
        <f>IF($B53=0,"",SUMIFS(INPUT_DATA!AP:AP,INPUT_DATA!$A:$A,$B53,INPUT_DATA!$B:$B,"S"))</f>
        <v/>
      </c>
      <c r="AQ53" s="145" t="str">
        <f t="shared" si="9"/>
        <v/>
      </c>
      <c r="AR53" s="146" t="str">
        <f t="shared" si="10"/>
        <v/>
      </c>
      <c r="AS53" s="147" t="str">
        <f t="shared" si="11"/>
        <v/>
      </c>
      <c r="AT53" s="145" t="str">
        <f>IF($B53=0,"",SUMIFS(INPUT_DATA!AQ:AQ,INPUT_DATA!$A:$A,$B53,INPUT_DATA!$B:$B,"S"))</f>
        <v/>
      </c>
      <c r="AU53" s="146" t="str">
        <f>IF($B53=0,"",SUMIFS(INPUT_DATA!AR:AR,INPUT_DATA!$A:$A,$B53,INPUT_DATA!$B:$B,"S"))</f>
        <v/>
      </c>
      <c r="AV53" s="147" t="str">
        <f>IF($B53=0,"",SUMIFS(INPUT_DATA!AS:AS,INPUT_DATA!$A:$A,$B53,INPUT_DATA!$B:$B,"S"))</f>
        <v/>
      </c>
      <c r="AW53" s="145" t="str">
        <f t="shared" si="12"/>
        <v/>
      </c>
      <c r="AX53" s="146" t="str">
        <f t="shared" si="13"/>
        <v/>
      </c>
      <c r="AY53" s="147" t="str">
        <f t="shared" si="14"/>
        <v/>
      </c>
      <c r="AZ53" s="148"/>
      <c r="BA53" s="138" t="str">
        <f>IF($B53=0,"",SUMIFS(INPUT_DATA!C:C,INPUT_DATA!$A:$A,$B53,INPUT_DATA!$B:$B,"D"))</f>
        <v/>
      </c>
      <c r="BB53" s="149" t="str">
        <f>IF($B53=0,"",SUMIFS(INPUT_DATA!E:E,INPUT_DATA!$A:$A,$B53,INPUT_DATA!$B:$B,"D"))</f>
        <v/>
      </c>
      <c r="BC53" s="149" t="str">
        <f>IF($B53=0,"",SUMIFS(INPUT_DATA!F:F,INPUT_DATA!$A:$A,$B53,INPUT_DATA!$B:$B,"D"))</f>
        <v/>
      </c>
      <c r="BD53" s="149" t="str">
        <f>IF($B53=0,"",SUMIFS(INPUT_DATA!G:G,INPUT_DATA!$A:$A,$B53,INPUT_DATA!$B:$B,"D"))</f>
        <v/>
      </c>
      <c r="BE53" s="149" t="str">
        <f>IF($B53=0,"",SUMIFS(INPUT_DATA!H:H,INPUT_DATA!$A:$A,$B53,INPUT_DATA!$B:$B,"D"))</f>
        <v/>
      </c>
      <c r="BF53" s="149" t="str">
        <f>IF($B53=0,"",SUMIFS(INPUT_DATA!I:I,INPUT_DATA!$A:$A,$B53,INPUT_DATA!$B:$B,"D"))</f>
        <v/>
      </c>
      <c r="BG53" s="149" t="str">
        <f>IF($B53=0,"",SUMIFS(INPUT_DATA!J:J,INPUT_DATA!$A:$A,$B53,INPUT_DATA!$B:$B,"D"))</f>
        <v/>
      </c>
      <c r="BH53" s="149" t="str">
        <f>IF($B53=0,"",SUMIFS(INPUT_DATA!K:K,INPUT_DATA!$A:$A,$B53,INPUT_DATA!$B:$B,"D"))</f>
        <v/>
      </c>
      <c r="BI53" s="149" t="str">
        <f>IF($B53=0,"",SUMIFS(INPUT_DATA!L:L,INPUT_DATA!$A:$A,$B53,INPUT_DATA!$B:$B,"D"))</f>
        <v/>
      </c>
      <c r="BJ53" s="149" t="str">
        <f>IF($B53=0,"",SUMIFS(INPUT_DATA!M:M,INPUT_DATA!$A:$A,$B53,INPUT_DATA!$B:$B,"D"))</f>
        <v/>
      </c>
      <c r="BK53" s="149" t="str">
        <f>IF($B53=0,"",SUMIFS(INPUT_DATA!N:N,INPUT_DATA!$A:$A,$B53,INPUT_DATA!$B:$B,"D"))</f>
        <v/>
      </c>
      <c r="BL53" s="150" t="str">
        <f t="shared" si="5"/>
        <v/>
      </c>
      <c r="BM53" s="150" t="str">
        <f>IF($B53=0,"",SUMIFS(INPUT_DATA!O:O,INPUT_DATA!$A:$A,$B53,INPUT_DATA!$B:$B,"D"))</f>
        <v/>
      </c>
      <c r="BN53" s="150" t="str">
        <f t="shared" si="15"/>
        <v/>
      </c>
      <c r="BO53" s="153" t="str">
        <f>IF($B53=0,"",SUMIFS(INPUT_DATA!P:P,INPUT_DATA!$A:$A,$B53,INPUT_DATA!$B:$B,"D"))</f>
        <v/>
      </c>
      <c r="BP53" s="139" t="str">
        <f>IF($B53=0,"",SUMIFS(INPUT_DATA!Q:Q,INPUT_DATA!$A:$A,$B53,INPUT_DATA!$B:$B,"D"))</f>
        <v/>
      </c>
      <c r="BQ53" s="139" t="str">
        <f>IF($B53=0,"",SUMIFS(INPUT_DATA!R:R,INPUT_DATA!$A:$A,$B53,INPUT_DATA!$B:$B,"D"))</f>
        <v/>
      </c>
      <c r="BR53" s="149" t="str">
        <f>IF($B53=0,"",SUMIFS(INPUT_DATA!S:S,INPUT_DATA!$A:$A,$B53,INPUT_DATA!$B:$B,"D"))</f>
        <v/>
      </c>
      <c r="BS53" s="149" t="str">
        <f>IF($B53=0,"",SUMIFS(INPUT_DATA!T:T,INPUT_DATA!$A:$A,$B53,INPUT_DATA!$B:$B,"D"))</f>
        <v/>
      </c>
      <c r="BT53" s="149" t="str">
        <f>IF($B53=0,"",SUMIFS(INPUT_DATA!U:U,INPUT_DATA!$A:$A,$B53,INPUT_DATA!$B:$B,"D"))</f>
        <v/>
      </c>
      <c r="BU53" s="149" t="str">
        <f>IF($B53=0,"",SUMIFS(INPUT_DATA!V:V,INPUT_DATA!$A:$A,$B53,INPUT_DATA!$B:$B,"D"))</f>
        <v/>
      </c>
      <c r="BV53" s="149" t="str">
        <f>IF($B53=0,"",SUMIFS(INPUT_DATA!W:W,INPUT_DATA!$A:$A,$B53,INPUT_DATA!$B:$B,"D"))</f>
        <v/>
      </c>
      <c r="BW53" s="149" t="str">
        <f>IF($B53=0,"",SUMIFS(INPUT_DATA!X:X,INPUT_DATA!$A:$A,$B53,INPUT_DATA!$B:$B,"D"))</f>
        <v/>
      </c>
      <c r="BX53" s="149" t="str">
        <f>IF($B53=0,"",SUMIFS(INPUT_DATA!Y:Y,INPUT_DATA!$A:$A,$B53,INPUT_DATA!$B:$B,"D"))</f>
        <v/>
      </c>
      <c r="BY53" s="149" t="str">
        <f>IF($B53=0,"",SUMIFS(INPUT_DATA!Z:Z,INPUT_DATA!$A:$A,$B53,INPUT_DATA!$B:$B,"D"))</f>
        <v/>
      </c>
      <c r="BZ53" s="149" t="str">
        <f>IF($B53=0,"",SUMIFS(INPUT_DATA!AA:AA,INPUT_DATA!$A:$A,$B53,INPUT_DATA!$B:$B,"D"))</f>
        <v/>
      </c>
      <c r="CA53" s="149" t="str">
        <f>IF($B53=0,"",SUMIFS(INPUT_DATA!AB:AB,INPUT_DATA!$A:$A,$B53,INPUT_DATA!$B:$B,"D"))</f>
        <v/>
      </c>
      <c r="CB53" s="149" t="str">
        <f>IF($B53=0,"",SUMIFS(INPUT_DATA!AC:AC,INPUT_DATA!$A:$A,$B53,INPUT_DATA!$B:$B,"D"))</f>
        <v/>
      </c>
      <c r="CC53" s="149" t="str">
        <f>IF($B53=0,"",SUMIFS(INPUT_DATA!AD:AD,INPUT_DATA!$A:$A,$B53,INPUT_DATA!$B:$B,"D"))</f>
        <v/>
      </c>
      <c r="CD53" s="149" t="str">
        <f>IF($B53=0,"",SUMIFS(INPUT_DATA!AE:AE,INPUT_DATA!$A:$A,$B53,INPUT_DATA!$B:$B,"D"))</f>
        <v/>
      </c>
      <c r="CE53" s="149" t="str">
        <f>IF($B53=0,"",SUMIFS(INPUT_DATA!AF:AF,INPUT_DATA!$A:$A,$B53,INPUT_DATA!$B:$B,"D"))</f>
        <v/>
      </c>
      <c r="CF53" s="149" t="str">
        <f>IF($B53=0,"",SUMIFS(INPUT_DATA!AG:AG,INPUT_DATA!$A:$A,$B53,INPUT_DATA!$B:$B,"D"))</f>
        <v/>
      </c>
      <c r="CG53" s="149" t="str">
        <f>IF($B53=0,"",SUMIFS(INPUT_DATA!AH:AH,INPUT_DATA!$A:$A,$B53,INPUT_DATA!$B:$B,"D"))</f>
        <v/>
      </c>
      <c r="CH53" s="149" t="str">
        <f>IF($B53=0,"",SUMIFS(INPUT_DATA!AI:AI,INPUT_DATA!$A:$A,$B53,INPUT_DATA!$B:$B,"D"))</f>
        <v/>
      </c>
      <c r="CI53" s="149" t="str">
        <f>IF($B53=0,"",SUMIFS(INPUT_DATA!AJ:AJ,INPUT_DATA!$A:$A,$B53,INPUT_DATA!$B:$B,"D"))</f>
        <v/>
      </c>
      <c r="CJ53" s="140" t="str">
        <f>IF($B53=0,"",SUMIFS(INPUT_DATA!AK:AK,INPUT_DATA!$A:$A,$B53,INPUT_DATA!$B:$B,"D"))</f>
        <v/>
      </c>
      <c r="CK53" s="140" t="str">
        <f>IF($B53=0,"",SUMIFS(INPUT_DATA!AL:AL,INPUT_DATA!$A:$A,$B53,INPUT_DATA!$B:$B,"D"))</f>
        <v/>
      </c>
      <c r="CL53" s="140" t="str">
        <f>IF($B53=0,"",SUMIFS(INPUT_DATA!AM:AM,INPUT_DATA!$A:$A,$B53,INPUT_DATA!$B:$B,"D"))</f>
        <v/>
      </c>
      <c r="CM53" s="140" t="str">
        <f>IF($B53=0,"",SUMIFS(INPUT_DATA!AN:AN,INPUT_DATA!$A:$A,$B53,INPUT_DATA!$B:$B,"D"))</f>
        <v/>
      </c>
      <c r="CN53" s="140" t="str">
        <f>IF($B53=0,"",SUMIFS(INPUT_DATA!AO:AO,INPUT_DATA!$A:$A,$B53,INPUT_DATA!$B:$B,"D"))</f>
        <v/>
      </c>
      <c r="CO53" s="140" t="str">
        <f>IF($B53=0,"",SUMIFS(INPUT_DATA!AP:AP,INPUT_DATA!$A:$A,$B53,INPUT_DATA!$B:$B,"D"))</f>
        <v/>
      </c>
      <c r="CP53" s="154" t="str">
        <f t="shared" si="6"/>
        <v/>
      </c>
      <c r="CQ53" s="154" t="str">
        <f t="shared" si="2"/>
        <v/>
      </c>
      <c r="CR53" s="154" t="str">
        <f t="shared" si="3"/>
        <v/>
      </c>
      <c r="CS53" s="139" t="str">
        <f>IF($B53=0,"",SUMIFS(INPUT_DATA!AQ:AQ,INPUT_DATA!$A:$A,$B53,INPUT_DATA!$B:$B,"D"))</f>
        <v/>
      </c>
      <c r="CT53" s="154" t="str">
        <f>IF($B53=0,"",SUMIFS(INPUT_DATA!AR:AR,INPUT_DATA!$A:$A,$B53,INPUT_DATA!$B:$B,"D"))</f>
        <v/>
      </c>
      <c r="CU53" s="154" t="str">
        <f>IF($B53=0,"",SUMIFS(INPUT_DATA!AS:AS,INPUT_DATA!$A:$A,$B53,INPUT_DATA!$B:$B,"D"))</f>
        <v/>
      </c>
      <c r="CV53" s="139" t="str">
        <f t="shared" si="17"/>
        <v/>
      </c>
      <c r="CW53" s="154" t="str">
        <f t="shared" si="18"/>
        <v/>
      </c>
      <c r="CX53" s="155" t="str">
        <f t="shared" si="19"/>
        <v/>
      </c>
      <c r="CY53" s="148"/>
    </row>
    <row r="54" spans="1:103">
      <c r="A54" s="156">
        <f t="shared" si="20"/>
        <v>-5</v>
      </c>
      <c r="B54" s="137">
        <f>INPUT_DATA!CR41</f>
        <v>0</v>
      </c>
      <c r="C54" s="139" t="str">
        <f>IF($B54=0,"",SUMIFS(INPUT_DATA!C:C,INPUT_DATA!$A:$A,$B54,INPUT_DATA!$B:$B,"S"))</f>
        <v/>
      </c>
      <c r="D54" s="139" t="str">
        <f>IF($B54=0,"",SUMIFS(INPUT_DATA!D:D,INPUT_DATA!$A:$A,$B54,INPUT_DATA!$B:$B,"S"))</f>
        <v/>
      </c>
      <c r="E54" s="140" t="str">
        <f>IF($B54=0,"",SUMIFS(INPUT_DATA!E:E,INPUT_DATA!$A:$A,$B54,INPUT_DATA!$B:$B,"S"))</f>
        <v/>
      </c>
      <c r="F54" s="140" t="str">
        <f>IF($B54=0,"",SUMIFS(INPUT_DATA!F:F,INPUT_DATA!$A:$A,$B54,INPUT_DATA!$B:$B,"S"))</f>
        <v/>
      </c>
      <c r="G54" s="140" t="str">
        <f>IF($B54=0,"",SUMIFS(INPUT_DATA!G:G,INPUT_DATA!$A:$A,$B54,INPUT_DATA!$B:$B,"S"))</f>
        <v/>
      </c>
      <c r="H54" s="140" t="str">
        <f>IF($B54=0,"",SUMIFS(INPUT_DATA!H:H,INPUT_DATA!$A:$A,$B54,INPUT_DATA!$B:$B,"S"))</f>
        <v/>
      </c>
      <c r="I54" s="140" t="str">
        <f>IF($B54=0,"",SUMIFS(INPUT_DATA!I:I,INPUT_DATA!$A:$A,$B54,INPUT_DATA!$B:$B,"S"))</f>
        <v/>
      </c>
      <c r="J54" s="140" t="str">
        <f>IF($B54=0,"",SUMIFS(INPUT_DATA!J:J,INPUT_DATA!$A:$A,$B54,INPUT_DATA!$B:$B,"S"))</f>
        <v/>
      </c>
      <c r="K54" s="140" t="str">
        <f>IF($B54=0,"",SUMIFS(INPUT_DATA!K:K,INPUT_DATA!$A:$A,$B54,INPUT_DATA!$B:$B,"S"))</f>
        <v/>
      </c>
      <c r="L54" s="140" t="str">
        <f>IF($B54=0,"",SUMIFS(INPUT_DATA!L:L,INPUT_DATA!$A:$A,$B54,INPUT_DATA!$B:$B,"S"))</f>
        <v/>
      </c>
      <c r="M54" s="140" t="str">
        <f>IF($B54=0,"",SUMIFS(INPUT_DATA!M:M,INPUT_DATA!$A:$A,$B54,INPUT_DATA!$B:$B,"S"))</f>
        <v/>
      </c>
      <c r="N54" s="140" t="str">
        <f>IF($B54=0,"",SUMIFS(INPUT_DATA!N:N,INPUT_DATA!$A:$A,$B54,INPUT_DATA!$B:$B,"S"))</f>
        <v/>
      </c>
      <c r="O54" s="141" t="str">
        <f t="shared" si="7"/>
        <v/>
      </c>
      <c r="P54" s="142" t="str">
        <f>IF($B54=0,"",SUMIFS(INPUT_DATA!O:O,INPUT_DATA!$A:$A,$B54,INPUT_DATA!$B:$B,"S"))</f>
        <v/>
      </c>
      <c r="Q54" s="142" t="str">
        <f t="shared" si="8"/>
        <v/>
      </c>
      <c r="R54" s="142" t="str">
        <f>IF($B54=0,"",SUMIFS(INPUT_DATA!BL:BL,INPUT_DATA!$A:$A,$B54,INPUT_DATA!$B:$B,"S"))</f>
        <v/>
      </c>
      <c r="S54" s="143" t="str">
        <f>IF($B54=0,"",SUMIFS(INPUT_DATA!P:P,INPUT_DATA!$A:$A,$B54,INPUT_DATA!$B:$B,"S"))</f>
        <v/>
      </c>
      <c r="T54" s="143" t="str">
        <f>IF($B54=0,"",SUMIFS(INPUT_DATA!Q:Q,INPUT_DATA!$A:$A,$B54,INPUT_DATA!$B:$B,"S"))</f>
        <v/>
      </c>
      <c r="U54" s="143" t="str">
        <f>IF($B54=0,"",SUMIFS(INPUT_DATA!R:R,INPUT_DATA!$A:$A,$B54,INPUT_DATA!$B:$B,"S"))</f>
        <v/>
      </c>
      <c r="V54" s="144" t="str">
        <f>IF($B54=0,"",SUMIFS(INPUT_DATA!S:S,INPUT_DATA!$A:$A,$B54,INPUT_DATA!$B:$B,"S"))</f>
        <v/>
      </c>
      <c r="W54" s="144" t="str">
        <f>IF($B54=0,"",SUMIFS(INPUT_DATA!T:T,INPUT_DATA!$A:$A,$B54,INPUT_DATA!$B:$B,"S"))</f>
        <v/>
      </c>
      <c r="X54" s="144" t="str">
        <f>IF($B54=0,"",SUMIFS(INPUT_DATA!U:U,INPUT_DATA!$A:$A,$B54,INPUT_DATA!$B:$B,"S"))</f>
        <v/>
      </c>
      <c r="Y54" s="144" t="str">
        <f>IF($B54=0,"",SUMIFS(INPUT_DATA!V:V,INPUT_DATA!$A:$A,$B54,INPUT_DATA!$B:$B,"S"))</f>
        <v/>
      </c>
      <c r="Z54" s="144" t="str">
        <f>IF($B54=0,"",SUMIFS(INPUT_DATA!W:W,INPUT_DATA!$A:$A,$B54,INPUT_DATA!$B:$B,"S"))</f>
        <v/>
      </c>
      <c r="AA54" s="144" t="str">
        <f>IF($B54=0,"",SUMIFS(INPUT_DATA!X:X,INPUT_DATA!$A:$A,$B54,INPUT_DATA!$B:$B,"S"))</f>
        <v/>
      </c>
      <c r="AB54" s="144" t="str">
        <f>IF($B54=0,"",SUMIFS(INPUT_DATA!Y:Y,INPUT_DATA!$A:$A,$B54,INPUT_DATA!$B:$B,"S"))</f>
        <v/>
      </c>
      <c r="AC54" s="144" t="str">
        <f>IF($B54=0,"",SUMIFS(INPUT_DATA!Z:Z,INPUT_DATA!$A:$A,$B54,INPUT_DATA!$B:$B,"S"))</f>
        <v/>
      </c>
      <c r="AD54" s="144" t="str">
        <f>IF($B54=0,"",SUMIFS(INPUT_DATA!AA:AA,INPUT_DATA!$A:$A,$B54,INPUT_DATA!$B:$B,"S"))</f>
        <v/>
      </c>
      <c r="AE54" s="144" t="str">
        <f>IF($B54=0,"",SUMIFS(INPUT_DATA!AB:AB,INPUT_DATA!$A:$A,$B54,INPUT_DATA!$B:$B,"S"))</f>
        <v/>
      </c>
      <c r="AF54" s="144" t="str">
        <f>IF($B54=0,"",SUMIFS(INPUT_DATA!AC:AC,INPUT_DATA!$A:$A,$B54,INPUT_DATA!$B:$B,"S"))</f>
        <v/>
      </c>
      <c r="AG54" s="144" t="str">
        <f>IF($B54=0,"",SUMIFS(INPUT_DATA!AD:AD,INPUT_DATA!$A:$A,$B54,INPUT_DATA!$B:$B,"S"))</f>
        <v/>
      </c>
      <c r="AH54" s="144" t="str">
        <f>IF($B54=0,"",SUMIFS(INPUT_DATA!AE:AE,INPUT_DATA!$A:$A,$B54,INPUT_DATA!$B:$B,"S"))</f>
        <v/>
      </c>
      <c r="AI54" s="144" t="str">
        <f>IF($B54=0,"",SUMIFS(INPUT_DATA!AF:AF,INPUT_DATA!$A:$A,$B54,INPUT_DATA!$B:$B,"S"))</f>
        <v/>
      </c>
      <c r="AJ54" s="144" t="str">
        <f>IF($B54=0,"",SUMIFS(INPUT_DATA!AG:AG,INPUT_DATA!$A:$A,$B54,INPUT_DATA!$B:$B,"S"))</f>
        <v/>
      </c>
      <c r="AK54" s="144" t="str">
        <f>IF($B54=0,"",SUMIFS(INPUT_DATA!AK:AK,INPUT_DATA!$A:$A,$B54,INPUT_DATA!$B:$B,"S"))</f>
        <v/>
      </c>
      <c r="AL54" s="144" t="str">
        <f>IF($B54=0,"",SUMIFS(INPUT_DATA!AL:AL,INPUT_DATA!$A:$A,$B54,INPUT_DATA!$B:$B,"S"))</f>
        <v/>
      </c>
      <c r="AM54" s="144" t="str">
        <f>IF($B54=0,"",SUMIFS(INPUT_DATA!AM:AM,INPUT_DATA!$A:$A,$B54,INPUT_DATA!$B:$B,"S"))</f>
        <v/>
      </c>
      <c r="AN54" s="144" t="str">
        <f>IF($B54=0,"",SUMIFS(INPUT_DATA!AN:AN,INPUT_DATA!$A:$A,$B54,INPUT_DATA!$B:$B,"S"))</f>
        <v/>
      </c>
      <c r="AO54" s="144" t="str">
        <f>IF($B54=0,"",SUMIFS(INPUT_DATA!AO:AO,INPUT_DATA!$A:$A,$B54,INPUT_DATA!$B:$B,"S"))</f>
        <v/>
      </c>
      <c r="AP54" s="144" t="str">
        <f>IF($B54=0,"",SUMIFS(INPUT_DATA!AP:AP,INPUT_DATA!$A:$A,$B54,INPUT_DATA!$B:$B,"S"))</f>
        <v/>
      </c>
      <c r="AQ54" s="145" t="str">
        <f t="shared" si="9"/>
        <v/>
      </c>
      <c r="AR54" s="146" t="str">
        <f t="shared" si="10"/>
        <v/>
      </c>
      <c r="AS54" s="147" t="str">
        <f t="shared" si="11"/>
        <v/>
      </c>
      <c r="AT54" s="145" t="str">
        <f>IF($B54=0,"",SUMIFS(INPUT_DATA!AQ:AQ,INPUT_DATA!$A:$A,$B54,INPUT_DATA!$B:$B,"S"))</f>
        <v/>
      </c>
      <c r="AU54" s="146" t="str">
        <f>IF($B54=0,"",SUMIFS(INPUT_DATA!AR:AR,INPUT_DATA!$A:$A,$B54,INPUT_DATA!$B:$B,"S"))</f>
        <v/>
      </c>
      <c r="AV54" s="147" t="str">
        <f>IF($B54=0,"",SUMIFS(INPUT_DATA!AS:AS,INPUT_DATA!$A:$A,$B54,INPUT_DATA!$B:$B,"S"))</f>
        <v/>
      </c>
      <c r="AW54" s="145" t="str">
        <f t="shared" si="12"/>
        <v/>
      </c>
      <c r="AX54" s="146" t="str">
        <f t="shared" si="13"/>
        <v/>
      </c>
      <c r="AY54" s="147" t="str">
        <f t="shared" si="14"/>
        <v/>
      </c>
      <c r="AZ54" s="148"/>
      <c r="BA54" s="138" t="str">
        <f>IF($B54=0,"",SUMIFS(INPUT_DATA!C:C,INPUT_DATA!$A:$A,$B54,INPUT_DATA!$B:$B,"D"))</f>
        <v/>
      </c>
      <c r="BB54" s="149" t="str">
        <f>IF($B54=0,"",SUMIFS(INPUT_DATA!E:E,INPUT_DATA!$A:$A,$B54,INPUT_DATA!$B:$B,"D"))</f>
        <v/>
      </c>
      <c r="BC54" s="149" t="str">
        <f>IF($B54=0,"",SUMIFS(INPUT_DATA!F:F,INPUT_DATA!$A:$A,$B54,INPUT_DATA!$B:$B,"D"))</f>
        <v/>
      </c>
      <c r="BD54" s="149" t="str">
        <f>IF($B54=0,"",SUMIFS(INPUT_DATA!G:G,INPUT_DATA!$A:$A,$B54,INPUT_DATA!$B:$B,"D"))</f>
        <v/>
      </c>
      <c r="BE54" s="149" t="str">
        <f>IF($B54=0,"",SUMIFS(INPUT_DATA!H:H,INPUT_DATA!$A:$A,$B54,INPUT_DATA!$B:$B,"D"))</f>
        <v/>
      </c>
      <c r="BF54" s="149" t="str">
        <f>IF($B54=0,"",SUMIFS(INPUT_DATA!I:I,INPUT_DATA!$A:$A,$B54,INPUT_DATA!$B:$B,"D"))</f>
        <v/>
      </c>
      <c r="BG54" s="149" t="str">
        <f>IF($B54=0,"",SUMIFS(INPUT_DATA!J:J,INPUT_DATA!$A:$A,$B54,INPUT_DATA!$B:$B,"D"))</f>
        <v/>
      </c>
      <c r="BH54" s="149" t="str">
        <f>IF($B54=0,"",SUMIFS(INPUT_DATA!K:K,INPUT_DATA!$A:$A,$B54,INPUT_DATA!$B:$B,"D"))</f>
        <v/>
      </c>
      <c r="BI54" s="149" t="str">
        <f>IF($B54=0,"",SUMIFS(INPUT_DATA!L:L,INPUT_DATA!$A:$A,$B54,INPUT_DATA!$B:$B,"D"))</f>
        <v/>
      </c>
      <c r="BJ54" s="149" t="str">
        <f>IF($B54=0,"",SUMIFS(INPUT_DATA!M:M,INPUT_DATA!$A:$A,$B54,INPUT_DATA!$B:$B,"D"))</f>
        <v/>
      </c>
      <c r="BK54" s="149" t="str">
        <f>IF($B54=0,"",SUMIFS(INPUT_DATA!N:N,INPUT_DATA!$A:$A,$B54,INPUT_DATA!$B:$B,"D"))</f>
        <v/>
      </c>
      <c r="BL54" s="150" t="str">
        <f t="shared" si="5"/>
        <v/>
      </c>
      <c r="BM54" s="150" t="str">
        <f>IF($B54=0,"",SUMIFS(INPUT_DATA!O:O,INPUT_DATA!$A:$A,$B54,INPUT_DATA!$B:$B,"D"))</f>
        <v/>
      </c>
      <c r="BN54" s="150" t="str">
        <f t="shared" si="15"/>
        <v/>
      </c>
      <c r="BO54" s="153" t="str">
        <f>IF($B54=0,"",SUMIFS(INPUT_DATA!P:P,INPUT_DATA!$A:$A,$B54,INPUT_DATA!$B:$B,"D"))</f>
        <v/>
      </c>
      <c r="BP54" s="139" t="str">
        <f>IF($B54=0,"",SUMIFS(INPUT_DATA!Q:Q,INPUT_DATA!$A:$A,$B54,INPUT_DATA!$B:$B,"D"))</f>
        <v/>
      </c>
      <c r="BQ54" s="139" t="str">
        <f>IF($B54=0,"",SUMIFS(INPUT_DATA!R:R,INPUT_DATA!$A:$A,$B54,INPUT_DATA!$B:$B,"D"))</f>
        <v/>
      </c>
      <c r="BR54" s="149" t="str">
        <f>IF($B54=0,"",SUMIFS(INPUT_DATA!S:S,INPUT_DATA!$A:$A,$B54,INPUT_DATA!$B:$B,"D"))</f>
        <v/>
      </c>
      <c r="BS54" s="149" t="str">
        <f>IF($B54=0,"",SUMIFS(INPUT_DATA!T:T,INPUT_DATA!$A:$A,$B54,INPUT_DATA!$B:$B,"D"))</f>
        <v/>
      </c>
      <c r="BT54" s="149" t="str">
        <f>IF($B54=0,"",SUMIFS(INPUT_DATA!U:U,INPUT_DATA!$A:$A,$B54,INPUT_DATA!$B:$B,"D"))</f>
        <v/>
      </c>
      <c r="BU54" s="149" t="str">
        <f>IF($B54=0,"",SUMIFS(INPUT_DATA!V:V,INPUT_DATA!$A:$A,$B54,INPUT_DATA!$B:$B,"D"))</f>
        <v/>
      </c>
      <c r="BV54" s="149" t="str">
        <f>IF($B54=0,"",SUMIFS(INPUT_DATA!W:W,INPUT_DATA!$A:$A,$B54,INPUT_DATA!$B:$B,"D"))</f>
        <v/>
      </c>
      <c r="BW54" s="149" t="str">
        <f>IF($B54=0,"",SUMIFS(INPUT_DATA!X:X,INPUT_DATA!$A:$A,$B54,INPUT_DATA!$B:$B,"D"))</f>
        <v/>
      </c>
      <c r="BX54" s="149" t="str">
        <f>IF($B54=0,"",SUMIFS(INPUT_DATA!Y:Y,INPUT_DATA!$A:$A,$B54,INPUT_DATA!$B:$B,"D"))</f>
        <v/>
      </c>
      <c r="BY54" s="149" t="str">
        <f>IF($B54=0,"",SUMIFS(INPUT_DATA!Z:Z,INPUT_DATA!$A:$A,$B54,INPUT_DATA!$B:$B,"D"))</f>
        <v/>
      </c>
      <c r="BZ54" s="149" t="str">
        <f>IF($B54=0,"",SUMIFS(INPUT_DATA!AA:AA,INPUT_DATA!$A:$A,$B54,INPUT_DATA!$B:$B,"D"))</f>
        <v/>
      </c>
      <c r="CA54" s="149" t="str">
        <f>IF($B54=0,"",SUMIFS(INPUT_DATA!AB:AB,INPUT_DATA!$A:$A,$B54,INPUT_DATA!$B:$B,"D"))</f>
        <v/>
      </c>
      <c r="CB54" s="149" t="str">
        <f>IF($B54=0,"",SUMIFS(INPUT_DATA!AC:AC,INPUT_DATA!$A:$A,$B54,INPUT_DATA!$B:$B,"D"))</f>
        <v/>
      </c>
      <c r="CC54" s="149" t="str">
        <f>IF($B54=0,"",SUMIFS(INPUT_DATA!AD:AD,INPUT_DATA!$A:$A,$B54,INPUT_DATA!$B:$B,"D"))</f>
        <v/>
      </c>
      <c r="CD54" s="149" t="str">
        <f>IF($B54=0,"",SUMIFS(INPUT_DATA!AE:AE,INPUT_DATA!$A:$A,$B54,INPUT_DATA!$B:$B,"D"))</f>
        <v/>
      </c>
      <c r="CE54" s="149" t="str">
        <f>IF($B54=0,"",SUMIFS(INPUT_DATA!AF:AF,INPUT_DATA!$A:$A,$B54,INPUT_DATA!$B:$B,"D"))</f>
        <v/>
      </c>
      <c r="CF54" s="149" t="str">
        <f>IF($B54=0,"",SUMIFS(INPUT_DATA!AG:AG,INPUT_DATA!$A:$A,$B54,INPUT_DATA!$B:$B,"D"))</f>
        <v/>
      </c>
      <c r="CG54" s="149" t="str">
        <f>IF($B54=0,"",SUMIFS(INPUT_DATA!AH:AH,INPUT_DATA!$A:$A,$B54,INPUT_DATA!$B:$B,"D"))</f>
        <v/>
      </c>
      <c r="CH54" s="149" t="str">
        <f>IF($B54=0,"",SUMIFS(INPUT_DATA!AI:AI,INPUT_DATA!$A:$A,$B54,INPUT_DATA!$B:$B,"D"))</f>
        <v/>
      </c>
      <c r="CI54" s="149" t="str">
        <f>IF($B54=0,"",SUMIFS(INPUT_DATA!AJ:AJ,INPUT_DATA!$A:$A,$B54,INPUT_DATA!$B:$B,"D"))</f>
        <v/>
      </c>
      <c r="CJ54" s="140" t="str">
        <f>IF($B54=0,"",SUMIFS(INPUT_DATA!AK:AK,INPUT_DATA!$A:$A,$B54,INPUT_DATA!$B:$B,"D"))</f>
        <v/>
      </c>
      <c r="CK54" s="140" t="str">
        <f>IF($B54=0,"",SUMIFS(INPUT_DATA!AL:AL,INPUT_DATA!$A:$A,$B54,INPUT_DATA!$B:$B,"D"))</f>
        <v/>
      </c>
      <c r="CL54" s="140" t="str">
        <f>IF($B54=0,"",SUMIFS(INPUT_DATA!AM:AM,INPUT_DATA!$A:$A,$B54,INPUT_DATA!$B:$B,"D"))</f>
        <v/>
      </c>
      <c r="CM54" s="140" t="str">
        <f>IF($B54=0,"",SUMIFS(INPUT_DATA!AN:AN,INPUT_DATA!$A:$A,$B54,INPUT_DATA!$B:$B,"D"))</f>
        <v/>
      </c>
      <c r="CN54" s="140" t="str">
        <f>IF($B54=0,"",SUMIFS(INPUT_DATA!AO:AO,INPUT_DATA!$A:$A,$B54,INPUT_DATA!$B:$B,"D"))</f>
        <v/>
      </c>
      <c r="CO54" s="140" t="str">
        <f>IF($B54=0,"",SUMIFS(INPUT_DATA!AP:AP,INPUT_DATA!$A:$A,$B54,INPUT_DATA!$B:$B,"D"))</f>
        <v/>
      </c>
      <c r="CP54" s="154" t="str">
        <f t="shared" si="6"/>
        <v/>
      </c>
      <c r="CQ54" s="154" t="str">
        <f t="shared" si="2"/>
        <v/>
      </c>
      <c r="CR54" s="154" t="str">
        <f t="shared" si="3"/>
        <v/>
      </c>
      <c r="CS54" s="139" t="str">
        <f>IF($B54=0,"",SUMIFS(INPUT_DATA!AQ:AQ,INPUT_DATA!$A:$A,$B54,INPUT_DATA!$B:$B,"D"))</f>
        <v/>
      </c>
      <c r="CT54" s="154" t="str">
        <f>IF($B54=0,"",SUMIFS(INPUT_DATA!AR:AR,INPUT_DATA!$A:$A,$B54,INPUT_DATA!$B:$B,"D"))</f>
        <v/>
      </c>
      <c r="CU54" s="154" t="str">
        <f>IF($B54=0,"",SUMIFS(INPUT_DATA!AS:AS,INPUT_DATA!$A:$A,$B54,INPUT_DATA!$B:$B,"D"))</f>
        <v/>
      </c>
      <c r="CV54" s="139" t="str">
        <f t="shared" si="17"/>
        <v/>
      </c>
      <c r="CW54" s="154" t="str">
        <f t="shared" si="18"/>
        <v/>
      </c>
      <c r="CX54" s="155" t="str">
        <f t="shared" si="19"/>
        <v/>
      </c>
      <c r="CY54" s="148"/>
    </row>
    <row r="55" spans="1:103">
      <c r="A55" s="156">
        <f t="shared" si="20"/>
        <v>-6</v>
      </c>
      <c r="B55" s="137">
        <f>INPUT_DATA!CR42</f>
        <v>0</v>
      </c>
      <c r="C55" s="139" t="str">
        <f>IF($B55=0,"",SUMIFS(INPUT_DATA!C:C,INPUT_DATA!$A:$A,$B55,INPUT_DATA!$B:$B,"S"))</f>
        <v/>
      </c>
      <c r="D55" s="139" t="str">
        <f>IF($B55=0,"",SUMIFS(INPUT_DATA!D:D,INPUT_DATA!$A:$A,$B55,INPUT_DATA!$B:$B,"S"))</f>
        <v/>
      </c>
      <c r="E55" s="140" t="str">
        <f>IF($B55=0,"",SUMIFS(INPUT_DATA!E:E,INPUT_DATA!$A:$A,$B55,INPUT_DATA!$B:$B,"S"))</f>
        <v/>
      </c>
      <c r="F55" s="140" t="str">
        <f>IF($B55=0,"",SUMIFS(INPUT_DATA!F:F,INPUT_DATA!$A:$A,$B55,INPUT_DATA!$B:$B,"S"))</f>
        <v/>
      </c>
      <c r="G55" s="140" t="str">
        <f>IF($B55=0,"",SUMIFS(INPUT_DATA!G:G,INPUT_DATA!$A:$A,$B55,INPUT_DATA!$B:$B,"S"))</f>
        <v/>
      </c>
      <c r="H55" s="140" t="str">
        <f>IF($B55=0,"",SUMIFS(INPUT_DATA!H:H,INPUT_DATA!$A:$A,$B55,INPUT_DATA!$B:$B,"S"))</f>
        <v/>
      </c>
      <c r="I55" s="140" t="str">
        <f>IF($B55=0,"",SUMIFS(INPUT_DATA!I:I,INPUT_DATA!$A:$A,$B55,INPUT_DATA!$B:$B,"S"))</f>
        <v/>
      </c>
      <c r="J55" s="140" t="str">
        <f>IF($B55=0,"",SUMIFS(INPUT_DATA!J:J,INPUT_DATA!$A:$A,$B55,INPUT_DATA!$B:$B,"S"))</f>
        <v/>
      </c>
      <c r="K55" s="140" t="str">
        <f>IF($B55=0,"",SUMIFS(INPUT_DATA!K:K,INPUT_DATA!$A:$A,$B55,INPUT_DATA!$B:$B,"S"))</f>
        <v/>
      </c>
      <c r="L55" s="140" t="str">
        <f>IF($B55=0,"",SUMIFS(INPUT_DATA!L:L,INPUT_DATA!$A:$A,$B55,INPUT_DATA!$B:$B,"S"))</f>
        <v/>
      </c>
      <c r="M55" s="140" t="str">
        <f>IF($B55=0,"",SUMIFS(INPUT_DATA!M:M,INPUT_DATA!$A:$A,$B55,INPUT_DATA!$B:$B,"S"))</f>
        <v/>
      </c>
      <c r="N55" s="140" t="str">
        <f>IF($B55=0,"",SUMIFS(INPUT_DATA!N:N,INPUT_DATA!$A:$A,$B55,INPUT_DATA!$B:$B,"S"))</f>
        <v/>
      </c>
      <c r="O55" s="141" t="str">
        <f t="shared" si="7"/>
        <v/>
      </c>
      <c r="P55" s="142" t="str">
        <f>IF($B55=0,"",SUMIFS(INPUT_DATA!O:O,INPUT_DATA!$A:$A,$B55,INPUT_DATA!$B:$B,"S"))</f>
        <v/>
      </c>
      <c r="Q55" s="142" t="str">
        <f t="shared" si="8"/>
        <v/>
      </c>
      <c r="R55" s="142" t="str">
        <f>IF($B55=0,"",SUMIFS(INPUT_DATA!BL:BL,INPUT_DATA!$A:$A,$B55,INPUT_DATA!$B:$B,"S"))</f>
        <v/>
      </c>
      <c r="S55" s="143" t="str">
        <f>IF($B55=0,"",SUMIFS(INPUT_DATA!P:P,INPUT_DATA!$A:$A,$B55,INPUT_DATA!$B:$B,"S"))</f>
        <v/>
      </c>
      <c r="T55" s="143" t="str">
        <f>IF($B55=0,"",SUMIFS(INPUT_DATA!Q:Q,INPUT_DATA!$A:$A,$B55,INPUT_DATA!$B:$B,"S"))</f>
        <v/>
      </c>
      <c r="U55" s="143" t="str">
        <f>IF($B55=0,"",SUMIFS(INPUT_DATA!R:R,INPUT_DATA!$A:$A,$B55,INPUT_DATA!$B:$B,"S"))</f>
        <v/>
      </c>
      <c r="V55" s="144" t="str">
        <f>IF($B55=0,"",SUMIFS(INPUT_DATA!S:S,INPUT_DATA!$A:$A,$B55,INPUT_DATA!$B:$B,"S"))</f>
        <v/>
      </c>
      <c r="W55" s="144" t="str">
        <f>IF($B55=0,"",SUMIFS(INPUT_DATA!T:T,INPUT_DATA!$A:$A,$B55,INPUT_DATA!$B:$B,"S"))</f>
        <v/>
      </c>
      <c r="X55" s="144" t="str">
        <f>IF($B55=0,"",SUMIFS(INPUT_DATA!U:U,INPUT_DATA!$A:$A,$B55,INPUT_DATA!$B:$B,"S"))</f>
        <v/>
      </c>
      <c r="Y55" s="144" t="str">
        <f>IF($B55=0,"",SUMIFS(INPUT_DATA!V:V,INPUT_DATA!$A:$A,$B55,INPUT_DATA!$B:$B,"S"))</f>
        <v/>
      </c>
      <c r="Z55" s="144" t="str">
        <f>IF($B55=0,"",SUMIFS(INPUT_DATA!W:W,INPUT_DATA!$A:$A,$B55,INPUT_DATA!$B:$B,"S"))</f>
        <v/>
      </c>
      <c r="AA55" s="144" t="str">
        <f>IF($B55=0,"",SUMIFS(INPUT_DATA!X:X,INPUT_DATA!$A:$A,$B55,INPUT_DATA!$B:$B,"S"))</f>
        <v/>
      </c>
      <c r="AB55" s="144" t="str">
        <f>IF($B55=0,"",SUMIFS(INPUT_DATA!Y:Y,INPUT_DATA!$A:$A,$B55,INPUT_DATA!$B:$B,"S"))</f>
        <v/>
      </c>
      <c r="AC55" s="144" t="str">
        <f>IF($B55=0,"",SUMIFS(INPUT_DATA!Z:Z,INPUT_DATA!$A:$A,$B55,INPUT_DATA!$B:$B,"S"))</f>
        <v/>
      </c>
      <c r="AD55" s="144" t="str">
        <f>IF($B55=0,"",SUMIFS(INPUT_DATA!AA:AA,INPUT_DATA!$A:$A,$B55,INPUT_DATA!$B:$B,"S"))</f>
        <v/>
      </c>
      <c r="AE55" s="144" t="str">
        <f>IF($B55=0,"",SUMIFS(INPUT_DATA!AB:AB,INPUT_DATA!$A:$A,$B55,INPUT_DATA!$B:$B,"S"))</f>
        <v/>
      </c>
      <c r="AF55" s="144" t="str">
        <f>IF($B55=0,"",SUMIFS(INPUT_DATA!AC:AC,INPUT_DATA!$A:$A,$B55,INPUT_DATA!$B:$B,"S"))</f>
        <v/>
      </c>
      <c r="AG55" s="144" t="str">
        <f>IF($B55=0,"",SUMIFS(INPUT_DATA!AD:AD,INPUT_DATA!$A:$A,$B55,INPUT_DATA!$B:$B,"S"))</f>
        <v/>
      </c>
      <c r="AH55" s="144" t="str">
        <f>IF($B55=0,"",SUMIFS(INPUT_DATA!AE:AE,INPUT_DATA!$A:$A,$B55,INPUT_DATA!$B:$B,"S"))</f>
        <v/>
      </c>
      <c r="AI55" s="144" t="str">
        <f>IF($B55=0,"",SUMIFS(INPUT_DATA!AF:AF,INPUT_DATA!$A:$A,$B55,INPUT_DATA!$B:$B,"S"))</f>
        <v/>
      </c>
      <c r="AJ55" s="144" t="str">
        <f>IF($B55=0,"",SUMIFS(INPUT_DATA!AG:AG,INPUT_DATA!$A:$A,$B55,INPUT_DATA!$B:$B,"S"))</f>
        <v/>
      </c>
      <c r="AK55" s="144" t="str">
        <f>IF($B55=0,"",SUMIFS(INPUT_DATA!AK:AK,INPUT_DATA!$A:$A,$B55,INPUT_DATA!$B:$B,"S"))</f>
        <v/>
      </c>
      <c r="AL55" s="144" t="str">
        <f>IF($B55=0,"",SUMIFS(INPUT_DATA!AL:AL,INPUT_DATA!$A:$A,$B55,INPUT_DATA!$B:$B,"S"))</f>
        <v/>
      </c>
      <c r="AM55" s="144" t="str">
        <f>IF($B55=0,"",SUMIFS(INPUT_DATA!AM:AM,INPUT_DATA!$A:$A,$B55,INPUT_DATA!$B:$B,"S"))</f>
        <v/>
      </c>
      <c r="AN55" s="144" t="str">
        <f>IF($B55=0,"",SUMIFS(INPUT_DATA!AN:AN,INPUT_DATA!$A:$A,$B55,INPUT_DATA!$B:$B,"S"))</f>
        <v/>
      </c>
      <c r="AO55" s="144" t="str">
        <f>IF($B55=0,"",SUMIFS(INPUT_DATA!AO:AO,INPUT_DATA!$A:$A,$B55,INPUT_DATA!$B:$B,"S"))</f>
        <v/>
      </c>
      <c r="AP55" s="144" t="str">
        <f>IF($B55=0,"",SUMIFS(INPUT_DATA!AP:AP,INPUT_DATA!$A:$A,$B55,INPUT_DATA!$B:$B,"S"))</f>
        <v/>
      </c>
      <c r="AQ55" s="145" t="str">
        <f t="shared" si="9"/>
        <v/>
      </c>
      <c r="AR55" s="146" t="str">
        <f t="shared" si="10"/>
        <v/>
      </c>
      <c r="AS55" s="147" t="str">
        <f t="shared" si="11"/>
        <v/>
      </c>
      <c r="AT55" s="145" t="str">
        <f>IF($B55=0,"",SUMIFS(INPUT_DATA!AQ:AQ,INPUT_DATA!$A:$A,$B55,INPUT_DATA!$B:$B,"S"))</f>
        <v/>
      </c>
      <c r="AU55" s="146" t="str">
        <f>IF($B55=0,"",SUMIFS(INPUT_DATA!AR:AR,INPUT_DATA!$A:$A,$B55,INPUT_DATA!$B:$B,"S"))</f>
        <v/>
      </c>
      <c r="AV55" s="147" t="str">
        <f>IF($B55=0,"",SUMIFS(INPUT_DATA!AS:AS,INPUT_DATA!$A:$A,$B55,INPUT_DATA!$B:$B,"S"))</f>
        <v/>
      </c>
      <c r="AW55" s="145" t="str">
        <f t="shared" si="12"/>
        <v/>
      </c>
      <c r="AX55" s="146" t="str">
        <f t="shared" si="13"/>
        <v/>
      </c>
      <c r="AY55" s="147" t="str">
        <f t="shared" si="14"/>
        <v/>
      </c>
      <c r="AZ55" s="148"/>
      <c r="BA55" s="138" t="str">
        <f>IF($B55=0,"",SUMIFS(INPUT_DATA!C:C,INPUT_DATA!$A:$A,$B55,INPUT_DATA!$B:$B,"D"))</f>
        <v/>
      </c>
      <c r="BB55" s="149" t="str">
        <f>IF($B55=0,"",SUMIFS(INPUT_DATA!E:E,INPUT_DATA!$A:$A,$B55,INPUT_DATA!$B:$B,"D"))</f>
        <v/>
      </c>
      <c r="BC55" s="149" t="str">
        <f>IF($B55=0,"",SUMIFS(INPUT_DATA!F:F,INPUT_DATA!$A:$A,$B55,INPUT_DATA!$B:$B,"D"))</f>
        <v/>
      </c>
      <c r="BD55" s="149" t="str">
        <f>IF($B55=0,"",SUMIFS(INPUT_DATA!G:G,INPUT_DATA!$A:$A,$B55,INPUT_DATA!$B:$B,"D"))</f>
        <v/>
      </c>
      <c r="BE55" s="149" t="str">
        <f>IF($B55=0,"",SUMIFS(INPUT_DATA!H:H,INPUT_DATA!$A:$A,$B55,INPUT_DATA!$B:$B,"D"))</f>
        <v/>
      </c>
      <c r="BF55" s="149" t="str">
        <f>IF($B55=0,"",SUMIFS(INPUT_DATA!I:I,INPUT_DATA!$A:$A,$B55,INPUT_DATA!$B:$B,"D"))</f>
        <v/>
      </c>
      <c r="BG55" s="149" t="str">
        <f>IF($B55=0,"",SUMIFS(INPUT_DATA!J:J,INPUT_DATA!$A:$A,$B55,INPUT_DATA!$B:$B,"D"))</f>
        <v/>
      </c>
      <c r="BH55" s="149" t="str">
        <f>IF($B55=0,"",SUMIFS(INPUT_DATA!K:K,INPUT_DATA!$A:$A,$B55,INPUT_DATA!$B:$B,"D"))</f>
        <v/>
      </c>
      <c r="BI55" s="149" t="str">
        <f>IF($B55=0,"",SUMIFS(INPUT_DATA!L:L,INPUT_DATA!$A:$A,$B55,INPUT_DATA!$B:$B,"D"))</f>
        <v/>
      </c>
      <c r="BJ55" s="149" t="str">
        <f>IF($B55=0,"",SUMIFS(INPUT_DATA!M:M,INPUT_DATA!$A:$A,$B55,INPUT_DATA!$B:$B,"D"))</f>
        <v/>
      </c>
      <c r="BK55" s="149" t="str">
        <f>IF($B55=0,"",SUMIFS(INPUT_DATA!N:N,INPUT_DATA!$A:$A,$B55,INPUT_DATA!$B:$B,"D"))</f>
        <v/>
      </c>
      <c r="BL55" s="150" t="str">
        <f t="shared" si="5"/>
        <v/>
      </c>
      <c r="BM55" s="150" t="str">
        <f>IF($B55=0,"",SUMIFS(INPUT_DATA!O:O,INPUT_DATA!$A:$A,$B55,INPUT_DATA!$B:$B,"D"))</f>
        <v/>
      </c>
      <c r="BN55" s="150" t="str">
        <f t="shared" si="15"/>
        <v/>
      </c>
      <c r="BO55" s="153" t="str">
        <f>IF($B55=0,"",SUMIFS(INPUT_DATA!P:P,INPUT_DATA!$A:$A,$B55,INPUT_DATA!$B:$B,"D"))</f>
        <v/>
      </c>
      <c r="BP55" s="139" t="str">
        <f>IF($B55=0,"",SUMIFS(INPUT_DATA!Q:Q,INPUT_DATA!$A:$A,$B55,INPUT_DATA!$B:$B,"D"))</f>
        <v/>
      </c>
      <c r="BQ55" s="139" t="str">
        <f>IF($B55=0,"",SUMIFS(INPUT_DATA!R:R,INPUT_DATA!$A:$A,$B55,INPUT_DATA!$B:$B,"D"))</f>
        <v/>
      </c>
      <c r="BR55" s="149" t="str">
        <f>IF($B55=0,"",SUMIFS(INPUT_DATA!S:S,INPUT_DATA!$A:$A,$B55,INPUT_DATA!$B:$B,"D"))</f>
        <v/>
      </c>
      <c r="BS55" s="149" t="str">
        <f>IF($B55=0,"",SUMIFS(INPUT_DATA!T:T,INPUT_DATA!$A:$A,$B55,INPUT_DATA!$B:$B,"D"))</f>
        <v/>
      </c>
      <c r="BT55" s="149" t="str">
        <f>IF($B55=0,"",SUMIFS(INPUT_DATA!U:U,INPUT_DATA!$A:$A,$B55,INPUT_DATA!$B:$B,"D"))</f>
        <v/>
      </c>
      <c r="BU55" s="149" t="str">
        <f>IF($B55=0,"",SUMIFS(INPUT_DATA!V:V,INPUT_DATA!$A:$A,$B55,INPUT_DATA!$B:$B,"D"))</f>
        <v/>
      </c>
      <c r="BV55" s="149" t="str">
        <f>IF($B55=0,"",SUMIFS(INPUT_DATA!W:W,INPUT_DATA!$A:$A,$B55,INPUT_DATA!$B:$B,"D"))</f>
        <v/>
      </c>
      <c r="BW55" s="149" t="str">
        <f>IF($B55=0,"",SUMIFS(INPUT_DATA!X:X,INPUT_DATA!$A:$A,$B55,INPUT_DATA!$B:$B,"D"))</f>
        <v/>
      </c>
      <c r="BX55" s="149" t="str">
        <f>IF($B55=0,"",SUMIFS(INPUT_DATA!Y:Y,INPUT_DATA!$A:$A,$B55,INPUT_DATA!$B:$B,"D"))</f>
        <v/>
      </c>
      <c r="BY55" s="149" t="str">
        <f>IF($B55=0,"",SUMIFS(INPUT_DATA!Z:Z,INPUT_DATA!$A:$A,$B55,INPUT_DATA!$B:$B,"D"))</f>
        <v/>
      </c>
      <c r="BZ55" s="149" t="str">
        <f>IF($B55=0,"",SUMIFS(INPUT_DATA!AA:AA,INPUT_DATA!$A:$A,$B55,INPUT_DATA!$B:$B,"D"))</f>
        <v/>
      </c>
      <c r="CA55" s="149" t="str">
        <f>IF($B55=0,"",SUMIFS(INPUT_DATA!AB:AB,INPUT_DATA!$A:$A,$B55,INPUT_DATA!$B:$B,"D"))</f>
        <v/>
      </c>
      <c r="CB55" s="149" t="str">
        <f>IF($B55=0,"",SUMIFS(INPUT_DATA!AC:AC,INPUT_DATA!$A:$A,$B55,INPUT_DATA!$B:$B,"D"))</f>
        <v/>
      </c>
      <c r="CC55" s="149" t="str">
        <f>IF($B55=0,"",SUMIFS(INPUT_DATA!AD:AD,INPUT_DATA!$A:$A,$B55,INPUT_DATA!$B:$B,"D"))</f>
        <v/>
      </c>
      <c r="CD55" s="149" t="str">
        <f>IF($B55=0,"",SUMIFS(INPUT_DATA!AE:AE,INPUT_DATA!$A:$A,$B55,INPUT_DATA!$B:$B,"D"))</f>
        <v/>
      </c>
      <c r="CE55" s="149" t="str">
        <f>IF($B55=0,"",SUMIFS(INPUT_DATA!AF:AF,INPUT_DATA!$A:$A,$B55,INPUT_DATA!$B:$B,"D"))</f>
        <v/>
      </c>
      <c r="CF55" s="149" t="str">
        <f>IF($B55=0,"",SUMIFS(INPUT_DATA!AG:AG,INPUT_DATA!$A:$A,$B55,INPUT_DATA!$B:$B,"D"))</f>
        <v/>
      </c>
      <c r="CG55" s="149" t="str">
        <f>IF($B55=0,"",SUMIFS(INPUT_DATA!AH:AH,INPUT_DATA!$A:$A,$B55,INPUT_DATA!$B:$B,"D"))</f>
        <v/>
      </c>
      <c r="CH55" s="149" t="str">
        <f>IF($B55=0,"",SUMIFS(INPUT_DATA!AI:AI,INPUT_DATA!$A:$A,$B55,INPUT_DATA!$B:$B,"D"))</f>
        <v/>
      </c>
      <c r="CI55" s="149" t="str">
        <f>IF($B55=0,"",SUMIFS(INPUT_DATA!AJ:AJ,INPUT_DATA!$A:$A,$B55,INPUT_DATA!$B:$B,"D"))</f>
        <v/>
      </c>
      <c r="CJ55" s="140" t="str">
        <f>IF($B55=0,"",SUMIFS(INPUT_DATA!AK:AK,INPUT_DATA!$A:$A,$B55,INPUT_DATA!$B:$B,"D"))</f>
        <v/>
      </c>
      <c r="CK55" s="140" t="str">
        <f>IF($B55=0,"",SUMIFS(INPUT_DATA!AL:AL,INPUT_DATA!$A:$A,$B55,INPUT_DATA!$B:$B,"D"))</f>
        <v/>
      </c>
      <c r="CL55" s="140" t="str">
        <f>IF($B55=0,"",SUMIFS(INPUT_DATA!AM:AM,INPUT_DATA!$A:$A,$B55,INPUT_DATA!$B:$B,"D"))</f>
        <v/>
      </c>
      <c r="CM55" s="140" t="str">
        <f>IF($B55=0,"",SUMIFS(INPUT_DATA!AN:AN,INPUT_DATA!$A:$A,$B55,INPUT_DATA!$B:$B,"D"))</f>
        <v/>
      </c>
      <c r="CN55" s="140" t="str">
        <f>IF($B55=0,"",SUMIFS(INPUT_DATA!AO:AO,INPUT_DATA!$A:$A,$B55,INPUT_DATA!$B:$B,"D"))</f>
        <v/>
      </c>
      <c r="CO55" s="140" t="str">
        <f>IF($B55=0,"",SUMIFS(INPUT_DATA!AP:AP,INPUT_DATA!$A:$A,$B55,INPUT_DATA!$B:$B,"D"))</f>
        <v/>
      </c>
      <c r="CP55" s="154" t="str">
        <f t="shared" si="6"/>
        <v/>
      </c>
      <c r="CQ55" s="154" t="str">
        <f t="shared" si="2"/>
        <v/>
      </c>
      <c r="CR55" s="154" t="str">
        <f t="shared" si="3"/>
        <v/>
      </c>
      <c r="CS55" s="139" t="str">
        <f>IF($B55=0,"",SUMIFS(INPUT_DATA!AQ:AQ,INPUT_DATA!$A:$A,$B55,INPUT_DATA!$B:$B,"D"))</f>
        <v/>
      </c>
      <c r="CT55" s="154" t="str">
        <f>IF($B55=0,"",SUMIFS(INPUT_DATA!AR:AR,INPUT_DATA!$A:$A,$B55,INPUT_DATA!$B:$B,"D"))</f>
        <v/>
      </c>
      <c r="CU55" s="154" t="str">
        <f>IF($B55=0,"",SUMIFS(INPUT_DATA!AS:AS,INPUT_DATA!$A:$A,$B55,INPUT_DATA!$B:$B,"D"))</f>
        <v/>
      </c>
      <c r="CV55" s="139" t="str">
        <f t="shared" si="17"/>
        <v/>
      </c>
      <c r="CW55" s="154" t="str">
        <f t="shared" si="18"/>
        <v/>
      </c>
      <c r="CX55" s="155" t="str">
        <f t="shared" si="19"/>
        <v/>
      </c>
      <c r="CY55" s="148"/>
    </row>
    <row r="56" spans="1:103">
      <c r="A56" s="156">
        <f t="shared" si="20"/>
        <v>-7</v>
      </c>
      <c r="B56" s="137">
        <f>INPUT_DATA!CR43</f>
        <v>0</v>
      </c>
      <c r="C56" s="139" t="str">
        <f>IF($B56=0,"",SUMIFS(INPUT_DATA!C:C,INPUT_DATA!$A:$A,$B56,INPUT_DATA!$B:$B,"S"))</f>
        <v/>
      </c>
      <c r="D56" s="139" t="str">
        <f>IF($B56=0,"",SUMIFS(INPUT_DATA!D:D,INPUT_DATA!$A:$A,$B56,INPUT_DATA!$B:$B,"S"))</f>
        <v/>
      </c>
      <c r="E56" s="140" t="str">
        <f>IF($B56=0,"",SUMIFS(INPUT_DATA!E:E,INPUT_DATA!$A:$A,$B56,INPUT_DATA!$B:$B,"S"))</f>
        <v/>
      </c>
      <c r="F56" s="140" t="str">
        <f>IF($B56=0,"",SUMIFS(INPUT_DATA!F:F,INPUT_DATA!$A:$A,$B56,INPUT_DATA!$B:$B,"S"))</f>
        <v/>
      </c>
      <c r="G56" s="140" t="str">
        <f>IF($B56=0,"",SUMIFS(INPUT_DATA!G:G,INPUT_DATA!$A:$A,$B56,INPUT_DATA!$B:$B,"S"))</f>
        <v/>
      </c>
      <c r="H56" s="140" t="str">
        <f>IF($B56=0,"",SUMIFS(INPUT_DATA!H:H,INPUT_DATA!$A:$A,$B56,INPUT_DATA!$B:$B,"S"))</f>
        <v/>
      </c>
      <c r="I56" s="140" t="str">
        <f>IF($B56=0,"",SUMIFS(INPUT_DATA!I:I,INPUT_DATA!$A:$A,$B56,INPUT_DATA!$B:$B,"S"))</f>
        <v/>
      </c>
      <c r="J56" s="140" t="str">
        <f>IF($B56=0,"",SUMIFS(INPUT_DATA!J:J,INPUT_DATA!$A:$A,$B56,INPUT_DATA!$B:$B,"S"))</f>
        <v/>
      </c>
      <c r="K56" s="140" t="str">
        <f>IF($B56=0,"",SUMIFS(INPUT_DATA!K:K,INPUT_DATA!$A:$A,$B56,INPUT_DATA!$B:$B,"S"))</f>
        <v/>
      </c>
      <c r="L56" s="140" t="str">
        <f>IF($B56=0,"",SUMIFS(INPUT_DATA!L:L,INPUT_DATA!$A:$A,$B56,INPUT_DATA!$B:$B,"S"))</f>
        <v/>
      </c>
      <c r="M56" s="140" t="str">
        <f>IF($B56=0,"",SUMIFS(INPUT_DATA!M:M,INPUT_DATA!$A:$A,$B56,INPUT_DATA!$B:$B,"S"))</f>
        <v/>
      </c>
      <c r="N56" s="140" t="str">
        <f>IF($B56=0,"",SUMIFS(INPUT_DATA!N:N,INPUT_DATA!$A:$A,$B56,INPUT_DATA!$B:$B,"S"))</f>
        <v/>
      </c>
      <c r="O56" s="141" t="str">
        <f t="shared" si="7"/>
        <v/>
      </c>
      <c r="P56" s="142" t="str">
        <f>IF($B56=0,"",SUMIFS(INPUT_DATA!O:O,INPUT_DATA!$A:$A,$B56,INPUT_DATA!$B:$B,"S"))</f>
        <v/>
      </c>
      <c r="Q56" s="142" t="str">
        <f t="shared" si="8"/>
        <v/>
      </c>
      <c r="R56" s="142" t="str">
        <f>IF($B56=0,"",SUMIFS(INPUT_DATA!BL:BL,INPUT_DATA!$A:$A,$B56,INPUT_DATA!$B:$B,"S"))</f>
        <v/>
      </c>
      <c r="S56" s="143" t="str">
        <f>IF($B56=0,"",SUMIFS(INPUT_DATA!P:P,INPUT_DATA!$A:$A,$B56,INPUT_DATA!$B:$B,"S"))</f>
        <v/>
      </c>
      <c r="T56" s="143" t="str">
        <f>IF($B56=0,"",SUMIFS(INPUT_DATA!Q:Q,INPUT_DATA!$A:$A,$B56,INPUT_DATA!$B:$B,"S"))</f>
        <v/>
      </c>
      <c r="U56" s="143" t="str">
        <f>IF($B56=0,"",SUMIFS(INPUT_DATA!R:R,INPUT_DATA!$A:$A,$B56,INPUT_DATA!$B:$B,"S"))</f>
        <v/>
      </c>
      <c r="V56" s="144" t="str">
        <f>IF($B56=0,"",SUMIFS(INPUT_DATA!S:S,INPUT_DATA!$A:$A,$B56,INPUT_DATA!$B:$B,"S"))</f>
        <v/>
      </c>
      <c r="W56" s="144" t="str">
        <f>IF($B56=0,"",SUMIFS(INPUT_DATA!T:T,INPUT_DATA!$A:$A,$B56,INPUT_DATA!$B:$B,"S"))</f>
        <v/>
      </c>
      <c r="X56" s="144" t="str">
        <f>IF($B56=0,"",SUMIFS(INPUT_DATA!U:U,INPUT_DATA!$A:$A,$B56,INPUT_DATA!$B:$B,"S"))</f>
        <v/>
      </c>
      <c r="Y56" s="144" t="str">
        <f>IF($B56=0,"",SUMIFS(INPUT_DATA!V:V,INPUT_DATA!$A:$A,$B56,INPUT_DATA!$B:$B,"S"))</f>
        <v/>
      </c>
      <c r="Z56" s="144" t="str">
        <f>IF($B56=0,"",SUMIFS(INPUT_DATA!W:W,INPUT_DATA!$A:$A,$B56,INPUT_DATA!$B:$B,"S"))</f>
        <v/>
      </c>
      <c r="AA56" s="144" t="str">
        <f>IF($B56=0,"",SUMIFS(INPUT_DATA!X:X,INPUT_DATA!$A:$A,$B56,INPUT_DATA!$B:$B,"S"))</f>
        <v/>
      </c>
      <c r="AB56" s="144" t="str">
        <f>IF($B56=0,"",SUMIFS(INPUT_DATA!Y:Y,INPUT_DATA!$A:$A,$B56,INPUT_DATA!$B:$B,"S"))</f>
        <v/>
      </c>
      <c r="AC56" s="144" t="str">
        <f>IF($B56=0,"",SUMIFS(INPUT_DATA!Z:Z,INPUT_DATA!$A:$A,$B56,INPUT_DATA!$B:$B,"S"))</f>
        <v/>
      </c>
      <c r="AD56" s="144" t="str">
        <f>IF($B56=0,"",SUMIFS(INPUT_DATA!AA:AA,INPUT_DATA!$A:$A,$B56,INPUT_DATA!$B:$B,"S"))</f>
        <v/>
      </c>
      <c r="AE56" s="144" t="str">
        <f>IF($B56=0,"",SUMIFS(INPUT_DATA!AB:AB,INPUT_DATA!$A:$A,$B56,INPUT_DATA!$B:$B,"S"))</f>
        <v/>
      </c>
      <c r="AF56" s="144" t="str">
        <f>IF($B56=0,"",SUMIFS(INPUT_DATA!AC:AC,INPUT_DATA!$A:$A,$B56,INPUT_DATA!$B:$B,"S"))</f>
        <v/>
      </c>
      <c r="AG56" s="144" t="str">
        <f>IF($B56=0,"",SUMIFS(INPUT_DATA!AD:AD,INPUT_DATA!$A:$A,$B56,INPUT_DATA!$B:$B,"S"))</f>
        <v/>
      </c>
      <c r="AH56" s="144" t="str">
        <f>IF($B56=0,"",SUMIFS(INPUT_DATA!AE:AE,INPUT_DATA!$A:$A,$B56,INPUT_DATA!$B:$B,"S"))</f>
        <v/>
      </c>
      <c r="AI56" s="144" t="str">
        <f>IF($B56=0,"",SUMIFS(INPUT_DATA!AF:AF,INPUT_DATA!$A:$A,$B56,INPUT_DATA!$B:$B,"S"))</f>
        <v/>
      </c>
      <c r="AJ56" s="144" t="str">
        <f>IF($B56=0,"",SUMIFS(INPUT_DATA!AG:AG,INPUT_DATA!$A:$A,$B56,INPUT_DATA!$B:$B,"S"))</f>
        <v/>
      </c>
      <c r="AK56" s="144" t="str">
        <f>IF($B56=0,"",SUMIFS(INPUT_DATA!AK:AK,INPUT_DATA!$A:$A,$B56,INPUT_DATA!$B:$B,"S"))</f>
        <v/>
      </c>
      <c r="AL56" s="144" t="str">
        <f>IF($B56=0,"",SUMIFS(INPUT_DATA!AL:AL,INPUT_DATA!$A:$A,$B56,INPUT_DATA!$B:$B,"S"))</f>
        <v/>
      </c>
      <c r="AM56" s="144" t="str">
        <f>IF($B56=0,"",SUMIFS(INPUT_DATA!AM:AM,INPUT_DATA!$A:$A,$B56,INPUT_DATA!$B:$B,"S"))</f>
        <v/>
      </c>
      <c r="AN56" s="144" t="str">
        <f>IF($B56=0,"",SUMIFS(INPUT_DATA!AN:AN,INPUT_DATA!$A:$A,$B56,INPUT_DATA!$B:$B,"S"))</f>
        <v/>
      </c>
      <c r="AO56" s="144" t="str">
        <f>IF($B56=0,"",SUMIFS(INPUT_DATA!AO:AO,INPUT_DATA!$A:$A,$B56,INPUT_DATA!$B:$B,"S"))</f>
        <v/>
      </c>
      <c r="AP56" s="144" t="str">
        <f>IF($B56=0,"",SUMIFS(INPUT_DATA!AP:AP,INPUT_DATA!$A:$A,$B56,INPUT_DATA!$B:$B,"S"))</f>
        <v/>
      </c>
      <c r="AQ56" s="145" t="str">
        <f t="shared" si="9"/>
        <v/>
      </c>
      <c r="AR56" s="146" t="str">
        <f t="shared" si="10"/>
        <v/>
      </c>
      <c r="AS56" s="147" t="str">
        <f t="shared" si="11"/>
        <v/>
      </c>
      <c r="AT56" s="145" t="str">
        <f>IF($B56=0,"",SUMIFS(INPUT_DATA!AQ:AQ,INPUT_DATA!$A:$A,$B56,INPUT_DATA!$B:$B,"S"))</f>
        <v/>
      </c>
      <c r="AU56" s="146" t="str">
        <f>IF($B56=0,"",SUMIFS(INPUT_DATA!AR:AR,INPUT_DATA!$A:$A,$B56,INPUT_DATA!$B:$B,"S"))</f>
        <v/>
      </c>
      <c r="AV56" s="147" t="str">
        <f>IF($B56=0,"",SUMIFS(INPUT_DATA!AS:AS,INPUT_DATA!$A:$A,$B56,INPUT_DATA!$B:$B,"S"))</f>
        <v/>
      </c>
      <c r="AW56" s="145" t="str">
        <f t="shared" si="12"/>
        <v/>
      </c>
      <c r="AX56" s="146" t="str">
        <f t="shared" si="13"/>
        <v/>
      </c>
      <c r="AY56" s="147" t="str">
        <f t="shared" si="14"/>
        <v/>
      </c>
      <c r="AZ56" s="148"/>
      <c r="BA56" s="138" t="str">
        <f>IF($B56=0,"",SUMIFS(INPUT_DATA!C:C,INPUT_DATA!$A:$A,$B56,INPUT_DATA!$B:$B,"D"))</f>
        <v/>
      </c>
      <c r="BB56" s="149" t="str">
        <f>IF($B56=0,"",SUMIFS(INPUT_DATA!E:E,INPUT_DATA!$A:$A,$B56,INPUT_DATA!$B:$B,"D"))</f>
        <v/>
      </c>
      <c r="BC56" s="149" t="str">
        <f>IF($B56=0,"",SUMIFS(INPUT_DATA!F:F,INPUT_DATA!$A:$A,$B56,INPUT_DATA!$B:$B,"D"))</f>
        <v/>
      </c>
      <c r="BD56" s="149" t="str">
        <f>IF($B56=0,"",SUMIFS(INPUT_DATA!G:G,INPUT_DATA!$A:$A,$B56,INPUT_DATA!$B:$B,"D"))</f>
        <v/>
      </c>
      <c r="BE56" s="149" t="str">
        <f>IF($B56=0,"",SUMIFS(INPUT_DATA!H:H,INPUT_DATA!$A:$A,$B56,INPUT_DATA!$B:$B,"D"))</f>
        <v/>
      </c>
      <c r="BF56" s="149" t="str">
        <f>IF($B56=0,"",SUMIFS(INPUT_DATA!I:I,INPUT_DATA!$A:$A,$B56,INPUT_DATA!$B:$B,"D"))</f>
        <v/>
      </c>
      <c r="BG56" s="149" t="str">
        <f>IF($B56=0,"",SUMIFS(INPUT_DATA!J:J,INPUT_DATA!$A:$A,$B56,INPUT_DATA!$B:$B,"D"))</f>
        <v/>
      </c>
      <c r="BH56" s="149" t="str">
        <f>IF($B56=0,"",SUMIFS(INPUT_DATA!K:K,INPUT_DATA!$A:$A,$B56,INPUT_DATA!$B:$B,"D"))</f>
        <v/>
      </c>
      <c r="BI56" s="149" t="str">
        <f>IF($B56=0,"",SUMIFS(INPUT_DATA!L:L,INPUT_DATA!$A:$A,$B56,INPUT_DATA!$B:$B,"D"))</f>
        <v/>
      </c>
      <c r="BJ56" s="149" t="str">
        <f>IF($B56=0,"",SUMIFS(INPUT_DATA!M:M,INPUT_DATA!$A:$A,$B56,INPUT_DATA!$B:$B,"D"))</f>
        <v/>
      </c>
      <c r="BK56" s="149" t="str">
        <f>IF($B56=0,"",SUMIFS(INPUT_DATA!N:N,INPUT_DATA!$A:$A,$B56,INPUT_DATA!$B:$B,"D"))</f>
        <v/>
      </c>
      <c r="BL56" s="150" t="str">
        <f t="shared" si="5"/>
        <v/>
      </c>
      <c r="BM56" s="150" t="str">
        <f>IF($B56=0,"",SUMIFS(INPUT_DATA!O:O,INPUT_DATA!$A:$A,$B56,INPUT_DATA!$B:$B,"D"))</f>
        <v/>
      </c>
      <c r="BN56" s="150" t="str">
        <f t="shared" si="15"/>
        <v/>
      </c>
      <c r="BO56" s="153" t="str">
        <f>IF($B56=0,"",SUMIFS(INPUT_DATA!P:P,INPUT_DATA!$A:$A,$B56,INPUT_DATA!$B:$B,"D"))</f>
        <v/>
      </c>
      <c r="BP56" s="139" t="str">
        <f>IF($B56=0,"",SUMIFS(INPUT_DATA!Q:Q,INPUT_DATA!$A:$A,$B56,INPUT_DATA!$B:$B,"D"))</f>
        <v/>
      </c>
      <c r="BQ56" s="139" t="str">
        <f>IF($B56=0,"",SUMIFS(INPUT_DATA!R:R,INPUT_DATA!$A:$A,$B56,INPUT_DATA!$B:$B,"D"))</f>
        <v/>
      </c>
      <c r="BR56" s="149" t="str">
        <f>IF($B56=0,"",SUMIFS(INPUT_DATA!S:S,INPUT_DATA!$A:$A,$B56,INPUT_DATA!$B:$B,"D"))</f>
        <v/>
      </c>
      <c r="BS56" s="149" t="str">
        <f>IF($B56=0,"",SUMIFS(INPUT_DATA!T:T,INPUT_DATA!$A:$A,$B56,INPUT_DATA!$B:$B,"D"))</f>
        <v/>
      </c>
      <c r="BT56" s="149" t="str">
        <f>IF($B56=0,"",SUMIFS(INPUT_DATA!U:U,INPUT_DATA!$A:$A,$B56,INPUT_DATA!$B:$B,"D"))</f>
        <v/>
      </c>
      <c r="BU56" s="149" t="str">
        <f>IF($B56=0,"",SUMIFS(INPUT_DATA!V:V,INPUT_DATA!$A:$A,$B56,INPUT_DATA!$B:$B,"D"))</f>
        <v/>
      </c>
      <c r="BV56" s="149" t="str">
        <f>IF($B56=0,"",SUMIFS(INPUT_DATA!W:W,INPUT_DATA!$A:$A,$B56,INPUT_DATA!$B:$B,"D"))</f>
        <v/>
      </c>
      <c r="BW56" s="149" t="str">
        <f>IF($B56=0,"",SUMIFS(INPUT_DATA!X:X,INPUT_DATA!$A:$A,$B56,INPUT_DATA!$B:$B,"D"))</f>
        <v/>
      </c>
      <c r="BX56" s="149" t="str">
        <f>IF($B56=0,"",SUMIFS(INPUT_DATA!Y:Y,INPUT_DATA!$A:$A,$B56,INPUT_DATA!$B:$B,"D"))</f>
        <v/>
      </c>
      <c r="BY56" s="149" t="str">
        <f>IF($B56=0,"",SUMIFS(INPUT_DATA!Z:Z,INPUT_DATA!$A:$A,$B56,INPUT_DATA!$B:$B,"D"))</f>
        <v/>
      </c>
      <c r="BZ56" s="149" t="str">
        <f>IF($B56=0,"",SUMIFS(INPUT_DATA!AA:AA,INPUT_DATA!$A:$A,$B56,INPUT_DATA!$B:$B,"D"))</f>
        <v/>
      </c>
      <c r="CA56" s="149" t="str">
        <f>IF($B56=0,"",SUMIFS(INPUT_DATA!AB:AB,INPUT_DATA!$A:$A,$B56,INPUT_DATA!$B:$B,"D"))</f>
        <v/>
      </c>
      <c r="CB56" s="149" t="str">
        <f>IF($B56=0,"",SUMIFS(INPUT_DATA!AC:AC,INPUT_DATA!$A:$A,$B56,INPUT_DATA!$B:$B,"D"))</f>
        <v/>
      </c>
      <c r="CC56" s="149" t="str">
        <f>IF($B56=0,"",SUMIFS(INPUT_DATA!AD:AD,INPUT_DATA!$A:$A,$B56,INPUT_DATA!$B:$B,"D"))</f>
        <v/>
      </c>
      <c r="CD56" s="149" t="str">
        <f>IF($B56=0,"",SUMIFS(INPUT_DATA!AE:AE,INPUT_DATA!$A:$A,$B56,INPUT_DATA!$B:$B,"D"))</f>
        <v/>
      </c>
      <c r="CE56" s="149" t="str">
        <f>IF($B56=0,"",SUMIFS(INPUT_DATA!AF:AF,INPUT_DATA!$A:$A,$B56,INPUT_DATA!$B:$B,"D"))</f>
        <v/>
      </c>
      <c r="CF56" s="149" t="str">
        <f>IF($B56=0,"",SUMIFS(INPUT_DATA!AG:AG,INPUT_DATA!$A:$A,$B56,INPUT_DATA!$B:$B,"D"))</f>
        <v/>
      </c>
      <c r="CG56" s="149" t="str">
        <f>IF($B56=0,"",SUMIFS(INPUT_DATA!AH:AH,INPUT_DATA!$A:$A,$B56,INPUT_DATA!$B:$B,"D"))</f>
        <v/>
      </c>
      <c r="CH56" s="149" t="str">
        <f>IF($B56=0,"",SUMIFS(INPUT_DATA!AI:AI,INPUT_DATA!$A:$A,$B56,INPUT_DATA!$B:$B,"D"))</f>
        <v/>
      </c>
      <c r="CI56" s="149" t="str">
        <f>IF($B56=0,"",SUMIFS(INPUT_DATA!AJ:AJ,INPUT_DATA!$A:$A,$B56,INPUT_DATA!$B:$B,"D"))</f>
        <v/>
      </c>
      <c r="CJ56" s="140" t="str">
        <f>IF($B56=0,"",SUMIFS(INPUT_DATA!AK:AK,INPUT_DATA!$A:$A,$B56,INPUT_DATA!$B:$B,"D"))</f>
        <v/>
      </c>
      <c r="CK56" s="140" t="str">
        <f>IF($B56=0,"",SUMIFS(INPUT_DATA!AL:AL,INPUT_DATA!$A:$A,$B56,INPUT_DATA!$B:$B,"D"))</f>
        <v/>
      </c>
      <c r="CL56" s="140" t="str">
        <f>IF($B56=0,"",SUMIFS(INPUT_DATA!AM:AM,INPUT_DATA!$A:$A,$B56,INPUT_DATA!$B:$B,"D"))</f>
        <v/>
      </c>
      <c r="CM56" s="140" t="str">
        <f>IF($B56=0,"",SUMIFS(INPUT_DATA!AN:AN,INPUT_DATA!$A:$A,$B56,INPUT_DATA!$B:$B,"D"))</f>
        <v/>
      </c>
      <c r="CN56" s="140" t="str">
        <f>IF($B56=0,"",SUMIFS(INPUT_DATA!AO:AO,INPUT_DATA!$A:$A,$B56,INPUT_DATA!$B:$B,"D"))</f>
        <v/>
      </c>
      <c r="CO56" s="140" t="str">
        <f>IF($B56=0,"",SUMIFS(INPUT_DATA!AP:AP,INPUT_DATA!$A:$A,$B56,INPUT_DATA!$B:$B,"D"))</f>
        <v/>
      </c>
      <c r="CP56" s="154" t="str">
        <f t="shared" si="6"/>
        <v/>
      </c>
      <c r="CQ56" s="154" t="str">
        <f t="shared" si="2"/>
        <v/>
      </c>
      <c r="CR56" s="154" t="str">
        <f t="shared" si="3"/>
        <v/>
      </c>
      <c r="CS56" s="139" t="str">
        <f>IF($B56=0,"",SUMIFS(INPUT_DATA!AQ:AQ,INPUT_DATA!$A:$A,$B56,INPUT_DATA!$B:$B,"D"))</f>
        <v/>
      </c>
      <c r="CT56" s="154" t="str">
        <f>IF($B56=0,"",SUMIFS(INPUT_DATA!AR:AR,INPUT_DATA!$A:$A,$B56,INPUT_DATA!$B:$B,"D"))</f>
        <v/>
      </c>
      <c r="CU56" s="154" t="str">
        <f>IF($B56=0,"",SUMIFS(INPUT_DATA!AS:AS,INPUT_DATA!$A:$A,$B56,INPUT_DATA!$B:$B,"D"))</f>
        <v/>
      </c>
      <c r="CV56" s="139" t="str">
        <f t="shared" si="17"/>
        <v/>
      </c>
      <c r="CW56" s="154" t="str">
        <f t="shared" si="18"/>
        <v/>
      </c>
      <c r="CX56" s="155" t="str">
        <f t="shared" si="19"/>
        <v/>
      </c>
      <c r="CY56" s="148"/>
    </row>
    <row r="57" spans="1:103">
      <c r="A57" s="156">
        <f t="shared" si="20"/>
        <v>-8</v>
      </c>
      <c r="B57" s="137">
        <f>INPUT_DATA!CR44</f>
        <v>0</v>
      </c>
      <c r="C57" s="139" t="str">
        <f>IF($B57=0,"",SUMIFS(INPUT_DATA!C:C,INPUT_DATA!$A:$A,$B57,INPUT_DATA!$B:$B,"S"))</f>
        <v/>
      </c>
      <c r="D57" s="139" t="str">
        <f>IF($B57=0,"",SUMIFS(INPUT_DATA!D:D,INPUT_DATA!$A:$A,$B57,INPUT_DATA!$B:$B,"S"))</f>
        <v/>
      </c>
      <c r="E57" s="140" t="str">
        <f>IF($B57=0,"",SUMIFS(INPUT_DATA!E:E,INPUT_DATA!$A:$A,$B57,INPUT_DATA!$B:$B,"S"))</f>
        <v/>
      </c>
      <c r="F57" s="140" t="str">
        <f>IF($B57=0,"",SUMIFS(INPUT_DATA!F:F,INPUT_DATA!$A:$A,$B57,INPUT_DATA!$B:$B,"S"))</f>
        <v/>
      </c>
      <c r="G57" s="140" t="str">
        <f>IF($B57=0,"",SUMIFS(INPUT_DATA!G:G,INPUT_DATA!$A:$A,$B57,INPUT_DATA!$B:$B,"S"))</f>
        <v/>
      </c>
      <c r="H57" s="140" t="str">
        <f>IF($B57=0,"",SUMIFS(INPUT_DATA!H:H,INPUT_DATA!$A:$A,$B57,INPUT_DATA!$B:$B,"S"))</f>
        <v/>
      </c>
      <c r="I57" s="140" t="str">
        <f>IF($B57=0,"",SUMIFS(INPUT_DATA!I:I,INPUT_DATA!$A:$A,$B57,INPUT_DATA!$B:$B,"S"))</f>
        <v/>
      </c>
      <c r="J57" s="140" t="str">
        <f>IF($B57=0,"",SUMIFS(INPUT_DATA!J:J,INPUT_DATA!$A:$A,$B57,INPUT_DATA!$B:$B,"S"))</f>
        <v/>
      </c>
      <c r="K57" s="140" t="str">
        <f>IF($B57=0,"",SUMIFS(INPUT_DATA!K:K,INPUT_DATA!$A:$A,$B57,INPUT_DATA!$B:$B,"S"))</f>
        <v/>
      </c>
      <c r="L57" s="140" t="str">
        <f>IF($B57=0,"",SUMIFS(INPUT_DATA!L:L,INPUT_DATA!$A:$A,$B57,INPUT_DATA!$B:$B,"S"))</f>
        <v/>
      </c>
      <c r="M57" s="140" t="str">
        <f>IF($B57=0,"",SUMIFS(INPUT_DATA!M:M,INPUT_DATA!$A:$A,$B57,INPUT_DATA!$B:$B,"S"))</f>
        <v/>
      </c>
      <c r="N57" s="140" t="str">
        <f>IF($B57=0,"",SUMIFS(INPUT_DATA!N:N,INPUT_DATA!$A:$A,$B57,INPUT_DATA!$B:$B,"S"))</f>
        <v/>
      </c>
      <c r="O57" s="141" t="str">
        <f t="shared" si="7"/>
        <v/>
      </c>
      <c r="P57" s="142" t="str">
        <f>IF($B57=0,"",SUMIFS(INPUT_DATA!O:O,INPUT_DATA!$A:$A,$B57,INPUT_DATA!$B:$B,"S"))</f>
        <v/>
      </c>
      <c r="Q57" s="142" t="str">
        <f t="shared" si="8"/>
        <v/>
      </c>
      <c r="R57" s="142" t="str">
        <f>IF($B57=0,"",SUMIFS(INPUT_DATA!BL:BL,INPUT_DATA!$A:$A,$B57,INPUT_DATA!$B:$B,"S"))</f>
        <v/>
      </c>
      <c r="S57" s="143" t="str">
        <f>IF($B57=0,"",SUMIFS(INPUT_DATA!P:P,INPUT_DATA!$A:$A,$B57,INPUT_DATA!$B:$B,"S"))</f>
        <v/>
      </c>
      <c r="T57" s="143" t="str">
        <f>IF($B57=0,"",SUMIFS(INPUT_DATA!Q:Q,INPUT_DATA!$A:$A,$B57,INPUT_DATA!$B:$B,"S"))</f>
        <v/>
      </c>
      <c r="U57" s="143" t="str">
        <f>IF($B57=0,"",SUMIFS(INPUT_DATA!R:R,INPUT_DATA!$A:$A,$B57,INPUT_DATA!$B:$B,"S"))</f>
        <v/>
      </c>
      <c r="V57" s="144" t="str">
        <f>IF($B57=0,"",SUMIFS(INPUT_DATA!S:S,INPUT_DATA!$A:$A,$B57,INPUT_DATA!$B:$B,"S"))</f>
        <v/>
      </c>
      <c r="W57" s="144" t="str">
        <f>IF($B57=0,"",SUMIFS(INPUT_DATA!T:T,INPUT_DATA!$A:$A,$B57,INPUT_DATA!$B:$B,"S"))</f>
        <v/>
      </c>
      <c r="X57" s="144" t="str">
        <f>IF($B57=0,"",SUMIFS(INPUT_DATA!U:U,INPUT_DATA!$A:$A,$B57,INPUT_DATA!$B:$B,"S"))</f>
        <v/>
      </c>
      <c r="Y57" s="144" t="str">
        <f>IF($B57=0,"",SUMIFS(INPUT_DATA!V:V,INPUT_DATA!$A:$A,$B57,INPUT_DATA!$B:$B,"S"))</f>
        <v/>
      </c>
      <c r="Z57" s="144" t="str">
        <f>IF($B57=0,"",SUMIFS(INPUT_DATA!W:W,INPUT_DATA!$A:$A,$B57,INPUT_DATA!$B:$B,"S"))</f>
        <v/>
      </c>
      <c r="AA57" s="144" t="str">
        <f>IF($B57=0,"",SUMIFS(INPUT_DATA!X:X,INPUT_DATA!$A:$A,$B57,INPUT_DATA!$B:$B,"S"))</f>
        <v/>
      </c>
      <c r="AB57" s="144" t="str">
        <f>IF($B57=0,"",SUMIFS(INPUT_DATA!Y:Y,INPUT_DATA!$A:$A,$B57,INPUT_DATA!$B:$B,"S"))</f>
        <v/>
      </c>
      <c r="AC57" s="144" t="str">
        <f>IF($B57=0,"",SUMIFS(INPUT_DATA!Z:Z,INPUT_DATA!$A:$A,$B57,INPUT_DATA!$B:$B,"S"))</f>
        <v/>
      </c>
      <c r="AD57" s="144" t="str">
        <f>IF($B57=0,"",SUMIFS(INPUT_DATA!AA:AA,INPUT_DATA!$A:$A,$B57,INPUT_DATA!$B:$B,"S"))</f>
        <v/>
      </c>
      <c r="AE57" s="144" t="str">
        <f>IF($B57=0,"",SUMIFS(INPUT_DATA!AB:AB,INPUT_DATA!$A:$A,$B57,INPUT_DATA!$B:$B,"S"))</f>
        <v/>
      </c>
      <c r="AF57" s="144" t="str">
        <f>IF($B57=0,"",SUMIFS(INPUT_DATA!AC:AC,INPUT_DATA!$A:$A,$B57,INPUT_DATA!$B:$B,"S"))</f>
        <v/>
      </c>
      <c r="AG57" s="144" t="str">
        <f>IF($B57=0,"",SUMIFS(INPUT_DATA!AD:AD,INPUT_DATA!$A:$A,$B57,INPUT_DATA!$B:$B,"S"))</f>
        <v/>
      </c>
      <c r="AH57" s="144" t="str">
        <f>IF($B57=0,"",SUMIFS(INPUT_DATA!AE:AE,INPUT_DATA!$A:$A,$B57,INPUT_DATA!$B:$B,"S"))</f>
        <v/>
      </c>
      <c r="AI57" s="144" t="str">
        <f>IF($B57=0,"",SUMIFS(INPUT_DATA!AF:AF,INPUT_DATA!$A:$A,$B57,INPUT_DATA!$B:$B,"S"))</f>
        <v/>
      </c>
      <c r="AJ57" s="144" t="str">
        <f>IF($B57=0,"",SUMIFS(INPUT_DATA!AG:AG,INPUT_DATA!$A:$A,$B57,INPUT_DATA!$B:$B,"S"))</f>
        <v/>
      </c>
      <c r="AK57" s="144" t="str">
        <f>IF($B57=0,"",SUMIFS(INPUT_DATA!AK:AK,INPUT_DATA!$A:$A,$B57,INPUT_DATA!$B:$B,"S"))</f>
        <v/>
      </c>
      <c r="AL57" s="144" t="str">
        <f>IF($B57=0,"",SUMIFS(INPUT_DATA!AL:AL,INPUT_DATA!$A:$A,$B57,INPUT_DATA!$B:$B,"S"))</f>
        <v/>
      </c>
      <c r="AM57" s="144" t="str">
        <f>IF($B57=0,"",SUMIFS(INPUT_DATA!AM:AM,INPUT_DATA!$A:$A,$B57,INPUT_DATA!$B:$B,"S"))</f>
        <v/>
      </c>
      <c r="AN57" s="144" t="str">
        <f>IF($B57=0,"",SUMIFS(INPUT_DATA!AN:AN,INPUT_DATA!$A:$A,$B57,INPUT_DATA!$B:$B,"S"))</f>
        <v/>
      </c>
      <c r="AO57" s="144" t="str">
        <f>IF($B57=0,"",SUMIFS(INPUT_DATA!AO:AO,INPUT_DATA!$A:$A,$B57,INPUT_DATA!$B:$B,"S"))</f>
        <v/>
      </c>
      <c r="AP57" s="144" t="str">
        <f>IF($B57=0,"",SUMIFS(INPUT_DATA!AP:AP,INPUT_DATA!$A:$A,$B57,INPUT_DATA!$B:$B,"S"))</f>
        <v/>
      </c>
      <c r="AQ57" s="145" t="str">
        <f t="shared" si="9"/>
        <v/>
      </c>
      <c r="AR57" s="146" t="str">
        <f t="shared" si="10"/>
        <v/>
      </c>
      <c r="AS57" s="147" t="str">
        <f t="shared" si="11"/>
        <v/>
      </c>
      <c r="AT57" s="145" t="str">
        <f>IF($B57=0,"",SUMIFS(INPUT_DATA!AQ:AQ,INPUT_DATA!$A:$A,$B57,INPUT_DATA!$B:$B,"S"))</f>
        <v/>
      </c>
      <c r="AU57" s="146" t="str">
        <f>IF($B57=0,"",SUMIFS(INPUT_DATA!AR:AR,INPUT_DATA!$A:$A,$B57,INPUT_DATA!$B:$B,"S"))</f>
        <v/>
      </c>
      <c r="AV57" s="147" t="str">
        <f>IF($B57=0,"",SUMIFS(INPUT_DATA!AS:AS,INPUT_DATA!$A:$A,$B57,INPUT_DATA!$B:$B,"S"))</f>
        <v/>
      </c>
      <c r="AW57" s="145" t="str">
        <f t="shared" si="12"/>
        <v/>
      </c>
      <c r="AX57" s="146" t="str">
        <f t="shared" si="13"/>
        <v/>
      </c>
      <c r="AY57" s="147" t="str">
        <f t="shared" si="14"/>
        <v/>
      </c>
      <c r="AZ57" s="148"/>
      <c r="BA57" s="138" t="str">
        <f>IF($B57=0,"",SUMIFS(INPUT_DATA!C:C,INPUT_DATA!$A:$A,$B57,INPUT_DATA!$B:$B,"D"))</f>
        <v/>
      </c>
      <c r="BB57" s="149" t="str">
        <f>IF($B57=0,"",SUMIFS(INPUT_DATA!E:E,INPUT_DATA!$A:$A,$B57,INPUT_DATA!$B:$B,"D"))</f>
        <v/>
      </c>
      <c r="BC57" s="149" t="str">
        <f>IF($B57=0,"",SUMIFS(INPUT_DATA!F:F,INPUT_DATA!$A:$A,$B57,INPUT_DATA!$B:$B,"D"))</f>
        <v/>
      </c>
      <c r="BD57" s="149" t="str">
        <f>IF($B57=0,"",SUMIFS(INPUT_DATA!G:G,INPUT_DATA!$A:$A,$B57,INPUT_DATA!$B:$B,"D"))</f>
        <v/>
      </c>
      <c r="BE57" s="149" t="str">
        <f>IF($B57=0,"",SUMIFS(INPUT_DATA!H:H,INPUT_DATA!$A:$A,$B57,INPUT_DATA!$B:$B,"D"))</f>
        <v/>
      </c>
      <c r="BF57" s="149" t="str">
        <f>IF($B57=0,"",SUMIFS(INPUT_DATA!I:I,INPUT_DATA!$A:$A,$B57,INPUT_DATA!$B:$B,"D"))</f>
        <v/>
      </c>
      <c r="BG57" s="149" t="str">
        <f>IF($B57=0,"",SUMIFS(INPUT_DATA!J:J,INPUT_DATA!$A:$A,$B57,INPUT_DATA!$B:$B,"D"))</f>
        <v/>
      </c>
      <c r="BH57" s="149" t="str">
        <f>IF($B57=0,"",SUMIFS(INPUT_DATA!K:K,INPUT_DATA!$A:$A,$B57,INPUT_DATA!$B:$B,"D"))</f>
        <v/>
      </c>
      <c r="BI57" s="149" t="str">
        <f>IF($B57=0,"",SUMIFS(INPUT_DATA!L:L,INPUT_DATA!$A:$A,$B57,INPUT_DATA!$B:$B,"D"))</f>
        <v/>
      </c>
      <c r="BJ57" s="149" t="str">
        <f>IF($B57=0,"",SUMIFS(INPUT_DATA!M:M,INPUT_DATA!$A:$A,$B57,INPUT_DATA!$B:$B,"D"))</f>
        <v/>
      </c>
      <c r="BK57" s="149" t="str">
        <f>IF($B57=0,"",SUMIFS(INPUT_DATA!N:N,INPUT_DATA!$A:$A,$B57,INPUT_DATA!$B:$B,"D"))</f>
        <v/>
      </c>
      <c r="BL57" s="150" t="str">
        <f t="shared" si="5"/>
        <v/>
      </c>
      <c r="BM57" s="150" t="str">
        <f>IF($B57=0,"",SUMIFS(INPUT_DATA!O:O,INPUT_DATA!$A:$A,$B57,INPUT_DATA!$B:$B,"D"))</f>
        <v/>
      </c>
      <c r="BN57" s="150" t="str">
        <f t="shared" si="15"/>
        <v/>
      </c>
      <c r="BO57" s="153" t="str">
        <f>IF($B57=0,"",SUMIFS(INPUT_DATA!P:P,INPUT_DATA!$A:$A,$B57,INPUT_DATA!$B:$B,"D"))</f>
        <v/>
      </c>
      <c r="BP57" s="139" t="str">
        <f>IF($B57=0,"",SUMIFS(INPUT_DATA!Q:Q,INPUT_DATA!$A:$A,$B57,INPUT_DATA!$B:$B,"D"))</f>
        <v/>
      </c>
      <c r="BQ57" s="139" t="str">
        <f>IF($B57=0,"",SUMIFS(INPUT_DATA!R:R,INPUT_DATA!$A:$A,$B57,INPUT_DATA!$B:$B,"D"))</f>
        <v/>
      </c>
      <c r="BR57" s="149" t="str">
        <f>IF($B57=0,"",SUMIFS(INPUT_DATA!S:S,INPUT_DATA!$A:$A,$B57,INPUT_DATA!$B:$B,"D"))</f>
        <v/>
      </c>
      <c r="BS57" s="149" t="str">
        <f>IF($B57=0,"",SUMIFS(INPUT_DATA!T:T,INPUT_DATA!$A:$A,$B57,INPUT_DATA!$B:$B,"D"))</f>
        <v/>
      </c>
      <c r="BT57" s="149" t="str">
        <f>IF($B57=0,"",SUMIFS(INPUT_DATA!U:U,INPUT_DATA!$A:$A,$B57,INPUT_DATA!$B:$B,"D"))</f>
        <v/>
      </c>
      <c r="BU57" s="149" t="str">
        <f>IF($B57=0,"",SUMIFS(INPUT_DATA!V:V,INPUT_DATA!$A:$A,$B57,INPUT_DATA!$B:$B,"D"))</f>
        <v/>
      </c>
      <c r="BV57" s="149" t="str">
        <f>IF($B57=0,"",SUMIFS(INPUT_DATA!W:W,INPUT_DATA!$A:$A,$B57,INPUT_DATA!$B:$B,"D"))</f>
        <v/>
      </c>
      <c r="BW57" s="149" t="str">
        <f>IF($B57=0,"",SUMIFS(INPUT_DATA!X:X,INPUT_DATA!$A:$A,$B57,INPUT_DATA!$B:$B,"D"))</f>
        <v/>
      </c>
      <c r="BX57" s="149" t="str">
        <f>IF($B57=0,"",SUMIFS(INPUT_DATA!Y:Y,INPUT_DATA!$A:$A,$B57,INPUT_DATA!$B:$B,"D"))</f>
        <v/>
      </c>
      <c r="BY57" s="149" t="str">
        <f>IF($B57=0,"",SUMIFS(INPUT_DATA!Z:Z,INPUT_DATA!$A:$A,$B57,INPUT_DATA!$B:$B,"D"))</f>
        <v/>
      </c>
      <c r="BZ57" s="149" t="str">
        <f>IF($B57=0,"",SUMIFS(INPUT_DATA!AA:AA,INPUT_DATA!$A:$A,$B57,INPUT_DATA!$B:$B,"D"))</f>
        <v/>
      </c>
      <c r="CA57" s="149" t="str">
        <f>IF($B57=0,"",SUMIFS(INPUT_DATA!AB:AB,INPUT_DATA!$A:$A,$B57,INPUT_DATA!$B:$B,"D"))</f>
        <v/>
      </c>
      <c r="CB57" s="149" t="str">
        <f>IF($B57=0,"",SUMIFS(INPUT_DATA!AC:AC,INPUT_DATA!$A:$A,$B57,INPUT_DATA!$B:$B,"D"))</f>
        <v/>
      </c>
      <c r="CC57" s="149" t="str">
        <f>IF($B57=0,"",SUMIFS(INPUT_DATA!AD:AD,INPUT_DATA!$A:$A,$B57,INPUT_DATA!$B:$B,"D"))</f>
        <v/>
      </c>
      <c r="CD57" s="149" t="str">
        <f>IF($B57=0,"",SUMIFS(INPUT_DATA!AE:AE,INPUT_DATA!$A:$A,$B57,INPUT_DATA!$B:$B,"D"))</f>
        <v/>
      </c>
      <c r="CE57" s="149" t="str">
        <f>IF($B57=0,"",SUMIFS(INPUT_DATA!AF:AF,INPUT_DATA!$A:$A,$B57,INPUT_DATA!$B:$B,"D"))</f>
        <v/>
      </c>
      <c r="CF57" s="149" t="str">
        <f>IF($B57=0,"",SUMIFS(INPUT_DATA!AG:AG,INPUT_DATA!$A:$A,$B57,INPUT_DATA!$B:$B,"D"))</f>
        <v/>
      </c>
      <c r="CG57" s="149" t="str">
        <f>IF($B57=0,"",SUMIFS(INPUT_DATA!AH:AH,INPUT_DATA!$A:$A,$B57,INPUT_DATA!$B:$B,"D"))</f>
        <v/>
      </c>
      <c r="CH57" s="149" t="str">
        <f>IF($B57=0,"",SUMIFS(INPUT_DATA!AI:AI,INPUT_DATA!$A:$A,$B57,INPUT_DATA!$B:$B,"D"))</f>
        <v/>
      </c>
      <c r="CI57" s="149" t="str">
        <f>IF($B57=0,"",SUMIFS(INPUT_DATA!AJ:AJ,INPUT_DATA!$A:$A,$B57,INPUT_DATA!$B:$B,"D"))</f>
        <v/>
      </c>
      <c r="CJ57" s="140" t="str">
        <f>IF($B57=0,"",SUMIFS(INPUT_DATA!AK:AK,INPUT_DATA!$A:$A,$B57,INPUT_DATA!$B:$B,"D"))</f>
        <v/>
      </c>
      <c r="CK57" s="140" t="str">
        <f>IF($B57=0,"",SUMIFS(INPUT_DATA!AL:AL,INPUT_DATA!$A:$A,$B57,INPUT_DATA!$B:$B,"D"))</f>
        <v/>
      </c>
      <c r="CL57" s="140" t="str">
        <f>IF($B57=0,"",SUMIFS(INPUT_DATA!AM:AM,INPUT_DATA!$A:$A,$B57,INPUT_DATA!$B:$B,"D"))</f>
        <v/>
      </c>
      <c r="CM57" s="140" t="str">
        <f>IF($B57=0,"",SUMIFS(INPUT_DATA!AN:AN,INPUT_DATA!$A:$A,$B57,INPUT_DATA!$B:$B,"D"))</f>
        <v/>
      </c>
      <c r="CN57" s="140" t="str">
        <f>IF($B57=0,"",SUMIFS(INPUT_DATA!AO:AO,INPUT_DATA!$A:$A,$B57,INPUT_DATA!$B:$B,"D"))</f>
        <v/>
      </c>
      <c r="CO57" s="140" t="str">
        <f>IF($B57=0,"",SUMIFS(INPUT_DATA!AP:AP,INPUT_DATA!$A:$A,$B57,INPUT_DATA!$B:$B,"D"))</f>
        <v/>
      </c>
      <c r="CP57" s="154" t="str">
        <f t="shared" si="6"/>
        <v/>
      </c>
      <c r="CQ57" s="154" t="str">
        <f t="shared" si="2"/>
        <v/>
      </c>
      <c r="CR57" s="154" t="str">
        <f t="shared" si="3"/>
        <v/>
      </c>
      <c r="CS57" s="139" t="str">
        <f>IF($B57=0,"",SUMIFS(INPUT_DATA!AQ:AQ,INPUT_DATA!$A:$A,$B57,INPUT_DATA!$B:$B,"D"))</f>
        <v/>
      </c>
      <c r="CT57" s="154" t="str">
        <f>IF($B57=0,"",SUMIFS(INPUT_DATA!AR:AR,INPUT_DATA!$A:$A,$B57,INPUT_DATA!$B:$B,"D"))</f>
        <v/>
      </c>
      <c r="CU57" s="154" t="str">
        <f>IF($B57=0,"",SUMIFS(INPUT_DATA!AS:AS,INPUT_DATA!$A:$A,$B57,INPUT_DATA!$B:$B,"D"))</f>
        <v/>
      </c>
      <c r="CV57" s="139" t="str">
        <f t="shared" si="17"/>
        <v/>
      </c>
      <c r="CW57" s="154" t="str">
        <f t="shared" si="18"/>
        <v/>
      </c>
      <c r="CX57" s="155" t="str">
        <f t="shared" si="19"/>
        <v/>
      </c>
      <c r="CY57" s="148"/>
    </row>
    <row r="58" spans="1:103">
      <c r="A58" s="156">
        <f t="shared" si="20"/>
        <v>-9</v>
      </c>
      <c r="B58" s="137">
        <f>INPUT_DATA!CR45</f>
        <v>0</v>
      </c>
      <c r="C58" s="139" t="str">
        <f>IF($B58=0,"",SUMIFS(INPUT_DATA!C:C,INPUT_DATA!$A:$A,$B58,INPUT_DATA!$B:$B,"S"))</f>
        <v/>
      </c>
      <c r="D58" s="139" t="str">
        <f>IF($B58=0,"",SUMIFS(INPUT_DATA!D:D,INPUT_DATA!$A:$A,$B58,INPUT_DATA!$B:$B,"S"))</f>
        <v/>
      </c>
      <c r="E58" s="140" t="str">
        <f>IF($B58=0,"",SUMIFS(INPUT_DATA!E:E,INPUT_DATA!$A:$A,$B58,INPUT_DATA!$B:$B,"S"))</f>
        <v/>
      </c>
      <c r="F58" s="140" t="str">
        <f>IF($B58=0,"",SUMIFS(INPUT_DATA!F:F,INPUT_DATA!$A:$A,$B58,INPUT_DATA!$B:$B,"S"))</f>
        <v/>
      </c>
      <c r="G58" s="140" t="str">
        <f>IF($B58=0,"",SUMIFS(INPUT_DATA!G:G,INPUT_DATA!$A:$A,$B58,INPUT_DATA!$B:$B,"S"))</f>
        <v/>
      </c>
      <c r="H58" s="140" t="str">
        <f>IF($B58=0,"",SUMIFS(INPUT_DATA!H:H,INPUT_DATA!$A:$A,$B58,INPUT_DATA!$B:$B,"S"))</f>
        <v/>
      </c>
      <c r="I58" s="140" t="str">
        <f>IF($B58=0,"",SUMIFS(INPUT_DATA!I:I,INPUT_DATA!$A:$A,$B58,INPUT_DATA!$B:$B,"S"))</f>
        <v/>
      </c>
      <c r="J58" s="140" t="str">
        <f>IF($B58=0,"",SUMIFS(INPUT_DATA!J:J,INPUT_DATA!$A:$A,$B58,INPUT_DATA!$B:$B,"S"))</f>
        <v/>
      </c>
      <c r="K58" s="140" t="str">
        <f>IF($B58=0,"",SUMIFS(INPUT_DATA!K:K,INPUT_DATA!$A:$A,$B58,INPUT_DATA!$B:$B,"S"))</f>
        <v/>
      </c>
      <c r="L58" s="140" t="str">
        <f>IF($B58=0,"",SUMIFS(INPUT_DATA!L:L,INPUT_DATA!$A:$A,$B58,INPUT_DATA!$B:$B,"S"))</f>
        <v/>
      </c>
      <c r="M58" s="140" t="str">
        <f>IF($B58=0,"",SUMIFS(INPUT_DATA!M:M,INPUT_DATA!$A:$A,$B58,INPUT_DATA!$B:$B,"S"))</f>
        <v/>
      </c>
      <c r="N58" s="140" t="str">
        <f>IF($B58=0,"",SUMIFS(INPUT_DATA!N:N,INPUT_DATA!$A:$A,$B58,INPUT_DATA!$B:$B,"S"))</f>
        <v/>
      </c>
      <c r="O58" s="141" t="str">
        <f t="shared" si="7"/>
        <v/>
      </c>
      <c r="P58" s="142" t="str">
        <f>IF($B58=0,"",SUMIFS(INPUT_DATA!O:O,INPUT_DATA!$A:$A,$B58,INPUT_DATA!$B:$B,"S"))</f>
        <v/>
      </c>
      <c r="Q58" s="142" t="str">
        <f t="shared" si="8"/>
        <v/>
      </c>
      <c r="R58" s="142" t="str">
        <f>IF($B58=0,"",SUMIFS(INPUT_DATA!BL:BL,INPUT_DATA!$A:$A,$B58,INPUT_DATA!$B:$B,"S"))</f>
        <v/>
      </c>
      <c r="S58" s="143" t="str">
        <f>IF($B58=0,"",SUMIFS(INPUT_DATA!P:P,INPUT_DATA!$A:$A,$B58,INPUT_DATA!$B:$B,"S"))</f>
        <v/>
      </c>
      <c r="T58" s="143" t="str">
        <f>IF($B58=0,"",SUMIFS(INPUT_DATA!Q:Q,INPUT_DATA!$A:$A,$B58,INPUT_DATA!$B:$B,"S"))</f>
        <v/>
      </c>
      <c r="U58" s="143" t="str">
        <f>IF($B58=0,"",SUMIFS(INPUT_DATA!R:R,INPUT_DATA!$A:$A,$B58,INPUT_DATA!$B:$B,"S"))</f>
        <v/>
      </c>
      <c r="V58" s="144" t="str">
        <f>IF($B58=0,"",SUMIFS(INPUT_DATA!S:S,INPUT_DATA!$A:$A,$B58,INPUT_DATA!$B:$B,"S"))</f>
        <v/>
      </c>
      <c r="W58" s="144" t="str">
        <f>IF($B58=0,"",SUMIFS(INPUT_DATA!T:T,INPUT_DATA!$A:$A,$B58,INPUT_DATA!$B:$B,"S"))</f>
        <v/>
      </c>
      <c r="X58" s="144" t="str">
        <f>IF($B58=0,"",SUMIFS(INPUT_DATA!U:U,INPUT_DATA!$A:$A,$B58,INPUT_DATA!$B:$B,"S"))</f>
        <v/>
      </c>
      <c r="Y58" s="144" t="str">
        <f>IF($B58=0,"",SUMIFS(INPUT_DATA!V:V,INPUT_DATA!$A:$A,$B58,INPUT_DATA!$B:$B,"S"))</f>
        <v/>
      </c>
      <c r="Z58" s="144" t="str">
        <f>IF($B58=0,"",SUMIFS(INPUT_DATA!W:W,INPUT_DATA!$A:$A,$B58,INPUT_DATA!$B:$B,"S"))</f>
        <v/>
      </c>
      <c r="AA58" s="144" t="str">
        <f>IF($B58=0,"",SUMIFS(INPUT_DATA!X:X,INPUT_DATA!$A:$A,$B58,INPUT_DATA!$B:$B,"S"))</f>
        <v/>
      </c>
      <c r="AB58" s="144" t="str">
        <f>IF($B58=0,"",SUMIFS(INPUT_DATA!Y:Y,INPUT_DATA!$A:$A,$B58,INPUT_DATA!$B:$B,"S"))</f>
        <v/>
      </c>
      <c r="AC58" s="144" t="str">
        <f>IF($B58=0,"",SUMIFS(INPUT_DATA!Z:Z,INPUT_DATA!$A:$A,$B58,INPUT_DATA!$B:$B,"S"))</f>
        <v/>
      </c>
      <c r="AD58" s="144" t="str">
        <f>IF($B58=0,"",SUMIFS(INPUT_DATA!AA:AA,INPUT_DATA!$A:$A,$B58,INPUT_DATA!$B:$B,"S"))</f>
        <v/>
      </c>
      <c r="AE58" s="144" t="str">
        <f>IF($B58=0,"",SUMIFS(INPUT_DATA!AB:AB,INPUT_DATA!$A:$A,$B58,INPUT_DATA!$B:$B,"S"))</f>
        <v/>
      </c>
      <c r="AF58" s="144" t="str">
        <f>IF($B58=0,"",SUMIFS(INPUT_DATA!AC:AC,INPUT_DATA!$A:$A,$B58,INPUT_DATA!$B:$B,"S"))</f>
        <v/>
      </c>
      <c r="AG58" s="144" t="str">
        <f>IF($B58=0,"",SUMIFS(INPUT_DATA!AD:AD,INPUT_DATA!$A:$A,$B58,INPUT_DATA!$B:$B,"S"))</f>
        <v/>
      </c>
      <c r="AH58" s="144" t="str">
        <f>IF($B58=0,"",SUMIFS(INPUT_DATA!AE:AE,INPUT_DATA!$A:$A,$B58,INPUT_DATA!$B:$B,"S"))</f>
        <v/>
      </c>
      <c r="AI58" s="144" t="str">
        <f>IF($B58=0,"",SUMIFS(INPUT_DATA!AF:AF,INPUT_DATA!$A:$A,$B58,INPUT_DATA!$B:$B,"S"))</f>
        <v/>
      </c>
      <c r="AJ58" s="144" t="str">
        <f>IF($B58=0,"",SUMIFS(INPUT_DATA!AG:AG,INPUT_DATA!$A:$A,$B58,INPUT_DATA!$B:$B,"S"))</f>
        <v/>
      </c>
      <c r="AK58" s="144" t="str">
        <f>IF($B58=0,"",SUMIFS(INPUT_DATA!AK:AK,INPUT_DATA!$A:$A,$B58,INPUT_DATA!$B:$B,"S"))</f>
        <v/>
      </c>
      <c r="AL58" s="144" t="str">
        <f>IF($B58=0,"",SUMIFS(INPUT_DATA!AL:AL,INPUT_DATA!$A:$A,$B58,INPUT_DATA!$B:$B,"S"))</f>
        <v/>
      </c>
      <c r="AM58" s="144" t="str">
        <f>IF($B58=0,"",SUMIFS(INPUT_DATA!AM:AM,INPUT_DATA!$A:$A,$B58,INPUT_DATA!$B:$B,"S"))</f>
        <v/>
      </c>
      <c r="AN58" s="144" t="str">
        <f>IF($B58=0,"",SUMIFS(INPUT_DATA!AN:AN,INPUT_DATA!$A:$A,$B58,INPUT_DATA!$B:$B,"S"))</f>
        <v/>
      </c>
      <c r="AO58" s="144" t="str">
        <f>IF($B58=0,"",SUMIFS(INPUT_DATA!AO:AO,INPUT_DATA!$A:$A,$B58,INPUT_DATA!$B:$B,"S"))</f>
        <v/>
      </c>
      <c r="AP58" s="144" t="str">
        <f>IF($B58=0,"",SUMIFS(INPUT_DATA!AP:AP,INPUT_DATA!$A:$A,$B58,INPUT_DATA!$B:$B,"S"))</f>
        <v/>
      </c>
      <c r="AQ58" s="145" t="str">
        <f t="shared" si="9"/>
        <v/>
      </c>
      <c r="AR58" s="146" t="str">
        <f t="shared" si="10"/>
        <v/>
      </c>
      <c r="AS58" s="147" t="str">
        <f t="shared" si="11"/>
        <v/>
      </c>
      <c r="AT58" s="145" t="str">
        <f>IF($B58=0,"",SUMIFS(INPUT_DATA!AQ:AQ,INPUT_DATA!$A:$A,$B58,INPUT_DATA!$B:$B,"S"))</f>
        <v/>
      </c>
      <c r="AU58" s="146" t="str">
        <f>IF($B58=0,"",SUMIFS(INPUT_DATA!AR:AR,INPUT_DATA!$A:$A,$B58,INPUT_DATA!$B:$B,"S"))</f>
        <v/>
      </c>
      <c r="AV58" s="147" t="str">
        <f>IF($B58=0,"",SUMIFS(INPUT_DATA!AS:AS,INPUT_DATA!$A:$A,$B58,INPUT_DATA!$B:$B,"S"))</f>
        <v/>
      </c>
      <c r="AW58" s="145" t="str">
        <f t="shared" si="12"/>
        <v/>
      </c>
      <c r="AX58" s="146" t="str">
        <f t="shared" si="13"/>
        <v/>
      </c>
      <c r="AY58" s="147" t="str">
        <f t="shared" si="14"/>
        <v/>
      </c>
      <c r="AZ58" s="148"/>
      <c r="BA58" s="138" t="str">
        <f>IF($B58=0,"",SUMIFS(INPUT_DATA!C:C,INPUT_DATA!$A:$A,$B58,INPUT_DATA!$B:$B,"D"))</f>
        <v/>
      </c>
      <c r="BB58" s="149" t="str">
        <f>IF($B58=0,"",SUMIFS(INPUT_DATA!E:E,INPUT_DATA!$A:$A,$B58,INPUT_DATA!$B:$B,"D"))</f>
        <v/>
      </c>
      <c r="BC58" s="149" t="str">
        <f>IF($B58=0,"",SUMIFS(INPUT_DATA!F:F,INPUT_DATA!$A:$A,$B58,INPUT_DATA!$B:$B,"D"))</f>
        <v/>
      </c>
      <c r="BD58" s="149" t="str">
        <f>IF($B58=0,"",SUMIFS(INPUT_DATA!G:G,INPUT_DATA!$A:$A,$B58,INPUT_DATA!$B:$B,"D"))</f>
        <v/>
      </c>
      <c r="BE58" s="149" t="str">
        <f>IF($B58=0,"",SUMIFS(INPUT_DATA!H:H,INPUT_DATA!$A:$A,$B58,INPUT_DATA!$B:$B,"D"))</f>
        <v/>
      </c>
      <c r="BF58" s="149" t="str">
        <f>IF($B58=0,"",SUMIFS(INPUT_DATA!I:I,INPUT_DATA!$A:$A,$B58,INPUT_DATA!$B:$B,"D"))</f>
        <v/>
      </c>
      <c r="BG58" s="149" t="str">
        <f>IF($B58=0,"",SUMIFS(INPUT_DATA!J:J,INPUT_DATA!$A:$A,$B58,INPUT_DATA!$B:$B,"D"))</f>
        <v/>
      </c>
      <c r="BH58" s="149" t="str">
        <f>IF($B58=0,"",SUMIFS(INPUT_DATA!K:K,INPUT_DATA!$A:$A,$B58,INPUT_DATA!$B:$B,"D"))</f>
        <v/>
      </c>
      <c r="BI58" s="149" t="str">
        <f>IF($B58=0,"",SUMIFS(INPUT_DATA!L:L,INPUT_DATA!$A:$A,$B58,INPUT_DATA!$B:$B,"D"))</f>
        <v/>
      </c>
      <c r="BJ58" s="149" t="str">
        <f>IF($B58=0,"",SUMIFS(INPUT_DATA!M:M,INPUT_DATA!$A:$A,$B58,INPUT_DATA!$B:$B,"D"))</f>
        <v/>
      </c>
      <c r="BK58" s="149" t="str">
        <f>IF($B58=0,"",SUMIFS(INPUT_DATA!N:N,INPUT_DATA!$A:$A,$B58,INPUT_DATA!$B:$B,"D"))</f>
        <v/>
      </c>
      <c r="BL58" s="150" t="str">
        <f t="shared" si="5"/>
        <v/>
      </c>
      <c r="BM58" s="150" t="str">
        <f>IF($B58=0,"",SUMIFS(INPUT_DATA!O:O,INPUT_DATA!$A:$A,$B58,INPUT_DATA!$B:$B,"D"))</f>
        <v/>
      </c>
      <c r="BN58" s="150" t="str">
        <f t="shared" si="15"/>
        <v/>
      </c>
      <c r="BO58" s="153" t="str">
        <f>IF($B58=0,"",SUMIFS(INPUT_DATA!P:P,INPUT_DATA!$A:$A,$B58,INPUT_DATA!$B:$B,"D"))</f>
        <v/>
      </c>
      <c r="BP58" s="139" t="str">
        <f>IF($B58=0,"",SUMIFS(INPUT_DATA!Q:Q,INPUT_DATA!$A:$A,$B58,INPUT_DATA!$B:$B,"D"))</f>
        <v/>
      </c>
      <c r="BQ58" s="139" t="str">
        <f>IF($B58=0,"",SUMIFS(INPUT_DATA!R:R,INPUT_DATA!$A:$A,$B58,INPUT_DATA!$B:$B,"D"))</f>
        <v/>
      </c>
      <c r="BR58" s="149" t="str">
        <f>IF($B58=0,"",SUMIFS(INPUT_DATA!S:S,INPUT_DATA!$A:$A,$B58,INPUT_DATA!$B:$B,"D"))</f>
        <v/>
      </c>
      <c r="BS58" s="149" t="str">
        <f>IF($B58=0,"",SUMIFS(INPUT_DATA!T:T,INPUT_DATA!$A:$A,$B58,INPUT_DATA!$B:$B,"D"))</f>
        <v/>
      </c>
      <c r="BT58" s="149" t="str">
        <f>IF($B58=0,"",SUMIFS(INPUT_DATA!U:U,INPUT_DATA!$A:$A,$B58,INPUT_DATA!$B:$B,"D"))</f>
        <v/>
      </c>
      <c r="BU58" s="149" t="str">
        <f>IF($B58=0,"",SUMIFS(INPUT_DATA!V:V,INPUT_DATA!$A:$A,$B58,INPUT_DATA!$B:$B,"D"))</f>
        <v/>
      </c>
      <c r="BV58" s="149" t="str">
        <f>IF($B58=0,"",SUMIFS(INPUT_DATA!W:W,INPUT_DATA!$A:$A,$B58,INPUT_DATA!$B:$B,"D"))</f>
        <v/>
      </c>
      <c r="BW58" s="149" t="str">
        <f>IF($B58=0,"",SUMIFS(INPUT_DATA!X:X,INPUT_DATA!$A:$A,$B58,INPUT_DATA!$B:$B,"D"))</f>
        <v/>
      </c>
      <c r="BX58" s="149" t="str">
        <f>IF($B58=0,"",SUMIFS(INPUT_DATA!Y:Y,INPUT_DATA!$A:$A,$B58,INPUT_DATA!$B:$B,"D"))</f>
        <v/>
      </c>
      <c r="BY58" s="149" t="str">
        <f>IF($B58=0,"",SUMIFS(INPUT_DATA!Z:Z,INPUT_DATA!$A:$A,$B58,INPUT_DATA!$B:$B,"D"))</f>
        <v/>
      </c>
      <c r="BZ58" s="149" t="str">
        <f>IF($B58=0,"",SUMIFS(INPUT_DATA!AA:AA,INPUT_DATA!$A:$A,$B58,INPUT_DATA!$B:$B,"D"))</f>
        <v/>
      </c>
      <c r="CA58" s="149" t="str">
        <f>IF($B58=0,"",SUMIFS(INPUT_DATA!AB:AB,INPUT_DATA!$A:$A,$B58,INPUT_DATA!$B:$B,"D"))</f>
        <v/>
      </c>
      <c r="CB58" s="149" t="str">
        <f>IF($B58=0,"",SUMIFS(INPUT_DATA!AC:AC,INPUT_DATA!$A:$A,$B58,INPUT_DATA!$B:$B,"D"))</f>
        <v/>
      </c>
      <c r="CC58" s="149" t="str">
        <f>IF($B58=0,"",SUMIFS(INPUT_DATA!AD:AD,INPUT_DATA!$A:$A,$B58,INPUT_DATA!$B:$B,"D"))</f>
        <v/>
      </c>
      <c r="CD58" s="149" t="str">
        <f>IF($B58=0,"",SUMIFS(INPUT_DATA!AE:AE,INPUT_DATA!$A:$A,$B58,INPUT_DATA!$B:$B,"D"))</f>
        <v/>
      </c>
      <c r="CE58" s="149" t="str">
        <f>IF($B58=0,"",SUMIFS(INPUT_DATA!AF:AF,INPUT_DATA!$A:$A,$B58,INPUT_DATA!$B:$B,"D"))</f>
        <v/>
      </c>
      <c r="CF58" s="149" t="str">
        <f>IF($B58=0,"",SUMIFS(INPUT_DATA!AG:AG,INPUT_DATA!$A:$A,$B58,INPUT_DATA!$B:$B,"D"))</f>
        <v/>
      </c>
      <c r="CG58" s="149" t="str">
        <f>IF($B58=0,"",SUMIFS(INPUT_DATA!AH:AH,INPUT_DATA!$A:$A,$B58,INPUT_DATA!$B:$B,"D"))</f>
        <v/>
      </c>
      <c r="CH58" s="149" t="str">
        <f>IF($B58=0,"",SUMIFS(INPUT_DATA!AI:AI,INPUT_DATA!$A:$A,$B58,INPUT_DATA!$B:$B,"D"))</f>
        <v/>
      </c>
      <c r="CI58" s="149" t="str">
        <f>IF($B58=0,"",SUMIFS(INPUT_DATA!AJ:AJ,INPUT_DATA!$A:$A,$B58,INPUT_DATA!$B:$B,"D"))</f>
        <v/>
      </c>
      <c r="CJ58" s="140" t="str">
        <f>IF($B58=0,"",SUMIFS(INPUT_DATA!AK:AK,INPUT_DATA!$A:$A,$B58,INPUT_DATA!$B:$B,"D"))</f>
        <v/>
      </c>
      <c r="CK58" s="140" t="str">
        <f>IF($B58=0,"",SUMIFS(INPUT_DATA!AL:AL,INPUT_DATA!$A:$A,$B58,INPUT_DATA!$B:$B,"D"))</f>
        <v/>
      </c>
      <c r="CL58" s="140" t="str">
        <f>IF($B58=0,"",SUMIFS(INPUT_DATA!AM:AM,INPUT_DATA!$A:$A,$B58,INPUT_DATA!$B:$B,"D"))</f>
        <v/>
      </c>
      <c r="CM58" s="140" t="str">
        <f>IF($B58=0,"",SUMIFS(INPUT_DATA!AN:AN,INPUT_DATA!$A:$A,$B58,INPUT_DATA!$B:$B,"D"))</f>
        <v/>
      </c>
      <c r="CN58" s="140" t="str">
        <f>IF($B58=0,"",SUMIFS(INPUT_DATA!AO:AO,INPUT_DATA!$A:$A,$B58,INPUT_DATA!$B:$B,"D"))</f>
        <v/>
      </c>
      <c r="CO58" s="140" t="str">
        <f>IF($B58=0,"",SUMIFS(INPUT_DATA!AP:AP,INPUT_DATA!$A:$A,$B58,INPUT_DATA!$B:$B,"D"))</f>
        <v/>
      </c>
      <c r="CP58" s="154" t="str">
        <f t="shared" si="6"/>
        <v/>
      </c>
      <c r="CQ58" s="154" t="str">
        <f t="shared" si="2"/>
        <v/>
      </c>
      <c r="CR58" s="154" t="str">
        <f t="shared" si="3"/>
        <v/>
      </c>
      <c r="CS58" s="139" t="str">
        <f>IF($B58=0,"",SUMIFS(INPUT_DATA!AQ:AQ,INPUT_DATA!$A:$A,$B58,INPUT_DATA!$B:$B,"D"))</f>
        <v/>
      </c>
      <c r="CT58" s="154" t="str">
        <f>IF($B58=0,"",SUMIFS(INPUT_DATA!AR:AR,INPUT_DATA!$A:$A,$B58,INPUT_DATA!$B:$B,"D"))</f>
        <v/>
      </c>
      <c r="CU58" s="154" t="str">
        <f>IF($B58=0,"",SUMIFS(INPUT_DATA!AS:AS,INPUT_DATA!$A:$A,$B58,INPUT_DATA!$B:$B,"D"))</f>
        <v/>
      </c>
      <c r="CV58" s="139" t="str">
        <f t="shared" si="17"/>
        <v/>
      </c>
      <c r="CW58" s="154" t="str">
        <f t="shared" si="18"/>
        <v/>
      </c>
      <c r="CX58" s="155" t="str">
        <f t="shared" si="19"/>
        <v/>
      </c>
      <c r="CY58" s="148"/>
    </row>
    <row r="59" spans="1:103">
      <c r="A59" s="156">
        <f t="shared" si="20"/>
        <v>-10</v>
      </c>
      <c r="B59" s="137">
        <f>INPUT_DATA!CR46</f>
        <v>0</v>
      </c>
      <c r="C59" s="139" t="str">
        <f>IF($B59=0,"",SUMIFS(INPUT_DATA!C:C,INPUT_DATA!$A:$A,$B59,INPUT_DATA!$B:$B,"S"))</f>
        <v/>
      </c>
      <c r="D59" s="139" t="str">
        <f>IF($B59=0,"",SUMIFS(INPUT_DATA!D:D,INPUT_DATA!$A:$A,$B59,INPUT_DATA!$B:$B,"S"))</f>
        <v/>
      </c>
      <c r="E59" s="140" t="str">
        <f>IF($B59=0,"",SUMIFS(INPUT_DATA!E:E,INPUT_DATA!$A:$A,$B59,INPUT_DATA!$B:$B,"S"))</f>
        <v/>
      </c>
      <c r="F59" s="140" t="str">
        <f>IF($B59=0,"",SUMIFS(INPUT_DATA!F:F,INPUT_DATA!$A:$A,$B59,INPUT_DATA!$B:$B,"S"))</f>
        <v/>
      </c>
      <c r="G59" s="140" t="str">
        <f>IF($B59=0,"",SUMIFS(INPUT_DATA!G:G,INPUT_DATA!$A:$A,$B59,INPUT_DATA!$B:$B,"S"))</f>
        <v/>
      </c>
      <c r="H59" s="140" t="str">
        <f>IF($B59=0,"",SUMIFS(INPUT_DATA!H:H,INPUT_DATA!$A:$A,$B59,INPUT_DATA!$B:$B,"S"))</f>
        <v/>
      </c>
      <c r="I59" s="140" t="str">
        <f>IF($B59=0,"",SUMIFS(INPUT_DATA!I:I,INPUT_DATA!$A:$A,$B59,INPUT_DATA!$B:$B,"S"))</f>
        <v/>
      </c>
      <c r="J59" s="140" t="str">
        <f>IF($B59=0,"",SUMIFS(INPUT_DATA!J:J,INPUT_DATA!$A:$A,$B59,INPUT_DATA!$B:$B,"S"))</f>
        <v/>
      </c>
      <c r="K59" s="140" t="str">
        <f>IF($B59=0,"",SUMIFS(INPUT_DATA!K:K,INPUT_DATA!$A:$A,$B59,INPUT_DATA!$B:$B,"S"))</f>
        <v/>
      </c>
      <c r="L59" s="140" t="str">
        <f>IF($B59=0,"",SUMIFS(INPUT_DATA!L:L,INPUT_DATA!$A:$A,$B59,INPUT_DATA!$B:$B,"S"))</f>
        <v/>
      </c>
      <c r="M59" s="140" t="str">
        <f>IF($B59=0,"",SUMIFS(INPUT_DATA!M:M,INPUT_DATA!$A:$A,$B59,INPUT_DATA!$B:$B,"S"))</f>
        <v/>
      </c>
      <c r="N59" s="140" t="str">
        <f>IF($B59=0,"",SUMIFS(INPUT_DATA!N:N,INPUT_DATA!$A:$A,$B59,INPUT_DATA!$B:$B,"S"))</f>
        <v/>
      </c>
      <c r="O59" s="141" t="str">
        <f t="shared" si="7"/>
        <v/>
      </c>
      <c r="P59" s="142" t="str">
        <f>IF($B59=0,"",SUMIFS(INPUT_DATA!O:O,INPUT_DATA!$A:$A,$B59,INPUT_DATA!$B:$B,"S"))</f>
        <v/>
      </c>
      <c r="Q59" s="142" t="str">
        <f t="shared" si="8"/>
        <v/>
      </c>
      <c r="R59" s="142" t="str">
        <f>IF($B59=0,"",SUMIFS(INPUT_DATA!BL:BL,INPUT_DATA!$A:$A,$B59,INPUT_DATA!$B:$B,"S"))</f>
        <v/>
      </c>
      <c r="S59" s="143" t="str">
        <f>IF($B59=0,"",SUMIFS(INPUT_DATA!P:P,INPUT_DATA!$A:$A,$B59,INPUT_DATA!$B:$B,"S"))</f>
        <v/>
      </c>
      <c r="T59" s="143" t="str">
        <f>IF($B59=0,"",SUMIFS(INPUT_DATA!Q:Q,INPUT_DATA!$A:$A,$B59,INPUT_DATA!$B:$B,"S"))</f>
        <v/>
      </c>
      <c r="U59" s="143" t="str">
        <f>IF($B59=0,"",SUMIFS(INPUT_DATA!R:R,INPUT_DATA!$A:$A,$B59,INPUT_DATA!$B:$B,"S"))</f>
        <v/>
      </c>
      <c r="V59" s="144" t="str">
        <f>IF($B59=0,"",SUMIFS(INPUT_DATA!S:S,INPUT_DATA!$A:$A,$B59,INPUT_DATA!$B:$B,"S"))</f>
        <v/>
      </c>
      <c r="W59" s="144" t="str">
        <f>IF($B59=0,"",SUMIFS(INPUT_DATA!T:T,INPUT_DATA!$A:$A,$B59,INPUT_DATA!$B:$B,"S"))</f>
        <v/>
      </c>
      <c r="X59" s="144" t="str">
        <f>IF($B59=0,"",SUMIFS(INPUT_DATA!U:U,INPUT_DATA!$A:$A,$B59,INPUT_DATA!$B:$B,"S"))</f>
        <v/>
      </c>
      <c r="Y59" s="144" t="str">
        <f>IF($B59=0,"",SUMIFS(INPUT_DATA!V:V,INPUT_DATA!$A:$A,$B59,INPUT_DATA!$B:$B,"S"))</f>
        <v/>
      </c>
      <c r="Z59" s="144" t="str">
        <f>IF($B59=0,"",SUMIFS(INPUT_DATA!W:W,INPUT_DATA!$A:$A,$B59,INPUT_DATA!$B:$B,"S"))</f>
        <v/>
      </c>
      <c r="AA59" s="144" t="str">
        <f>IF($B59=0,"",SUMIFS(INPUT_DATA!X:X,INPUT_DATA!$A:$A,$B59,INPUT_DATA!$B:$B,"S"))</f>
        <v/>
      </c>
      <c r="AB59" s="144" t="str">
        <f>IF($B59=0,"",SUMIFS(INPUT_DATA!Y:Y,INPUT_DATA!$A:$A,$B59,INPUT_DATA!$B:$B,"S"))</f>
        <v/>
      </c>
      <c r="AC59" s="144" t="str">
        <f>IF($B59=0,"",SUMIFS(INPUT_DATA!Z:Z,INPUT_DATA!$A:$A,$B59,INPUT_DATA!$B:$B,"S"))</f>
        <v/>
      </c>
      <c r="AD59" s="144" t="str">
        <f>IF($B59=0,"",SUMIFS(INPUT_DATA!AA:AA,INPUT_DATA!$A:$A,$B59,INPUT_DATA!$B:$B,"S"))</f>
        <v/>
      </c>
      <c r="AE59" s="144" t="str">
        <f>IF($B59=0,"",SUMIFS(INPUT_DATA!AB:AB,INPUT_DATA!$A:$A,$B59,INPUT_DATA!$B:$B,"S"))</f>
        <v/>
      </c>
      <c r="AF59" s="144" t="str">
        <f>IF($B59=0,"",SUMIFS(INPUT_DATA!AC:AC,INPUT_DATA!$A:$A,$B59,INPUT_DATA!$B:$B,"S"))</f>
        <v/>
      </c>
      <c r="AG59" s="144" t="str">
        <f>IF($B59=0,"",SUMIFS(INPUT_DATA!AD:AD,INPUT_DATA!$A:$A,$B59,INPUT_DATA!$B:$B,"S"))</f>
        <v/>
      </c>
      <c r="AH59" s="144" t="str">
        <f>IF($B59=0,"",SUMIFS(INPUT_DATA!AE:AE,INPUT_DATA!$A:$A,$B59,INPUT_DATA!$B:$B,"S"))</f>
        <v/>
      </c>
      <c r="AI59" s="144" t="str">
        <f>IF($B59=0,"",SUMIFS(INPUT_DATA!AF:AF,INPUT_DATA!$A:$A,$B59,INPUT_DATA!$B:$B,"S"))</f>
        <v/>
      </c>
      <c r="AJ59" s="144" t="str">
        <f>IF($B59=0,"",SUMIFS(INPUT_DATA!AG:AG,INPUT_DATA!$A:$A,$B59,INPUT_DATA!$B:$B,"S"))</f>
        <v/>
      </c>
      <c r="AK59" s="144" t="str">
        <f>IF($B59=0,"",SUMIFS(INPUT_DATA!AK:AK,INPUT_DATA!$A:$A,$B59,INPUT_DATA!$B:$B,"S"))</f>
        <v/>
      </c>
      <c r="AL59" s="144" t="str">
        <f>IF($B59=0,"",SUMIFS(INPUT_DATA!AL:AL,INPUT_DATA!$A:$A,$B59,INPUT_DATA!$B:$B,"S"))</f>
        <v/>
      </c>
      <c r="AM59" s="144" t="str">
        <f>IF($B59=0,"",SUMIFS(INPUT_DATA!AM:AM,INPUT_DATA!$A:$A,$B59,INPUT_DATA!$B:$B,"S"))</f>
        <v/>
      </c>
      <c r="AN59" s="144" t="str">
        <f>IF($B59=0,"",SUMIFS(INPUT_DATA!AN:AN,INPUT_DATA!$A:$A,$B59,INPUT_DATA!$B:$B,"S"))</f>
        <v/>
      </c>
      <c r="AO59" s="144" t="str">
        <f>IF($B59=0,"",SUMIFS(INPUT_DATA!AO:AO,INPUT_DATA!$A:$A,$B59,INPUT_DATA!$B:$B,"S"))</f>
        <v/>
      </c>
      <c r="AP59" s="144" t="str">
        <f>IF($B59=0,"",SUMIFS(INPUT_DATA!AP:AP,INPUT_DATA!$A:$A,$B59,INPUT_DATA!$B:$B,"S"))</f>
        <v/>
      </c>
      <c r="AQ59" s="145" t="str">
        <f t="shared" si="9"/>
        <v/>
      </c>
      <c r="AR59" s="146" t="str">
        <f t="shared" si="10"/>
        <v/>
      </c>
      <c r="AS59" s="147" t="str">
        <f t="shared" si="11"/>
        <v/>
      </c>
      <c r="AT59" s="145" t="str">
        <f>IF($B59=0,"",SUMIFS(INPUT_DATA!AQ:AQ,INPUT_DATA!$A:$A,$B59,INPUT_DATA!$B:$B,"S"))</f>
        <v/>
      </c>
      <c r="AU59" s="146" t="str">
        <f>IF($B59=0,"",SUMIFS(INPUT_DATA!AR:AR,INPUT_DATA!$A:$A,$B59,INPUT_DATA!$B:$B,"S"))</f>
        <v/>
      </c>
      <c r="AV59" s="147" t="str">
        <f>IF($B59=0,"",SUMIFS(INPUT_DATA!AS:AS,INPUT_DATA!$A:$A,$B59,INPUT_DATA!$B:$B,"S"))</f>
        <v/>
      </c>
      <c r="AW59" s="145" t="str">
        <f t="shared" si="12"/>
        <v/>
      </c>
      <c r="AX59" s="146" t="str">
        <f t="shared" si="13"/>
        <v/>
      </c>
      <c r="AY59" s="147" t="str">
        <f t="shared" si="14"/>
        <v/>
      </c>
      <c r="AZ59" s="148"/>
      <c r="BA59" s="138" t="str">
        <f>IF($B59=0,"",SUMIFS(INPUT_DATA!C:C,INPUT_DATA!$A:$A,$B59,INPUT_DATA!$B:$B,"D"))</f>
        <v/>
      </c>
      <c r="BB59" s="149" t="str">
        <f>IF($B59=0,"",SUMIFS(INPUT_DATA!E:E,INPUT_DATA!$A:$A,$B59,INPUT_DATA!$B:$B,"D"))</f>
        <v/>
      </c>
      <c r="BC59" s="149" t="str">
        <f>IF($B59=0,"",SUMIFS(INPUT_DATA!F:F,INPUT_DATA!$A:$A,$B59,INPUT_DATA!$B:$B,"D"))</f>
        <v/>
      </c>
      <c r="BD59" s="149" t="str">
        <f>IF($B59=0,"",SUMIFS(INPUT_DATA!G:G,INPUT_DATA!$A:$A,$B59,INPUT_DATA!$B:$B,"D"))</f>
        <v/>
      </c>
      <c r="BE59" s="149" t="str">
        <f>IF($B59=0,"",SUMIFS(INPUT_DATA!H:H,INPUT_DATA!$A:$A,$B59,INPUT_DATA!$B:$B,"D"))</f>
        <v/>
      </c>
      <c r="BF59" s="149" t="str">
        <f>IF($B59=0,"",SUMIFS(INPUT_DATA!I:I,INPUT_DATA!$A:$A,$B59,INPUT_DATA!$B:$B,"D"))</f>
        <v/>
      </c>
      <c r="BG59" s="149" t="str">
        <f>IF($B59=0,"",SUMIFS(INPUT_DATA!J:J,INPUT_DATA!$A:$A,$B59,INPUT_DATA!$B:$B,"D"))</f>
        <v/>
      </c>
      <c r="BH59" s="149" t="str">
        <f>IF($B59=0,"",SUMIFS(INPUT_DATA!K:K,INPUT_DATA!$A:$A,$B59,INPUT_DATA!$B:$B,"D"))</f>
        <v/>
      </c>
      <c r="BI59" s="149" t="str">
        <f>IF($B59=0,"",SUMIFS(INPUT_DATA!L:L,INPUT_DATA!$A:$A,$B59,INPUT_DATA!$B:$B,"D"))</f>
        <v/>
      </c>
      <c r="BJ59" s="149" t="str">
        <f>IF($B59=0,"",SUMIFS(INPUT_DATA!M:M,INPUT_DATA!$A:$A,$B59,INPUT_DATA!$B:$B,"D"))</f>
        <v/>
      </c>
      <c r="BK59" s="149" t="str">
        <f>IF($B59=0,"",SUMIFS(INPUT_DATA!N:N,INPUT_DATA!$A:$A,$B59,INPUT_DATA!$B:$B,"D"))</f>
        <v/>
      </c>
      <c r="BL59" s="150" t="str">
        <f t="shared" si="5"/>
        <v/>
      </c>
      <c r="BM59" s="150" t="str">
        <f>IF($B59=0,"",SUMIFS(INPUT_DATA!O:O,INPUT_DATA!$A:$A,$B59,INPUT_DATA!$B:$B,"D"))</f>
        <v/>
      </c>
      <c r="BN59" s="150" t="str">
        <f t="shared" si="15"/>
        <v/>
      </c>
      <c r="BO59" s="153" t="str">
        <f>IF($B59=0,"",SUMIFS(INPUT_DATA!P:P,INPUT_DATA!$A:$A,$B59,INPUT_DATA!$B:$B,"D"))</f>
        <v/>
      </c>
      <c r="BP59" s="139" t="str">
        <f>IF($B59=0,"",SUMIFS(INPUT_DATA!Q:Q,INPUT_DATA!$A:$A,$B59,INPUT_DATA!$B:$B,"D"))</f>
        <v/>
      </c>
      <c r="BQ59" s="139" t="str">
        <f>IF($B59=0,"",SUMIFS(INPUT_DATA!R:R,INPUT_DATA!$A:$A,$B59,INPUT_DATA!$B:$B,"D"))</f>
        <v/>
      </c>
      <c r="BR59" s="149" t="str">
        <f>IF($B59=0,"",SUMIFS(INPUT_DATA!S:S,INPUT_DATA!$A:$A,$B59,INPUT_DATA!$B:$B,"D"))</f>
        <v/>
      </c>
      <c r="BS59" s="149" t="str">
        <f>IF($B59=0,"",SUMIFS(INPUT_DATA!T:T,INPUT_DATA!$A:$A,$B59,INPUT_DATA!$B:$B,"D"))</f>
        <v/>
      </c>
      <c r="BT59" s="149" t="str">
        <f>IF($B59=0,"",SUMIFS(INPUT_DATA!U:U,INPUT_DATA!$A:$A,$B59,INPUT_DATA!$B:$B,"D"))</f>
        <v/>
      </c>
      <c r="BU59" s="149" t="str">
        <f>IF($B59=0,"",SUMIFS(INPUT_DATA!V:V,INPUT_DATA!$A:$A,$B59,INPUT_DATA!$B:$B,"D"))</f>
        <v/>
      </c>
      <c r="BV59" s="149" t="str">
        <f>IF($B59=0,"",SUMIFS(INPUT_DATA!W:W,INPUT_DATA!$A:$A,$B59,INPUT_DATA!$B:$B,"D"))</f>
        <v/>
      </c>
      <c r="BW59" s="149" t="str">
        <f>IF($B59=0,"",SUMIFS(INPUT_DATA!X:X,INPUT_DATA!$A:$A,$B59,INPUT_DATA!$B:$B,"D"))</f>
        <v/>
      </c>
      <c r="BX59" s="149" t="str">
        <f>IF($B59=0,"",SUMIFS(INPUT_DATA!Y:Y,INPUT_DATA!$A:$A,$B59,INPUT_DATA!$B:$B,"D"))</f>
        <v/>
      </c>
      <c r="BY59" s="149" t="str">
        <f>IF($B59=0,"",SUMIFS(INPUT_DATA!Z:Z,INPUT_DATA!$A:$A,$B59,INPUT_DATA!$B:$B,"D"))</f>
        <v/>
      </c>
      <c r="BZ59" s="149" t="str">
        <f>IF($B59=0,"",SUMIFS(INPUT_DATA!AA:AA,INPUT_DATA!$A:$A,$B59,INPUT_DATA!$B:$B,"D"))</f>
        <v/>
      </c>
      <c r="CA59" s="149" t="str">
        <f>IF($B59=0,"",SUMIFS(INPUT_DATA!AB:AB,INPUT_DATA!$A:$A,$B59,INPUT_DATA!$B:$B,"D"))</f>
        <v/>
      </c>
      <c r="CB59" s="149" t="str">
        <f>IF($B59=0,"",SUMIFS(INPUT_DATA!AC:AC,INPUT_DATA!$A:$A,$B59,INPUT_DATA!$B:$B,"D"))</f>
        <v/>
      </c>
      <c r="CC59" s="149" t="str">
        <f>IF($B59=0,"",SUMIFS(INPUT_DATA!AD:AD,INPUT_DATA!$A:$A,$B59,INPUT_DATA!$B:$B,"D"))</f>
        <v/>
      </c>
      <c r="CD59" s="149" t="str">
        <f>IF($B59=0,"",SUMIFS(INPUT_DATA!AE:AE,INPUT_DATA!$A:$A,$B59,INPUT_DATA!$B:$B,"D"))</f>
        <v/>
      </c>
      <c r="CE59" s="149" t="str">
        <f>IF($B59=0,"",SUMIFS(INPUT_DATA!AF:AF,INPUT_DATA!$A:$A,$B59,INPUT_DATA!$B:$B,"D"))</f>
        <v/>
      </c>
      <c r="CF59" s="149" t="str">
        <f>IF($B59=0,"",SUMIFS(INPUT_DATA!AG:AG,INPUT_DATA!$A:$A,$B59,INPUT_DATA!$B:$B,"D"))</f>
        <v/>
      </c>
      <c r="CG59" s="149" t="str">
        <f>IF($B59=0,"",SUMIFS(INPUT_DATA!AH:AH,INPUT_DATA!$A:$A,$B59,INPUT_DATA!$B:$B,"D"))</f>
        <v/>
      </c>
      <c r="CH59" s="149" t="str">
        <f>IF($B59=0,"",SUMIFS(INPUT_DATA!AI:AI,INPUT_DATA!$A:$A,$B59,INPUT_DATA!$B:$B,"D"))</f>
        <v/>
      </c>
      <c r="CI59" s="149" t="str">
        <f>IF($B59=0,"",SUMIFS(INPUT_DATA!AJ:AJ,INPUT_DATA!$A:$A,$B59,INPUT_DATA!$B:$B,"D"))</f>
        <v/>
      </c>
      <c r="CJ59" s="140" t="str">
        <f>IF($B59=0,"",SUMIFS(INPUT_DATA!AK:AK,INPUT_DATA!$A:$A,$B59,INPUT_DATA!$B:$B,"D"))</f>
        <v/>
      </c>
      <c r="CK59" s="140" t="str">
        <f>IF($B59=0,"",SUMIFS(INPUT_DATA!AL:AL,INPUT_DATA!$A:$A,$B59,INPUT_DATA!$B:$B,"D"))</f>
        <v/>
      </c>
      <c r="CL59" s="140" t="str">
        <f>IF($B59=0,"",SUMIFS(INPUT_DATA!AM:AM,INPUT_DATA!$A:$A,$B59,INPUT_DATA!$B:$B,"D"))</f>
        <v/>
      </c>
      <c r="CM59" s="140" t="str">
        <f>IF($B59=0,"",SUMIFS(INPUT_DATA!AN:AN,INPUT_DATA!$A:$A,$B59,INPUT_DATA!$B:$B,"D"))</f>
        <v/>
      </c>
      <c r="CN59" s="140" t="str">
        <f>IF($B59=0,"",SUMIFS(INPUT_DATA!AO:AO,INPUT_DATA!$A:$A,$B59,INPUT_DATA!$B:$B,"D"))</f>
        <v/>
      </c>
      <c r="CO59" s="140" t="str">
        <f>IF($B59=0,"",SUMIFS(INPUT_DATA!AP:AP,INPUT_DATA!$A:$A,$B59,INPUT_DATA!$B:$B,"D"))</f>
        <v/>
      </c>
      <c r="CP59" s="154" t="str">
        <f t="shared" si="6"/>
        <v/>
      </c>
      <c r="CQ59" s="154" t="str">
        <f t="shared" si="2"/>
        <v/>
      </c>
      <c r="CR59" s="154" t="str">
        <f t="shared" si="3"/>
        <v/>
      </c>
      <c r="CS59" s="139" t="str">
        <f>IF($B59=0,"",SUMIFS(INPUT_DATA!AQ:AQ,INPUT_DATA!$A:$A,$B59,INPUT_DATA!$B:$B,"D"))</f>
        <v/>
      </c>
      <c r="CT59" s="154" t="str">
        <f>IF($B59=0,"",SUMIFS(INPUT_DATA!AR:AR,INPUT_DATA!$A:$A,$B59,INPUT_DATA!$B:$B,"D"))</f>
        <v/>
      </c>
      <c r="CU59" s="154" t="str">
        <f>IF($B59=0,"",SUMIFS(INPUT_DATA!AS:AS,INPUT_DATA!$A:$A,$B59,INPUT_DATA!$B:$B,"D"))</f>
        <v/>
      </c>
      <c r="CV59" s="139" t="str">
        <f t="shared" si="17"/>
        <v/>
      </c>
      <c r="CW59" s="154" t="str">
        <f t="shared" si="18"/>
        <v/>
      </c>
      <c r="CX59" s="155" t="str">
        <f t="shared" si="19"/>
        <v/>
      </c>
      <c r="CY59" s="148"/>
    </row>
    <row r="60" spans="1:103">
      <c r="A60" s="156">
        <f t="shared" si="20"/>
        <v>-11</v>
      </c>
      <c r="B60" s="137">
        <f>INPUT_DATA!CR47</f>
        <v>0</v>
      </c>
      <c r="C60" s="139" t="str">
        <f>IF($B60=0,"",SUMIFS(INPUT_DATA!C:C,INPUT_DATA!$A:$A,$B60,INPUT_DATA!$B:$B,"S"))</f>
        <v/>
      </c>
      <c r="D60" s="139" t="str">
        <f>IF($B60=0,"",SUMIFS(INPUT_DATA!D:D,INPUT_DATA!$A:$A,$B60,INPUT_DATA!$B:$B,"S"))</f>
        <v/>
      </c>
      <c r="E60" s="140" t="str">
        <f>IF($B60=0,"",SUMIFS(INPUT_DATA!E:E,INPUT_DATA!$A:$A,$B60,INPUT_DATA!$B:$B,"S"))</f>
        <v/>
      </c>
      <c r="F60" s="140" t="str">
        <f>IF($B60=0,"",SUMIFS(INPUT_DATA!F:F,INPUT_DATA!$A:$A,$B60,INPUT_DATA!$B:$B,"S"))</f>
        <v/>
      </c>
      <c r="G60" s="140" t="str">
        <f>IF($B60=0,"",SUMIFS(INPUT_DATA!G:G,INPUT_DATA!$A:$A,$B60,INPUT_DATA!$B:$B,"S"))</f>
        <v/>
      </c>
      <c r="H60" s="140" t="str">
        <f>IF($B60=0,"",SUMIFS(INPUT_DATA!H:H,INPUT_DATA!$A:$A,$B60,INPUT_DATA!$B:$B,"S"))</f>
        <v/>
      </c>
      <c r="I60" s="140" t="str">
        <f>IF($B60=0,"",SUMIFS(INPUT_DATA!I:I,INPUT_DATA!$A:$A,$B60,INPUT_DATA!$B:$B,"S"))</f>
        <v/>
      </c>
      <c r="J60" s="140" t="str">
        <f>IF($B60=0,"",SUMIFS(INPUT_DATA!J:J,INPUT_DATA!$A:$A,$B60,INPUT_DATA!$B:$B,"S"))</f>
        <v/>
      </c>
      <c r="K60" s="140" t="str">
        <f>IF($B60=0,"",SUMIFS(INPUT_DATA!K:K,INPUT_DATA!$A:$A,$B60,INPUT_DATA!$B:$B,"S"))</f>
        <v/>
      </c>
      <c r="L60" s="140" t="str">
        <f>IF($B60=0,"",SUMIFS(INPUT_DATA!L:L,INPUT_DATA!$A:$A,$B60,INPUT_DATA!$B:$B,"S"))</f>
        <v/>
      </c>
      <c r="M60" s="140" t="str">
        <f>IF($B60=0,"",SUMIFS(INPUT_DATA!M:M,INPUT_DATA!$A:$A,$B60,INPUT_DATA!$B:$B,"S"))</f>
        <v/>
      </c>
      <c r="N60" s="140" t="str">
        <f>IF($B60=0,"",SUMIFS(INPUT_DATA!N:N,INPUT_DATA!$A:$A,$B60,INPUT_DATA!$B:$B,"S"))</f>
        <v/>
      </c>
      <c r="O60" s="141" t="str">
        <f t="shared" si="7"/>
        <v/>
      </c>
      <c r="P60" s="142" t="str">
        <f>IF($B60=0,"",SUMIFS(INPUT_DATA!O:O,INPUT_DATA!$A:$A,$B60,INPUT_DATA!$B:$B,"S"))</f>
        <v/>
      </c>
      <c r="Q60" s="142" t="str">
        <f t="shared" si="8"/>
        <v/>
      </c>
      <c r="R60" s="142" t="str">
        <f>IF($B60=0,"",SUMIFS(INPUT_DATA!BL:BL,INPUT_DATA!$A:$A,$B60,INPUT_DATA!$B:$B,"S"))</f>
        <v/>
      </c>
      <c r="S60" s="143" t="str">
        <f>IF($B60=0,"",SUMIFS(INPUT_DATA!P:P,INPUT_DATA!$A:$A,$B60,INPUT_DATA!$B:$B,"S"))</f>
        <v/>
      </c>
      <c r="T60" s="143" t="str">
        <f>IF($B60=0,"",SUMIFS(INPUT_DATA!Q:Q,INPUT_DATA!$A:$A,$B60,INPUT_DATA!$B:$B,"S"))</f>
        <v/>
      </c>
      <c r="U60" s="143" t="str">
        <f>IF($B60=0,"",SUMIFS(INPUT_DATA!R:R,INPUT_DATA!$A:$A,$B60,INPUT_DATA!$B:$B,"S"))</f>
        <v/>
      </c>
      <c r="V60" s="144" t="str">
        <f>IF($B60=0,"",SUMIFS(INPUT_DATA!S:S,INPUT_DATA!$A:$A,$B60,INPUT_DATA!$B:$B,"S"))</f>
        <v/>
      </c>
      <c r="W60" s="144" t="str">
        <f>IF($B60=0,"",SUMIFS(INPUT_DATA!T:T,INPUT_DATA!$A:$A,$B60,INPUT_DATA!$B:$B,"S"))</f>
        <v/>
      </c>
      <c r="X60" s="144" t="str">
        <f>IF($B60=0,"",SUMIFS(INPUT_DATA!U:U,INPUT_DATA!$A:$A,$B60,INPUT_DATA!$B:$B,"S"))</f>
        <v/>
      </c>
      <c r="Y60" s="144" t="str">
        <f>IF($B60=0,"",SUMIFS(INPUT_DATA!V:V,INPUT_DATA!$A:$A,$B60,INPUT_DATA!$B:$B,"S"))</f>
        <v/>
      </c>
      <c r="Z60" s="144" t="str">
        <f>IF($B60=0,"",SUMIFS(INPUT_DATA!W:W,INPUT_DATA!$A:$A,$B60,INPUT_DATA!$B:$B,"S"))</f>
        <v/>
      </c>
      <c r="AA60" s="144" t="str">
        <f>IF($B60=0,"",SUMIFS(INPUT_DATA!X:X,INPUT_DATA!$A:$A,$B60,INPUT_DATA!$B:$B,"S"))</f>
        <v/>
      </c>
      <c r="AB60" s="144" t="str">
        <f>IF($B60=0,"",SUMIFS(INPUT_DATA!Y:Y,INPUT_DATA!$A:$A,$B60,INPUT_DATA!$B:$B,"S"))</f>
        <v/>
      </c>
      <c r="AC60" s="144" t="str">
        <f>IF($B60=0,"",SUMIFS(INPUT_DATA!Z:Z,INPUT_DATA!$A:$A,$B60,INPUT_DATA!$B:$B,"S"))</f>
        <v/>
      </c>
      <c r="AD60" s="144" t="str">
        <f>IF($B60=0,"",SUMIFS(INPUT_DATA!AA:AA,INPUT_DATA!$A:$A,$B60,INPUT_DATA!$B:$B,"S"))</f>
        <v/>
      </c>
      <c r="AE60" s="144" t="str">
        <f>IF($B60=0,"",SUMIFS(INPUT_DATA!AB:AB,INPUT_DATA!$A:$A,$B60,INPUT_DATA!$B:$B,"S"))</f>
        <v/>
      </c>
      <c r="AF60" s="144" t="str">
        <f>IF($B60=0,"",SUMIFS(INPUT_DATA!AC:AC,INPUT_DATA!$A:$A,$B60,INPUT_DATA!$B:$B,"S"))</f>
        <v/>
      </c>
      <c r="AG60" s="144" t="str">
        <f>IF($B60=0,"",SUMIFS(INPUT_DATA!AD:AD,INPUT_DATA!$A:$A,$B60,INPUT_DATA!$B:$B,"S"))</f>
        <v/>
      </c>
      <c r="AH60" s="144" t="str">
        <f>IF($B60=0,"",SUMIFS(INPUT_DATA!AE:AE,INPUT_DATA!$A:$A,$B60,INPUT_DATA!$B:$B,"S"))</f>
        <v/>
      </c>
      <c r="AI60" s="144" t="str">
        <f>IF($B60=0,"",SUMIFS(INPUT_DATA!AF:AF,INPUT_DATA!$A:$A,$B60,INPUT_DATA!$B:$B,"S"))</f>
        <v/>
      </c>
      <c r="AJ60" s="144" t="str">
        <f>IF($B60=0,"",SUMIFS(INPUT_DATA!AG:AG,INPUT_DATA!$A:$A,$B60,INPUT_DATA!$B:$B,"S"))</f>
        <v/>
      </c>
      <c r="AK60" s="144" t="str">
        <f>IF($B60=0,"",SUMIFS(INPUT_DATA!AK:AK,INPUT_DATA!$A:$A,$B60,INPUT_DATA!$B:$B,"S"))</f>
        <v/>
      </c>
      <c r="AL60" s="144" t="str">
        <f>IF($B60=0,"",SUMIFS(INPUT_DATA!AL:AL,INPUT_DATA!$A:$A,$B60,INPUT_DATA!$B:$B,"S"))</f>
        <v/>
      </c>
      <c r="AM60" s="144" t="str">
        <f>IF($B60=0,"",SUMIFS(INPUT_DATA!AM:AM,INPUT_DATA!$A:$A,$B60,INPUT_DATA!$B:$B,"S"))</f>
        <v/>
      </c>
      <c r="AN60" s="144" t="str">
        <f>IF($B60=0,"",SUMIFS(INPUT_DATA!AN:AN,INPUT_DATA!$A:$A,$B60,INPUT_DATA!$B:$B,"S"))</f>
        <v/>
      </c>
      <c r="AO60" s="144" t="str">
        <f>IF($B60=0,"",SUMIFS(INPUT_DATA!AO:AO,INPUT_DATA!$A:$A,$B60,INPUT_DATA!$B:$B,"S"))</f>
        <v/>
      </c>
      <c r="AP60" s="144" t="str">
        <f>IF($B60=0,"",SUMIFS(INPUT_DATA!AP:AP,INPUT_DATA!$A:$A,$B60,INPUT_DATA!$B:$B,"S"))</f>
        <v/>
      </c>
      <c r="AQ60" s="145" t="str">
        <f t="shared" si="9"/>
        <v/>
      </c>
      <c r="AR60" s="146" t="str">
        <f t="shared" si="10"/>
        <v/>
      </c>
      <c r="AS60" s="147" t="str">
        <f t="shared" si="11"/>
        <v/>
      </c>
      <c r="AT60" s="145" t="str">
        <f>IF($B60=0,"",SUMIFS(INPUT_DATA!AQ:AQ,INPUT_DATA!$A:$A,$B60,INPUT_DATA!$B:$B,"S"))</f>
        <v/>
      </c>
      <c r="AU60" s="146" t="str">
        <f>IF($B60=0,"",SUMIFS(INPUT_DATA!AR:AR,INPUT_DATA!$A:$A,$B60,INPUT_DATA!$B:$B,"S"))</f>
        <v/>
      </c>
      <c r="AV60" s="147" t="str">
        <f>IF($B60=0,"",SUMIFS(INPUT_DATA!AS:AS,INPUT_DATA!$A:$A,$B60,INPUT_DATA!$B:$B,"S"))</f>
        <v/>
      </c>
      <c r="AW60" s="145" t="str">
        <f t="shared" si="12"/>
        <v/>
      </c>
      <c r="AX60" s="146" t="str">
        <f t="shared" si="13"/>
        <v/>
      </c>
      <c r="AY60" s="147" t="str">
        <f t="shared" si="14"/>
        <v/>
      </c>
      <c r="AZ60" s="148"/>
      <c r="BA60" s="138" t="str">
        <f>IF($B60=0,"",SUMIFS(INPUT_DATA!C:C,INPUT_DATA!$A:$A,$B60,INPUT_DATA!$B:$B,"D"))</f>
        <v/>
      </c>
      <c r="BB60" s="149" t="str">
        <f>IF($B60=0,"",SUMIFS(INPUT_DATA!E:E,INPUT_DATA!$A:$A,$B60,INPUT_DATA!$B:$B,"D"))</f>
        <v/>
      </c>
      <c r="BC60" s="149" t="str">
        <f>IF($B60=0,"",SUMIFS(INPUT_DATA!F:F,INPUT_DATA!$A:$A,$B60,INPUT_DATA!$B:$B,"D"))</f>
        <v/>
      </c>
      <c r="BD60" s="149" t="str">
        <f>IF($B60=0,"",SUMIFS(INPUT_DATA!G:G,INPUT_DATA!$A:$A,$B60,INPUT_DATA!$B:$B,"D"))</f>
        <v/>
      </c>
      <c r="BE60" s="149" t="str">
        <f>IF($B60=0,"",SUMIFS(INPUT_DATA!H:H,INPUT_DATA!$A:$A,$B60,INPUT_DATA!$B:$B,"D"))</f>
        <v/>
      </c>
      <c r="BF60" s="149" t="str">
        <f>IF($B60=0,"",SUMIFS(INPUT_DATA!I:I,INPUT_DATA!$A:$A,$B60,INPUT_DATA!$B:$B,"D"))</f>
        <v/>
      </c>
      <c r="BG60" s="149" t="str">
        <f>IF($B60=0,"",SUMIFS(INPUT_DATA!J:J,INPUT_DATA!$A:$A,$B60,INPUT_DATA!$B:$B,"D"))</f>
        <v/>
      </c>
      <c r="BH60" s="149" t="str">
        <f>IF($B60=0,"",SUMIFS(INPUT_DATA!K:K,INPUT_DATA!$A:$A,$B60,INPUT_DATA!$B:$B,"D"))</f>
        <v/>
      </c>
      <c r="BI60" s="149" t="str">
        <f>IF($B60=0,"",SUMIFS(INPUT_DATA!L:L,INPUT_DATA!$A:$A,$B60,INPUT_DATA!$B:$B,"D"))</f>
        <v/>
      </c>
      <c r="BJ60" s="149" t="str">
        <f>IF($B60=0,"",SUMIFS(INPUT_DATA!M:M,INPUT_DATA!$A:$A,$B60,INPUT_DATA!$B:$B,"D"))</f>
        <v/>
      </c>
      <c r="BK60" s="149" t="str">
        <f>IF($B60=0,"",SUMIFS(INPUT_DATA!N:N,INPUT_DATA!$A:$A,$B60,INPUT_DATA!$B:$B,"D"))</f>
        <v/>
      </c>
      <c r="BL60" s="150" t="str">
        <f t="shared" si="5"/>
        <v/>
      </c>
      <c r="BM60" s="150" t="str">
        <f>IF($B60=0,"",SUMIFS(INPUT_DATA!O:O,INPUT_DATA!$A:$A,$B60,INPUT_DATA!$B:$B,"D"))</f>
        <v/>
      </c>
      <c r="BN60" s="150" t="str">
        <f t="shared" si="15"/>
        <v/>
      </c>
      <c r="BO60" s="153" t="str">
        <f>IF($B60=0,"",SUMIFS(INPUT_DATA!P:P,INPUT_DATA!$A:$A,$B60,INPUT_DATA!$B:$B,"D"))</f>
        <v/>
      </c>
      <c r="BP60" s="139" t="str">
        <f>IF($B60=0,"",SUMIFS(INPUT_DATA!Q:Q,INPUT_DATA!$A:$A,$B60,INPUT_DATA!$B:$B,"D"))</f>
        <v/>
      </c>
      <c r="BQ60" s="139" t="str">
        <f>IF($B60=0,"",SUMIFS(INPUT_DATA!R:R,INPUT_DATA!$A:$A,$B60,INPUT_DATA!$B:$B,"D"))</f>
        <v/>
      </c>
      <c r="BR60" s="149" t="str">
        <f>IF($B60=0,"",SUMIFS(INPUT_DATA!S:S,INPUT_DATA!$A:$A,$B60,INPUT_DATA!$B:$B,"D"))</f>
        <v/>
      </c>
      <c r="BS60" s="149" t="str">
        <f>IF($B60=0,"",SUMIFS(INPUT_DATA!T:T,INPUT_DATA!$A:$A,$B60,INPUT_DATA!$B:$B,"D"))</f>
        <v/>
      </c>
      <c r="BT60" s="149" t="str">
        <f>IF($B60=0,"",SUMIFS(INPUT_DATA!U:U,INPUT_DATA!$A:$A,$B60,INPUT_DATA!$B:$B,"D"))</f>
        <v/>
      </c>
      <c r="BU60" s="149" t="str">
        <f>IF($B60=0,"",SUMIFS(INPUT_DATA!V:V,INPUT_DATA!$A:$A,$B60,INPUT_DATA!$B:$B,"D"))</f>
        <v/>
      </c>
      <c r="BV60" s="149" t="str">
        <f>IF($B60=0,"",SUMIFS(INPUT_DATA!W:W,INPUT_DATA!$A:$A,$B60,INPUT_DATA!$B:$B,"D"))</f>
        <v/>
      </c>
      <c r="BW60" s="149" t="str">
        <f>IF($B60=0,"",SUMIFS(INPUT_DATA!X:X,INPUT_DATA!$A:$A,$B60,INPUT_DATA!$B:$B,"D"))</f>
        <v/>
      </c>
      <c r="BX60" s="149" t="str">
        <f>IF($B60=0,"",SUMIFS(INPUT_DATA!Y:Y,INPUT_DATA!$A:$A,$B60,INPUT_DATA!$B:$B,"D"))</f>
        <v/>
      </c>
      <c r="BY60" s="149" t="str">
        <f>IF($B60=0,"",SUMIFS(INPUT_DATA!Z:Z,INPUT_DATA!$A:$A,$B60,INPUT_DATA!$B:$B,"D"))</f>
        <v/>
      </c>
      <c r="BZ60" s="149" t="str">
        <f>IF($B60=0,"",SUMIFS(INPUT_DATA!AA:AA,INPUT_DATA!$A:$A,$B60,INPUT_DATA!$B:$B,"D"))</f>
        <v/>
      </c>
      <c r="CA60" s="149" t="str">
        <f>IF($B60=0,"",SUMIFS(INPUT_DATA!AB:AB,INPUT_DATA!$A:$A,$B60,INPUT_DATA!$B:$B,"D"))</f>
        <v/>
      </c>
      <c r="CB60" s="149" t="str">
        <f>IF($B60=0,"",SUMIFS(INPUT_DATA!AC:AC,INPUT_DATA!$A:$A,$B60,INPUT_DATA!$B:$B,"D"))</f>
        <v/>
      </c>
      <c r="CC60" s="149" t="str">
        <f>IF($B60=0,"",SUMIFS(INPUT_DATA!AD:AD,INPUT_DATA!$A:$A,$B60,INPUT_DATA!$B:$B,"D"))</f>
        <v/>
      </c>
      <c r="CD60" s="149" t="str">
        <f>IF($B60=0,"",SUMIFS(INPUT_DATA!AE:AE,INPUT_DATA!$A:$A,$B60,INPUT_DATA!$B:$B,"D"))</f>
        <v/>
      </c>
      <c r="CE60" s="149" t="str">
        <f>IF($B60=0,"",SUMIFS(INPUT_DATA!AF:AF,INPUT_DATA!$A:$A,$B60,INPUT_DATA!$B:$B,"D"))</f>
        <v/>
      </c>
      <c r="CF60" s="149" t="str">
        <f>IF($B60=0,"",SUMIFS(INPUT_DATA!AG:AG,INPUT_DATA!$A:$A,$B60,INPUT_DATA!$B:$B,"D"))</f>
        <v/>
      </c>
      <c r="CG60" s="149" t="str">
        <f>IF($B60=0,"",SUMIFS(INPUT_DATA!AH:AH,INPUT_DATA!$A:$A,$B60,INPUT_DATA!$B:$B,"D"))</f>
        <v/>
      </c>
      <c r="CH60" s="149" t="str">
        <f>IF($B60=0,"",SUMIFS(INPUT_DATA!AI:AI,INPUT_DATA!$A:$A,$B60,INPUT_DATA!$B:$B,"D"))</f>
        <v/>
      </c>
      <c r="CI60" s="149" t="str">
        <f>IF($B60=0,"",SUMIFS(INPUT_DATA!AJ:AJ,INPUT_DATA!$A:$A,$B60,INPUT_DATA!$B:$B,"D"))</f>
        <v/>
      </c>
      <c r="CJ60" s="140" t="str">
        <f>IF($B60=0,"",SUMIFS(INPUT_DATA!AK:AK,INPUT_DATA!$A:$A,$B60,INPUT_DATA!$B:$B,"D"))</f>
        <v/>
      </c>
      <c r="CK60" s="140" t="str">
        <f>IF($B60=0,"",SUMIFS(INPUT_DATA!AL:AL,INPUT_DATA!$A:$A,$B60,INPUT_DATA!$B:$B,"D"))</f>
        <v/>
      </c>
      <c r="CL60" s="140" t="str">
        <f>IF($B60=0,"",SUMIFS(INPUT_DATA!AM:AM,INPUT_DATA!$A:$A,$B60,INPUT_DATA!$B:$B,"D"))</f>
        <v/>
      </c>
      <c r="CM60" s="140" t="str">
        <f>IF($B60=0,"",SUMIFS(INPUT_DATA!AN:AN,INPUT_DATA!$A:$A,$B60,INPUT_DATA!$B:$B,"D"))</f>
        <v/>
      </c>
      <c r="CN60" s="140" t="str">
        <f>IF($B60=0,"",SUMIFS(INPUT_DATA!AO:AO,INPUT_DATA!$A:$A,$B60,INPUT_DATA!$B:$B,"D"))</f>
        <v/>
      </c>
      <c r="CO60" s="140" t="str">
        <f>IF($B60=0,"",SUMIFS(INPUT_DATA!AP:AP,INPUT_DATA!$A:$A,$B60,INPUT_DATA!$B:$B,"D"))</f>
        <v/>
      </c>
      <c r="CP60" s="154" t="str">
        <f t="shared" si="6"/>
        <v/>
      </c>
      <c r="CQ60" s="154" t="str">
        <f t="shared" si="2"/>
        <v/>
      </c>
      <c r="CR60" s="154" t="str">
        <f t="shared" si="3"/>
        <v/>
      </c>
      <c r="CS60" s="139" t="str">
        <f>IF($B60=0,"",SUMIFS(INPUT_DATA!AQ:AQ,INPUT_DATA!$A:$A,$B60,INPUT_DATA!$B:$B,"D"))</f>
        <v/>
      </c>
      <c r="CT60" s="154" t="str">
        <f>IF($B60=0,"",SUMIFS(INPUT_DATA!AR:AR,INPUT_DATA!$A:$A,$B60,INPUT_DATA!$B:$B,"D"))</f>
        <v/>
      </c>
      <c r="CU60" s="154" t="str">
        <f>IF($B60=0,"",SUMIFS(INPUT_DATA!AS:AS,INPUT_DATA!$A:$A,$B60,INPUT_DATA!$B:$B,"D"))</f>
        <v/>
      </c>
      <c r="CV60" s="139" t="str">
        <f t="shared" si="17"/>
        <v/>
      </c>
      <c r="CW60" s="154" t="str">
        <f t="shared" si="18"/>
        <v/>
      </c>
      <c r="CX60" s="155" t="str">
        <f t="shared" si="19"/>
        <v/>
      </c>
      <c r="CY60" s="148"/>
    </row>
    <row r="61" spans="1:103">
      <c r="A61" s="156">
        <f t="shared" si="20"/>
        <v>-12</v>
      </c>
      <c r="B61" s="137">
        <f>INPUT_DATA!CR48</f>
        <v>0</v>
      </c>
      <c r="C61" s="139" t="str">
        <f>IF($B61=0,"",SUMIFS(INPUT_DATA!C:C,INPUT_DATA!$A:$A,$B61,INPUT_DATA!$B:$B,"S"))</f>
        <v/>
      </c>
      <c r="D61" s="139" t="str">
        <f>IF($B61=0,"",SUMIFS(INPUT_DATA!D:D,INPUT_DATA!$A:$A,$B61,INPUT_DATA!$B:$B,"S"))</f>
        <v/>
      </c>
      <c r="E61" s="140" t="str">
        <f>IF($B61=0,"",SUMIFS(INPUT_DATA!E:E,INPUT_DATA!$A:$A,$B61,INPUT_DATA!$B:$B,"S"))</f>
        <v/>
      </c>
      <c r="F61" s="140" t="str">
        <f>IF($B61=0,"",SUMIFS(INPUT_DATA!F:F,INPUT_DATA!$A:$A,$B61,INPUT_DATA!$B:$B,"S"))</f>
        <v/>
      </c>
      <c r="G61" s="140" t="str">
        <f>IF($B61=0,"",SUMIFS(INPUT_DATA!G:G,INPUT_DATA!$A:$A,$B61,INPUT_DATA!$B:$B,"S"))</f>
        <v/>
      </c>
      <c r="H61" s="140" t="str">
        <f>IF($B61=0,"",SUMIFS(INPUT_DATA!H:H,INPUT_DATA!$A:$A,$B61,INPUT_DATA!$B:$B,"S"))</f>
        <v/>
      </c>
      <c r="I61" s="140" t="str">
        <f>IF($B61=0,"",SUMIFS(INPUT_DATA!I:I,INPUT_DATA!$A:$A,$B61,INPUT_DATA!$B:$B,"S"))</f>
        <v/>
      </c>
      <c r="J61" s="140" t="str">
        <f>IF($B61=0,"",SUMIFS(INPUT_DATA!J:J,INPUT_DATA!$A:$A,$B61,INPUT_DATA!$B:$B,"S"))</f>
        <v/>
      </c>
      <c r="K61" s="140" t="str">
        <f>IF($B61=0,"",SUMIFS(INPUT_DATA!K:K,INPUT_DATA!$A:$A,$B61,INPUT_DATA!$B:$B,"S"))</f>
        <v/>
      </c>
      <c r="L61" s="140" t="str">
        <f>IF($B61=0,"",SUMIFS(INPUT_DATA!L:L,INPUT_DATA!$A:$A,$B61,INPUT_DATA!$B:$B,"S"))</f>
        <v/>
      </c>
      <c r="M61" s="140" t="str">
        <f>IF($B61=0,"",SUMIFS(INPUT_DATA!M:M,INPUT_DATA!$A:$A,$B61,INPUT_DATA!$B:$B,"S"))</f>
        <v/>
      </c>
      <c r="N61" s="140" t="str">
        <f>IF($B61=0,"",SUMIFS(INPUT_DATA!N:N,INPUT_DATA!$A:$A,$B61,INPUT_DATA!$B:$B,"S"))</f>
        <v/>
      </c>
      <c r="O61" s="141" t="str">
        <f t="shared" si="7"/>
        <v/>
      </c>
      <c r="P61" s="142" t="str">
        <f>IF($B61=0,"",SUMIFS(INPUT_DATA!O:O,INPUT_DATA!$A:$A,$B61,INPUT_DATA!$B:$B,"S"))</f>
        <v/>
      </c>
      <c r="Q61" s="142" t="str">
        <f t="shared" si="8"/>
        <v/>
      </c>
      <c r="R61" s="142" t="str">
        <f>IF($B61=0,"",SUMIFS(INPUT_DATA!BL:BL,INPUT_DATA!$A:$A,$B61,INPUT_DATA!$B:$B,"S"))</f>
        <v/>
      </c>
      <c r="S61" s="143" t="str">
        <f>IF($B61=0,"",SUMIFS(INPUT_DATA!P:P,INPUT_DATA!$A:$A,$B61,INPUT_DATA!$B:$B,"S"))</f>
        <v/>
      </c>
      <c r="T61" s="143" t="str">
        <f>IF($B61=0,"",SUMIFS(INPUT_DATA!Q:Q,INPUT_DATA!$A:$A,$B61,INPUT_DATA!$B:$B,"S"))</f>
        <v/>
      </c>
      <c r="U61" s="143" t="str">
        <f>IF($B61=0,"",SUMIFS(INPUT_DATA!R:R,INPUT_DATA!$A:$A,$B61,INPUT_DATA!$B:$B,"S"))</f>
        <v/>
      </c>
      <c r="V61" s="144" t="str">
        <f>IF($B61=0,"",SUMIFS(INPUT_DATA!S:S,INPUT_DATA!$A:$A,$B61,INPUT_DATA!$B:$B,"S"))</f>
        <v/>
      </c>
      <c r="W61" s="144" t="str">
        <f>IF($B61=0,"",SUMIFS(INPUT_DATA!T:T,INPUT_DATA!$A:$A,$B61,INPUT_DATA!$B:$B,"S"))</f>
        <v/>
      </c>
      <c r="X61" s="144" t="str">
        <f>IF($B61=0,"",SUMIFS(INPUT_DATA!U:U,INPUT_DATA!$A:$A,$B61,INPUT_DATA!$B:$B,"S"))</f>
        <v/>
      </c>
      <c r="Y61" s="144" t="str">
        <f>IF($B61=0,"",SUMIFS(INPUT_DATA!V:V,INPUT_DATA!$A:$A,$B61,INPUT_DATA!$B:$B,"S"))</f>
        <v/>
      </c>
      <c r="Z61" s="144" t="str">
        <f>IF($B61=0,"",SUMIFS(INPUT_DATA!W:W,INPUT_DATA!$A:$A,$B61,INPUT_DATA!$B:$B,"S"))</f>
        <v/>
      </c>
      <c r="AA61" s="144" t="str">
        <f>IF($B61=0,"",SUMIFS(INPUT_DATA!X:X,INPUT_DATA!$A:$A,$B61,INPUT_DATA!$B:$B,"S"))</f>
        <v/>
      </c>
      <c r="AB61" s="144" t="str">
        <f>IF($B61=0,"",SUMIFS(INPUT_DATA!Y:Y,INPUT_DATA!$A:$A,$B61,INPUT_DATA!$B:$B,"S"))</f>
        <v/>
      </c>
      <c r="AC61" s="144" t="str">
        <f>IF($B61=0,"",SUMIFS(INPUT_DATA!Z:Z,INPUT_DATA!$A:$A,$B61,INPUT_DATA!$B:$B,"S"))</f>
        <v/>
      </c>
      <c r="AD61" s="144" t="str">
        <f>IF($B61=0,"",SUMIFS(INPUT_DATA!AA:AA,INPUT_DATA!$A:$A,$B61,INPUT_DATA!$B:$B,"S"))</f>
        <v/>
      </c>
      <c r="AE61" s="144" t="str">
        <f>IF($B61=0,"",SUMIFS(INPUT_DATA!AB:AB,INPUT_DATA!$A:$A,$B61,INPUT_DATA!$B:$B,"S"))</f>
        <v/>
      </c>
      <c r="AF61" s="144" t="str">
        <f>IF($B61=0,"",SUMIFS(INPUT_DATA!AC:AC,INPUT_DATA!$A:$A,$B61,INPUT_DATA!$B:$B,"S"))</f>
        <v/>
      </c>
      <c r="AG61" s="144" t="str">
        <f>IF($B61=0,"",SUMIFS(INPUT_DATA!AD:AD,INPUT_DATA!$A:$A,$B61,INPUT_DATA!$B:$B,"S"))</f>
        <v/>
      </c>
      <c r="AH61" s="144" t="str">
        <f>IF($B61=0,"",SUMIFS(INPUT_DATA!AE:AE,INPUT_DATA!$A:$A,$B61,INPUT_DATA!$B:$B,"S"))</f>
        <v/>
      </c>
      <c r="AI61" s="144" t="str">
        <f>IF($B61=0,"",SUMIFS(INPUT_DATA!AF:AF,INPUT_DATA!$A:$A,$B61,INPUT_DATA!$B:$B,"S"))</f>
        <v/>
      </c>
      <c r="AJ61" s="144" t="str">
        <f>IF($B61=0,"",SUMIFS(INPUT_DATA!AG:AG,INPUT_DATA!$A:$A,$B61,INPUT_DATA!$B:$B,"S"))</f>
        <v/>
      </c>
      <c r="AK61" s="144" t="str">
        <f>IF($B61=0,"",SUMIFS(INPUT_DATA!AK:AK,INPUT_DATA!$A:$A,$B61,INPUT_DATA!$B:$B,"S"))</f>
        <v/>
      </c>
      <c r="AL61" s="144" t="str">
        <f>IF($B61=0,"",SUMIFS(INPUT_DATA!AL:AL,INPUT_DATA!$A:$A,$B61,INPUT_DATA!$B:$B,"S"))</f>
        <v/>
      </c>
      <c r="AM61" s="144" t="str">
        <f>IF($B61=0,"",SUMIFS(INPUT_DATA!AM:AM,INPUT_DATA!$A:$A,$B61,INPUT_DATA!$B:$B,"S"))</f>
        <v/>
      </c>
      <c r="AN61" s="144" t="str">
        <f>IF($B61=0,"",SUMIFS(INPUT_DATA!AN:AN,INPUT_DATA!$A:$A,$B61,INPUT_DATA!$B:$B,"S"))</f>
        <v/>
      </c>
      <c r="AO61" s="144" t="str">
        <f>IF($B61=0,"",SUMIFS(INPUT_DATA!AO:AO,INPUT_DATA!$A:$A,$B61,INPUT_DATA!$B:$B,"S"))</f>
        <v/>
      </c>
      <c r="AP61" s="144" t="str">
        <f>IF($B61=0,"",SUMIFS(INPUT_DATA!AP:AP,INPUT_DATA!$A:$A,$B61,INPUT_DATA!$B:$B,"S"))</f>
        <v/>
      </c>
      <c r="AQ61" s="145" t="str">
        <f t="shared" si="9"/>
        <v/>
      </c>
      <c r="AR61" s="146" t="str">
        <f t="shared" si="10"/>
        <v/>
      </c>
      <c r="AS61" s="147" t="str">
        <f t="shared" si="11"/>
        <v/>
      </c>
      <c r="AT61" s="145" t="str">
        <f>IF($B61=0,"",SUMIFS(INPUT_DATA!AQ:AQ,INPUT_DATA!$A:$A,$B61,INPUT_DATA!$B:$B,"S"))</f>
        <v/>
      </c>
      <c r="AU61" s="146" t="str">
        <f>IF($B61=0,"",SUMIFS(INPUT_DATA!AR:AR,INPUT_DATA!$A:$A,$B61,INPUT_DATA!$B:$B,"S"))</f>
        <v/>
      </c>
      <c r="AV61" s="147" t="str">
        <f>IF($B61=0,"",SUMIFS(INPUT_DATA!AS:AS,INPUT_DATA!$A:$A,$B61,INPUT_DATA!$B:$B,"S"))</f>
        <v/>
      </c>
      <c r="AW61" s="145" t="str">
        <f t="shared" si="12"/>
        <v/>
      </c>
      <c r="AX61" s="146" t="str">
        <f t="shared" si="13"/>
        <v/>
      </c>
      <c r="AY61" s="147" t="str">
        <f t="shared" si="14"/>
        <v/>
      </c>
      <c r="AZ61" s="148"/>
      <c r="BA61" s="138" t="str">
        <f>IF($B61=0,"",SUMIFS(INPUT_DATA!C:C,INPUT_DATA!$A:$A,$B61,INPUT_DATA!$B:$B,"D"))</f>
        <v/>
      </c>
      <c r="BB61" s="149" t="str">
        <f>IF($B61=0,"",SUMIFS(INPUT_DATA!E:E,INPUT_DATA!$A:$A,$B61,INPUT_DATA!$B:$B,"D"))</f>
        <v/>
      </c>
      <c r="BC61" s="149" t="str">
        <f>IF($B61=0,"",SUMIFS(INPUT_DATA!F:F,INPUT_DATA!$A:$A,$B61,INPUT_DATA!$B:$B,"D"))</f>
        <v/>
      </c>
      <c r="BD61" s="149" t="str">
        <f>IF($B61=0,"",SUMIFS(INPUT_DATA!G:G,INPUT_DATA!$A:$A,$B61,INPUT_DATA!$B:$B,"D"))</f>
        <v/>
      </c>
      <c r="BE61" s="149" t="str">
        <f>IF($B61=0,"",SUMIFS(INPUT_DATA!H:H,INPUT_DATA!$A:$A,$B61,INPUT_DATA!$B:$B,"D"))</f>
        <v/>
      </c>
      <c r="BF61" s="149" t="str">
        <f>IF($B61=0,"",SUMIFS(INPUT_DATA!I:I,INPUT_DATA!$A:$A,$B61,INPUT_DATA!$B:$B,"D"))</f>
        <v/>
      </c>
      <c r="BG61" s="149" t="str">
        <f>IF($B61=0,"",SUMIFS(INPUT_DATA!J:J,INPUT_DATA!$A:$A,$B61,INPUT_DATA!$B:$B,"D"))</f>
        <v/>
      </c>
      <c r="BH61" s="149" t="str">
        <f>IF($B61=0,"",SUMIFS(INPUT_DATA!K:K,INPUT_DATA!$A:$A,$B61,INPUT_DATA!$B:$B,"D"))</f>
        <v/>
      </c>
      <c r="BI61" s="149" t="str">
        <f>IF($B61=0,"",SUMIFS(INPUT_DATA!L:L,INPUT_DATA!$A:$A,$B61,INPUT_DATA!$B:$B,"D"))</f>
        <v/>
      </c>
      <c r="BJ61" s="149" t="str">
        <f>IF($B61=0,"",SUMIFS(INPUT_DATA!M:M,INPUT_DATA!$A:$A,$B61,INPUT_DATA!$B:$B,"D"))</f>
        <v/>
      </c>
      <c r="BK61" s="149" t="str">
        <f>IF($B61=0,"",SUMIFS(INPUT_DATA!N:N,INPUT_DATA!$A:$A,$B61,INPUT_DATA!$B:$B,"D"))</f>
        <v/>
      </c>
      <c r="BL61" s="150" t="str">
        <f t="shared" si="5"/>
        <v/>
      </c>
      <c r="BM61" s="150" t="str">
        <f>IF($B61=0,"",SUMIFS(INPUT_DATA!O:O,INPUT_DATA!$A:$A,$B61,INPUT_DATA!$B:$B,"D"))</f>
        <v/>
      </c>
      <c r="BN61" s="150" t="str">
        <f t="shared" si="15"/>
        <v/>
      </c>
      <c r="BO61" s="153" t="str">
        <f>IF($B61=0,"",SUMIFS(INPUT_DATA!P:P,INPUT_DATA!$A:$A,$B61,INPUT_DATA!$B:$B,"D"))</f>
        <v/>
      </c>
      <c r="BP61" s="139" t="str">
        <f>IF($B61=0,"",SUMIFS(INPUT_DATA!Q:Q,INPUT_DATA!$A:$A,$B61,INPUT_DATA!$B:$B,"D"))</f>
        <v/>
      </c>
      <c r="BQ61" s="139" t="str">
        <f>IF($B61=0,"",SUMIFS(INPUT_DATA!R:R,INPUT_DATA!$A:$A,$B61,INPUT_DATA!$B:$B,"D"))</f>
        <v/>
      </c>
      <c r="BR61" s="149" t="str">
        <f>IF($B61=0,"",SUMIFS(INPUT_DATA!S:S,INPUT_DATA!$A:$A,$B61,INPUT_DATA!$B:$B,"D"))</f>
        <v/>
      </c>
      <c r="BS61" s="149" t="str">
        <f>IF($B61=0,"",SUMIFS(INPUT_DATA!T:T,INPUT_DATA!$A:$A,$B61,INPUT_DATA!$B:$B,"D"))</f>
        <v/>
      </c>
      <c r="BT61" s="149" t="str">
        <f>IF($B61=0,"",SUMIFS(INPUT_DATA!U:U,INPUT_DATA!$A:$A,$B61,INPUT_DATA!$B:$B,"D"))</f>
        <v/>
      </c>
      <c r="BU61" s="149" t="str">
        <f>IF($B61=0,"",SUMIFS(INPUT_DATA!V:V,INPUT_DATA!$A:$A,$B61,INPUT_DATA!$B:$B,"D"))</f>
        <v/>
      </c>
      <c r="BV61" s="149" t="str">
        <f>IF($B61=0,"",SUMIFS(INPUT_DATA!W:W,INPUT_DATA!$A:$A,$B61,INPUT_DATA!$B:$B,"D"))</f>
        <v/>
      </c>
      <c r="BW61" s="149" t="str">
        <f>IF($B61=0,"",SUMIFS(INPUT_DATA!X:X,INPUT_DATA!$A:$A,$B61,INPUT_DATA!$B:$B,"D"))</f>
        <v/>
      </c>
      <c r="BX61" s="149" t="str">
        <f>IF($B61=0,"",SUMIFS(INPUT_DATA!Y:Y,INPUT_DATA!$A:$A,$B61,INPUT_DATA!$B:$B,"D"))</f>
        <v/>
      </c>
      <c r="BY61" s="149" t="str">
        <f>IF($B61=0,"",SUMIFS(INPUT_DATA!Z:Z,INPUT_DATA!$A:$A,$B61,INPUT_DATA!$B:$B,"D"))</f>
        <v/>
      </c>
      <c r="BZ61" s="149" t="str">
        <f>IF($B61=0,"",SUMIFS(INPUT_DATA!AA:AA,INPUT_DATA!$A:$A,$B61,INPUT_DATA!$B:$B,"D"))</f>
        <v/>
      </c>
      <c r="CA61" s="149" t="str">
        <f>IF($B61=0,"",SUMIFS(INPUT_DATA!AB:AB,INPUT_DATA!$A:$A,$B61,INPUT_DATA!$B:$B,"D"))</f>
        <v/>
      </c>
      <c r="CB61" s="149" t="str">
        <f>IF($B61=0,"",SUMIFS(INPUT_DATA!AC:AC,INPUT_DATA!$A:$A,$B61,INPUT_DATA!$B:$B,"D"))</f>
        <v/>
      </c>
      <c r="CC61" s="149" t="str">
        <f>IF($B61=0,"",SUMIFS(INPUT_DATA!AD:AD,INPUT_DATA!$A:$A,$B61,INPUT_DATA!$B:$B,"D"))</f>
        <v/>
      </c>
      <c r="CD61" s="149" t="str">
        <f>IF($B61=0,"",SUMIFS(INPUT_DATA!AE:AE,INPUT_DATA!$A:$A,$B61,INPUT_DATA!$B:$B,"D"))</f>
        <v/>
      </c>
      <c r="CE61" s="149" t="str">
        <f>IF($B61=0,"",SUMIFS(INPUT_DATA!AF:AF,INPUT_DATA!$A:$A,$B61,INPUT_DATA!$B:$B,"D"))</f>
        <v/>
      </c>
      <c r="CF61" s="149" t="str">
        <f>IF($B61=0,"",SUMIFS(INPUT_DATA!AG:AG,INPUT_DATA!$A:$A,$B61,INPUT_DATA!$B:$B,"D"))</f>
        <v/>
      </c>
      <c r="CG61" s="149" t="str">
        <f>IF($B61=0,"",SUMIFS(INPUT_DATA!AH:AH,INPUT_DATA!$A:$A,$B61,INPUT_DATA!$B:$B,"D"))</f>
        <v/>
      </c>
      <c r="CH61" s="149" t="str">
        <f>IF($B61=0,"",SUMIFS(INPUT_DATA!AI:AI,INPUT_DATA!$A:$A,$B61,INPUT_DATA!$B:$B,"D"))</f>
        <v/>
      </c>
      <c r="CI61" s="149" t="str">
        <f>IF($B61=0,"",SUMIFS(INPUT_DATA!AJ:AJ,INPUT_DATA!$A:$A,$B61,INPUT_DATA!$B:$B,"D"))</f>
        <v/>
      </c>
      <c r="CJ61" s="140" t="str">
        <f>IF($B61=0,"",SUMIFS(INPUT_DATA!AK:AK,INPUT_DATA!$A:$A,$B61,INPUT_DATA!$B:$B,"D"))</f>
        <v/>
      </c>
      <c r="CK61" s="140" t="str">
        <f>IF($B61=0,"",SUMIFS(INPUT_DATA!AL:AL,INPUT_DATA!$A:$A,$B61,INPUT_DATA!$B:$B,"D"))</f>
        <v/>
      </c>
      <c r="CL61" s="140" t="str">
        <f>IF($B61=0,"",SUMIFS(INPUT_DATA!AM:AM,INPUT_DATA!$A:$A,$B61,INPUT_DATA!$B:$B,"D"))</f>
        <v/>
      </c>
      <c r="CM61" s="140" t="str">
        <f>IF($B61=0,"",SUMIFS(INPUT_DATA!AN:AN,INPUT_DATA!$A:$A,$B61,INPUT_DATA!$B:$B,"D"))</f>
        <v/>
      </c>
      <c r="CN61" s="140" t="str">
        <f>IF($B61=0,"",SUMIFS(INPUT_DATA!AO:AO,INPUT_DATA!$A:$A,$B61,INPUT_DATA!$B:$B,"D"))</f>
        <v/>
      </c>
      <c r="CO61" s="140" t="str">
        <f>IF($B61=0,"",SUMIFS(INPUT_DATA!AP:AP,INPUT_DATA!$A:$A,$B61,INPUT_DATA!$B:$B,"D"))</f>
        <v/>
      </c>
      <c r="CP61" s="154" t="str">
        <f t="shared" si="6"/>
        <v/>
      </c>
      <c r="CQ61" s="154" t="str">
        <f t="shared" si="2"/>
        <v/>
      </c>
      <c r="CR61" s="154" t="str">
        <f t="shared" si="3"/>
        <v/>
      </c>
      <c r="CS61" s="139" t="str">
        <f>IF($B61=0,"",SUMIFS(INPUT_DATA!AQ:AQ,INPUT_DATA!$A:$A,$B61,INPUT_DATA!$B:$B,"D"))</f>
        <v/>
      </c>
      <c r="CT61" s="154" t="str">
        <f>IF($B61=0,"",SUMIFS(INPUT_DATA!AR:AR,INPUT_DATA!$A:$A,$B61,INPUT_DATA!$B:$B,"D"))</f>
        <v/>
      </c>
      <c r="CU61" s="154" t="str">
        <f>IF($B61=0,"",SUMIFS(INPUT_DATA!AS:AS,INPUT_DATA!$A:$A,$B61,INPUT_DATA!$B:$B,"D"))</f>
        <v/>
      </c>
      <c r="CV61" s="139" t="str">
        <f t="shared" si="17"/>
        <v/>
      </c>
      <c r="CW61" s="154" t="str">
        <f t="shared" si="18"/>
        <v/>
      </c>
      <c r="CX61" s="155" t="str">
        <f t="shared" si="19"/>
        <v/>
      </c>
      <c r="CY61" s="148"/>
    </row>
    <row r="62" spans="1:103">
      <c r="A62" s="156">
        <f t="shared" si="20"/>
        <v>-13</v>
      </c>
      <c r="B62" s="137">
        <f>INPUT_DATA!CR49</f>
        <v>0</v>
      </c>
      <c r="C62" s="139" t="str">
        <f>IF($B62=0,"",SUMIFS(INPUT_DATA!C:C,INPUT_DATA!$A:$A,$B62,INPUT_DATA!$B:$B,"S"))</f>
        <v/>
      </c>
      <c r="D62" s="139" t="str">
        <f>IF($B62=0,"",SUMIFS(INPUT_DATA!D:D,INPUT_DATA!$A:$A,$B62,INPUT_DATA!$B:$B,"S"))</f>
        <v/>
      </c>
      <c r="E62" s="140" t="str">
        <f>IF($B62=0,"",SUMIFS(INPUT_DATA!E:E,INPUT_DATA!$A:$A,$B62,INPUT_DATA!$B:$B,"S"))</f>
        <v/>
      </c>
      <c r="F62" s="140" t="str">
        <f>IF($B62=0,"",SUMIFS(INPUT_DATA!F:F,INPUT_DATA!$A:$A,$B62,INPUT_DATA!$B:$B,"S"))</f>
        <v/>
      </c>
      <c r="G62" s="140" t="str">
        <f>IF($B62=0,"",SUMIFS(INPUT_DATA!G:G,INPUT_DATA!$A:$A,$B62,INPUT_DATA!$B:$B,"S"))</f>
        <v/>
      </c>
      <c r="H62" s="140" t="str">
        <f>IF($B62=0,"",SUMIFS(INPUT_DATA!H:H,INPUT_DATA!$A:$A,$B62,INPUT_DATA!$B:$B,"S"))</f>
        <v/>
      </c>
      <c r="I62" s="140" t="str">
        <f>IF($B62=0,"",SUMIFS(INPUT_DATA!I:I,INPUT_DATA!$A:$A,$B62,INPUT_DATA!$B:$B,"S"))</f>
        <v/>
      </c>
      <c r="J62" s="140" t="str">
        <f>IF($B62=0,"",SUMIFS(INPUT_DATA!J:J,INPUT_DATA!$A:$A,$B62,INPUT_DATA!$B:$B,"S"))</f>
        <v/>
      </c>
      <c r="K62" s="140" t="str">
        <f>IF($B62=0,"",SUMIFS(INPUT_DATA!K:K,INPUT_DATA!$A:$A,$B62,INPUT_DATA!$B:$B,"S"))</f>
        <v/>
      </c>
      <c r="L62" s="140" t="str">
        <f>IF($B62=0,"",SUMIFS(INPUT_DATA!L:L,INPUT_DATA!$A:$A,$B62,INPUT_DATA!$B:$B,"S"))</f>
        <v/>
      </c>
      <c r="M62" s="140" t="str">
        <f>IF($B62=0,"",SUMIFS(INPUT_DATA!M:M,INPUT_DATA!$A:$A,$B62,INPUT_DATA!$B:$B,"S"))</f>
        <v/>
      </c>
      <c r="N62" s="140" t="str">
        <f>IF($B62=0,"",SUMIFS(INPUT_DATA!N:N,INPUT_DATA!$A:$A,$B62,INPUT_DATA!$B:$B,"S"))</f>
        <v/>
      </c>
      <c r="O62" s="141" t="str">
        <f t="shared" si="7"/>
        <v/>
      </c>
      <c r="P62" s="142" t="str">
        <f>IF($B62=0,"",SUMIFS(INPUT_DATA!O:O,INPUT_DATA!$A:$A,$B62,INPUT_DATA!$B:$B,"S"))</f>
        <v/>
      </c>
      <c r="Q62" s="142" t="str">
        <f t="shared" si="8"/>
        <v/>
      </c>
      <c r="R62" s="142" t="str">
        <f>IF($B62=0,"",SUMIFS(INPUT_DATA!BL:BL,INPUT_DATA!$A:$A,$B62,INPUT_DATA!$B:$B,"S"))</f>
        <v/>
      </c>
      <c r="S62" s="143" t="str">
        <f>IF($B62=0,"",SUMIFS(INPUT_DATA!P:P,INPUT_DATA!$A:$A,$B62,INPUT_DATA!$B:$B,"S"))</f>
        <v/>
      </c>
      <c r="T62" s="143" t="str">
        <f>IF($B62=0,"",SUMIFS(INPUT_DATA!Q:Q,INPUT_DATA!$A:$A,$B62,INPUT_DATA!$B:$B,"S"))</f>
        <v/>
      </c>
      <c r="U62" s="143" t="str">
        <f>IF($B62=0,"",SUMIFS(INPUT_DATA!R:R,INPUT_DATA!$A:$A,$B62,INPUT_DATA!$B:$B,"S"))</f>
        <v/>
      </c>
      <c r="V62" s="144" t="str">
        <f>IF($B62=0,"",SUMIFS(INPUT_DATA!S:S,INPUT_DATA!$A:$A,$B62,INPUT_DATA!$B:$B,"S"))</f>
        <v/>
      </c>
      <c r="W62" s="144" t="str">
        <f>IF($B62=0,"",SUMIFS(INPUT_DATA!T:T,INPUT_DATA!$A:$A,$B62,INPUT_DATA!$B:$B,"S"))</f>
        <v/>
      </c>
      <c r="X62" s="144" t="str">
        <f>IF($B62=0,"",SUMIFS(INPUT_DATA!U:U,INPUT_DATA!$A:$A,$B62,INPUT_DATA!$B:$B,"S"))</f>
        <v/>
      </c>
      <c r="Y62" s="144" t="str">
        <f>IF($B62=0,"",SUMIFS(INPUT_DATA!V:V,INPUT_DATA!$A:$A,$B62,INPUT_DATA!$B:$B,"S"))</f>
        <v/>
      </c>
      <c r="Z62" s="144" t="str">
        <f>IF($B62=0,"",SUMIFS(INPUT_DATA!W:W,INPUT_DATA!$A:$A,$B62,INPUT_DATA!$B:$B,"S"))</f>
        <v/>
      </c>
      <c r="AA62" s="144" t="str">
        <f>IF($B62=0,"",SUMIFS(INPUT_DATA!X:X,INPUT_DATA!$A:$A,$B62,INPUT_DATA!$B:$B,"S"))</f>
        <v/>
      </c>
      <c r="AB62" s="144" t="str">
        <f>IF($B62=0,"",SUMIFS(INPUT_DATA!Y:Y,INPUT_DATA!$A:$A,$B62,INPUT_DATA!$B:$B,"S"))</f>
        <v/>
      </c>
      <c r="AC62" s="144" t="str">
        <f>IF($B62=0,"",SUMIFS(INPUT_DATA!Z:Z,INPUT_DATA!$A:$A,$B62,INPUT_DATA!$B:$B,"S"))</f>
        <v/>
      </c>
      <c r="AD62" s="144" t="str">
        <f>IF($B62=0,"",SUMIFS(INPUT_DATA!AA:AA,INPUT_DATA!$A:$A,$B62,INPUT_DATA!$B:$B,"S"))</f>
        <v/>
      </c>
      <c r="AE62" s="144" t="str">
        <f>IF($B62=0,"",SUMIFS(INPUT_DATA!AB:AB,INPUT_DATA!$A:$A,$B62,INPUT_DATA!$B:$B,"S"))</f>
        <v/>
      </c>
      <c r="AF62" s="144" t="str">
        <f>IF($B62=0,"",SUMIFS(INPUT_DATA!AC:AC,INPUT_DATA!$A:$A,$B62,INPUT_DATA!$B:$B,"S"))</f>
        <v/>
      </c>
      <c r="AG62" s="144" t="str">
        <f>IF($B62=0,"",SUMIFS(INPUT_DATA!AD:AD,INPUT_DATA!$A:$A,$B62,INPUT_DATA!$B:$B,"S"))</f>
        <v/>
      </c>
      <c r="AH62" s="144" t="str">
        <f>IF($B62=0,"",SUMIFS(INPUT_DATA!AE:AE,INPUT_DATA!$A:$A,$B62,INPUT_DATA!$B:$B,"S"))</f>
        <v/>
      </c>
      <c r="AI62" s="144" t="str">
        <f>IF($B62=0,"",SUMIFS(INPUT_DATA!AF:AF,INPUT_DATA!$A:$A,$B62,INPUT_DATA!$B:$B,"S"))</f>
        <v/>
      </c>
      <c r="AJ62" s="144" t="str">
        <f>IF($B62=0,"",SUMIFS(INPUT_DATA!AG:AG,INPUT_DATA!$A:$A,$B62,INPUT_DATA!$B:$B,"S"))</f>
        <v/>
      </c>
      <c r="AK62" s="144" t="str">
        <f>IF($B62=0,"",SUMIFS(INPUT_DATA!AK:AK,INPUT_DATA!$A:$A,$B62,INPUT_DATA!$B:$B,"S"))</f>
        <v/>
      </c>
      <c r="AL62" s="144" t="str">
        <f>IF($B62=0,"",SUMIFS(INPUT_DATA!AL:AL,INPUT_DATA!$A:$A,$B62,INPUT_DATA!$B:$B,"S"))</f>
        <v/>
      </c>
      <c r="AM62" s="144" t="str">
        <f>IF($B62=0,"",SUMIFS(INPUT_DATA!AM:AM,INPUT_DATA!$A:$A,$B62,INPUT_DATA!$B:$B,"S"))</f>
        <v/>
      </c>
      <c r="AN62" s="144" t="str">
        <f>IF($B62=0,"",SUMIFS(INPUT_DATA!AN:AN,INPUT_DATA!$A:$A,$B62,INPUT_DATA!$B:$B,"S"))</f>
        <v/>
      </c>
      <c r="AO62" s="144" t="str">
        <f>IF($B62=0,"",SUMIFS(INPUT_DATA!AO:AO,INPUT_DATA!$A:$A,$B62,INPUT_DATA!$B:$B,"S"))</f>
        <v/>
      </c>
      <c r="AP62" s="144" t="str">
        <f>IF($B62=0,"",SUMIFS(INPUT_DATA!AP:AP,INPUT_DATA!$A:$A,$B62,INPUT_DATA!$B:$B,"S"))</f>
        <v/>
      </c>
      <c r="AQ62" s="145" t="str">
        <f t="shared" si="9"/>
        <v/>
      </c>
      <c r="AR62" s="146" t="str">
        <f t="shared" si="10"/>
        <v/>
      </c>
      <c r="AS62" s="147" t="str">
        <f t="shared" si="11"/>
        <v/>
      </c>
      <c r="AT62" s="145" t="str">
        <f>IF($B62=0,"",SUMIFS(INPUT_DATA!AQ:AQ,INPUT_DATA!$A:$A,$B62,INPUT_DATA!$B:$B,"S"))</f>
        <v/>
      </c>
      <c r="AU62" s="146" t="str">
        <f>IF($B62=0,"",SUMIFS(INPUT_DATA!AR:AR,INPUT_DATA!$A:$A,$B62,INPUT_DATA!$B:$B,"S"))</f>
        <v/>
      </c>
      <c r="AV62" s="147" t="str">
        <f>IF($B62=0,"",SUMIFS(INPUT_DATA!AS:AS,INPUT_DATA!$A:$A,$B62,INPUT_DATA!$B:$B,"S"))</f>
        <v/>
      </c>
      <c r="AW62" s="145" t="str">
        <f t="shared" si="12"/>
        <v/>
      </c>
      <c r="AX62" s="146" t="str">
        <f t="shared" si="13"/>
        <v/>
      </c>
      <c r="AY62" s="147" t="str">
        <f t="shared" si="14"/>
        <v/>
      </c>
      <c r="AZ62" s="148"/>
      <c r="BA62" s="138" t="str">
        <f>IF($B62=0,"",SUMIFS(INPUT_DATA!C:C,INPUT_DATA!$A:$A,$B62,INPUT_DATA!$B:$B,"D"))</f>
        <v/>
      </c>
      <c r="BB62" s="149" t="str">
        <f>IF($B62=0,"",SUMIFS(INPUT_DATA!E:E,INPUT_DATA!$A:$A,$B62,INPUT_DATA!$B:$B,"D"))</f>
        <v/>
      </c>
      <c r="BC62" s="149" t="str">
        <f>IF($B62=0,"",SUMIFS(INPUT_DATA!F:F,INPUT_DATA!$A:$A,$B62,INPUT_DATA!$B:$B,"D"))</f>
        <v/>
      </c>
      <c r="BD62" s="149" t="str">
        <f>IF($B62=0,"",SUMIFS(INPUT_DATA!G:G,INPUT_DATA!$A:$A,$B62,INPUT_DATA!$B:$B,"D"))</f>
        <v/>
      </c>
      <c r="BE62" s="149" t="str">
        <f>IF($B62=0,"",SUMIFS(INPUT_DATA!H:H,INPUT_DATA!$A:$A,$B62,INPUT_DATA!$B:$B,"D"))</f>
        <v/>
      </c>
      <c r="BF62" s="149" t="str">
        <f>IF($B62=0,"",SUMIFS(INPUT_DATA!I:I,INPUT_DATA!$A:$A,$B62,INPUT_DATA!$B:$B,"D"))</f>
        <v/>
      </c>
      <c r="BG62" s="149" t="str">
        <f>IF($B62=0,"",SUMIFS(INPUT_DATA!J:J,INPUT_DATA!$A:$A,$B62,INPUT_DATA!$B:$B,"D"))</f>
        <v/>
      </c>
      <c r="BH62" s="149" t="str">
        <f>IF($B62=0,"",SUMIFS(INPUT_DATA!K:K,INPUT_DATA!$A:$A,$B62,INPUT_DATA!$B:$B,"D"))</f>
        <v/>
      </c>
      <c r="BI62" s="149" t="str">
        <f>IF($B62=0,"",SUMIFS(INPUT_DATA!L:L,INPUT_DATA!$A:$A,$B62,INPUT_DATA!$B:$B,"D"))</f>
        <v/>
      </c>
      <c r="BJ62" s="149" t="str">
        <f>IF($B62=0,"",SUMIFS(INPUT_DATA!M:M,INPUT_DATA!$A:$A,$B62,INPUT_DATA!$B:$B,"D"))</f>
        <v/>
      </c>
      <c r="BK62" s="149" t="str">
        <f>IF($B62=0,"",SUMIFS(INPUT_DATA!N:N,INPUT_DATA!$A:$A,$B62,INPUT_DATA!$B:$B,"D"))</f>
        <v/>
      </c>
      <c r="BL62" s="150" t="str">
        <f t="shared" si="5"/>
        <v/>
      </c>
      <c r="BM62" s="150" t="str">
        <f>IF($B62=0,"",SUMIFS(INPUT_DATA!O:O,INPUT_DATA!$A:$A,$B62,INPUT_DATA!$B:$B,"D"))</f>
        <v/>
      </c>
      <c r="BN62" s="150" t="str">
        <f t="shared" si="15"/>
        <v/>
      </c>
      <c r="BO62" s="153" t="str">
        <f>IF($B62=0,"",SUMIFS(INPUT_DATA!P:P,INPUT_DATA!$A:$A,$B62,INPUT_DATA!$B:$B,"D"))</f>
        <v/>
      </c>
      <c r="BP62" s="139" t="str">
        <f>IF($B62=0,"",SUMIFS(INPUT_DATA!Q:Q,INPUT_DATA!$A:$A,$B62,INPUT_DATA!$B:$B,"D"))</f>
        <v/>
      </c>
      <c r="BQ62" s="139" t="str">
        <f>IF($B62=0,"",SUMIFS(INPUT_DATA!R:R,INPUT_DATA!$A:$A,$B62,INPUT_DATA!$B:$B,"D"))</f>
        <v/>
      </c>
      <c r="BR62" s="149" t="str">
        <f>IF($B62=0,"",SUMIFS(INPUT_DATA!S:S,INPUT_DATA!$A:$A,$B62,INPUT_DATA!$B:$B,"D"))</f>
        <v/>
      </c>
      <c r="BS62" s="149" t="str">
        <f>IF($B62=0,"",SUMIFS(INPUT_DATA!T:T,INPUT_DATA!$A:$A,$B62,INPUT_DATA!$B:$B,"D"))</f>
        <v/>
      </c>
      <c r="BT62" s="149" t="str">
        <f>IF($B62=0,"",SUMIFS(INPUT_DATA!U:U,INPUT_DATA!$A:$A,$B62,INPUT_DATA!$B:$B,"D"))</f>
        <v/>
      </c>
      <c r="BU62" s="149" t="str">
        <f>IF($B62=0,"",SUMIFS(INPUT_DATA!V:V,INPUT_DATA!$A:$A,$B62,INPUT_DATA!$B:$B,"D"))</f>
        <v/>
      </c>
      <c r="BV62" s="149" t="str">
        <f>IF($B62=0,"",SUMIFS(INPUT_DATA!W:W,INPUT_DATA!$A:$A,$B62,INPUT_DATA!$B:$B,"D"))</f>
        <v/>
      </c>
      <c r="BW62" s="149" t="str">
        <f>IF($B62=0,"",SUMIFS(INPUT_DATA!X:X,INPUT_DATA!$A:$A,$B62,INPUT_DATA!$B:$B,"D"))</f>
        <v/>
      </c>
      <c r="BX62" s="149" t="str">
        <f>IF($B62=0,"",SUMIFS(INPUT_DATA!Y:Y,INPUT_DATA!$A:$A,$B62,INPUT_DATA!$B:$B,"D"))</f>
        <v/>
      </c>
      <c r="BY62" s="149" t="str">
        <f>IF($B62=0,"",SUMIFS(INPUT_DATA!Z:Z,INPUT_DATA!$A:$A,$B62,INPUT_DATA!$B:$B,"D"))</f>
        <v/>
      </c>
      <c r="BZ62" s="149" t="str">
        <f>IF($B62=0,"",SUMIFS(INPUT_DATA!AA:AA,INPUT_DATA!$A:$A,$B62,INPUT_DATA!$B:$B,"D"))</f>
        <v/>
      </c>
      <c r="CA62" s="149" t="str">
        <f>IF($B62=0,"",SUMIFS(INPUT_DATA!AB:AB,INPUT_DATA!$A:$A,$B62,INPUT_DATA!$B:$B,"D"))</f>
        <v/>
      </c>
      <c r="CB62" s="149" t="str">
        <f>IF($B62=0,"",SUMIFS(INPUT_DATA!AC:AC,INPUT_DATA!$A:$A,$B62,INPUT_DATA!$B:$B,"D"))</f>
        <v/>
      </c>
      <c r="CC62" s="149" t="str">
        <f>IF($B62=0,"",SUMIFS(INPUT_DATA!AD:AD,INPUT_DATA!$A:$A,$B62,INPUT_DATA!$B:$B,"D"))</f>
        <v/>
      </c>
      <c r="CD62" s="149" t="str">
        <f>IF($B62=0,"",SUMIFS(INPUT_DATA!AE:AE,INPUT_DATA!$A:$A,$B62,INPUT_DATA!$B:$B,"D"))</f>
        <v/>
      </c>
      <c r="CE62" s="149" t="str">
        <f>IF($B62=0,"",SUMIFS(INPUT_DATA!AF:AF,INPUT_DATA!$A:$A,$B62,INPUT_DATA!$B:$B,"D"))</f>
        <v/>
      </c>
      <c r="CF62" s="149" t="str">
        <f>IF($B62=0,"",SUMIFS(INPUT_DATA!AG:AG,INPUT_DATA!$A:$A,$B62,INPUT_DATA!$B:$B,"D"))</f>
        <v/>
      </c>
      <c r="CG62" s="149" t="str">
        <f>IF($B62=0,"",SUMIFS(INPUT_DATA!AH:AH,INPUT_DATA!$A:$A,$B62,INPUT_DATA!$B:$B,"D"))</f>
        <v/>
      </c>
      <c r="CH62" s="149" t="str">
        <f>IF($B62=0,"",SUMIFS(INPUT_DATA!AI:AI,INPUT_DATA!$A:$A,$B62,INPUT_DATA!$B:$B,"D"))</f>
        <v/>
      </c>
      <c r="CI62" s="149" t="str">
        <f>IF($B62=0,"",SUMIFS(INPUT_DATA!AJ:AJ,INPUT_DATA!$A:$A,$B62,INPUT_DATA!$B:$B,"D"))</f>
        <v/>
      </c>
      <c r="CJ62" s="140" t="str">
        <f>IF($B62=0,"",SUMIFS(INPUT_DATA!AK:AK,INPUT_DATA!$A:$A,$B62,INPUT_DATA!$B:$B,"D"))</f>
        <v/>
      </c>
      <c r="CK62" s="140" t="str">
        <f>IF($B62=0,"",SUMIFS(INPUT_DATA!AL:AL,INPUT_DATA!$A:$A,$B62,INPUT_DATA!$B:$B,"D"))</f>
        <v/>
      </c>
      <c r="CL62" s="140" t="str">
        <f>IF($B62=0,"",SUMIFS(INPUT_DATA!AM:AM,INPUT_DATA!$A:$A,$B62,INPUT_DATA!$B:$B,"D"))</f>
        <v/>
      </c>
      <c r="CM62" s="140" t="str">
        <f>IF($B62=0,"",SUMIFS(INPUT_DATA!AN:AN,INPUT_DATA!$A:$A,$B62,INPUT_DATA!$B:$B,"D"))</f>
        <v/>
      </c>
      <c r="CN62" s="140" t="str">
        <f>IF($B62=0,"",SUMIFS(INPUT_DATA!AO:AO,INPUT_DATA!$A:$A,$B62,INPUT_DATA!$B:$B,"D"))</f>
        <v/>
      </c>
      <c r="CO62" s="140" t="str">
        <f>IF($B62=0,"",SUMIFS(INPUT_DATA!AP:AP,INPUT_DATA!$A:$A,$B62,INPUT_DATA!$B:$B,"D"))</f>
        <v/>
      </c>
      <c r="CP62" s="154" t="str">
        <f t="shared" si="6"/>
        <v/>
      </c>
      <c r="CQ62" s="154" t="str">
        <f t="shared" si="2"/>
        <v/>
      </c>
      <c r="CR62" s="154" t="str">
        <f t="shared" si="3"/>
        <v/>
      </c>
      <c r="CS62" s="139" t="str">
        <f>IF($B62=0,"",SUMIFS(INPUT_DATA!AQ:AQ,INPUT_DATA!$A:$A,$B62,INPUT_DATA!$B:$B,"D"))</f>
        <v/>
      </c>
      <c r="CT62" s="154" t="str">
        <f>IF($B62=0,"",SUMIFS(INPUT_DATA!AR:AR,INPUT_DATA!$A:$A,$B62,INPUT_DATA!$B:$B,"D"))</f>
        <v/>
      </c>
      <c r="CU62" s="154" t="str">
        <f>IF($B62=0,"",SUMIFS(INPUT_DATA!AS:AS,INPUT_DATA!$A:$A,$B62,INPUT_DATA!$B:$B,"D"))</f>
        <v/>
      </c>
      <c r="CV62" s="139" t="str">
        <f t="shared" si="17"/>
        <v/>
      </c>
      <c r="CW62" s="154" t="str">
        <f t="shared" si="18"/>
        <v/>
      </c>
      <c r="CX62" s="155" t="str">
        <f t="shared" si="19"/>
        <v/>
      </c>
      <c r="CY62" s="148"/>
    </row>
    <row r="63" spans="1:103">
      <c r="A63" s="156">
        <f t="shared" si="20"/>
        <v>-14</v>
      </c>
      <c r="B63" s="137">
        <f>INPUT_DATA!CR50</f>
        <v>0</v>
      </c>
      <c r="C63" s="139" t="str">
        <f>IF($B63=0,"",SUMIFS(INPUT_DATA!C:C,INPUT_DATA!$A:$A,$B63,INPUT_DATA!$B:$B,"S"))</f>
        <v/>
      </c>
      <c r="D63" s="139" t="str">
        <f>IF($B63=0,"",SUMIFS(INPUT_DATA!D:D,INPUT_DATA!$A:$A,$B63,INPUT_DATA!$B:$B,"S"))</f>
        <v/>
      </c>
      <c r="E63" s="140" t="str">
        <f>IF($B63=0,"",SUMIFS(INPUT_DATA!E:E,INPUT_DATA!$A:$A,$B63,INPUT_DATA!$B:$B,"S"))</f>
        <v/>
      </c>
      <c r="F63" s="140" t="str">
        <f>IF($B63=0,"",SUMIFS(INPUT_DATA!F:F,INPUT_DATA!$A:$A,$B63,INPUT_DATA!$B:$B,"S"))</f>
        <v/>
      </c>
      <c r="G63" s="140" t="str">
        <f>IF($B63=0,"",SUMIFS(INPUT_DATA!G:G,INPUT_DATA!$A:$A,$B63,INPUT_DATA!$B:$B,"S"))</f>
        <v/>
      </c>
      <c r="H63" s="140" t="str">
        <f>IF($B63=0,"",SUMIFS(INPUT_DATA!H:H,INPUT_DATA!$A:$A,$B63,INPUT_DATA!$B:$B,"S"))</f>
        <v/>
      </c>
      <c r="I63" s="140" t="str">
        <f>IF($B63=0,"",SUMIFS(INPUT_DATA!I:I,INPUT_DATA!$A:$A,$B63,INPUT_DATA!$B:$B,"S"))</f>
        <v/>
      </c>
      <c r="J63" s="140" t="str">
        <f>IF($B63=0,"",SUMIFS(INPUT_DATA!J:J,INPUT_DATA!$A:$A,$B63,INPUT_DATA!$B:$B,"S"))</f>
        <v/>
      </c>
      <c r="K63" s="140" t="str">
        <f>IF($B63=0,"",SUMIFS(INPUT_DATA!K:K,INPUT_DATA!$A:$A,$B63,INPUT_DATA!$B:$B,"S"))</f>
        <v/>
      </c>
      <c r="L63" s="140" t="str">
        <f>IF($B63=0,"",SUMIFS(INPUT_DATA!L:L,INPUT_DATA!$A:$A,$B63,INPUT_DATA!$B:$B,"S"))</f>
        <v/>
      </c>
      <c r="M63" s="140" t="str">
        <f>IF($B63=0,"",SUMIFS(INPUT_DATA!M:M,INPUT_DATA!$A:$A,$B63,INPUT_DATA!$B:$B,"S"))</f>
        <v/>
      </c>
      <c r="N63" s="140" t="str">
        <f>IF($B63=0,"",SUMIFS(INPUT_DATA!N:N,INPUT_DATA!$A:$A,$B63,INPUT_DATA!$B:$B,"S"))</f>
        <v/>
      </c>
      <c r="O63" s="141" t="str">
        <f t="shared" si="7"/>
        <v/>
      </c>
      <c r="P63" s="142" t="str">
        <f>IF($B63=0,"",SUMIFS(INPUT_DATA!O:O,INPUT_DATA!$A:$A,$B63,INPUT_DATA!$B:$B,"S"))</f>
        <v/>
      </c>
      <c r="Q63" s="142" t="str">
        <f t="shared" si="8"/>
        <v/>
      </c>
      <c r="R63" s="142" t="str">
        <f>IF($B63=0,"",SUMIFS(INPUT_DATA!BL:BL,INPUT_DATA!$A:$A,$B63,INPUT_DATA!$B:$B,"S"))</f>
        <v/>
      </c>
      <c r="S63" s="143" t="str">
        <f>IF($B63=0,"",SUMIFS(INPUT_DATA!P:P,INPUT_DATA!$A:$A,$B63,INPUT_DATA!$B:$B,"S"))</f>
        <v/>
      </c>
      <c r="T63" s="143" t="str">
        <f>IF($B63=0,"",SUMIFS(INPUT_DATA!Q:Q,INPUT_DATA!$A:$A,$B63,INPUT_DATA!$B:$B,"S"))</f>
        <v/>
      </c>
      <c r="U63" s="143" t="str">
        <f>IF($B63=0,"",SUMIFS(INPUT_DATA!R:R,INPUT_DATA!$A:$A,$B63,INPUT_DATA!$B:$B,"S"))</f>
        <v/>
      </c>
      <c r="V63" s="144" t="str">
        <f>IF($B63=0,"",SUMIFS(INPUT_DATA!S:S,INPUT_DATA!$A:$A,$B63,INPUT_DATA!$B:$B,"S"))</f>
        <v/>
      </c>
      <c r="W63" s="144" t="str">
        <f>IF($B63=0,"",SUMIFS(INPUT_DATA!T:T,INPUT_DATA!$A:$A,$B63,INPUT_DATA!$B:$B,"S"))</f>
        <v/>
      </c>
      <c r="X63" s="144" t="str">
        <f>IF($B63=0,"",SUMIFS(INPUT_DATA!U:U,INPUT_DATA!$A:$A,$B63,INPUT_DATA!$B:$B,"S"))</f>
        <v/>
      </c>
      <c r="Y63" s="144" t="str">
        <f>IF($B63=0,"",SUMIFS(INPUT_DATA!V:V,INPUT_DATA!$A:$A,$B63,INPUT_DATA!$B:$B,"S"))</f>
        <v/>
      </c>
      <c r="Z63" s="144" t="str">
        <f>IF($B63=0,"",SUMIFS(INPUT_DATA!W:W,INPUT_DATA!$A:$A,$B63,INPUT_DATA!$B:$B,"S"))</f>
        <v/>
      </c>
      <c r="AA63" s="144" t="str">
        <f>IF($B63=0,"",SUMIFS(INPUT_DATA!X:X,INPUT_DATA!$A:$A,$B63,INPUT_DATA!$B:$B,"S"))</f>
        <v/>
      </c>
      <c r="AB63" s="144" t="str">
        <f>IF($B63=0,"",SUMIFS(INPUT_DATA!Y:Y,INPUT_DATA!$A:$A,$B63,INPUT_DATA!$B:$B,"S"))</f>
        <v/>
      </c>
      <c r="AC63" s="144" t="str">
        <f>IF($B63=0,"",SUMIFS(INPUT_DATA!Z:Z,INPUT_DATA!$A:$A,$B63,INPUT_DATA!$B:$B,"S"))</f>
        <v/>
      </c>
      <c r="AD63" s="144" t="str">
        <f>IF($B63=0,"",SUMIFS(INPUT_DATA!AA:AA,INPUT_DATA!$A:$A,$B63,INPUT_DATA!$B:$B,"S"))</f>
        <v/>
      </c>
      <c r="AE63" s="144" t="str">
        <f>IF($B63=0,"",SUMIFS(INPUT_DATA!AB:AB,INPUT_DATA!$A:$A,$B63,INPUT_DATA!$B:$B,"S"))</f>
        <v/>
      </c>
      <c r="AF63" s="144" t="str">
        <f>IF($B63=0,"",SUMIFS(INPUT_DATA!AC:AC,INPUT_DATA!$A:$A,$B63,INPUT_DATA!$B:$B,"S"))</f>
        <v/>
      </c>
      <c r="AG63" s="144" t="str">
        <f>IF($B63=0,"",SUMIFS(INPUT_DATA!AD:AD,INPUT_DATA!$A:$A,$B63,INPUT_DATA!$B:$B,"S"))</f>
        <v/>
      </c>
      <c r="AH63" s="144" t="str">
        <f>IF($B63=0,"",SUMIFS(INPUT_DATA!AE:AE,INPUT_DATA!$A:$A,$B63,INPUT_DATA!$B:$B,"S"))</f>
        <v/>
      </c>
      <c r="AI63" s="144" t="str">
        <f>IF($B63=0,"",SUMIFS(INPUT_DATA!AF:AF,INPUT_DATA!$A:$A,$B63,INPUT_DATA!$B:$B,"S"))</f>
        <v/>
      </c>
      <c r="AJ63" s="144" t="str">
        <f>IF($B63=0,"",SUMIFS(INPUT_DATA!AG:AG,INPUT_DATA!$A:$A,$B63,INPUT_DATA!$B:$B,"S"))</f>
        <v/>
      </c>
      <c r="AK63" s="144" t="str">
        <f>IF($B63=0,"",SUMIFS(INPUT_DATA!AK:AK,INPUT_DATA!$A:$A,$B63,INPUT_DATA!$B:$B,"S"))</f>
        <v/>
      </c>
      <c r="AL63" s="144" t="str">
        <f>IF($B63=0,"",SUMIFS(INPUT_DATA!AL:AL,INPUT_DATA!$A:$A,$B63,INPUT_DATA!$B:$B,"S"))</f>
        <v/>
      </c>
      <c r="AM63" s="144" t="str">
        <f>IF($B63=0,"",SUMIFS(INPUT_DATA!AM:AM,INPUT_DATA!$A:$A,$B63,INPUT_DATA!$B:$B,"S"))</f>
        <v/>
      </c>
      <c r="AN63" s="144" t="str">
        <f>IF($B63=0,"",SUMIFS(INPUT_DATA!AN:AN,INPUT_DATA!$A:$A,$B63,INPUT_DATA!$B:$B,"S"))</f>
        <v/>
      </c>
      <c r="AO63" s="144" t="str">
        <f>IF($B63=0,"",SUMIFS(INPUT_DATA!AO:AO,INPUT_DATA!$A:$A,$B63,INPUT_DATA!$B:$B,"S"))</f>
        <v/>
      </c>
      <c r="AP63" s="144" t="str">
        <f>IF($B63=0,"",SUMIFS(INPUT_DATA!AP:AP,INPUT_DATA!$A:$A,$B63,INPUT_DATA!$B:$B,"S"))</f>
        <v/>
      </c>
      <c r="AQ63" s="145" t="str">
        <f t="shared" si="9"/>
        <v/>
      </c>
      <c r="AR63" s="146" t="str">
        <f t="shared" si="10"/>
        <v/>
      </c>
      <c r="AS63" s="147" t="str">
        <f t="shared" si="11"/>
        <v/>
      </c>
      <c r="AT63" s="145" t="str">
        <f>IF($B63=0,"",SUMIFS(INPUT_DATA!AQ:AQ,INPUT_DATA!$A:$A,$B63,INPUT_DATA!$B:$B,"S"))</f>
        <v/>
      </c>
      <c r="AU63" s="146" t="str">
        <f>IF($B63=0,"",SUMIFS(INPUT_DATA!AR:AR,INPUT_DATA!$A:$A,$B63,INPUT_DATA!$B:$B,"S"))</f>
        <v/>
      </c>
      <c r="AV63" s="147" t="str">
        <f>IF($B63=0,"",SUMIFS(INPUT_DATA!AS:AS,INPUT_DATA!$A:$A,$B63,INPUT_DATA!$B:$B,"S"))</f>
        <v/>
      </c>
      <c r="AW63" s="145" t="str">
        <f t="shared" si="12"/>
        <v/>
      </c>
      <c r="AX63" s="146" t="str">
        <f t="shared" si="13"/>
        <v/>
      </c>
      <c r="AY63" s="147" t="str">
        <f t="shared" si="14"/>
        <v/>
      </c>
      <c r="AZ63" s="148"/>
      <c r="BA63" s="138" t="str">
        <f>IF($B63=0,"",SUMIFS(INPUT_DATA!C:C,INPUT_DATA!$A:$A,$B63,INPUT_DATA!$B:$B,"D"))</f>
        <v/>
      </c>
      <c r="BB63" s="149" t="str">
        <f>IF($B63=0,"",SUMIFS(INPUT_DATA!E:E,INPUT_DATA!$A:$A,$B63,INPUT_DATA!$B:$B,"D"))</f>
        <v/>
      </c>
      <c r="BC63" s="149" t="str">
        <f>IF($B63=0,"",SUMIFS(INPUT_DATA!F:F,INPUT_DATA!$A:$A,$B63,INPUT_DATA!$B:$B,"D"))</f>
        <v/>
      </c>
      <c r="BD63" s="149" t="str">
        <f>IF($B63=0,"",SUMIFS(INPUT_DATA!G:G,INPUT_DATA!$A:$A,$B63,INPUT_DATA!$B:$B,"D"))</f>
        <v/>
      </c>
      <c r="BE63" s="149" t="str">
        <f>IF($B63=0,"",SUMIFS(INPUT_DATA!H:H,INPUT_DATA!$A:$A,$B63,INPUT_DATA!$B:$B,"D"))</f>
        <v/>
      </c>
      <c r="BF63" s="149" t="str">
        <f>IF($B63=0,"",SUMIFS(INPUT_DATA!I:I,INPUT_DATA!$A:$A,$B63,INPUT_DATA!$B:$B,"D"))</f>
        <v/>
      </c>
      <c r="BG63" s="149" t="str">
        <f>IF($B63=0,"",SUMIFS(INPUT_DATA!J:J,INPUT_DATA!$A:$A,$B63,INPUT_DATA!$B:$B,"D"))</f>
        <v/>
      </c>
      <c r="BH63" s="149" t="str">
        <f>IF($B63=0,"",SUMIFS(INPUT_DATA!K:K,INPUT_DATA!$A:$A,$B63,INPUT_DATA!$B:$B,"D"))</f>
        <v/>
      </c>
      <c r="BI63" s="149" t="str">
        <f>IF($B63=0,"",SUMIFS(INPUT_DATA!L:L,INPUT_DATA!$A:$A,$B63,INPUT_DATA!$B:$B,"D"))</f>
        <v/>
      </c>
      <c r="BJ63" s="149" t="str">
        <f>IF($B63=0,"",SUMIFS(INPUT_DATA!M:M,INPUT_DATA!$A:$A,$B63,INPUT_DATA!$B:$B,"D"))</f>
        <v/>
      </c>
      <c r="BK63" s="149" t="str">
        <f>IF($B63=0,"",SUMIFS(INPUT_DATA!N:N,INPUT_DATA!$A:$A,$B63,INPUT_DATA!$B:$B,"D"))</f>
        <v/>
      </c>
      <c r="BL63" s="150" t="str">
        <f t="shared" si="5"/>
        <v/>
      </c>
      <c r="BM63" s="150" t="str">
        <f>IF($B63=0,"",SUMIFS(INPUT_DATA!O:O,INPUT_DATA!$A:$A,$B63,INPUT_DATA!$B:$B,"D"))</f>
        <v/>
      </c>
      <c r="BN63" s="150" t="str">
        <f t="shared" si="15"/>
        <v/>
      </c>
      <c r="BO63" s="153" t="str">
        <f>IF($B63=0,"",SUMIFS(INPUT_DATA!P:P,INPUT_DATA!$A:$A,$B63,INPUT_DATA!$B:$B,"D"))</f>
        <v/>
      </c>
      <c r="BP63" s="139" t="str">
        <f>IF($B63=0,"",SUMIFS(INPUT_DATA!Q:Q,INPUT_DATA!$A:$A,$B63,INPUT_DATA!$B:$B,"D"))</f>
        <v/>
      </c>
      <c r="BQ63" s="139" t="str">
        <f>IF($B63=0,"",SUMIFS(INPUT_DATA!R:R,INPUT_DATA!$A:$A,$B63,INPUT_DATA!$B:$B,"D"))</f>
        <v/>
      </c>
      <c r="BR63" s="149" t="str">
        <f>IF($B63=0,"",SUMIFS(INPUT_DATA!S:S,INPUT_DATA!$A:$A,$B63,INPUT_DATA!$B:$B,"D"))</f>
        <v/>
      </c>
      <c r="BS63" s="149" t="str">
        <f>IF($B63=0,"",SUMIFS(INPUT_DATA!T:T,INPUT_DATA!$A:$A,$B63,INPUT_DATA!$B:$B,"D"))</f>
        <v/>
      </c>
      <c r="BT63" s="149" t="str">
        <f>IF($B63=0,"",SUMIFS(INPUT_DATA!U:U,INPUT_DATA!$A:$A,$B63,INPUT_DATA!$B:$B,"D"))</f>
        <v/>
      </c>
      <c r="BU63" s="149" t="str">
        <f>IF($B63=0,"",SUMIFS(INPUT_DATA!V:V,INPUT_DATA!$A:$A,$B63,INPUT_DATA!$B:$B,"D"))</f>
        <v/>
      </c>
      <c r="BV63" s="149" t="str">
        <f>IF($B63=0,"",SUMIFS(INPUT_DATA!W:W,INPUT_DATA!$A:$A,$B63,INPUT_DATA!$B:$B,"D"))</f>
        <v/>
      </c>
      <c r="BW63" s="149" t="str">
        <f>IF($B63=0,"",SUMIFS(INPUT_DATA!X:X,INPUT_DATA!$A:$A,$B63,INPUT_DATA!$B:$B,"D"))</f>
        <v/>
      </c>
      <c r="BX63" s="149" t="str">
        <f>IF($B63=0,"",SUMIFS(INPUT_DATA!Y:Y,INPUT_DATA!$A:$A,$B63,INPUT_DATA!$B:$B,"D"))</f>
        <v/>
      </c>
      <c r="BY63" s="149" t="str">
        <f>IF($B63=0,"",SUMIFS(INPUT_DATA!Z:Z,INPUT_DATA!$A:$A,$B63,INPUT_DATA!$B:$B,"D"))</f>
        <v/>
      </c>
      <c r="BZ63" s="149" t="str">
        <f>IF($B63=0,"",SUMIFS(INPUT_DATA!AA:AA,INPUT_DATA!$A:$A,$B63,INPUT_DATA!$B:$B,"D"))</f>
        <v/>
      </c>
      <c r="CA63" s="149" t="str">
        <f>IF($B63=0,"",SUMIFS(INPUT_DATA!AB:AB,INPUT_DATA!$A:$A,$B63,INPUT_DATA!$B:$B,"D"))</f>
        <v/>
      </c>
      <c r="CB63" s="149" t="str">
        <f>IF($B63=0,"",SUMIFS(INPUT_DATA!AC:AC,INPUT_DATA!$A:$A,$B63,INPUT_DATA!$B:$B,"D"))</f>
        <v/>
      </c>
      <c r="CC63" s="149" t="str">
        <f>IF($B63=0,"",SUMIFS(INPUT_DATA!AD:AD,INPUT_DATA!$A:$A,$B63,INPUT_DATA!$B:$B,"D"))</f>
        <v/>
      </c>
      <c r="CD63" s="149" t="str">
        <f>IF($B63=0,"",SUMIFS(INPUT_DATA!AE:AE,INPUT_DATA!$A:$A,$B63,INPUT_DATA!$B:$B,"D"))</f>
        <v/>
      </c>
      <c r="CE63" s="149" t="str">
        <f>IF($B63=0,"",SUMIFS(INPUT_DATA!AF:AF,INPUT_DATA!$A:$A,$B63,INPUT_DATA!$B:$B,"D"))</f>
        <v/>
      </c>
      <c r="CF63" s="149" t="str">
        <f>IF($B63=0,"",SUMIFS(INPUT_DATA!AG:AG,INPUT_DATA!$A:$A,$B63,INPUT_DATA!$B:$B,"D"))</f>
        <v/>
      </c>
      <c r="CG63" s="149" t="str">
        <f>IF($B63=0,"",SUMIFS(INPUT_DATA!AH:AH,INPUT_DATA!$A:$A,$B63,INPUT_DATA!$B:$B,"D"))</f>
        <v/>
      </c>
      <c r="CH63" s="149" t="str">
        <f>IF($B63=0,"",SUMIFS(INPUT_DATA!AI:AI,INPUT_DATA!$A:$A,$B63,INPUT_DATA!$B:$B,"D"))</f>
        <v/>
      </c>
      <c r="CI63" s="149" t="str">
        <f>IF($B63=0,"",SUMIFS(INPUT_DATA!AJ:AJ,INPUT_DATA!$A:$A,$B63,INPUT_DATA!$B:$B,"D"))</f>
        <v/>
      </c>
      <c r="CJ63" s="140" t="str">
        <f>IF($B63=0,"",SUMIFS(INPUT_DATA!AK:AK,INPUT_DATA!$A:$A,$B63,INPUT_DATA!$B:$B,"D"))</f>
        <v/>
      </c>
      <c r="CK63" s="140" t="str">
        <f>IF($B63=0,"",SUMIFS(INPUT_DATA!AL:AL,INPUT_DATA!$A:$A,$B63,INPUT_DATA!$B:$B,"D"))</f>
        <v/>
      </c>
      <c r="CL63" s="140" t="str">
        <f>IF($B63=0,"",SUMIFS(INPUT_DATA!AM:AM,INPUT_DATA!$A:$A,$B63,INPUT_DATA!$B:$B,"D"))</f>
        <v/>
      </c>
      <c r="CM63" s="140" t="str">
        <f>IF($B63=0,"",SUMIFS(INPUT_DATA!AN:AN,INPUT_DATA!$A:$A,$B63,INPUT_DATA!$B:$B,"D"))</f>
        <v/>
      </c>
      <c r="CN63" s="140" t="str">
        <f>IF($B63=0,"",SUMIFS(INPUT_DATA!AO:AO,INPUT_DATA!$A:$A,$B63,INPUT_DATA!$B:$B,"D"))</f>
        <v/>
      </c>
      <c r="CO63" s="140" t="str">
        <f>IF($B63=0,"",SUMIFS(INPUT_DATA!AP:AP,INPUT_DATA!$A:$A,$B63,INPUT_DATA!$B:$B,"D"))</f>
        <v/>
      </c>
      <c r="CP63" s="154" t="str">
        <f t="shared" si="6"/>
        <v/>
      </c>
      <c r="CQ63" s="154" t="str">
        <f t="shared" si="2"/>
        <v/>
      </c>
      <c r="CR63" s="154" t="str">
        <f t="shared" si="3"/>
        <v/>
      </c>
      <c r="CS63" s="139" t="str">
        <f>IF($B63=0,"",SUMIFS(INPUT_DATA!AQ:AQ,INPUT_DATA!$A:$A,$B63,INPUT_DATA!$B:$B,"D"))</f>
        <v/>
      </c>
      <c r="CT63" s="154" t="str">
        <f>IF($B63=0,"",SUMIFS(INPUT_DATA!AR:AR,INPUT_DATA!$A:$A,$B63,INPUT_DATA!$B:$B,"D"))</f>
        <v/>
      </c>
      <c r="CU63" s="154" t="str">
        <f>IF($B63=0,"",SUMIFS(INPUT_DATA!AS:AS,INPUT_DATA!$A:$A,$B63,INPUT_DATA!$B:$B,"D"))</f>
        <v/>
      </c>
      <c r="CV63" s="139" t="str">
        <f t="shared" si="17"/>
        <v/>
      </c>
      <c r="CW63" s="154" t="str">
        <f t="shared" si="18"/>
        <v/>
      </c>
      <c r="CX63" s="155" t="str">
        <f t="shared" si="19"/>
        <v/>
      </c>
      <c r="CY63" s="148"/>
    </row>
    <row r="64" spans="1:103">
      <c r="A64" s="156">
        <f t="shared" si="20"/>
        <v>-15</v>
      </c>
      <c r="B64" s="137">
        <f>INPUT_DATA!CR51</f>
        <v>0</v>
      </c>
      <c r="C64" s="139" t="str">
        <f>IF($B64=0,"",SUMIFS(INPUT_DATA!C:C,INPUT_DATA!$A:$A,$B64,INPUT_DATA!$B:$B,"S"))</f>
        <v/>
      </c>
      <c r="D64" s="139" t="str">
        <f>IF($B64=0,"",SUMIFS(INPUT_DATA!D:D,INPUT_DATA!$A:$A,$B64,INPUT_DATA!$B:$B,"S"))</f>
        <v/>
      </c>
      <c r="E64" s="140" t="str">
        <f>IF($B64=0,"",SUMIFS(INPUT_DATA!E:E,INPUT_DATA!$A:$A,$B64,INPUT_DATA!$B:$B,"S"))</f>
        <v/>
      </c>
      <c r="F64" s="140" t="str">
        <f>IF($B64=0,"",SUMIFS(INPUT_DATA!F:F,INPUT_DATA!$A:$A,$B64,INPUT_DATA!$B:$B,"S"))</f>
        <v/>
      </c>
      <c r="G64" s="140" t="str">
        <f>IF($B64=0,"",SUMIFS(INPUT_DATA!G:G,INPUT_DATA!$A:$A,$B64,INPUT_DATA!$B:$B,"S"))</f>
        <v/>
      </c>
      <c r="H64" s="140" t="str">
        <f>IF($B64=0,"",SUMIFS(INPUT_DATA!H:H,INPUT_DATA!$A:$A,$B64,INPUT_DATA!$B:$B,"S"))</f>
        <v/>
      </c>
      <c r="I64" s="140" t="str">
        <f>IF($B64=0,"",SUMIFS(INPUT_DATA!I:I,INPUT_DATA!$A:$A,$B64,INPUT_DATA!$B:$B,"S"))</f>
        <v/>
      </c>
      <c r="J64" s="140" t="str">
        <f>IF($B64=0,"",SUMIFS(INPUT_DATA!J:J,INPUT_DATA!$A:$A,$B64,INPUT_DATA!$B:$B,"S"))</f>
        <v/>
      </c>
      <c r="K64" s="140" t="str">
        <f>IF($B64=0,"",SUMIFS(INPUT_DATA!K:K,INPUT_DATA!$A:$A,$B64,INPUT_DATA!$B:$B,"S"))</f>
        <v/>
      </c>
      <c r="L64" s="140" t="str">
        <f>IF($B64=0,"",SUMIFS(INPUT_DATA!L:L,INPUT_DATA!$A:$A,$B64,INPUT_DATA!$B:$B,"S"))</f>
        <v/>
      </c>
      <c r="M64" s="140" t="str">
        <f>IF($B64=0,"",SUMIFS(INPUT_DATA!M:M,INPUT_DATA!$A:$A,$B64,INPUT_DATA!$B:$B,"S"))</f>
        <v/>
      </c>
      <c r="N64" s="140" t="str">
        <f>IF($B64=0,"",SUMIFS(INPUT_DATA!N:N,INPUT_DATA!$A:$A,$B64,INPUT_DATA!$B:$B,"S"))</f>
        <v/>
      </c>
      <c r="O64" s="141" t="str">
        <f t="shared" si="7"/>
        <v/>
      </c>
      <c r="P64" s="142" t="str">
        <f>IF($B64=0,"",SUMIFS(INPUT_DATA!O:O,INPUT_DATA!$A:$A,$B64,INPUT_DATA!$B:$B,"S"))</f>
        <v/>
      </c>
      <c r="Q64" s="142" t="str">
        <f t="shared" si="8"/>
        <v/>
      </c>
      <c r="R64" s="142" t="str">
        <f>IF($B64=0,"",SUMIFS(INPUT_DATA!BL:BL,INPUT_DATA!$A:$A,$B64,INPUT_DATA!$B:$B,"S"))</f>
        <v/>
      </c>
      <c r="S64" s="143" t="str">
        <f>IF($B64=0,"",SUMIFS(INPUT_DATA!P:P,INPUT_DATA!$A:$A,$B64,INPUT_DATA!$B:$B,"S"))</f>
        <v/>
      </c>
      <c r="T64" s="143" t="str">
        <f>IF($B64=0,"",SUMIFS(INPUT_DATA!Q:Q,INPUT_DATA!$A:$A,$B64,INPUT_DATA!$B:$B,"S"))</f>
        <v/>
      </c>
      <c r="U64" s="143" t="str">
        <f>IF($B64=0,"",SUMIFS(INPUT_DATA!R:R,INPUT_DATA!$A:$A,$B64,INPUT_DATA!$B:$B,"S"))</f>
        <v/>
      </c>
      <c r="V64" s="144" t="str">
        <f>IF($B64=0,"",SUMIFS(INPUT_DATA!S:S,INPUT_DATA!$A:$A,$B64,INPUT_DATA!$B:$B,"S"))</f>
        <v/>
      </c>
      <c r="W64" s="144" t="str">
        <f>IF($B64=0,"",SUMIFS(INPUT_DATA!T:T,INPUT_DATA!$A:$A,$B64,INPUT_DATA!$B:$B,"S"))</f>
        <v/>
      </c>
      <c r="X64" s="144" t="str">
        <f>IF($B64=0,"",SUMIFS(INPUT_DATA!U:U,INPUT_DATA!$A:$A,$B64,INPUT_DATA!$B:$B,"S"))</f>
        <v/>
      </c>
      <c r="Y64" s="144" t="str">
        <f>IF($B64=0,"",SUMIFS(INPUT_DATA!V:V,INPUT_DATA!$A:$A,$B64,INPUT_DATA!$B:$B,"S"))</f>
        <v/>
      </c>
      <c r="Z64" s="144" t="str">
        <f>IF($B64=0,"",SUMIFS(INPUT_DATA!W:W,INPUT_DATA!$A:$A,$B64,INPUT_DATA!$B:$B,"S"))</f>
        <v/>
      </c>
      <c r="AA64" s="144" t="str">
        <f>IF($B64=0,"",SUMIFS(INPUT_DATA!X:X,INPUT_DATA!$A:$A,$B64,INPUT_DATA!$B:$B,"S"))</f>
        <v/>
      </c>
      <c r="AB64" s="144" t="str">
        <f>IF($B64=0,"",SUMIFS(INPUT_DATA!Y:Y,INPUT_DATA!$A:$A,$B64,INPUT_DATA!$B:$B,"S"))</f>
        <v/>
      </c>
      <c r="AC64" s="144" t="str">
        <f>IF($B64=0,"",SUMIFS(INPUT_DATA!Z:Z,INPUT_DATA!$A:$A,$B64,INPUT_DATA!$B:$B,"S"))</f>
        <v/>
      </c>
      <c r="AD64" s="144" t="str">
        <f>IF($B64=0,"",SUMIFS(INPUT_DATA!AA:AA,INPUT_DATA!$A:$A,$B64,INPUT_DATA!$B:$B,"S"))</f>
        <v/>
      </c>
      <c r="AE64" s="144" t="str">
        <f>IF($B64=0,"",SUMIFS(INPUT_DATA!AB:AB,INPUT_DATA!$A:$A,$B64,INPUT_DATA!$B:$B,"S"))</f>
        <v/>
      </c>
      <c r="AF64" s="144" t="str">
        <f>IF($B64=0,"",SUMIFS(INPUT_DATA!AC:AC,INPUT_DATA!$A:$A,$B64,INPUT_DATA!$B:$B,"S"))</f>
        <v/>
      </c>
      <c r="AG64" s="144" t="str">
        <f>IF($B64=0,"",SUMIFS(INPUT_DATA!AD:AD,INPUT_DATA!$A:$A,$B64,INPUT_DATA!$B:$B,"S"))</f>
        <v/>
      </c>
      <c r="AH64" s="144" t="str">
        <f>IF($B64=0,"",SUMIFS(INPUT_DATA!AE:AE,INPUT_DATA!$A:$A,$B64,INPUT_DATA!$B:$B,"S"))</f>
        <v/>
      </c>
      <c r="AI64" s="144" t="str">
        <f>IF($B64=0,"",SUMIFS(INPUT_DATA!AF:AF,INPUT_DATA!$A:$A,$B64,INPUT_DATA!$B:$B,"S"))</f>
        <v/>
      </c>
      <c r="AJ64" s="144" t="str">
        <f>IF($B64=0,"",SUMIFS(INPUT_DATA!AG:AG,INPUT_DATA!$A:$A,$B64,INPUT_DATA!$B:$B,"S"))</f>
        <v/>
      </c>
      <c r="AK64" s="144" t="str">
        <f>IF($B64=0,"",SUMIFS(INPUT_DATA!AK:AK,INPUT_DATA!$A:$A,$B64,INPUT_DATA!$B:$B,"S"))</f>
        <v/>
      </c>
      <c r="AL64" s="144" t="str">
        <f>IF($B64=0,"",SUMIFS(INPUT_DATA!AL:AL,INPUT_DATA!$A:$A,$B64,INPUT_DATA!$B:$B,"S"))</f>
        <v/>
      </c>
      <c r="AM64" s="144" t="str">
        <f>IF($B64=0,"",SUMIFS(INPUT_DATA!AM:AM,INPUT_DATA!$A:$A,$B64,INPUT_DATA!$B:$B,"S"))</f>
        <v/>
      </c>
      <c r="AN64" s="144" t="str">
        <f>IF($B64=0,"",SUMIFS(INPUT_DATA!AN:AN,INPUT_DATA!$A:$A,$B64,INPUT_DATA!$B:$B,"S"))</f>
        <v/>
      </c>
      <c r="AO64" s="144" t="str">
        <f>IF($B64=0,"",SUMIFS(INPUT_DATA!AO:AO,INPUT_DATA!$A:$A,$B64,INPUT_DATA!$B:$B,"S"))</f>
        <v/>
      </c>
      <c r="AP64" s="144" t="str">
        <f>IF($B64=0,"",SUMIFS(INPUT_DATA!AP:AP,INPUT_DATA!$A:$A,$B64,INPUT_DATA!$B:$B,"S"))</f>
        <v/>
      </c>
      <c r="AQ64" s="145" t="str">
        <f t="shared" si="9"/>
        <v/>
      </c>
      <c r="AR64" s="146" t="str">
        <f t="shared" si="10"/>
        <v/>
      </c>
      <c r="AS64" s="147" t="str">
        <f t="shared" si="11"/>
        <v/>
      </c>
      <c r="AT64" s="145" t="str">
        <f>IF($B64=0,"",SUMIFS(INPUT_DATA!AQ:AQ,INPUT_DATA!$A:$A,$B64,INPUT_DATA!$B:$B,"S"))</f>
        <v/>
      </c>
      <c r="AU64" s="146" t="str">
        <f>IF($B64=0,"",SUMIFS(INPUT_DATA!AR:AR,INPUT_DATA!$A:$A,$B64,INPUT_DATA!$B:$B,"S"))</f>
        <v/>
      </c>
      <c r="AV64" s="147" t="str">
        <f>IF($B64=0,"",SUMIFS(INPUT_DATA!AS:AS,INPUT_DATA!$A:$A,$B64,INPUT_DATA!$B:$B,"S"))</f>
        <v/>
      </c>
      <c r="AW64" s="145" t="str">
        <f t="shared" si="12"/>
        <v/>
      </c>
      <c r="AX64" s="146" t="str">
        <f t="shared" si="13"/>
        <v/>
      </c>
      <c r="AY64" s="147" t="str">
        <f t="shared" si="14"/>
        <v/>
      </c>
      <c r="AZ64" s="148"/>
      <c r="BA64" s="138" t="str">
        <f>IF($B64=0,"",SUMIFS(INPUT_DATA!C:C,INPUT_DATA!$A:$A,$B64,INPUT_DATA!$B:$B,"D"))</f>
        <v/>
      </c>
      <c r="BB64" s="149" t="str">
        <f>IF($B64=0,"",SUMIFS(INPUT_DATA!E:E,INPUT_DATA!$A:$A,$B64,INPUT_DATA!$B:$B,"D"))</f>
        <v/>
      </c>
      <c r="BC64" s="149" t="str">
        <f>IF($B64=0,"",SUMIFS(INPUT_DATA!F:F,INPUT_DATA!$A:$A,$B64,INPUT_DATA!$B:$B,"D"))</f>
        <v/>
      </c>
      <c r="BD64" s="149" t="str">
        <f>IF($B64=0,"",SUMIFS(INPUT_DATA!G:G,INPUT_DATA!$A:$A,$B64,INPUT_DATA!$B:$B,"D"))</f>
        <v/>
      </c>
      <c r="BE64" s="149" t="str">
        <f>IF($B64=0,"",SUMIFS(INPUT_DATA!H:H,INPUT_DATA!$A:$A,$B64,INPUT_DATA!$B:$B,"D"))</f>
        <v/>
      </c>
      <c r="BF64" s="149" t="str">
        <f>IF($B64=0,"",SUMIFS(INPUT_DATA!I:I,INPUT_DATA!$A:$A,$B64,INPUT_DATA!$B:$B,"D"))</f>
        <v/>
      </c>
      <c r="BG64" s="149" t="str">
        <f>IF($B64=0,"",SUMIFS(INPUT_DATA!J:J,INPUT_DATA!$A:$A,$B64,INPUT_DATA!$B:$B,"D"))</f>
        <v/>
      </c>
      <c r="BH64" s="149" t="str">
        <f>IF($B64=0,"",SUMIFS(INPUT_DATA!K:K,INPUT_DATA!$A:$A,$B64,INPUT_DATA!$B:$B,"D"))</f>
        <v/>
      </c>
      <c r="BI64" s="149" t="str">
        <f>IF($B64=0,"",SUMIFS(INPUT_DATA!L:L,INPUT_DATA!$A:$A,$B64,INPUT_DATA!$B:$B,"D"))</f>
        <v/>
      </c>
      <c r="BJ64" s="149" t="str">
        <f>IF($B64=0,"",SUMIFS(INPUT_DATA!M:M,INPUT_DATA!$A:$A,$B64,INPUT_DATA!$B:$B,"D"))</f>
        <v/>
      </c>
      <c r="BK64" s="149" t="str">
        <f>IF($B64=0,"",SUMIFS(INPUT_DATA!N:N,INPUT_DATA!$A:$A,$B64,INPUT_DATA!$B:$B,"D"))</f>
        <v/>
      </c>
      <c r="BL64" s="150" t="str">
        <f t="shared" si="5"/>
        <v/>
      </c>
      <c r="BM64" s="150" t="str">
        <f>IF($B64=0,"",SUMIFS(INPUT_DATA!O:O,INPUT_DATA!$A:$A,$B64,INPUT_DATA!$B:$B,"D"))</f>
        <v/>
      </c>
      <c r="BN64" s="150" t="str">
        <f t="shared" si="15"/>
        <v/>
      </c>
      <c r="BO64" s="153" t="str">
        <f>IF($B64=0,"",SUMIFS(INPUT_DATA!P:P,INPUT_DATA!$A:$A,$B64,INPUT_DATA!$B:$B,"D"))</f>
        <v/>
      </c>
      <c r="BP64" s="139" t="str">
        <f>IF($B64=0,"",SUMIFS(INPUT_DATA!Q:Q,INPUT_DATA!$A:$A,$B64,INPUT_DATA!$B:$B,"D"))</f>
        <v/>
      </c>
      <c r="BQ64" s="139" t="str">
        <f>IF($B64=0,"",SUMIFS(INPUT_DATA!R:R,INPUT_DATA!$A:$A,$B64,INPUT_DATA!$B:$B,"D"))</f>
        <v/>
      </c>
      <c r="BR64" s="149" t="str">
        <f>IF($B64=0,"",SUMIFS(INPUT_DATA!S:S,INPUT_DATA!$A:$A,$B64,INPUT_DATA!$B:$B,"D"))</f>
        <v/>
      </c>
      <c r="BS64" s="149" t="str">
        <f>IF($B64=0,"",SUMIFS(INPUT_DATA!T:T,INPUT_DATA!$A:$A,$B64,INPUT_DATA!$B:$B,"D"))</f>
        <v/>
      </c>
      <c r="BT64" s="149" t="str">
        <f>IF($B64=0,"",SUMIFS(INPUT_DATA!U:U,INPUT_DATA!$A:$A,$B64,INPUT_DATA!$B:$B,"D"))</f>
        <v/>
      </c>
      <c r="BU64" s="149" t="str">
        <f>IF($B64=0,"",SUMIFS(INPUT_DATA!V:V,INPUT_DATA!$A:$A,$B64,INPUT_DATA!$B:$B,"D"))</f>
        <v/>
      </c>
      <c r="BV64" s="149" t="str">
        <f>IF($B64=0,"",SUMIFS(INPUT_DATA!W:W,INPUT_DATA!$A:$A,$B64,INPUT_DATA!$B:$B,"D"))</f>
        <v/>
      </c>
      <c r="BW64" s="149" t="str">
        <f>IF($B64=0,"",SUMIFS(INPUT_DATA!X:X,INPUT_DATA!$A:$A,$B64,INPUT_DATA!$B:$B,"D"))</f>
        <v/>
      </c>
      <c r="BX64" s="149" t="str">
        <f>IF($B64=0,"",SUMIFS(INPUT_DATA!Y:Y,INPUT_DATA!$A:$A,$B64,INPUT_DATA!$B:$B,"D"))</f>
        <v/>
      </c>
      <c r="BY64" s="149" t="str">
        <f>IF($B64=0,"",SUMIFS(INPUT_DATA!Z:Z,INPUT_DATA!$A:$A,$B64,INPUT_DATA!$B:$B,"D"))</f>
        <v/>
      </c>
      <c r="BZ64" s="149" t="str">
        <f>IF($B64=0,"",SUMIFS(INPUT_DATA!AA:AA,INPUT_DATA!$A:$A,$B64,INPUT_DATA!$B:$B,"D"))</f>
        <v/>
      </c>
      <c r="CA64" s="149" t="str">
        <f>IF($B64=0,"",SUMIFS(INPUT_DATA!AB:AB,INPUT_DATA!$A:$A,$B64,INPUT_DATA!$B:$B,"D"))</f>
        <v/>
      </c>
      <c r="CB64" s="149" t="str">
        <f>IF($B64=0,"",SUMIFS(INPUT_DATA!AC:AC,INPUT_DATA!$A:$A,$B64,INPUT_DATA!$B:$B,"D"))</f>
        <v/>
      </c>
      <c r="CC64" s="149" t="str">
        <f>IF($B64=0,"",SUMIFS(INPUT_DATA!AD:AD,INPUT_DATA!$A:$A,$B64,INPUT_DATA!$B:$B,"D"))</f>
        <v/>
      </c>
      <c r="CD64" s="149" t="str">
        <f>IF($B64=0,"",SUMIFS(INPUT_DATA!AE:AE,INPUT_DATA!$A:$A,$B64,INPUT_DATA!$B:$B,"D"))</f>
        <v/>
      </c>
      <c r="CE64" s="149" t="str">
        <f>IF($B64=0,"",SUMIFS(INPUT_DATA!AF:AF,INPUT_DATA!$A:$A,$B64,INPUT_DATA!$B:$B,"D"))</f>
        <v/>
      </c>
      <c r="CF64" s="149" t="str">
        <f>IF($B64=0,"",SUMIFS(INPUT_DATA!AG:AG,INPUT_DATA!$A:$A,$B64,INPUT_DATA!$B:$B,"D"))</f>
        <v/>
      </c>
      <c r="CG64" s="149" t="str">
        <f>IF($B64=0,"",SUMIFS(INPUT_DATA!AH:AH,INPUT_DATA!$A:$A,$B64,INPUT_DATA!$B:$B,"D"))</f>
        <v/>
      </c>
      <c r="CH64" s="149" t="str">
        <f>IF($B64=0,"",SUMIFS(INPUT_DATA!AI:AI,INPUT_DATA!$A:$A,$B64,INPUT_DATA!$B:$B,"D"))</f>
        <v/>
      </c>
      <c r="CI64" s="149" t="str">
        <f>IF($B64=0,"",SUMIFS(INPUT_DATA!AJ:AJ,INPUT_DATA!$A:$A,$B64,INPUT_DATA!$B:$B,"D"))</f>
        <v/>
      </c>
      <c r="CJ64" s="140" t="str">
        <f>IF($B64=0,"",SUMIFS(INPUT_DATA!AK:AK,INPUT_DATA!$A:$A,$B64,INPUT_DATA!$B:$B,"D"))</f>
        <v/>
      </c>
      <c r="CK64" s="140" t="str">
        <f>IF($B64=0,"",SUMIFS(INPUT_DATA!AL:AL,INPUT_DATA!$A:$A,$B64,INPUT_DATA!$B:$B,"D"))</f>
        <v/>
      </c>
      <c r="CL64" s="140" t="str">
        <f>IF($B64=0,"",SUMIFS(INPUT_DATA!AM:AM,INPUT_DATA!$A:$A,$B64,INPUT_DATA!$B:$B,"D"))</f>
        <v/>
      </c>
      <c r="CM64" s="140" t="str">
        <f>IF($B64=0,"",SUMIFS(INPUT_DATA!AN:AN,INPUT_DATA!$A:$A,$B64,INPUT_DATA!$B:$B,"D"))</f>
        <v/>
      </c>
      <c r="CN64" s="140" t="str">
        <f>IF($B64=0,"",SUMIFS(INPUT_DATA!AO:AO,INPUT_DATA!$A:$A,$B64,INPUT_DATA!$B:$B,"D"))</f>
        <v/>
      </c>
      <c r="CO64" s="140" t="str">
        <f>IF($B64=0,"",SUMIFS(INPUT_DATA!AP:AP,INPUT_DATA!$A:$A,$B64,INPUT_DATA!$B:$B,"D"))</f>
        <v/>
      </c>
      <c r="CP64" s="154" t="str">
        <f t="shared" si="6"/>
        <v/>
      </c>
      <c r="CQ64" s="154" t="str">
        <f t="shared" si="2"/>
        <v/>
      </c>
      <c r="CR64" s="154" t="str">
        <f t="shared" si="3"/>
        <v/>
      </c>
      <c r="CS64" s="139" t="str">
        <f>IF($B64=0,"",SUMIFS(INPUT_DATA!AQ:AQ,INPUT_DATA!$A:$A,$B64,INPUT_DATA!$B:$B,"D"))</f>
        <v/>
      </c>
      <c r="CT64" s="154" t="str">
        <f>IF($B64=0,"",SUMIFS(INPUT_DATA!AR:AR,INPUT_DATA!$A:$A,$B64,INPUT_DATA!$B:$B,"D"))</f>
        <v/>
      </c>
      <c r="CU64" s="154" t="str">
        <f>IF($B64=0,"",SUMIFS(INPUT_DATA!AS:AS,INPUT_DATA!$A:$A,$B64,INPUT_DATA!$B:$B,"D"))</f>
        <v/>
      </c>
      <c r="CV64" s="139" t="str">
        <f t="shared" si="17"/>
        <v/>
      </c>
      <c r="CW64" s="154" t="str">
        <f t="shared" si="18"/>
        <v/>
      </c>
      <c r="CX64" s="155" t="str">
        <f t="shared" si="19"/>
        <v/>
      </c>
      <c r="CY64" s="148"/>
    </row>
    <row r="65" spans="1:103">
      <c r="A65" s="156">
        <f t="shared" si="20"/>
        <v>-16</v>
      </c>
      <c r="B65" s="137">
        <f>INPUT_DATA!CR52</f>
        <v>0</v>
      </c>
      <c r="C65" s="139" t="str">
        <f>IF($B65=0,"",SUMIFS(INPUT_DATA!C:C,INPUT_DATA!$A:$A,$B65,INPUT_DATA!$B:$B,"S"))</f>
        <v/>
      </c>
      <c r="D65" s="139" t="str">
        <f>IF($B65=0,"",SUMIFS(INPUT_DATA!D:D,INPUT_DATA!$A:$A,$B65,INPUT_DATA!$B:$B,"S"))</f>
        <v/>
      </c>
      <c r="E65" s="140" t="str">
        <f>IF($B65=0,"",SUMIFS(INPUT_DATA!E:E,INPUT_DATA!$A:$A,$B65,INPUT_DATA!$B:$B,"S"))</f>
        <v/>
      </c>
      <c r="F65" s="140" t="str">
        <f>IF($B65=0,"",SUMIFS(INPUT_DATA!F:F,INPUT_DATA!$A:$A,$B65,INPUT_DATA!$B:$B,"S"))</f>
        <v/>
      </c>
      <c r="G65" s="140" t="str">
        <f>IF($B65=0,"",SUMIFS(INPUT_DATA!G:G,INPUT_DATA!$A:$A,$B65,INPUT_DATA!$B:$B,"S"))</f>
        <v/>
      </c>
      <c r="H65" s="140" t="str">
        <f>IF($B65=0,"",SUMIFS(INPUT_DATA!H:H,INPUT_DATA!$A:$A,$B65,INPUT_DATA!$B:$B,"S"))</f>
        <v/>
      </c>
      <c r="I65" s="140" t="str">
        <f>IF($B65=0,"",SUMIFS(INPUT_DATA!I:I,INPUT_DATA!$A:$A,$B65,INPUT_DATA!$B:$B,"S"))</f>
        <v/>
      </c>
      <c r="J65" s="140" t="str">
        <f>IF($B65=0,"",SUMIFS(INPUT_DATA!J:J,INPUT_DATA!$A:$A,$B65,INPUT_DATA!$B:$B,"S"))</f>
        <v/>
      </c>
      <c r="K65" s="140" t="str">
        <f>IF($B65=0,"",SUMIFS(INPUT_DATA!K:K,INPUT_DATA!$A:$A,$B65,INPUT_DATA!$B:$B,"S"))</f>
        <v/>
      </c>
      <c r="L65" s="140" t="str">
        <f>IF($B65=0,"",SUMIFS(INPUT_DATA!L:L,INPUT_DATA!$A:$A,$B65,INPUT_DATA!$B:$B,"S"))</f>
        <v/>
      </c>
      <c r="M65" s="140" t="str">
        <f>IF($B65=0,"",SUMIFS(INPUT_DATA!M:M,INPUT_DATA!$A:$A,$B65,INPUT_DATA!$B:$B,"S"))</f>
        <v/>
      </c>
      <c r="N65" s="140" t="str">
        <f>IF($B65=0,"",SUMIFS(INPUT_DATA!N:N,INPUT_DATA!$A:$A,$B65,INPUT_DATA!$B:$B,"S"))</f>
        <v/>
      </c>
      <c r="O65" s="141" t="str">
        <f t="shared" si="7"/>
        <v/>
      </c>
      <c r="P65" s="142" t="str">
        <f>IF($B65=0,"",SUMIFS(INPUT_DATA!O:O,INPUT_DATA!$A:$A,$B65,INPUT_DATA!$B:$B,"S"))</f>
        <v/>
      </c>
      <c r="Q65" s="142" t="str">
        <f t="shared" si="8"/>
        <v/>
      </c>
      <c r="R65" s="142" t="str">
        <f>IF($B65=0,"",SUMIFS(INPUT_DATA!BL:BL,INPUT_DATA!$A:$A,$B65,INPUT_DATA!$B:$B,"S"))</f>
        <v/>
      </c>
      <c r="S65" s="143" t="str">
        <f>IF($B65=0,"",SUMIFS(INPUT_DATA!P:P,INPUT_DATA!$A:$A,$B65,INPUT_DATA!$B:$B,"S"))</f>
        <v/>
      </c>
      <c r="T65" s="143" t="str">
        <f>IF($B65=0,"",SUMIFS(INPUT_DATA!Q:Q,INPUT_DATA!$A:$A,$B65,INPUT_DATA!$B:$B,"S"))</f>
        <v/>
      </c>
      <c r="U65" s="143" t="str">
        <f>IF($B65=0,"",SUMIFS(INPUT_DATA!R:R,INPUT_DATA!$A:$A,$B65,INPUT_DATA!$B:$B,"S"))</f>
        <v/>
      </c>
      <c r="V65" s="144" t="str">
        <f>IF($B65=0,"",SUMIFS(INPUT_DATA!S:S,INPUT_DATA!$A:$A,$B65,INPUT_DATA!$B:$B,"S"))</f>
        <v/>
      </c>
      <c r="W65" s="144" t="str">
        <f>IF($B65=0,"",SUMIFS(INPUT_DATA!T:T,INPUT_DATA!$A:$A,$B65,INPUT_DATA!$B:$B,"S"))</f>
        <v/>
      </c>
      <c r="X65" s="144" t="str">
        <f>IF($B65=0,"",SUMIFS(INPUT_DATA!U:U,INPUT_DATA!$A:$A,$B65,INPUT_DATA!$B:$B,"S"))</f>
        <v/>
      </c>
      <c r="Y65" s="144" t="str">
        <f>IF($B65=0,"",SUMIFS(INPUT_DATA!V:V,INPUT_DATA!$A:$A,$B65,INPUT_DATA!$B:$B,"S"))</f>
        <v/>
      </c>
      <c r="Z65" s="144" t="str">
        <f>IF($B65=0,"",SUMIFS(INPUT_DATA!W:W,INPUT_DATA!$A:$A,$B65,INPUT_DATA!$B:$B,"S"))</f>
        <v/>
      </c>
      <c r="AA65" s="144" t="str">
        <f>IF($B65=0,"",SUMIFS(INPUT_DATA!X:X,INPUT_DATA!$A:$A,$B65,INPUT_DATA!$B:$B,"S"))</f>
        <v/>
      </c>
      <c r="AB65" s="144" t="str">
        <f>IF($B65=0,"",SUMIFS(INPUT_DATA!Y:Y,INPUT_DATA!$A:$A,$B65,INPUT_DATA!$B:$B,"S"))</f>
        <v/>
      </c>
      <c r="AC65" s="144" t="str">
        <f>IF($B65=0,"",SUMIFS(INPUT_DATA!Z:Z,INPUT_DATA!$A:$A,$B65,INPUT_DATA!$B:$B,"S"))</f>
        <v/>
      </c>
      <c r="AD65" s="144" t="str">
        <f>IF($B65=0,"",SUMIFS(INPUT_DATA!AA:AA,INPUT_DATA!$A:$A,$B65,INPUT_DATA!$B:$B,"S"))</f>
        <v/>
      </c>
      <c r="AE65" s="144" t="str">
        <f>IF($B65=0,"",SUMIFS(INPUT_DATA!AB:AB,INPUT_DATA!$A:$A,$B65,INPUT_DATA!$B:$B,"S"))</f>
        <v/>
      </c>
      <c r="AF65" s="144" t="str">
        <f>IF($B65=0,"",SUMIFS(INPUT_DATA!AC:AC,INPUT_DATA!$A:$A,$B65,INPUT_DATA!$B:$B,"S"))</f>
        <v/>
      </c>
      <c r="AG65" s="144" t="str">
        <f>IF($B65=0,"",SUMIFS(INPUT_DATA!AD:AD,INPUT_DATA!$A:$A,$B65,INPUT_DATA!$B:$B,"S"))</f>
        <v/>
      </c>
      <c r="AH65" s="144" t="str">
        <f>IF($B65=0,"",SUMIFS(INPUT_DATA!AE:AE,INPUT_DATA!$A:$A,$B65,INPUT_DATA!$B:$B,"S"))</f>
        <v/>
      </c>
      <c r="AI65" s="144" t="str">
        <f>IF($B65=0,"",SUMIFS(INPUT_DATA!AF:AF,INPUT_DATA!$A:$A,$B65,INPUT_DATA!$B:$B,"S"))</f>
        <v/>
      </c>
      <c r="AJ65" s="144" t="str">
        <f>IF($B65=0,"",SUMIFS(INPUT_DATA!AG:AG,INPUT_DATA!$A:$A,$B65,INPUT_DATA!$B:$B,"S"))</f>
        <v/>
      </c>
      <c r="AK65" s="144" t="str">
        <f>IF($B65=0,"",SUMIFS(INPUT_DATA!AK:AK,INPUT_DATA!$A:$A,$B65,INPUT_DATA!$B:$B,"S"))</f>
        <v/>
      </c>
      <c r="AL65" s="144" t="str">
        <f>IF($B65=0,"",SUMIFS(INPUT_DATA!AL:AL,INPUT_DATA!$A:$A,$B65,INPUT_DATA!$B:$B,"S"))</f>
        <v/>
      </c>
      <c r="AM65" s="144" t="str">
        <f>IF($B65=0,"",SUMIFS(INPUT_DATA!AM:AM,INPUT_DATA!$A:$A,$B65,INPUT_DATA!$B:$B,"S"))</f>
        <v/>
      </c>
      <c r="AN65" s="144" t="str">
        <f>IF($B65=0,"",SUMIFS(INPUT_DATA!AN:AN,INPUT_DATA!$A:$A,$B65,INPUT_DATA!$B:$B,"S"))</f>
        <v/>
      </c>
      <c r="AO65" s="144" t="str">
        <f>IF($B65=0,"",SUMIFS(INPUT_DATA!AO:AO,INPUT_DATA!$A:$A,$B65,INPUT_DATA!$B:$B,"S"))</f>
        <v/>
      </c>
      <c r="AP65" s="144" t="str">
        <f>IF($B65=0,"",SUMIFS(INPUT_DATA!AP:AP,INPUT_DATA!$A:$A,$B65,INPUT_DATA!$B:$B,"S"))</f>
        <v/>
      </c>
      <c r="AQ65" s="145" t="str">
        <f t="shared" si="9"/>
        <v/>
      </c>
      <c r="AR65" s="146" t="str">
        <f t="shared" si="10"/>
        <v/>
      </c>
      <c r="AS65" s="147" t="str">
        <f t="shared" si="11"/>
        <v/>
      </c>
      <c r="AT65" s="145" t="str">
        <f>IF($B65=0,"",SUMIFS(INPUT_DATA!AQ:AQ,INPUT_DATA!$A:$A,$B65,INPUT_DATA!$B:$B,"S"))</f>
        <v/>
      </c>
      <c r="AU65" s="146" t="str">
        <f>IF($B65=0,"",SUMIFS(INPUT_DATA!AR:AR,INPUT_DATA!$A:$A,$B65,INPUT_DATA!$B:$B,"S"))</f>
        <v/>
      </c>
      <c r="AV65" s="147" t="str">
        <f>IF($B65=0,"",SUMIFS(INPUT_DATA!AS:AS,INPUT_DATA!$A:$A,$B65,INPUT_DATA!$B:$B,"S"))</f>
        <v/>
      </c>
      <c r="AW65" s="145" t="str">
        <f t="shared" si="12"/>
        <v/>
      </c>
      <c r="AX65" s="146" t="str">
        <f t="shared" si="13"/>
        <v/>
      </c>
      <c r="AY65" s="147" t="str">
        <f t="shared" si="14"/>
        <v/>
      </c>
      <c r="AZ65" s="148"/>
      <c r="BA65" s="138" t="str">
        <f>IF($B65=0,"",SUMIFS(INPUT_DATA!C:C,INPUT_DATA!$A:$A,$B65,INPUT_DATA!$B:$B,"D"))</f>
        <v/>
      </c>
      <c r="BB65" s="149" t="str">
        <f>IF($B65=0,"",SUMIFS(INPUT_DATA!E:E,INPUT_DATA!$A:$A,$B65,INPUT_DATA!$B:$B,"D"))</f>
        <v/>
      </c>
      <c r="BC65" s="149" t="str">
        <f>IF($B65=0,"",SUMIFS(INPUT_DATA!F:F,INPUT_DATA!$A:$A,$B65,INPUT_DATA!$B:$B,"D"))</f>
        <v/>
      </c>
      <c r="BD65" s="149" t="str">
        <f>IF($B65=0,"",SUMIFS(INPUT_DATA!G:G,INPUT_DATA!$A:$A,$B65,INPUT_DATA!$B:$B,"D"))</f>
        <v/>
      </c>
      <c r="BE65" s="149" t="str">
        <f>IF($B65=0,"",SUMIFS(INPUT_DATA!H:H,INPUT_DATA!$A:$A,$B65,INPUT_DATA!$B:$B,"D"))</f>
        <v/>
      </c>
      <c r="BF65" s="149" t="str">
        <f>IF($B65=0,"",SUMIFS(INPUT_DATA!I:I,INPUT_DATA!$A:$A,$B65,INPUT_DATA!$B:$B,"D"))</f>
        <v/>
      </c>
      <c r="BG65" s="149" t="str">
        <f>IF($B65=0,"",SUMIFS(INPUT_DATA!J:J,INPUT_DATA!$A:$A,$B65,INPUT_DATA!$B:$B,"D"))</f>
        <v/>
      </c>
      <c r="BH65" s="149" t="str">
        <f>IF($B65=0,"",SUMIFS(INPUT_DATA!K:K,INPUT_DATA!$A:$A,$B65,INPUT_DATA!$B:$B,"D"))</f>
        <v/>
      </c>
      <c r="BI65" s="149" t="str">
        <f>IF($B65=0,"",SUMIFS(INPUT_DATA!L:L,INPUT_DATA!$A:$A,$B65,INPUT_DATA!$B:$B,"D"))</f>
        <v/>
      </c>
      <c r="BJ65" s="149" t="str">
        <f>IF($B65=0,"",SUMIFS(INPUT_DATA!M:M,INPUT_DATA!$A:$A,$B65,INPUT_DATA!$B:$B,"D"))</f>
        <v/>
      </c>
      <c r="BK65" s="149" t="str">
        <f>IF($B65=0,"",SUMIFS(INPUT_DATA!N:N,INPUT_DATA!$A:$A,$B65,INPUT_DATA!$B:$B,"D"))</f>
        <v/>
      </c>
      <c r="BL65" s="150" t="str">
        <f t="shared" si="5"/>
        <v/>
      </c>
      <c r="BM65" s="150" t="str">
        <f>IF($B65=0,"",SUMIFS(INPUT_DATA!O:O,INPUT_DATA!$A:$A,$B65,INPUT_DATA!$B:$B,"D"))</f>
        <v/>
      </c>
      <c r="BN65" s="150" t="str">
        <f t="shared" si="15"/>
        <v/>
      </c>
      <c r="BO65" s="153" t="str">
        <f>IF($B65=0,"",SUMIFS(INPUT_DATA!P:P,INPUT_DATA!$A:$A,$B65,INPUT_DATA!$B:$B,"D"))</f>
        <v/>
      </c>
      <c r="BP65" s="139" t="str">
        <f>IF($B65=0,"",SUMIFS(INPUT_DATA!Q:Q,INPUT_DATA!$A:$A,$B65,INPUT_DATA!$B:$B,"D"))</f>
        <v/>
      </c>
      <c r="BQ65" s="139" t="str">
        <f>IF($B65=0,"",SUMIFS(INPUT_DATA!R:R,INPUT_DATA!$A:$A,$B65,INPUT_DATA!$B:$B,"D"))</f>
        <v/>
      </c>
      <c r="BR65" s="149" t="str">
        <f>IF($B65=0,"",SUMIFS(INPUT_DATA!S:S,INPUT_DATA!$A:$A,$B65,INPUT_DATA!$B:$B,"D"))</f>
        <v/>
      </c>
      <c r="BS65" s="149" t="str">
        <f>IF($B65=0,"",SUMIFS(INPUT_DATA!T:T,INPUT_DATA!$A:$A,$B65,INPUT_DATA!$B:$B,"D"))</f>
        <v/>
      </c>
      <c r="BT65" s="149" t="str">
        <f>IF($B65=0,"",SUMIFS(INPUT_DATA!U:U,INPUT_DATA!$A:$A,$B65,INPUT_DATA!$B:$B,"D"))</f>
        <v/>
      </c>
      <c r="BU65" s="149" t="str">
        <f>IF($B65=0,"",SUMIFS(INPUT_DATA!V:V,INPUT_DATA!$A:$A,$B65,INPUT_DATA!$B:$B,"D"))</f>
        <v/>
      </c>
      <c r="BV65" s="149" t="str">
        <f>IF($B65=0,"",SUMIFS(INPUT_DATA!W:W,INPUT_DATA!$A:$A,$B65,INPUT_DATA!$B:$B,"D"))</f>
        <v/>
      </c>
      <c r="BW65" s="149" t="str">
        <f>IF($B65=0,"",SUMIFS(INPUT_DATA!X:X,INPUT_DATA!$A:$A,$B65,INPUT_DATA!$B:$B,"D"))</f>
        <v/>
      </c>
      <c r="BX65" s="149" t="str">
        <f>IF($B65=0,"",SUMIFS(INPUT_DATA!Y:Y,INPUT_DATA!$A:$A,$B65,INPUT_DATA!$B:$B,"D"))</f>
        <v/>
      </c>
      <c r="BY65" s="149" t="str">
        <f>IF($B65=0,"",SUMIFS(INPUT_DATA!Z:Z,INPUT_DATA!$A:$A,$B65,INPUT_DATA!$B:$B,"D"))</f>
        <v/>
      </c>
      <c r="BZ65" s="149" t="str">
        <f>IF($B65=0,"",SUMIFS(INPUT_DATA!AA:AA,INPUT_DATA!$A:$A,$B65,INPUT_DATA!$B:$B,"D"))</f>
        <v/>
      </c>
      <c r="CA65" s="149" t="str">
        <f>IF($B65=0,"",SUMIFS(INPUT_DATA!AB:AB,INPUT_DATA!$A:$A,$B65,INPUT_DATA!$B:$B,"D"))</f>
        <v/>
      </c>
      <c r="CB65" s="149" t="str">
        <f>IF($B65=0,"",SUMIFS(INPUT_DATA!AC:AC,INPUT_DATA!$A:$A,$B65,INPUT_DATA!$B:$B,"D"))</f>
        <v/>
      </c>
      <c r="CC65" s="149" t="str">
        <f>IF($B65=0,"",SUMIFS(INPUT_DATA!AD:AD,INPUT_DATA!$A:$A,$B65,INPUT_DATA!$B:$B,"D"))</f>
        <v/>
      </c>
      <c r="CD65" s="149" t="str">
        <f>IF($B65=0,"",SUMIFS(INPUT_DATA!AE:AE,INPUT_DATA!$A:$A,$B65,INPUT_DATA!$B:$B,"D"))</f>
        <v/>
      </c>
      <c r="CE65" s="149" t="str">
        <f>IF($B65=0,"",SUMIFS(INPUT_DATA!AF:AF,INPUT_DATA!$A:$A,$B65,INPUT_DATA!$B:$B,"D"))</f>
        <v/>
      </c>
      <c r="CF65" s="149" t="str">
        <f>IF($B65=0,"",SUMIFS(INPUT_DATA!AG:AG,INPUT_DATA!$A:$A,$B65,INPUT_DATA!$B:$B,"D"))</f>
        <v/>
      </c>
      <c r="CG65" s="149" t="str">
        <f>IF($B65=0,"",SUMIFS(INPUT_DATA!AH:AH,INPUT_DATA!$A:$A,$B65,INPUT_DATA!$B:$B,"D"))</f>
        <v/>
      </c>
      <c r="CH65" s="149" t="str">
        <f>IF($B65=0,"",SUMIFS(INPUT_DATA!AI:AI,INPUT_DATA!$A:$A,$B65,INPUT_DATA!$B:$B,"D"))</f>
        <v/>
      </c>
      <c r="CI65" s="149" t="str">
        <f>IF($B65=0,"",SUMIFS(INPUT_DATA!AJ:AJ,INPUT_DATA!$A:$A,$B65,INPUT_DATA!$B:$B,"D"))</f>
        <v/>
      </c>
      <c r="CJ65" s="140" t="str">
        <f>IF($B65=0,"",SUMIFS(INPUT_DATA!AK:AK,INPUT_DATA!$A:$A,$B65,INPUT_DATA!$B:$B,"D"))</f>
        <v/>
      </c>
      <c r="CK65" s="140" t="str">
        <f>IF($B65=0,"",SUMIFS(INPUT_DATA!AL:AL,INPUT_DATA!$A:$A,$B65,INPUT_DATA!$B:$B,"D"))</f>
        <v/>
      </c>
      <c r="CL65" s="140" t="str">
        <f>IF($B65=0,"",SUMIFS(INPUT_DATA!AM:AM,INPUT_DATA!$A:$A,$B65,INPUT_DATA!$B:$B,"D"))</f>
        <v/>
      </c>
      <c r="CM65" s="140" t="str">
        <f>IF($B65=0,"",SUMIFS(INPUT_DATA!AN:AN,INPUT_DATA!$A:$A,$B65,INPUT_DATA!$B:$B,"D"))</f>
        <v/>
      </c>
      <c r="CN65" s="140" t="str">
        <f>IF($B65=0,"",SUMIFS(INPUT_DATA!AO:AO,INPUT_DATA!$A:$A,$B65,INPUT_DATA!$B:$B,"D"))</f>
        <v/>
      </c>
      <c r="CO65" s="140" t="str">
        <f>IF($B65=0,"",SUMIFS(INPUT_DATA!AP:AP,INPUT_DATA!$A:$A,$B65,INPUT_DATA!$B:$B,"D"))</f>
        <v/>
      </c>
      <c r="CP65" s="154" t="str">
        <f t="shared" si="6"/>
        <v/>
      </c>
      <c r="CQ65" s="154" t="str">
        <f t="shared" si="2"/>
        <v/>
      </c>
      <c r="CR65" s="154" t="str">
        <f t="shared" si="3"/>
        <v/>
      </c>
      <c r="CS65" s="139" t="str">
        <f>IF($B65=0,"",SUMIFS(INPUT_DATA!AQ:AQ,INPUT_DATA!$A:$A,$B65,INPUT_DATA!$B:$B,"D"))</f>
        <v/>
      </c>
      <c r="CT65" s="154" t="str">
        <f>IF($B65=0,"",SUMIFS(INPUT_DATA!AR:AR,INPUT_DATA!$A:$A,$B65,INPUT_DATA!$B:$B,"D"))</f>
        <v/>
      </c>
      <c r="CU65" s="154" t="str">
        <f>IF($B65=0,"",SUMIFS(INPUT_DATA!AS:AS,INPUT_DATA!$A:$A,$B65,INPUT_DATA!$B:$B,"D"))</f>
        <v/>
      </c>
      <c r="CV65" s="139" t="str">
        <f t="shared" si="17"/>
        <v/>
      </c>
      <c r="CW65" s="154" t="str">
        <f t="shared" si="18"/>
        <v/>
      </c>
      <c r="CX65" s="155" t="str">
        <f t="shared" si="19"/>
        <v/>
      </c>
      <c r="CY65" s="148"/>
    </row>
    <row r="66" spans="1:103">
      <c r="A66" s="156">
        <f t="shared" si="20"/>
        <v>-17</v>
      </c>
      <c r="B66" s="137">
        <f>INPUT_DATA!CR53</f>
        <v>0</v>
      </c>
      <c r="C66" s="139" t="str">
        <f>IF($B66=0,"",SUMIFS(INPUT_DATA!C:C,INPUT_DATA!$A:$A,$B66,INPUT_DATA!$B:$B,"S"))</f>
        <v/>
      </c>
      <c r="D66" s="139" t="str">
        <f>IF($B66=0,"",SUMIFS(INPUT_DATA!D:D,INPUT_DATA!$A:$A,$B66,INPUT_DATA!$B:$B,"S"))</f>
        <v/>
      </c>
      <c r="E66" s="140" t="str">
        <f>IF($B66=0,"",SUMIFS(INPUT_DATA!E:E,INPUT_DATA!$A:$A,$B66,INPUT_DATA!$B:$B,"S"))</f>
        <v/>
      </c>
      <c r="F66" s="140" t="str">
        <f>IF($B66=0,"",SUMIFS(INPUT_DATA!F:F,INPUT_DATA!$A:$A,$B66,INPUT_DATA!$B:$B,"S"))</f>
        <v/>
      </c>
      <c r="G66" s="140" t="str">
        <f>IF($B66=0,"",SUMIFS(INPUT_DATA!G:G,INPUT_DATA!$A:$A,$B66,INPUT_DATA!$B:$B,"S"))</f>
        <v/>
      </c>
      <c r="H66" s="140" t="str">
        <f>IF($B66=0,"",SUMIFS(INPUT_DATA!H:H,INPUT_DATA!$A:$A,$B66,INPUT_DATA!$B:$B,"S"))</f>
        <v/>
      </c>
      <c r="I66" s="140" t="str">
        <f>IF($B66=0,"",SUMIFS(INPUT_DATA!I:I,INPUT_DATA!$A:$A,$B66,INPUT_DATA!$B:$B,"S"))</f>
        <v/>
      </c>
      <c r="J66" s="140" t="str">
        <f>IF($B66=0,"",SUMIFS(INPUT_DATA!J:J,INPUT_DATA!$A:$A,$B66,INPUT_DATA!$B:$B,"S"))</f>
        <v/>
      </c>
      <c r="K66" s="140" t="str">
        <f>IF($B66=0,"",SUMIFS(INPUT_DATA!K:K,INPUT_DATA!$A:$A,$B66,INPUT_DATA!$B:$B,"S"))</f>
        <v/>
      </c>
      <c r="L66" s="140" t="str">
        <f>IF($B66=0,"",SUMIFS(INPUT_DATA!L:L,INPUT_DATA!$A:$A,$B66,INPUT_DATA!$B:$B,"S"))</f>
        <v/>
      </c>
      <c r="M66" s="140" t="str">
        <f>IF($B66=0,"",SUMIFS(INPUT_DATA!M:M,INPUT_DATA!$A:$A,$B66,INPUT_DATA!$B:$B,"S"))</f>
        <v/>
      </c>
      <c r="N66" s="140" t="str">
        <f>IF($B66=0,"",SUMIFS(INPUT_DATA!N:N,INPUT_DATA!$A:$A,$B66,INPUT_DATA!$B:$B,"S"))</f>
        <v/>
      </c>
      <c r="O66" s="141" t="str">
        <f t="shared" si="7"/>
        <v/>
      </c>
      <c r="P66" s="142" t="str">
        <f>IF($B66=0,"",SUMIFS(INPUT_DATA!O:O,INPUT_DATA!$A:$A,$B66,INPUT_DATA!$B:$B,"S"))</f>
        <v/>
      </c>
      <c r="Q66" s="142" t="str">
        <f t="shared" si="8"/>
        <v/>
      </c>
      <c r="R66" s="142" t="str">
        <f>IF($B66=0,"",SUMIFS(INPUT_DATA!BL:BL,INPUT_DATA!$A:$A,$B66,INPUT_DATA!$B:$B,"S"))</f>
        <v/>
      </c>
      <c r="S66" s="143" t="str">
        <f>IF($B66=0,"",SUMIFS(INPUT_DATA!P:P,INPUT_DATA!$A:$A,$B66,INPUT_DATA!$B:$B,"S"))</f>
        <v/>
      </c>
      <c r="T66" s="143" t="str">
        <f>IF($B66=0,"",SUMIFS(INPUT_DATA!Q:Q,INPUT_DATA!$A:$A,$B66,INPUT_DATA!$B:$B,"S"))</f>
        <v/>
      </c>
      <c r="U66" s="143" t="str">
        <f>IF($B66=0,"",SUMIFS(INPUT_DATA!R:R,INPUT_DATA!$A:$A,$B66,INPUT_DATA!$B:$B,"S"))</f>
        <v/>
      </c>
      <c r="V66" s="144" t="str">
        <f>IF($B66=0,"",SUMIFS(INPUT_DATA!S:S,INPUT_DATA!$A:$A,$B66,INPUT_DATA!$B:$B,"S"))</f>
        <v/>
      </c>
      <c r="W66" s="144" t="str">
        <f>IF($B66=0,"",SUMIFS(INPUT_DATA!T:T,INPUT_DATA!$A:$A,$B66,INPUT_DATA!$B:$B,"S"))</f>
        <v/>
      </c>
      <c r="X66" s="144" t="str">
        <f>IF($B66=0,"",SUMIFS(INPUT_DATA!U:U,INPUT_DATA!$A:$A,$B66,INPUT_DATA!$B:$B,"S"))</f>
        <v/>
      </c>
      <c r="Y66" s="144" t="str">
        <f>IF($B66=0,"",SUMIFS(INPUT_DATA!V:V,INPUT_DATA!$A:$A,$B66,INPUT_DATA!$B:$B,"S"))</f>
        <v/>
      </c>
      <c r="Z66" s="144" t="str">
        <f>IF($B66=0,"",SUMIFS(INPUT_DATA!W:W,INPUT_DATA!$A:$A,$B66,INPUT_DATA!$B:$B,"S"))</f>
        <v/>
      </c>
      <c r="AA66" s="144" t="str">
        <f>IF($B66=0,"",SUMIFS(INPUT_DATA!X:X,INPUT_DATA!$A:$A,$B66,INPUT_DATA!$B:$B,"S"))</f>
        <v/>
      </c>
      <c r="AB66" s="144" t="str">
        <f>IF($B66=0,"",SUMIFS(INPUT_DATA!Y:Y,INPUT_DATA!$A:$A,$B66,INPUT_DATA!$B:$B,"S"))</f>
        <v/>
      </c>
      <c r="AC66" s="144" t="str">
        <f>IF($B66=0,"",SUMIFS(INPUT_DATA!Z:Z,INPUT_DATA!$A:$A,$B66,INPUT_DATA!$B:$B,"S"))</f>
        <v/>
      </c>
      <c r="AD66" s="144" t="str">
        <f>IF($B66=0,"",SUMIFS(INPUT_DATA!AA:AA,INPUT_DATA!$A:$A,$B66,INPUT_DATA!$B:$B,"S"))</f>
        <v/>
      </c>
      <c r="AE66" s="144" t="str">
        <f>IF($B66=0,"",SUMIFS(INPUT_DATA!AB:AB,INPUT_DATA!$A:$A,$B66,INPUT_DATA!$B:$B,"S"))</f>
        <v/>
      </c>
      <c r="AF66" s="144" t="str">
        <f>IF($B66=0,"",SUMIFS(INPUT_DATA!AC:AC,INPUT_DATA!$A:$A,$B66,INPUT_DATA!$B:$B,"S"))</f>
        <v/>
      </c>
      <c r="AG66" s="144" t="str">
        <f>IF($B66=0,"",SUMIFS(INPUT_DATA!AD:AD,INPUT_DATA!$A:$A,$B66,INPUT_DATA!$B:$B,"S"))</f>
        <v/>
      </c>
      <c r="AH66" s="144" t="str">
        <f>IF($B66=0,"",SUMIFS(INPUT_DATA!AE:AE,INPUT_DATA!$A:$A,$B66,INPUT_DATA!$B:$B,"S"))</f>
        <v/>
      </c>
      <c r="AI66" s="144" t="str">
        <f>IF($B66=0,"",SUMIFS(INPUT_DATA!AF:AF,INPUT_DATA!$A:$A,$B66,INPUT_DATA!$B:$B,"S"))</f>
        <v/>
      </c>
      <c r="AJ66" s="144" t="str">
        <f>IF($B66=0,"",SUMIFS(INPUT_DATA!AG:AG,INPUT_DATA!$A:$A,$B66,INPUT_DATA!$B:$B,"S"))</f>
        <v/>
      </c>
      <c r="AK66" s="144" t="str">
        <f>IF($B66=0,"",SUMIFS(INPUT_DATA!AK:AK,INPUT_DATA!$A:$A,$B66,INPUT_DATA!$B:$B,"S"))</f>
        <v/>
      </c>
      <c r="AL66" s="144" t="str">
        <f>IF($B66=0,"",SUMIFS(INPUT_DATA!AL:AL,INPUT_DATA!$A:$A,$B66,INPUT_DATA!$B:$B,"S"))</f>
        <v/>
      </c>
      <c r="AM66" s="144" t="str">
        <f>IF($B66=0,"",SUMIFS(INPUT_DATA!AM:AM,INPUT_DATA!$A:$A,$B66,INPUT_DATA!$B:$B,"S"))</f>
        <v/>
      </c>
      <c r="AN66" s="144" t="str">
        <f>IF($B66=0,"",SUMIFS(INPUT_DATA!AN:AN,INPUT_DATA!$A:$A,$B66,INPUT_DATA!$B:$B,"S"))</f>
        <v/>
      </c>
      <c r="AO66" s="144" t="str">
        <f>IF($B66=0,"",SUMIFS(INPUT_DATA!AO:AO,INPUT_DATA!$A:$A,$B66,INPUT_DATA!$B:$B,"S"))</f>
        <v/>
      </c>
      <c r="AP66" s="144" t="str">
        <f>IF($B66=0,"",SUMIFS(INPUT_DATA!AP:AP,INPUT_DATA!$A:$A,$B66,INPUT_DATA!$B:$B,"S"))</f>
        <v/>
      </c>
      <c r="AQ66" s="145" t="str">
        <f t="shared" si="9"/>
        <v/>
      </c>
      <c r="AR66" s="146" t="str">
        <f t="shared" si="10"/>
        <v/>
      </c>
      <c r="AS66" s="147" t="str">
        <f t="shared" si="11"/>
        <v/>
      </c>
      <c r="AT66" s="145" t="str">
        <f>IF($B66=0,"",SUMIFS(INPUT_DATA!AQ:AQ,INPUT_DATA!$A:$A,$B66,INPUT_DATA!$B:$B,"S"))</f>
        <v/>
      </c>
      <c r="AU66" s="146" t="str">
        <f>IF($B66=0,"",SUMIFS(INPUT_DATA!AR:AR,INPUT_DATA!$A:$A,$B66,INPUT_DATA!$B:$B,"S"))</f>
        <v/>
      </c>
      <c r="AV66" s="147" t="str">
        <f>IF($B66=0,"",SUMIFS(INPUT_DATA!AS:AS,INPUT_DATA!$A:$A,$B66,INPUT_DATA!$B:$B,"S"))</f>
        <v/>
      </c>
      <c r="AW66" s="145" t="str">
        <f t="shared" si="12"/>
        <v/>
      </c>
      <c r="AX66" s="146" t="str">
        <f t="shared" si="13"/>
        <v/>
      </c>
      <c r="AY66" s="147" t="str">
        <f t="shared" si="14"/>
        <v/>
      </c>
      <c r="AZ66" s="148"/>
      <c r="BA66" s="138" t="str">
        <f>IF($B66=0,"",SUMIFS(INPUT_DATA!C:C,INPUT_DATA!$A:$A,$B66,INPUT_DATA!$B:$B,"D"))</f>
        <v/>
      </c>
      <c r="BB66" s="149" t="str">
        <f>IF($B66=0,"",SUMIFS(INPUT_DATA!E:E,INPUT_DATA!$A:$A,$B66,INPUT_DATA!$B:$B,"D"))</f>
        <v/>
      </c>
      <c r="BC66" s="149" t="str">
        <f>IF($B66=0,"",SUMIFS(INPUT_DATA!F:F,INPUT_DATA!$A:$A,$B66,INPUT_DATA!$B:$B,"D"))</f>
        <v/>
      </c>
      <c r="BD66" s="149" t="str">
        <f>IF($B66=0,"",SUMIFS(INPUT_DATA!G:G,INPUT_DATA!$A:$A,$B66,INPUT_DATA!$B:$B,"D"))</f>
        <v/>
      </c>
      <c r="BE66" s="149" t="str">
        <f>IF($B66=0,"",SUMIFS(INPUT_DATA!H:H,INPUT_DATA!$A:$A,$B66,INPUT_DATA!$B:$B,"D"))</f>
        <v/>
      </c>
      <c r="BF66" s="149" t="str">
        <f>IF($B66=0,"",SUMIFS(INPUT_DATA!I:I,INPUT_DATA!$A:$A,$B66,INPUT_DATA!$B:$B,"D"))</f>
        <v/>
      </c>
      <c r="BG66" s="149" t="str">
        <f>IF($B66=0,"",SUMIFS(INPUT_DATA!J:J,INPUT_DATA!$A:$A,$B66,INPUT_DATA!$B:$B,"D"))</f>
        <v/>
      </c>
      <c r="BH66" s="149" t="str">
        <f>IF($B66=0,"",SUMIFS(INPUT_DATA!K:K,INPUT_DATA!$A:$A,$B66,INPUT_DATA!$B:$B,"D"))</f>
        <v/>
      </c>
      <c r="BI66" s="149" t="str">
        <f>IF($B66=0,"",SUMIFS(INPUT_DATA!L:L,INPUT_DATA!$A:$A,$B66,INPUT_DATA!$B:$B,"D"))</f>
        <v/>
      </c>
      <c r="BJ66" s="149" t="str">
        <f>IF($B66=0,"",SUMIFS(INPUT_DATA!M:M,INPUT_DATA!$A:$A,$B66,INPUT_DATA!$B:$B,"D"))</f>
        <v/>
      </c>
      <c r="BK66" s="149" t="str">
        <f>IF($B66=0,"",SUMIFS(INPUT_DATA!N:N,INPUT_DATA!$A:$A,$B66,INPUT_DATA!$B:$B,"D"))</f>
        <v/>
      </c>
      <c r="BL66" s="150" t="str">
        <f t="shared" si="5"/>
        <v/>
      </c>
      <c r="BM66" s="150" t="str">
        <f>IF($B66=0,"",SUMIFS(INPUT_DATA!O:O,INPUT_DATA!$A:$A,$B66,INPUT_DATA!$B:$B,"D"))</f>
        <v/>
      </c>
      <c r="BN66" s="150" t="str">
        <f t="shared" si="15"/>
        <v/>
      </c>
      <c r="BO66" s="153" t="str">
        <f>IF($B66=0,"",SUMIFS(INPUT_DATA!P:P,INPUT_DATA!$A:$A,$B66,INPUT_DATA!$B:$B,"D"))</f>
        <v/>
      </c>
      <c r="BP66" s="139" t="str">
        <f>IF($B66=0,"",SUMIFS(INPUT_DATA!Q:Q,INPUT_DATA!$A:$A,$B66,INPUT_DATA!$B:$B,"D"))</f>
        <v/>
      </c>
      <c r="BQ66" s="139" t="str">
        <f>IF($B66=0,"",SUMIFS(INPUT_DATA!R:R,INPUT_DATA!$A:$A,$B66,INPUT_DATA!$B:$B,"D"))</f>
        <v/>
      </c>
      <c r="BR66" s="149" t="str">
        <f>IF($B66=0,"",SUMIFS(INPUT_DATA!S:S,INPUT_DATA!$A:$A,$B66,INPUT_DATA!$B:$B,"D"))</f>
        <v/>
      </c>
      <c r="BS66" s="149" t="str">
        <f>IF($B66=0,"",SUMIFS(INPUT_DATA!T:T,INPUT_DATA!$A:$A,$B66,INPUT_DATA!$B:$B,"D"))</f>
        <v/>
      </c>
      <c r="BT66" s="149" t="str">
        <f>IF($B66=0,"",SUMIFS(INPUT_DATA!U:U,INPUT_DATA!$A:$A,$B66,INPUT_DATA!$B:$B,"D"))</f>
        <v/>
      </c>
      <c r="BU66" s="149" t="str">
        <f>IF($B66=0,"",SUMIFS(INPUT_DATA!V:V,INPUT_DATA!$A:$A,$B66,INPUT_DATA!$B:$B,"D"))</f>
        <v/>
      </c>
      <c r="BV66" s="149" t="str">
        <f>IF($B66=0,"",SUMIFS(INPUT_DATA!W:W,INPUT_DATA!$A:$A,$B66,INPUT_DATA!$B:$B,"D"))</f>
        <v/>
      </c>
      <c r="BW66" s="149" t="str">
        <f>IF($B66=0,"",SUMIFS(INPUT_DATA!X:X,INPUT_DATA!$A:$A,$B66,INPUT_DATA!$B:$B,"D"))</f>
        <v/>
      </c>
      <c r="BX66" s="149" t="str">
        <f>IF($B66=0,"",SUMIFS(INPUT_DATA!Y:Y,INPUT_DATA!$A:$A,$B66,INPUT_DATA!$B:$B,"D"))</f>
        <v/>
      </c>
      <c r="BY66" s="149" t="str">
        <f>IF($B66=0,"",SUMIFS(INPUT_DATA!Z:Z,INPUT_DATA!$A:$A,$B66,INPUT_DATA!$B:$B,"D"))</f>
        <v/>
      </c>
      <c r="BZ66" s="149" t="str">
        <f>IF($B66=0,"",SUMIFS(INPUT_DATA!AA:AA,INPUT_DATA!$A:$A,$B66,INPUT_DATA!$B:$B,"D"))</f>
        <v/>
      </c>
      <c r="CA66" s="149" t="str">
        <f>IF($B66=0,"",SUMIFS(INPUT_DATA!AB:AB,INPUT_DATA!$A:$A,$B66,INPUT_DATA!$B:$B,"D"))</f>
        <v/>
      </c>
      <c r="CB66" s="149" t="str">
        <f>IF($B66=0,"",SUMIFS(INPUT_DATA!AC:AC,INPUT_DATA!$A:$A,$B66,INPUT_DATA!$B:$B,"D"))</f>
        <v/>
      </c>
      <c r="CC66" s="149" t="str">
        <f>IF($B66=0,"",SUMIFS(INPUT_DATA!AD:AD,INPUT_DATA!$A:$A,$B66,INPUT_DATA!$B:$B,"D"))</f>
        <v/>
      </c>
      <c r="CD66" s="149" t="str">
        <f>IF($B66=0,"",SUMIFS(INPUT_DATA!AE:AE,INPUT_DATA!$A:$A,$B66,INPUT_DATA!$B:$B,"D"))</f>
        <v/>
      </c>
      <c r="CE66" s="149" t="str">
        <f>IF($B66=0,"",SUMIFS(INPUT_DATA!AF:AF,INPUT_DATA!$A:$A,$B66,INPUT_DATA!$B:$B,"D"))</f>
        <v/>
      </c>
      <c r="CF66" s="149" t="str">
        <f>IF($B66=0,"",SUMIFS(INPUT_DATA!AG:AG,INPUT_DATA!$A:$A,$B66,INPUT_DATA!$B:$B,"D"))</f>
        <v/>
      </c>
      <c r="CG66" s="149" t="str">
        <f>IF($B66=0,"",SUMIFS(INPUT_DATA!AH:AH,INPUT_DATA!$A:$A,$B66,INPUT_DATA!$B:$B,"D"))</f>
        <v/>
      </c>
      <c r="CH66" s="149" t="str">
        <f>IF($B66=0,"",SUMIFS(INPUT_DATA!AI:AI,INPUT_DATA!$A:$A,$B66,INPUT_DATA!$B:$B,"D"))</f>
        <v/>
      </c>
      <c r="CI66" s="149" t="str">
        <f>IF($B66=0,"",SUMIFS(INPUT_DATA!AJ:AJ,INPUT_DATA!$A:$A,$B66,INPUT_DATA!$B:$B,"D"))</f>
        <v/>
      </c>
      <c r="CJ66" s="140" t="str">
        <f>IF($B66=0,"",SUMIFS(INPUT_DATA!AK:AK,INPUT_DATA!$A:$A,$B66,INPUT_DATA!$B:$B,"D"))</f>
        <v/>
      </c>
      <c r="CK66" s="140" t="str">
        <f>IF($B66=0,"",SUMIFS(INPUT_DATA!AL:AL,INPUT_DATA!$A:$A,$B66,INPUT_DATA!$B:$B,"D"))</f>
        <v/>
      </c>
      <c r="CL66" s="140" t="str">
        <f>IF($B66=0,"",SUMIFS(INPUT_DATA!AM:AM,INPUT_DATA!$A:$A,$B66,INPUT_DATA!$B:$B,"D"))</f>
        <v/>
      </c>
      <c r="CM66" s="140" t="str">
        <f>IF($B66=0,"",SUMIFS(INPUT_DATA!AN:AN,INPUT_DATA!$A:$A,$B66,INPUT_DATA!$B:$B,"D"))</f>
        <v/>
      </c>
      <c r="CN66" s="140" t="str">
        <f>IF($B66=0,"",SUMIFS(INPUT_DATA!AO:AO,INPUT_DATA!$A:$A,$B66,INPUT_DATA!$B:$B,"D"))</f>
        <v/>
      </c>
      <c r="CO66" s="140" t="str">
        <f>IF($B66=0,"",SUMIFS(INPUT_DATA!AP:AP,INPUT_DATA!$A:$A,$B66,INPUT_DATA!$B:$B,"D"))</f>
        <v/>
      </c>
      <c r="CP66" s="154" t="str">
        <f t="shared" si="6"/>
        <v/>
      </c>
      <c r="CQ66" s="154" t="str">
        <f t="shared" si="2"/>
        <v/>
      </c>
      <c r="CR66" s="154" t="str">
        <f t="shared" si="3"/>
        <v/>
      </c>
      <c r="CS66" s="139" t="str">
        <f>IF($B66=0,"",SUMIFS(INPUT_DATA!AQ:AQ,INPUT_DATA!$A:$A,$B66,INPUT_DATA!$B:$B,"D"))</f>
        <v/>
      </c>
      <c r="CT66" s="154" t="str">
        <f>IF($B66=0,"",SUMIFS(INPUT_DATA!AR:AR,INPUT_DATA!$A:$A,$B66,INPUT_DATA!$B:$B,"D"))</f>
        <v/>
      </c>
      <c r="CU66" s="154" t="str">
        <f>IF($B66=0,"",SUMIFS(INPUT_DATA!AS:AS,INPUT_DATA!$A:$A,$B66,INPUT_DATA!$B:$B,"D"))</f>
        <v/>
      </c>
      <c r="CV66" s="139" t="str">
        <f t="shared" si="17"/>
        <v/>
      </c>
      <c r="CW66" s="154" t="str">
        <f t="shared" si="18"/>
        <v/>
      </c>
      <c r="CX66" s="155" t="str">
        <f t="shared" si="19"/>
        <v/>
      </c>
      <c r="CY66" s="148"/>
    </row>
    <row r="67" spans="1:103">
      <c r="A67" s="156">
        <f t="shared" si="20"/>
        <v>-18</v>
      </c>
      <c r="B67" s="137">
        <f>INPUT_DATA!CR54</f>
        <v>0</v>
      </c>
      <c r="C67" s="139" t="str">
        <f>IF($B67=0,"",SUMIFS(INPUT_DATA!C:C,INPUT_DATA!$A:$A,$B67,INPUT_DATA!$B:$B,"S"))</f>
        <v/>
      </c>
      <c r="D67" s="139" t="str">
        <f>IF($B67=0,"",SUMIFS(INPUT_DATA!D:D,INPUT_DATA!$A:$A,$B67,INPUT_DATA!$B:$B,"S"))</f>
        <v/>
      </c>
      <c r="E67" s="140" t="str">
        <f>IF($B67=0,"",SUMIFS(INPUT_DATA!E:E,INPUT_DATA!$A:$A,$B67,INPUT_DATA!$B:$B,"S"))</f>
        <v/>
      </c>
      <c r="F67" s="140" t="str">
        <f>IF($B67=0,"",SUMIFS(INPUT_DATA!F:F,INPUT_DATA!$A:$A,$B67,INPUT_DATA!$B:$B,"S"))</f>
        <v/>
      </c>
      <c r="G67" s="140" t="str">
        <f>IF($B67=0,"",SUMIFS(INPUT_DATA!G:G,INPUT_DATA!$A:$A,$B67,INPUT_DATA!$B:$B,"S"))</f>
        <v/>
      </c>
      <c r="H67" s="140" t="str">
        <f>IF($B67=0,"",SUMIFS(INPUT_DATA!H:H,INPUT_DATA!$A:$A,$B67,INPUT_DATA!$B:$B,"S"))</f>
        <v/>
      </c>
      <c r="I67" s="140" t="str">
        <f>IF($B67=0,"",SUMIFS(INPUT_DATA!I:I,INPUT_DATA!$A:$A,$B67,INPUT_DATA!$B:$B,"S"))</f>
        <v/>
      </c>
      <c r="J67" s="140" t="str">
        <f>IF($B67=0,"",SUMIFS(INPUT_DATA!J:J,INPUT_DATA!$A:$A,$B67,INPUT_DATA!$B:$B,"S"))</f>
        <v/>
      </c>
      <c r="K67" s="140" t="str">
        <f>IF($B67=0,"",SUMIFS(INPUT_DATA!K:K,INPUT_DATA!$A:$A,$B67,INPUT_DATA!$B:$B,"S"))</f>
        <v/>
      </c>
      <c r="L67" s="140" t="str">
        <f>IF($B67=0,"",SUMIFS(INPUT_DATA!L:L,INPUT_DATA!$A:$A,$B67,INPUT_DATA!$B:$B,"S"))</f>
        <v/>
      </c>
      <c r="M67" s="140" t="str">
        <f>IF($B67=0,"",SUMIFS(INPUT_DATA!M:M,INPUT_DATA!$A:$A,$B67,INPUT_DATA!$B:$B,"S"))</f>
        <v/>
      </c>
      <c r="N67" s="140" t="str">
        <f>IF($B67=0,"",SUMIFS(INPUT_DATA!N:N,INPUT_DATA!$A:$A,$B67,INPUT_DATA!$B:$B,"S"))</f>
        <v/>
      </c>
      <c r="O67" s="141" t="str">
        <f t="shared" si="7"/>
        <v/>
      </c>
      <c r="P67" s="142" t="str">
        <f>IF($B67=0,"",SUMIFS(INPUT_DATA!O:O,INPUT_DATA!$A:$A,$B67,INPUT_DATA!$B:$B,"S"))</f>
        <v/>
      </c>
      <c r="Q67" s="142" t="str">
        <f t="shared" si="8"/>
        <v/>
      </c>
      <c r="R67" s="142" t="str">
        <f>IF($B67=0,"",SUMIFS(INPUT_DATA!BL:BL,INPUT_DATA!$A:$A,$B67,INPUT_DATA!$B:$B,"S"))</f>
        <v/>
      </c>
      <c r="S67" s="143" t="str">
        <f>IF($B67=0,"",SUMIFS(INPUT_DATA!P:P,INPUT_DATA!$A:$A,$B67,INPUT_DATA!$B:$B,"S"))</f>
        <v/>
      </c>
      <c r="T67" s="143" t="str">
        <f>IF($B67=0,"",SUMIFS(INPUT_DATA!Q:Q,INPUT_DATA!$A:$A,$B67,INPUT_DATA!$B:$B,"S"))</f>
        <v/>
      </c>
      <c r="U67" s="143" t="str">
        <f>IF($B67=0,"",SUMIFS(INPUT_DATA!R:R,INPUT_DATA!$A:$A,$B67,INPUT_DATA!$B:$B,"S"))</f>
        <v/>
      </c>
      <c r="V67" s="144" t="str">
        <f>IF($B67=0,"",SUMIFS(INPUT_DATA!S:S,INPUT_DATA!$A:$A,$B67,INPUT_DATA!$B:$B,"S"))</f>
        <v/>
      </c>
      <c r="W67" s="144" t="str">
        <f>IF($B67=0,"",SUMIFS(INPUT_DATA!T:T,INPUT_DATA!$A:$A,$B67,INPUT_DATA!$B:$B,"S"))</f>
        <v/>
      </c>
      <c r="X67" s="144" t="str">
        <f>IF($B67=0,"",SUMIFS(INPUT_DATA!U:U,INPUT_DATA!$A:$A,$B67,INPUT_DATA!$B:$B,"S"))</f>
        <v/>
      </c>
      <c r="Y67" s="144" t="str">
        <f>IF($B67=0,"",SUMIFS(INPUT_DATA!V:V,INPUT_DATA!$A:$A,$B67,INPUT_DATA!$B:$B,"S"))</f>
        <v/>
      </c>
      <c r="Z67" s="144" t="str">
        <f>IF($B67=0,"",SUMIFS(INPUT_DATA!W:W,INPUT_DATA!$A:$A,$B67,INPUT_DATA!$B:$B,"S"))</f>
        <v/>
      </c>
      <c r="AA67" s="144" t="str">
        <f>IF($B67=0,"",SUMIFS(INPUT_DATA!X:X,INPUT_DATA!$A:$A,$B67,INPUT_DATA!$B:$B,"S"))</f>
        <v/>
      </c>
      <c r="AB67" s="144" t="str">
        <f>IF($B67=0,"",SUMIFS(INPUT_DATA!Y:Y,INPUT_DATA!$A:$A,$B67,INPUT_DATA!$B:$B,"S"))</f>
        <v/>
      </c>
      <c r="AC67" s="144" t="str">
        <f>IF($B67=0,"",SUMIFS(INPUT_DATA!Z:Z,INPUT_DATA!$A:$A,$B67,INPUT_DATA!$B:$B,"S"))</f>
        <v/>
      </c>
      <c r="AD67" s="144" t="str">
        <f>IF($B67=0,"",SUMIFS(INPUT_DATA!AA:AA,INPUT_DATA!$A:$A,$B67,INPUT_DATA!$B:$B,"S"))</f>
        <v/>
      </c>
      <c r="AE67" s="144" t="str">
        <f>IF($B67=0,"",SUMIFS(INPUT_DATA!AB:AB,INPUT_DATA!$A:$A,$B67,INPUT_DATA!$B:$B,"S"))</f>
        <v/>
      </c>
      <c r="AF67" s="144" t="str">
        <f>IF($B67=0,"",SUMIFS(INPUT_DATA!AC:AC,INPUT_DATA!$A:$A,$B67,INPUT_DATA!$B:$B,"S"))</f>
        <v/>
      </c>
      <c r="AG67" s="144" t="str">
        <f>IF($B67=0,"",SUMIFS(INPUT_DATA!AD:AD,INPUT_DATA!$A:$A,$B67,INPUT_DATA!$B:$B,"S"))</f>
        <v/>
      </c>
      <c r="AH67" s="144" t="str">
        <f>IF($B67=0,"",SUMIFS(INPUT_DATA!AE:AE,INPUT_DATA!$A:$A,$B67,INPUT_DATA!$B:$B,"S"))</f>
        <v/>
      </c>
      <c r="AI67" s="144" t="str">
        <f>IF($B67=0,"",SUMIFS(INPUT_DATA!AF:AF,INPUT_DATA!$A:$A,$B67,INPUT_DATA!$B:$B,"S"))</f>
        <v/>
      </c>
      <c r="AJ67" s="144" t="str">
        <f>IF($B67=0,"",SUMIFS(INPUT_DATA!AG:AG,INPUT_DATA!$A:$A,$B67,INPUT_DATA!$B:$B,"S"))</f>
        <v/>
      </c>
      <c r="AK67" s="144" t="str">
        <f>IF($B67=0,"",SUMIFS(INPUT_DATA!AK:AK,INPUT_DATA!$A:$A,$B67,INPUT_DATA!$B:$B,"S"))</f>
        <v/>
      </c>
      <c r="AL67" s="144" t="str">
        <f>IF($B67=0,"",SUMIFS(INPUT_DATA!AL:AL,INPUT_DATA!$A:$A,$B67,INPUT_DATA!$B:$B,"S"))</f>
        <v/>
      </c>
      <c r="AM67" s="144" t="str">
        <f>IF($B67=0,"",SUMIFS(INPUT_DATA!AM:AM,INPUT_DATA!$A:$A,$B67,INPUT_DATA!$B:$B,"S"))</f>
        <v/>
      </c>
      <c r="AN67" s="144" t="str">
        <f>IF($B67=0,"",SUMIFS(INPUT_DATA!AN:AN,INPUT_DATA!$A:$A,$B67,INPUT_DATA!$B:$B,"S"))</f>
        <v/>
      </c>
      <c r="AO67" s="144" t="str">
        <f>IF($B67=0,"",SUMIFS(INPUT_DATA!AO:AO,INPUT_DATA!$A:$A,$B67,INPUT_DATA!$B:$B,"S"))</f>
        <v/>
      </c>
      <c r="AP67" s="144" t="str">
        <f>IF($B67=0,"",SUMIFS(INPUT_DATA!AP:AP,INPUT_DATA!$A:$A,$B67,INPUT_DATA!$B:$B,"S"))</f>
        <v/>
      </c>
      <c r="AQ67" s="145" t="str">
        <f t="shared" si="9"/>
        <v/>
      </c>
      <c r="AR67" s="146" t="str">
        <f t="shared" si="10"/>
        <v/>
      </c>
      <c r="AS67" s="147" t="str">
        <f t="shared" si="11"/>
        <v/>
      </c>
      <c r="AT67" s="145" t="str">
        <f>IF($B67=0,"",SUMIFS(INPUT_DATA!AQ:AQ,INPUT_DATA!$A:$A,$B67,INPUT_DATA!$B:$B,"S"))</f>
        <v/>
      </c>
      <c r="AU67" s="146" t="str">
        <f>IF($B67=0,"",SUMIFS(INPUT_DATA!AR:AR,INPUT_DATA!$A:$A,$B67,INPUT_DATA!$B:$B,"S"))</f>
        <v/>
      </c>
      <c r="AV67" s="147" t="str">
        <f>IF($B67=0,"",SUMIFS(INPUT_DATA!AS:AS,INPUT_DATA!$A:$A,$B67,INPUT_DATA!$B:$B,"S"))</f>
        <v/>
      </c>
      <c r="AW67" s="145" t="str">
        <f t="shared" si="12"/>
        <v/>
      </c>
      <c r="AX67" s="146" t="str">
        <f t="shared" si="13"/>
        <v/>
      </c>
      <c r="AY67" s="147" t="str">
        <f t="shared" si="14"/>
        <v/>
      </c>
      <c r="AZ67" s="148"/>
      <c r="BA67" s="138" t="str">
        <f>IF($B67=0,"",SUMIFS(INPUT_DATA!C:C,INPUT_DATA!$A:$A,$B67,INPUT_DATA!$B:$B,"D"))</f>
        <v/>
      </c>
      <c r="BB67" s="149" t="str">
        <f>IF($B67=0,"",SUMIFS(INPUT_DATA!E:E,INPUT_DATA!$A:$A,$B67,INPUT_DATA!$B:$B,"D"))</f>
        <v/>
      </c>
      <c r="BC67" s="149" t="str">
        <f>IF($B67=0,"",SUMIFS(INPUT_DATA!F:F,INPUT_DATA!$A:$A,$B67,INPUT_DATA!$B:$B,"D"))</f>
        <v/>
      </c>
      <c r="BD67" s="149" t="str">
        <f>IF($B67=0,"",SUMIFS(INPUT_DATA!G:G,INPUT_DATA!$A:$A,$B67,INPUT_DATA!$B:$B,"D"))</f>
        <v/>
      </c>
      <c r="BE67" s="149" t="str">
        <f>IF($B67=0,"",SUMIFS(INPUT_DATA!H:H,INPUT_DATA!$A:$A,$B67,INPUT_DATA!$B:$B,"D"))</f>
        <v/>
      </c>
      <c r="BF67" s="149" t="str">
        <f>IF($B67=0,"",SUMIFS(INPUT_DATA!I:I,INPUT_DATA!$A:$A,$B67,INPUT_DATA!$B:$B,"D"))</f>
        <v/>
      </c>
      <c r="BG67" s="149" t="str">
        <f>IF($B67=0,"",SUMIFS(INPUT_DATA!J:J,INPUT_DATA!$A:$A,$B67,INPUT_DATA!$B:$B,"D"))</f>
        <v/>
      </c>
      <c r="BH67" s="149" t="str">
        <f>IF($B67=0,"",SUMIFS(INPUT_DATA!K:K,INPUT_DATA!$A:$A,$B67,INPUT_DATA!$B:$B,"D"))</f>
        <v/>
      </c>
      <c r="BI67" s="149" t="str">
        <f>IF($B67=0,"",SUMIFS(INPUT_DATA!L:L,INPUT_DATA!$A:$A,$B67,INPUT_DATA!$B:$B,"D"))</f>
        <v/>
      </c>
      <c r="BJ67" s="149" t="str">
        <f>IF($B67=0,"",SUMIFS(INPUT_DATA!M:M,INPUT_DATA!$A:$A,$B67,INPUT_DATA!$B:$B,"D"))</f>
        <v/>
      </c>
      <c r="BK67" s="149" t="str">
        <f>IF($B67=0,"",SUMIFS(INPUT_DATA!N:N,INPUT_DATA!$A:$A,$B67,INPUT_DATA!$B:$B,"D"))</f>
        <v/>
      </c>
      <c r="BL67" s="150" t="str">
        <f t="shared" si="5"/>
        <v/>
      </c>
      <c r="BM67" s="150" t="str">
        <f>IF($B67=0,"",SUMIFS(INPUT_DATA!O:O,INPUT_DATA!$A:$A,$B67,INPUT_DATA!$B:$B,"D"))</f>
        <v/>
      </c>
      <c r="BN67" s="150" t="str">
        <f t="shared" si="15"/>
        <v/>
      </c>
      <c r="BO67" s="153" t="str">
        <f>IF($B67=0,"",SUMIFS(INPUT_DATA!P:P,INPUT_DATA!$A:$A,$B67,INPUT_DATA!$B:$B,"D"))</f>
        <v/>
      </c>
      <c r="BP67" s="139" t="str">
        <f>IF($B67=0,"",SUMIFS(INPUT_DATA!Q:Q,INPUT_DATA!$A:$A,$B67,INPUT_DATA!$B:$B,"D"))</f>
        <v/>
      </c>
      <c r="BQ67" s="139" t="str">
        <f>IF($B67=0,"",SUMIFS(INPUT_DATA!R:R,INPUT_DATA!$A:$A,$B67,INPUT_DATA!$B:$B,"D"))</f>
        <v/>
      </c>
      <c r="BR67" s="149" t="str">
        <f>IF($B67=0,"",SUMIFS(INPUT_DATA!S:S,INPUT_DATA!$A:$A,$B67,INPUT_DATA!$B:$B,"D"))</f>
        <v/>
      </c>
      <c r="BS67" s="149" t="str">
        <f>IF($B67=0,"",SUMIFS(INPUT_DATA!T:T,INPUT_DATA!$A:$A,$B67,INPUT_DATA!$B:$B,"D"))</f>
        <v/>
      </c>
      <c r="BT67" s="149" t="str">
        <f>IF($B67=0,"",SUMIFS(INPUT_DATA!U:U,INPUT_DATA!$A:$A,$B67,INPUT_DATA!$B:$B,"D"))</f>
        <v/>
      </c>
      <c r="BU67" s="149" t="str">
        <f>IF($B67=0,"",SUMIFS(INPUT_DATA!V:V,INPUT_DATA!$A:$A,$B67,INPUT_DATA!$B:$B,"D"))</f>
        <v/>
      </c>
      <c r="BV67" s="149" t="str">
        <f>IF($B67=0,"",SUMIFS(INPUT_DATA!W:W,INPUT_DATA!$A:$A,$B67,INPUT_DATA!$B:$B,"D"))</f>
        <v/>
      </c>
      <c r="BW67" s="149" t="str">
        <f>IF($B67=0,"",SUMIFS(INPUT_DATA!X:X,INPUT_DATA!$A:$A,$B67,INPUT_DATA!$B:$B,"D"))</f>
        <v/>
      </c>
      <c r="BX67" s="149" t="str">
        <f>IF($B67=0,"",SUMIFS(INPUT_DATA!Y:Y,INPUT_DATA!$A:$A,$B67,INPUT_DATA!$B:$B,"D"))</f>
        <v/>
      </c>
      <c r="BY67" s="149" t="str">
        <f>IF($B67=0,"",SUMIFS(INPUT_DATA!Z:Z,INPUT_DATA!$A:$A,$B67,INPUT_DATA!$B:$B,"D"))</f>
        <v/>
      </c>
      <c r="BZ67" s="149" t="str">
        <f>IF($B67=0,"",SUMIFS(INPUT_DATA!AA:AA,INPUT_DATA!$A:$A,$B67,INPUT_DATA!$B:$B,"D"))</f>
        <v/>
      </c>
      <c r="CA67" s="149" t="str">
        <f>IF($B67=0,"",SUMIFS(INPUT_DATA!AB:AB,INPUT_DATA!$A:$A,$B67,INPUT_DATA!$B:$B,"D"))</f>
        <v/>
      </c>
      <c r="CB67" s="149" t="str">
        <f>IF($B67=0,"",SUMIFS(INPUT_DATA!AC:AC,INPUT_DATA!$A:$A,$B67,INPUT_DATA!$B:$B,"D"))</f>
        <v/>
      </c>
      <c r="CC67" s="149" t="str">
        <f>IF($B67=0,"",SUMIFS(INPUT_DATA!AD:AD,INPUT_DATA!$A:$A,$B67,INPUT_DATA!$B:$B,"D"))</f>
        <v/>
      </c>
      <c r="CD67" s="149" t="str">
        <f>IF($B67=0,"",SUMIFS(INPUT_DATA!AE:AE,INPUT_DATA!$A:$A,$B67,INPUT_DATA!$B:$B,"D"))</f>
        <v/>
      </c>
      <c r="CE67" s="149" t="str">
        <f>IF($B67=0,"",SUMIFS(INPUT_DATA!AF:AF,INPUT_DATA!$A:$A,$B67,INPUT_DATA!$B:$B,"D"))</f>
        <v/>
      </c>
      <c r="CF67" s="149" t="str">
        <f>IF($B67=0,"",SUMIFS(INPUT_DATA!AG:AG,INPUT_DATA!$A:$A,$B67,INPUT_DATA!$B:$B,"D"))</f>
        <v/>
      </c>
      <c r="CG67" s="149" t="str">
        <f>IF($B67=0,"",SUMIFS(INPUT_DATA!AH:AH,INPUT_DATA!$A:$A,$B67,INPUT_DATA!$B:$B,"D"))</f>
        <v/>
      </c>
      <c r="CH67" s="149" t="str">
        <f>IF($B67=0,"",SUMIFS(INPUT_DATA!AI:AI,INPUT_DATA!$A:$A,$B67,INPUT_DATA!$B:$B,"D"))</f>
        <v/>
      </c>
      <c r="CI67" s="149" t="str">
        <f>IF($B67=0,"",SUMIFS(INPUT_DATA!AJ:AJ,INPUT_DATA!$A:$A,$B67,INPUT_DATA!$B:$B,"D"))</f>
        <v/>
      </c>
      <c r="CJ67" s="140" t="str">
        <f>IF($B67=0,"",SUMIFS(INPUT_DATA!AK:AK,INPUT_DATA!$A:$A,$B67,INPUT_DATA!$B:$B,"D"))</f>
        <v/>
      </c>
      <c r="CK67" s="140" t="str">
        <f>IF($B67=0,"",SUMIFS(INPUT_DATA!AL:AL,INPUT_DATA!$A:$A,$B67,INPUT_DATA!$B:$B,"D"))</f>
        <v/>
      </c>
      <c r="CL67" s="140" t="str">
        <f>IF($B67=0,"",SUMIFS(INPUT_DATA!AM:AM,INPUT_DATA!$A:$A,$B67,INPUT_DATA!$B:$B,"D"))</f>
        <v/>
      </c>
      <c r="CM67" s="140" t="str">
        <f>IF($B67=0,"",SUMIFS(INPUT_DATA!AN:AN,INPUT_DATA!$A:$A,$B67,INPUT_DATA!$B:$B,"D"))</f>
        <v/>
      </c>
      <c r="CN67" s="140" t="str">
        <f>IF($B67=0,"",SUMIFS(INPUT_DATA!AO:AO,INPUT_DATA!$A:$A,$B67,INPUT_DATA!$B:$B,"D"))</f>
        <v/>
      </c>
      <c r="CO67" s="140" t="str">
        <f>IF($B67=0,"",SUMIFS(INPUT_DATA!AP:AP,INPUT_DATA!$A:$A,$B67,INPUT_DATA!$B:$B,"D"))</f>
        <v/>
      </c>
      <c r="CP67" s="154" t="str">
        <f t="shared" si="6"/>
        <v/>
      </c>
      <c r="CQ67" s="154" t="str">
        <f t="shared" si="2"/>
        <v/>
      </c>
      <c r="CR67" s="154" t="str">
        <f t="shared" si="3"/>
        <v/>
      </c>
      <c r="CS67" s="139" t="str">
        <f>IF($B67=0,"",SUMIFS(INPUT_DATA!AQ:AQ,INPUT_DATA!$A:$A,$B67,INPUT_DATA!$B:$B,"D"))</f>
        <v/>
      </c>
      <c r="CT67" s="154" t="str">
        <f>IF($B67=0,"",SUMIFS(INPUT_DATA!AR:AR,INPUT_DATA!$A:$A,$B67,INPUT_DATA!$B:$B,"D"))</f>
        <v/>
      </c>
      <c r="CU67" s="154" t="str">
        <f>IF($B67=0,"",SUMIFS(INPUT_DATA!AS:AS,INPUT_DATA!$A:$A,$B67,INPUT_DATA!$B:$B,"D"))</f>
        <v/>
      </c>
      <c r="CV67" s="139" t="str">
        <f t="shared" si="17"/>
        <v/>
      </c>
      <c r="CW67" s="154" t="str">
        <f t="shared" si="18"/>
        <v/>
      </c>
      <c r="CX67" s="155" t="str">
        <f t="shared" si="19"/>
        <v/>
      </c>
      <c r="CY67" s="148"/>
    </row>
    <row r="68" spans="1:103">
      <c r="A68" s="156">
        <f t="shared" si="20"/>
        <v>-19</v>
      </c>
      <c r="B68" s="137">
        <f>INPUT_DATA!CR55</f>
        <v>0</v>
      </c>
      <c r="C68" s="139" t="str">
        <f>IF($B68=0,"",SUMIFS(INPUT_DATA!C:C,INPUT_DATA!$A:$A,$B68,INPUT_DATA!$B:$B,"S"))</f>
        <v/>
      </c>
      <c r="D68" s="139" t="str">
        <f>IF($B68=0,"",SUMIFS(INPUT_DATA!D:D,INPUT_DATA!$A:$A,$B68,INPUT_DATA!$B:$B,"S"))</f>
        <v/>
      </c>
      <c r="E68" s="140" t="str">
        <f>IF($B68=0,"",SUMIFS(INPUT_DATA!E:E,INPUT_DATA!$A:$A,$B68,INPUT_DATA!$B:$B,"S"))</f>
        <v/>
      </c>
      <c r="F68" s="140" t="str">
        <f>IF($B68=0,"",SUMIFS(INPUT_DATA!F:F,INPUT_DATA!$A:$A,$B68,INPUT_DATA!$B:$B,"S"))</f>
        <v/>
      </c>
      <c r="G68" s="140" t="str">
        <f>IF($B68=0,"",SUMIFS(INPUT_DATA!G:G,INPUT_DATA!$A:$A,$B68,INPUT_DATA!$B:$B,"S"))</f>
        <v/>
      </c>
      <c r="H68" s="140" t="str">
        <f>IF($B68=0,"",SUMIFS(INPUT_DATA!H:H,INPUT_DATA!$A:$A,$B68,INPUT_DATA!$B:$B,"S"))</f>
        <v/>
      </c>
      <c r="I68" s="140" t="str">
        <f>IF($B68=0,"",SUMIFS(INPUT_DATA!I:I,INPUT_DATA!$A:$A,$B68,INPUT_DATA!$B:$B,"S"))</f>
        <v/>
      </c>
      <c r="J68" s="140" t="str">
        <f>IF($B68=0,"",SUMIFS(INPUT_DATA!J:J,INPUT_DATA!$A:$A,$B68,INPUT_DATA!$B:$B,"S"))</f>
        <v/>
      </c>
      <c r="K68" s="140" t="str">
        <f>IF($B68=0,"",SUMIFS(INPUT_DATA!K:K,INPUT_DATA!$A:$A,$B68,INPUT_DATA!$B:$B,"S"))</f>
        <v/>
      </c>
      <c r="L68" s="140" t="str">
        <f>IF($B68=0,"",SUMIFS(INPUT_DATA!L:L,INPUT_DATA!$A:$A,$B68,INPUT_DATA!$B:$B,"S"))</f>
        <v/>
      </c>
      <c r="M68" s="140" t="str">
        <f>IF($B68=0,"",SUMIFS(INPUT_DATA!M:M,INPUT_DATA!$A:$A,$B68,INPUT_DATA!$B:$B,"S"))</f>
        <v/>
      </c>
      <c r="N68" s="140" t="str">
        <f>IF($B68=0,"",SUMIFS(INPUT_DATA!N:N,INPUT_DATA!$A:$A,$B68,INPUT_DATA!$B:$B,"S"))</f>
        <v/>
      </c>
      <c r="O68" s="141" t="str">
        <f t="shared" si="7"/>
        <v/>
      </c>
      <c r="P68" s="142" t="str">
        <f>IF($B68=0,"",SUMIFS(INPUT_DATA!O:O,INPUT_DATA!$A:$A,$B68,INPUT_DATA!$B:$B,"S"))</f>
        <v/>
      </c>
      <c r="Q68" s="142" t="str">
        <f t="shared" si="8"/>
        <v/>
      </c>
      <c r="R68" s="142" t="str">
        <f>IF($B68=0,"",SUMIFS(INPUT_DATA!BL:BL,INPUT_DATA!$A:$A,$B68,INPUT_DATA!$B:$B,"S"))</f>
        <v/>
      </c>
      <c r="S68" s="143" t="str">
        <f>IF($B68=0,"",SUMIFS(INPUT_DATA!P:P,INPUT_DATA!$A:$A,$B68,INPUT_DATA!$B:$B,"S"))</f>
        <v/>
      </c>
      <c r="T68" s="143" t="str">
        <f>IF($B68=0,"",SUMIFS(INPUT_DATA!Q:Q,INPUT_DATA!$A:$A,$B68,INPUT_DATA!$B:$B,"S"))</f>
        <v/>
      </c>
      <c r="U68" s="143" t="str">
        <f>IF($B68=0,"",SUMIFS(INPUT_DATA!R:R,INPUT_DATA!$A:$A,$B68,INPUT_DATA!$B:$B,"S"))</f>
        <v/>
      </c>
      <c r="V68" s="144" t="str">
        <f>IF($B68=0,"",SUMIFS(INPUT_DATA!S:S,INPUT_DATA!$A:$A,$B68,INPUT_DATA!$B:$B,"S"))</f>
        <v/>
      </c>
      <c r="W68" s="144" t="str">
        <f>IF($B68=0,"",SUMIFS(INPUT_DATA!T:T,INPUT_DATA!$A:$A,$B68,INPUT_DATA!$B:$B,"S"))</f>
        <v/>
      </c>
      <c r="X68" s="144" t="str">
        <f>IF($B68=0,"",SUMIFS(INPUT_DATA!U:U,INPUT_DATA!$A:$A,$B68,INPUT_DATA!$B:$B,"S"))</f>
        <v/>
      </c>
      <c r="Y68" s="144" t="str">
        <f>IF($B68=0,"",SUMIFS(INPUT_DATA!V:V,INPUT_DATA!$A:$A,$B68,INPUT_DATA!$B:$B,"S"))</f>
        <v/>
      </c>
      <c r="Z68" s="144" t="str">
        <f>IF($B68=0,"",SUMIFS(INPUT_DATA!W:W,INPUT_DATA!$A:$A,$B68,INPUT_DATA!$B:$B,"S"))</f>
        <v/>
      </c>
      <c r="AA68" s="144" t="str">
        <f>IF($B68=0,"",SUMIFS(INPUT_DATA!X:X,INPUT_DATA!$A:$A,$B68,INPUT_DATA!$B:$B,"S"))</f>
        <v/>
      </c>
      <c r="AB68" s="144" t="str">
        <f>IF($B68=0,"",SUMIFS(INPUT_DATA!Y:Y,INPUT_DATA!$A:$A,$B68,INPUT_DATA!$B:$B,"S"))</f>
        <v/>
      </c>
      <c r="AC68" s="144" t="str">
        <f>IF($B68=0,"",SUMIFS(INPUT_DATA!Z:Z,INPUT_DATA!$A:$A,$B68,INPUT_DATA!$B:$B,"S"))</f>
        <v/>
      </c>
      <c r="AD68" s="144" t="str">
        <f>IF($B68=0,"",SUMIFS(INPUT_DATA!AA:AA,INPUT_DATA!$A:$A,$B68,INPUT_DATA!$B:$B,"S"))</f>
        <v/>
      </c>
      <c r="AE68" s="144" t="str">
        <f>IF($B68=0,"",SUMIFS(INPUT_DATA!AB:AB,INPUT_DATA!$A:$A,$B68,INPUT_DATA!$B:$B,"S"))</f>
        <v/>
      </c>
      <c r="AF68" s="144" t="str">
        <f>IF($B68=0,"",SUMIFS(INPUT_DATA!AC:AC,INPUT_DATA!$A:$A,$B68,INPUT_DATA!$B:$B,"S"))</f>
        <v/>
      </c>
      <c r="AG68" s="144" t="str">
        <f>IF($B68=0,"",SUMIFS(INPUT_DATA!AD:AD,INPUT_DATA!$A:$A,$B68,INPUT_DATA!$B:$B,"S"))</f>
        <v/>
      </c>
      <c r="AH68" s="144" t="str">
        <f>IF($B68=0,"",SUMIFS(INPUT_DATA!AE:AE,INPUT_DATA!$A:$A,$B68,INPUT_DATA!$B:$B,"S"))</f>
        <v/>
      </c>
      <c r="AI68" s="144" t="str">
        <f>IF($B68=0,"",SUMIFS(INPUT_DATA!AF:AF,INPUT_DATA!$A:$A,$B68,INPUT_DATA!$B:$B,"S"))</f>
        <v/>
      </c>
      <c r="AJ68" s="144" t="str">
        <f>IF($B68=0,"",SUMIFS(INPUT_DATA!AG:AG,INPUT_DATA!$A:$A,$B68,INPUT_DATA!$B:$B,"S"))</f>
        <v/>
      </c>
      <c r="AK68" s="144" t="str">
        <f>IF($B68=0,"",SUMIFS(INPUT_DATA!AK:AK,INPUT_DATA!$A:$A,$B68,INPUT_DATA!$B:$B,"S"))</f>
        <v/>
      </c>
      <c r="AL68" s="144" t="str">
        <f>IF($B68=0,"",SUMIFS(INPUT_DATA!AL:AL,INPUT_DATA!$A:$A,$B68,INPUT_DATA!$B:$B,"S"))</f>
        <v/>
      </c>
      <c r="AM68" s="144" t="str">
        <f>IF($B68=0,"",SUMIFS(INPUT_DATA!AM:AM,INPUT_DATA!$A:$A,$B68,INPUT_DATA!$B:$B,"S"))</f>
        <v/>
      </c>
      <c r="AN68" s="144" t="str">
        <f>IF($B68=0,"",SUMIFS(INPUT_DATA!AN:AN,INPUT_DATA!$A:$A,$B68,INPUT_DATA!$B:$B,"S"))</f>
        <v/>
      </c>
      <c r="AO68" s="144" t="str">
        <f>IF($B68=0,"",SUMIFS(INPUT_DATA!AO:AO,INPUT_DATA!$A:$A,$B68,INPUT_DATA!$B:$B,"S"))</f>
        <v/>
      </c>
      <c r="AP68" s="144" t="str">
        <f>IF($B68=0,"",SUMIFS(INPUT_DATA!AP:AP,INPUT_DATA!$A:$A,$B68,INPUT_DATA!$B:$B,"S"))</f>
        <v/>
      </c>
      <c r="AQ68" s="145" t="str">
        <f t="shared" si="9"/>
        <v/>
      </c>
      <c r="AR68" s="146" t="str">
        <f t="shared" si="10"/>
        <v/>
      </c>
      <c r="AS68" s="147" t="str">
        <f t="shared" si="11"/>
        <v/>
      </c>
      <c r="AT68" s="145" t="str">
        <f>IF($B68=0,"",SUMIFS(INPUT_DATA!AQ:AQ,INPUT_DATA!$A:$A,$B68,INPUT_DATA!$B:$B,"S"))</f>
        <v/>
      </c>
      <c r="AU68" s="146" t="str">
        <f>IF($B68=0,"",SUMIFS(INPUT_DATA!AR:AR,INPUT_DATA!$A:$A,$B68,INPUT_DATA!$B:$B,"S"))</f>
        <v/>
      </c>
      <c r="AV68" s="147" t="str">
        <f>IF($B68=0,"",SUMIFS(INPUT_DATA!AS:AS,INPUT_DATA!$A:$A,$B68,INPUT_DATA!$B:$B,"S"))</f>
        <v/>
      </c>
      <c r="AW68" s="145" t="str">
        <f t="shared" si="12"/>
        <v/>
      </c>
      <c r="AX68" s="146" t="str">
        <f t="shared" si="13"/>
        <v/>
      </c>
      <c r="AY68" s="147" t="str">
        <f t="shared" si="14"/>
        <v/>
      </c>
      <c r="AZ68" s="148"/>
      <c r="BA68" s="138" t="str">
        <f>IF($B68=0,"",SUMIFS(INPUT_DATA!C:C,INPUT_DATA!$A:$A,$B68,INPUT_DATA!$B:$B,"D"))</f>
        <v/>
      </c>
      <c r="BB68" s="149" t="str">
        <f>IF($B68=0,"",SUMIFS(INPUT_DATA!E:E,INPUT_DATA!$A:$A,$B68,INPUT_DATA!$B:$B,"D"))</f>
        <v/>
      </c>
      <c r="BC68" s="149" t="str">
        <f>IF($B68=0,"",SUMIFS(INPUT_DATA!F:F,INPUT_DATA!$A:$A,$B68,INPUT_DATA!$B:$B,"D"))</f>
        <v/>
      </c>
      <c r="BD68" s="149" t="str">
        <f>IF($B68=0,"",SUMIFS(INPUT_DATA!G:G,INPUT_DATA!$A:$A,$B68,INPUT_DATA!$B:$B,"D"))</f>
        <v/>
      </c>
      <c r="BE68" s="149" t="str">
        <f>IF($B68=0,"",SUMIFS(INPUT_DATA!H:H,INPUT_DATA!$A:$A,$B68,INPUT_DATA!$B:$B,"D"))</f>
        <v/>
      </c>
      <c r="BF68" s="149" t="str">
        <f>IF($B68=0,"",SUMIFS(INPUT_DATA!I:I,INPUT_DATA!$A:$A,$B68,INPUT_DATA!$B:$B,"D"))</f>
        <v/>
      </c>
      <c r="BG68" s="149" t="str">
        <f>IF($B68=0,"",SUMIFS(INPUT_DATA!J:J,INPUT_DATA!$A:$A,$B68,INPUT_DATA!$B:$B,"D"))</f>
        <v/>
      </c>
      <c r="BH68" s="149" t="str">
        <f>IF($B68=0,"",SUMIFS(INPUT_DATA!K:K,INPUT_DATA!$A:$A,$B68,INPUT_DATA!$B:$B,"D"))</f>
        <v/>
      </c>
      <c r="BI68" s="149" t="str">
        <f>IF($B68=0,"",SUMIFS(INPUT_DATA!L:L,INPUT_DATA!$A:$A,$B68,INPUT_DATA!$B:$B,"D"))</f>
        <v/>
      </c>
      <c r="BJ68" s="149" t="str">
        <f>IF($B68=0,"",SUMIFS(INPUT_DATA!M:M,INPUT_DATA!$A:$A,$B68,INPUT_DATA!$B:$B,"D"))</f>
        <v/>
      </c>
      <c r="BK68" s="149" t="str">
        <f>IF($B68=0,"",SUMIFS(INPUT_DATA!N:N,INPUT_DATA!$A:$A,$B68,INPUT_DATA!$B:$B,"D"))</f>
        <v/>
      </c>
      <c r="BL68" s="150" t="str">
        <f t="shared" si="5"/>
        <v/>
      </c>
      <c r="BM68" s="150" t="str">
        <f>IF($B68=0,"",SUMIFS(INPUT_DATA!O:O,INPUT_DATA!$A:$A,$B68,INPUT_DATA!$B:$B,"D"))</f>
        <v/>
      </c>
      <c r="BN68" s="150" t="str">
        <f t="shared" si="15"/>
        <v/>
      </c>
      <c r="BO68" s="153" t="str">
        <f>IF($B68=0,"",SUMIFS(INPUT_DATA!P:P,INPUT_DATA!$A:$A,$B68,INPUT_DATA!$B:$B,"D"))</f>
        <v/>
      </c>
      <c r="BP68" s="139" t="str">
        <f>IF($B68=0,"",SUMIFS(INPUT_DATA!Q:Q,INPUT_DATA!$A:$A,$B68,INPUT_DATA!$B:$B,"D"))</f>
        <v/>
      </c>
      <c r="BQ68" s="139" t="str">
        <f>IF($B68=0,"",SUMIFS(INPUT_DATA!R:R,INPUT_DATA!$A:$A,$B68,INPUT_DATA!$B:$B,"D"))</f>
        <v/>
      </c>
      <c r="BR68" s="149" t="str">
        <f>IF($B68=0,"",SUMIFS(INPUT_DATA!S:S,INPUT_DATA!$A:$A,$B68,INPUT_DATA!$B:$B,"D"))</f>
        <v/>
      </c>
      <c r="BS68" s="149" t="str">
        <f>IF($B68=0,"",SUMIFS(INPUT_DATA!T:T,INPUT_DATA!$A:$A,$B68,INPUT_DATA!$B:$B,"D"))</f>
        <v/>
      </c>
      <c r="BT68" s="149" t="str">
        <f>IF($B68=0,"",SUMIFS(INPUT_DATA!U:U,INPUT_DATA!$A:$A,$B68,INPUT_DATA!$B:$B,"D"))</f>
        <v/>
      </c>
      <c r="BU68" s="149" t="str">
        <f>IF($B68=0,"",SUMIFS(INPUT_DATA!V:V,INPUT_DATA!$A:$A,$B68,INPUT_DATA!$B:$B,"D"))</f>
        <v/>
      </c>
      <c r="BV68" s="149" t="str">
        <f>IF($B68=0,"",SUMIFS(INPUT_DATA!W:W,INPUT_DATA!$A:$A,$B68,INPUT_DATA!$B:$B,"D"))</f>
        <v/>
      </c>
      <c r="BW68" s="149" t="str">
        <f>IF($B68=0,"",SUMIFS(INPUT_DATA!X:X,INPUT_DATA!$A:$A,$B68,INPUT_DATA!$B:$B,"D"))</f>
        <v/>
      </c>
      <c r="BX68" s="149" t="str">
        <f>IF($B68=0,"",SUMIFS(INPUT_DATA!Y:Y,INPUT_DATA!$A:$A,$B68,INPUT_DATA!$B:$B,"D"))</f>
        <v/>
      </c>
      <c r="BY68" s="149" t="str">
        <f>IF($B68=0,"",SUMIFS(INPUT_DATA!Z:Z,INPUT_DATA!$A:$A,$B68,INPUT_DATA!$B:$B,"D"))</f>
        <v/>
      </c>
      <c r="BZ68" s="149" t="str">
        <f>IF($B68=0,"",SUMIFS(INPUT_DATA!AA:AA,INPUT_DATA!$A:$A,$B68,INPUT_DATA!$B:$B,"D"))</f>
        <v/>
      </c>
      <c r="CA68" s="149" t="str">
        <f>IF($B68=0,"",SUMIFS(INPUT_DATA!AB:AB,INPUT_DATA!$A:$A,$B68,INPUT_DATA!$B:$B,"D"))</f>
        <v/>
      </c>
      <c r="CB68" s="149" t="str">
        <f>IF($B68=0,"",SUMIFS(INPUT_DATA!AC:AC,INPUT_DATA!$A:$A,$B68,INPUT_DATA!$B:$B,"D"))</f>
        <v/>
      </c>
      <c r="CC68" s="149" t="str">
        <f>IF($B68=0,"",SUMIFS(INPUT_DATA!AD:AD,INPUT_DATA!$A:$A,$B68,INPUT_DATA!$B:$B,"D"))</f>
        <v/>
      </c>
      <c r="CD68" s="149" t="str">
        <f>IF($B68=0,"",SUMIFS(INPUT_DATA!AE:AE,INPUT_DATA!$A:$A,$B68,INPUT_DATA!$B:$B,"D"))</f>
        <v/>
      </c>
      <c r="CE68" s="149" t="str">
        <f>IF($B68=0,"",SUMIFS(INPUT_DATA!AF:AF,INPUT_DATA!$A:$A,$B68,INPUT_DATA!$B:$B,"D"))</f>
        <v/>
      </c>
      <c r="CF68" s="149" t="str">
        <f>IF($B68=0,"",SUMIFS(INPUT_DATA!AG:AG,INPUT_DATA!$A:$A,$B68,INPUT_DATA!$B:$B,"D"))</f>
        <v/>
      </c>
      <c r="CG68" s="149" t="str">
        <f>IF($B68=0,"",SUMIFS(INPUT_DATA!AH:AH,INPUT_DATA!$A:$A,$B68,INPUT_DATA!$B:$B,"D"))</f>
        <v/>
      </c>
      <c r="CH68" s="149" t="str">
        <f>IF($B68=0,"",SUMIFS(INPUT_DATA!AI:AI,INPUT_DATA!$A:$A,$B68,INPUT_DATA!$B:$B,"D"))</f>
        <v/>
      </c>
      <c r="CI68" s="149" t="str">
        <f>IF($B68=0,"",SUMIFS(INPUT_DATA!AJ:AJ,INPUT_DATA!$A:$A,$B68,INPUT_DATA!$B:$B,"D"))</f>
        <v/>
      </c>
      <c r="CJ68" s="140" t="str">
        <f>IF($B68=0,"",SUMIFS(INPUT_DATA!AK:AK,INPUT_DATA!$A:$A,$B68,INPUT_DATA!$B:$B,"D"))</f>
        <v/>
      </c>
      <c r="CK68" s="140" t="str">
        <f>IF($B68=0,"",SUMIFS(INPUT_DATA!AL:AL,INPUT_DATA!$A:$A,$B68,INPUT_DATA!$B:$B,"D"))</f>
        <v/>
      </c>
      <c r="CL68" s="140" t="str">
        <f>IF($B68=0,"",SUMIFS(INPUT_DATA!AM:AM,INPUT_DATA!$A:$A,$B68,INPUT_DATA!$B:$B,"D"))</f>
        <v/>
      </c>
      <c r="CM68" s="140" t="str">
        <f>IF($B68=0,"",SUMIFS(INPUT_DATA!AN:AN,INPUT_DATA!$A:$A,$B68,INPUT_DATA!$B:$B,"D"))</f>
        <v/>
      </c>
      <c r="CN68" s="140" t="str">
        <f>IF($B68=0,"",SUMIFS(INPUT_DATA!AO:AO,INPUT_DATA!$A:$A,$B68,INPUT_DATA!$B:$B,"D"))</f>
        <v/>
      </c>
      <c r="CO68" s="140" t="str">
        <f>IF($B68=0,"",SUMIFS(INPUT_DATA!AP:AP,INPUT_DATA!$A:$A,$B68,INPUT_DATA!$B:$B,"D"))</f>
        <v/>
      </c>
      <c r="CP68" s="154" t="str">
        <f t="shared" si="6"/>
        <v/>
      </c>
      <c r="CQ68" s="154" t="str">
        <f t="shared" si="2"/>
        <v/>
      </c>
      <c r="CR68" s="154" t="str">
        <f t="shared" si="3"/>
        <v/>
      </c>
      <c r="CS68" s="139" t="str">
        <f>IF($B68=0,"",SUMIFS(INPUT_DATA!AQ:AQ,INPUT_DATA!$A:$A,$B68,INPUT_DATA!$B:$B,"D"))</f>
        <v/>
      </c>
      <c r="CT68" s="154" t="str">
        <f>IF($B68=0,"",SUMIFS(INPUT_DATA!AR:AR,INPUT_DATA!$A:$A,$B68,INPUT_DATA!$B:$B,"D"))</f>
        <v/>
      </c>
      <c r="CU68" s="154" t="str">
        <f>IF($B68=0,"",SUMIFS(INPUT_DATA!AS:AS,INPUT_DATA!$A:$A,$B68,INPUT_DATA!$B:$B,"D"))</f>
        <v/>
      </c>
      <c r="CV68" s="139" t="str">
        <f t="shared" si="17"/>
        <v/>
      </c>
      <c r="CW68" s="154" t="str">
        <f t="shared" si="18"/>
        <v/>
      </c>
      <c r="CX68" s="155" t="str">
        <f t="shared" si="19"/>
        <v/>
      </c>
      <c r="CY68" s="148"/>
    </row>
    <row r="69" spans="1:103">
      <c r="A69" s="156">
        <f t="shared" si="20"/>
        <v>-20</v>
      </c>
      <c r="B69" s="137">
        <f>INPUT_DATA!CR56</f>
        <v>0</v>
      </c>
      <c r="C69" s="139" t="str">
        <f>IF($B69=0,"",SUMIFS(INPUT_DATA!C:C,INPUT_DATA!$A:$A,$B69,INPUT_DATA!$B:$B,"S"))</f>
        <v/>
      </c>
      <c r="D69" s="139" t="str">
        <f>IF($B69=0,"",SUMIFS(INPUT_DATA!D:D,INPUT_DATA!$A:$A,$B69,INPUT_DATA!$B:$B,"S"))</f>
        <v/>
      </c>
      <c r="E69" s="140" t="str">
        <f>IF($B69=0,"",SUMIFS(INPUT_DATA!E:E,INPUT_DATA!$A:$A,$B69,INPUT_DATA!$B:$B,"S"))</f>
        <v/>
      </c>
      <c r="F69" s="140" t="str">
        <f>IF($B69=0,"",SUMIFS(INPUT_DATA!F:F,INPUT_DATA!$A:$A,$B69,INPUT_DATA!$B:$B,"S"))</f>
        <v/>
      </c>
      <c r="G69" s="140" t="str">
        <f>IF($B69=0,"",SUMIFS(INPUT_DATA!G:G,INPUT_DATA!$A:$A,$B69,INPUT_DATA!$B:$B,"S"))</f>
        <v/>
      </c>
      <c r="H69" s="140" t="str">
        <f>IF($B69=0,"",SUMIFS(INPUT_DATA!H:H,INPUT_DATA!$A:$A,$B69,INPUT_DATA!$B:$B,"S"))</f>
        <v/>
      </c>
      <c r="I69" s="140" t="str">
        <f>IF($B69=0,"",SUMIFS(INPUT_DATA!I:I,INPUT_DATA!$A:$A,$B69,INPUT_DATA!$B:$B,"S"))</f>
        <v/>
      </c>
      <c r="J69" s="140" t="str">
        <f>IF($B69=0,"",SUMIFS(INPUT_DATA!J:J,INPUT_DATA!$A:$A,$B69,INPUT_DATA!$B:$B,"S"))</f>
        <v/>
      </c>
      <c r="K69" s="140" t="str">
        <f>IF($B69=0,"",SUMIFS(INPUT_DATA!K:K,INPUT_DATA!$A:$A,$B69,INPUT_DATA!$B:$B,"S"))</f>
        <v/>
      </c>
      <c r="L69" s="140" t="str">
        <f>IF($B69=0,"",SUMIFS(INPUT_DATA!L:L,INPUT_DATA!$A:$A,$B69,INPUT_DATA!$B:$B,"S"))</f>
        <v/>
      </c>
      <c r="M69" s="140" t="str">
        <f>IF($B69=0,"",SUMIFS(INPUT_DATA!M:M,INPUT_DATA!$A:$A,$B69,INPUT_DATA!$B:$B,"S"))</f>
        <v/>
      </c>
      <c r="N69" s="140" t="str">
        <f>IF($B69=0,"",SUMIFS(INPUT_DATA!N:N,INPUT_DATA!$A:$A,$B69,INPUT_DATA!$B:$B,"S"))</f>
        <v/>
      </c>
      <c r="O69" s="141" t="str">
        <f t="shared" si="7"/>
        <v/>
      </c>
      <c r="P69" s="142" t="str">
        <f>IF($B69=0,"",SUMIFS(INPUT_DATA!O:O,INPUT_DATA!$A:$A,$B69,INPUT_DATA!$B:$B,"S"))</f>
        <v/>
      </c>
      <c r="Q69" s="142" t="str">
        <f t="shared" si="8"/>
        <v/>
      </c>
      <c r="R69" s="142" t="str">
        <f>IF($B69=0,"",SUMIFS(INPUT_DATA!BL:BL,INPUT_DATA!$A:$A,$B69,INPUT_DATA!$B:$B,"S"))</f>
        <v/>
      </c>
      <c r="S69" s="143" t="str">
        <f>IF($B69=0,"",SUMIFS(INPUT_DATA!P:P,INPUT_DATA!$A:$A,$B69,INPUT_DATA!$B:$B,"S"))</f>
        <v/>
      </c>
      <c r="T69" s="143" t="str">
        <f>IF($B69=0,"",SUMIFS(INPUT_DATA!Q:Q,INPUT_DATA!$A:$A,$B69,INPUT_DATA!$B:$B,"S"))</f>
        <v/>
      </c>
      <c r="U69" s="143" t="str">
        <f>IF($B69=0,"",SUMIFS(INPUT_DATA!R:R,INPUT_DATA!$A:$A,$B69,INPUT_DATA!$B:$B,"S"))</f>
        <v/>
      </c>
      <c r="V69" s="144" t="str">
        <f>IF($B69=0,"",SUMIFS(INPUT_DATA!S:S,INPUT_DATA!$A:$A,$B69,INPUT_DATA!$B:$B,"S"))</f>
        <v/>
      </c>
      <c r="W69" s="144" t="str">
        <f>IF($B69=0,"",SUMIFS(INPUT_DATA!T:T,INPUT_DATA!$A:$A,$B69,INPUT_DATA!$B:$B,"S"))</f>
        <v/>
      </c>
      <c r="X69" s="144" t="str">
        <f>IF($B69=0,"",SUMIFS(INPUT_DATA!U:U,INPUT_DATA!$A:$A,$B69,INPUT_DATA!$B:$B,"S"))</f>
        <v/>
      </c>
      <c r="Y69" s="144" t="str">
        <f>IF($B69=0,"",SUMIFS(INPUT_DATA!V:V,INPUT_DATA!$A:$A,$B69,INPUT_DATA!$B:$B,"S"))</f>
        <v/>
      </c>
      <c r="Z69" s="144" t="str">
        <f>IF($B69=0,"",SUMIFS(INPUT_DATA!W:W,INPUT_DATA!$A:$A,$B69,INPUT_DATA!$B:$B,"S"))</f>
        <v/>
      </c>
      <c r="AA69" s="144" t="str">
        <f>IF($B69=0,"",SUMIFS(INPUT_DATA!X:X,INPUT_DATA!$A:$A,$B69,INPUT_DATA!$B:$B,"S"))</f>
        <v/>
      </c>
      <c r="AB69" s="144" t="str">
        <f>IF($B69=0,"",SUMIFS(INPUT_DATA!Y:Y,INPUT_DATA!$A:$A,$B69,INPUT_DATA!$B:$B,"S"))</f>
        <v/>
      </c>
      <c r="AC69" s="144" t="str">
        <f>IF($B69=0,"",SUMIFS(INPUT_DATA!Z:Z,INPUT_DATA!$A:$A,$B69,INPUT_DATA!$B:$B,"S"))</f>
        <v/>
      </c>
      <c r="AD69" s="144" t="str">
        <f>IF($B69=0,"",SUMIFS(INPUT_DATA!AA:AA,INPUT_DATA!$A:$A,$B69,INPUT_DATA!$B:$B,"S"))</f>
        <v/>
      </c>
      <c r="AE69" s="144" t="str">
        <f>IF($B69=0,"",SUMIFS(INPUT_DATA!AB:AB,INPUT_DATA!$A:$A,$B69,INPUT_DATA!$B:$B,"S"))</f>
        <v/>
      </c>
      <c r="AF69" s="144" t="str">
        <f>IF($B69=0,"",SUMIFS(INPUT_DATA!AC:AC,INPUT_DATA!$A:$A,$B69,INPUT_DATA!$B:$B,"S"))</f>
        <v/>
      </c>
      <c r="AG69" s="144" t="str">
        <f>IF($B69=0,"",SUMIFS(INPUT_DATA!AD:AD,INPUT_DATA!$A:$A,$B69,INPUT_DATA!$B:$B,"S"))</f>
        <v/>
      </c>
      <c r="AH69" s="144" t="str">
        <f>IF($B69=0,"",SUMIFS(INPUT_DATA!AE:AE,INPUT_DATA!$A:$A,$B69,INPUT_DATA!$B:$B,"S"))</f>
        <v/>
      </c>
      <c r="AI69" s="144" t="str">
        <f>IF($B69=0,"",SUMIFS(INPUT_DATA!AF:AF,INPUT_DATA!$A:$A,$B69,INPUT_DATA!$B:$B,"S"))</f>
        <v/>
      </c>
      <c r="AJ69" s="144" t="str">
        <f>IF($B69=0,"",SUMIFS(INPUT_DATA!AG:AG,INPUT_DATA!$A:$A,$B69,INPUT_DATA!$B:$B,"S"))</f>
        <v/>
      </c>
      <c r="AK69" s="144" t="str">
        <f>IF($B69=0,"",SUMIFS(INPUT_DATA!AK:AK,INPUT_DATA!$A:$A,$B69,INPUT_DATA!$B:$B,"S"))</f>
        <v/>
      </c>
      <c r="AL69" s="144" t="str">
        <f>IF($B69=0,"",SUMIFS(INPUT_DATA!AL:AL,INPUT_DATA!$A:$A,$B69,INPUT_DATA!$B:$B,"S"))</f>
        <v/>
      </c>
      <c r="AM69" s="144" t="str">
        <f>IF($B69=0,"",SUMIFS(INPUT_DATA!AM:AM,INPUT_DATA!$A:$A,$B69,INPUT_DATA!$B:$B,"S"))</f>
        <v/>
      </c>
      <c r="AN69" s="144" t="str">
        <f>IF($B69=0,"",SUMIFS(INPUT_DATA!AN:AN,INPUT_DATA!$A:$A,$B69,INPUT_DATA!$B:$B,"S"))</f>
        <v/>
      </c>
      <c r="AO69" s="144" t="str">
        <f>IF($B69=0,"",SUMIFS(INPUT_DATA!AO:AO,INPUT_DATA!$A:$A,$B69,INPUT_DATA!$B:$B,"S"))</f>
        <v/>
      </c>
      <c r="AP69" s="144" t="str">
        <f>IF($B69=0,"",SUMIFS(INPUT_DATA!AP:AP,INPUT_DATA!$A:$A,$B69,INPUT_DATA!$B:$B,"S"))</f>
        <v/>
      </c>
      <c r="AQ69" s="145" t="str">
        <f t="shared" si="9"/>
        <v/>
      </c>
      <c r="AR69" s="146" t="str">
        <f t="shared" si="10"/>
        <v/>
      </c>
      <c r="AS69" s="147" t="str">
        <f t="shared" si="11"/>
        <v/>
      </c>
      <c r="AT69" s="145" t="str">
        <f>IF($B69=0,"",SUMIFS(INPUT_DATA!AQ:AQ,INPUT_DATA!$A:$A,$B69,INPUT_DATA!$B:$B,"S"))</f>
        <v/>
      </c>
      <c r="AU69" s="146" t="str">
        <f>IF($B69=0,"",SUMIFS(INPUT_DATA!AR:AR,INPUT_DATA!$A:$A,$B69,INPUT_DATA!$B:$B,"S"))</f>
        <v/>
      </c>
      <c r="AV69" s="147" t="str">
        <f>IF($B69=0,"",SUMIFS(INPUT_DATA!AS:AS,INPUT_DATA!$A:$A,$B69,INPUT_DATA!$B:$B,"S"))</f>
        <v/>
      </c>
      <c r="AW69" s="145" t="str">
        <f t="shared" si="12"/>
        <v/>
      </c>
      <c r="AX69" s="146" t="str">
        <f t="shared" si="13"/>
        <v/>
      </c>
      <c r="AY69" s="147" t="str">
        <f t="shared" si="14"/>
        <v/>
      </c>
      <c r="AZ69" s="148"/>
      <c r="BA69" s="138" t="str">
        <f>IF($B69=0,"",SUMIFS(INPUT_DATA!C:C,INPUT_DATA!$A:$A,$B69,INPUT_DATA!$B:$B,"D"))</f>
        <v/>
      </c>
      <c r="BB69" s="149" t="str">
        <f>IF($B69=0,"",SUMIFS(INPUT_DATA!E:E,INPUT_DATA!$A:$A,$B69,INPUT_DATA!$B:$B,"D"))</f>
        <v/>
      </c>
      <c r="BC69" s="149" t="str">
        <f>IF($B69=0,"",SUMIFS(INPUT_DATA!F:F,INPUT_DATA!$A:$A,$B69,INPUT_DATA!$B:$B,"D"))</f>
        <v/>
      </c>
      <c r="BD69" s="149" t="str">
        <f>IF($B69=0,"",SUMIFS(INPUT_DATA!G:G,INPUT_DATA!$A:$A,$B69,INPUT_DATA!$B:$B,"D"))</f>
        <v/>
      </c>
      <c r="BE69" s="149" t="str">
        <f>IF($B69=0,"",SUMIFS(INPUT_DATA!H:H,INPUT_DATA!$A:$A,$B69,INPUT_DATA!$B:$B,"D"))</f>
        <v/>
      </c>
      <c r="BF69" s="149" t="str">
        <f>IF($B69=0,"",SUMIFS(INPUT_DATA!I:I,INPUT_DATA!$A:$A,$B69,INPUT_DATA!$B:$B,"D"))</f>
        <v/>
      </c>
      <c r="BG69" s="149" t="str">
        <f>IF($B69=0,"",SUMIFS(INPUT_DATA!J:J,INPUT_DATA!$A:$A,$B69,INPUT_DATA!$B:$B,"D"))</f>
        <v/>
      </c>
      <c r="BH69" s="149" t="str">
        <f>IF($B69=0,"",SUMIFS(INPUT_DATA!K:K,INPUT_DATA!$A:$A,$B69,INPUT_DATA!$B:$B,"D"))</f>
        <v/>
      </c>
      <c r="BI69" s="149" t="str">
        <f>IF($B69=0,"",SUMIFS(INPUT_DATA!L:L,INPUT_DATA!$A:$A,$B69,INPUT_DATA!$B:$B,"D"))</f>
        <v/>
      </c>
      <c r="BJ69" s="149" t="str">
        <f>IF($B69=0,"",SUMIFS(INPUT_DATA!M:M,INPUT_DATA!$A:$A,$B69,INPUT_DATA!$B:$B,"D"))</f>
        <v/>
      </c>
      <c r="BK69" s="149" t="str">
        <f>IF($B69=0,"",SUMIFS(INPUT_DATA!N:N,INPUT_DATA!$A:$A,$B69,INPUT_DATA!$B:$B,"D"))</f>
        <v/>
      </c>
      <c r="BL69" s="150" t="str">
        <f t="shared" si="5"/>
        <v/>
      </c>
      <c r="BM69" s="150" t="str">
        <f>IF($B69=0,"",SUMIFS(INPUT_DATA!O:O,INPUT_DATA!$A:$A,$B69,INPUT_DATA!$B:$B,"D"))</f>
        <v/>
      </c>
      <c r="BN69" s="150" t="str">
        <f t="shared" si="15"/>
        <v/>
      </c>
      <c r="BO69" s="153" t="str">
        <f>IF($B69=0,"",SUMIFS(INPUT_DATA!P:P,INPUT_DATA!$A:$A,$B69,INPUT_DATA!$B:$B,"D"))</f>
        <v/>
      </c>
      <c r="BP69" s="139" t="str">
        <f>IF($B69=0,"",SUMIFS(INPUT_DATA!Q:Q,INPUT_DATA!$A:$A,$B69,INPUT_DATA!$B:$B,"D"))</f>
        <v/>
      </c>
      <c r="BQ69" s="139" t="str">
        <f>IF($B69=0,"",SUMIFS(INPUT_DATA!R:R,INPUT_DATA!$A:$A,$B69,INPUT_DATA!$B:$B,"D"))</f>
        <v/>
      </c>
      <c r="BR69" s="149" t="str">
        <f>IF($B69=0,"",SUMIFS(INPUT_DATA!S:S,INPUT_DATA!$A:$A,$B69,INPUT_DATA!$B:$B,"D"))</f>
        <v/>
      </c>
      <c r="BS69" s="149" t="str">
        <f>IF($B69=0,"",SUMIFS(INPUT_DATA!T:T,INPUT_DATA!$A:$A,$B69,INPUT_DATA!$B:$B,"D"))</f>
        <v/>
      </c>
      <c r="BT69" s="149" t="str">
        <f>IF($B69=0,"",SUMIFS(INPUT_DATA!U:U,INPUT_DATA!$A:$A,$B69,INPUT_DATA!$B:$B,"D"))</f>
        <v/>
      </c>
      <c r="BU69" s="149" t="str">
        <f>IF($B69=0,"",SUMIFS(INPUT_DATA!V:V,INPUT_DATA!$A:$A,$B69,INPUT_DATA!$B:$B,"D"))</f>
        <v/>
      </c>
      <c r="BV69" s="149" t="str">
        <f>IF($B69=0,"",SUMIFS(INPUT_DATA!W:W,INPUT_DATA!$A:$A,$B69,INPUT_DATA!$B:$B,"D"))</f>
        <v/>
      </c>
      <c r="BW69" s="149" t="str">
        <f>IF($B69=0,"",SUMIFS(INPUT_DATA!X:X,INPUT_DATA!$A:$A,$B69,INPUT_DATA!$B:$B,"D"))</f>
        <v/>
      </c>
      <c r="BX69" s="149" t="str">
        <f>IF($B69=0,"",SUMIFS(INPUT_DATA!Y:Y,INPUT_DATA!$A:$A,$B69,INPUT_DATA!$B:$B,"D"))</f>
        <v/>
      </c>
      <c r="BY69" s="149" t="str">
        <f>IF($B69=0,"",SUMIFS(INPUT_DATA!Z:Z,INPUT_DATA!$A:$A,$B69,INPUT_DATA!$B:$B,"D"))</f>
        <v/>
      </c>
      <c r="BZ69" s="149" t="str">
        <f>IF($B69=0,"",SUMIFS(INPUT_DATA!AA:AA,INPUT_DATA!$A:$A,$B69,INPUT_DATA!$B:$B,"D"))</f>
        <v/>
      </c>
      <c r="CA69" s="149" t="str">
        <f>IF($B69=0,"",SUMIFS(INPUT_DATA!AB:AB,INPUT_DATA!$A:$A,$B69,INPUT_DATA!$B:$B,"D"))</f>
        <v/>
      </c>
      <c r="CB69" s="149" t="str">
        <f>IF($B69=0,"",SUMIFS(INPUT_DATA!AC:AC,INPUT_DATA!$A:$A,$B69,INPUT_DATA!$B:$B,"D"))</f>
        <v/>
      </c>
      <c r="CC69" s="149" t="str">
        <f>IF($B69=0,"",SUMIFS(INPUT_DATA!AD:AD,INPUT_DATA!$A:$A,$B69,INPUT_DATA!$B:$B,"D"))</f>
        <v/>
      </c>
      <c r="CD69" s="149" t="str">
        <f>IF($B69=0,"",SUMIFS(INPUT_DATA!AE:AE,INPUT_DATA!$A:$A,$B69,INPUT_DATA!$B:$B,"D"))</f>
        <v/>
      </c>
      <c r="CE69" s="149" t="str">
        <f>IF($B69=0,"",SUMIFS(INPUT_DATA!AF:AF,INPUT_DATA!$A:$A,$B69,INPUT_DATA!$B:$B,"D"))</f>
        <v/>
      </c>
      <c r="CF69" s="149" t="str">
        <f>IF($B69=0,"",SUMIFS(INPUT_DATA!AG:AG,INPUT_DATA!$A:$A,$B69,INPUT_DATA!$B:$B,"D"))</f>
        <v/>
      </c>
      <c r="CG69" s="149" t="str">
        <f>IF($B69=0,"",SUMIFS(INPUT_DATA!AH:AH,INPUT_DATA!$A:$A,$B69,INPUT_DATA!$B:$B,"D"))</f>
        <v/>
      </c>
      <c r="CH69" s="149" t="str">
        <f>IF($B69=0,"",SUMIFS(INPUT_DATA!AI:AI,INPUT_DATA!$A:$A,$B69,INPUT_DATA!$B:$B,"D"))</f>
        <v/>
      </c>
      <c r="CI69" s="149" t="str">
        <f>IF($B69=0,"",SUMIFS(INPUT_DATA!AJ:AJ,INPUT_DATA!$A:$A,$B69,INPUT_DATA!$B:$B,"D"))</f>
        <v/>
      </c>
      <c r="CJ69" s="140" t="str">
        <f>IF($B69=0,"",SUMIFS(INPUT_DATA!AK:AK,INPUT_DATA!$A:$A,$B69,INPUT_DATA!$B:$B,"D"))</f>
        <v/>
      </c>
      <c r="CK69" s="140" t="str">
        <f>IF($B69=0,"",SUMIFS(INPUT_DATA!AL:AL,INPUT_DATA!$A:$A,$B69,INPUT_DATA!$B:$B,"D"))</f>
        <v/>
      </c>
      <c r="CL69" s="140" t="str">
        <f>IF($B69=0,"",SUMIFS(INPUT_DATA!AM:AM,INPUT_DATA!$A:$A,$B69,INPUT_DATA!$B:$B,"D"))</f>
        <v/>
      </c>
      <c r="CM69" s="140" t="str">
        <f>IF($B69=0,"",SUMIFS(INPUT_DATA!AN:AN,INPUT_DATA!$A:$A,$B69,INPUT_DATA!$B:$B,"D"))</f>
        <v/>
      </c>
      <c r="CN69" s="140" t="str">
        <f>IF($B69=0,"",SUMIFS(INPUT_DATA!AO:AO,INPUT_DATA!$A:$A,$B69,INPUT_DATA!$B:$B,"D"))</f>
        <v/>
      </c>
      <c r="CO69" s="140" t="str">
        <f>IF($B69=0,"",SUMIFS(INPUT_DATA!AP:AP,INPUT_DATA!$A:$A,$B69,INPUT_DATA!$B:$B,"D"))</f>
        <v/>
      </c>
      <c r="CP69" s="154" t="str">
        <f t="shared" si="6"/>
        <v/>
      </c>
      <c r="CQ69" s="154" t="str">
        <f t="shared" si="2"/>
        <v/>
      </c>
      <c r="CR69" s="154" t="str">
        <f t="shared" si="3"/>
        <v/>
      </c>
      <c r="CS69" s="139" t="str">
        <f>IF($B69=0,"",SUMIFS(INPUT_DATA!AQ:AQ,INPUT_DATA!$A:$A,$B69,INPUT_DATA!$B:$B,"D"))</f>
        <v/>
      </c>
      <c r="CT69" s="154" t="str">
        <f>IF($B69=0,"",SUMIFS(INPUT_DATA!AR:AR,INPUT_DATA!$A:$A,$B69,INPUT_DATA!$B:$B,"D"))</f>
        <v/>
      </c>
      <c r="CU69" s="154" t="str">
        <f>IF($B69=0,"",SUMIFS(INPUT_DATA!AS:AS,INPUT_DATA!$A:$A,$B69,INPUT_DATA!$B:$B,"D"))</f>
        <v/>
      </c>
      <c r="CV69" s="139" t="str">
        <f t="shared" si="17"/>
        <v/>
      </c>
      <c r="CW69" s="154" t="str">
        <f t="shared" si="18"/>
        <v/>
      </c>
      <c r="CX69" s="155" t="str">
        <f t="shared" si="19"/>
        <v/>
      </c>
      <c r="CY69" s="148"/>
    </row>
    <row r="70" spans="1:103">
      <c r="A70" s="156">
        <f t="shared" si="20"/>
        <v>-21</v>
      </c>
      <c r="B70" s="137">
        <f>INPUT_DATA!CR57</f>
        <v>0</v>
      </c>
      <c r="C70" s="139" t="str">
        <f>IF($B70=0,"",SUMIFS(INPUT_DATA!C:C,INPUT_DATA!$A:$A,$B70,INPUT_DATA!$B:$B,"S"))</f>
        <v/>
      </c>
      <c r="D70" s="139" t="str">
        <f>IF($B70=0,"",SUMIFS(INPUT_DATA!D:D,INPUT_DATA!$A:$A,$B70,INPUT_DATA!$B:$B,"S"))</f>
        <v/>
      </c>
      <c r="E70" s="140" t="str">
        <f>IF($B70=0,"",SUMIFS(INPUT_DATA!E:E,INPUT_DATA!$A:$A,$B70,INPUT_DATA!$B:$B,"S"))</f>
        <v/>
      </c>
      <c r="F70" s="140" t="str">
        <f>IF($B70=0,"",SUMIFS(INPUT_DATA!F:F,INPUT_DATA!$A:$A,$B70,INPUT_DATA!$B:$B,"S"))</f>
        <v/>
      </c>
      <c r="G70" s="140" t="str">
        <f>IF($B70=0,"",SUMIFS(INPUT_DATA!G:G,INPUT_DATA!$A:$A,$B70,INPUT_DATA!$B:$B,"S"))</f>
        <v/>
      </c>
      <c r="H70" s="140" t="str">
        <f>IF($B70=0,"",SUMIFS(INPUT_DATA!H:H,INPUT_DATA!$A:$A,$B70,INPUT_DATA!$B:$B,"S"))</f>
        <v/>
      </c>
      <c r="I70" s="140" t="str">
        <f>IF($B70=0,"",SUMIFS(INPUT_DATA!I:I,INPUT_DATA!$A:$A,$B70,INPUT_DATA!$B:$B,"S"))</f>
        <v/>
      </c>
      <c r="J70" s="140" t="str">
        <f>IF($B70=0,"",SUMIFS(INPUT_DATA!J:J,INPUT_DATA!$A:$A,$B70,INPUT_DATA!$B:$B,"S"))</f>
        <v/>
      </c>
      <c r="K70" s="140" t="str">
        <f>IF($B70=0,"",SUMIFS(INPUT_DATA!K:K,INPUT_DATA!$A:$A,$B70,INPUT_DATA!$B:$B,"S"))</f>
        <v/>
      </c>
      <c r="L70" s="140" t="str">
        <f>IF($B70=0,"",SUMIFS(INPUT_DATA!L:L,INPUT_DATA!$A:$A,$B70,INPUT_DATA!$B:$B,"S"))</f>
        <v/>
      </c>
      <c r="M70" s="140" t="str">
        <f>IF($B70=0,"",SUMIFS(INPUT_DATA!M:M,INPUT_DATA!$A:$A,$B70,INPUT_DATA!$B:$B,"S"))</f>
        <v/>
      </c>
      <c r="N70" s="140" t="str">
        <f>IF($B70=0,"",SUMIFS(INPUT_DATA!N:N,INPUT_DATA!$A:$A,$B70,INPUT_DATA!$B:$B,"S"))</f>
        <v/>
      </c>
      <c r="O70" s="141" t="str">
        <f t="shared" si="7"/>
        <v/>
      </c>
      <c r="P70" s="142" t="str">
        <f>IF($B70=0,"",SUMIFS(INPUT_DATA!O:O,INPUT_DATA!$A:$A,$B70,INPUT_DATA!$B:$B,"S"))</f>
        <v/>
      </c>
      <c r="Q70" s="142" t="str">
        <f t="shared" si="8"/>
        <v/>
      </c>
      <c r="R70" s="142" t="str">
        <f>IF($B70=0,"",SUMIFS(INPUT_DATA!BL:BL,INPUT_DATA!$A:$A,$B70,INPUT_DATA!$B:$B,"S"))</f>
        <v/>
      </c>
      <c r="S70" s="143" t="str">
        <f>IF($B70=0,"",SUMIFS(INPUT_DATA!P:P,INPUT_DATA!$A:$A,$B70,INPUT_DATA!$B:$B,"S"))</f>
        <v/>
      </c>
      <c r="T70" s="143" t="str">
        <f>IF($B70=0,"",SUMIFS(INPUT_DATA!Q:Q,INPUT_DATA!$A:$A,$B70,INPUT_DATA!$B:$B,"S"))</f>
        <v/>
      </c>
      <c r="U70" s="143" t="str">
        <f>IF($B70=0,"",SUMIFS(INPUT_DATA!R:R,INPUT_DATA!$A:$A,$B70,INPUT_DATA!$B:$B,"S"))</f>
        <v/>
      </c>
      <c r="V70" s="144" t="str">
        <f>IF($B70=0,"",SUMIFS(INPUT_DATA!S:S,INPUT_DATA!$A:$A,$B70,INPUT_DATA!$B:$B,"S"))</f>
        <v/>
      </c>
      <c r="W70" s="144" t="str">
        <f>IF($B70=0,"",SUMIFS(INPUT_DATA!T:T,INPUT_DATA!$A:$A,$B70,INPUT_DATA!$B:$B,"S"))</f>
        <v/>
      </c>
      <c r="X70" s="144" t="str">
        <f>IF($B70=0,"",SUMIFS(INPUT_DATA!U:U,INPUT_DATA!$A:$A,$B70,INPUT_DATA!$B:$B,"S"))</f>
        <v/>
      </c>
      <c r="Y70" s="144" t="str">
        <f>IF($B70=0,"",SUMIFS(INPUT_DATA!V:V,INPUT_DATA!$A:$A,$B70,INPUT_DATA!$B:$B,"S"))</f>
        <v/>
      </c>
      <c r="Z70" s="144" t="str">
        <f>IF($B70=0,"",SUMIFS(INPUT_DATA!W:W,INPUT_DATA!$A:$A,$B70,INPUT_DATA!$B:$B,"S"))</f>
        <v/>
      </c>
      <c r="AA70" s="144" t="str">
        <f>IF($B70=0,"",SUMIFS(INPUT_DATA!X:X,INPUT_DATA!$A:$A,$B70,INPUT_DATA!$B:$B,"S"))</f>
        <v/>
      </c>
      <c r="AB70" s="144" t="str">
        <f>IF($B70=0,"",SUMIFS(INPUT_DATA!Y:Y,INPUT_DATA!$A:$A,$B70,INPUT_DATA!$B:$B,"S"))</f>
        <v/>
      </c>
      <c r="AC70" s="144" t="str">
        <f>IF($B70=0,"",SUMIFS(INPUT_DATA!Z:Z,INPUT_DATA!$A:$A,$B70,INPUT_DATA!$B:$B,"S"))</f>
        <v/>
      </c>
      <c r="AD70" s="144" t="str">
        <f>IF($B70=0,"",SUMIFS(INPUT_DATA!AA:AA,INPUT_DATA!$A:$A,$B70,INPUT_DATA!$B:$B,"S"))</f>
        <v/>
      </c>
      <c r="AE70" s="144" t="str">
        <f>IF($B70=0,"",SUMIFS(INPUT_DATA!AB:AB,INPUT_DATA!$A:$A,$B70,INPUT_DATA!$B:$B,"S"))</f>
        <v/>
      </c>
      <c r="AF70" s="144" t="str">
        <f>IF($B70=0,"",SUMIFS(INPUT_DATA!AC:AC,INPUT_DATA!$A:$A,$B70,INPUT_DATA!$B:$B,"S"))</f>
        <v/>
      </c>
      <c r="AG70" s="144" t="str">
        <f>IF($B70=0,"",SUMIFS(INPUT_DATA!AD:AD,INPUT_DATA!$A:$A,$B70,INPUT_DATA!$B:$B,"S"))</f>
        <v/>
      </c>
      <c r="AH70" s="144" t="str">
        <f>IF($B70=0,"",SUMIFS(INPUT_DATA!AE:AE,INPUT_DATA!$A:$A,$B70,INPUT_DATA!$B:$B,"S"))</f>
        <v/>
      </c>
      <c r="AI70" s="144" t="str">
        <f>IF($B70=0,"",SUMIFS(INPUT_DATA!AF:AF,INPUT_DATA!$A:$A,$B70,INPUT_DATA!$B:$B,"S"))</f>
        <v/>
      </c>
      <c r="AJ70" s="144" t="str">
        <f>IF($B70=0,"",SUMIFS(INPUT_DATA!AG:AG,INPUT_DATA!$A:$A,$B70,INPUT_DATA!$B:$B,"S"))</f>
        <v/>
      </c>
      <c r="AK70" s="144" t="str">
        <f>IF($B70=0,"",SUMIFS(INPUT_DATA!AK:AK,INPUT_DATA!$A:$A,$B70,INPUT_DATA!$B:$B,"S"))</f>
        <v/>
      </c>
      <c r="AL70" s="144" t="str">
        <f>IF($B70=0,"",SUMIFS(INPUT_DATA!AL:AL,INPUT_DATA!$A:$A,$B70,INPUT_DATA!$B:$B,"S"))</f>
        <v/>
      </c>
      <c r="AM70" s="144" t="str">
        <f>IF($B70=0,"",SUMIFS(INPUT_DATA!AM:AM,INPUT_DATA!$A:$A,$B70,INPUT_DATA!$B:$B,"S"))</f>
        <v/>
      </c>
      <c r="AN70" s="144" t="str">
        <f>IF($B70=0,"",SUMIFS(INPUT_DATA!AN:AN,INPUT_DATA!$A:$A,$B70,INPUT_DATA!$B:$B,"S"))</f>
        <v/>
      </c>
      <c r="AO70" s="144" t="str">
        <f>IF($B70=0,"",SUMIFS(INPUT_DATA!AO:AO,INPUT_DATA!$A:$A,$B70,INPUT_DATA!$B:$B,"S"))</f>
        <v/>
      </c>
      <c r="AP70" s="144" t="str">
        <f>IF($B70=0,"",SUMIFS(INPUT_DATA!AP:AP,INPUT_DATA!$A:$A,$B70,INPUT_DATA!$B:$B,"S"))</f>
        <v/>
      </c>
      <c r="AQ70" s="145" t="str">
        <f t="shared" si="9"/>
        <v/>
      </c>
      <c r="AR70" s="146" t="str">
        <f t="shared" si="10"/>
        <v/>
      </c>
      <c r="AS70" s="147" t="str">
        <f t="shared" si="11"/>
        <v/>
      </c>
      <c r="AT70" s="145" t="str">
        <f>IF($B70=0,"",SUMIFS(INPUT_DATA!AQ:AQ,INPUT_DATA!$A:$A,$B70,INPUT_DATA!$B:$B,"S"))</f>
        <v/>
      </c>
      <c r="AU70" s="146" t="str">
        <f>IF($B70=0,"",SUMIFS(INPUT_DATA!AR:AR,INPUT_DATA!$A:$A,$B70,INPUT_DATA!$B:$B,"S"))</f>
        <v/>
      </c>
      <c r="AV70" s="147" t="str">
        <f>IF($B70=0,"",SUMIFS(INPUT_DATA!AS:AS,INPUT_DATA!$A:$A,$B70,INPUT_DATA!$B:$B,"S"))</f>
        <v/>
      </c>
      <c r="AW70" s="145" t="str">
        <f t="shared" si="12"/>
        <v/>
      </c>
      <c r="AX70" s="146" t="str">
        <f t="shared" si="13"/>
        <v/>
      </c>
      <c r="AY70" s="147" t="str">
        <f t="shared" si="14"/>
        <v/>
      </c>
      <c r="AZ70" s="148"/>
      <c r="BA70" s="138" t="str">
        <f>IF($B70=0,"",SUMIFS(INPUT_DATA!C:C,INPUT_DATA!$A:$A,$B70,INPUT_DATA!$B:$B,"D"))</f>
        <v/>
      </c>
      <c r="BB70" s="149" t="str">
        <f>IF($B70=0,"",SUMIFS(INPUT_DATA!E:E,INPUT_DATA!$A:$A,$B70,INPUT_DATA!$B:$B,"D"))</f>
        <v/>
      </c>
      <c r="BC70" s="149" t="str">
        <f>IF($B70=0,"",SUMIFS(INPUT_DATA!F:F,INPUT_DATA!$A:$A,$B70,INPUT_DATA!$B:$B,"D"))</f>
        <v/>
      </c>
      <c r="BD70" s="149" t="str">
        <f>IF($B70=0,"",SUMIFS(INPUT_DATA!G:G,INPUT_DATA!$A:$A,$B70,INPUT_DATA!$B:$B,"D"))</f>
        <v/>
      </c>
      <c r="BE70" s="149" t="str">
        <f>IF($B70=0,"",SUMIFS(INPUT_DATA!H:H,INPUT_DATA!$A:$A,$B70,INPUT_DATA!$B:$B,"D"))</f>
        <v/>
      </c>
      <c r="BF70" s="149" t="str">
        <f>IF($B70=0,"",SUMIFS(INPUT_DATA!I:I,INPUT_DATA!$A:$A,$B70,INPUT_DATA!$B:$B,"D"))</f>
        <v/>
      </c>
      <c r="BG70" s="149" t="str">
        <f>IF($B70=0,"",SUMIFS(INPUT_DATA!J:J,INPUT_DATA!$A:$A,$B70,INPUT_DATA!$B:$B,"D"))</f>
        <v/>
      </c>
      <c r="BH70" s="149" t="str">
        <f>IF($B70=0,"",SUMIFS(INPUT_DATA!K:K,INPUT_DATA!$A:$A,$B70,INPUT_DATA!$B:$B,"D"))</f>
        <v/>
      </c>
      <c r="BI70" s="149" t="str">
        <f>IF($B70=0,"",SUMIFS(INPUT_DATA!L:L,INPUT_DATA!$A:$A,$B70,INPUT_DATA!$B:$B,"D"))</f>
        <v/>
      </c>
      <c r="BJ70" s="149" t="str">
        <f>IF($B70=0,"",SUMIFS(INPUT_DATA!M:M,INPUT_DATA!$A:$A,$B70,INPUT_DATA!$B:$B,"D"))</f>
        <v/>
      </c>
      <c r="BK70" s="149" t="str">
        <f>IF($B70=0,"",SUMIFS(INPUT_DATA!N:N,INPUT_DATA!$A:$A,$B70,INPUT_DATA!$B:$B,"D"))</f>
        <v/>
      </c>
      <c r="BL70" s="150" t="str">
        <f t="shared" si="5"/>
        <v/>
      </c>
      <c r="BM70" s="150" t="str">
        <f>IF($B70=0,"",SUMIFS(INPUT_DATA!O:O,INPUT_DATA!$A:$A,$B70,INPUT_DATA!$B:$B,"D"))</f>
        <v/>
      </c>
      <c r="BN70" s="150" t="str">
        <f t="shared" si="15"/>
        <v/>
      </c>
      <c r="BO70" s="153" t="str">
        <f>IF($B70=0,"",SUMIFS(INPUT_DATA!P:P,INPUT_DATA!$A:$A,$B70,INPUT_DATA!$B:$B,"D"))</f>
        <v/>
      </c>
      <c r="BP70" s="139" t="str">
        <f>IF($B70=0,"",SUMIFS(INPUT_DATA!Q:Q,INPUT_DATA!$A:$A,$B70,INPUT_DATA!$B:$B,"D"))</f>
        <v/>
      </c>
      <c r="BQ70" s="139" t="str">
        <f>IF($B70=0,"",SUMIFS(INPUT_DATA!R:R,INPUT_DATA!$A:$A,$B70,INPUT_DATA!$B:$B,"D"))</f>
        <v/>
      </c>
      <c r="BR70" s="149" t="str">
        <f>IF($B70=0,"",SUMIFS(INPUT_DATA!S:S,INPUT_DATA!$A:$A,$B70,INPUT_DATA!$B:$B,"D"))</f>
        <v/>
      </c>
      <c r="BS70" s="149" t="str">
        <f>IF($B70=0,"",SUMIFS(INPUT_DATA!T:T,INPUT_DATA!$A:$A,$B70,INPUT_DATA!$B:$B,"D"))</f>
        <v/>
      </c>
      <c r="BT70" s="149" t="str">
        <f>IF($B70=0,"",SUMIFS(INPUT_DATA!U:U,INPUT_DATA!$A:$A,$B70,INPUT_DATA!$B:$B,"D"))</f>
        <v/>
      </c>
      <c r="BU70" s="149" t="str">
        <f>IF($B70=0,"",SUMIFS(INPUT_DATA!V:V,INPUT_DATA!$A:$A,$B70,INPUT_DATA!$B:$B,"D"))</f>
        <v/>
      </c>
      <c r="BV70" s="149" t="str">
        <f>IF($B70=0,"",SUMIFS(INPUT_DATA!W:W,INPUT_DATA!$A:$A,$B70,INPUT_DATA!$B:$B,"D"))</f>
        <v/>
      </c>
      <c r="BW70" s="149" t="str">
        <f>IF($B70=0,"",SUMIFS(INPUT_DATA!X:X,INPUT_DATA!$A:$A,$B70,INPUT_DATA!$B:$B,"D"))</f>
        <v/>
      </c>
      <c r="BX70" s="149" t="str">
        <f>IF($B70=0,"",SUMIFS(INPUT_DATA!Y:Y,INPUT_DATA!$A:$A,$B70,INPUT_DATA!$B:$B,"D"))</f>
        <v/>
      </c>
      <c r="BY70" s="149" t="str">
        <f>IF($B70=0,"",SUMIFS(INPUT_DATA!Z:Z,INPUT_DATA!$A:$A,$B70,INPUT_DATA!$B:$B,"D"))</f>
        <v/>
      </c>
      <c r="BZ70" s="149" t="str">
        <f>IF($B70=0,"",SUMIFS(INPUT_DATA!AA:AA,INPUT_DATA!$A:$A,$B70,INPUT_DATA!$B:$B,"D"))</f>
        <v/>
      </c>
      <c r="CA70" s="149" t="str">
        <f>IF($B70=0,"",SUMIFS(INPUT_DATA!AB:AB,INPUT_DATA!$A:$A,$B70,INPUT_DATA!$B:$B,"D"))</f>
        <v/>
      </c>
      <c r="CB70" s="149" t="str">
        <f>IF($B70=0,"",SUMIFS(INPUT_DATA!AC:AC,INPUT_DATA!$A:$A,$B70,INPUT_DATA!$B:$B,"D"))</f>
        <v/>
      </c>
      <c r="CC70" s="149" t="str">
        <f>IF($B70=0,"",SUMIFS(INPUT_DATA!AD:AD,INPUT_DATA!$A:$A,$B70,INPUT_DATA!$B:$B,"D"))</f>
        <v/>
      </c>
      <c r="CD70" s="149" t="str">
        <f>IF($B70=0,"",SUMIFS(INPUT_DATA!AE:AE,INPUT_DATA!$A:$A,$B70,INPUT_DATA!$B:$B,"D"))</f>
        <v/>
      </c>
      <c r="CE70" s="149" t="str">
        <f>IF($B70=0,"",SUMIFS(INPUT_DATA!AF:AF,INPUT_DATA!$A:$A,$B70,INPUT_DATA!$B:$B,"D"))</f>
        <v/>
      </c>
      <c r="CF70" s="149" t="str">
        <f>IF($B70=0,"",SUMIFS(INPUT_DATA!AG:AG,INPUT_DATA!$A:$A,$B70,INPUT_DATA!$B:$B,"D"))</f>
        <v/>
      </c>
      <c r="CG70" s="149" t="str">
        <f>IF($B70=0,"",SUMIFS(INPUT_DATA!AH:AH,INPUT_DATA!$A:$A,$B70,INPUT_DATA!$B:$B,"D"))</f>
        <v/>
      </c>
      <c r="CH70" s="149" t="str">
        <f>IF($B70=0,"",SUMIFS(INPUT_DATA!AI:AI,INPUT_DATA!$A:$A,$B70,INPUT_DATA!$B:$B,"D"))</f>
        <v/>
      </c>
      <c r="CI70" s="149" t="str">
        <f>IF($B70=0,"",SUMIFS(INPUT_DATA!AJ:AJ,INPUT_DATA!$A:$A,$B70,INPUT_DATA!$B:$B,"D"))</f>
        <v/>
      </c>
      <c r="CJ70" s="140" t="str">
        <f>IF($B70=0,"",SUMIFS(INPUT_DATA!AK:AK,INPUT_DATA!$A:$A,$B70,INPUT_DATA!$B:$B,"D"))</f>
        <v/>
      </c>
      <c r="CK70" s="140" t="str">
        <f>IF($B70=0,"",SUMIFS(INPUT_DATA!AL:AL,INPUT_DATA!$A:$A,$B70,INPUT_DATA!$B:$B,"D"))</f>
        <v/>
      </c>
      <c r="CL70" s="140" t="str">
        <f>IF($B70=0,"",SUMIFS(INPUT_DATA!AM:AM,INPUT_DATA!$A:$A,$B70,INPUT_DATA!$B:$B,"D"))</f>
        <v/>
      </c>
      <c r="CM70" s="140" t="str">
        <f>IF($B70=0,"",SUMIFS(INPUT_DATA!AN:AN,INPUT_DATA!$A:$A,$B70,INPUT_DATA!$B:$B,"D"))</f>
        <v/>
      </c>
      <c r="CN70" s="140" t="str">
        <f>IF($B70=0,"",SUMIFS(INPUT_DATA!AO:AO,INPUT_DATA!$A:$A,$B70,INPUT_DATA!$B:$B,"D"))</f>
        <v/>
      </c>
      <c r="CO70" s="140" t="str">
        <f>IF($B70=0,"",SUMIFS(INPUT_DATA!AP:AP,INPUT_DATA!$A:$A,$B70,INPUT_DATA!$B:$B,"D"))</f>
        <v/>
      </c>
      <c r="CP70" s="154" t="str">
        <f t="shared" si="6"/>
        <v/>
      </c>
      <c r="CQ70" s="154" t="str">
        <f t="shared" si="2"/>
        <v/>
      </c>
      <c r="CR70" s="154" t="str">
        <f t="shared" si="3"/>
        <v/>
      </c>
      <c r="CS70" s="139" t="str">
        <f>IF($B70=0,"",SUMIFS(INPUT_DATA!AQ:AQ,INPUT_DATA!$A:$A,$B70,INPUT_DATA!$B:$B,"D"))</f>
        <v/>
      </c>
      <c r="CT70" s="154" t="str">
        <f>IF($B70=0,"",SUMIFS(INPUT_DATA!AR:AR,INPUT_DATA!$A:$A,$B70,INPUT_DATA!$B:$B,"D"))</f>
        <v/>
      </c>
      <c r="CU70" s="154" t="str">
        <f>IF($B70=0,"",SUMIFS(INPUT_DATA!AS:AS,INPUT_DATA!$A:$A,$B70,INPUT_DATA!$B:$B,"D"))</f>
        <v/>
      </c>
      <c r="CV70" s="139" t="str">
        <f t="shared" si="17"/>
        <v/>
      </c>
      <c r="CW70" s="154" t="str">
        <f t="shared" si="18"/>
        <v/>
      </c>
      <c r="CX70" s="155" t="str">
        <f t="shared" si="19"/>
        <v/>
      </c>
      <c r="CY70" s="148"/>
    </row>
    <row r="71" spans="1:103">
      <c r="A71" s="156">
        <f t="shared" si="20"/>
        <v>-22</v>
      </c>
      <c r="B71" s="137">
        <f>INPUT_DATA!CR58</f>
        <v>0</v>
      </c>
      <c r="C71" s="139" t="str">
        <f>IF($B71=0,"",SUMIFS(INPUT_DATA!C:C,INPUT_DATA!$A:$A,$B71,INPUT_DATA!$B:$B,"S"))</f>
        <v/>
      </c>
      <c r="D71" s="139" t="str">
        <f>IF($B71=0,"",SUMIFS(INPUT_DATA!D:D,INPUT_DATA!$A:$A,$B71,INPUT_DATA!$B:$B,"S"))</f>
        <v/>
      </c>
      <c r="E71" s="140" t="str">
        <f>IF($B71=0,"",SUMIFS(INPUT_DATA!E:E,INPUT_DATA!$A:$A,$B71,INPUT_DATA!$B:$B,"S"))</f>
        <v/>
      </c>
      <c r="F71" s="140" t="str">
        <f>IF($B71=0,"",SUMIFS(INPUT_DATA!F:F,INPUT_DATA!$A:$A,$B71,INPUT_DATA!$B:$B,"S"))</f>
        <v/>
      </c>
      <c r="G71" s="140" t="str">
        <f>IF($B71=0,"",SUMIFS(INPUT_DATA!G:G,INPUT_DATA!$A:$A,$B71,INPUT_DATA!$B:$B,"S"))</f>
        <v/>
      </c>
      <c r="H71" s="140" t="str">
        <f>IF($B71=0,"",SUMIFS(INPUT_DATA!H:H,INPUT_DATA!$A:$A,$B71,INPUT_DATA!$B:$B,"S"))</f>
        <v/>
      </c>
      <c r="I71" s="140" t="str">
        <f>IF($B71=0,"",SUMIFS(INPUT_DATA!I:I,INPUT_DATA!$A:$A,$B71,INPUT_DATA!$B:$B,"S"))</f>
        <v/>
      </c>
      <c r="J71" s="140" t="str">
        <f>IF($B71=0,"",SUMIFS(INPUT_DATA!J:J,INPUT_DATA!$A:$A,$B71,INPUT_DATA!$B:$B,"S"))</f>
        <v/>
      </c>
      <c r="K71" s="140" t="str">
        <f>IF($B71=0,"",SUMIFS(INPUT_DATA!K:K,INPUT_DATA!$A:$A,$B71,INPUT_DATA!$B:$B,"S"))</f>
        <v/>
      </c>
      <c r="L71" s="140" t="str">
        <f>IF($B71=0,"",SUMIFS(INPUT_DATA!L:L,INPUT_DATA!$A:$A,$B71,INPUT_DATA!$B:$B,"S"))</f>
        <v/>
      </c>
      <c r="M71" s="140" t="str">
        <f>IF($B71=0,"",SUMIFS(INPUT_DATA!M:M,INPUT_DATA!$A:$A,$B71,INPUT_DATA!$B:$B,"S"))</f>
        <v/>
      </c>
      <c r="N71" s="140" t="str">
        <f>IF($B71=0,"",SUMIFS(INPUT_DATA!N:N,INPUT_DATA!$A:$A,$B71,INPUT_DATA!$B:$B,"S"))</f>
        <v/>
      </c>
      <c r="O71" s="141" t="str">
        <f t="shared" si="7"/>
        <v/>
      </c>
      <c r="P71" s="142" t="str">
        <f>IF($B71=0,"",SUMIFS(INPUT_DATA!O:O,INPUT_DATA!$A:$A,$B71,INPUT_DATA!$B:$B,"S"))</f>
        <v/>
      </c>
      <c r="Q71" s="142" t="str">
        <f t="shared" si="8"/>
        <v/>
      </c>
      <c r="R71" s="142" t="str">
        <f>IF($B71=0,"",SUMIFS(INPUT_DATA!BL:BL,INPUT_DATA!$A:$A,$B71,INPUT_DATA!$B:$B,"S"))</f>
        <v/>
      </c>
      <c r="S71" s="143" t="str">
        <f>IF($B71=0,"",SUMIFS(INPUT_DATA!P:P,INPUT_DATA!$A:$A,$B71,INPUT_DATA!$B:$B,"S"))</f>
        <v/>
      </c>
      <c r="T71" s="143" t="str">
        <f>IF($B71=0,"",SUMIFS(INPUT_DATA!Q:Q,INPUT_DATA!$A:$A,$B71,INPUT_DATA!$B:$B,"S"))</f>
        <v/>
      </c>
      <c r="U71" s="143" t="str">
        <f>IF($B71=0,"",SUMIFS(INPUT_DATA!R:R,INPUT_DATA!$A:$A,$B71,INPUT_DATA!$B:$B,"S"))</f>
        <v/>
      </c>
      <c r="V71" s="144" t="str">
        <f>IF($B71=0,"",SUMIFS(INPUT_DATA!S:S,INPUT_DATA!$A:$A,$B71,INPUT_DATA!$B:$B,"S"))</f>
        <v/>
      </c>
      <c r="W71" s="144" t="str">
        <f>IF($B71=0,"",SUMIFS(INPUT_DATA!T:T,INPUT_DATA!$A:$A,$B71,INPUT_DATA!$B:$B,"S"))</f>
        <v/>
      </c>
      <c r="X71" s="144" t="str">
        <f>IF($B71=0,"",SUMIFS(INPUT_DATA!U:U,INPUT_DATA!$A:$A,$B71,INPUT_DATA!$B:$B,"S"))</f>
        <v/>
      </c>
      <c r="Y71" s="144" t="str">
        <f>IF($B71=0,"",SUMIFS(INPUT_DATA!V:V,INPUT_DATA!$A:$A,$B71,INPUT_DATA!$B:$B,"S"))</f>
        <v/>
      </c>
      <c r="Z71" s="144" t="str">
        <f>IF($B71=0,"",SUMIFS(INPUT_DATA!W:W,INPUT_DATA!$A:$A,$B71,INPUT_DATA!$B:$B,"S"))</f>
        <v/>
      </c>
      <c r="AA71" s="144" t="str">
        <f>IF($B71=0,"",SUMIFS(INPUT_DATA!X:X,INPUT_DATA!$A:$A,$B71,INPUT_DATA!$B:$B,"S"))</f>
        <v/>
      </c>
      <c r="AB71" s="144" t="str">
        <f>IF($B71=0,"",SUMIFS(INPUT_DATA!Y:Y,INPUT_DATA!$A:$A,$B71,INPUT_DATA!$B:$B,"S"))</f>
        <v/>
      </c>
      <c r="AC71" s="144" t="str">
        <f>IF($B71=0,"",SUMIFS(INPUT_DATA!Z:Z,INPUT_DATA!$A:$A,$B71,INPUT_DATA!$B:$B,"S"))</f>
        <v/>
      </c>
      <c r="AD71" s="144" t="str">
        <f>IF($B71=0,"",SUMIFS(INPUT_DATA!AA:AA,INPUT_DATA!$A:$A,$B71,INPUT_DATA!$B:$B,"S"))</f>
        <v/>
      </c>
      <c r="AE71" s="144" t="str">
        <f>IF($B71=0,"",SUMIFS(INPUT_DATA!AB:AB,INPUT_DATA!$A:$A,$B71,INPUT_DATA!$B:$B,"S"))</f>
        <v/>
      </c>
      <c r="AF71" s="144" t="str">
        <f>IF($B71=0,"",SUMIFS(INPUT_DATA!AC:AC,INPUT_DATA!$A:$A,$B71,INPUT_DATA!$B:$B,"S"))</f>
        <v/>
      </c>
      <c r="AG71" s="144" t="str">
        <f>IF($B71=0,"",SUMIFS(INPUT_DATA!AD:AD,INPUT_DATA!$A:$A,$B71,INPUT_DATA!$B:$B,"S"))</f>
        <v/>
      </c>
      <c r="AH71" s="144" t="str">
        <f>IF($B71=0,"",SUMIFS(INPUT_DATA!AE:AE,INPUT_DATA!$A:$A,$B71,INPUT_DATA!$B:$B,"S"))</f>
        <v/>
      </c>
      <c r="AI71" s="144" t="str">
        <f>IF($B71=0,"",SUMIFS(INPUT_DATA!AF:AF,INPUT_DATA!$A:$A,$B71,INPUT_DATA!$B:$B,"S"))</f>
        <v/>
      </c>
      <c r="AJ71" s="144" t="str">
        <f>IF($B71=0,"",SUMIFS(INPUT_DATA!AG:AG,INPUT_DATA!$A:$A,$B71,INPUT_DATA!$B:$B,"S"))</f>
        <v/>
      </c>
      <c r="AK71" s="144" t="str">
        <f>IF($B71=0,"",SUMIFS(INPUT_DATA!AK:AK,INPUT_DATA!$A:$A,$B71,INPUT_DATA!$B:$B,"S"))</f>
        <v/>
      </c>
      <c r="AL71" s="144" t="str">
        <f>IF($B71=0,"",SUMIFS(INPUT_DATA!AL:AL,INPUT_DATA!$A:$A,$B71,INPUT_DATA!$B:$B,"S"))</f>
        <v/>
      </c>
      <c r="AM71" s="144" t="str">
        <f>IF($B71=0,"",SUMIFS(INPUT_DATA!AM:AM,INPUT_DATA!$A:$A,$B71,INPUT_DATA!$B:$B,"S"))</f>
        <v/>
      </c>
      <c r="AN71" s="144" t="str">
        <f>IF($B71=0,"",SUMIFS(INPUT_DATA!AN:AN,INPUT_DATA!$A:$A,$B71,INPUT_DATA!$B:$B,"S"))</f>
        <v/>
      </c>
      <c r="AO71" s="144" t="str">
        <f>IF($B71=0,"",SUMIFS(INPUT_DATA!AO:AO,INPUT_DATA!$A:$A,$B71,INPUT_DATA!$B:$B,"S"))</f>
        <v/>
      </c>
      <c r="AP71" s="144" t="str">
        <f>IF($B71=0,"",SUMIFS(INPUT_DATA!AP:AP,INPUT_DATA!$A:$A,$B71,INPUT_DATA!$B:$B,"S"))</f>
        <v/>
      </c>
      <c r="AQ71" s="145" t="str">
        <f t="shared" si="9"/>
        <v/>
      </c>
      <c r="AR71" s="146" t="str">
        <f t="shared" si="10"/>
        <v/>
      </c>
      <c r="AS71" s="147" t="str">
        <f t="shared" si="11"/>
        <v/>
      </c>
      <c r="AT71" s="145" t="str">
        <f>IF($B71=0,"",SUMIFS(INPUT_DATA!AQ:AQ,INPUT_DATA!$A:$A,$B71,INPUT_DATA!$B:$B,"S"))</f>
        <v/>
      </c>
      <c r="AU71" s="146" t="str">
        <f>IF($B71=0,"",SUMIFS(INPUT_DATA!AR:AR,INPUT_DATA!$A:$A,$B71,INPUT_DATA!$B:$B,"S"))</f>
        <v/>
      </c>
      <c r="AV71" s="147" t="str">
        <f>IF($B71=0,"",SUMIFS(INPUT_DATA!AS:AS,INPUT_DATA!$A:$A,$B71,INPUT_DATA!$B:$B,"S"))</f>
        <v/>
      </c>
      <c r="AW71" s="145" t="str">
        <f t="shared" si="12"/>
        <v/>
      </c>
      <c r="AX71" s="146" t="str">
        <f t="shared" si="13"/>
        <v/>
      </c>
      <c r="AY71" s="147" t="str">
        <f t="shared" si="14"/>
        <v/>
      </c>
      <c r="AZ71" s="148"/>
      <c r="BA71" s="138" t="str">
        <f>IF($B71=0,"",SUMIFS(INPUT_DATA!C:C,INPUT_DATA!$A:$A,$B71,INPUT_DATA!$B:$B,"D"))</f>
        <v/>
      </c>
      <c r="BB71" s="149" t="str">
        <f>IF($B71=0,"",SUMIFS(INPUT_DATA!E:E,INPUT_DATA!$A:$A,$B71,INPUT_DATA!$B:$B,"D"))</f>
        <v/>
      </c>
      <c r="BC71" s="149" t="str">
        <f>IF($B71=0,"",SUMIFS(INPUT_DATA!F:F,INPUT_DATA!$A:$A,$B71,INPUT_DATA!$B:$B,"D"))</f>
        <v/>
      </c>
      <c r="BD71" s="149" t="str">
        <f>IF($B71=0,"",SUMIFS(INPUT_DATA!G:G,INPUT_DATA!$A:$A,$B71,INPUT_DATA!$B:$B,"D"))</f>
        <v/>
      </c>
      <c r="BE71" s="149" t="str">
        <f>IF($B71=0,"",SUMIFS(INPUT_DATA!H:H,INPUT_DATA!$A:$A,$B71,INPUT_DATA!$B:$B,"D"))</f>
        <v/>
      </c>
      <c r="BF71" s="149" t="str">
        <f>IF($B71=0,"",SUMIFS(INPUT_DATA!I:I,INPUT_DATA!$A:$A,$B71,INPUT_DATA!$B:$B,"D"))</f>
        <v/>
      </c>
      <c r="BG71" s="149" t="str">
        <f>IF($B71=0,"",SUMIFS(INPUT_DATA!J:J,INPUT_DATA!$A:$A,$B71,INPUT_DATA!$B:$B,"D"))</f>
        <v/>
      </c>
      <c r="BH71" s="149" t="str">
        <f>IF($B71=0,"",SUMIFS(INPUT_DATA!K:K,INPUT_DATA!$A:$A,$B71,INPUT_DATA!$B:$B,"D"))</f>
        <v/>
      </c>
      <c r="BI71" s="149" t="str">
        <f>IF($B71=0,"",SUMIFS(INPUT_DATA!L:L,INPUT_DATA!$A:$A,$B71,INPUT_DATA!$B:$B,"D"))</f>
        <v/>
      </c>
      <c r="BJ71" s="149" t="str">
        <f>IF($B71=0,"",SUMIFS(INPUT_DATA!M:M,INPUT_DATA!$A:$A,$B71,INPUT_DATA!$B:$B,"D"))</f>
        <v/>
      </c>
      <c r="BK71" s="149" t="str">
        <f>IF($B71=0,"",SUMIFS(INPUT_DATA!N:N,INPUT_DATA!$A:$A,$B71,INPUT_DATA!$B:$B,"D"))</f>
        <v/>
      </c>
      <c r="BL71" s="150" t="str">
        <f t="shared" si="5"/>
        <v/>
      </c>
      <c r="BM71" s="150" t="str">
        <f>IF($B71=0,"",SUMIFS(INPUT_DATA!O:O,INPUT_DATA!$A:$A,$B71,INPUT_DATA!$B:$B,"D"))</f>
        <v/>
      </c>
      <c r="BN71" s="150" t="str">
        <f t="shared" si="15"/>
        <v/>
      </c>
      <c r="BO71" s="153" t="str">
        <f>IF($B71=0,"",SUMIFS(INPUT_DATA!P:P,INPUT_DATA!$A:$A,$B71,INPUT_DATA!$B:$B,"D"))</f>
        <v/>
      </c>
      <c r="BP71" s="139" t="str">
        <f>IF($B71=0,"",SUMIFS(INPUT_DATA!Q:Q,INPUT_DATA!$A:$A,$B71,INPUT_DATA!$B:$B,"D"))</f>
        <v/>
      </c>
      <c r="BQ71" s="139" t="str">
        <f>IF($B71=0,"",SUMIFS(INPUT_DATA!R:R,INPUT_DATA!$A:$A,$B71,INPUT_DATA!$B:$B,"D"))</f>
        <v/>
      </c>
      <c r="BR71" s="149" t="str">
        <f>IF($B71=0,"",SUMIFS(INPUT_DATA!S:S,INPUT_DATA!$A:$A,$B71,INPUT_DATA!$B:$B,"D"))</f>
        <v/>
      </c>
      <c r="BS71" s="149" t="str">
        <f>IF($B71=0,"",SUMIFS(INPUT_DATA!T:T,INPUT_DATA!$A:$A,$B71,INPUT_DATA!$B:$B,"D"))</f>
        <v/>
      </c>
      <c r="BT71" s="149" t="str">
        <f>IF($B71=0,"",SUMIFS(INPUT_DATA!U:U,INPUT_DATA!$A:$A,$B71,INPUT_DATA!$B:$B,"D"))</f>
        <v/>
      </c>
      <c r="BU71" s="149" t="str">
        <f>IF($B71=0,"",SUMIFS(INPUT_DATA!V:V,INPUT_DATA!$A:$A,$B71,INPUT_DATA!$B:$B,"D"))</f>
        <v/>
      </c>
      <c r="BV71" s="149" t="str">
        <f>IF($B71=0,"",SUMIFS(INPUT_DATA!W:W,INPUT_DATA!$A:$A,$B71,INPUT_DATA!$B:$B,"D"))</f>
        <v/>
      </c>
      <c r="BW71" s="149" t="str">
        <f>IF($B71=0,"",SUMIFS(INPUT_DATA!X:X,INPUT_DATA!$A:$A,$B71,INPUT_DATA!$B:$B,"D"))</f>
        <v/>
      </c>
      <c r="BX71" s="149" t="str">
        <f>IF($B71=0,"",SUMIFS(INPUT_DATA!Y:Y,INPUT_DATA!$A:$A,$B71,INPUT_DATA!$B:$B,"D"))</f>
        <v/>
      </c>
      <c r="BY71" s="149" t="str">
        <f>IF($B71=0,"",SUMIFS(INPUT_DATA!Z:Z,INPUT_DATA!$A:$A,$B71,INPUT_DATA!$B:$B,"D"))</f>
        <v/>
      </c>
      <c r="BZ71" s="149" t="str">
        <f>IF($B71=0,"",SUMIFS(INPUT_DATA!AA:AA,INPUT_DATA!$A:$A,$B71,INPUT_DATA!$B:$B,"D"))</f>
        <v/>
      </c>
      <c r="CA71" s="149" t="str">
        <f>IF($B71=0,"",SUMIFS(INPUT_DATA!AB:AB,INPUT_DATA!$A:$A,$B71,INPUT_DATA!$B:$B,"D"))</f>
        <v/>
      </c>
      <c r="CB71" s="149" t="str">
        <f>IF($B71=0,"",SUMIFS(INPUT_DATA!AC:AC,INPUT_DATA!$A:$A,$B71,INPUT_DATA!$B:$B,"D"))</f>
        <v/>
      </c>
      <c r="CC71" s="149" t="str">
        <f>IF($B71=0,"",SUMIFS(INPUT_DATA!AD:AD,INPUT_DATA!$A:$A,$B71,INPUT_DATA!$B:$B,"D"))</f>
        <v/>
      </c>
      <c r="CD71" s="149" t="str">
        <f>IF($B71=0,"",SUMIFS(INPUT_DATA!AE:AE,INPUT_DATA!$A:$A,$B71,INPUT_DATA!$B:$B,"D"))</f>
        <v/>
      </c>
      <c r="CE71" s="149" t="str">
        <f>IF($B71=0,"",SUMIFS(INPUT_DATA!AF:AF,INPUT_DATA!$A:$A,$B71,INPUT_DATA!$B:$B,"D"))</f>
        <v/>
      </c>
      <c r="CF71" s="149" t="str">
        <f>IF($B71=0,"",SUMIFS(INPUT_DATA!AG:AG,INPUT_DATA!$A:$A,$B71,INPUT_DATA!$B:$B,"D"))</f>
        <v/>
      </c>
      <c r="CG71" s="149" t="str">
        <f>IF($B71=0,"",SUMIFS(INPUT_DATA!AH:AH,INPUT_DATA!$A:$A,$B71,INPUT_DATA!$B:$B,"D"))</f>
        <v/>
      </c>
      <c r="CH71" s="149" t="str">
        <f>IF($B71=0,"",SUMIFS(INPUT_DATA!AI:AI,INPUT_DATA!$A:$A,$B71,INPUT_DATA!$B:$B,"D"))</f>
        <v/>
      </c>
      <c r="CI71" s="149" t="str">
        <f>IF($B71=0,"",SUMIFS(INPUT_DATA!AJ:AJ,INPUT_DATA!$A:$A,$B71,INPUT_DATA!$B:$B,"D"))</f>
        <v/>
      </c>
      <c r="CJ71" s="140" t="str">
        <f>IF($B71=0,"",SUMIFS(INPUT_DATA!AK:AK,INPUT_DATA!$A:$A,$B71,INPUT_DATA!$B:$B,"D"))</f>
        <v/>
      </c>
      <c r="CK71" s="140" t="str">
        <f>IF($B71=0,"",SUMIFS(INPUT_DATA!AL:AL,INPUT_DATA!$A:$A,$B71,INPUT_DATA!$B:$B,"D"))</f>
        <v/>
      </c>
      <c r="CL71" s="140" t="str">
        <f>IF($B71=0,"",SUMIFS(INPUT_DATA!AM:AM,INPUT_DATA!$A:$A,$B71,INPUT_DATA!$B:$B,"D"))</f>
        <v/>
      </c>
      <c r="CM71" s="140" t="str">
        <f>IF($B71=0,"",SUMIFS(INPUT_DATA!AN:AN,INPUT_DATA!$A:$A,$B71,INPUT_DATA!$B:$B,"D"))</f>
        <v/>
      </c>
      <c r="CN71" s="140" t="str">
        <f>IF($B71=0,"",SUMIFS(INPUT_DATA!AO:AO,INPUT_DATA!$A:$A,$B71,INPUT_DATA!$B:$B,"D"))</f>
        <v/>
      </c>
      <c r="CO71" s="140" t="str">
        <f>IF($B71=0,"",SUMIFS(INPUT_DATA!AP:AP,INPUT_DATA!$A:$A,$B71,INPUT_DATA!$B:$B,"D"))</f>
        <v/>
      </c>
      <c r="CP71" s="154" t="str">
        <f t="shared" si="6"/>
        <v/>
      </c>
      <c r="CQ71" s="154" t="str">
        <f t="shared" si="2"/>
        <v/>
      </c>
      <c r="CR71" s="154" t="str">
        <f t="shared" si="3"/>
        <v/>
      </c>
      <c r="CS71" s="139" t="str">
        <f>IF($B71=0,"",SUMIFS(INPUT_DATA!AQ:AQ,INPUT_DATA!$A:$A,$B71,INPUT_DATA!$B:$B,"D"))</f>
        <v/>
      </c>
      <c r="CT71" s="154" t="str">
        <f>IF($B71=0,"",SUMIFS(INPUT_DATA!AR:AR,INPUT_DATA!$A:$A,$B71,INPUT_DATA!$B:$B,"D"))</f>
        <v/>
      </c>
      <c r="CU71" s="154" t="str">
        <f>IF($B71=0,"",SUMIFS(INPUT_DATA!AS:AS,INPUT_DATA!$A:$A,$B71,INPUT_DATA!$B:$B,"D"))</f>
        <v/>
      </c>
      <c r="CV71" s="139" t="str">
        <f t="shared" si="17"/>
        <v/>
      </c>
      <c r="CW71" s="154" t="str">
        <f t="shared" si="18"/>
        <v/>
      </c>
      <c r="CX71" s="155" t="str">
        <f t="shared" si="19"/>
        <v/>
      </c>
      <c r="CY71" s="148"/>
    </row>
    <row r="72" spans="1:103">
      <c r="A72" s="156">
        <f t="shared" si="20"/>
        <v>-23</v>
      </c>
      <c r="B72" s="137">
        <f>INPUT_DATA!CR59</f>
        <v>0</v>
      </c>
      <c r="C72" s="139" t="str">
        <f>IF($B72=0,"",SUMIFS(INPUT_DATA!C:C,INPUT_DATA!$A:$A,$B72,INPUT_DATA!$B:$B,"S"))</f>
        <v/>
      </c>
      <c r="D72" s="139" t="str">
        <f>IF($B72=0,"",SUMIFS(INPUT_DATA!D:D,INPUT_DATA!$A:$A,$B72,INPUT_DATA!$B:$B,"S"))</f>
        <v/>
      </c>
      <c r="E72" s="140" t="str">
        <f>IF($B72=0,"",SUMIFS(INPUT_DATA!E:E,INPUT_DATA!$A:$A,$B72,INPUT_DATA!$B:$B,"S"))</f>
        <v/>
      </c>
      <c r="F72" s="140" t="str">
        <f>IF($B72=0,"",SUMIFS(INPUT_DATA!F:F,INPUT_DATA!$A:$A,$B72,INPUT_DATA!$B:$B,"S"))</f>
        <v/>
      </c>
      <c r="G72" s="140" t="str">
        <f>IF($B72=0,"",SUMIFS(INPUT_DATA!G:G,INPUT_DATA!$A:$A,$B72,INPUT_DATA!$B:$B,"S"))</f>
        <v/>
      </c>
      <c r="H72" s="140" t="str">
        <f>IF($B72=0,"",SUMIFS(INPUT_DATA!H:H,INPUT_DATA!$A:$A,$B72,INPUT_DATA!$B:$B,"S"))</f>
        <v/>
      </c>
      <c r="I72" s="140" t="str">
        <f>IF($B72=0,"",SUMIFS(INPUT_DATA!I:I,INPUT_DATA!$A:$A,$B72,INPUT_DATA!$B:$B,"S"))</f>
        <v/>
      </c>
      <c r="J72" s="140" t="str">
        <f>IF($B72=0,"",SUMIFS(INPUT_DATA!J:J,INPUT_DATA!$A:$A,$B72,INPUT_DATA!$B:$B,"S"))</f>
        <v/>
      </c>
      <c r="K72" s="140" t="str">
        <f>IF($B72=0,"",SUMIFS(INPUT_DATA!K:K,INPUT_DATA!$A:$A,$B72,INPUT_DATA!$B:$B,"S"))</f>
        <v/>
      </c>
      <c r="L72" s="140" t="str">
        <f>IF($B72=0,"",SUMIFS(INPUT_DATA!L:L,INPUT_DATA!$A:$A,$B72,INPUT_DATA!$B:$B,"S"))</f>
        <v/>
      </c>
      <c r="M72" s="140" t="str">
        <f>IF($B72=0,"",SUMIFS(INPUT_DATA!M:M,INPUT_DATA!$A:$A,$B72,INPUT_DATA!$B:$B,"S"))</f>
        <v/>
      </c>
      <c r="N72" s="140" t="str">
        <f>IF($B72=0,"",SUMIFS(INPUT_DATA!N:N,INPUT_DATA!$A:$A,$B72,INPUT_DATA!$B:$B,"S"))</f>
        <v/>
      </c>
      <c r="O72" s="141" t="str">
        <f t="shared" si="7"/>
        <v/>
      </c>
      <c r="P72" s="142" t="str">
        <f>IF($B72=0,"",SUMIFS(INPUT_DATA!O:O,INPUT_DATA!$A:$A,$B72,INPUT_DATA!$B:$B,"S"))</f>
        <v/>
      </c>
      <c r="Q72" s="142" t="str">
        <f t="shared" si="8"/>
        <v/>
      </c>
      <c r="R72" s="142" t="str">
        <f>IF($B72=0,"",SUMIFS(INPUT_DATA!BL:BL,INPUT_DATA!$A:$A,$B72,INPUT_DATA!$B:$B,"S"))</f>
        <v/>
      </c>
      <c r="S72" s="143" t="str">
        <f>IF($B72=0,"",SUMIFS(INPUT_DATA!P:P,INPUT_DATA!$A:$A,$B72,INPUT_DATA!$B:$B,"S"))</f>
        <v/>
      </c>
      <c r="T72" s="143" t="str">
        <f>IF($B72=0,"",SUMIFS(INPUT_DATA!Q:Q,INPUT_DATA!$A:$A,$B72,INPUT_DATA!$B:$B,"S"))</f>
        <v/>
      </c>
      <c r="U72" s="143" t="str">
        <f>IF($B72=0,"",SUMIFS(INPUT_DATA!R:R,INPUT_DATA!$A:$A,$B72,INPUT_DATA!$B:$B,"S"))</f>
        <v/>
      </c>
      <c r="V72" s="144" t="str">
        <f>IF($B72=0,"",SUMIFS(INPUT_DATA!S:S,INPUT_DATA!$A:$A,$B72,INPUT_DATA!$B:$B,"S"))</f>
        <v/>
      </c>
      <c r="W72" s="144" t="str">
        <f>IF($B72=0,"",SUMIFS(INPUT_DATA!T:T,INPUT_DATA!$A:$A,$B72,INPUT_DATA!$B:$B,"S"))</f>
        <v/>
      </c>
      <c r="X72" s="144" t="str">
        <f>IF($B72=0,"",SUMIFS(INPUT_DATA!U:U,INPUT_DATA!$A:$A,$B72,INPUT_DATA!$B:$B,"S"))</f>
        <v/>
      </c>
      <c r="Y72" s="144" t="str">
        <f>IF($B72=0,"",SUMIFS(INPUT_DATA!V:V,INPUT_DATA!$A:$A,$B72,INPUT_DATA!$B:$B,"S"))</f>
        <v/>
      </c>
      <c r="Z72" s="144" t="str">
        <f>IF($B72=0,"",SUMIFS(INPUT_DATA!W:W,INPUT_DATA!$A:$A,$B72,INPUT_DATA!$B:$B,"S"))</f>
        <v/>
      </c>
      <c r="AA72" s="144" t="str">
        <f>IF($B72=0,"",SUMIFS(INPUT_DATA!X:X,INPUT_DATA!$A:$A,$B72,INPUT_DATA!$B:$B,"S"))</f>
        <v/>
      </c>
      <c r="AB72" s="144" t="str">
        <f>IF($B72=0,"",SUMIFS(INPUT_DATA!Y:Y,INPUT_DATA!$A:$A,$B72,INPUT_DATA!$B:$B,"S"))</f>
        <v/>
      </c>
      <c r="AC72" s="144" t="str">
        <f>IF($B72=0,"",SUMIFS(INPUT_DATA!Z:Z,INPUT_DATA!$A:$A,$B72,INPUT_DATA!$B:$B,"S"))</f>
        <v/>
      </c>
      <c r="AD72" s="144" t="str">
        <f>IF($B72=0,"",SUMIFS(INPUT_DATA!AA:AA,INPUT_DATA!$A:$A,$B72,INPUT_DATA!$B:$B,"S"))</f>
        <v/>
      </c>
      <c r="AE72" s="144" t="str">
        <f>IF($B72=0,"",SUMIFS(INPUT_DATA!AB:AB,INPUT_DATA!$A:$A,$B72,INPUT_DATA!$B:$B,"S"))</f>
        <v/>
      </c>
      <c r="AF72" s="144" t="str">
        <f>IF($B72=0,"",SUMIFS(INPUT_DATA!AC:AC,INPUT_DATA!$A:$A,$B72,INPUT_DATA!$B:$B,"S"))</f>
        <v/>
      </c>
      <c r="AG72" s="144" t="str">
        <f>IF($B72=0,"",SUMIFS(INPUT_DATA!AD:AD,INPUT_DATA!$A:$A,$B72,INPUT_DATA!$B:$B,"S"))</f>
        <v/>
      </c>
      <c r="AH72" s="144" t="str">
        <f>IF($B72=0,"",SUMIFS(INPUT_DATA!AE:AE,INPUT_DATA!$A:$A,$B72,INPUT_DATA!$B:$B,"S"))</f>
        <v/>
      </c>
      <c r="AI72" s="144" t="str">
        <f>IF($B72=0,"",SUMIFS(INPUT_DATA!AF:AF,INPUT_DATA!$A:$A,$B72,INPUT_DATA!$B:$B,"S"))</f>
        <v/>
      </c>
      <c r="AJ72" s="144" t="str">
        <f>IF($B72=0,"",SUMIFS(INPUT_DATA!AG:AG,INPUT_DATA!$A:$A,$B72,INPUT_DATA!$B:$B,"S"))</f>
        <v/>
      </c>
      <c r="AK72" s="144" t="str">
        <f>IF($B72=0,"",SUMIFS(INPUT_DATA!AK:AK,INPUT_DATA!$A:$A,$B72,INPUT_DATA!$B:$B,"S"))</f>
        <v/>
      </c>
      <c r="AL72" s="144" t="str">
        <f>IF($B72=0,"",SUMIFS(INPUT_DATA!AL:AL,INPUT_DATA!$A:$A,$B72,INPUT_DATA!$B:$B,"S"))</f>
        <v/>
      </c>
      <c r="AM72" s="144" t="str">
        <f>IF($B72=0,"",SUMIFS(INPUT_DATA!AM:AM,INPUT_DATA!$A:$A,$B72,INPUT_DATA!$B:$B,"S"))</f>
        <v/>
      </c>
      <c r="AN72" s="144" t="str">
        <f>IF($B72=0,"",SUMIFS(INPUT_DATA!AN:AN,INPUT_DATA!$A:$A,$B72,INPUT_DATA!$B:$B,"S"))</f>
        <v/>
      </c>
      <c r="AO72" s="144" t="str">
        <f>IF($B72=0,"",SUMIFS(INPUT_DATA!AO:AO,INPUT_DATA!$A:$A,$B72,INPUT_DATA!$B:$B,"S"))</f>
        <v/>
      </c>
      <c r="AP72" s="144" t="str">
        <f>IF($B72=0,"",SUMIFS(INPUT_DATA!AP:AP,INPUT_DATA!$A:$A,$B72,INPUT_DATA!$B:$B,"S"))</f>
        <v/>
      </c>
      <c r="AQ72" s="145" t="str">
        <f t="shared" si="9"/>
        <v/>
      </c>
      <c r="AR72" s="146" t="str">
        <f t="shared" si="10"/>
        <v/>
      </c>
      <c r="AS72" s="147" t="str">
        <f t="shared" si="11"/>
        <v/>
      </c>
      <c r="AT72" s="145" t="str">
        <f>IF($B72=0,"",SUMIFS(INPUT_DATA!AQ:AQ,INPUT_DATA!$A:$A,$B72,INPUT_DATA!$B:$B,"S"))</f>
        <v/>
      </c>
      <c r="AU72" s="146" t="str">
        <f>IF($B72=0,"",SUMIFS(INPUT_DATA!AR:AR,INPUT_DATA!$A:$A,$B72,INPUT_DATA!$B:$B,"S"))</f>
        <v/>
      </c>
      <c r="AV72" s="147" t="str">
        <f>IF($B72=0,"",SUMIFS(INPUT_DATA!AS:AS,INPUT_DATA!$A:$A,$B72,INPUT_DATA!$B:$B,"S"))</f>
        <v/>
      </c>
      <c r="AW72" s="145" t="str">
        <f t="shared" si="12"/>
        <v/>
      </c>
      <c r="AX72" s="146" t="str">
        <f t="shared" si="13"/>
        <v/>
      </c>
      <c r="AY72" s="147" t="str">
        <f t="shared" si="14"/>
        <v/>
      </c>
      <c r="AZ72" s="148"/>
      <c r="BA72" s="138" t="str">
        <f>IF($B72=0,"",SUMIFS(INPUT_DATA!C:C,INPUT_DATA!$A:$A,$B72,INPUT_DATA!$B:$B,"D"))</f>
        <v/>
      </c>
      <c r="BB72" s="149" t="str">
        <f>IF($B72=0,"",SUMIFS(INPUT_DATA!E:E,INPUT_DATA!$A:$A,$B72,INPUT_DATA!$B:$B,"D"))</f>
        <v/>
      </c>
      <c r="BC72" s="149" t="str">
        <f>IF($B72=0,"",SUMIFS(INPUT_DATA!F:F,INPUT_DATA!$A:$A,$B72,INPUT_DATA!$B:$B,"D"))</f>
        <v/>
      </c>
      <c r="BD72" s="149" t="str">
        <f>IF($B72=0,"",SUMIFS(INPUT_DATA!G:G,INPUT_DATA!$A:$A,$B72,INPUT_DATA!$B:$B,"D"))</f>
        <v/>
      </c>
      <c r="BE72" s="149" t="str">
        <f>IF($B72=0,"",SUMIFS(INPUT_DATA!H:H,INPUT_DATA!$A:$A,$B72,INPUT_DATA!$B:$B,"D"))</f>
        <v/>
      </c>
      <c r="BF72" s="149" t="str">
        <f>IF($B72=0,"",SUMIFS(INPUT_DATA!I:I,INPUT_DATA!$A:$A,$B72,INPUT_DATA!$B:$B,"D"))</f>
        <v/>
      </c>
      <c r="BG72" s="149" t="str">
        <f>IF($B72=0,"",SUMIFS(INPUT_DATA!J:J,INPUT_DATA!$A:$A,$B72,INPUT_DATA!$B:$B,"D"))</f>
        <v/>
      </c>
      <c r="BH72" s="149" t="str">
        <f>IF($B72=0,"",SUMIFS(INPUT_DATA!K:K,INPUT_DATA!$A:$A,$B72,INPUT_DATA!$B:$B,"D"))</f>
        <v/>
      </c>
      <c r="BI72" s="149" t="str">
        <f>IF($B72=0,"",SUMIFS(INPUT_DATA!L:L,INPUT_DATA!$A:$A,$B72,INPUT_DATA!$B:$B,"D"))</f>
        <v/>
      </c>
      <c r="BJ72" s="149" t="str">
        <f>IF($B72=0,"",SUMIFS(INPUT_DATA!M:M,INPUT_DATA!$A:$A,$B72,INPUT_DATA!$B:$B,"D"))</f>
        <v/>
      </c>
      <c r="BK72" s="149" t="str">
        <f>IF($B72=0,"",SUMIFS(INPUT_DATA!N:N,INPUT_DATA!$A:$A,$B72,INPUT_DATA!$B:$B,"D"))</f>
        <v/>
      </c>
      <c r="BL72" s="150" t="str">
        <f t="shared" si="5"/>
        <v/>
      </c>
      <c r="BM72" s="150" t="str">
        <f>IF($B72=0,"",SUMIFS(INPUT_DATA!O:O,INPUT_DATA!$A:$A,$B72,INPUT_DATA!$B:$B,"D"))</f>
        <v/>
      </c>
      <c r="BN72" s="150" t="str">
        <f t="shared" si="15"/>
        <v/>
      </c>
      <c r="BO72" s="153" t="str">
        <f>IF($B72=0,"",SUMIFS(INPUT_DATA!P:P,INPUT_DATA!$A:$A,$B72,INPUT_DATA!$B:$B,"D"))</f>
        <v/>
      </c>
      <c r="BP72" s="139" t="str">
        <f>IF($B72=0,"",SUMIFS(INPUT_DATA!Q:Q,INPUT_DATA!$A:$A,$B72,INPUT_DATA!$B:$B,"D"))</f>
        <v/>
      </c>
      <c r="BQ72" s="139" t="str">
        <f>IF($B72=0,"",SUMIFS(INPUT_DATA!R:R,INPUT_DATA!$A:$A,$B72,INPUT_DATA!$B:$B,"D"))</f>
        <v/>
      </c>
      <c r="BR72" s="149" t="str">
        <f>IF($B72=0,"",SUMIFS(INPUT_DATA!S:S,INPUT_DATA!$A:$A,$B72,INPUT_DATA!$B:$B,"D"))</f>
        <v/>
      </c>
      <c r="BS72" s="149" t="str">
        <f>IF($B72=0,"",SUMIFS(INPUT_DATA!T:T,INPUT_DATA!$A:$A,$B72,INPUT_DATA!$B:$B,"D"))</f>
        <v/>
      </c>
      <c r="BT72" s="149" t="str">
        <f>IF($B72=0,"",SUMIFS(INPUT_DATA!U:U,INPUT_DATA!$A:$A,$B72,INPUT_DATA!$B:$B,"D"))</f>
        <v/>
      </c>
      <c r="BU72" s="149" t="str">
        <f>IF($B72=0,"",SUMIFS(INPUT_DATA!V:V,INPUT_DATA!$A:$A,$B72,INPUT_DATA!$B:$B,"D"))</f>
        <v/>
      </c>
      <c r="BV72" s="149" t="str">
        <f>IF($B72=0,"",SUMIFS(INPUT_DATA!W:W,INPUT_DATA!$A:$A,$B72,INPUT_DATA!$B:$B,"D"))</f>
        <v/>
      </c>
      <c r="BW72" s="149" t="str">
        <f>IF($B72=0,"",SUMIFS(INPUT_DATA!X:X,INPUT_DATA!$A:$A,$B72,INPUT_DATA!$B:$B,"D"))</f>
        <v/>
      </c>
      <c r="BX72" s="149" t="str">
        <f>IF($B72=0,"",SUMIFS(INPUT_DATA!Y:Y,INPUT_DATA!$A:$A,$B72,INPUT_DATA!$B:$B,"D"))</f>
        <v/>
      </c>
      <c r="BY72" s="149" t="str">
        <f>IF($B72=0,"",SUMIFS(INPUT_DATA!Z:Z,INPUT_DATA!$A:$A,$B72,INPUT_DATA!$B:$B,"D"))</f>
        <v/>
      </c>
      <c r="BZ72" s="149" t="str">
        <f>IF($B72=0,"",SUMIFS(INPUT_DATA!AA:AA,INPUT_DATA!$A:$A,$B72,INPUT_DATA!$B:$B,"D"))</f>
        <v/>
      </c>
      <c r="CA72" s="149" t="str">
        <f>IF($B72=0,"",SUMIFS(INPUT_DATA!AB:AB,INPUT_DATA!$A:$A,$B72,INPUT_DATA!$B:$B,"D"))</f>
        <v/>
      </c>
      <c r="CB72" s="149" t="str">
        <f>IF($B72=0,"",SUMIFS(INPUT_DATA!AC:AC,INPUT_DATA!$A:$A,$B72,INPUT_DATA!$B:$B,"D"))</f>
        <v/>
      </c>
      <c r="CC72" s="149" t="str">
        <f>IF($B72=0,"",SUMIFS(INPUT_DATA!AD:AD,INPUT_DATA!$A:$A,$B72,INPUT_DATA!$B:$B,"D"))</f>
        <v/>
      </c>
      <c r="CD72" s="149" t="str">
        <f>IF($B72=0,"",SUMIFS(INPUT_DATA!AE:AE,INPUT_DATA!$A:$A,$B72,INPUT_DATA!$B:$B,"D"))</f>
        <v/>
      </c>
      <c r="CE72" s="149" t="str">
        <f>IF($B72=0,"",SUMIFS(INPUT_DATA!AF:AF,INPUT_DATA!$A:$A,$B72,INPUT_DATA!$B:$B,"D"))</f>
        <v/>
      </c>
      <c r="CF72" s="149" t="str">
        <f>IF($B72=0,"",SUMIFS(INPUT_DATA!AG:AG,INPUT_DATA!$A:$A,$B72,INPUT_DATA!$B:$B,"D"))</f>
        <v/>
      </c>
      <c r="CG72" s="149" t="str">
        <f>IF($B72=0,"",SUMIFS(INPUT_DATA!AH:AH,INPUT_DATA!$A:$A,$B72,INPUT_DATA!$B:$B,"D"))</f>
        <v/>
      </c>
      <c r="CH72" s="149" t="str">
        <f>IF($B72=0,"",SUMIFS(INPUT_DATA!AI:AI,INPUT_DATA!$A:$A,$B72,INPUT_DATA!$B:$B,"D"))</f>
        <v/>
      </c>
      <c r="CI72" s="149" t="str">
        <f>IF($B72=0,"",SUMIFS(INPUT_DATA!AJ:AJ,INPUT_DATA!$A:$A,$B72,INPUT_DATA!$B:$B,"D"))</f>
        <v/>
      </c>
      <c r="CJ72" s="140" t="str">
        <f>IF($B72=0,"",SUMIFS(INPUT_DATA!AK:AK,INPUT_DATA!$A:$A,$B72,INPUT_DATA!$B:$B,"D"))</f>
        <v/>
      </c>
      <c r="CK72" s="140" t="str">
        <f>IF($B72=0,"",SUMIFS(INPUT_DATA!AL:AL,INPUT_DATA!$A:$A,$B72,INPUT_DATA!$B:$B,"D"))</f>
        <v/>
      </c>
      <c r="CL72" s="140" t="str">
        <f>IF($B72=0,"",SUMIFS(INPUT_DATA!AM:AM,INPUT_DATA!$A:$A,$B72,INPUT_DATA!$B:$B,"D"))</f>
        <v/>
      </c>
      <c r="CM72" s="140" t="str">
        <f>IF($B72=0,"",SUMIFS(INPUT_DATA!AN:AN,INPUT_DATA!$A:$A,$B72,INPUT_DATA!$B:$B,"D"))</f>
        <v/>
      </c>
      <c r="CN72" s="140" t="str">
        <f>IF($B72=0,"",SUMIFS(INPUT_DATA!AO:AO,INPUT_DATA!$A:$A,$B72,INPUT_DATA!$B:$B,"D"))</f>
        <v/>
      </c>
      <c r="CO72" s="140" t="str">
        <f>IF($B72=0,"",SUMIFS(INPUT_DATA!AP:AP,INPUT_DATA!$A:$A,$B72,INPUT_DATA!$B:$B,"D"))</f>
        <v/>
      </c>
      <c r="CP72" s="154" t="str">
        <f t="shared" si="6"/>
        <v/>
      </c>
      <c r="CQ72" s="154" t="str">
        <f t="shared" si="2"/>
        <v/>
      </c>
      <c r="CR72" s="154" t="str">
        <f t="shared" si="3"/>
        <v/>
      </c>
      <c r="CS72" s="139" t="str">
        <f>IF($B72=0,"",SUMIFS(INPUT_DATA!AQ:AQ,INPUT_DATA!$A:$A,$B72,INPUT_DATA!$B:$B,"D"))</f>
        <v/>
      </c>
      <c r="CT72" s="154" t="str">
        <f>IF($B72=0,"",SUMIFS(INPUT_DATA!AR:AR,INPUT_DATA!$A:$A,$B72,INPUT_DATA!$B:$B,"D"))</f>
        <v/>
      </c>
      <c r="CU72" s="154" t="str">
        <f>IF($B72=0,"",SUMIFS(INPUT_DATA!AS:AS,INPUT_DATA!$A:$A,$B72,INPUT_DATA!$B:$B,"D"))</f>
        <v/>
      </c>
      <c r="CV72" s="139" t="str">
        <f t="shared" si="17"/>
        <v/>
      </c>
      <c r="CW72" s="154" t="str">
        <f t="shared" si="18"/>
        <v/>
      </c>
      <c r="CX72" s="155" t="str">
        <f t="shared" si="19"/>
        <v/>
      </c>
      <c r="CY72" s="148"/>
    </row>
    <row r="73" spans="1:103">
      <c r="A73" s="156">
        <f t="shared" si="20"/>
        <v>-24</v>
      </c>
      <c r="B73" s="137">
        <f>INPUT_DATA!CR60</f>
        <v>0</v>
      </c>
      <c r="C73" s="139" t="str">
        <f>IF($B73=0,"",SUMIFS(INPUT_DATA!C:C,INPUT_DATA!$A:$A,$B73,INPUT_DATA!$B:$B,"S"))</f>
        <v/>
      </c>
      <c r="D73" s="139" t="str">
        <f>IF($B73=0,"",SUMIFS(INPUT_DATA!D:D,INPUT_DATA!$A:$A,$B73,INPUT_DATA!$B:$B,"S"))</f>
        <v/>
      </c>
      <c r="E73" s="140" t="str">
        <f>IF($B73=0,"",SUMIFS(INPUT_DATA!E:E,INPUT_DATA!$A:$A,$B73,INPUT_DATA!$B:$B,"S"))</f>
        <v/>
      </c>
      <c r="F73" s="140" t="str">
        <f>IF($B73=0,"",SUMIFS(INPUT_DATA!F:F,INPUT_DATA!$A:$A,$B73,INPUT_DATA!$B:$B,"S"))</f>
        <v/>
      </c>
      <c r="G73" s="140" t="str">
        <f>IF($B73=0,"",SUMIFS(INPUT_DATA!G:G,INPUT_DATA!$A:$A,$B73,INPUT_DATA!$B:$B,"S"))</f>
        <v/>
      </c>
      <c r="H73" s="140" t="str">
        <f>IF($B73=0,"",SUMIFS(INPUT_DATA!H:H,INPUT_DATA!$A:$A,$B73,INPUT_DATA!$B:$B,"S"))</f>
        <v/>
      </c>
      <c r="I73" s="140" t="str">
        <f>IF($B73=0,"",SUMIFS(INPUT_DATA!I:I,INPUT_DATA!$A:$A,$B73,INPUT_DATA!$B:$B,"S"))</f>
        <v/>
      </c>
      <c r="J73" s="140" t="str">
        <f>IF($B73=0,"",SUMIFS(INPUT_DATA!J:J,INPUT_DATA!$A:$A,$B73,INPUT_DATA!$B:$B,"S"))</f>
        <v/>
      </c>
      <c r="K73" s="140" t="str">
        <f>IF($B73=0,"",SUMIFS(INPUT_DATA!K:K,INPUT_DATA!$A:$A,$B73,INPUT_DATA!$B:$B,"S"))</f>
        <v/>
      </c>
      <c r="L73" s="140" t="str">
        <f>IF($B73=0,"",SUMIFS(INPUT_DATA!L:L,INPUT_DATA!$A:$A,$B73,INPUT_DATA!$B:$B,"S"))</f>
        <v/>
      </c>
      <c r="M73" s="140" t="str">
        <f>IF($B73=0,"",SUMIFS(INPUT_DATA!M:M,INPUT_DATA!$A:$A,$B73,INPUT_DATA!$B:$B,"S"))</f>
        <v/>
      </c>
      <c r="N73" s="140" t="str">
        <f>IF($B73=0,"",SUMIFS(INPUT_DATA!N:N,INPUT_DATA!$A:$A,$B73,INPUT_DATA!$B:$B,"S"))</f>
        <v/>
      </c>
      <c r="O73" s="141" t="str">
        <f t="shared" si="7"/>
        <v/>
      </c>
      <c r="P73" s="142" t="str">
        <f>IF($B73=0,"",SUMIFS(INPUT_DATA!O:O,INPUT_DATA!$A:$A,$B73,INPUT_DATA!$B:$B,"S"))</f>
        <v/>
      </c>
      <c r="Q73" s="142" t="str">
        <f t="shared" si="8"/>
        <v/>
      </c>
      <c r="R73" s="142" t="str">
        <f>IF($B73=0,"",SUMIFS(INPUT_DATA!BL:BL,INPUT_DATA!$A:$A,$B73,INPUT_DATA!$B:$B,"S"))</f>
        <v/>
      </c>
      <c r="S73" s="143" t="str">
        <f>IF($B73=0,"",SUMIFS(INPUT_DATA!P:P,INPUT_DATA!$A:$A,$B73,INPUT_DATA!$B:$B,"S"))</f>
        <v/>
      </c>
      <c r="T73" s="143" t="str">
        <f>IF($B73=0,"",SUMIFS(INPUT_DATA!Q:Q,INPUT_DATA!$A:$A,$B73,INPUT_DATA!$B:$B,"S"))</f>
        <v/>
      </c>
      <c r="U73" s="143" t="str">
        <f>IF($B73=0,"",SUMIFS(INPUT_DATA!R:R,INPUT_DATA!$A:$A,$B73,INPUT_DATA!$B:$B,"S"))</f>
        <v/>
      </c>
      <c r="V73" s="144" t="str">
        <f>IF($B73=0,"",SUMIFS(INPUT_DATA!S:S,INPUT_DATA!$A:$A,$B73,INPUT_DATA!$B:$B,"S"))</f>
        <v/>
      </c>
      <c r="W73" s="144" t="str">
        <f>IF($B73=0,"",SUMIFS(INPUT_DATA!T:T,INPUT_DATA!$A:$A,$B73,INPUT_DATA!$B:$B,"S"))</f>
        <v/>
      </c>
      <c r="X73" s="144" t="str">
        <f>IF($B73=0,"",SUMIFS(INPUT_DATA!U:U,INPUT_DATA!$A:$A,$B73,INPUT_DATA!$B:$B,"S"))</f>
        <v/>
      </c>
      <c r="Y73" s="144" t="str">
        <f>IF($B73=0,"",SUMIFS(INPUT_DATA!V:V,INPUT_DATA!$A:$A,$B73,INPUT_DATA!$B:$B,"S"))</f>
        <v/>
      </c>
      <c r="Z73" s="144" t="str">
        <f>IF($B73=0,"",SUMIFS(INPUT_DATA!W:W,INPUT_DATA!$A:$A,$B73,INPUT_DATA!$B:$B,"S"))</f>
        <v/>
      </c>
      <c r="AA73" s="144" t="str">
        <f>IF($B73=0,"",SUMIFS(INPUT_DATA!X:X,INPUT_DATA!$A:$A,$B73,INPUT_DATA!$B:$B,"S"))</f>
        <v/>
      </c>
      <c r="AB73" s="144" t="str">
        <f>IF($B73=0,"",SUMIFS(INPUT_DATA!Y:Y,INPUT_DATA!$A:$A,$B73,INPUT_DATA!$B:$B,"S"))</f>
        <v/>
      </c>
      <c r="AC73" s="144" t="str">
        <f>IF($B73=0,"",SUMIFS(INPUT_DATA!Z:Z,INPUT_DATA!$A:$A,$B73,INPUT_DATA!$B:$B,"S"))</f>
        <v/>
      </c>
      <c r="AD73" s="144" t="str">
        <f>IF($B73=0,"",SUMIFS(INPUT_DATA!AA:AA,INPUT_DATA!$A:$A,$B73,INPUT_DATA!$B:$B,"S"))</f>
        <v/>
      </c>
      <c r="AE73" s="144" t="str">
        <f>IF($B73=0,"",SUMIFS(INPUT_DATA!AB:AB,INPUT_DATA!$A:$A,$B73,INPUT_DATA!$B:$B,"S"))</f>
        <v/>
      </c>
      <c r="AF73" s="144" t="str">
        <f>IF($B73=0,"",SUMIFS(INPUT_DATA!AC:AC,INPUT_DATA!$A:$A,$B73,INPUT_DATA!$B:$B,"S"))</f>
        <v/>
      </c>
      <c r="AG73" s="144" t="str">
        <f>IF($B73=0,"",SUMIFS(INPUT_DATA!AD:AD,INPUT_DATA!$A:$A,$B73,INPUT_DATA!$B:$B,"S"))</f>
        <v/>
      </c>
      <c r="AH73" s="144" t="str">
        <f>IF($B73=0,"",SUMIFS(INPUT_DATA!AE:AE,INPUT_DATA!$A:$A,$B73,INPUT_DATA!$B:$B,"S"))</f>
        <v/>
      </c>
      <c r="AI73" s="144" t="str">
        <f>IF($B73=0,"",SUMIFS(INPUT_DATA!AF:AF,INPUT_DATA!$A:$A,$B73,INPUT_DATA!$B:$B,"S"))</f>
        <v/>
      </c>
      <c r="AJ73" s="144" t="str">
        <f>IF($B73=0,"",SUMIFS(INPUT_DATA!AG:AG,INPUT_DATA!$A:$A,$B73,INPUT_DATA!$B:$B,"S"))</f>
        <v/>
      </c>
      <c r="AK73" s="144" t="str">
        <f>IF($B73=0,"",SUMIFS(INPUT_DATA!AK:AK,INPUT_DATA!$A:$A,$B73,INPUT_DATA!$B:$B,"S"))</f>
        <v/>
      </c>
      <c r="AL73" s="144" t="str">
        <f>IF($B73=0,"",SUMIFS(INPUT_DATA!AL:AL,INPUT_DATA!$A:$A,$B73,INPUT_DATA!$B:$B,"S"))</f>
        <v/>
      </c>
      <c r="AM73" s="144" t="str">
        <f>IF($B73=0,"",SUMIFS(INPUT_DATA!AM:AM,INPUT_DATA!$A:$A,$B73,INPUT_DATA!$B:$B,"S"))</f>
        <v/>
      </c>
      <c r="AN73" s="144" t="str">
        <f>IF($B73=0,"",SUMIFS(INPUT_DATA!AN:AN,INPUT_DATA!$A:$A,$B73,INPUT_DATA!$B:$B,"S"))</f>
        <v/>
      </c>
      <c r="AO73" s="144" t="str">
        <f>IF($B73=0,"",SUMIFS(INPUT_DATA!AO:AO,INPUT_DATA!$A:$A,$B73,INPUT_DATA!$B:$B,"S"))</f>
        <v/>
      </c>
      <c r="AP73" s="144" t="str">
        <f>IF($B73=0,"",SUMIFS(INPUT_DATA!AP:AP,INPUT_DATA!$A:$A,$B73,INPUT_DATA!$B:$B,"S"))</f>
        <v/>
      </c>
      <c r="AQ73" s="145" t="str">
        <f t="shared" si="9"/>
        <v/>
      </c>
      <c r="AR73" s="146" t="str">
        <f t="shared" si="10"/>
        <v/>
      </c>
      <c r="AS73" s="147" t="str">
        <f t="shared" si="11"/>
        <v/>
      </c>
      <c r="AT73" s="145" t="str">
        <f>IF($B73=0,"",SUMIFS(INPUT_DATA!AQ:AQ,INPUT_DATA!$A:$A,$B73,INPUT_DATA!$B:$B,"S"))</f>
        <v/>
      </c>
      <c r="AU73" s="146" t="str">
        <f>IF($B73=0,"",SUMIFS(INPUT_DATA!AR:AR,INPUT_DATA!$A:$A,$B73,INPUT_DATA!$B:$B,"S"))</f>
        <v/>
      </c>
      <c r="AV73" s="147" t="str">
        <f>IF($B73=0,"",SUMIFS(INPUT_DATA!AS:AS,INPUT_DATA!$A:$A,$B73,INPUT_DATA!$B:$B,"S"))</f>
        <v/>
      </c>
      <c r="AW73" s="145" t="str">
        <f t="shared" si="12"/>
        <v/>
      </c>
      <c r="AX73" s="146" t="str">
        <f t="shared" si="13"/>
        <v/>
      </c>
      <c r="AY73" s="147" t="str">
        <f t="shared" si="14"/>
        <v/>
      </c>
      <c r="AZ73" s="148"/>
      <c r="BA73" s="138" t="str">
        <f>IF($B73=0,"",SUMIFS(INPUT_DATA!C:C,INPUT_DATA!$A:$A,$B73,INPUT_DATA!$B:$B,"D"))</f>
        <v/>
      </c>
      <c r="BB73" s="149" t="str">
        <f>IF($B73=0,"",SUMIFS(INPUT_DATA!E:E,INPUT_DATA!$A:$A,$B73,INPUT_DATA!$B:$B,"D"))</f>
        <v/>
      </c>
      <c r="BC73" s="149" t="str">
        <f>IF($B73=0,"",SUMIFS(INPUT_DATA!F:F,INPUT_DATA!$A:$A,$B73,INPUT_DATA!$B:$B,"D"))</f>
        <v/>
      </c>
      <c r="BD73" s="149" t="str">
        <f>IF($B73=0,"",SUMIFS(INPUT_DATA!G:G,INPUT_DATA!$A:$A,$B73,INPUT_DATA!$B:$B,"D"))</f>
        <v/>
      </c>
      <c r="BE73" s="149" t="str">
        <f>IF($B73=0,"",SUMIFS(INPUT_DATA!H:H,INPUT_DATA!$A:$A,$B73,INPUT_DATA!$B:$B,"D"))</f>
        <v/>
      </c>
      <c r="BF73" s="149" t="str">
        <f>IF($B73=0,"",SUMIFS(INPUT_DATA!I:I,INPUT_DATA!$A:$A,$B73,INPUT_DATA!$B:$B,"D"))</f>
        <v/>
      </c>
      <c r="BG73" s="149" t="str">
        <f>IF($B73=0,"",SUMIFS(INPUT_DATA!J:J,INPUT_DATA!$A:$A,$B73,INPUT_DATA!$B:$B,"D"))</f>
        <v/>
      </c>
      <c r="BH73" s="149" t="str">
        <f>IF($B73=0,"",SUMIFS(INPUT_DATA!K:K,INPUT_DATA!$A:$A,$B73,INPUT_DATA!$B:$B,"D"))</f>
        <v/>
      </c>
      <c r="BI73" s="149" t="str">
        <f>IF($B73=0,"",SUMIFS(INPUT_DATA!L:L,INPUT_DATA!$A:$A,$B73,INPUT_DATA!$B:$B,"D"))</f>
        <v/>
      </c>
      <c r="BJ73" s="149" t="str">
        <f>IF($B73=0,"",SUMIFS(INPUT_DATA!M:M,INPUT_DATA!$A:$A,$B73,INPUT_DATA!$B:$B,"D"))</f>
        <v/>
      </c>
      <c r="BK73" s="149" t="str">
        <f>IF($B73=0,"",SUMIFS(INPUT_DATA!N:N,INPUT_DATA!$A:$A,$B73,INPUT_DATA!$B:$B,"D"))</f>
        <v/>
      </c>
      <c r="BL73" s="150" t="str">
        <f t="shared" si="5"/>
        <v/>
      </c>
      <c r="BM73" s="150" t="str">
        <f>IF($B73=0,"",SUMIFS(INPUT_DATA!O:O,INPUT_DATA!$A:$A,$B73,INPUT_DATA!$B:$B,"D"))</f>
        <v/>
      </c>
      <c r="BN73" s="150" t="str">
        <f t="shared" si="15"/>
        <v/>
      </c>
      <c r="BO73" s="153" t="str">
        <f>IF($B73=0,"",SUMIFS(INPUT_DATA!P:P,INPUT_DATA!$A:$A,$B73,INPUT_DATA!$B:$B,"D"))</f>
        <v/>
      </c>
      <c r="BP73" s="139" t="str">
        <f>IF($B73=0,"",SUMIFS(INPUT_DATA!Q:Q,INPUT_DATA!$A:$A,$B73,INPUT_DATA!$B:$B,"D"))</f>
        <v/>
      </c>
      <c r="BQ73" s="139" t="str">
        <f>IF($B73=0,"",SUMIFS(INPUT_DATA!R:R,INPUT_DATA!$A:$A,$B73,INPUT_DATA!$B:$B,"D"))</f>
        <v/>
      </c>
      <c r="BR73" s="149" t="str">
        <f>IF($B73=0,"",SUMIFS(INPUT_DATA!S:S,INPUT_DATA!$A:$A,$B73,INPUT_DATA!$B:$B,"D"))</f>
        <v/>
      </c>
      <c r="BS73" s="149" t="str">
        <f>IF($B73=0,"",SUMIFS(INPUT_DATA!T:T,INPUT_DATA!$A:$A,$B73,INPUT_DATA!$B:$B,"D"))</f>
        <v/>
      </c>
      <c r="BT73" s="149" t="str">
        <f>IF($B73=0,"",SUMIFS(INPUT_DATA!U:U,INPUT_DATA!$A:$A,$B73,INPUT_DATA!$B:$B,"D"))</f>
        <v/>
      </c>
      <c r="BU73" s="149" t="str">
        <f>IF($B73=0,"",SUMIFS(INPUT_DATA!V:V,INPUT_DATA!$A:$A,$B73,INPUT_DATA!$B:$B,"D"))</f>
        <v/>
      </c>
      <c r="BV73" s="149" t="str">
        <f>IF($B73=0,"",SUMIFS(INPUT_DATA!W:W,INPUT_DATA!$A:$A,$B73,INPUT_DATA!$B:$B,"D"))</f>
        <v/>
      </c>
      <c r="BW73" s="149" t="str">
        <f>IF($B73=0,"",SUMIFS(INPUT_DATA!X:X,INPUT_DATA!$A:$A,$B73,INPUT_DATA!$B:$B,"D"))</f>
        <v/>
      </c>
      <c r="BX73" s="149" t="str">
        <f>IF($B73=0,"",SUMIFS(INPUT_DATA!Y:Y,INPUT_DATA!$A:$A,$B73,INPUT_DATA!$B:$B,"D"))</f>
        <v/>
      </c>
      <c r="BY73" s="149" t="str">
        <f>IF($B73=0,"",SUMIFS(INPUT_DATA!Z:Z,INPUT_DATA!$A:$A,$B73,INPUT_DATA!$B:$B,"D"))</f>
        <v/>
      </c>
      <c r="BZ73" s="149" t="str">
        <f>IF($B73=0,"",SUMIFS(INPUT_DATA!AA:AA,INPUT_DATA!$A:$A,$B73,INPUT_DATA!$B:$B,"D"))</f>
        <v/>
      </c>
      <c r="CA73" s="149" t="str">
        <f>IF($B73=0,"",SUMIFS(INPUT_DATA!AB:AB,INPUT_DATA!$A:$A,$B73,INPUT_DATA!$B:$B,"D"))</f>
        <v/>
      </c>
      <c r="CB73" s="149" t="str">
        <f>IF($B73=0,"",SUMIFS(INPUT_DATA!AC:AC,INPUT_DATA!$A:$A,$B73,INPUT_DATA!$B:$B,"D"))</f>
        <v/>
      </c>
      <c r="CC73" s="149" t="str">
        <f>IF($B73=0,"",SUMIFS(INPUT_DATA!AD:AD,INPUT_DATA!$A:$A,$B73,INPUT_DATA!$B:$B,"D"))</f>
        <v/>
      </c>
      <c r="CD73" s="149" t="str">
        <f>IF($B73=0,"",SUMIFS(INPUT_DATA!AE:AE,INPUT_DATA!$A:$A,$B73,INPUT_DATA!$B:$B,"D"))</f>
        <v/>
      </c>
      <c r="CE73" s="149" t="str">
        <f>IF($B73=0,"",SUMIFS(INPUT_DATA!AF:AF,INPUT_DATA!$A:$A,$B73,INPUT_DATA!$B:$B,"D"))</f>
        <v/>
      </c>
      <c r="CF73" s="149" t="str">
        <f>IF($B73=0,"",SUMIFS(INPUT_DATA!AG:AG,INPUT_DATA!$A:$A,$B73,INPUT_DATA!$B:$B,"D"))</f>
        <v/>
      </c>
      <c r="CG73" s="149" t="str">
        <f>IF($B73=0,"",SUMIFS(INPUT_DATA!AH:AH,INPUT_DATA!$A:$A,$B73,INPUT_DATA!$B:$B,"D"))</f>
        <v/>
      </c>
      <c r="CH73" s="149" t="str">
        <f>IF($B73=0,"",SUMIFS(INPUT_DATA!AI:AI,INPUT_DATA!$A:$A,$B73,INPUT_DATA!$B:$B,"D"))</f>
        <v/>
      </c>
      <c r="CI73" s="149" t="str">
        <f>IF($B73=0,"",SUMIFS(INPUT_DATA!AJ:AJ,INPUT_DATA!$A:$A,$B73,INPUT_DATA!$B:$B,"D"))</f>
        <v/>
      </c>
      <c r="CJ73" s="140" t="str">
        <f>IF($B73=0,"",SUMIFS(INPUT_DATA!AK:AK,INPUT_DATA!$A:$A,$B73,INPUT_DATA!$B:$B,"D"))</f>
        <v/>
      </c>
      <c r="CK73" s="140" t="str">
        <f>IF($B73=0,"",SUMIFS(INPUT_DATA!AL:AL,INPUT_DATA!$A:$A,$B73,INPUT_DATA!$B:$B,"D"))</f>
        <v/>
      </c>
      <c r="CL73" s="140" t="str">
        <f>IF($B73=0,"",SUMIFS(INPUT_DATA!AM:AM,INPUT_DATA!$A:$A,$B73,INPUT_DATA!$B:$B,"D"))</f>
        <v/>
      </c>
      <c r="CM73" s="140" t="str">
        <f>IF($B73=0,"",SUMIFS(INPUT_DATA!AN:AN,INPUT_DATA!$A:$A,$B73,INPUT_DATA!$B:$B,"D"))</f>
        <v/>
      </c>
      <c r="CN73" s="140" t="str">
        <f>IF($B73=0,"",SUMIFS(INPUT_DATA!AO:AO,INPUT_DATA!$A:$A,$B73,INPUT_DATA!$B:$B,"D"))</f>
        <v/>
      </c>
      <c r="CO73" s="140" t="str">
        <f>IF($B73=0,"",SUMIFS(INPUT_DATA!AP:AP,INPUT_DATA!$A:$A,$B73,INPUT_DATA!$B:$B,"D"))</f>
        <v/>
      </c>
      <c r="CP73" s="154" t="str">
        <f t="shared" si="6"/>
        <v/>
      </c>
      <c r="CQ73" s="154" t="str">
        <f t="shared" si="2"/>
        <v/>
      </c>
      <c r="CR73" s="154" t="str">
        <f t="shared" si="3"/>
        <v/>
      </c>
      <c r="CS73" s="139" t="str">
        <f>IF($B73=0,"",SUMIFS(INPUT_DATA!AQ:AQ,INPUT_DATA!$A:$A,$B73,INPUT_DATA!$B:$B,"D"))</f>
        <v/>
      </c>
      <c r="CT73" s="154" t="str">
        <f>IF($B73=0,"",SUMIFS(INPUT_DATA!AR:AR,INPUT_DATA!$A:$A,$B73,INPUT_DATA!$B:$B,"D"))</f>
        <v/>
      </c>
      <c r="CU73" s="154" t="str">
        <f>IF($B73=0,"",SUMIFS(INPUT_DATA!AS:AS,INPUT_DATA!$A:$A,$B73,INPUT_DATA!$B:$B,"D"))</f>
        <v/>
      </c>
      <c r="CV73" s="139" t="str">
        <f t="shared" si="17"/>
        <v/>
      </c>
      <c r="CW73" s="154" t="str">
        <f t="shared" si="18"/>
        <v/>
      </c>
      <c r="CX73" s="155" t="str">
        <f t="shared" si="19"/>
        <v/>
      </c>
      <c r="CY73" s="148"/>
    </row>
    <row r="74" spans="1:103">
      <c r="A74" s="156">
        <f t="shared" si="20"/>
        <v>-25</v>
      </c>
      <c r="B74" s="137">
        <f>INPUT_DATA!CR61</f>
        <v>0</v>
      </c>
      <c r="C74" s="139" t="str">
        <f>IF($B74=0,"",SUMIFS(INPUT_DATA!C:C,INPUT_DATA!$A:$A,$B74,INPUT_DATA!$B:$B,"S"))</f>
        <v/>
      </c>
      <c r="D74" s="139" t="str">
        <f>IF($B74=0,"",SUMIFS(INPUT_DATA!D:D,INPUT_DATA!$A:$A,$B74,INPUT_DATA!$B:$B,"S"))</f>
        <v/>
      </c>
      <c r="E74" s="140" t="str">
        <f>IF($B74=0,"",SUMIFS(INPUT_DATA!E:E,INPUT_DATA!$A:$A,$B74,INPUT_DATA!$B:$B,"S"))</f>
        <v/>
      </c>
      <c r="F74" s="140" t="str">
        <f>IF($B74=0,"",SUMIFS(INPUT_DATA!F:F,INPUT_DATA!$A:$A,$B74,INPUT_DATA!$B:$B,"S"))</f>
        <v/>
      </c>
      <c r="G74" s="140" t="str">
        <f>IF($B74=0,"",SUMIFS(INPUT_DATA!G:G,INPUT_DATA!$A:$A,$B74,INPUT_DATA!$B:$B,"S"))</f>
        <v/>
      </c>
      <c r="H74" s="140" t="str">
        <f>IF($B74=0,"",SUMIFS(INPUT_DATA!H:H,INPUT_DATA!$A:$A,$B74,INPUT_DATA!$B:$B,"S"))</f>
        <v/>
      </c>
      <c r="I74" s="140" t="str">
        <f>IF($B74=0,"",SUMIFS(INPUT_DATA!I:I,INPUT_DATA!$A:$A,$B74,INPUT_DATA!$B:$B,"S"))</f>
        <v/>
      </c>
      <c r="J74" s="140" t="str">
        <f>IF($B74=0,"",SUMIFS(INPUT_DATA!J:J,INPUT_DATA!$A:$A,$B74,INPUT_DATA!$B:$B,"S"))</f>
        <v/>
      </c>
      <c r="K74" s="140" t="str">
        <f>IF($B74=0,"",SUMIFS(INPUT_DATA!K:K,INPUT_DATA!$A:$A,$B74,INPUT_DATA!$B:$B,"S"))</f>
        <v/>
      </c>
      <c r="L74" s="140" t="str">
        <f>IF($B74=0,"",SUMIFS(INPUT_DATA!L:L,INPUT_DATA!$A:$A,$B74,INPUT_DATA!$B:$B,"S"))</f>
        <v/>
      </c>
      <c r="M74" s="140" t="str">
        <f>IF($B74=0,"",SUMIFS(INPUT_DATA!M:M,INPUT_DATA!$A:$A,$B74,INPUT_DATA!$B:$B,"S"))</f>
        <v/>
      </c>
      <c r="N74" s="140" t="str">
        <f>IF($B74=0,"",SUMIFS(INPUT_DATA!N:N,INPUT_DATA!$A:$A,$B74,INPUT_DATA!$B:$B,"S"))</f>
        <v/>
      </c>
      <c r="O74" s="141" t="str">
        <f t="shared" si="7"/>
        <v/>
      </c>
      <c r="P74" s="142" t="str">
        <f>IF($B74=0,"",SUMIFS(INPUT_DATA!O:O,INPUT_DATA!$A:$A,$B74,INPUT_DATA!$B:$B,"S"))</f>
        <v/>
      </c>
      <c r="Q74" s="142" t="str">
        <f t="shared" si="8"/>
        <v/>
      </c>
      <c r="R74" s="142" t="str">
        <f>IF($B74=0,"",SUMIFS(INPUT_DATA!BL:BL,INPUT_DATA!$A:$A,$B74,INPUT_DATA!$B:$B,"S"))</f>
        <v/>
      </c>
      <c r="S74" s="143" t="str">
        <f>IF($B74=0,"",SUMIFS(INPUT_DATA!P:P,INPUT_DATA!$A:$A,$B74,INPUT_DATA!$B:$B,"S"))</f>
        <v/>
      </c>
      <c r="T74" s="143" t="str">
        <f>IF($B74=0,"",SUMIFS(INPUT_DATA!Q:Q,INPUT_DATA!$A:$A,$B74,INPUT_DATA!$B:$B,"S"))</f>
        <v/>
      </c>
      <c r="U74" s="143" t="str">
        <f>IF($B74=0,"",SUMIFS(INPUT_DATA!R:R,INPUT_DATA!$A:$A,$B74,INPUT_DATA!$B:$B,"S"))</f>
        <v/>
      </c>
      <c r="V74" s="144" t="str">
        <f>IF($B74=0,"",SUMIFS(INPUT_DATA!S:S,INPUT_DATA!$A:$A,$B74,INPUT_DATA!$B:$B,"S"))</f>
        <v/>
      </c>
      <c r="W74" s="144" t="str">
        <f>IF($B74=0,"",SUMIFS(INPUT_DATA!T:T,INPUT_DATA!$A:$A,$B74,INPUT_DATA!$B:$B,"S"))</f>
        <v/>
      </c>
      <c r="X74" s="144" t="str">
        <f>IF($B74=0,"",SUMIFS(INPUT_DATA!U:U,INPUT_DATA!$A:$A,$B74,INPUT_DATA!$B:$B,"S"))</f>
        <v/>
      </c>
      <c r="Y74" s="144" t="str">
        <f>IF($B74=0,"",SUMIFS(INPUT_DATA!V:V,INPUT_DATA!$A:$A,$B74,INPUT_DATA!$B:$B,"S"))</f>
        <v/>
      </c>
      <c r="Z74" s="144" t="str">
        <f>IF($B74=0,"",SUMIFS(INPUT_DATA!W:W,INPUT_DATA!$A:$A,$B74,INPUT_DATA!$B:$B,"S"))</f>
        <v/>
      </c>
      <c r="AA74" s="144" t="str">
        <f>IF($B74=0,"",SUMIFS(INPUT_DATA!X:X,INPUT_DATA!$A:$A,$B74,INPUT_DATA!$B:$B,"S"))</f>
        <v/>
      </c>
      <c r="AB74" s="144" t="str">
        <f>IF($B74=0,"",SUMIFS(INPUT_DATA!Y:Y,INPUT_DATA!$A:$A,$B74,INPUT_DATA!$B:$B,"S"))</f>
        <v/>
      </c>
      <c r="AC74" s="144" t="str">
        <f>IF($B74=0,"",SUMIFS(INPUT_DATA!Z:Z,INPUT_DATA!$A:$A,$B74,INPUT_DATA!$B:$B,"S"))</f>
        <v/>
      </c>
      <c r="AD74" s="144" t="str">
        <f>IF($B74=0,"",SUMIFS(INPUT_DATA!AA:AA,INPUT_DATA!$A:$A,$B74,INPUT_DATA!$B:$B,"S"))</f>
        <v/>
      </c>
      <c r="AE74" s="144" t="str">
        <f>IF($B74=0,"",SUMIFS(INPUT_DATA!AB:AB,INPUT_DATA!$A:$A,$B74,INPUT_DATA!$B:$B,"S"))</f>
        <v/>
      </c>
      <c r="AF74" s="144" t="str">
        <f>IF($B74=0,"",SUMIFS(INPUT_DATA!AC:AC,INPUT_DATA!$A:$A,$B74,INPUT_DATA!$B:$B,"S"))</f>
        <v/>
      </c>
      <c r="AG74" s="144" t="str">
        <f>IF($B74=0,"",SUMIFS(INPUT_DATA!AD:AD,INPUT_DATA!$A:$A,$B74,INPUT_DATA!$B:$B,"S"))</f>
        <v/>
      </c>
      <c r="AH74" s="144" t="str">
        <f>IF($B74=0,"",SUMIFS(INPUT_DATA!AE:AE,INPUT_DATA!$A:$A,$B74,INPUT_DATA!$B:$B,"S"))</f>
        <v/>
      </c>
      <c r="AI74" s="144" t="str">
        <f>IF($B74=0,"",SUMIFS(INPUT_DATA!AF:AF,INPUT_DATA!$A:$A,$B74,INPUT_DATA!$B:$B,"S"))</f>
        <v/>
      </c>
      <c r="AJ74" s="144" t="str">
        <f>IF($B74=0,"",SUMIFS(INPUT_DATA!AG:AG,INPUT_DATA!$A:$A,$B74,INPUT_DATA!$B:$B,"S"))</f>
        <v/>
      </c>
      <c r="AK74" s="144" t="str">
        <f>IF($B74=0,"",SUMIFS(INPUT_DATA!AK:AK,INPUT_DATA!$A:$A,$B74,INPUT_DATA!$B:$B,"S"))</f>
        <v/>
      </c>
      <c r="AL74" s="144" t="str">
        <f>IF($B74=0,"",SUMIFS(INPUT_DATA!AL:AL,INPUT_DATA!$A:$A,$B74,INPUT_DATA!$B:$B,"S"))</f>
        <v/>
      </c>
      <c r="AM74" s="144" t="str">
        <f>IF($B74=0,"",SUMIFS(INPUT_DATA!AM:AM,INPUT_DATA!$A:$A,$B74,INPUT_DATA!$B:$B,"S"))</f>
        <v/>
      </c>
      <c r="AN74" s="144" t="str">
        <f>IF($B74=0,"",SUMIFS(INPUT_DATA!AN:AN,INPUT_DATA!$A:$A,$B74,INPUT_DATA!$B:$B,"S"))</f>
        <v/>
      </c>
      <c r="AO74" s="144" t="str">
        <f>IF($B74=0,"",SUMIFS(INPUT_DATA!AO:AO,INPUT_DATA!$A:$A,$B74,INPUT_DATA!$B:$B,"S"))</f>
        <v/>
      </c>
      <c r="AP74" s="144" t="str">
        <f>IF($B74=0,"",SUMIFS(INPUT_DATA!AP:AP,INPUT_DATA!$A:$A,$B74,INPUT_DATA!$B:$B,"S"))</f>
        <v/>
      </c>
      <c r="AQ74" s="145" t="str">
        <f t="shared" si="9"/>
        <v/>
      </c>
      <c r="AR74" s="146" t="str">
        <f t="shared" si="10"/>
        <v/>
      </c>
      <c r="AS74" s="147" t="str">
        <f t="shared" si="11"/>
        <v/>
      </c>
      <c r="AT74" s="145" t="str">
        <f>IF($B74=0,"",SUMIFS(INPUT_DATA!AQ:AQ,INPUT_DATA!$A:$A,$B74,INPUT_DATA!$B:$B,"S"))</f>
        <v/>
      </c>
      <c r="AU74" s="146" t="str">
        <f>IF($B74=0,"",SUMIFS(INPUT_DATA!AR:AR,INPUT_DATA!$A:$A,$B74,INPUT_DATA!$B:$B,"S"))</f>
        <v/>
      </c>
      <c r="AV74" s="147" t="str">
        <f>IF($B74=0,"",SUMIFS(INPUT_DATA!AS:AS,INPUT_DATA!$A:$A,$B74,INPUT_DATA!$B:$B,"S"))</f>
        <v/>
      </c>
      <c r="AW74" s="145" t="str">
        <f t="shared" si="12"/>
        <v/>
      </c>
      <c r="AX74" s="146" t="str">
        <f t="shared" si="13"/>
        <v/>
      </c>
      <c r="AY74" s="147" t="str">
        <f t="shared" si="14"/>
        <v/>
      </c>
      <c r="AZ74" s="148"/>
      <c r="BA74" s="138" t="str">
        <f>IF($B74=0,"",SUMIFS(INPUT_DATA!C:C,INPUT_DATA!$A:$A,$B74,INPUT_DATA!$B:$B,"D"))</f>
        <v/>
      </c>
      <c r="BB74" s="149" t="str">
        <f>IF($B74=0,"",SUMIFS(INPUT_DATA!E:E,INPUT_DATA!$A:$A,$B74,INPUT_DATA!$B:$B,"D"))</f>
        <v/>
      </c>
      <c r="BC74" s="149" t="str">
        <f>IF($B74=0,"",SUMIFS(INPUT_DATA!F:F,INPUT_DATA!$A:$A,$B74,INPUT_DATA!$B:$B,"D"))</f>
        <v/>
      </c>
      <c r="BD74" s="149" t="str">
        <f>IF($B74=0,"",SUMIFS(INPUT_DATA!G:G,INPUT_DATA!$A:$A,$B74,INPUT_DATA!$B:$B,"D"))</f>
        <v/>
      </c>
      <c r="BE74" s="149" t="str">
        <f>IF($B74=0,"",SUMIFS(INPUT_DATA!H:H,INPUT_DATA!$A:$A,$B74,INPUT_DATA!$B:$B,"D"))</f>
        <v/>
      </c>
      <c r="BF74" s="149" t="str">
        <f>IF($B74=0,"",SUMIFS(INPUT_DATA!I:I,INPUT_DATA!$A:$A,$B74,INPUT_DATA!$B:$B,"D"))</f>
        <v/>
      </c>
      <c r="BG74" s="149" t="str">
        <f>IF($B74=0,"",SUMIFS(INPUT_DATA!J:J,INPUT_DATA!$A:$A,$B74,INPUT_DATA!$B:$B,"D"))</f>
        <v/>
      </c>
      <c r="BH74" s="149" t="str">
        <f>IF($B74=0,"",SUMIFS(INPUT_DATA!K:K,INPUT_DATA!$A:$A,$B74,INPUT_DATA!$B:$B,"D"))</f>
        <v/>
      </c>
      <c r="BI74" s="149" t="str">
        <f>IF($B74=0,"",SUMIFS(INPUT_DATA!L:L,INPUT_DATA!$A:$A,$B74,INPUT_DATA!$B:$B,"D"))</f>
        <v/>
      </c>
      <c r="BJ74" s="149" t="str">
        <f>IF($B74=0,"",SUMIFS(INPUT_DATA!M:M,INPUT_DATA!$A:$A,$B74,INPUT_DATA!$B:$B,"D"))</f>
        <v/>
      </c>
      <c r="BK74" s="149" t="str">
        <f>IF($B74=0,"",SUMIFS(INPUT_DATA!N:N,INPUT_DATA!$A:$A,$B74,INPUT_DATA!$B:$B,"D"))</f>
        <v/>
      </c>
      <c r="BL74" s="150" t="str">
        <f t="shared" si="5"/>
        <v/>
      </c>
      <c r="BM74" s="150" t="str">
        <f>IF($B74=0,"",SUMIFS(INPUT_DATA!O:O,INPUT_DATA!$A:$A,$B74,INPUT_DATA!$B:$B,"D"))</f>
        <v/>
      </c>
      <c r="BN74" s="150" t="str">
        <f t="shared" si="15"/>
        <v/>
      </c>
      <c r="BO74" s="153" t="str">
        <f>IF($B74=0,"",SUMIFS(INPUT_DATA!P:P,INPUT_DATA!$A:$A,$B74,INPUT_DATA!$B:$B,"D"))</f>
        <v/>
      </c>
      <c r="BP74" s="139" t="str">
        <f>IF($B74=0,"",SUMIFS(INPUT_DATA!Q:Q,INPUT_DATA!$A:$A,$B74,INPUT_DATA!$B:$B,"D"))</f>
        <v/>
      </c>
      <c r="BQ74" s="139" t="str">
        <f>IF($B74=0,"",SUMIFS(INPUT_DATA!R:R,INPUT_DATA!$A:$A,$B74,INPUT_DATA!$B:$B,"D"))</f>
        <v/>
      </c>
      <c r="BR74" s="149" t="str">
        <f>IF($B74=0,"",SUMIFS(INPUT_DATA!S:S,INPUT_DATA!$A:$A,$B74,INPUT_DATA!$B:$B,"D"))</f>
        <v/>
      </c>
      <c r="BS74" s="149" t="str">
        <f>IF($B74=0,"",SUMIFS(INPUT_DATA!T:T,INPUT_DATA!$A:$A,$B74,INPUT_DATA!$B:$B,"D"))</f>
        <v/>
      </c>
      <c r="BT74" s="149" t="str">
        <f>IF($B74=0,"",SUMIFS(INPUT_DATA!U:U,INPUT_DATA!$A:$A,$B74,INPUT_DATA!$B:$B,"D"))</f>
        <v/>
      </c>
      <c r="BU74" s="149" t="str">
        <f>IF($B74=0,"",SUMIFS(INPUT_DATA!V:V,INPUT_DATA!$A:$A,$B74,INPUT_DATA!$B:$B,"D"))</f>
        <v/>
      </c>
      <c r="BV74" s="149" t="str">
        <f>IF($B74=0,"",SUMIFS(INPUT_DATA!W:W,INPUT_DATA!$A:$A,$B74,INPUT_DATA!$B:$B,"D"))</f>
        <v/>
      </c>
      <c r="BW74" s="149" t="str">
        <f>IF($B74=0,"",SUMIFS(INPUT_DATA!X:X,INPUT_DATA!$A:$A,$B74,INPUT_DATA!$B:$B,"D"))</f>
        <v/>
      </c>
      <c r="BX74" s="149" t="str">
        <f>IF($B74=0,"",SUMIFS(INPUT_DATA!Y:Y,INPUT_DATA!$A:$A,$B74,INPUT_DATA!$B:$B,"D"))</f>
        <v/>
      </c>
      <c r="BY74" s="149" t="str">
        <f>IF($B74=0,"",SUMIFS(INPUT_DATA!Z:Z,INPUT_DATA!$A:$A,$B74,INPUT_DATA!$B:$B,"D"))</f>
        <v/>
      </c>
      <c r="BZ74" s="149" t="str">
        <f>IF($B74=0,"",SUMIFS(INPUT_DATA!AA:AA,INPUT_DATA!$A:$A,$B74,INPUT_DATA!$B:$B,"D"))</f>
        <v/>
      </c>
      <c r="CA74" s="149" t="str">
        <f>IF($B74=0,"",SUMIFS(INPUT_DATA!AB:AB,INPUT_DATA!$A:$A,$B74,INPUT_DATA!$B:$B,"D"))</f>
        <v/>
      </c>
      <c r="CB74" s="149" t="str">
        <f>IF($B74=0,"",SUMIFS(INPUT_DATA!AC:AC,INPUT_DATA!$A:$A,$B74,INPUT_DATA!$B:$B,"D"))</f>
        <v/>
      </c>
      <c r="CC74" s="149" t="str">
        <f>IF($B74=0,"",SUMIFS(INPUT_DATA!AD:AD,INPUT_DATA!$A:$A,$B74,INPUT_DATA!$B:$B,"D"))</f>
        <v/>
      </c>
      <c r="CD74" s="149" t="str">
        <f>IF($B74=0,"",SUMIFS(INPUT_DATA!AE:AE,INPUT_DATA!$A:$A,$B74,INPUT_DATA!$B:$B,"D"))</f>
        <v/>
      </c>
      <c r="CE74" s="149" t="str">
        <f>IF($B74=0,"",SUMIFS(INPUT_DATA!AF:AF,INPUT_DATA!$A:$A,$B74,INPUT_DATA!$B:$B,"D"))</f>
        <v/>
      </c>
      <c r="CF74" s="149" t="str">
        <f>IF($B74=0,"",SUMIFS(INPUT_DATA!AG:AG,INPUT_DATA!$A:$A,$B74,INPUT_DATA!$B:$B,"D"))</f>
        <v/>
      </c>
      <c r="CG74" s="149" t="str">
        <f>IF($B74=0,"",SUMIFS(INPUT_DATA!AH:AH,INPUT_DATA!$A:$A,$B74,INPUT_DATA!$B:$B,"D"))</f>
        <v/>
      </c>
      <c r="CH74" s="149" t="str">
        <f>IF($B74=0,"",SUMIFS(INPUT_DATA!AI:AI,INPUT_DATA!$A:$A,$B74,INPUT_DATA!$B:$B,"D"))</f>
        <v/>
      </c>
      <c r="CI74" s="149" t="str">
        <f>IF($B74=0,"",SUMIFS(INPUT_DATA!AJ:AJ,INPUT_DATA!$A:$A,$B74,INPUT_DATA!$B:$B,"D"))</f>
        <v/>
      </c>
      <c r="CJ74" s="140" t="str">
        <f>IF($B74=0,"",SUMIFS(INPUT_DATA!AK:AK,INPUT_DATA!$A:$A,$B74,INPUT_DATA!$B:$B,"D"))</f>
        <v/>
      </c>
      <c r="CK74" s="140" t="str">
        <f>IF($B74=0,"",SUMIFS(INPUT_DATA!AL:AL,INPUT_DATA!$A:$A,$B74,INPUT_DATA!$B:$B,"D"))</f>
        <v/>
      </c>
      <c r="CL74" s="140" t="str">
        <f>IF($B74=0,"",SUMIFS(INPUT_DATA!AM:AM,INPUT_DATA!$A:$A,$B74,INPUT_DATA!$B:$B,"D"))</f>
        <v/>
      </c>
      <c r="CM74" s="140" t="str">
        <f>IF($B74=0,"",SUMIFS(INPUT_DATA!AN:AN,INPUT_DATA!$A:$A,$B74,INPUT_DATA!$B:$B,"D"))</f>
        <v/>
      </c>
      <c r="CN74" s="140" t="str">
        <f>IF($B74=0,"",SUMIFS(INPUT_DATA!AO:AO,INPUT_DATA!$A:$A,$B74,INPUT_DATA!$B:$B,"D"))</f>
        <v/>
      </c>
      <c r="CO74" s="140" t="str">
        <f>IF($B74=0,"",SUMIFS(INPUT_DATA!AP:AP,INPUT_DATA!$A:$A,$B74,INPUT_DATA!$B:$B,"D"))</f>
        <v/>
      </c>
      <c r="CP74" s="154" t="str">
        <f t="shared" si="6"/>
        <v/>
      </c>
      <c r="CQ74" s="154" t="str">
        <f t="shared" si="2"/>
        <v/>
      </c>
      <c r="CR74" s="154" t="str">
        <f t="shared" si="3"/>
        <v/>
      </c>
      <c r="CS74" s="139" t="str">
        <f>IF($B74=0,"",SUMIFS(INPUT_DATA!AQ:AQ,INPUT_DATA!$A:$A,$B74,INPUT_DATA!$B:$B,"D"))</f>
        <v/>
      </c>
      <c r="CT74" s="154" t="str">
        <f>IF($B74=0,"",SUMIFS(INPUT_DATA!AR:AR,INPUT_DATA!$A:$A,$B74,INPUT_DATA!$B:$B,"D"))</f>
        <v/>
      </c>
      <c r="CU74" s="154" t="str">
        <f>IF($B74=0,"",SUMIFS(INPUT_DATA!AS:AS,INPUT_DATA!$A:$A,$B74,INPUT_DATA!$B:$B,"D"))</f>
        <v/>
      </c>
      <c r="CV74" s="139" t="str">
        <f t="shared" si="17"/>
        <v/>
      </c>
      <c r="CW74" s="154" t="str">
        <f t="shared" si="18"/>
        <v/>
      </c>
      <c r="CX74" s="155" t="str">
        <f t="shared" si="19"/>
        <v/>
      </c>
      <c r="CY74" s="148"/>
    </row>
    <row r="75" spans="1:103">
      <c r="A75" s="156">
        <f t="shared" si="20"/>
        <v>-26</v>
      </c>
      <c r="B75" s="137">
        <f>INPUT_DATA!CR62</f>
        <v>0</v>
      </c>
      <c r="C75" s="139" t="str">
        <f>IF($B75=0,"",SUMIFS(INPUT_DATA!C:C,INPUT_DATA!$A:$A,$B75,INPUT_DATA!$B:$B,"S"))</f>
        <v/>
      </c>
      <c r="D75" s="139" t="str">
        <f>IF($B75=0,"",SUMIFS(INPUT_DATA!D:D,INPUT_DATA!$A:$A,$B75,INPUT_DATA!$B:$B,"S"))</f>
        <v/>
      </c>
      <c r="E75" s="140" t="str">
        <f>IF($B75=0,"",SUMIFS(INPUT_DATA!E:E,INPUT_DATA!$A:$A,$B75,INPUT_DATA!$B:$B,"S"))</f>
        <v/>
      </c>
      <c r="F75" s="140" t="str">
        <f>IF($B75=0,"",SUMIFS(INPUT_DATA!F:F,INPUT_DATA!$A:$A,$B75,INPUT_DATA!$B:$B,"S"))</f>
        <v/>
      </c>
      <c r="G75" s="140" t="str">
        <f>IF($B75=0,"",SUMIFS(INPUT_DATA!G:G,INPUT_DATA!$A:$A,$B75,INPUT_DATA!$B:$B,"S"))</f>
        <v/>
      </c>
      <c r="H75" s="140" t="str">
        <f>IF($B75=0,"",SUMIFS(INPUT_DATA!H:H,INPUT_DATA!$A:$A,$B75,INPUT_DATA!$B:$B,"S"))</f>
        <v/>
      </c>
      <c r="I75" s="140" t="str">
        <f>IF($B75=0,"",SUMIFS(INPUT_DATA!I:I,INPUT_DATA!$A:$A,$B75,INPUT_DATA!$B:$B,"S"))</f>
        <v/>
      </c>
      <c r="J75" s="140" t="str">
        <f>IF($B75=0,"",SUMIFS(INPUT_DATA!J:J,INPUT_DATA!$A:$A,$B75,INPUT_DATA!$B:$B,"S"))</f>
        <v/>
      </c>
      <c r="K75" s="140" t="str">
        <f>IF($B75=0,"",SUMIFS(INPUT_DATA!K:K,INPUT_DATA!$A:$A,$B75,INPUT_DATA!$B:$B,"S"))</f>
        <v/>
      </c>
      <c r="L75" s="140" t="str">
        <f>IF($B75=0,"",SUMIFS(INPUT_DATA!L:L,INPUT_DATA!$A:$A,$B75,INPUT_DATA!$B:$B,"S"))</f>
        <v/>
      </c>
      <c r="M75" s="140" t="str">
        <f>IF($B75=0,"",SUMIFS(INPUT_DATA!M:M,INPUT_DATA!$A:$A,$B75,INPUT_DATA!$B:$B,"S"))</f>
        <v/>
      </c>
      <c r="N75" s="140" t="str">
        <f>IF($B75=0,"",SUMIFS(INPUT_DATA!N:N,INPUT_DATA!$A:$A,$B75,INPUT_DATA!$B:$B,"S"))</f>
        <v/>
      </c>
      <c r="O75" s="141" t="str">
        <f t="shared" si="7"/>
        <v/>
      </c>
      <c r="P75" s="142" t="str">
        <f>IF($B75=0,"",SUMIFS(INPUT_DATA!O:O,INPUT_DATA!$A:$A,$B75,INPUT_DATA!$B:$B,"S"))</f>
        <v/>
      </c>
      <c r="Q75" s="142" t="str">
        <f t="shared" si="8"/>
        <v/>
      </c>
      <c r="R75" s="142" t="str">
        <f>IF($B75=0,"",SUMIFS(INPUT_DATA!BL:BL,INPUT_DATA!$A:$A,$B75,INPUT_DATA!$B:$B,"S"))</f>
        <v/>
      </c>
      <c r="S75" s="143" t="str">
        <f>IF($B75=0,"",SUMIFS(INPUT_DATA!P:P,INPUT_DATA!$A:$A,$B75,INPUT_DATA!$B:$B,"S"))</f>
        <v/>
      </c>
      <c r="T75" s="143" t="str">
        <f>IF($B75=0,"",SUMIFS(INPUT_DATA!Q:Q,INPUT_DATA!$A:$A,$B75,INPUT_DATA!$B:$B,"S"))</f>
        <v/>
      </c>
      <c r="U75" s="143" t="str">
        <f>IF($B75=0,"",SUMIFS(INPUT_DATA!R:R,INPUT_DATA!$A:$A,$B75,INPUT_DATA!$B:$B,"S"))</f>
        <v/>
      </c>
      <c r="V75" s="144" t="str">
        <f>IF($B75=0,"",SUMIFS(INPUT_DATA!S:S,INPUT_DATA!$A:$A,$B75,INPUT_DATA!$B:$B,"S"))</f>
        <v/>
      </c>
      <c r="W75" s="144" t="str">
        <f>IF($B75=0,"",SUMIFS(INPUT_DATA!T:T,INPUT_DATA!$A:$A,$B75,INPUT_DATA!$B:$B,"S"))</f>
        <v/>
      </c>
      <c r="X75" s="144" t="str">
        <f>IF($B75=0,"",SUMIFS(INPUT_DATA!U:U,INPUT_DATA!$A:$A,$B75,INPUT_DATA!$B:$B,"S"))</f>
        <v/>
      </c>
      <c r="Y75" s="144" t="str">
        <f>IF($B75=0,"",SUMIFS(INPUT_DATA!V:V,INPUT_DATA!$A:$A,$B75,INPUT_DATA!$B:$B,"S"))</f>
        <v/>
      </c>
      <c r="Z75" s="144" t="str">
        <f>IF($B75=0,"",SUMIFS(INPUT_DATA!W:W,INPUT_DATA!$A:$A,$B75,INPUT_DATA!$B:$B,"S"))</f>
        <v/>
      </c>
      <c r="AA75" s="144" t="str">
        <f>IF($B75=0,"",SUMIFS(INPUT_DATA!X:X,INPUT_DATA!$A:$A,$B75,INPUT_DATA!$B:$B,"S"))</f>
        <v/>
      </c>
      <c r="AB75" s="144" t="str">
        <f>IF($B75=0,"",SUMIFS(INPUT_DATA!Y:Y,INPUT_DATA!$A:$A,$B75,INPUT_DATA!$B:$B,"S"))</f>
        <v/>
      </c>
      <c r="AC75" s="144" t="str">
        <f>IF($B75=0,"",SUMIFS(INPUT_DATA!Z:Z,INPUT_DATA!$A:$A,$B75,INPUT_DATA!$B:$B,"S"))</f>
        <v/>
      </c>
      <c r="AD75" s="144" t="str">
        <f>IF($B75=0,"",SUMIFS(INPUT_DATA!AA:AA,INPUT_DATA!$A:$A,$B75,INPUT_DATA!$B:$B,"S"))</f>
        <v/>
      </c>
      <c r="AE75" s="144" t="str">
        <f>IF($B75=0,"",SUMIFS(INPUT_DATA!AB:AB,INPUT_DATA!$A:$A,$B75,INPUT_DATA!$B:$B,"S"))</f>
        <v/>
      </c>
      <c r="AF75" s="144" t="str">
        <f>IF($B75=0,"",SUMIFS(INPUT_DATA!AC:AC,INPUT_DATA!$A:$A,$B75,INPUT_DATA!$B:$B,"S"))</f>
        <v/>
      </c>
      <c r="AG75" s="144" t="str">
        <f>IF($B75=0,"",SUMIFS(INPUT_DATA!AD:AD,INPUT_DATA!$A:$A,$B75,INPUT_DATA!$B:$B,"S"))</f>
        <v/>
      </c>
      <c r="AH75" s="144" t="str">
        <f>IF($B75=0,"",SUMIFS(INPUT_DATA!AE:AE,INPUT_DATA!$A:$A,$B75,INPUT_DATA!$B:$B,"S"))</f>
        <v/>
      </c>
      <c r="AI75" s="144" t="str">
        <f>IF($B75=0,"",SUMIFS(INPUT_DATA!AF:AF,INPUT_DATA!$A:$A,$B75,INPUT_DATA!$B:$B,"S"))</f>
        <v/>
      </c>
      <c r="AJ75" s="144" t="str">
        <f>IF($B75=0,"",SUMIFS(INPUT_DATA!AG:AG,INPUT_DATA!$A:$A,$B75,INPUT_DATA!$B:$B,"S"))</f>
        <v/>
      </c>
      <c r="AK75" s="144" t="str">
        <f>IF($B75=0,"",SUMIFS(INPUT_DATA!AK:AK,INPUT_DATA!$A:$A,$B75,INPUT_DATA!$B:$B,"S"))</f>
        <v/>
      </c>
      <c r="AL75" s="144" t="str">
        <f>IF($B75=0,"",SUMIFS(INPUT_DATA!AL:AL,INPUT_DATA!$A:$A,$B75,INPUT_DATA!$B:$B,"S"))</f>
        <v/>
      </c>
      <c r="AM75" s="144" t="str">
        <f>IF($B75=0,"",SUMIFS(INPUT_DATA!AM:AM,INPUT_DATA!$A:$A,$B75,INPUT_DATA!$B:$B,"S"))</f>
        <v/>
      </c>
      <c r="AN75" s="144" t="str">
        <f>IF($B75=0,"",SUMIFS(INPUT_DATA!AN:AN,INPUT_DATA!$A:$A,$B75,INPUT_DATA!$B:$B,"S"))</f>
        <v/>
      </c>
      <c r="AO75" s="144" t="str">
        <f>IF($B75=0,"",SUMIFS(INPUT_DATA!AO:AO,INPUT_DATA!$A:$A,$B75,INPUT_DATA!$B:$B,"S"))</f>
        <v/>
      </c>
      <c r="AP75" s="144" t="str">
        <f>IF($B75=0,"",SUMIFS(INPUT_DATA!AP:AP,INPUT_DATA!$A:$A,$B75,INPUT_DATA!$B:$B,"S"))</f>
        <v/>
      </c>
      <c r="AQ75" s="145" t="str">
        <f t="shared" si="9"/>
        <v/>
      </c>
      <c r="AR75" s="146" t="str">
        <f t="shared" si="10"/>
        <v/>
      </c>
      <c r="AS75" s="147" t="str">
        <f t="shared" si="11"/>
        <v/>
      </c>
      <c r="AT75" s="145" t="str">
        <f>IF($B75=0,"",SUMIFS(INPUT_DATA!AQ:AQ,INPUT_DATA!$A:$A,$B75,INPUT_DATA!$B:$B,"S"))</f>
        <v/>
      </c>
      <c r="AU75" s="146" t="str">
        <f>IF($B75=0,"",SUMIFS(INPUT_DATA!AR:AR,INPUT_DATA!$A:$A,$B75,INPUT_DATA!$B:$B,"S"))</f>
        <v/>
      </c>
      <c r="AV75" s="147" t="str">
        <f>IF($B75=0,"",SUMIFS(INPUT_DATA!AS:AS,INPUT_DATA!$A:$A,$B75,INPUT_DATA!$B:$B,"S"))</f>
        <v/>
      </c>
      <c r="AW75" s="145" t="str">
        <f t="shared" si="12"/>
        <v/>
      </c>
      <c r="AX75" s="146" t="str">
        <f t="shared" si="13"/>
        <v/>
      </c>
      <c r="AY75" s="147" t="str">
        <f t="shared" si="14"/>
        <v/>
      </c>
      <c r="AZ75" s="148"/>
      <c r="BA75" s="138" t="str">
        <f>IF($B75=0,"",SUMIFS(INPUT_DATA!C:C,INPUT_DATA!$A:$A,$B75,INPUT_DATA!$B:$B,"D"))</f>
        <v/>
      </c>
      <c r="BB75" s="149" t="str">
        <f>IF($B75=0,"",SUMIFS(INPUT_DATA!E:E,INPUT_DATA!$A:$A,$B75,INPUT_DATA!$B:$B,"D"))</f>
        <v/>
      </c>
      <c r="BC75" s="149" t="str">
        <f>IF($B75=0,"",SUMIFS(INPUT_DATA!F:F,INPUT_DATA!$A:$A,$B75,INPUT_DATA!$B:$B,"D"))</f>
        <v/>
      </c>
      <c r="BD75" s="149" t="str">
        <f>IF($B75=0,"",SUMIFS(INPUT_DATA!G:G,INPUT_DATA!$A:$A,$B75,INPUT_DATA!$B:$B,"D"))</f>
        <v/>
      </c>
      <c r="BE75" s="149" t="str">
        <f>IF($B75=0,"",SUMIFS(INPUT_DATA!H:H,INPUT_DATA!$A:$A,$B75,INPUT_DATA!$B:$B,"D"))</f>
        <v/>
      </c>
      <c r="BF75" s="149" t="str">
        <f>IF($B75=0,"",SUMIFS(INPUT_DATA!I:I,INPUT_DATA!$A:$A,$B75,INPUT_DATA!$B:$B,"D"))</f>
        <v/>
      </c>
      <c r="BG75" s="149" t="str">
        <f>IF($B75=0,"",SUMIFS(INPUT_DATA!J:J,INPUT_DATA!$A:$A,$B75,INPUT_DATA!$B:$B,"D"))</f>
        <v/>
      </c>
      <c r="BH75" s="149" t="str">
        <f>IF($B75=0,"",SUMIFS(INPUT_DATA!K:K,INPUT_DATA!$A:$A,$B75,INPUT_DATA!$B:$B,"D"))</f>
        <v/>
      </c>
      <c r="BI75" s="149" t="str">
        <f>IF($B75=0,"",SUMIFS(INPUT_DATA!L:L,INPUT_DATA!$A:$A,$B75,INPUT_DATA!$B:$B,"D"))</f>
        <v/>
      </c>
      <c r="BJ75" s="149" t="str">
        <f>IF($B75=0,"",SUMIFS(INPUT_DATA!M:M,INPUT_DATA!$A:$A,$B75,INPUT_DATA!$B:$B,"D"))</f>
        <v/>
      </c>
      <c r="BK75" s="149" t="str">
        <f>IF($B75=0,"",SUMIFS(INPUT_DATA!N:N,INPUT_DATA!$A:$A,$B75,INPUT_DATA!$B:$B,"D"))</f>
        <v/>
      </c>
      <c r="BL75" s="150" t="str">
        <f t="shared" si="5"/>
        <v/>
      </c>
      <c r="BM75" s="150" t="str">
        <f>IF($B75=0,"",SUMIFS(INPUT_DATA!O:O,INPUT_DATA!$A:$A,$B75,INPUT_DATA!$B:$B,"D"))</f>
        <v/>
      </c>
      <c r="BN75" s="150" t="str">
        <f t="shared" si="15"/>
        <v/>
      </c>
      <c r="BO75" s="153" t="str">
        <f>IF($B75=0,"",SUMIFS(INPUT_DATA!P:P,INPUT_DATA!$A:$A,$B75,INPUT_DATA!$B:$B,"D"))</f>
        <v/>
      </c>
      <c r="BP75" s="139" t="str">
        <f>IF($B75=0,"",SUMIFS(INPUT_DATA!Q:Q,INPUT_DATA!$A:$A,$B75,INPUT_DATA!$B:$B,"D"))</f>
        <v/>
      </c>
      <c r="BQ75" s="139" t="str">
        <f>IF($B75=0,"",SUMIFS(INPUT_DATA!R:R,INPUT_DATA!$A:$A,$B75,INPUT_DATA!$B:$B,"D"))</f>
        <v/>
      </c>
      <c r="BR75" s="149" t="str">
        <f>IF($B75=0,"",SUMIFS(INPUT_DATA!S:S,INPUT_DATA!$A:$A,$B75,INPUT_DATA!$B:$B,"D"))</f>
        <v/>
      </c>
      <c r="BS75" s="149" t="str">
        <f>IF($B75=0,"",SUMIFS(INPUT_DATA!T:T,INPUT_DATA!$A:$A,$B75,INPUT_DATA!$B:$B,"D"))</f>
        <v/>
      </c>
      <c r="BT75" s="149" t="str">
        <f>IF($B75=0,"",SUMIFS(INPUT_DATA!U:U,INPUT_DATA!$A:$A,$B75,INPUT_DATA!$B:$B,"D"))</f>
        <v/>
      </c>
      <c r="BU75" s="149" t="str">
        <f>IF($B75=0,"",SUMIFS(INPUT_DATA!V:V,INPUT_DATA!$A:$A,$B75,INPUT_DATA!$B:$B,"D"))</f>
        <v/>
      </c>
      <c r="BV75" s="149" t="str">
        <f>IF($B75=0,"",SUMIFS(INPUT_DATA!W:W,INPUT_DATA!$A:$A,$B75,INPUT_DATA!$B:$B,"D"))</f>
        <v/>
      </c>
      <c r="BW75" s="149" t="str">
        <f>IF($B75=0,"",SUMIFS(INPUT_DATA!X:X,INPUT_DATA!$A:$A,$B75,INPUT_DATA!$B:$B,"D"))</f>
        <v/>
      </c>
      <c r="BX75" s="149" t="str">
        <f>IF($B75=0,"",SUMIFS(INPUT_DATA!Y:Y,INPUT_DATA!$A:$A,$B75,INPUT_DATA!$B:$B,"D"))</f>
        <v/>
      </c>
      <c r="BY75" s="149" t="str">
        <f>IF($B75=0,"",SUMIFS(INPUT_DATA!Z:Z,INPUT_DATA!$A:$A,$B75,INPUT_DATA!$B:$B,"D"))</f>
        <v/>
      </c>
      <c r="BZ75" s="149" t="str">
        <f>IF($B75=0,"",SUMIFS(INPUT_DATA!AA:AA,INPUT_DATA!$A:$A,$B75,INPUT_DATA!$B:$B,"D"))</f>
        <v/>
      </c>
      <c r="CA75" s="149" t="str">
        <f>IF($B75=0,"",SUMIFS(INPUT_DATA!AB:AB,INPUT_DATA!$A:$A,$B75,INPUT_DATA!$B:$B,"D"))</f>
        <v/>
      </c>
      <c r="CB75" s="149" t="str">
        <f>IF($B75=0,"",SUMIFS(INPUT_DATA!AC:AC,INPUT_DATA!$A:$A,$B75,INPUT_DATA!$B:$B,"D"))</f>
        <v/>
      </c>
      <c r="CC75" s="149" t="str">
        <f>IF($B75=0,"",SUMIFS(INPUT_DATA!AD:AD,INPUT_DATA!$A:$A,$B75,INPUT_DATA!$B:$B,"D"))</f>
        <v/>
      </c>
      <c r="CD75" s="149" t="str">
        <f>IF($B75=0,"",SUMIFS(INPUT_DATA!AE:AE,INPUT_DATA!$A:$A,$B75,INPUT_DATA!$B:$B,"D"))</f>
        <v/>
      </c>
      <c r="CE75" s="149" t="str">
        <f>IF($B75=0,"",SUMIFS(INPUT_DATA!AF:AF,INPUT_DATA!$A:$A,$B75,INPUT_DATA!$B:$B,"D"))</f>
        <v/>
      </c>
      <c r="CF75" s="149" t="str">
        <f>IF($B75=0,"",SUMIFS(INPUT_DATA!AG:AG,INPUT_DATA!$A:$A,$B75,INPUT_DATA!$B:$B,"D"))</f>
        <v/>
      </c>
      <c r="CG75" s="149" t="str">
        <f>IF($B75=0,"",SUMIFS(INPUT_DATA!AH:AH,INPUT_DATA!$A:$A,$B75,INPUT_DATA!$B:$B,"D"))</f>
        <v/>
      </c>
      <c r="CH75" s="149" t="str">
        <f>IF($B75=0,"",SUMIFS(INPUT_DATA!AI:AI,INPUT_DATA!$A:$A,$B75,INPUT_DATA!$B:$B,"D"))</f>
        <v/>
      </c>
      <c r="CI75" s="149" t="str">
        <f>IF($B75=0,"",SUMIFS(INPUT_DATA!AJ:AJ,INPUT_DATA!$A:$A,$B75,INPUT_DATA!$B:$B,"D"))</f>
        <v/>
      </c>
      <c r="CJ75" s="140" t="str">
        <f>IF($B75=0,"",SUMIFS(INPUT_DATA!AK:AK,INPUT_DATA!$A:$A,$B75,INPUT_DATA!$B:$B,"D"))</f>
        <v/>
      </c>
      <c r="CK75" s="140" t="str">
        <f>IF($B75=0,"",SUMIFS(INPUT_DATA!AL:AL,INPUT_DATA!$A:$A,$B75,INPUT_DATA!$B:$B,"D"))</f>
        <v/>
      </c>
      <c r="CL75" s="140" t="str">
        <f>IF($B75=0,"",SUMIFS(INPUT_DATA!AM:AM,INPUT_DATA!$A:$A,$B75,INPUT_DATA!$B:$B,"D"))</f>
        <v/>
      </c>
      <c r="CM75" s="140" t="str">
        <f>IF($B75=0,"",SUMIFS(INPUT_DATA!AN:AN,INPUT_DATA!$A:$A,$B75,INPUT_DATA!$B:$B,"D"))</f>
        <v/>
      </c>
      <c r="CN75" s="140" t="str">
        <f>IF($B75=0,"",SUMIFS(INPUT_DATA!AO:AO,INPUT_DATA!$A:$A,$B75,INPUT_DATA!$B:$B,"D"))</f>
        <v/>
      </c>
      <c r="CO75" s="140" t="str">
        <f>IF($B75=0,"",SUMIFS(INPUT_DATA!AP:AP,INPUT_DATA!$A:$A,$B75,INPUT_DATA!$B:$B,"D"))</f>
        <v/>
      </c>
      <c r="CP75" s="154" t="str">
        <f t="shared" si="6"/>
        <v/>
      </c>
      <c r="CQ75" s="154" t="str">
        <f t="shared" si="2"/>
        <v/>
      </c>
      <c r="CR75" s="154" t="str">
        <f t="shared" si="3"/>
        <v/>
      </c>
      <c r="CS75" s="139" t="str">
        <f>IF($B75=0,"",SUMIFS(INPUT_DATA!AQ:AQ,INPUT_DATA!$A:$A,$B75,INPUT_DATA!$B:$B,"D"))</f>
        <v/>
      </c>
      <c r="CT75" s="154" t="str">
        <f>IF($B75=0,"",SUMIFS(INPUT_DATA!AR:AR,INPUT_DATA!$A:$A,$B75,INPUT_DATA!$B:$B,"D"))</f>
        <v/>
      </c>
      <c r="CU75" s="154" t="str">
        <f>IF($B75=0,"",SUMIFS(INPUT_DATA!AS:AS,INPUT_DATA!$A:$A,$B75,INPUT_DATA!$B:$B,"D"))</f>
        <v/>
      </c>
      <c r="CV75" s="139" t="str">
        <f t="shared" si="17"/>
        <v/>
      </c>
      <c r="CW75" s="154" t="str">
        <f t="shared" si="18"/>
        <v/>
      </c>
      <c r="CX75" s="155" t="str">
        <f t="shared" si="19"/>
        <v/>
      </c>
      <c r="CY75" s="148"/>
    </row>
    <row r="76" spans="1:103">
      <c r="A76" s="156">
        <f t="shared" si="20"/>
        <v>-27</v>
      </c>
      <c r="B76" s="137">
        <f>INPUT_DATA!CR63</f>
        <v>0</v>
      </c>
      <c r="C76" s="139" t="str">
        <f>IF($B76=0,"",SUMIFS(INPUT_DATA!C:C,INPUT_DATA!$A:$A,$B76,INPUT_DATA!$B:$B,"S"))</f>
        <v/>
      </c>
      <c r="D76" s="139" t="str">
        <f>IF($B76=0,"",SUMIFS(INPUT_DATA!D:D,INPUT_DATA!$A:$A,$B76,INPUT_DATA!$B:$B,"S"))</f>
        <v/>
      </c>
      <c r="E76" s="140" t="str">
        <f>IF($B76=0,"",SUMIFS(INPUT_DATA!E:E,INPUT_DATA!$A:$A,$B76,INPUT_DATA!$B:$B,"S"))</f>
        <v/>
      </c>
      <c r="F76" s="140" t="str">
        <f>IF($B76=0,"",SUMIFS(INPUT_DATA!F:F,INPUT_DATA!$A:$A,$B76,INPUT_DATA!$B:$B,"S"))</f>
        <v/>
      </c>
      <c r="G76" s="140" t="str">
        <f>IF($B76=0,"",SUMIFS(INPUT_DATA!G:G,INPUT_DATA!$A:$A,$B76,INPUT_DATA!$B:$B,"S"))</f>
        <v/>
      </c>
      <c r="H76" s="140" t="str">
        <f>IF($B76=0,"",SUMIFS(INPUT_DATA!H:H,INPUT_DATA!$A:$A,$B76,INPUT_DATA!$B:$B,"S"))</f>
        <v/>
      </c>
      <c r="I76" s="140" t="str">
        <f>IF($B76=0,"",SUMIFS(INPUT_DATA!I:I,INPUT_DATA!$A:$A,$B76,INPUT_DATA!$B:$B,"S"))</f>
        <v/>
      </c>
      <c r="J76" s="140" t="str">
        <f>IF($B76=0,"",SUMIFS(INPUT_DATA!J:J,INPUT_DATA!$A:$A,$B76,INPUT_DATA!$B:$B,"S"))</f>
        <v/>
      </c>
      <c r="K76" s="140" t="str">
        <f>IF($B76=0,"",SUMIFS(INPUT_DATA!K:K,INPUT_DATA!$A:$A,$B76,INPUT_DATA!$B:$B,"S"))</f>
        <v/>
      </c>
      <c r="L76" s="140" t="str">
        <f>IF($B76=0,"",SUMIFS(INPUT_DATA!L:L,INPUT_DATA!$A:$A,$B76,INPUT_DATA!$B:$B,"S"))</f>
        <v/>
      </c>
      <c r="M76" s="140" t="str">
        <f>IF($B76=0,"",SUMIFS(INPUT_DATA!M:M,INPUT_DATA!$A:$A,$B76,INPUT_DATA!$B:$B,"S"))</f>
        <v/>
      </c>
      <c r="N76" s="140" t="str">
        <f>IF($B76=0,"",SUMIFS(INPUT_DATA!N:N,INPUT_DATA!$A:$A,$B76,INPUT_DATA!$B:$B,"S"))</f>
        <v/>
      </c>
      <c r="O76" s="141" t="str">
        <f t="shared" si="7"/>
        <v/>
      </c>
      <c r="P76" s="142" t="str">
        <f>IF($B76=0,"",SUMIFS(INPUT_DATA!O:O,INPUT_DATA!$A:$A,$B76,INPUT_DATA!$B:$B,"S"))</f>
        <v/>
      </c>
      <c r="Q76" s="142" t="str">
        <f t="shared" si="8"/>
        <v/>
      </c>
      <c r="R76" s="142" t="str">
        <f>IF($B76=0,"",SUMIFS(INPUT_DATA!BL:BL,INPUT_DATA!$A:$A,$B76,INPUT_DATA!$B:$B,"S"))</f>
        <v/>
      </c>
      <c r="S76" s="143" t="str">
        <f>IF($B76=0,"",SUMIFS(INPUT_DATA!P:P,INPUT_DATA!$A:$A,$B76,INPUT_DATA!$B:$B,"S"))</f>
        <v/>
      </c>
      <c r="T76" s="143" t="str">
        <f>IF($B76=0,"",SUMIFS(INPUT_DATA!Q:Q,INPUT_DATA!$A:$A,$B76,INPUT_DATA!$B:$B,"S"))</f>
        <v/>
      </c>
      <c r="U76" s="143" t="str">
        <f>IF($B76=0,"",SUMIFS(INPUT_DATA!R:R,INPUT_DATA!$A:$A,$B76,INPUT_DATA!$B:$B,"S"))</f>
        <v/>
      </c>
      <c r="V76" s="144" t="str">
        <f>IF($B76=0,"",SUMIFS(INPUT_DATA!S:S,INPUT_DATA!$A:$A,$B76,INPUT_DATA!$B:$B,"S"))</f>
        <v/>
      </c>
      <c r="W76" s="144" t="str">
        <f>IF($B76=0,"",SUMIFS(INPUT_DATA!T:T,INPUT_DATA!$A:$A,$B76,INPUT_DATA!$B:$B,"S"))</f>
        <v/>
      </c>
      <c r="X76" s="144" t="str">
        <f>IF($B76=0,"",SUMIFS(INPUT_DATA!U:U,INPUT_DATA!$A:$A,$B76,INPUT_DATA!$B:$B,"S"))</f>
        <v/>
      </c>
      <c r="Y76" s="144" t="str">
        <f>IF($B76=0,"",SUMIFS(INPUT_DATA!V:V,INPUT_DATA!$A:$A,$B76,INPUT_DATA!$B:$B,"S"))</f>
        <v/>
      </c>
      <c r="Z76" s="144" t="str">
        <f>IF($B76=0,"",SUMIFS(INPUT_DATA!W:W,INPUT_DATA!$A:$A,$B76,INPUT_DATA!$B:$B,"S"))</f>
        <v/>
      </c>
      <c r="AA76" s="144" t="str">
        <f>IF($B76=0,"",SUMIFS(INPUT_DATA!X:X,INPUT_DATA!$A:$A,$B76,INPUT_DATA!$B:$B,"S"))</f>
        <v/>
      </c>
      <c r="AB76" s="144" t="str">
        <f>IF($B76=0,"",SUMIFS(INPUT_DATA!Y:Y,INPUT_DATA!$A:$A,$B76,INPUT_DATA!$B:$B,"S"))</f>
        <v/>
      </c>
      <c r="AC76" s="144" t="str">
        <f>IF($B76=0,"",SUMIFS(INPUT_DATA!Z:Z,INPUT_DATA!$A:$A,$B76,INPUT_DATA!$B:$B,"S"))</f>
        <v/>
      </c>
      <c r="AD76" s="144" t="str">
        <f>IF($B76=0,"",SUMIFS(INPUT_DATA!AA:AA,INPUT_DATA!$A:$A,$B76,INPUT_DATA!$B:$B,"S"))</f>
        <v/>
      </c>
      <c r="AE76" s="144" t="str">
        <f>IF($B76=0,"",SUMIFS(INPUT_DATA!AB:AB,INPUT_DATA!$A:$A,$B76,INPUT_DATA!$B:$B,"S"))</f>
        <v/>
      </c>
      <c r="AF76" s="144" t="str">
        <f>IF($B76=0,"",SUMIFS(INPUT_DATA!AC:AC,INPUT_DATA!$A:$A,$B76,INPUT_DATA!$B:$B,"S"))</f>
        <v/>
      </c>
      <c r="AG76" s="144" t="str">
        <f>IF($B76=0,"",SUMIFS(INPUT_DATA!AD:AD,INPUT_DATA!$A:$A,$B76,INPUT_DATA!$B:$B,"S"))</f>
        <v/>
      </c>
      <c r="AH76" s="144" t="str">
        <f>IF($B76=0,"",SUMIFS(INPUT_DATA!AE:AE,INPUT_DATA!$A:$A,$B76,INPUT_DATA!$B:$B,"S"))</f>
        <v/>
      </c>
      <c r="AI76" s="144" t="str">
        <f>IF($B76=0,"",SUMIFS(INPUT_DATA!AF:AF,INPUT_DATA!$A:$A,$B76,INPUT_DATA!$B:$B,"S"))</f>
        <v/>
      </c>
      <c r="AJ76" s="144" t="str">
        <f>IF($B76=0,"",SUMIFS(INPUT_DATA!AG:AG,INPUT_DATA!$A:$A,$B76,INPUT_DATA!$B:$B,"S"))</f>
        <v/>
      </c>
      <c r="AK76" s="144" t="str">
        <f>IF($B76=0,"",SUMIFS(INPUT_DATA!AK:AK,INPUT_DATA!$A:$A,$B76,INPUT_DATA!$B:$B,"S"))</f>
        <v/>
      </c>
      <c r="AL76" s="144" t="str">
        <f>IF($B76=0,"",SUMIFS(INPUT_DATA!AL:AL,INPUT_DATA!$A:$A,$B76,INPUT_DATA!$B:$B,"S"))</f>
        <v/>
      </c>
      <c r="AM76" s="144" t="str">
        <f>IF($B76=0,"",SUMIFS(INPUT_DATA!AM:AM,INPUT_DATA!$A:$A,$B76,INPUT_DATA!$B:$B,"S"))</f>
        <v/>
      </c>
      <c r="AN76" s="144" t="str">
        <f>IF($B76=0,"",SUMIFS(INPUT_DATA!AN:AN,INPUT_DATA!$A:$A,$B76,INPUT_DATA!$B:$B,"S"))</f>
        <v/>
      </c>
      <c r="AO76" s="144" t="str">
        <f>IF($B76=0,"",SUMIFS(INPUT_DATA!AO:AO,INPUT_DATA!$A:$A,$B76,INPUT_DATA!$B:$B,"S"))</f>
        <v/>
      </c>
      <c r="AP76" s="144" t="str">
        <f>IF($B76=0,"",SUMIFS(INPUT_DATA!AP:AP,INPUT_DATA!$A:$A,$B76,INPUT_DATA!$B:$B,"S"))</f>
        <v/>
      </c>
      <c r="AQ76" s="145" t="str">
        <f t="shared" si="9"/>
        <v/>
      </c>
      <c r="AR76" s="146" t="str">
        <f t="shared" si="10"/>
        <v/>
      </c>
      <c r="AS76" s="147" t="str">
        <f t="shared" si="11"/>
        <v/>
      </c>
      <c r="AT76" s="145" t="str">
        <f>IF($B76=0,"",SUMIFS(INPUT_DATA!AQ:AQ,INPUT_DATA!$A:$A,$B76,INPUT_DATA!$B:$B,"S"))</f>
        <v/>
      </c>
      <c r="AU76" s="146" t="str">
        <f>IF($B76=0,"",SUMIFS(INPUT_DATA!AR:AR,INPUT_DATA!$A:$A,$B76,INPUT_DATA!$B:$B,"S"))</f>
        <v/>
      </c>
      <c r="AV76" s="147" t="str">
        <f>IF($B76=0,"",SUMIFS(INPUT_DATA!AS:AS,INPUT_DATA!$A:$A,$B76,INPUT_DATA!$B:$B,"S"))</f>
        <v/>
      </c>
      <c r="AW76" s="145" t="str">
        <f t="shared" si="12"/>
        <v/>
      </c>
      <c r="AX76" s="146" t="str">
        <f t="shared" si="13"/>
        <v/>
      </c>
      <c r="AY76" s="147" t="str">
        <f t="shared" si="14"/>
        <v/>
      </c>
      <c r="AZ76" s="148"/>
      <c r="BA76" s="138" t="str">
        <f>IF($B76=0,"",SUMIFS(INPUT_DATA!C:C,INPUT_DATA!$A:$A,$B76,INPUT_DATA!$B:$B,"D"))</f>
        <v/>
      </c>
      <c r="BB76" s="149" t="str">
        <f>IF($B76=0,"",SUMIFS(INPUT_DATA!E:E,INPUT_DATA!$A:$A,$B76,INPUT_DATA!$B:$B,"D"))</f>
        <v/>
      </c>
      <c r="BC76" s="149" t="str">
        <f>IF($B76=0,"",SUMIFS(INPUT_DATA!F:F,INPUT_DATA!$A:$A,$B76,INPUT_DATA!$B:$B,"D"))</f>
        <v/>
      </c>
      <c r="BD76" s="149" t="str">
        <f>IF($B76=0,"",SUMIFS(INPUT_DATA!G:G,INPUT_DATA!$A:$A,$B76,INPUT_DATA!$B:$B,"D"))</f>
        <v/>
      </c>
      <c r="BE76" s="149" t="str">
        <f>IF($B76=0,"",SUMIFS(INPUT_DATA!H:H,INPUT_DATA!$A:$A,$B76,INPUT_DATA!$B:$B,"D"))</f>
        <v/>
      </c>
      <c r="BF76" s="149" t="str">
        <f>IF($B76=0,"",SUMIFS(INPUT_DATA!I:I,INPUT_DATA!$A:$A,$B76,INPUT_DATA!$B:$B,"D"))</f>
        <v/>
      </c>
      <c r="BG76" s="149" t="str">
        <f>IF($B76=0,"",SUMIFS(INPUT_DATA!J:J,INPUT_DATA!$A:$A,$B76,INPUT_DATA!$B:$B,"D"))</f>
        <v/>
      </c>
      <c r="BH76" s="149" t="str">
        <f>IF($B76=0,"",SUMIFS(INPUT_DATA!K:K,INPUT_DATA!$A:$A,$B76,INPUT_DATA!$B:$B,"D"))</f>
        <v/>
      </c>
      <c r="BI76" s="149" t="str">
        <f>IF($B76=0,"",SUMIFS(INPUT_DATA!L:L,INPUT_DATA!$A:$A,$B76,INPUT_DATA!$B:$B,"D"))</f>
        <v/>
      </c>
      <c r="BJ76" s="149" t="str">
        <f>IF($B76=0,"",SUMIFS(INPUT_DATA!M:M,INPUT_DATA!$A:$A,$B76,INPUT_DATA!$B:$B,"D"))</f>
        <v/>
      </c>
      <c r="BK76" s="149" t="str">
        <f>IF($B76=0,"",SUMIFS(INPUT_DATA!N:N,INPUT_DATA!$A:$A,$B76,INPUT_DATA!$B:$B,"D"))</f>
        <v/>
      </c>
      <c r="BL76" s="150" t="str">
        <f t="shared" si="5"/>
        <v/>
      </c>
      <c r="BM76" s="150" t="str">
        <f>IF($B76=0,"",SUMIFS(INPUT_DATA!O:O,INPUT_DATA!$A:$A,$B76,INPUT_DATA!$B:$B,"D"))</f>
        <v/>
      </c>
      <c r="BN76" s="150" t="str">
        <f t="shared" si="15"/>
        <v/>
      </c>
      <c r="BO76" s="153" t="str">
        <f>IF($B76=0,"",SUMIFS(INPUT_DATA!P:P,INPUT_DATA!$A:$A,$B76,INPUT_DATA!$B:$B,"D"))</f>
        <v/>
      </c>
      <c r="BP76" s="139" t="str">
        <f>IF($B76=0,"",SUMIFS(INPUT_DATA!Q:Q,INPUT_DATA!$A:$A,$B76,INPUT_DATA!$B:$B,"D"))</f>
        <v/>
      </c>
      <c r="BQ76" s="139" t="str">
        <f>IF($B76=0,"",SUMIFS(INPUT_DATA!R:R,INPUT_DATA!$A:$A,$B76,INPUT_DATA!$B:$B,"D"))</f>
        <v/>
      </c>
      <c r="BR76" s="149" t="str">
        <f>IF($B76=0,"",SUMIFS(INPUT_DATA!S:S,INPUT_DATA!$A:$A,$B76,INPUT_DATA!$B:$B,"D"))</f>
        <v/>
      </c>
      <c r="BS76" s="149" t="str">
        <f>IF($B76=0,"",SUMIFS(INPUT_DATA!T:T,INPUT_DATA!$A:$A,$B76,INPUT_DATA!$B:$B,"D"))</f>
        <v/>
      </c>
      <c r="BT76" s="149" t="str">
        <f>IF($B76=0,"",SUMIFS(INPUT_DATA!U:U,INPUT_DATA!$A:$A,$B76,INPUT_DATA!$B:$B,"D"))</f>
        <v/>
      </c>
      <c r="BU76" s="149" t="str">
        <f>IF($B76=0,"",SUMIFS(INPUT_DATA!V:V,INPUT_DATA!$A:$A,$B76,INPUT_DATA!$B:$B,"D"))</f>
        <v/>
      </c>
      <c r="BV76" s="149" t="str">
        <f>IF($B76=0,"",SUMIFS(INPUT_DATA!W:W,INPUT_DATA!$A:$A,$B76,INPUT_DATA!$B:$B,"D"))</f>
        <v/>
      </c>
      <c r="BW76" s="149" t="str">
        <f>IF($B76=0,"",SUMIFS(INPUT_DATA!X:X,INPUT_DATA!$A:$A,$B76,INPUT_DATA!$B:$B,"D"))</f>
        <v/>
      </c>
      <c r="BX76" s="149" t="str">
        <f>IF($B76=0,"",SUMIFS(INPUT_DATA!Y:Y,INPUT_DATA!$A:$A,$B76,INPUT_DATA!$B:$B,"D"))</f>
        <v/>
      </c>
      <c r="BY76" s="149" t="str">
        <f>IF($B76=0,"",SUMIFS(INPUT_DATA!Z:Z,INPUT_DATA!$A:$A,$B76,INPUT_DATA!$B:$B,"D"))</f>
        <v/>
      </c>
      <c r="BZ76" s="149" t="str">
        <f>IF($B76=0,"",SUMIFS(INPUT_DATA!AA:AA,INPUT_DATA!$A:$A,$B76,INPUT_DATA!$B:$B,"D"))</f>
        <v/>
      </c>
      <c r="CA76" s="149" t="str">
        <f>IF($B76=0,"",SUMIFS(INPUT_DATA!AB:AB,INPUT_DATA!$A:$A,$B76,INPUT_DATA!$B:$B,"D"))</f>
        <v/>
      </c>
      <c r="CB76" s="149" t="str">
        <f>IF($B76=0,"",SUMIFS(INPUT_DATA!AC:AC,INPUT_DATA!$A:$A,$B76,INPUT_DATA!$B:$B,"D"))</f>
        <v/>
      </c>
      <c r="CC76" s="149" t="str">
        <f>IF($B76=0,"",SUMIFS(INPUT_DATA!AD:AD,INPUT_DATA!$A:$A,$B76,INPUT_DATA!$B:$B,"D"))</f>
        <v/>
      </c>
      <c r="CD76" s="149" t="str">
        <f>IF($B76=0,"",SUMIFS(INPUT_DATA!AE:AE,INPUT_DATA!$A:$A,$B76,INPUT_DATA!$B:$B,"D"))</f>
        <v/>
      </c>
      <c r="CE76" s="149" t="str">
        <f>IF($B76=0,"",SUMIFS(INPUT_DATA!AF:AF,INPUT_DATA!$A:$A,$B76,INPUT_DATA!$B:$B,"D"))</f>
        <v/>
      </c>
      <c r="CF76" s="149" t="str">
        <f>IF($B76=0,"",SUMIFS(INPUT_DATA!AG:AG,INPUT_DATA!$A:$A,$B76,INPUT_DATA!$B:$B,"D"))</f>
        <v/>
      </c>
      <c r="CG76" s="149" t="str">
        <f>IF($B76=0,"",SUMIFS(INPUT_DATA!AH:AH,INPUT_DATA!$A:$A,$B76,INPUT_DATA!$B:$B,"D"))</f>
        <v/>
      </c>
      <c r="CH76" s="149" t="str">
        <f>IF($B76=0,"",SUMIFS(INPUT_DATA!AI:AI,INPUT_DATA!$A:$A,$B76,INPUT_DATA!$B:$B,"D"))</f>
        <v/>
      </c>
      <c r="CI76" s="149" t="str">
        <f>IF($B76=0,"",SUMIFS(INPUT_DATA!AJ:AJ,INPUT_DATA!$A:$A,$B76,INPUT_DATA!$B:$B,"D"))</f>
        <v/>
      </c>
      <c r="CJ76" s="140" t="str">
        <f>IF($B76=0,"",SUMIFS(INPUT_DATA!AK:AK,INPUT_DATA!$A:$A,$B76,INPUT_DATA!$B:$B,"D"))</f>
        <v/>
      </c>
      <c r="CK76" s="140" t="str">
        <f>IF($B76=0,"",SUMIFS(INPUT_DATA!AL:AL,INPUT_DATA!$A:$A,$B76,INPUT_DATA!$B:$B,"D"))</f>
        <v/>
      </c>
      <c r="CL76" s="140" t="str">
        <f>IF($B76=0,"",SUMIFS(INPUT_DATA!AM:AM,INPUT_DATA!$A:$A,$B76,INPUT_DATA!$B:$B,"D"))</f>
        <v/>
      </c>
      <c r="CM76" s="140" t="str">
        <f>IF($B76=0,"",SUMIFS(INPUT_DATA!AN:AN,INPUT_DATA!$A:$A,$B76,INPUT_DATA!$B:$B,"D"))</f>
        <v/>
      </c>
      <c r="CN76" s="140" t="str">
        <f>IF($B76=0,"",SUMIFS(INPUT_DATA!AO:AO,INPUT_DATA!$A:$A,$B76,INPUT_DATA!$B:$B,"D"))</f>
        <v/>
      </c>
      <c r="CO76" s="140" t="str">
        <f>IF($B76=0,"",SUMIFS(INPUT_DATA!AP:AP,INPUT_DATA!$A:$A,$B76,INPUT_DATA!$B:$B,"D"))</f>
        <v/>
      </c>
      <c r="CP76" s="154" t="str">
        <f t="shared" si="6"/>
        <v/>
      </c>
      <c r="CQ76" s="154" t="str">
        <f t="shared" si="2"/>
        <v/>
      </c>
      <c r="CR76" s="154" t="str">
        <f t="shared" si="3"/>
        <v/>
      </c>
      <c r="CS76" s="139" t="str">
        <f>IF($B76=0,"",SUMIFS(INPUT_DATA!AQ:AQ,INPUT_DATA!$A:$A,$B76,INPUT_DATA!$B:$B,"D"))</f>
        <v/>
      </c>
      <c r="CT76" s="154" t="str">
        <f>IF($B76=0,"",SUMIFS(INPUT_DATA!AR:AR,INPUT_DATA!$A:$A,$B76,INPUT_DATA!$B:$B,"D"))</f>
        <v/>
      </c>
      <c r="CU76" s="154" t="str">
        <f>IF($B76=0,"",SUMIFS(INPUT_DATA!AS:AS,INPUT_DATA!$A:$A,$B76,INPUT_DATA!$B:$B,"D"))</f>
        <v/>
      </c>
      <c r="CV76" s="139" t="str">
        <f t="shared" si="17"/>
        <v/>
      </c>
      <c r="CW76" s="154" t="str">
        <f t="shared" si="18"/>
        <v/>
      </c>
      <c r="CX76" s="155" t="str">
        <f t="shared" si="19"/>
        <v/>
      </c>
      <c r="CY76" s="148"/>
    </row>
    <row r="77" spans="1:103">
      <c r="A77" s="156">
        <f t="shared" si="20"/>
        <v>-28</v>
      </c>
      <c r="B77" s="137">
        <f>INPUT_DATA!CR64</f>
        <v>0</v>
      </c>
      <c r="C77" s="139" t="str">
        <f>IF($B77=0,"",SUMIFS(INPUT_DATA!C:C,INPUT_DATA!$A:$A,$B77,INPUT_DATA!$B:$B,"S"))</f>
        <v/>
      </c>
      <c r="D77" s="139" t="str">
        <f>IF($B77=0,"",SUMIFS(INPUT_DATA!D:D,INPUT_DATA!$A:$A,$B77,INPUT_DATA!$B:$B,"S"))</f>
        <v/>
      </c>
      <c r="E77" s="140" t="str">
        <f>IF($B77=0,"",SUMIFS(INPUT_DATA!E:E,INPUT_DATA!$A:$A,$B77,INPUT_DATA!$B:$B,"S"))</f>
        <v/>
      </c>
      <c r="F77" s="140" t="str">
        <f>IF($B77=0,"",SUMIFS(INPUT_DATA!F:F,INPUT_DATA!$A:$A,$B77,INPUT_DATA!$B:$B,"S"))</f>
        <v/>
      </c>
      <c r="G77" s="140" t="str">
        <f>IF($B77=0,"",SUMIFS(INPUT_DATA!G:G,INPUT_DATA!$A:$A,$B77,INPUT_DATA!$B:$B,"S"))</f>
        <v/>
      </c>
      <c r="H77" s="140" t="str">
        <f>IF($B77=0,"",SUMIFS(INPUT_DATA!H:H,INPUT_DATA!$A:$A,$B77,INPUT_DATA!$B:$B,"S"))</f>
        <v/>
      </c>
      <c r="I77" s="140" t="str">
        <f>IF($B77=0,"",SUMIFS(INPUT_DATA!I:I,INPUT_DATA!$A:$A,$B77,INPUT_DATA!$B:$B,"S"))</f>
        <v/>
      </c>
      <c r="J77" s="140" t="str">
        <f>IF($B77=0,"",SUMIFS(INPUT_DATA!J:J,INPUT_DATA!$A:$A,$B77,INPUT_DATA!$B:$B,"S"))</f>
        <v/>
      </c>
      <c r="K77" s="140" t="str">
        <f>IF($B77=0,"",SUMIFS(INPUT_DATA!K:K,INPUT_DATA!$A:$A,$B77,INPUT_DATA!$B:$B,"S"))</f>
        <v/>
      </c>
      <c r="L77" s="140" t="str">
        <f>IF($B77=0,"",SUMIFS(INPUT_DATA!L:L,INPUT_DATA!$A:$A,$B77,INPUT_DATA!$B:$B,"S"))</f>
        <v/>
      </c>
      <c r="M77" s="140" t="str">
        <f>IF($B77=0,"",SUMIFS(INPUT_DATA!M:M,INPUT_DATA!$A:$A,$B77,INPUT_DATA!$B:$B,"S"))</f>
        <v/>
      </c>
      <c r="N77" s="140" t="str">
        <f>IF($B77=0,"",SUMIFS(INPUT_DATA!N:N,INPUT_DATA!$A:$A,$B77,INPUT_DATA!$B:$B,"S"))</f>
        <v/>
      </c>
      <c r="O77" s="141" t="str">
        <f t="shared" si="7"/>
        <v/>
      </c>
      <c r="P77" s="142" t="str">
        <f>IF($B77=0,"",SUMIFS(INPUT_DATA!O:O,INPUT_DATA!$A:$A,$B77,INPUT_DATA!$B:$B,"S"))</f>
        <v/>
      </c>
      <c r="Q77" s="142" t="str">
        <f t="shared" si="8"/>
        <v/>
      </c>
      <c r="R77" s="142" t="str">
        <f>IF($B77=0,"",SUMIFS(INPUT_DATA!BL:BL,INPUT_DATA!$A:$A,$B77,INPUT_DATA!$B:$B,"S"))</f>
        <v/>
      </c>
      <c r="S77" s="143" t="str">
        <f>IF($B77=0,"",SUMIFS(INPUT_DATA!P:P,INPUT_DATA!$A:$A,$B77,INPUT_DATA!$B:$B,"S"))</f>
        <v/>
      </c>
      <c r="T77" s="143" t="str">
        <f>IF($B77=0,"",SUMIFS(INPUT_DATA!Q:Q,INPUT_DATA!$A:$A,$B77,INPUT_DATA!$B:$B,"S"))</f>
        <v/>
      </c>
      <c r="U77" s="143" t="str">
        <f>IF($B77=0,"",SUMIFS(INPUT_DATA!R:R,INPUT_DATA!$A:$A,$B77,INPUT_DATA!$B:$B,"S"))</f>
        <v/>
      </c>
      <c r="V77" s="144" t="str">
        <f>IF($B77=0,"",SUMIFS(INPUT_DATA!S:S,INPUT_DATA!$A:$A,$B77,INPUT_DATA!$B:$B,"S"))</f>
        <v/>
      </c>
      <c r="W77" s="144" t="str">
        <f>IF($B77=0,"",SUMIFS(INPUT_DATA!T:T,INPUT_DATA!$A:$A,$B77,INPUT_DATA!$B:$B,"S"))</f>
        <v/>
      </c>
      <c r="X77" s="144" t="str">
        <f>IF($B77=0,"",SUMIFS(INPUT_DATA!U:U,INPUT_DATA!$A:$A,$B77,INPUT_DATA!$B:$B,"S"))</f>
        <v/>
      </c>
      <c r="Y77" s="144" t="str">
        <f>IF($B77=0,"",SUMIFS(INPUT_DATA!V:V,INPUT_DATA!$A:$A,$B77,INPUT_DATA!$B:$B,"S"))</f>
        <v/>
      </c>
      <c r="Z77" s="144" t="str">
        <f>IF($B77=0,"",SUMIFS(INPUT_DATA!W:W,INPUT_DATA!$A:$A,$B77,INPUT_DATA!$B:$B,"S"))</f>
        <v/>
      </c>
      <c r="AA77" s="144" t="str">
        <f>IF($B77=0,"",SUMIFS(INPUT_DATA!X:X,INPUT_DATA!$A:$A,$B77,INPUT_DATA!$B:$B,"S"))</f>
        <v/>
      </c>
      <c r="AB77" s="144" t="str">
        <f>IF($B77=0,"",SUMIFS(INPUT_DATA!Y:Y,INPUT_DATA!$A:$A,$B77,INPUT_DATA!$B:$B,"S"))</f>
        <v/>
      </c>
      <c r="AC77" s="144" t="str">
        <f>IF($B77=0,"",SUMIFS(INPUT_DATA!Z:Z,INPUT_DATA!$A:$A,$B77,INPUT_DATA!$B:$B,"S"))</f>
        <v/>
      </c>
      <c r="AD77" s="144" t="str">
        <f>IF($B77=0,"",SUMIFS(INPUT_DATA!AA:AA,INPUT_DATA!$A:$A,$B77,INPUT_DATA!$B:$B,"S"))</f>
        <v/>
      </c>
      <c r="AE77" s="144" t="str">
        <f>IF($B77=0,"",SUMIFS(INPUT_DATA!AB:AB,INPUT_DATA!$A:$A,$B77,INPUT_DATA!$B:$B,"S"))</f>
        <v/>
      </c>
      <c r="AF77" s="144" t="str">
        <f>IF($B77=0,"",SUMIFS(INPUT_DATA!AC:AC,INPUT_DATA!$A:$A,$B77,INPUT_DATA!$B:$B,"S"))</f>
        <v/>
      </c>
      <c r="AG77" s="144" t="str">
        <f>IF($B77=0,"",SUMIFS(INPUT_DATA!AD:AD,INPUT_DATA!$A:$A,$B77,INPUT_DATA!$B:$B,"S"))</f>
        <v/>
      </c>
      <c r="AH77" s="144" t="str">
        <f>IF($B77=0,"",SUMIFS(INPUT_DATA!AE:AE,INPUT_DATA!$A:$A,$B77,INPUT_DATA!$B:$B,"S"))</f>
        <v/>
      </c>
      <c r="AI77" s="144" t="str">
        <f>IF($B77=0,"",SUMIFS(INPUT_DATA!AF:AF,INPUT_DATA!$A:$A,$B77,INPUT_DATA!$B:$B,"S"))</f>
        <v/>
      </c>
      <c r="AJ77" s="144" t="str">
        <f>IF($B77=0,"",SUMIFS(INPUT_DATA!AG:AG,INPUT_DATA!$A:$A,$B77,INPUT_DATA!$B:$B,"S"))</f>
        <v/>
      </c>
      <c r="AK77" s="144" t="str">
        <f>IF($B77=0,"",SUMIFS(INPUT_DATA!AK:AK,INPUT_DATA!$A:$A,$B77,INPUT_DATA!$B:$B,"S"))</f>
        <v/>
      </c>
      <c r="AL77" s="144" t="str">
        <f>IF($B77=0,"",SUMIFS(INPUT_DATA!AL:AL,INPUT_DATA!$A:$A,$B77,INPUT_DATA!$B:$B,"S"))</f>
        <v/>
      </c>
      <c r="AM77" s="144" t="str">
        <f>IF($B77=0,"",SUMIFS(INPUT_DATA!AM:AM,INPUT_DATA!$A:$A,$B77,INPUT_DATA!$B:$B,"S"))</f>
        <v/>
      </c>
      <c r="AN77" s="144" t="str">
        <f>IF($B77=0,"",SUMIFS(INPUT_DATA!AN:AN,INPUT_DATA!$A:$A,$B77,INPUT_DATA!$B:$B,"S"))</f>
        <v/>
      </c>
      <c r="AO77" s="144" t="str">
        <f>IF($B77=0,"",SUMIFS(INPUT_DATA!AO:AO,INPUT_DATA!$A:$A,$B77,INPUT_DATA!$B:$B,"S"))</f>
        <v/>
      </c>
      <c r="AP77" s="144" t="str">
        <f>IF($B77=0,"",SUMIFS(INPUT_DATA!AP:AP,INPUT_DATA!$A:$A,$B77,INPUT_DATA!$B:$B,"S"))</f>
        <v/>
      </c>
      <c r="AQ77" s="145" t="str">
        <f t="shared" si="9"/>
        <v/>
      </c>
      <c r="AR77" s="146" t="str">
        <f t="shared" si="10"/>
        <v/>
      </c>
      <c r="AS77" s="147" t="str">
        <f t="shared" si="11"/>
        <v/>
      </c>
      <c r="AT77" s="145" t="str">
        <f>IF($B77=0,"",SUMIFS(INPUT_DATA!AQ:AQ,INPUT_DATA!$A:$A,$B77,INPUT_DATA!$B:$B,"S"))</f>
        <v/>
      </c>
      <c r="AU77" s="146" t="str">
        <f>IF($B77=0,"",SUMIFS(INPUT_DATA!AR:AR,INPUT_DATA!$A:$A,$B77,INPUT_DATA!$B:$B,"S"))</f>
        <v/>
      </c>
      <c r="AV77" s="147" t="str">
        <f>IF($B77=0,"",SUMIFS(INPUT_DATA!AS:AS,INPUT_DATA!$A:$A,$B77,INPUT_DATA!$B:$B,"S"))</f>
        <v/>
      </c>
      <c r="AW77" s="145" t="str">
        <f t="shared" si="12"/>
        <v/>
      </c>
      <c r="AX77" s="146" t="str">
        <f t="shared" si="13"/>
        <v/>
      </c>
      <c r="AY77" s="147" t="str">
        <f t="shared" si="14"/>
        <v/>
      </c>
      <c r="AZ77" s="148"/>
      <c r="BA77" s="138" t="str">
        <f>IF($B77=0,"",SUMIFS(INPUT_DATA!C:C,INPUT_DATA!$A:$A,$B77,INPUT_DATA!$B:$B,"D"))</f>
        <v/>
      </c>
      <c r="BB77" s="149" t="str">
        <f>IF($B77=0,"",SUMIFS(INPUT_DATA!E:E,INPUT_DATA!$A:$A,$B77,INPUT_DATA!$B:$B,"D"))</f>
        <v/>
      </c>
      <c r="BC77" s="149" t="str">
        <f>IF($B77=0,"",SUMIFS(INPUT_DATA!F:F,INPUT_DATA!$A:$A,$B77,INPUT_DATA!$B:$B,"D"))</f>
        <v/>
      </c>
      <c r="BD77" s="149" t="str">
        <f>IF($B77=0,"",SUMIFS(INPUT_DATA!G:G,INPUT_DATA!$A:$A,$B77,INPUT_DATA!$B:$B,"D"))</f>
        <v/>
      </c>
      <c r="BE77" s="149" t="str">
        <f>IF($B77=0,"",SUMIFS(INPUT_DATA!H:H,INPUT_DATA!$A:$A,$B77,INPUT_DATA!$B:$B,"D"))</f>
        <v/>
      </c>
      <c r="BF77" s="149" t="str">
        <f>IF($B77=0,"",SUMIFS(INPUT_DATA!I:I,INPUT_DATA!$A:$A,$B77,INPUT_DATA!$B:$B,"D"))</f>
        <v/>
      </c>
      <c r="BG77" s="149" t="str">
        <f>IF($B77=0,"",SUMIFS(INPUT_DATA!J:J,INPUT_DATA!$A:$A,$B77,INPUT_DATA!$B:$B,"D"))</f>
        <v/>
      </c>
      <c r="BH77" s="149" t="str">
        <f>IF($B77=0,"",SUMIFS(INPUT_DATA!K:K,INPUT_DATA!$A:$A,$B77,INPUT_DATA!$B:$B,"D"))</f>
        <v/>
      </c>
      <c r="BI77" s="149" t="str">
        <f>IF($B77=0,"",SUMIFS(INPUT_DATA!L:L,INPUT_DATA!$A:$A,$B77,INPUT_DATA!$B:$B,"D"))</f>
        <v/>
      </c>
      <c r="BJ77" s="149" t="str">
        <f>IF($B77=0,"",SUMIFS(INPUT_DATA!M:M,INPUT_DATA!$A:$A,$B77,INPUT_DATA!$B:$B,"D"))</f>
        <v/>
      </c>
      <c r="BK77" s="149" t="str">
        <f>IF($B77=0,"",SUMIFS(INPUT_DATA!N:N,INPUT_DATA!$A:$A,$B77,INPUT_DATA!$B:$B,"D"))</f>
        <v/>
      </c>
      <c r="BL77" s="150" t="str">
        <f t="shared" si="5"/>
        <v/>
      </c>
      <c r="BM77" s="150" t="str">
        <f>IF($B77=0,"",SUMIFS(INPUT_DATA!O:O,INPUT_DATA!$A:$A,$B77,INPUT_DATA!$B:$B,"D"))</f>
        <v/>
      </c>
      <c r="BN77" s="150" t="str">
        <f t="shared" si="15"/>
        <v/>
      </c>
      <c r="BO77" s="153" t="str">
        <f>IF($B77=0,"",SUMIFS(INPUT_DATA!P:P,INPUT_DATA!$A:$A,$B77,INPUT_DATA!$B:$B,"D"))</f>
        <v/>
      </c>
      <c r="BP77" s="139" t="str">
        <f>IF($B77=0,"",SUMIFS(INPUT_DATA!Q:Q,INPUT_DATA!$A:$A,$B77,INPUT_DATA!$B:$B,"D"))</f>
        <v/>
      </c>
      <c r="BQ77" s="139" t="str">
        <f>IF($B77=0,"",SUMIFS(INPUT_DATA!R:R,INPUT_DATA!$A:$A,$B77,INPUT_DATA!$B:$B,"D"))</f>
        <v/>
      </c>
      <c r="BR77" s="149" t="str">
        <f>IF($B77=0,"",SUMIFS(INPUT_DATA!S:S,INPUT_DATA!$A:$A,$B77,INPUT_DATA!$B:$B,"D"))</f>
        <v/>
      </c>
      <c r="BS77" s="149" t="str">
        <f>IF($B77=0,"",SUMIFS(INPUT_DATA!T:T,INPUT_DATA!$A:$A,$B77,INPUT_DATA!$B:$B,"D"))</f>
        <v/>
      </c>
      <c r="BT77" s="149" t="str">
        <f>IF($B77=0,"",SUMIFS(INPUT_DATA!U:U,INPUT_DATA!$A:$A,$B77,INPUT_DATA!$B:$B,"D"))</f>
        <v/>
      </c>
      <c r="BU77" s="149" t="str">
        <f>IF($B77=0,"",SUMIFS(INPUT_DATA!V:V,INPUT_DATA!$A:$A,$B77,INPUT_DATA!$B:$B,"D"))</f>
        <v/>
      </c>
      <c r="BV77" s="149" t="str">
        <f>IF($B77=0,"",SUMIFS(INPUT_DATA!W:W,INPUT_DATA!$A:$A,$B77,INPUT_DATA!$B:$B,"D"))</f>
        <v/>
      </c>
      <c r="BW77" s="149" t="str">
        <f>IF($B77=0,"",SUMIFS(INPUT_DATA!X:X,INPUT_DATA!$A:$A,$B77,INPUT_DATA!$B:$B,"D"))</f>
        <v/>
      </c>
      <c r="BX77" s="149" t="str">
        <f>IF($B77=0,"",SUMIFS(INPUT_DATA!Y:Y,INPUT_DATA!$A:$A,$B77,INPUT_DATA!$B:$B,"D"))</f>
        <v/>
      </c>
      <c r="BY77" s="149" t="str">
        <f>IF($B77=0,"",SUMIFS(INPUT_DATA!Z:Z,INPUT_DATA!$A:$A,$B77,INPUT_DATA!$B:$B,"D"))</f>
        <v/>
      </c>
      <c r="BZ77" s="149" t="str">
        <f>IF($B77=0,"",SUMIFS(INPUT_DATA!AA:AA,INPUT_DATA!$A:$A,$B77,INPUT_DATA!$B:$B,"D"))</f>
        <v/>
      </c>
      <c r="CA77" s="149" t="str">
        <f>IF($B77=0,"",SUMIFS(INPUT_DATA!AB:AB,INPUT_DATA!$A:$A,$B77,INPUT_DATA!$B:$B,"D"))</f>
        <v/>
      </c>
      <c r="CB77" s="149" t="str">
        <f>IF($B77=0,"",SUMIFS(INPUT_DATA!AC:AC,INPUT_DATA!$A:$A,$B77,INPUT_DATA!$B:$B,"D"))</f>
        <v/>
      </c>
      <c r="CC77" s="149" t="str">
        <f>IF($B77=0,"",SUMIFS(INPUT_DATA!AD:AD,INPUT_DATA!$A:$A,$B77,INPUT_DATA!$B:$B,"D"))</f>
        <v/>
      </c>
      <c r="CD77" s="149" t="str">
        <f>IF($B77=0,"",SUMIFS(INPUT_DATA!AE:AE,INPUT_DATA!$A:$A,$B77,INPUT_DATA!$B:$B,"D"))</f>
        <v/>
      </c>
      <c r="CE77" s="149" t="str">
        <f>IF($B77=0,"",SUMIFS(INPUT_DATA!AF:AF,INPUT_DATA!$A:$A,$B77,INPUT_DATA!$B:$B,"D"))</f>
        <v/>
      </c>
      <c r="CF77" s="149" t="str">
        <f>IF($B77=0,"",SUMIFS(INPUT_DATA!AG:AG,INPUT_DATA!$A:$A,$B77,INPUT_DATA!$B:$B,"D"))</f>
        <v/>
      </c>
      <c r="CG77" s="149" t="str">
        <f>IF($B77=0,"",SUMIFS(INPUT_DATA!AH:AH,INPUT_DATA!$A:$A,$B77,INPUT_DATA!$B:$B,"D"))</f>
        <v/>
      </c>
      <c r="CH77" s="149" t="str">
        <f>IF($B77=0,"",SUMIFS(INPUT_DATA!AI:AI,INPUT_DATA!$A:$A,$B77,INPUT_DATA!$B:$B,"D"))</f>
        <v/>
      </c>
      <c r="CI77" s="149" t="str">
        <f>IF($B77=0,"",SUMIFS(INPUT_DATA!AJ:AJ,INPUT_DATA!$A:$A,$B77,INPUT_DATA!$B:$B,"D"))</f>
        <v/>
      </c>
      <c r="CJ77" s="140" t="str">
        <f>IF($B77=0,"",SUMIFS(INPUT_DATA!AK:AK,INPUT_DATA!$A:$A,$B77,INPUT_DATA!$B:$B,"D"))</f>
        <v/>
      </c>
      <c r="CK77" s="140" t="str">
        <f>IF($B77=0,"",SUMIFS(INPUT_DATA!AL:AL,INPUT_DATA!$A:$A,$B77,INPUT_DATA!$B:$B,"D"))</f>
        <v/>
      </c>
      <c r="CL77" s="140" t="str">
        <f>IF($B77=0,"",SUMIFS(INPUT_DATA!AM:AM,INPUT_DATA!$A:$A,$B77,INPUT_DATA!$B:$B,"D"))</f>
        <v/>
      </c>
      <c r="CM77" s="140" t="str">
        <f>IF($B77=0,"",SUMIFS(INPUT_DATA!AN:AN,INPUT_DATA!$A:$A,$B77,INPUT_DATA!$B:$B,"D"))</f>
        <v/>
      </c>
      <c r="CN77" s="140" t="str">
        <f>IF($B77=0,"",SUMIFS(INPUT_DATA!AO:AO,INPUT_DATA!$A:$A,$B77,INPUT_DATA!$B:$B,"D"))</f>
        <v/>
      </c>
      <c r="CO77" s="140" t="str">
        <f>IF($B77=0,"",SUMIFS(INPUT_DATA!AP:AP,INPUT_DATA!$A:$A,$B77,INPUT_DATA!$B:$B,"D"))</f>
        <v/>
      </c>
      <c r="CP77" s="154" t="str">
        <f t="shared" si="6"/>
        <v/>
      </c>
      <c r="CQ77" s="154" t="str">
        <f t="shared" si="2"/>
        <v/>
      </c>
      <c r="CR77" s="154" t="str">
        <f t="shared" si="3"/>
        <v/>
      </c>
      <c r="CS77" s="139" t="str">
        <f>IF($B77=0,"",SUMIFS(INPUT_DATA!AQ:AQ,INPUT_DATA!$A:$A,$B77,INPUT_DATA!$B:$B,"D"))</f>
        <v/>
      </c>
      <c r="CT77" s="154" t="str">
        <f>IF($B77=0,"",SUMIFS(INPUT_DATA!AR:AR,INPUT_DATA!$A:$A,$B77,INPUT_DATA!$B:$B,"D"))</f>
        <v/>
      </c>
      <c r="CU77" s="154" t="str">
        <f>IF($B77=0,"",SUMIFS(INPUT_DATA!AS:AS,INPUT_DATA!$A:$A,$B77,INPUT_DATA!$B:$B,"D"))</f>
        <v/>
      </c>
      <c r="CV77" s="139" t="str">
        <f t="shared" si="17"/>
        <v/>
      </c>
      <c r="CW77" s="154" t="str">
        <f t="shared" si="18"/>
        <v/>
      </c>
      <c r="CX77" s="155" t="str">
        <f t="shared" si="19"/>
        <v/>
      </c>
      <c r="CY77" s="148"/>
    </row>
    <row r="78" spans="1:103">
      <c r="A78" s="156">
        <f t="shared" si="20"/>
        <v>-29</v>
      </c>
      <c r="B78" s="137">
        <f>INPUT_DATA!CR65</f>
        <v>0</v>
      </c>
      <c r="C78" s="139" t="str">
        <f>IF($B78=0,"",SUMIFS(INPUT_DATA!C:C,INPUT_DATA!$A:$A,$B78,INPUT_DATA!$B:$B,"S"))</f>
        <v/>
      </c>
      <c r="D78" s="139" t="str">
        <f>IF($B78=0,"",SUMIFS(INPUT_DATA!D:D,INPUT_DATA!$A:$A,$B78,INPUT_DATA!$B:$B,"S"))</f>
        <v/>
      </c>
      <c r="E78" s="140" t="str">
        <f>IF($B78=0,"",SUMIFS(INPUT_DATA!E:E,INPUT_DATA!$A:$A,$B78,INPUT_DATA!$B:$B,"S"))</f>
        <v/>
      </c>
      <c r="F78" s="140" t="str">
        <f>IF($B78=0,"",SUMIFS(INPUT_DATA!F:F,INPUT_DATA!$A:$A,$B78,INPUT_DATA!$B:$B,"S"))</f>
        <v/>
      </c>
      <c r="G78" s="140" t="str">
        <f>IF($B78=0,"",SUMIFS(INPUT_DATA!G:G,INPUT_DATA!$A:$A,$B78,INPUT_DATA!$B:$B,"S"))</f>
        <v/>
      </c>
      <c r="H78" s="140" t="str">
        <f>IF($B78=0,"",SUMIFS(INPUT_DATA!H:H,INPUT_DATA!$A:$A,$B78,INPUT_DATA!$B:$B,"S"))</f>
        <v/>
      </c>
      <c r="I78" s="140" t="str">
        <f>IF($B78=0,"",SUMIFS(INPUT_DATA!I:I,INPUT_DATA!$A:$A,$B78,INPUT_DATA!$B:$B,"S"))</f>
        <v/>
      </c>
      <c r="J78" s="140" t="str">
        <f>IF($B78=0,"",SUMIFS(INPUT_DATA!J:J,INPUT_DATA!$A:$A,$B78,INPUT_DATA!$B:$B,"S"))</f>
        <v/>
      </c>
      <c r="K78" s="140" t="str">
        <f>IF($B78=0,"",SUMIFS(INPUT_DATA!K:K,INPUT_DATA!$A:$A,$B78,INPUT_DATA!$B:$B,"S"))</f>
        <v/>
      </c>
      <c r="L78" s="140" t="str">
        <f>IF($B78=0,"",SUMIFS(INPUT_DATA!L:L,INPUT_DATA!$A:$A,$B78,INPUT_DATA!$B:$B,"S"))</f>
        <v/>
      </c>
      <c r="M78" s="140" t="str">
        <f>IF($B78=0,"",SUMIFS(INPUT_DATA!M:M,INPUT_DATA!$A:$A,$B78,INPUT_DATA!$B:$B,"S"))</f>
        <v/>
      </c>
      <c r="N78" s="140" t="str">
        <f>IF($B78=0,"",SUMIFS(INPUT_DATA!N:N,INPUT_DATA!$A:$A,$B78,INPUT_DATA!$B:$B,"S"))</f>
        <v/>
      </c>
      <c r="O78" s="141" t="str">
        <f t="shared" si="7"/>
        <v/>
      </c>
      <c r="P78" s="142" t="str">
        <f>IF($B78=0,"",SUMIFS(INPUT_DATA!O:O,INPUT_DATA!$A:$A,$B78,INPUT_DATA!$B:$B,"S"))</f>
        <v/>
      </c>
      <c r="Q78" s="142" t="str">
        <f t="shared" si="8"/>
        <v/>
      </c>
      <c r="R78" s="142" t="str">
        <f>IF($B78=0,"",SUMIFS(INPUT_DATA!BL:BL,INPUT_DATA!$A:$A,$B78,INPUT_DATA!$B:$B,"S"))</f>
        <v/>
      </c>
      <c r="S78" s="143" t="str">
        <f>IF($B78=0,"",SUMIFS(INPUT_DATA!P:P,INPUT_DATA!$A:$A,$B78,INPUT_DATA!$B:$B,"S"))</f>
        <v/>
      </c>
      <c r="T78" s="143" t="str">
        <f>IF($B78=0,"",SUMIFS(INPUT_DATA!Q:Q,INPUT_DATA!$A:$A,$B78,INPUT_DATA!$B:$B,"S"))</f>
        <v/>
      </c>
      <c r="U78" s="143" t="str">
        <f>IF($B78=0,"",SUMIFS(INPUT_DATA!R:R,INPUT_DATA!$A:$A,$B78,INPUT_DATA!$B:$B,"S"))</f>
        <v/>
      </c>
      <c r="V78" s="144" t="str">
        <f>IF($B78=0,"",SUMIFS(INPUT_DATA!S:S,INPUT_DATA!$A:$A,$B78,INPUT_DATA!$B:$B,"S"))</f>
        <v/>
      </c>
      <c r="W78" s="144" t="str">
        <f>IF($B78=0,"",SUMIFS(INPUT_DATA!T:T,INPUT_DATA!$A:$A,$B78,INPUT_DATA!$B:$B,"S"))</f>
        <v/>
      </c>
      <c r="X78" s="144" t="str">
        <f>IF($B78=0,"",SUMIFS(INPUT_DATA!U:U,INPUT_DATA!$A:$A,$B78,INPUT_DATA!$B:$B,"S"))</f>
        <v/>
      </c>
      <c r="Y78" s="144" t="str">
        <f>IF($B78=0,"",SUMIFS(INPUT_DATA!V:V,INPUT_DATA!$A:$A,$B78,INPUT_DATA!$B:$B,"S"))</f>
        <v/>
      </c>
      <c r="Z78" s="144" t="str">
        <f>IF($B78=0,"",SUMIFS(INPUT_DATA!W:W,INPUT_DATA!$A:$A,$B78,INPUT_DATA!$B:$B,"S"))</f>
        <v/>
      </c>
      <c r="AA78" s="144" t="str">
        <f>IF($B78=0,"",SUMIFS(INPUT_DATA!X:X,INPUT_DATA!$A:$A,$B78,INPUT_DATA!$B:$B,"S"))</f>
        <v/>
      </c>
      <c r="AB78" s="144" t="str">
        <f>IF($B78=0,"",SUMIFS(INPUT_DATA!Y:Y,INPUT_DATA!$A:$A,$B78,INPUT_DATA!$B:$B,"S"))</f>
        <v/>
      </c>
      <c r="AC78" s="144" t="str">
        <f>IF($B78=0,"",SUMIFS(INPUT_DATA!Z:Z,INPUT_DATA!$A:$A,$B78,INPUT_DATA!$B:$B,"S"))</f>
        <v/>
      </c>
      <c r="AD78" s="144" t="str">
        <f>IF($B78=0,"",SUMIFS(INPUT_DATA!AA:AA,INPUT_DATA!$A:$A,$B78,INPUT_DATA!$B:$B,"S"))</f>
        <v/>
      </c>
      <c r="AE78" s="144" t="str">
        <f>IF($B78=0,"",SUMIFS(INPUT_DATA!AB:AB,INPUT_DATA!$A:$A,$B78,INPUT_DATA!$B:$B,"S"))</f>
        <v/>
      </c>
      <c r="AF78" s="144" t="str">
        <f>IF($B78=0,"",SUMIFS(INPUT_DATA!AC:AC,INPUT_DATA!$A:$A,$B78,INPUT_DATA!$B:$B,"S"))</f>
        <v/>
      </c>
      <c r="AG78" s="144" t="str">
        <f>IF($B78=0,"",SUMIFS(INPUT_DATA!AD:AD,INPUT_DATA!$A:$A,$B78,INPUT_DATA!$B:$B,"S"))</f>
        <v/>
      </c>
      <c r="AH78" s="144" t="str">
        <f>IF($B78=0,"",SUMIFS(INPUT_DATA!AE:AE,INPUT_DATA!$A:$A,$B78,INPUT_DATA!$B:$B,"S"))</f>
        <v/>
      </c>
      <c r="AI78" s="144" t="str">
        <f>IF($B78=0,"",SUMIFS(INPUT_DATA!AF:AF,INPUT_DATA!$A:$A,$B78,INPUT_DATA!$B:$B,"S"))</f>
        <v/>
      </c>
      <c r="AJ78" s="144" t="str">
        <f>IF($B78=0,"",SUMIFS(INPUT_DATA!AG:AG,INPUT_DATA!$A:$A,$B78,INPUT_DATA!$B:$B,"S"))</f>
        <v/>
      </c>
      <c r="AK78" s="144" t="str">
        <f>IF($B78=0,"",SUMIFS(INPUT_DATA!AK:AK,INPUT_DATA!$A:$A,$B78,INPUT_DATA!$B:$B,"S"))</f>
        <v/>
      </c>
      <c r="AL78" s="144" t="str">
        <f>IF($B78=0,"",SUMIFS(INPUT_DATA!AL:AL,INPUT_DATA!$A:$A,$B78,INPUT_DATA!$B:$B,"S"))</f>
        <v/>
      </c>
      <c r="AM78" s="144" t="str">
        <f>IF($B78=0,"",SUMIFS(INPUT_DATA!AM:AM,INPUT_DATA!$A:$A,$B78,INPUT_DATA!$B:$B,"S"))</f>
        <v/>
      </c>
      <c r="AN78" s="144" t="str">
        <f>IF($B78=0,"",SUMIFS(INPUT_DATA!AN:AN,INPUT_DATA!$A:$A,$B78,INPUT_DATA!$B:$B,"S"))</f>
        <v/>
      </c>
      <c r="AO78" s="144" t="str">
        <f>IF($B78=0,"",SUMIFS(INPUT_DATA!AO:AO,INPUT_DATA!$A:$A,$B78,INPUT_DATA!$B:$B,"S"))</f>
        <v/>
      </c>
      <c r="AP78" s="144" t="str">
        <f>IF($B78=0,"",SUMIFS(INPUT_DATA!AP:AP,INPUT_DATA!$A:$A,$B78,INPUT_DATA!$B:$B,"S"))</f>
        <v/>
      </c>
      <c r="AQ78" s="145" t="str">
        <f t="shared" si="9"/>
        <v/>
      </c>
      <c r="AR78" s="146" t="str">
        <f t="shared" si="10"/>
        <v/>
      </c>
      <c r="AS78" s="147" t="str">
        <f t="shared" si="11"/>
        <v/>
      </c>
      <c r="AT78" s="145" t="str">
        <f>IF($B78=0,"",SUMIFS(INPUT_DATA!AQ:AQ,INPUT_DATA!$A:$A,$B78,INPUT_DATA!$B:$B,"S"))</f>
        <v/>
      </c>
      <c r="AU78" s="146" t="str">
        <f>IF($B78=0,"",SUMIFS(INPUT_DATA!AR:AR,INPUT_DATA!$A:$A,$B78,INPUT_DATA!$B:$B,"S"))</f>
        <v/>
      </c>
      <c r="AV78" s="147" t="str">
        <f>IF($B78=0,"",SUMIFS(INPUT_DATA!AS:AS,INPUT_DATA!$A:$A,$B78,INPUT_DATA!$B:$B,"S"))</f>
        <v/>
      </c>
      <c r="AW78" s="145" t="str">
        <f t="shared" si="12"/>
        <v/>
      </c>
      <c r="AX78" s="146" t="str">
        <f t="shared" si="13"/>
        <v/>
      </c>
      <c r="AY78" s="147" t="str">
        <f t="shared" si="14"/>
        <v/>
      </c>
      <c r="AZ78" s="148"/>
      <c r="BA78" s="138" t="str">
        <f>IF($B78=0,"",SUMIFS(INPUT_DATA!C:C,INPUT_DATA!$A:$A,$B78,INPUT_DATA!$B:$B,"D"))</f>
        <v/>
      </c>
      <c r="BB78" s="149" t="str">
        <f>IF($B78=0,"",SUMIFS(INPUT_DATA!E:E,INPUT_DATA!$A:$A,$B78,INPUT_DATA!$B:$B,"D"))</f>
        <v/>
      </c>
      <c r="BC78" s="149" t="str">
        <f>IF($B78=0,"",SUMIFS(INPUT_DATA!F:F,INPUT_DATA!$A:$A,$B78,INPUT_DATA!$B:$B,"D"))</f>
        <v/>
      </c>
      <c r="BD78" s="149" t="str">
        <f>IF($B78=0,"",SUMIFS(INPUT_DATA!G:G,INPUT_DATA!$A:$A,$B78,INPUT_DATA!$B:$B,"D"))</f>
        <v/>
      </c>
      <c r="BE78" s="149" t="str">
        <f>IF($B78=0,"",SUMIFS(INPUT_DATA!H:H,INPUT_DATA!$A:$A,$B78,INPUT_DATA!$B:$B,"D"))</f>
        <v/>
      </c>
      <c r="BF78" s="149" t="str">
        <f>IF($B78=0,"",SUMIFS(INPUT_DATA!I:I,INPUT_DATA!$A:$A,$B78,INPUT_DATA!$B:$B,"D"))</f>
        <v/>
      </c>
      <c r="BG78" s="149" t="str">
        <f>IF($B78=0,"",SUMIFS(INPUT_DATA!J:J,INPUT_DATA!$A:$A,$B78,INPUT_DATA!$B:$B,"D"))</f>
        <v/>
      </c>
      <c r="BH78" s="149" t="str">
        <f>IF($B78=0,"",SUMIFS(INPUT_DATA!K:K,INPUT_DATA!$A:$A,$B78,INPUT_DATA!$B:$B,"D"))</f>
        <v/>
      </c>
      <c r="BI78" s="149" t="str">
        <f>IF($B78=0,"",SUMIFS(INPUT_DATA!L:L,INPUT_DATA!$A:$A,$B78,INPUT_DATA!$B:$B,"D"))</f>
        <v/>
      </c>
      <c r="BJ78" s="149" t="str">
        <f>IF($B78=0,"",SUMIFS(INPUT_DATA!M:M,INPUT_DATA!$A:$A,$B78,INPUT_DATA!$B:$B,"D"))</f>
        <v/>
      </c>
      <c r="BK78" s="149" t="str">
        <f>IF($B78=0,"",SUMIFS(INPUT_DATA!N:N,INPUT_DATA!$A:$A,$B78,INPUT_DATA!$B:$B,"D"))</f>
        <v/>
      </c>
      <c r="BL78" s="150" t="str">
        <f t="shared" si="5"/>
        <v/>
      </c>
      <c r="BM78" s="150" t="str">
        <f>IF($B78=0,"",SUMIFS(INPUT_DATA!O:O,INPUT_DATA!$A:$A,$B78,INPUT_DATA!$B:$B,"D"))</f>
        <v/>
      </c>
      <c r="BN78" s="150" t="str">
        <f t="shared" si="15"/>
        <v/>
      </c>
      <c r="BO78" s="153" t="str">
        <f>IF($B78=0,"",SUMIFS(INPUT_DATA!P:P,INPUT_DATA!$A:$A,$B78,INPUT_DATA!$B:$B,"D"))</f>
        <v/>
      </c>
      <c r="BP78" s="139" t="str">
        <f>IF($B78=0,"",SUMIFS(INPUT_DATA!Q:Q,INPUT_DATA!$A:$A,$B78,INPUT_DATA!$B:$B,"D"))</f>
        <v/>
      </c>
      <c r="BQ78" s="139" t="str">
        <f>IF($B78=0,"",SUMIFS(INPUT_DATA!R:R,INPUT_DATA!$A:$A,$B78,INPUT_DATA!$B:$B,"D"))</f>
        <v/>
      </c>
      <c r="BR78" s="149" t="str">
        <f>IF($B78=0,"",SUMIFS(INPUT_DATA!S:S,INPUT_DATA!$A:$A,$B78,INPUT_DATA!$B:$B,"D"))</f>
        <v/>
      </c>
      <c r="BS78" s="149" t="str">
        <f>IF($B78=0,"",SUMIFS(INPUT_DATA!T:T,INPUT_DATA!$A:$A,$B78,INPUT_DATA!$B:$B,"D"))</f>
        <v/>
      </c>
      <c r="BT78" s="149" t="str">
        <f>IF($B78=0,"",SUMIFS(INPUT_DATA!U:U,INPUT_DATA!$A:$A,$B78,INPUT_DATA!$B:$B,"D"))</f>
        <v/>
      </c>
      <c r="BU78" s="149" t="str">
        <f>IF($B78=0,"",SUMIFS(INPUT_DATA!V:V,INPUT_DATA!$A:$A,$B78,INPUT_DATA!$B:$B,"D"))</f>
        <v/>
      </c>
      <c r="BV78" s="149" t="str">
        <f>IF($B78=0,"",SUMIFS(INPUT_DATA!W:W,INPUT_DATA!$A:$A,$B78,INPUT_DATA!$B:$B,"D"))</f>
        <v/>
      </c>
      <c r="BW78" s="149" t="str">
        <f>IF($B78=0,"",SUMIFS(INPUT_DATA!X:X,INPUT_DATA!$A:$A,$B78,INPUT_DATA!$B:$B,"D"))</f>
        <v/>
      </c>
      <c r="BX78" s="149" t="str">
        <f>IF($B78=0,"",SUMIFS(INPUT_DATA!Y:Y,INPUT_DATA!$A:$A,$B78,INPUT_DATA!$B:$B,"D"))</f>
        <v/>
      </c>
      <c r="BY78" s="149" t="str">
        <f>IF($B78=0,"",SUMIFS(INPUT_DATA!Z:Z,INPUT_DATA!$A:$A,$B78,INPUT_DATA!$B:$B,"D"))</f>
        <v/>
      </c>
      <c r="BZ78" s="149" t="str">
        <f>IF($B78=0,"",SUMIFS(INPUT_DATA!AA:AA,INPUT_DATA!$A:$A,$B78,INPUT_DATA!$B:$B,"D"))</f>
        <v/>
      </c>
      <c r="CA78" s="149" t="str">
        <f>IF($B78=0,"",SUMIFS(INPUT_DATA!AB:AB,INPUT_DATA!$A:$A,$B78,INPUT_DATA!$B:$B,"D"))</f>
        <v/>
      </c>
      <c r="CB78" s="149" t="str">
        <f>IF($B78=0,"",SUMIFS(INPUT_DATA!AC:AC,INPUT_DATA!$A:$A,$B78,INPUT_DATA!$B:$B,"D"))</f>
        <v/>
      </c>
      <c r="CC78" s="149" t="str">
        <f>IF($B78=0,"",SUMIFS(INPUT_DATA!AD:AD,INPUT_DATA!$A:$A,$B78,INPUT_DATA!$B:$B,"D"))</f>
        <v/>
      </c>
      <c r="CD78" s="149" t="str">
        <f>IF($B78=0,"",SUMIFS(INPUT_DATA!AE:AE,INPUT_DATA!$A:$A,$B78,INPUT_DATA!$B:$B,"D"))</f>
        <v/>
      </c>
      <c r="CE78" s="149" t="str">
        <f>IF($B78=0,"",SUMIFS(INPUT_DATA!AF:AF,INPUT_DATA!$A:$A,$B78,INPUT_DATA!$B:$B,"D"))</f>
        <v/>
      </c>
      <c r="CF78" s="149" t="str">
        <f>IF($B78=0,"",SUMIFS(INPUT_DATA!AG:AG,INPUT_DATA!$A:$A,$B78,INPUT_DATA!$B:$B,"D"))</f>
        <v/>
      </c>
      <c r="CG78" s="149" t="str">
        <f>IF($B78=0,"",SUMIFS(INPUT_DATA!AH:AH,INPUT_DATA!$A:$A,$B78,INPUT_DATA!$B:$B,"D"))</f>
        <v/>
      </c>
      <c r="CH78" s="149" t="str">
        <f>IF($B78=0,"",SUMIFS(INPUT_DATA!AI:AI,INPUT_DATA!$A:$A,$B78,INPUT_DATA!$B:$B,"D"))</f>
        <v/>
      </c>
      <c r="CI78" s="149" t="str">
        <f>IF($B78=0,"",SUMIFS(INPUT_DATA!AJ:AJ,INPUT_DATA!$A:$A,$B78,INPUT_DATA!$B:$B,"D"))</f>
        <v/>
      </c>
      <c r="CJ78" s="140" t="str">
        <f>IF($B78=0,"",SUMIFS(INPUT_DATA!AK:AK,INPUT_DATA!$A:$A,$B78,INPUT_DATA!$B:$B,"D"))</f>
        <v/>
      </c>
      <c r="CK78" s="140" t="str">
        <f>IF($B78=0,"",SUMIFS(INPUT_DATA!AL:AL,INPUT_DATA!$A:$A,$B78,INPUT_DATA!$B:$B,"D"))</f>
        <v/>
      </c>
      <c r="CL78" s="140" t="str">
        <f>IF($B78=0,"",SUMIFS(INPUT_DATA!AM:AM,INPUT_DATA!$A:$A,$B78,INPUT_DATA!$B:$B,"D"))</f>
        <v/>
      </c>
      <c r="CM78" s="140" t="str">
        <f>IF($B78=0,"",SUMIFS(INPUT_DATA!AN:AN,INPUT_DATA!$A:$A,$B78,INPUT_DATA!$B:$B,"D"))</f>
        <v/>
      </c>
      <c r="CN78" s="140" t="str">
        <f>IF($B78=0,"",SUMIFS(INPUT_DATA!AO:AO,INPUT_DATA!$A:$A,$B78,INPUT_DATA!$B:$B,"D"))</f>
        <v/>
      </c>
      <c r="CO78" s="140" t="str">
        <f>IF($B78=0,"",SUMIFS(INPUT_DATA!AP:AP,INPUT_DATA!$A:$A,$B78,INPUT_DATA!$B:$B,"D"))</f>
        <v/>
      </c>
      <c r="CP78" s="154" t="str">
        <f t="shared" si="6"/>
        <v/>
      </c>
      <c r="CQ78" s="154" t="str">
        <f t="shared" si="2"/>
        <v/>
      </c>
      <c r="CR78" s="154" t="str">
        <f t="shared" si="3"/>
        <v/>
      </c>
      <c r="CS78" s="139" t="str">
        <f>IF($B78=0,"",SUMIFS(INPUT_DATA!AQ:AQ,INPUT_DATA!$A:$A,$B78,INPUT_DATA!$B:$B,"D"))</f>
        <v/>
      </c>
      <c r="CT78" s="154" t="str">
        <f>IF($B78=0,"",SUMIFS(INPUT_DATA!AR:AR,INPUT_DATA!$A:$A,$B78,INPUT_DATA!$B:$B,"D"))</f>
        <v/>
      </c>
      <c r="CU78" s="154" t="str">
        <f>IF($B78=0,"",SUMIFS(INPUT_DATA!AS:AS,INPUT_DATA!$A:$A,$B78,INPUT_DATA!$B:$B,"D"))</f>
        <v/>
      </c>
      <c r="CV78" s="139" t="str">
        <f t="shared" si="17"/>
        <v/>
      </c>
      <c r="CW78" s="154" t="str">
        <f t="shared" si="18"/>
        <v/>
      </c>
      <c r="CX78" s="155" t="str">
        <f t="shared" si="19"/>
        <v/>
      </c>
      <c r="CY78" s="148"/>
    </row>
    <row r="79" spans="1:103">
      <c r="A79" s="156">
        <f t="shared" si="20"/>
        <v>-30</v>
      </c>
      <c r="B79" s="137">
        <f>INPUT_DATA!CR66</f>
        <v>0</v>
      </c>
      <c r="C79" s="139" t="str">
        <f>IF($B79=0,"",SUMIFS(INPUT_DATA!C:C,INPUT_DATA!$A:$A,$B79,INPUT_DATA!$B:$B,"S"))</f>
        <v/>
      </c>
      <c r="D79" s="139" t="str">
        <f>IF($B79=0,"",SUMIFS(INPUT_DATA!D:D,INPUT_DATA!$A:$A,$B79,INPUT_DATA!$B:$B,"S"))</f>
        <v/>
      </c>
      <c r="E79" s="140" t="str">
        <f>IF($B79=0,"",SUMIFS(INPUT_DATA!E:E,INPUT_DATA!$A:$A,$B79,INPUT_DATA!$B:$B,"S"))</f>
        <v/>
      </c>
      <c r="F79" s="140" t="str">
        <f>IF($B79=0,"",SUMIFS(INPUT_DATA!F:F,INPUT_DATA!$A:$A,$B79,INPUT_DATA!$B:$B,"S"))</f>
        <v/>
      </c>
      <c r="G79" s="140" t="str">
        <f>IF($B79=0,"",SUMIFS(INPUT_DATA!G:G,INPUT_DATA!$A:$A,$B79,INPUT_DATA!$B:$B,"S"))</f>
        <v/>
      </c>
      <c r="H79" s="140" t="str">
        <f>IF($B79=0,"",SUMIFS(INPUT_DATA!H:H,INPUT_DATA!$A:$A,$B79,INPUT_DATA!$B:$B,"S"))</f>
        <v/>
      </c>
      <c r="I79" s="140" t="str">
        <f>IF($B79=0,"",SUMIFS(INPUT_DATA!I:I,INPUT_DATA!$A:$A,$B79,INPUT_DATA!$B:$B,"S"))</f>
        <v/>
      </c>
      <c r="J79" s="140" t="str">
        <f>IF($B79=0,"",SUMIFS(INPUT_DATA!J:J,INPUT_DATA!$A:$A,$B79,INPUT_DATA!$B:$B,"S"))</f>
        <v/>
      </c>
      <c r="K79" s="140" t="str">
        <f>IF($B79=0,"",SUMIFS(INPUT_DATA!K:K,INPUT_DATA!$A:$A,$B79,INPUT_DATA!$B:$B,"S"))</f>
        <v/>
      </c>
      <c r="L79" s="140" t="str">
        <f>IF($B79=0,"",SUMIFS(INPUT_DATA!L:L,INPUT_DATA!$A:$A,$B79,INPUT_DATA!$B:$B,"S"))</f>
        <v/>
      </c>
      <c r="M79" s="140" t="str">
        <f>IF($B79=0,"",SUMIFS(INPUT_DATA!M:M,INPUT_DATA!$A:$A,$B79,INPUT_DATA!$B:$B,"S"))</f>
        <v/>
      </c>
      <c r="N79" s="140" t="str">
        <f>IF($B79=0,"",SUMIFS(INPUT_DATA!N:N,INPUT_DATA!$A:$A,$B79,INPUT_DATA!$B:$B,"S"))</f>
        <v/>
      </c>
      <c r="O79" s="141" t="str">
        <f t="shared" si="7"/>
        <v/>
      </c>
      <c r="P79" s="142" t="str">
        <f>IF($B79=0,"",SUMIFS(INPUT_DATA!O:O,INPUT_DATA!$A:$A,$B79,INPUT_DATA!$B:$B,"S"))</f>
        <v/>
      </c>
      <c r="Q79" s="142" t="str">
        <f t="shared" si="8"/>
        <v/>
      </c>
      <c r="R79" s="142" t="str">
        <f>IF($B79=0,"",SUMIFS(INPUT_DATA!BL:BL,INPUT_DATA!$A:$A,$B79,INPUT_DATA!$B:$B,"S"))</f>
        <v/>
      </c>
      <c r="S79" s="143" t="str">
        <f>IF($B79=0,"",SUMIFS(INPUT_DATA!P:P,INPUT_DATA!$A:$A,$B79,INPUT_DATA!$B:$B,"S"))</f>
        <v/>
      </c>
      <c r="T79" s="143" t="str">
        <f>IF($B79=0,"",SUMIFS(INPUT_DATA!Q:Q,INPUT_DATA!$A:$A,$B79,INPUT_DATA!$B:$B,"S"))</f>
        <v/>
      </c>
      <c r="U79" s="143" t="str">
        <f>IF($B79=0,"",SUMIFS(INPUT_DATA!R:R,INPUT_DATA!$A:$A,$B79,INPUT_DATA!$B:$B,"S"))</f>
        <v/>
      </c>
      <c r="V79" s="144" t="str">
        <f>IF($B79=0,"",SUMIFS(INPUT_DATA!S:S,INPUT_DATA!$A:$A,$B79,INPUT_DATA!$B:$B,"S"))</f>
        <v/>
      </c>
      <c r="W79" s="144" t="str">
        <f>IF($B79=0,"",SUMIFS(INPUT_DATA!T:T,INPUT_DATA!$A:$A,$B79,INPUT_DATA!$B:$B,"S"))</f>
        <v/>
      </c>
      <c r="X79" s="144" t="str">
        <f>IF($B79=0,"",SUMIFS(INPUT_DATA!U:U,INPUT_DATA!$A:$A,$B79,INPUT_DATA!$B:$B,"S"))</f>
        <v/>
      </c>
      <c r="Y79" s="144" t="str">
        <f>IF($B79=0,"",SUMIFS(INPUT_DATA!V:V,INPUT_DATA!$A:$A,$B79,INPUT_DATA!$B:$B,"S"))</f>
        <v/>
      </c>
      <c r="Z79" s="144" t="str">
        <f>IF($B79=0,"",SUMIFS(INPUT_DATA!W:W,INPUT_DATA!$A:$A,$B79,INPUT_DATA!$B:$B,"S"))</f>
        <v/>
      </c>
      <c r="AA79" s="144" t="str">
        <f>IF($B79=0,"",SUMIFS(INPUT_DATA!X:X,INPUT_DATA!$A:$A,$B79,INPUT_DATA!$B:$B,"S"))</f>
        <v/>
      </c>
      <c r="AB79" s="144" t="str">
        <f>IF($B79=0,"",SUMIFS(INPUT_DATA!Y:Y,INPUT_DATA!$A:$A,$B79,INPUT_DATA!$B:$B,"S"))</f>
        <v/>
      </c>
      <c r="AC79" s="144" t="str">
        <f>IF($B79=0,"",SUMIFS(INPUT_DATA!Z:Z,INPUT_DATA!$A:$A,$B79,INPUT_DATA!$B:$B,"S"))</f>
        <v/>
      </c>
      <c r="AD79" s="144" t="str">
        <f>IF($B79=0,"",SUMIFS(INPUT_DATA!AA:AA,INPUT_DATA!$A:$A,$B79,INPUT_DATA!$B:$B,"S"))</f>
        <v/>
      </c>
      <c r="AE79" s="144" t="str">
        <f>IF($B79=0,"",SUMIFS(INPUT_DATA!AB:AB,INPUT_DATA!$A:$A,$B79,INPUT_DATA!$B:$B,"S"))</f>
        <v/>
      </c>
      <c r="AF79" s="144" t="str">
        <f>IF($B79=0,"",SUMIFS(INPUT_DATA!AC:AC,INPUT_DATA!$A:$A,$B79,INPUT_DATA!$B:$B,"S"))</f>
        <v/>
      </c>
      <c r="AG79" s="144" t="str">
        <f>IF($B79=0,"",SUMIFS(INPUT_DATA!AD:AD,INPUT_DATA!$A:$A,$B79,INPUT_DATA!$B:$B,"S"))</f>
        <v/>
      </c>
      <c r="AH79" s="144" t="str">
        <f>IF($B79=0,"",SUMIFS(INPUT_DATA!AE:AE,INPUT_DATA!$A:$A,$B79,INPUT_DATA!$B:$B,"S"))</f>
        <v/>
      </c>
      <c r="AI79" s="144" t="str">
        <f>IF($B79=0,"",SUMIFS(INPUT_DATA!AF:AF,INPUT_DATA!$A:$A,$B79,INPUT_DATA!$B:$B,"S"))</f>
        <v/>
      </c>
      <c r="AJ79" s="144" t="str">
        <f>IF($B79=0,"",SUMIFS(INPUT_DATA!AG:AG,INPUT_DATA!$A:$A,$B79,INPUT_DATA!$B:$B,"S"))</f>
        <v/>
      </c>
      <c r="AK79" s="144" t="str">
        <f>IF($B79=0,"",SUMIFS(INPUT_DATA!AK:AK,INPUT_DATA!$A:$A,$B79,INPUT_DATA!$B:$B,"S"))</f>
        <v/>
      </c>
      <c r="AL79" s="144" t="str">
        <f>IF($B79=0,"",SUMIFS(INPUT_DATA!AL:AL,INPUT_DATA!$A:$A,$B79,INPUT_DATA!$B:$B,"S"))</f>
        <v/>
      </c>
      <c r="AM79" s="144" t="str">
        <f>IF($B79=0,"",SUMIFS(INPUT_DATA!AM:AM,INPUT_DATA!$A:$A,$B79,INPUT_DATA!$B:$B,"S"))</f>
        <v/>
      </c>
      <c r="AN79" s="144" t="str">
        <f>IF($B79=0,"",SUMIFS(INPUT_DATA!AN:AN,INPUT_DATA!$A:$A,$B79,INPUT_DATA!$B:$B,"S"))</f>
        <v/>
      </c>
      <c r="AO79" s="144" t="str">
        <f>IF($B79=0,"",SUMIFS(INPUT_DATA!AO:AO,INPUT_DATA!$A:$A,$B79,INPUT_DATA!$B:$B,"S"))</f>
        <v/>
      </c>
      <c r="AP79" s="144" t="str">
        <f>IF($B79=0,"",SUMIFS(INPUT_DATA!AP:AP,INPUT_DATA!$A:$A,$B79,INPUT_DATA!$B:$B,"S"))</f>
        <v/>
      </c>
      <c r="AQ79" s="145" t="str">
        <f t="shared" si="9"/>
        <v/>
      </c>
      <c r="AR79" s="146" t="str">
        <f t="shared" si="10"/>
        <v/>
      </c>
      <c r="AS79" s="147" t="str">
        <f t="shared" si="11"/>
        <v/>
      </c>
      <c r="AT79" s="145" t="str">
        <f>IF($B79=0,"",SUMIFS(INPUT_DATA!AQ:AQ,INPUT_DATA!$A:$A,$B79,INPUT_DATA!$B:$B,"S"))</f>
        <v/>
      </c>
      <c r="AU79" s="146" t="str">
        <f>IF($B79=0,"",SUMIFS(INPUT_DATA!AR:AR,INPUT_DATA!$A:$A,$B79,INPUT_DATA!$B:$B,"S"))</f>
        <v/>
      </c>
      <c r="AV79" s="147" t="str">
        <f>IF($B79=0,"",SUMIFS(INPUT_DATA!AS:AS,INPUT_DATA!$A:$A,$B79,INPUT_DATA!$B:$B,"S"))</f>
        <v/>
      </c>
      <c r="AW79" s="145" t="str">
        <f t="shared" si="12"/>
        <v/>
      </c>
      <c r="AX79" s="146" t="str">
        <f t="shared" si="13"/>
        <v/>
      </c>
      <c r="AY79" s="147" t="str">
        <f t="shared" si="14"/>
        <v/>
      </c>
      <c r="AZ79" s="148"/>
      <c r="BA79" s="138" t="str">
        <f>IF($B79=0,"",SUMIFS(INPUT_DATA!C:C,INPUT_DATA!$A:$A,$B79,INPUT_DATA!$B:$B,"D"))</f>
        <v/>
      </c>
      <c r="BB79" s="149" t="str">
        <f>IF($B79=0,"",SUMIFS(INPUT_DATA!E:E,INPUT_DATA!$A:$A,$B79,INPUT_DATA!$B:$B,"D"))</f>
        <v/>
      </c>
      <c r="BC79" s="149" t="str">
        <f>IF($B79=0,"",SUMIFS(INPUT_DATA!F:F,INPUT_DATA!$A:$A,$B79,INPUT_DATA!$B:$B,"D"))</f>
        <v/>
      </c>
      <c r="BD79" s="149" t="str">
        <f>IF($B79=0,"",SUMIFS(INPUT_DATA!G:G,INPUT_DATA!$A:$A,$B79,INPUT_DATA!$B:$B,"D"))</f>
        <v/>
      </c>
      <c r="BE79" s="149" t="str">
        <f>IF($B79=0,"",SUMIFS(INPUT_DATA!H:H,INPUT_DATA!$A:$A,$B79,INPUT_DATA!$B:$B,"D"))</f>
        <v/>
      </c>
      <c r="BF79" s="149" t="str">
        <f>IF($B79=0,"",SUMIFS(INPUT_DATA!I:I,INPUT_DATA!$A:$A,$B79,INPUT_DATA!$B:$B,"D"))</f>
        <v/>
      </c>
      <c r="BG79" s="149" t="str">
        <f>IF($B79=0,"",SUMIFS(INPUT_DATA!J:J,INPUT_DATA!$A:$A,$B79,INPUT_DATA!$B:$B,"D"))</f>
        <v/>
      </c>
      <c r="BH79" s="149" t="str">
        <f>IF($B79=0,"",SUMIFS(INPUT_DATA!K:K,INPUT_DATA!$A:$A,$B79,INPUT_DATA!$B:$B,"D"))</f>
        <v/>
      </c>
      <c r="BI79" s="149" t="str">
        <f>IF($B79=0,"",SUMIFS(INPUT_DATA!L:L,INPUT_DATA!$A:$A,$B79,INPUT_DATA!$B:$B,"D"))</f>
        <v/>
      </c>
      <c r="BJ79" s="149" t="str">
        <f>IF($B79=0,"",SUMIFS(INPUT_DATA!M:M,INPUT_DATA!$A:$A,$B79,INPUT_DATA!$B:$B,"D"))</f>
        <v/>
      </c>
      <c r="BK79" s="149" t="str">
        <f>IF($B79=0,"",SUMIFS(INPUT_DATA!N:N,INPUT_DATA!$A:$A,$B79,INPUT_DATA!$B:$B,"D"))</f>
        <v/>
      </c>
      <c r="BL79" s="150" t="str">
        <f t="shared" si="5"/>
        <v/>
      </c>
      <c r="BM79" s="150" t="str">
        <f>IF($B79=0,"",SUMIFS(INPUT_DATA!O:O,INPUT_DATA!$A:$A,$B79,INPUT_DATA!$B:$B,"D"))</f>
        <v/>
      </c>
      <c r="BN79" s="150" t="str">
        <f t="shared" si="15"/>
        <v/>
      </c>
      <c r="BO79" s="153" t="str">
        <f>IF($B79=0,"",SUMIFS(INPUT_DATA!P:P,INPUT_DATA!$A:$A,$B79,INPUT_DATA!$B:$B,"D"))</f>
        <v/>
      </c>
      <c r="BP79" s="139" t="str">
        <f>IF($B79=0,"",SUMIFS(INPUT_DATA!Q:Q,INPUT_DATA!$A:$A,$B79,INPUT_DATA!$B:$B,"D"))</f>
        <v/>
      </c>
      <c r="BQ79" s="139" t="str">
        <f>IF($B79=0,"",SUMIFS(INPUT_DATA!R:R,INPUT_DATA!$A:$A,$B79,INPUT_DATA!$B:$B,"D"))</f>
        <v/>
      </c>
      <c r="BR79" s="149" t="str">
        <f>IF($B79=0,"",SUMIFS(INPUT_DATA!S:S,INPUT_DATA!$A:$A,$B79,INPUT_DATA!$B:$B,"D"))</f>
        <v/>
      </c>
      <c r="BS79" s="149" t="str">
        <f>IF($B79=0,"",SUMIFS(INPUT_DATA!T:T,INPUT_DATA!$A:$A,$B79,INPUT_DATA!$B:$B,"D"))</f>
        <v/>
      </c>
      <c r="BT79" s="149" t="str">
        <f>IF($B79=0,"",SUMIFS(INPUT_DATA!U:U,INPUT_DATA!$A:$A,$B79,INPUT_DATA!$B:$B,"D"))</f>
        <v/>
      </c>
      <c r="BU79" s="149" t="str">
        <f>IF($B79=0,"",SUMIFS(INPUT_DATA!V:V,INPUT_DATA!$A:$A,$B79,INPUT_DATA!$B:$B,"D"))</f>
        <v/>
      </c>
      <c r="BV79" s="149" t="str">
        <f>IF($B79=0,"",SUMIFS(INPUT_DATA!W:W,INPUT_DATA!$A:$A,$B79,INPUT_DATA!$B:$B,"D"))</f>
        <v/>
      </c>
      <c r="BW79" s="149" t="str">
        <f>IF($B79=0,"",SUMIFS(INPUT_DATA!X:X,INPUT_DATA!$A:$A,$B79,INPUT_DATA!$B:$B,"D"))</f>
        <v/>
      </c>
      <c r="BX79" s="149" t="str">
        <f>IF($B79=0,"",SUMIFS(INPUT_DATA!Y:Y,INPUT_DATA!$A:$A,$B79,INPUT_DATA!$B:$B,"D"))</f>
        <v/>
      </c>
      <c r="BY79" s="149" t="str">
        <f>IF($B79=0,"",SUMIFS(INPUT_DATA!Z:Z,INPUT_DATA!$A:$A,$B79,INPUT_DATA!$B:$B,"D"))</f>
        <v/>
      </c>
      <c r="BZ79" s="149" t="str">
        <f>IF($B79=0,"",SUMIFS(INPUT_DATA!AA:AA,INPUT_DATA!$A:$A,$B79,INPUT_DATA!$B:$B,"D"))</f>
        <v/>
      </c>
      <c r="CA79" s="149" t="str">
        <f>IF($B79=0,"",SUMIFS(INPUT_DATA!AB:AB,INPUT_DATA!$A:$A,$B79,INPUT_DATA!$B:$B,"D"))</f>
        <v/>
      </c>
      <c r="CB79" s="149" t="str">
        <f>IF($B79=0,"",SUMIFS(INPUT_DATA!AC:AC,INPUT_DATA!$A:$A,$B79,INPUT_DATA!$B:$B,"D"))</f>
        <v/>
      </c>
      <c r="CC79" s="149" t="str">
        <f>IF($B79=0,"",SUMIFS(INPUT_DATA!AD:AD,INPUT_DATA!$A:$A,$B79,INPUT_DATA!$B:$B,"D"))</f>
        <v/>
      </c>
      <c r="CD79" s="149" t="str">
        <f>IF($B79=0,"",SUMIFS(INPUT_DATA!AE:AE,INPUT_DATA!$A:$A,$B79,INPUT_DATA!$B:$B,"D"))</f>
        <v/>
      </c>
      <c r="CE79" s="149" t="str">
        <f>IF($B79=0,"",SUMIFS(INPUT_DATA!AF:AF,INPUT_DATA!$A:$A,$B79,INPUT_DATA!$B:$B,"D"))</f>
        <v/>
      </c>
      <c r="CF79" s="149" t="str">
        <f>IF($B79=0,"",SUMIFS(INPUT_DATA!AG:AG,INPUT_DATA!$A:$A,$B79,INPUT_DATA!$B:$B,"D"))</f>
        <v/>
      </c>
      <c r="CG79" s="149" t="str">
        <f>IF($B79=0,"",SUMIFS(INPUT_DATA!AH:AH,INPUT_DATA!$A:$A,$B79,INPUT_DATA!$B:$B,"D"))</f>
        <v/>
      </c>
      <c r="CH79" s="149" t="str">
        <f>IF($B79=0,"",SUMIFS(INPUT_DATA!AI:AI,INPUT_DATA!$A:$A,$B79,INPUT_DATA!$B:$B,"D"))</f>
        <v/>
      </c>
      <c r="CI79" s="149" t="str">
        <f>IF($B79=0,"",SUMIFS(INPUT_DATA!AJ:AJ,INPUT_DATA!$A:$A,$B79,INPUT_DATA!$B:$B,"D"))</f>
        <v/>
      </c>
      <c r="CJ79" s="140" t="str">
        <f>IF($B79=0,"",SUMIFS(INPUT_DATA!AK:AK,INPUT_DATA!$A:$A,$B79,INPUT_DATA!$B:$B,"D"))</f>
        <v/>
      </c>
      <c r="CK79" s="140" t="str">
        <f>IF($B79=0,"",SUMIFS(INPUT_DATA!AL:AL,INPUT_DATA!$A:$A,$B79,INPUT_DATA!$B:$B,"D"))</f>
        <v/>
      </c>
      <c r="CL79" s="140" t="str">
        <f>IF($B79=0,"",SUMIFS(INPUT_DATA!AM:AM,INPUT_DATA!$A:$A,$B79,INPUT_DATA!$B:$B,"D"))</f>
        <v/>
      </c>
      <c r="CM79" s="140" t="str">
        <f>IF($B79=0,"",SUMIFS(INPUT_DATA!AN:AN,INPUT_DATA!$A:$A,$B79,INPUT_DATA!$B:$B,"D"))</f>
        <v/>
      </c>
      <c r="CN79" s="140" t="str">
        <f>IF($B79=0,"",SUMIFS(INPUT_DATA!AO:AO,INPUT_DATA!$A:$A,$B79,INPUT_DATA!$B:$B,"D"))</f>
        <v/>
      </c>
      <c r="CO79" s="140" t="str">
        <f>IF($B79=0,"",SUMIFS(INPUT_DATA!AP:AP,INPUT_DATA!$A:$A,$B79,INPUT_DATA!$B:$B,"D"))</f>
        <v/>
      </c>
      <c r="CP79" s="154" t="str">
        <f t="shared" si="6"/>
        <v/>
      </c>
      <c r="CQ79" s="154" t="str">
        <f t="shared" si="2"/>
        <v/>
      </c>
      <c r="CR79" s="154" t="str">
        <f t="shared" si="3"/>
        <v/>
      </c>
      <c r="CS79" s="139" t="str">
        <f>IF($B79=0,"",SUMIFS(INPUT_DATA!AQ:AQ,INPUT_DATA!$A:$A,$B79,INPUT_DATA!$B:$B,"D"))</f>
        <v/>
      </c>
      <c r="CT79" s="154" t="str">
        <f>IF($B79=0,"",SUMIFS(INPUT_DATA!AR:AR,INPUT_DATA!$A:$A,$B79,INPUT_DATA!$B:$B,"D"))</f>
        <v/>
      </c>
      <c r="CU79" s="154" t="str">
        <f>IF($B79=0,"",SUMIFS(INPUT_DATA!AS:AS,INPUT_DATA!$A:$A,$B79,INPUT_DATA!$B:$B,"D"))</f>
        <v/>
      </c>
      <c r="CV79" s="139" t="str">
        <f t="shared" si="17"/>
        <v/>
      </c>
      <c r="CW79" s="154" t="str">
        <f t="shared" si="18"/>
        <v/>
      </c>
      <c r="CX79" s="155" t="str">
        <f t="shared" si="19"/>
        <v/>
      </c>
      <c r="CY79" s="148"/>
    </row>
    <row r="80" spans="1:103">
      <c r="A80" s="156">
        <f t="shared" si="20"/>
        <v>-31</v>
      </c>
      <c r="B80" s="137">
        <f>INPUT_DATA!CR67</f>
        <v>0</v>
      </c>
      <c r="C80" s="139" t="str">
        <f>IF($B80=0,"",SUMIFS(INPUT_DATA!C:C,INPUT_DATA!$A:$A,$B80,INPUT_DATA!$B:$B,"S"))</f>
        <v/>
      </c>
      <c r="D80" s="139" t="str">
        <f>IF($B80=0,"",SUMIFS(INPUT_DATA!D:D,INPUT_DATA!$A:$A,$B80,INPUT_DATA!$B:$B,"S"))</f>
        <v/>
      </c>
      <c r="E80" s="140" t="str">
        <f>IF($B80=0,"",SUMIFS(INPUT_DATA!E:E,INPUT_DATA!$A:$A,$B80,INPUT_DATA!$B:$B,"S"))</f>
        <v/>
      </c>
      <c r="F80" s="140" t="str">
        <f>IF($B80=0,"",SUMIFS(INPUT_DATA!F:F,INPUT_DATA!$A:$A,$B80,INPUT_DATA!$B:$B,"S"))</f>
        <v/>
      </c>
      <c r="G80" s="140" t="str">
        <f>IF($B80=0,"",SUMIFS(INPUT_DATA!G:G,INPUT_DATA!$A:$A,$B80,INPUT_DATA!$B:$B,"S"))</f>
        <v/>
      </c>
      <c r="H80" s="140" t="str">
        <f>IF($B80=0,"",SUMIFS(INPUT_DATA!H:H,INPUT_DATA!$A:$A,$B80,INPUT_DATA!$B:$B,"S"))</f>
        <v/>
      </c>
      <c r="I80" s="140" t="str">
        <f>IF($B80=0,"",SUMIFS(INPUT_DATA!I:I,INPUT_DATA!$A:$A,$B80,INPUT_DATA!$B:$B,"S"))</f>
        <v/>
      </c>
      <c r="J80" s="140" t="str">
        <f>IF($B80=0,"",SUMIFS(INPUT_DATA!J:J,INPUT_DATA!$A:$A,$B80,INPUT_DATA!$B:$B,"S"))</f>
        <v/>
      </c>
      <c r="K80" s="140" t="str">
        <f>IF($B80=0,"",SUMIFS(INPUT_DATA!K:K,INPUT_DATA!$A:$A,$B80,INPUT_DATA!$B:$B,"S"))</f>
        <v/>
      </c>
      <c r="L80" s="140" t="str">
        <f>IF($B80=0,"",SUMIFS(INPUT_DATA!L:L,INPUT_DATA!$A:$A,$B80,INPUT_DATA!$B:$B,"S"))</f>
        <v/>
      </c>
      <c r="M80" s="140" t="str">
        <f>IF($B80=0,"",SUMIFS(INPUT_DATA!M:M,INPUT_DATA!$A:$A,$B80,INPUT_DATA!$B:$B,"S"))</f>
        <v/>
      </c>
      <c r="N80" s="140" t="str">
        <f>IF($B80=0,"",SUMIFS(INPUT_DATA!N:N,INPUT_DATA!$A:$A,$B80,INPUT_DATA!$B:$B,"S"))</f>
        <v/>
      </c>
      <c r="O80" s="141" t="str">
        <f t="shared" si="7"/>
        <v/>
      </c>
      <c r="P80" s="142" t="str">
        <f>IF($B80=0,"",SUMIFS(INPUT_DATA!O:O,INPUT_DATA!$A:$A,$B80,INPUT_DATA!$B:$B,"S"))</f>
        <v/>
      </c>
      <c r="Q80" s="142" t="str">
        <f t="shared" si="8"/>
        <v/>
      </c>
      <c r="R80" s="142" t="str">
        <f>IF($B80=0,"",SUMIFS(INPUT_DATA!BL:BL,INPUT_DATA!$A:$A,$B80,INPUT_DATA!$B:$B,"S"))</f>
        <v/>
      </c>
      <c r="S80" s="143" t="str">
        <f>IF($B80=0,"",SUMIFS(INPUT_DATA!P:P,INPUT_DATA!$A:$A,$B80,INPUT_DATA!$B:$B,"S"))</f>
        <v/>
      </c>
      <c r="T80" s="143" t="str">
        <f>IF($B80=0,"",SUMIFS(INPUT_DATA!Q:Q,INPUT_DATA!$A:$A,$B80,INPUT_DATA!$B:$B,"S"))</f>
        <v/>
      </c>
      <c r="U80" s="143" t="str">
        <f>IF($B80=0,"",SUMIFS(INPUT_DATA!R:R,INPUT_DATA!$A:$A,$B80,INPUT_DATA!$B:$B,"S"))</f>
        <v/>
      </c>
      <c r="V80" s="144" t="str">
        <f>IF($B80=0,"",SUMIFS(INPUT_DATA!S:S,INPUT_DATA!$A:$A,$B80,INPUT_DATA!$B:$B,"S"))</f>
        <v/>
      </c>
      <c r="W80" s="144" t="str">
        <f>IF($B80=0,"",SUMIFS(INPUT_DATA!T:T,INPUT_DATA!$A:$A,$B80,INPUT_DATA!$B:$B,"S"))</f>
        <v/>
      </c>
      <c r="X80" s="144" t="str">
        <f>IF($B80=0,"",SUMIFS(INPUT_DATA!U:U,INPUT_DATA!$A:$A,$B80,INPUT_DATA!$B:$B,"S"))</f>
        <v/>
      </c>
      <c r="Y80" s="144" t="str">
        <f>IF($B80=0,"",SUMIFS(INPUT_DATA!V:V,INPUT_DATA!$A:$A,$B80,INPUT_DATA!$B:$B,"S"))</f>
        <v/>
      </c>
      <c r="Z80" s="144" t="str">
        <f>IF($B80=0,"",SUMIFS(INPUT_DATA!W:W,INPUT_DATA!$A:$A,$B80,INPUT_DATA!$B:$B,"S"))</f>
        <v/>
      </c>
      <c r="AA80" s="144" t="str">
        <f>IF($B80=0,"",SUMIFS(INPUT_DATA!X:X,INPUT_DATA!$A:$A,$B80,INPUT_DATA!$B:$B,"S"))</f>
        <v/>
      </c>
      <c r="AB80" s="144" t="str">
        <f>IF($B80=0,"",SUMIFS(INPUT_DATA!Y:Y,INPUT_DATA!$A:$A,$B80,INPUT_DATA!$B:$B,"S"))</f>
        <v/>
      </c>
      <c r="AC80" s="144" t="str">
        <f>IF($B80=0,"",SUMIFS(INPUT_DATA!Z:Z,INPUT_DATA!$A:$A,$B80,INPUT_DATA!$B:$B,"S"))</f>
        <v/>
      </c>
      <c r="AD80" s="144" t="str">
        <f>IF($B80=0,"",SUMIFS(INPUT_DATA!AA:AA,INPUT_DATA!$A:$A,$B80,INPUT_DATA!$B:$B,"S"))</f>
        <v/>
      </c>
      <c r="AE80" s="144" t="str">
        <f>IF($B80=0,"",SUMIFS(INPUT_DATA!AB:AB,INPUT_DATA!$A:$A,$B80,INPUT_DATA!$B:$B,"S"))</f>
        <v/>
      </c>
      <c r="AF80" s="144" t="str">
        <f>IF($B80=0,"",SUMIFS(INPUT_DATA!AC:AC,INPUT_DATA!$A:$A,$B80,INPUT_DATA!$B:$B,"S"))</f>
        <v/>
      </c>
      <c r="AG80" s="144" t="str">
        <f>IF($B80=0,"",SUMIFS(INPUT_DATA!AD:AD,INPUT_DATA!$A:$A,$B80,INPUT_DATA!$B:$B,"S"))</f>
        <v/>
      </c>
      <c r="AH80" s="144" t="str">
        <f>IF($B80=0,"",SUMIFS(INPUT_DATA!AE:AE,INPUT_DATA!$A:$A,$B80,INPUT_DATA!$B:$B,"S"))</f>
        <v/>
      </c>
      <c r="AI80" s="144" t="str">
        <f>IF($B80=0,"",SUMIFS(INPUT_DATA!AF:AF,INPUT_DATA!$A:$A,$B80,INPUT_DATA!$B:$B,"S"))</f>
        <v/>
      </c>
      <c r="AJ80" s="144" t="str">
        <f>IF($B80=0,"",SUMIFS(INPUT_DATA!AG:AG,INPUT_DATA!$A:$A,$B80,INPUT_DATA!$B:$B,"S"))</f>
        <v/>
      </c>
      <c r="AK80" s="144" t="str">
        <f>IF($B80=0,"",SUMIFS(INPUT_DATA!AK:AK,INPUT_DATA!$A:$A,$B80,INPUT_DATA!$B:$B,"S"))</f>
        <v/>
      </c>
      <c r="AL80" s="144" t="str">
        <f>IF($B80=0,"",SUMIFS(INPUT_DATA!AL:AL,INPUT_DATA!$A:$A,$B80,INPUT_DATA!$B:$B,"S"))</f>
        <v/>
      </c>
      <c r="AM80" s="144" t="str">
        <f>IF($B80=0,"",SUMIFS(INPUT_DATA!AM:AM,INPUT_DATA!$A:$A,$B80,INPUT_DATA!$B:$B,"S"))</f>
        <v/>
      </c>
      <c r="AN80" s="144" t="str">
        <f>IF($B80=0,"",SUMIFS(INPUT_DATA!AN:AN,INPUT_DATA!$A:$A,$B80,INPUT_DATA!$B:$B,"S"))</f>
        <v/>
      </c>
      <c r="AO80" s="144" t="str">
        <f>IF($B80=0,"",SUMIFS(INPUT_DATA!AO:AO,INPUT_DATA!$A:$A,$B80,INPUT_DATA!$B:$B,"S"))</f>
        <v/>
      </c>
      <c r="AP80" s="144" t="str">
        <f>IF($B80=0,"",SUMIFS(INPUT_DATA!AP:AP,INPUT_DATA!$A:$A,$B80,INPUT_DATA!$B:$B,"S"))</f>
        <v/>
      </c>
      <c r="AQ80" s="145" t="str">
        <f t="shared" si="9"/>
        <v/>
      </c>
      <c r="AR80" s="146" t="str">
        <f t="shared" si="10"/>
        <v/>
      </c>
      <c r="AS80" s="147" t="str">
        <f t="shared" si="11"/>
        <v/>
      </c>
      <c r="AT80" s="145" t="str">
        <f>IF($B80=0,"",SUMIFS(INPUT_DATA!AQ:AQ,INPUT_DATA!$A:$A,$B80,INPUT_DATA!$B:$B,"S"))</f>
        <v/>
      </c>
      <c r="AU80" s="146" t="str">
        <f>IF($B80=0,"",SUMIFS(INPUT_DATA!AR:AR,INPUT_DATA!$A:$A,$B80,INPUT_DATA!$B:$B,"S"))</f>
        <v/>
      </c>
      <c r="AV80" s="147" t="str">
        <f>IF($B80=0,"",SUMIFS(INPUT_DATA!AS:AS,INPUT_DATA!$A:$A,$B80,INPUT_DATA!$B:$B,"S"))</f>
        <v/>
      </c>
      <c r="AW80" s="145" t="str">
        <f t="shared" si="12"/>
        <v/>
      </c>
      <c r="AX80" s="146" t="str">
        <f t="shared" si="13"/>
        <v/>
      </c>
      <c r="AY80" s="147" t="str">
        <f t="shared" si="14"/>
        <v/>
      </c>
      <c r="AZ80" s="148"/>
      <c r="BA80" s="138" t="str">
        <f>IF($B80=0,"",SUMIFS(INPUT_DATA!C:C,INPUT_DATA!$A:$A,$B80,INPUT_DATA!$B:$B,"D"))</f>
        <v/>
      </c>
      <c r="BB80" s="149" t="str">
        <f>IF($B80=0,"",SUMIFS(INPUT_DATA!E:E,INPUT_DATA!$A:$A,$B80,INPUT_DATA!$B:$B,"D"))</f>
        <v/>
      </c>
      <c r="BC80" s="149" t="str">
        <f>IF($B80=0,"",SUMIFS(INPUT_DATA!F:F,INPUT_DATA!$A:$A,$B80,INPUT_DATA!$B:$B,"D"))</f>
        <v/>
      </c>
      <c r="BD80" s="149" t="str">
        <f>IF($B80=0,"",SUMIFS(INPUT_DATA!G:G,INPUT_DATA!$A:$A,$B80,INPUT_DATA!$B:$B,"D"))</f>
        <v/>
      </c>
      <c r="BE80" s="149" t="str">
        <f>IF($B80=0,"",SUMIFS(INPUT_DATA!H:H,INPUT_DATA!$A:$A,$B80,INPUT_DATA!$B:$B,"D"))</f>
        <v/>
      </c>
      <c r="BF80" s="149" t="str">
        <f>IF($B80=0,"",SUMIFS(INPUT_DATA!I:I,INPUT_DATA!$A:$A,$B80,INPUT_DATA!$B:$B,"D"))</f>
        <v/>
      </c>
      <c r="BG80" s="149" t="str">
        <f>IF($B80=0,"",SUMIFS(INPUT_DATA!J:J,INPUT_DATA!$A:$A,$B80,INPUT_DATA!$B:$B,"D"))</f>
        <v/>
      </c>
      <c r="BH80" s="149" t="str">
        <f>IF($B80=0,"",SUMIFS(INPUT_DATA!K:K,INPUT_DATA!$A:$A,$B80,INPUT_DATA!$B:$B,"D"))</f>
        <v/>
      </c>
      <c r="BI80" s="149" t="str">
        <f>IF($B80=0,"",SUMIFS(INPUT_DATA!L:L,INPUT_DATA!$A:$A,$B80,INPUT_DATA!$B:$B,"D"))</f>
        <v/>
      </c>
      <c r="BJ80" s="149" t="str">
        <f>IF($B80=0,"",SUMIFS(INPUT_DATA!M:M,INPUT_DATA!$A:$A,$B80,INPUT_DATA!$B:$B,"D"))</f>
        <v/>
      </c>
      <c r="BK80" s="149" t="str">
        <f>IF($B80=0,"",SUMIFS(INPUT_DATA!N:N,INPUT_DATA!$A:$A,$B80,INPUT_DATA!$B:$B,"D"))</f>
        <v/>
      </c>
      <c r="BL80" s="150" t="str">
        <f t="shared" si="5"/>
        <v/>
      </c>
      <c r="BM80" s="150" t="str">
        <f>IF($B80=0,"",SUMIFS(INPUT_DATA!O:O,INPUT_DATA!$A:$A,$B80,INPUT_DATA!$B:$B,"D"))</f>
        <v/>
      </c>
      <c r="BN80" s="150" t="str">
        <f t="shared" si="15"/>
        <v/>
      </c>
      <c r="BO80" s="153" t="str">
        <f>IF($B80=0,"",SUMIFS(INPUT_DATA!P:P,INPUT_DATA!$A:$A,$B80,INPUT_DATA!$B:$B,"D"))</f>
        <v/>
      </c>
      <c r="BP80" s="139" t="str">
        <f>IF($B80=0,"",SUMIFS(INPUT_DATA!Q:Q,INPUT_DATA!$A:$A,$B80,INPUT_DATA!$B:$B,"D"))</f>
        <v/>
      </c>
      <c r="BQ80" s="139" t="str">
        <f>IF($B80=0,"",SUMIFS(INPUT_DATA!R:R,INPUT_DATA!$A:$A,$B80,INPUT_DATA!$B:$B,"D"))</f>
        <v/>
      </c>
      <c r="BR80" s="149" t="str">
        <f>IF($B80=0,"",SUMIFS(INPUT_DATA!S:S,INPUT_DATA!$A:$A,$B80,INPUT_DATA!$B:$B,"D"))</f>
        <v/>
      </c>
      <c r="BS80" s="149" t="str">
        <f>IF($B80=0,"",SUMIFS(INPUT_DATA!T:T,INPUT_DATA!$A:$A,$B80,INPUT_DATA!$B:$B,"D"))</f>
        <v/>
      </c>
      <c r="BT80" s="149" t="str">
        <f>IF($B80=0,"",SUMIFS(INPUT_DATA!U:U,INPUT_DATA!$A:$A,$B80,INPUT_DATA!$B:$B,"D"))</f>
        <v/>
      </c>
      <c r="BU80" s="149" t="str">
        <f>IF($B80=0,"",SUMIFS(INPUT_DATA!V:V,INPUT_DATA!$A:$A,$B80,INPUT_DATA!$B:$B,"D"))</f>
        <v/>
      </c>
      <c r="BV80" s="149" t="str">
        <f>IF($B80=0,"",SUMIFS(INPUT_DATA!W:W,INPUT_DATA!$A:$A,$B80,INPUT_DATA!$B:$B,"D"))</f>
        <v/>
      </c>
      <c r="BW80" s="149" t="str">
        <f>IF($B80=0,"",SUMIFS(INPUT_DATA!X:X,INPUT_DATA!$A:$A,$B80,INPUT_DATA!$B:$B,"D"))</f>
        <v/>
      </c>
      <c r="BX80" s="149" t="str">
        <f>IF($B80=0,"",SUMIFS(INPUT_DATA!Y:Y,INPUT_DATA!$A:$A,$B80,INPUT_DATA!$B:$B,"D"))</f>
        <v/>
      </c>
      <c r="BY80" s="149" t="str">
        <f>IF($B80=0,"",SUMIFS(INPUT_DATA!Z:Z,INPUT_DATA!$A:$A,$B80,INPUT_DATA!$B:$B,"D"))</f>
        <v/>
      </c>
      <c r="BZ80" s="149" t="str">
        <f>IF($B80=0,"",SUMIFS(INPUT_DATA!AA:AA,INPUT_DATA!$A:$A,$B80,INPUT_DATA!$B:$B,"D"))</f>
        <v/>
      </c>
      <c r="CA80" s="149" t="str">
        <f>IF($B80=0,"",SUMIFS(INPUT_DATA!AB:AB,INPUT_DATA!$A:$A,$B80,INPUT_DATA!$B:$B,"D"))</f>
        <v/>
      </c>
      <c r="CB80" s="149" t="str">
        <f>IF($B80=0,"",SUMIFS(INPUT_DATA!AC:AC,INPUT_DATA!$A:$A,$B80,INPUT_DATA!$B:$B,"D"))</f>
        <v/>
      </c>
      <c r="CC80" s="149" t="str">
        <f>IF($B80=0,"",SUMIFS(INPUT_DATA!AD:AD,INPUT_DATA!$A:$A,$B80,INPUT_DATA!$B:$B,"D"))</f>
        <v/>
      </c>
      <c r="CD80" s="149" t="str">
        <f>IF($B80=0,"",SUMIFS(INPUT_DATA!AE:AE,INPUT_DATA!$A:$A,$B80,INPUT_DATA!$B:$B,"D"))</f>
        <v/>
      </c>
      <c r="CE80" s="149" t="str">
        <f>IF($B80=0,"",SUMIFS(INPUT_DATA!AF:AF,INPUT_DATA!$A:$A,$B80,INPUT_DATA!$B:$B,"D"))</f>
        <v/>
      </c>
      <c r="CF80" s="149" t="str">
        <f>IF($B80=0,"",SUMIFS(INPUT_DATA!AG:AG,INPUT_DATA!$A:$A,$B80,INPUT_DATA!$B:$B,"D"))</f>
        <v/>
      </c>
      <c r="CG80" s="149" t="str">
        <f>IF($B80=0,"",SUMIFS(INPUT_DATA!AH:AH,INPUT_DATA!$A:$A,$B80,INPUT_DATA!$B:$B,"D"))</f>
        <v/>
      </c>
      <c r="CH80" s="149" t="str">
        <f>IF($B80=0,"",SUMIFS(INPUT_DATA!AI:AI,INPUT_DATA!$A:$A,$B80,INPUT_DATA!$B:$B,"D"))</f>
        <v/>
      </c>
      <c r="CI80" s="149" t="str">
        <f>IF($B80=0,"",SUMIFS(INPUT_DATA!AJ:AJ,INPUT_DATA!$A:$A,$B80,INPUT_DATA!$B:$B,"D"))</f>
        <v/>
      </c>
      <c r="CJ80" s="140" t="str">
        <f>IF($B80=0,"",SUMIFS(INPUT_DATA!AK:AK,INPUT_DATA!$A:$A,$B80,INPUT_DATA!$B:$B,"D"))</f>
        <v/>
      </c>
      <c r="CK80" s="140" t="str">
        <f>IF($B80=0,"",SUMIFS(INPUT_DATA!AL:AL,INPUT_DATA!$A:$A,$B80,INPUT_DATA!$B:$B,"D"))</f>
        <v/>
      </c>
      <c r="CL80" s="140" t="str">
        <f>IF($B80=0,"",SUMIFS(INPUT_DATA!AM:AM,INPUT_DATA!$A:$A,$B80,INPUT_DATA!$B:$B,"D"))</f>
        <v/>
      </c>
      <c r="CM80" s="140" t="str">
        <f>IF($B80=0,"",SUMIFS(INPUT_DATA!AN:AN,INPUT_DATA!$A:$A,$B80,INPUT_DATA!$B:$B,"D"))</f>
        <v/>
      </c>
      <c r="CN80" s="140" t="str">
        <f>IF($B80=0,"",SUMIFS(INPUT_DATA!AO:AO,INPUT_DATA!$A:$A,$B80,INPUT_DATA!$B:$B,"D"))</f>
        <v/>
      </c>
      <c r="CO80" s="140" t="str">
        <f>IF($B80=0,"",SUMIFS(INPUT_DATA!AP:AP,INPUT_DATA!$A:$A,$B80,INPUT_DATA!$B:$B,"D"))</f>
        <v/>
      </c>
      <c r="CP80" s="154" t="str">
        <f t="shared" si="6"/>
        <v/>
      </c>
      <c r="CQ80" s="154" t="str">
        <f t="shared" si="2"/>
        <v/>
      </c>
      <c r="CR80" s="154" t="str">
        <f t="shared" si="3"/>
        <v/>
      </c>
      <c r="CS80" s="139" t="str">
        <f>IF($B80=0,"",SUMIFS(INPUT_DATA!AQ:AQ,INPUT_DATA!$A:$A,$B80,INPUT_DATA!$B:$B,"D"))</f>
        <v/>
      </c>
      <c r="CT80" s="154" t="str">
        <f>IF($B80=0,"",SUMIFS(INPUT_DATA!AR:AR,INPUT_DATA!$A:$A,$B80,INPUT_DATA!$B:$B,"D"))</f>
        <v/>
      </c>
      <c r="CU80" s="154" t="str">
        <f>IF($B80=0,"",SUMIFS(INPUT_DATA!AS:AS,INPUT_DATA!$A:$A,$B80,INPUT_DATA!$B:$B,"D"))</f>
        <v/>
      </c>
      <c r="CV80" s="139" t="str">
        <f t="shared" si="17"/>
        <v/>
      </c>
      <c r="CW80" s="154" t="str">
        <f t="shared" si="18"/>
        <v/>
      </c>
      <c r="CX80" s="155" t="str">
        <f t="shared" si="19"/>
        <v/>
      </c>
      <c r="CY80" s="148"/>
    </row>
    <row r="81" spans="1:103">
      <c r="A81" s="156">
        <f t="shared" si="20"/>
        <v>-32</v>
      </c>
      <c r="B81" s="137">
        <f>INPUT_DATA!CR68</f>
        <v>0</v>
      </c>
      <c r="C81" s="139" t="str">
        <f>IF($B81=0,"",SUMIFS(INPUT_DATA!C:C,INPUT_DATA!$A:$A,$B81,INPUT_DATA!$B:$B,"S"))</f>
        <v/>
      </c>
      <c r="D81" s="139" t="str">
        <f>IF($B81=0,"",SUMIFS(INPUT_DATA!D:D,INPUT_DATA!$A:$A,$B81,INPUT_DATA!$B:$B,"S"))</f>
        <v/>
      </c>
      <c r="E81" s="140" t="str">
        <f>IF($B81=0,"",SUMIFS(INPUT_DATA!E:E,INPUT_DATA!$A:$A,$B81,INPUT_DATA!$B:$B,"S"))</f>
        <v/>
      </c>
      <c r="F81" s="140" t="str">
        <f>IF($B81=0,"",SUMIFS(INPUT_DATA!F:F,INPUT_DATA!$A:$A,$B81,INPUT_DATA!$B:$B,"S"))</f>
        <v/>
      </c>
      <c r="G81" s="140" t="str">
        <f>IF($B81=0,"",SUMIFS(INPUT_DATA!G:G,INPUT_DATA!$A:$A,$B81,INPUT_DATA!$B:$B,"S"))</f>
        <v/>
      </c>
      <c r="H81" s="140" t="str">
        <f>IF($B81=0,"",SUMIFS(INPUT_DATA!H:H,INPUT_DATA!$A:$A,$B81,INPUT_DATA!$B:$B,"S"))</f>
        <v/>
      </c>
      <c r="I81" s="140" t="str">
        <f>IF($B81=0,"",SUMIFS(INPUT_DATA!I:I,INPUT_DATA!$A:$A,$B81,INPUT_DATA!$B:$B,"S"))</f>
        <v/>
      </c>
      <c r="J81" s="140" t="str">
        <f>IF($B81=0,"",SUMIFS(INPUT_DATA!J:J,INPUT_DATA!$A:$A,$B81,INPUT_DATA!$B:$B,"S"))</f>
        <v/>
      </c>
      <c r="K81" s="140" t="str">
        <f>IF($B81=0,"",SUMIFS(INPUT_DATA!K:K,INPUT_DATA!$A:$A,$B81,INPUT_DATA!$B:$B,"S"))</f>
        <v/>
      </c>
      <c r="L81" s="140" t="str">
        <f>IF($B81=0,"",SUMIFS(INPUT_DATA!L:L,INPUT_DATA!$A:$A,$B81,INPUT_DATA!$B:$B,"S"))</f>
        <v/>
      </c>
      <c r="M81" s="140" t="str">
        <f>IF($B81=0,"",SUMIFS(INPUT_DATA!M:M,INPUT_DATA!$A:$A,$B81,INPUT_DATA!$B:$B,"S"))</f>
        <v/>
      </c>
      <c r="N81" s="140" t="str">
        <f>IF($B81=0,"",SUMIFS(INPUT_DATA!N:N,INPUT_DATA!$A:$A,$B81,INPUT_DATA!$B:$B,"S"))</f>
        <v/>
      </c>
      <c r="O81" s="141" t="str">
        <f t="shared" si="7"/>
        <v/>
      </c>
      <c r="P81" s="142" t="str">
        <f>IF($B81=0,"",SUMIFS(INPUT_DATA!O:O,INPUT_DATA!$A:$A,$B81,INPUT_DATA!$B:$B,"S"))</f>
        <v/>
      </c>
      <c r="Q81" s="142" t="str">
        <f t="shared" si="8"/>
        <v/>
      </c>
      <c r="R81" s="142" t="str">
        <f>IF($B81=0,"",SUMIFS(INPUT_DATA!BL:BL,INPUT_DATA!$A:$A,$B81,INPUT_DATA!$B:$B,"S"))</f>
        <v/>
      </c>
      <c r="S81" s="143" t="str">
        <f>IF($B81=0,"",SUMIFS(INPUT_DATA!P:P,INPUT_DATA!$A:$A,$B81,INPUT_DATA!$B:$B,"S"))</f>
        <v/>
      </c>
      <c r="T81" s="143" t="str">
        <f>IF($B81=0,"",SUMIFS(INPUT_DATA!Q:Q,INPUT_DATA!$A:$A,$B81,INPUT_DATA!$B:$B,"S"))</f>
        <v/>
      </c>
      <c r="U81" s="143" t="str">
        <f>IF($B81=0,"",SUMIFS(INPUT_DATA!R:R,INPUT_DATA!$A:$A,$B81,INPUT_DATA!$B:$B,"S"))</f>
        <v/>
      </c>
      <c r="V81" s="144" t="str">
        <f>IF($B81=0,"",SUMIFS(INPUT_DATA!S:S,INPUT_DATA!$A:$A,$B81,INPUT_DATA!$B:$B,"S"))</f>
        <v/>
      </c>
      <c r="W81" s="144" t="str">
        <f>IF($B81=0,"",SUMIFS(INPUT_DATA!T:T,INPUT_DATA!$A:$A,$B81,INPUT_DATA!$B:$B,"S"))</f>
        <v/>
      </c>
      <c r="X81" s="144" t="str">
        <f>IF($B81=0,"",SUMIFS(INPUT_DATA!U:U,INPUT_DATA!$A:$A,$B81,INPUT_DATA!$B:$B,"S"))</f>
        <v/>
      </c>
      <c r="Y81" s="144" t="str">
        <f>IF($B81=0,"",SUMIFS(INPUT_DATA!V:V,INPUT_DATA!$A:$A,$B81,INPUT_DATA!$B:$B,"S"))</f>
        <v/>
      </c>
      <c r="Z81" s="144" t="str">
        <f>IF($B81=0,"",SUMIFS(INPUT_DATA!W:W,INPUT_DATA!$A:$A,$B81,INPUT_DATA!$B:$B,"S"))</f>
        <v/>
      </c>
      <c r="AA81" s="144" t="str">
        <f>IF($B81=0,"",SUMIFS(INPUT_DATA!X:X,INPUT_DATA!$A:$A,$B81,INPUT_DATA!$B:$B,"S"))</f>
        <v/>
      </c>
      <c r="AB81" s="144" t="str">
        <f>IF($B81=0,"",SUMIFS(INPUT_DATA!Y:Y,INPUT_DATA!$A:$A,$B81,INPUT_DATA!$B:$B,"S"))</f>
        <v/>
      </c>
      <c r="AC81" s="144" t="str">
        <f>IF($B81=0,"",SUMIFS(INPUT_DATA!Z:Z,INPUT_DATA!$A:$A,$B81,INPUT_DATA!$B:$B,"S"))</f>
        <v/>
      </c>
      <c r="AD81" s="144" t="str">
        <f>IF($B81=0,"",SUMIFS(INPUT_DATA!AA:AA,INPUT_DATA!$A:$A,$B81,INPUT_DATA!$B:$B,"S"))</f>
        <v/>
      </c>
      <c r="AE81" s="144" t="str">
        <f>IF($B81=0,"",SUMIFS(INPUT_DATA!AB:AB,INPUT_DATA!$A:$A,$B81,INPUT_DATA!$B:$B,"S"))</f>
        <v/>
      </c>
      <c r="AF81" s="144" t="str">
        <f>IF($B81=0,"",SUMIFS(INPUT_DATA!AC:AC,INPUT_DATA!$A:$A,$B81,INPUT_DATA!$B:$B,"S"))</f>
        <v/>
      </c>
      <c r="AG81" s="144" t="str">
        <f>IF($B81=0,"",SUMIFS(INPUT_DATA!AD:AD,INPUT_DATA!$A:$A,$B81,INPUT_DATA!$B:$B,"S"))</f>
        <v/>
      </c>
      <c r="AH81" s="144" t="str">
        <f>IF($B81=0,"",SUMIFS(INPUT_DATA!AE:AE,INPUT_DATA!$A:$A,$B81,INPUT_DATA!$B:$B,"S"))</f>
        <v/>
      </c>
      <c r="AI81" s="144" t="str">
        <f>IF($B81=0,"",SUMIFS(INPUT_DATA!AF:AF,INPUT_DATA!$A:$A,$B81,INPUT_DATA!$B:$B,"S"))</f>
        <v/>
      </c>
      <c r="AJ81" s="144" t="str">
        <f>IF($B81=0,"",SUMIFS(INPUT_DATA!AG:AG,INPUT_DATA!$A:$A,$B81,INPUT_DATA!$B:$B,"S"))</f>
        <v/>
      </c>
      <c r="AK81" s="144" t="str">
        <f>IF($B81=0,"",SUMIFS(INPUT_DATA!AK:AK,INPUT_DATA!$A:$A,$B81,INPUT_DATA!$B:$B,"S"))</f>
        <v/>
      </c>
      <c r="AL81" s="144" t="str">
        <f>IF($B81=0,"",SUMIFS(INPUT_DATA!AL:AL,INPUT_DATA!$A:$A,$B81,INPUT_DATA!$B:$B,"S"))</f>
        <v/>
      </c>
      <c r="AM81" s="144" t="str">
        <f>IF($B81=0,"",SUMIFS(INPUT_DATA!AM:AM,INPUT_DATA!$A:$A,$B81,INPUT_DATA!$B:$B,"S"))</f>
        <v/>
      </c>
      <c r="AN81" s="144" t="str">
        <f>IF($B81=0,"",SUMIFS(INPUT_DATA!AN:AN,INPUT_DATA!$A:$A,$B81,INPUT_DATA!$B:$B,"S"))</f>
        <v/>
      </c>
      <c r="AO81" s="144" t="str">
        <f>IF($B81=0,"",SUMIFS(INPUT_DATA!AO:AO,INPUT_DATA!$A:$A,$B81,INPUT_DATA!$B:$B,"S"))</f>
        <v/>
      </c>
      <c r="AP81" s="144" t="str">
        <f>IF($B81=0,"",SUMIFS(INPUT_DATA!AP:AP,INPUT_DATA!$A:$A,$B81,INPUT_DATA!$B:$B,"S"))</f>
        <v/>
      </c>
      <c r="AQ81" s="145" t="str">
        <f t="shared" si="9"/>
        <v/>
      </c>
      <c r="AR81" s="146" t="str">
        <f t="shared" si="10"/>
        <v/>
      </c>
      <c r="AS81" s="147" t="str">
        <f t="shared" si="11"/>
        <v/>
      </c>
      <c r="AT81" s="145" t="str">
        <f>IF($B81=0,"",SUMIFS(INPUT_DATA!AQ:AQ,INPUT_DATA!$A:$A,$B81,INPUT_DATA!$B:$B,"S"))</f>
        <v/>
      </c>
      <c r="AU81" s="146" t="str">
        <f>IF($B81=0,"",SUMIFS(INPUT_DATA!AR:AR,INPUT_DATA!$A:$A,$B81,INPUT_DATA!$B:$B,"S"))</f>
        <v/>
      </c>
      <c r="AV81" s="147" t="str">
        <f>IF($B81=0,"",SUMIFS(INPUT_DATA!AS:AS,INPUT_DATA!$A:$A,$B81,INPUT_DATA!$B:$B,"S"))</f>
        <v/>
      </c>
      <c r="AW81" s="145" t="str">
        <f t="shared" si="12"/>
        <v/>
      </c>
      <c r="AX81" s="146" t="str">
        <f t="shared" si="13"/>
        <v/>
      </c>
      <c r="AY81" s="147" t="str">
        <f t="shared" si="14"/>
        <v/>
      </c>
      <c r="AZ81" s="148"/>
      <c r="BA81" s="138" t="str">
        <f>IF($B81=0,"",SUMIFS(INPUT_DATA!C:C,INPUT_DATA!$A:$A,$B81,INPUT_DATA!$B:$B,"D"))</f>
        <v/>
      </c>
      <c r="BB81" s="149" t="str">
        <f>IF($B81=0,"",SUMIFS(INPUT_DATA!E:E,INPUT_DATA!$A:$A,$B81,INPUT_DATA!$B:$B,"D"))</f>
        <v/>
      </c>
      <c r="BC81" s="149" t="str">
        <f>IF($B81=0,"",SUMIFS(INPUT_DATA!F:F,INPUT_DATA!$A:$A,$B81,INPUT_DATA!$B:$B,"D"))</f>
        <v/>
      </c>
      <c r="BD81" s="149" t="str">
        <f>IF($B81=0,"",SUMIFS(INPUT_DATA!G:G,INPUT_DATA!$A:$A,$B81,INPUT_DATA!$B:$B,"D"))</f>
        <v/>
      </c>
      <c r="BE81" s="149" t="str">
        <f>IF($B81=0,"",SUMIFS(INPUT_DATA!H:H,INPUT_DATA!$A:$A,$B81,INPUT_DATA!$B:$B,"D"))</f>
        <v/>
      </c>
      <c r="BF81" s="149" t="str">
        <f>IF($B81=0,"",SUMIFS(INPUT_DATA!I:I,INPUT_DATA!$A:$A,$B81,INPUT_DATA!$B:$B,"D"))</f>
        <v/>
      </c>
      <c r="BG81" s="149" t="str">
        <f>IF($B81=0,"",SUMIFS(INPUT_DATA!J:J,INPUT_DATA!$A:$A,$B81,INPUT_DATA!$B:$B,"D"))</f>
        <v/>
      </c>
      <c r="BH81" s="149" t="str">
        <f>IF($B81=0,"",SUMIFS(INPUT_DATA!K:K,INPUT_DATA!$A:$A,$B81,INPUT_DATA!$B:$B,"D"))</f>
        <v/>
      </c>
      <c r="BI81" s="149" t="str">
        <f>IF($B81=0,"",SUMIFS(INPUT_DATA!L:L,INPUT_DATA!$A:$A,$B81,INPUT_DATA!$B:$B,"D"))</f>
        <v/>
      </c>
      <c r="BJ81" s="149" t="str">
        <f>IF($B81=0,"",SUMIFS(INPUT_DATA!M:M,INPUT_DATA!$A:$A,$B81,INPUT_DATA!$B:$B,"D"))</f>
        <v/>
      </c>
      <c r="BK81" s="149" t="str">
        <f>IF($B81=0,"",SUMIFS(INPUT_DATA!N:N,INPUT_DATA!$A:$A,$B81,INPUT_DATA!$B:$B,"D"))</f>
        <v/>
      </c>
      <c r="BL81" s="150" t="str">
        <f t="shared" si="5"/>
        <v/>
      </c>
      <c r="BM81" s="150" t="str">
        <f>IF($B81=0,"",SUMIFS(INPUT_DATA!O:O,INPUT_DATA!$A:$A,$B81,INPUT_DATA!$B:$B,"D"))</f>
        <v/>
      </c>
      <c r="BN81" s="150" t="str">
        <f t="shared" si="15"/>
        <v/>
      </c>
      <c r="BO81" s="153" t="str">
        <f>IF($B81=0,"",SUMIFS(INPUT_DATA!P:P,INPUT_DATA!$A:$A,$B81,INPUT_DATA!$B:$B,"D"))</f>
        <v/>
      </c>
      <c r="BP81" s="139" t="str">
        <f>IF($B81=0,"",SUMIFS(INPUT_DATA!Q:Q,INPUT_DATA!$A:$A,$B81,INPUT_DATA!$B:$B,"D"))</f>
        <v/>
      </c>
      <c r="BQ81" s="139" t="str">
        <f>IF($B81=0,"",SUMIFS(INPUT_DATA!R:R,INPUT_DATA!$A:$A,$B81,INPUT_DATA!$B:$B,"D"))</f>
        <v/>
      </c>
      <c r="BR81" s="149" t="str">
        <f>IF($B81=0,"",SUMIFS(INPUT_DATA!S:S,INPUT_DATA!$A:$A,$B81,INPUT_DATA!$B:$B,"D"))</f>
        <v/>
      </c>
      <c r="BS81" s="149" t="str">
        <f>IF($B81=0,"",SUMIFS(INPUT_DATA!T:T,INPUT_DATA!$A:$A,$B81,INPUT_DATA!$B:$B,"D"))</f>
        <v/>
      </c>
      <c r="BT81" s="149" t="str">
        <f>IF($B81=0,"",SUMIFS(INPUT_DATA!U:U,INPUT_DATA!$A:$A,$B81,INPUT_DATA!$B:$B,"D"))</f>
        <v/>
      </c>
      <c r="BU81" s="149" t="str">
        <f>IF($B81=0,"",SUMIFS(INPUT_DATA!V:V,INPUT_DATA!$A:$A,$B81,INPUT_DATA!$B:$B,"D"))</f>
        <v/>
      </c>
      <c r="BV81" s="149" t="str">
        <f>IF($B81=0,"",SUMIFS(INPUT_DATA!W:W,INPUT_DATA!$A:$A,$B81,INPUT_DATA!$B:$B,"D"))</f>
        <v/>
      </c>
      <c r="BW81" s="149" t="str">
        <f>IF($B81=0,"",SUMIFS(INPUT_DATA!X:X,INPUT_DATA!$A:$A,$B81,INPUT_DATA!$B:$B,"D"))</f>
        <v/>
      </c>
      <c r="BX81" s="149" t="str">
        <f>IF($B81=0,"",SUMIFS(INPUT_DATA!Y:Y,INPUT_DATA!$A:$A,$B81,INPUT_DATA!$B:$B,"D"))</f>
        <v/>
      </c>
      <c r="BY81" s="149" t="str">
        <f>IF($B81=0,"",SUMIFS(INPUT_DATA!Z:Z,INPUT_DATA!$A:$A,$B81,INPUT_DATA!$B:$B,"D"))</f>
        <v/>
      </c>
      <c r="BZ81" s="149" t="str">
        <f>IF($B81=0,"",SUMIFS(INPUT_DATA!AA:AA,INPUT_DATA!$A:$A,$B81,INPUT_DATA!$B:$B,"D"))</f>
        <v/>
      </c>
      <c r="CA81" s="149" t="str">
        <f>IF($B81=0,"",SUMIFS(INPUT_DATA!AB:AB,INPUT_DATA!$A:$A,$B81,INPUT_DATA!$B:$B,"D"))</f>
        <v/>
      </c>
      <c r="CB81" s="149" t="str">
        <f>IF($B81=0,"",SUMIFS(INPUT_DATA!AC:AC,INPUT_DATA!$A:$A,$B81,INPUT_DATA!$B:$B,"D"))</f>
        <v/>
      </c>
      <c r="CC81" s="149" t="str">
        <f>IF($B81=0,"",SUMIFS(INPUT_DATA!AD:AD,INPUT_DATA!$A:$A,$B81,INPUT_DATA!$B:$B,"D"))</f>
        <v/>
      </c>
      <c r="CD81" s="149" t="str">
        <f>IF($B81=0,"",SUMIFS(INPUT_DATA!AE:AE,INPUT_DATA!$A:$A,$B81,INPUT_DATA!$B:$B,"D"))</f>
        <v/>
      </c>
      <c r="CE81" s="149" t="str">
        <f>IF($B81=0,"",SUMIFS(INPUT_DATA!AF:AF,INPUT_DATA!$A:$A,$B81,INPUT_DATA!$B:$B,"D"))</f>
        <v/>
      </c>
      <c r="CF81" s="149" t="str">
        <f>IF($B81=0,"",SUMIFS(INPUT_DATA!AG:AG,INPUT_DATA!$A:$A,$B81,INPUT_DATA!$B:$B,"D"))</f>
        <v/>
      </c>
      <c r="CG81" s="149" t="str">
        <f>IF($B81=0,"",SUMIFS(INPUT_DATA!AH:AH,INPUT_DATA!$A:$A,$B81,INPUT_DATA!$B:$B,"D"))</f>
        <v/>
      </c>
      <c r="CH81" s="149" t="str">
        <f>IF($B81=0,"",SUMIFS(INPUT_DATA!AI:AI,INPUT_DATA!$A:$A,$B81,INPUT_DATA!$B:$B,"D"))</f>
        <v/>
      </c>
      <c r="CI81" s="149" t="str">
        <f>IF($B81=0,"",SUMIFS(INPUT_DATA!AJ:AJ,INPUT_DATA!$A:$A,$B81,INPUT_DATA!$B:$B,"D"))</f>
        <v/>
      </c>
      <c r="CJ81" s="140" t="str">
        <f>IF($B81=0,"",SUMIFS(INPUT_DATA!AK:AK,INPUT_DATA!$A:$A,$B81,INPUT_DATA!$B:$B,"D"))</f>
        <v/>
      </c>
      <c r="CK81" s="140" t="str">
        <f>IF($B81=0,"",SUMIFS(INPUT_DATA!AL:AL,INPUT_DATA!$A:$A,$B81,INPUT_DATA!$B:$B,"D"))</f>
        <v/>
      </c>
      <c r="CL81" s="140" t="str">
        <f>IF($B81=0,"",SUMIFS(INPUT_DATA!AM:AM,INPUT_DATA!$A:$A,$B81,INPUT_DATA!$B:$B,"D"))</f>
        <v/>
      </c>
      <c r="CM81" s="140" t="str">
        <f>IF($B81=0,"",SUMIFS(INPUT_DATA!AN:AN,INPUT_DATA!$A:$A,$B81,INPUT_DATA!$B:$B,"D"))</f>
        <v/>
      </c>
      <c r="CN81" s="140" t="str">
        <f>IF($B81=0,"",SUMIFS(INPUT_DATA!AO:AO,INPUT_DATA!$A:$A,$B81,INPUT_DATA!$B:$B,"D"))</f>
        <v/>
      </c>
      <c r="CO81" s="140" t="str">
        <f>IF($B81=0,"",SUMIFS(INPUT_DATA!AP:AP,INPUT_DATA!$A:$A,$B81,INPUT_DATA!$B:$B,"D"))</f>
        <v/>
      </c>
      <c r="CP81" s="154" t="str">
        <f t="shared" si="6"/>
        <v/>
      </c>
      <c r="CQ81" s="154" t="str">
        <f t="shared" ref="CQ81:CQ87" si="21">IF($B81=0,"",BP81+BS81-BV81-BY81-CB81+CE81-CK81-CN81+CH81)</f>
        <v/>
      </c>
      <c r="CR81" s="154" t="str">
        <f t="shared" ref="CR81:CR87" si="22">IF($B81=0,"",BQ81+BT81-BW81-BZ81-CC81+CF81-CL81-CO81+CI81)</f>
        <v/>
      </c>
      <c r="CS81" s="139" t="str">
        <f>IF($B81=0,"",SUMIFS(INPUT_DATA!AQ:AQ,INPUT_DATA!$A:$A,$B81,INPUT_DATA!$B:$B,"D"))</f>
        <v/>
      </c>
      <c r="CT81" s="154" t="str">
        <f>IF($B81=0,"",SUMIFS(INPUT_DATA!AR:AR,INPUT_DATA!$A:$A,$B81,INPUT_DATA!$B:$B,"D"))</f>
        <v/>
      </c>
      <c r="CU81" s="154" t="str">
        <f>IF($B81=0,"",SUMIFS(INPUT_DATA!AS:AS,INPUT_DATA!$A:$A,$B81,INPUT_DATA!$B:$B,"D"))</f>
        <v/>
      </c>
      <c r="CV81" s="139" t="str">
        <f t="shared" si="17"/>
        <v/>
      </c>
      <c r="CW81" s="154" t="str">
        <f t="shared" si="18"/>
        <v/>
      </c>
      <c r="CX81" s="155" t="str">
        <f t="shared" si="19"/>
        <v/>
      </c>
      <c r="CY81" s="148"/>
    </row>
    <row r="82" spans="1:103">
      <c r="A82" s="156">
        <f t="shared" si="20"/>
        <v>-33</v>
      </c>
      <c r="B82" s="137">
        <f>INPUT_DATA!CR69</f>
        <v>0</v>
      </c>
      <c r="C82" s="139" t="str">
        <f>IF($B82=0,"",SUMIFS(INPUT_DATA!C:C,INPUT_DATA!$A:$A,$B82,INPUT_DATA!$B:$B,"S"))</f>
        <v/>
      </c>
      <c r="D82" s="139" t="str">
        <f>IF($B82=0,"",SUMIFS(INPUT_DATA!D:D,INPUT_DATA!$A:$A,$B82,INPUT_DATA!$B:$B,"S"))</f>
        <v/>
      </c>
      <c r="E82" s="140" t="str">
        <f>IF($B82=0,"",SUMIFS(INPUT_DATA!E:E,INPUT_DATA!$A:$A,$B82,INPUT_DATA!$B:$B,"S"))</f>
        <v/>
      </c>
      <c r="F82" s="140" t="str">
        <f>IF($B82=0,"",SUMIFS(INPUT_DATA!F:F,INPUT_DATA!$A:$A,$B82,INPUT_DATA!$B:$B,"S"))</f>
        <v/>
      </c>
      <c r="G82" s="140" t="str">
        <f>IF($B82=0,"",SUMIFS(INPUT_DATA!G:G,INPUT_DATA!$A:$A,$B82,INPUT_DATA!$B:$B,"S"))</f>
        <v/>
      </c>
      <c r="H82" s="140" t="str">
        <f>IF($B82=0,"",SUMIFS(INPUT_DATA!H:H,INPUT_DATA!$A:$A,$B82,INPUT_DATA!$B:$B,"S"))</f>
        <v/>
      </c>
      <c r="I82" s="140" t="str">
        <f>IF($B82=0,"",SUMIFS(INPUT_DATA!I:I,INPUT_DATA!$A:$A,$B82,INPUT_DATA!$B:$B,"S"))</f>
        <v/>
      </c>
      <c r="J82" s="140" t="str">
        <f>IF($B82=0,"",SUMIFS(INPUT_DATA!J:J,INPUT_DATA!$A:$A,$B82,INPUT_DATA!$B:$B,"S"))</f>
        <v/>
      </c>
      <c r="K82" s="140" t="str">
        <f>IF($B82=0,"",SUMIFS(INPUT_DATA!K:K,INPUT_DATA!$A:$A,$B82,INPUT_DATA!$B:$B,"S"))</f>
        <v/>
      </c>
      <c r="L82" s="140" t="str">
        <f>IF($B82=0,"",SUMIFS(INPUT_DATA!L:L,INPUT_DATA!$A:$A,$B82,INPUT_DATA!$B:$B,"S"))</f>
        <v/>
      </c>
      <c r="M82" s="140" t="str">
        <f>IF($B82=0,"",SUMIFS(INPUT_DATA!M:M,INPUT_DATA!$A:$A,$B82,INPUT_DATA!$B:$B,"S"))</f>
        <v/>
      </c>
      <c r="N82" s="140" t="str">
        <f>IF($B82=0,"",SUMIFS(INPUT_DATA!N:N,INPUT_DATA!$A:$A,$B82,INPUT_DATA!$B:$B,"S"))</f>
        <v/>
      </c>
      <c r="O82" s="141" t="str">
        <f t="shared" si="7"/>
        <v/>
      </c>
      <c r="P82" s="142" t="str">
        <f>IF($B82=0,"",SUMIFS(INPUT_DATA!O:O,INPUT_DATA!$A:$A,$B82,INPUT_DATA!$B:$B,"S"))</f>
        <v/>
      </c>
      <c r="Q82" s="142" t="str">
        <f t="shared" si="8"/>
        <v/>
      </c>
      <c r="R82" s="142" t="str">
        <f>IF($B82=0,"",SUMIFS(INPUT_DATA!BL:BL,INPUT_DATA!$A:$A,$B82,INPUT_DATA!$B:$B,"S"))</f>
        <v/>
      </c>
      <c r="S82" s="143" t="str">
        <f>IF($B82=0,"",SUMIFS(INPUT_DATA!P:P,INPUT_DATA!$A:$A,$B82,INPUT_DATA!$B:$B,"S"))</f>
        <v/>
      </c>
      <c r="T82" s="143" t="str">
        <f>IF($B82=0,"",SUMIFS(INPUT_DATA!Q:Q,INPUT_DATA!$A:$A,$B82,INPUT_DATA!$B:$B,"S"))</f>
        <v/>
      </c>
      <c r="U82" s="143" t="str">
        <f>IF($B82=0,"",SUMIFS(INPUT_DATA!R:R,INPUT_DATA!$A:$A,$B82,INPUT_DATA!$B:$B,"S"))</f>
        <v/>
      </c>
      <c r="V82" s="144" t="str">
        <f>IF($B82=0,"",SUMIFS(INPUT_DATA!S:S,INPUT_DATA!$A:$A,$B82,INPUT_DATA!$B:$B,"S"))</f>
        <v/>
      </c>
      <c r="W82" s="144" t="str">
        <f>IF($B82=0,"",SUMIFS(INPUT_DATA!T:T,INPUT_DATA!$A:$A,$B82,INPUT_DATA!$B:$B,"S"))</f>
        <v/>
      </c>
      <c r="X82" s="144" t="str">
        <f>IF($B82=0,"",SUMIFS(INPUT_DATA!U:U,INPUT_DATA!$A:$A,$B82,INPUT_DATA!$B:$B,"S"))</f>
        <v/>
      </c>
      <c r="Y82" s="144" t="str">
        <f>IF($B82=0,"",SUMIFS(INPUT_DATA!V:V,INPUT_DATA!$A:$A,$B82,INPUT_DATA!$B:$B,"S"))</f>
        <v/>
      </c>
      <c r="Z82" s="144" t="str">
        <f>IF($B82=0,"",SUMIFS(INPUT_DATA!W:W,INPUT_DATA!$A:$A,$B82,INPUT_DATA!$B:$B,"S"))</f>
        <v/>
      </c>
      <c r="AA82" s="144" t="str">
        <f>IF($B82=0,"",SUMIFS(INPUT_DATA!X:X,INPUT_DATA!$A:$A,$B82,INPUT_DATA!$B:$B,"S"))</f>
        <v/>
      </c>
      <c r="AB82" s="144" t="str">
        <f>IF($B82=0,"",SUMIFS(INPUT_DATA!Y:Y,INPUT_DATA!$A:$A,$B82,INPUT_DATA!$B:$B,"S"))</f>
        <v/>
      </c>
      <c r="AC82" s="144" t="str">
        <f>IF($B82=0,"",SUMIFS(INPUT_DATA!Z:Z,INPUT_DATA!$A:$A,$B82,INPUT_DATA!$B:$B,"S"))</f>
        <v/>
      </c>
      <c r="AD82" s="144" t="str">
        <f>IF($B82=0,"",SUMIFS(INPUT_DATA!AA:AA,INPUT_DATA!$A:$A,$B82,INPUT_DATA!$B:$B,"S"))</f>
        <v/>
      </c>
      <c r="AE82" s="144" t="str">
        <f>IF($B82=0,"",SUMIFS(INPUT_DATA!AB:AB,INPUT_DATA!$A:$A,$B82,INPUT_DATA!$B:$B,"S"))</f>
        <v/>
      </c>
      <c r="AF82" s="144" t="str">
        <f>IF($B82=0,"",SUMIFS(INPUT_DATA!AC:AC,INPUT_DATA!$A:$A,$B82,INPUT_DATA!$B:$B,"S"))</f>
        <v/>
      </c>
      <c r="AG82" s="144" t="str">
        <f>IF($B82=0,"",SUMIFS(INPUT_DATA!AD:AD,INPUT_DATA!$A:$A,$B82,INPUT_DATA!$B:$B,"S"))</f>
        <v/>
      </c>
      <c r="AH82" s="144" t="str">
        <f>IF($B82=0,"",SUMIFS(INPUT_DATA!AE:AE,INPUT_DATA!$A:$A,$B82,INPUT_DATA!$B:$B,"S"))</f>
        <v/>
      </c>
      <c r="AI82" s="144" t="str">
        <f>IF($B82=0,"",SUMIFS(INPUT_DATA!AF:AF,INPUT_DATA!$A:$A,$B82,INPUT_DATA!$B:$B,"S"))</f>
        <v/>
      </c>
      <c r="AJ82" s="144" t="str">
        <f>IF($B82=0,"",SUMIFS(INPUT_DATA!AG:AG,INPUT_DATA!$A:$A,$B82,INPUT_DATA!$B:$B,"S"))</f>
        <v/>
      </c>
      <c r="AK82" s="144" t="str">
        <f>IF($B82=0,"",SUMIFS(INPUT_DATA!AK:AK,INPUT_DATA!$A:$A,$B82,INPUT_DATA!$B:$B,"S"))</f>
        <v/>
      </c>
      <c r="AL82" s="144" t="str">
        <f>IF($B82=0,"",SUMIFS(INPUT_DATA!AL:AL,INPUT_DATA!$A:$A,$B82,INPUT_DATA!$B:$B,"S"))</f>
        <v/>
      </c>
      <c r="AM82" s="144" t="str">
        <f>IF($B82=0,"",SUMIFS(INPUT_DATA!AM:AM,INPUT_DATA!$A:$A,$B82,INPUT_DATA!$B:$B,"S"))</f>
        <v/>
      </c>
      <c r="AN82" s="144" t="str">
        <f>IF($B82=0,"",SUMIFS(INPUT_DATA!AN:AN,INPUT_DATA!$A:$A,$B82,INPUT_DATA!$B:$B,"S"))</f>
        <v/>
      </c>
      <c r="AO82" s="144" t="str">
        <f>IF($B82=0,"",SUMIFS(INPUT_DATA!AO:AO,INPUT_DATA!$A:$A,$B82,INPUT_DATA!$B:$B,"S"))</f>
        <v/>
      </c>
      <c r="AP82" s="144" t="str">
        <f>IF($B82=0,"",SUMIFS(INPUT_DATA!AP:AP,INPUT_DATA!$A:$A,$B82,INPUT_DATA!$B:$B,"S"))</f>
        <v/>
      </c>
      <c r="AQ82" s="145" t="str">
        <f t="shared" si="9"/>
        <v/>
      </c>
      <c r="AR82" s="146" t="str">
        <f t="shared" si="10"/>
        <v/>
      </c>
      <c r="AS82" s="147" t="str">
        <f t="shared" si="11"/>
        <v/>
      </c>
      <c r="AT82" s="145" t="str">
        <f>IF($B82=0,"",SUMIFS(INPUT_DATA!AQ:AQ,INPUT_DATA!$A:$A,$B82,INPUT_DATA!$B:$B,"S"))</f>
        <v/>
      </c>
      <c r="AU82" s="146" t="str">
        <f>IF($B82=0,"",SUMIFS(INPUT_DATA!AR:AR,INPUT_DATA!$A:$A,$B82,INPUT_DATA!$B:$B,"S"))</f>
        <v/>
      </c>
      <c r="AV82" s="147" t="str">
        <f>IF($B82=0,"",SUMIFS(INPUT_DATA!AS:AS,INPUT_DATA!$A:$A,$B82,INPUT_DATA!$B:$B,"S"))</f>
        <v/>
      </c>
      <c r="AW82" s="145" t="str">
        <f t="shared" si="12"/>
        <v/>
      </c>
      <c r="AX82" s="146" t="str">
        <f t="shared" si="13"/>
        <v/>
      </c>
      <c r="AY82" s="147" t="str">
        <f t="shared" si="14"/>
        <v/>
      </c>
      <c r="AZ82" s="148"/>
      <c r="BA82" s="138" t="str">
        <f>IF($B82=0,"",SUMIFS(INPUT_DATA!C:C,INPUT_DATA!$A:$A,$B82,INPUT_DATA!$B:$B,"D"))</f>
        <v/>
      </c>
      <c r="BB82" s="149" t="str">
        <f>IF($B82=0,"",SUMIFS(INPUT_DATA!E:E,INPUT_DATA!$A:$A,$B82,INPUT_DATA!$B:$B,"D"))</f>
        <v/>
      </c>
      <c r="BC82" s="149" t="str">
        <f>IF($B82=0,"",SUMIFS(INPUT_DATA!F:F,INPUT_DATA!$A:$A,$B82,INPUT_DATA!$B:$B,"D"))</f>
        <v/>
      </c>
      <c r="BD82" s="149" t="str">
        <f>IF($B82=0,"",SUMIFS(INPUT_DATA!G:G,INPUT_DATA!$A:$A,$B82,INPUT_DATA!$B:$B,"D"))</f>
        <v/>
      </c>
      <c r="BE82" s="149" t="str">
        <f>IF($B82=0,"",SUMIFS(INPUT_DATA!H:H,INPUT_DATA!$A:$A,$B82,INPUT_DATA!$B:$B,"D"))</f>
        <v/>
      </c>
      <c r="BF82" s="149" t="str">
        <f>IF($B82=0,"",SUMIFS(INPUT_DATA!I:I,INPUT_DATA!$A:$A,$B82,INPUT_DATA!$B:$B,"D"))</f>
        <v/>
      </c>
      <c r="BG82" s="149" t="str">
        <f>IF($B82=0,"",SUMIFS(INPUT_DATA!J:J,INPUT_DATA!$A:$A,$B82,INPUT_DATA!$B:$B,"D"))</f>
        <v/>
      </c>
      <c r="BH82" s="149" t="str">
        <f>IF($B82=0,"",SUMIFS(INPUT_DATA!K:K,INPUT_DATA!$A:$A,$B82,INPUT_DATA!$B:$B,"D"))</f>
        <v/>
      </c>
      <c r="BI82" s="149" t="str">
        <f>IF($B82=0,"",SUMIFS(INPUT_DATA!L:L,INPUT_DATA!$A:$A,$B82,INPUT_DATA!$B:$B,"D"))</f>
        <v/>
      </c>
      <c r="BJ82" s="149" t="str">
        <f>IF($B82=0,"",SUMIFS(INPUT_DATA!M:M,INPUT_DATA!$A:$A,$B82,INPUT_DATA!$B:$B,"D"))</f>
        <v/>
      </c>
      <c r="BK82" s="149" t="str">
        <f>IF($B82=0,"",SUMIFS(INPUT_DATA!N:N,INPUT_DATA!$A:$A,$B82,INPUT_DATA!$B:$B,"D"))</f>
        <v/>
      </c>
      <c r="BL82" s="150" t="str">
        <f t="shared" ref="BL82:BL87" si="23">IF($B82=0,"",AZ82+BA82-BB82-BC82+BD82+BE82+BF82-BG82+BH82-BJ82-BK82)</f>
        <v/>
      </c>
      <c r="BM82" s="150" t="str">
        <f>IF($B82=0,"",SUMIFS(INPUT_DATA!O:O,INPUT_DATA!$A:$A,$B82,INPUT_DATA!$B:$B,"D"))</f>
        <v/>
      </c>
      <c r="BN82" s="150" t="str">
        <f t="shared" si="15"/>
        <v/>
      </c>
      <c r="BO82" s="153" t="str">
        <f>IF($B82=0,"",SUMIFS(INPUT_DATA!P:P,INPUT_DATA!$A:$A,$B82,INPUT_DATA!$B:$B,"D"))</f>
        <v/>
      </c>
      <c r="BP82" s="139" t="str">
        <f>IF($B82=0,"",SUMIFS(INPUT_DATA!Q:Q,INPUT_DATA!$A:$A,$B82,INPUT_DATA!$B:$B,"D"))</f>
        <v/>
      </c>
      <c r="BQ82" s="139" t="str">
        <f>IF($B82=0,"",SUMIFS(INPUT_DATA!R:R,INPUT_DATA!$A:$A,$B82,INPUT_DATA!$B:$B,"D"))</f>
        <v/>
      </c>
      <c r="BR82" s="149" t="str">
        <f>IF($B82=0,"",SUMIFS(INPUT_DATA!S:S,INPUT_DATA!$A:$A,$B82,INPUT_DATA!$B:$B,"D"))</f>
        <v/>
      </c>
      <c r="BS82" s="149" t="str">
        <f>IF($B82=0,"",SUMIFS(INPUT_DATA!T:T,INPUT_DATA!$A:$A,$B82,INPUT_DATA!$B:$B,"D"))</f>
        <v/>
      </c>
      <c r="BT82" s="149" t="str">
        <f>IF($B82=0,"",SUMIFS(INPUT_DATA!U:U,INPUT_DATA!$A:$A,$B82,INPUT_DATA!$B:$B,"D"))</f>
        <v/>
      </c>
      <c r="BU82" s="149" t="str">
        <f>IF($B82=0,"",SUMIFS(INPUT_DATA!V:V,INPUT_DATA!$A:$A,$B82,INPUT_DATA!$B:$B,"D"))</f>
        <v/>
      </c>
      <c r="BV82" s="149" t="str">
        <f>IF($B82=0,"",SUMIFS(INPUT_DATA!W:W,INPUT_DATA!$A:$A,$B82,INPUT_DATA!$B:$B,"D"))</f>
        <v/>
      </c>
      <c r="BW82" s="149" t="str">
        <f>IF($B82=0,"",SUMIFS(INPUT_DATA!X:X,INPUT_DATA!$A:$A,$B82,INPUT_DATA!$B:$B,"D"))</f>
        <v/>
      </c>
      <c r="BX82" s="149" t="str">
        <f>IF($B82=0,"",SUMIFS(INPUT_DATA!Y:Y,INPUT_DATA!$A:$A,$B82,INPUT_DATA!$B:$B,"D"))</f>
        <v/>
      </c>
      <c r="BY82" s="149" t="str">
        <f>IF($B82=0,"",SUMIFS(INPUT_DATA!Z:Z,INPUT_DATA!$A:$A,$B82,INPUT_DATA!$B:$B,"D"))</f>
        <v/>
      </c>
      <c r="BZ82" s="149" t="str">
        <f>IF($B82=0,"",SUMIFS(INPUT_DATA!AA:AA,INPUT_DATA!$A:$A,$B82,INPUT_DATA!$B:$B,"D"))</f>
        <v/>
      </c>
      <c r="CA82" s="149" t="str">
        <f>IF($B82=0,"",SUMIFS(INPUT_DATA!AB:AB,INPUT_DATA!$A:$A,$B82,INPUT_DATA!$B:$B,"D"))</f>
        <v/>
      </c>
      <c r="CB82" s="149" t="str">
        <f>IF($B82=0,"",SUMIFS(INPUT_DATA!AC:AC,INPUT_DATA!$A:$A,$B82,INPUT_DATA!$B:$B,"D"))</f>
        <v/>
      </c>
      <c r="CC82" s="149" t="str">
        <f>IF($B82=0,"",SUMIFS(INPUT_DATA!AD:AD,INPUT_DATA!$A:$A,$B82,INPUT_DATA!$B:$B,"D"))</f>
        <v/>
      </c>
      <c r="CD82" s="149" t="str">
        <f>IF($B82=0,"",SUMIFS(INPUT_DATA!AE:AE,INPUT_DATA!$A:$A,$B82,INPUT_DATA!$B:$B,"D"))</f>
        <v/>
      </c>
      <c r="CE82" s="149" t="str">
        <f>IF($B82=0,"",SUMIFS(INPUT_DATA!AF:AF,INPUT_DATA!$A:$A,$B82,INPUT_DATA!$B:$B,"D"))</f>
        <v/>
      </c>
      <c r="CF82" s="149" t="str">
        <f>IF($B82=0,"",SUMIFS(INPUT_DATA!AG:AG,INPUT_DATA!$A:$A,$B82,INPUT_DATA!$B:$B,"D"))</f>
        <v/>
      </c>
      <c r="CG82" s="149" t="str">
        <f>IF($B82=0,"",SUMIFS(INPUT_DATA!AH:AH,INPUT_DATA!$A:$A,$B82,INPUT_DATA!$B:$B,"D"))</f>
        <v/>
      </c>
      <c r="CH82" s="149" t="str">
        <f>IF($B82=0,"",SUMIFS(INPUT_DATA!AI:AI,INPUT_DATA!$A:$A,$B82,INPUT_DATA!$B:$B,"D"))</f>
        <v/>
      </c>
      <c r="CI82" s="149" t="str">
        <f>IF($B82=0,"",SUMIFS(INPUT_DATA!AJ:AJ,INPUT_DATA!$A:$A,$B82,INPUT_DATA!$B:$B,"D"))</f>
        <v/>
      </c>
      <c r="CJ82" s="140" t="str">
        <f>IF($B82=0,"",SUMIFS(INPUT_DATA!AK:AK,INPUT_DATA!$A:$A,$B82,INPUT_DATA!$B:$B,"D"))</f>
        <v/>
      </c>
      <c r="CK82" s="140" t="str">
        <f>IF($B82=0,"",SUMIFS(INPUT_DATA!AL:AL,INPUT_DATA!$A:$A,$B82,INPUT_DATA!$B:$B,"D"))</f>
        <v/>
      </c>
      <c r="CL82" s="140" t="str">
        <f>IF($B82=0,"",SUMIFS(INPUT_DATA!AM:AM,INPUT_DATA!$A:$A,$B82,INPUT_DATA!$B:$B,"D"))</f>
        <v/>
      </c>
      <c r="CM82" s="140" t="str">
        <f>IF($B82=0,"",SUMIFS(INPUT_DATA!AN:AN,INPUT_DATA!$A:$A,$B82,INPUT_DATA!$B:$B,"D"))</f>
        <v/>
      </c>
      <c r="CN82" s="140" t="str">
        <f>IF($B82=0,"",SUMIFS(INPUT_DATA!AO:AO,INPUT_DATA!$A:$A,$B82,INPUT_DATA!$B:$B,"D"))</f>
        <v/>
      </c>
      <c r="CO82" s="140" t="str">
        <f>IF($B82=0,"",SUMIFS(INPUT_DATA!AP:AP,INPUT_DATA!$A:$A,$B82,INPUT_DATA!$B:$B,"D"))</f>
        <v/>
      </c>
      <c r="CP82" s="154" t="str">
        <f t="shared" ref="CP82:CP87" si="24">IF($B82=0,"",BO82+BR82-BU82-BX82-CA82+CD82-CJ82-CM82+CG82)</f>
        <v/>
      </c>
      <c r="CQ82" s="154" t="str">
        <f t="shared" si="21"/>
        <v/>
      </c>
      <c r="CR82" s="154" t="str">
        <f t="shared" si="22"/>
        <v/>
      </c>
      <c r="CS82" s="139" t="str">
        <f>IF($B82=0,"",SUMIFS(INPUT_DATA!AQ:AQ,INPUT_DATA!$A:$A,$B82,INPUT_DATA!$B:$B,"D"))</f>
        <v/>
      </c>
      <c r="CT82" s="154" t="str">
        <f>IF($B82=0,"",SUMIFS(INPUT_DATA!AR:AR,INPUT_DATA!$A:$A,$B82,INPUT_DATA!$B:$B,"D"))</f>
        <v/>
      </c>
      <c r="CU82" s="154" t="str">
        <f>IF($B82=0,"",SUMIFS(INPUT_DATA!AS:AS,INPUT_DATA!$A:$A,$B82,INPUT_DATA!$B:$B,"D"))</f>
        <v/>
      </c>
      <c r="CV82" s="139" t="str">
        <f t="shared" si="17"/>
        <v/>
      </c>
      <c r="CW82" s="154" t="str">
        <f t="shared" si="18"/>
        <v/>
      </c>
      <c r="CX82" s="155" t="str">
        <f t="shared" si="19"/>
        <v/>
      </c>
      <c r="CY82" s="148"/>
    </row>
    <row r="83" spans="1:103">
      <c r="A83" s="156">
        <f t="shared" si="20"/>
        <v>-34</v>
      </c>
      <c r="B83" s="137">
        <f>INPUT_DATA!CR70</f>
        <v>0</v>
      </c>
      <c r="C83" s="139" t="str">
        <f>IF($B83=0,"",SUMIFS(INPUT_DATA!C:C,INPUT_DATA!$A:$A,$B83,INPUT_DATA!$B:$B,"S"))</f>
        <v/>
      </c>
      <c r="D83" s="139" t="str">
        <f>IF($B83=0,"",SUMIFS(INPUT_DATA!D:D,INPUT_DATA!$A:$A,$B83,INPUT_DATA!$B:$B,"S"))</f>
        <v/>
      </c>
      <c r="E83" s="140" t="str">
        <f>IF($B83=0,"",SUMIFS(INPUT_DATA!E:E,INPUT_DATA!$A:$A,$B83,INPUT_DATA!$B:$B,"S"))</f>
        <v/>
      </c>
      <c r="F83" s="140" t="str">
        <f>IF($B83=0,"",SUMIFS(INPUT_DATA!F:F,INPUT_DATA!$A:$A,$B83,INPUT_DATA!$B:$B,"S"))</f>
        <v/>
      </c>
      <c r="G83" s="140" t="str">
        <f>IF($B83=0,"",SUMIFS(INPUT_DATA!G:G,INPUT_DATA!$A:$A,$B83,INPUT_DATA!$B:$B,"S"))</f>
        <v/>
      </c>
      <c r="H83" s="140" t="str">
        <f>IF($B83=0,"",SUMIFS(INPUT_DATA!H:H,INPUT_DATA!$A:$A,$B83,INPUT_DATA!$B:$B,"S"))</f>
        <v/>
      </c>
      <c r="I83" s="140" t="str">
        <f>IF($B83=0,"",SUMIFS(INPUT_DATA!I:I,INPUT_DATA!$A:$A,$B83,INPUT_DATA!$B:$B,"S"))</f>
        <v/>
      </c>
      <c r="J83" s="140" t="str">
        <f>IF($B83=0,"",SUMIFS(INPUT_DATA!J:J,INPUT_DATA!$A:$A,$B83,INPUT_DATA!$B:$B,"S"))</f>
        <v/>
      </c>
      <c r="K83" s="140" t="str">
        <f>IF($B83=0,"",SUMIFS(INPUT_DATA!K:K,INPUT_DATA!$A:$A,$B83,INPUT_DATA!$B:$B,"S"))</f>
        <v/>
      </c>
      <c r="L83" s="140" t="str">
        <f>IF($B83=0,"",SUMIFS(INPUT_DATA!L:L,INPUT_DATA!$A:$A,$B83,INPUT_DATA!$B:$B,"S"))</f>
        <v/>
      </c>
      <c r="M83" s="140" t="str">
        <f>IF($B83=0,"",SUMIFS(INPUT_DATA!M:M,INPUT_DATA!$A:$A,$B83,INPUT_DATA!$B:$B,"S"))</f>
        <v/>
      </c>
      <c r="N83" s="140" t="str">
        <f>IF($B83=0,"",SUMIFS(INPUT_DATA!N:N,INPUT_DATA!$A:$A,$B83,INPUT_DATA!$B:$B,"S"))</f>
        <v/>
      </c>
      <c r="O83" s="141" t="str">
        <f>IF($B83=0,"",C83+D83-E83-F83+G83+H83+I83-J83-K83-M83-N83-L83)</f>
        <v/>
      </c>
      <c r="P83" s="142" t="str">
        <f>IF($B83=0,"",SUMIFS(INPUT_DATA!O:O,INPUT_DATA!$A:$A,$B83,INPUT_DATA!$B:$B,"S"))</f>
        <v/>
      </c>
      <c r="Q83" s="142" t="str">
        <f>IF($B83=0,"",O83-P83)</f>
        <v/>
      </c>
      <c r="R83" s="142" t="str">
        <f>IF($B83=0,"",SUMIFS(INPUT_DATA!BL:BL,INPUT_DATA!$A:$A,$B83,INPUT_DATA!$B:$B,"S"))</f>
        <v/>
      </c>
      <c r="S83" s="143" t="str">
        <f>IF($B83=0,"",SUMIFS(INPUT_DATA!P:P,INPUT_DATA!$A:$A,$B83,INPUT_DATA!$B:$B,"S"))</f>
        <v/>
      </c>
      <c r="T83" s="143" t="str">
        <f>IF($B83=0,"",SUMIFS(INPUT_DATA!Q:Q,INPUT_DATA!$A:$A,$B83,INPUT_DATA!$B:$B,"S"))</f>
        <v/>
      </c>
      <c r="U83" s="143" t="str">
        <f>IF($B83=0,"",SUMIFS(INPUT_DATA!R:R,INPUT_DATA!$A:$A,$B83,INPUT_DATA!$B:$B,"S"))</f>
        <v/>
      </c>
      <c r="V83" s="144" t="str">
        <f>IF($B83=0,"",SUMIFS(INPUT_DATA!S:S,INPUT_DATA!$A:$A,$B83,INPUT_DATA!$B:$B,"S"))</f>
        <v/>
      </c>
      <c r="W83" s="144" t="str">
        <f>IF($B83=0,"",SUMIFS(INPUT_DATA!T:T,INPUT_DATA!$A:$A,$B83,INPUT_DATA!$B:$B,"S"))</f>
        <v/>
      </c>
      <c r="X83" s="144" t="str">
        <f>IF($B83=0,"",SUMIFS(INPUT_DATA!U:U,INPUT_DATA!$A:$A,$B83,INPUT_DATA!$B:$B,"S"))</f>
        <v/>
      </c>
      <c r="Y83" s="144" t="str">
        <f>IF($B83=0,"",SUMIFS(INPUT_DATA!V:V,INPUT_DATA!$A:$A,$B83,INPUT_DATA!$B:$B,"S"))</f>
        <v/>
      </c>
      <c r="Z83" s="144" t="str">
        <f>IF($B83=0,"",SUMIFS(INPUT_DATA!W:W,INPUT_DATA!$A:$A,$B83,INPUT_DATA!$B:$B,"S"))</f>
        <v/>
      </c>
      <c r="AA83" s="144" t="str">
        <f>IF($B83=0,"",SUMIFS(INPUT_DATA!X:X,INPUT_DATA!$A:$A,$B83,INPUT_DATA!$B:$B,"S"))</f>
        <v/>
      </c>
      <c r="AB83" s="144" t="str">
        <f>IF($B83=0,"",SUMIFS(INPUT_DATA!Y:Y,INPUT_DATA!$A:$A,$B83,INPUT_DATA!$B:$B,"S"))</f>
        <v/>
      </c>
      <c r="AC83" s="144" t="str">
        <f>IF($B83=0,"",SUMIFS(INPUT_DATA!Z:Z,INPUT_DATA!$A:$A,$B83,INPUT_DATA!$B:$B,"S"))</f>
        <v/>
      </c>
      <c r="AD83" s="144" t="str">
        <f>IF($B83=0,"",SUMIFS(INPUT_DATA!AA:AA,INPUT_DATA!$A:$A,$B83,INPUT_DATA!$B:$B,"S"))</f>
        <v/>
      </c>
      <c r="AE83" s="144" t="str">
        <f>IF($B83=0,"",SUMIFS(INPUT_DATA!AB:AB,INPUT_DATA!$A:$A,$B83,INPUT_DATA!$B:$B,"S"))</f>
        <v/>
      </c>
      <c r="AF83" s="144" t="str">
        <f>IF($B83=0,"",SUMIFS(INPUT_DATA!AC:AC,INPUT_DATA!$A:$A,$B83,INPUT_DATA!$B:$B,"S"))</f>
        <v/>
      </c>
      <c r="AG83" s="144" t="str">
        <f>IF($B83=0,"",SUMIFS(INPUT_DATA!AD:AD,INPUT_DATA!$A:$A,$B83,INPUT_DATA!$B:$B,"S"))</f>
        <v/>
      </c>
      <c r="AH83" s="144" t="str">
        <f>IF($B83=0,"",SUMIFS(INPUT_DATA!AE:AE,INPUT_DATA!$A:$A,$B83,INPUT_DATA!$B:$B,"S"))</f>
        <v/>
      </c>
      <c r="AI83" s="144" t="str">
        <f>IF($B83=0,"",SUMIFS(INPUT_DATA!AF:AF,INPUT_DATA!$A:$A,$B83,INPUT_DATA!$B:$B,"S"))</f>
        <v/>
      </c>
      <c r="AJ83" s="144" t="str">
        <f>IF($B83=0,"",SUMIFS(INPUT_DATA!AG:AG,INPUT_DATA!$A:$A,$B83,INPUT_DATA!$B:$B,"S"))</f>
        <v/>
      </c>
      <c r="AK83" s="144" t="str">
        <f>IF($B83=0,"",SUMIFS(INPUT_DATA!AK:AK,INPUT_DATA!$A:$A,$B83,INPUT_DATA!$B:$B,"S"))</f>
        <v/>
      </c>
      <c r="AL83" s="144" t="str">
        <f>IF($B83=0,"",SUMIFS(INPUT_DATA!AL:AL,INPUT_DATA!$A:$A,$B83,INPUT_DATA!$B:$B,"S"))</f>
        <v/>
      </c>
      <c r="AM83" s="144" t="str">
        <f>IF($B83=0,"",SUMIFS(INPUT_DATA!AM:AM,INPUT_DATA!$A:$A,$B83,INPUT_DATA!$B:$B,"S"))</f>
        <v/>
      </c>
      <c r="AN83" s="144" t="str">
        <f>IF($B83=0,"",SUMIFS(INPUT_DATA!AN:AN,INPUT_DATA!$A:$A,$B83,INPUT_DATA!$B:$B,"S"))</f>
        <v/>
      </c>
      <c r="AO83" s="144" t="str">
        <f>IF($B83=0,"",SUMIFS(INPUT_DATA!AO:AO,INPUT_DATA!$A:$A,$B83,INPUT_DATA!$B:$B,"S"))</f>
        <v/>
      </c>
      <c r="AP83" s="144" t="str">
        <f>IF($B83=0,"",SUMIFS(INPUT_DATA!AP:AP,INPUT_DATA!$A:$A,$B83,INPUT_DATA!$B:$B,"S"))</f>
        <v/>
      </c>
      <c r="AQ83" s="145" t="str">
        <f t="shared" ref="AQ83:AS87" si="25">IF($B83=0,"",S83+V83-Y83-AB83-AE83-AH83-AK83-AN83)</f>
        <v/>
      </c>
      <c r="AR83" s="146" t="str">
        <f t="shared" si="25"/>
        <v/>
      </c>
      <c r="AS83" s="147" t="str">
        <f t="shared" si="25"/>
        <v/>
      </c>
      <c r="AT83" s="145" t="str">
        <f>IF($B83=0,"",SUMIFS(INPUT_DATA!AQ:AQ,INPUT_DATA!$A:$A,$B83,INPUT_DATA!$B:$B,"S"))</f>
        <v/>
      </c>
      <c r="AU83" s="146" t="str">
        <f>IF($B83=0,"",SUMIFS(INPUT_DATA!AR:AR,INPUT_DATA!$A:$A,$B83,INPUT_DATA!$B:$B,"S"))</f>
        <v/>
      </c>
      <c r="AV83" s="147" t="str">
        <f>IF($B83=0,"",SUMIFS(INPUT_DATA!AS:AS,INPUT_DATA!$A:$A,$B83,INPUT_DATA!$B:$B,"S"))</f>
        <v/>
      </c>
      <c r="AW83" s="145" t="str">
        <f t="shared" ref="AW83:AY87" si="26">IF($B83=0,"",AQ83-AT83)</f>
        <v/>
      </c>
      <c r="AX83" s="146" t="str">
        <f t="shared" si="26"/>
        <v/>
      </c>
      <c r="AY83" s="147" t="str">
        <f t="shared" si="26"/>
        <v/>
      </c>
      <c r="AZ83" s="148"/>
      <c r="BA83" s="138" t="str">
        <f>IF($B83=0,"",SUMIFS(INPUT_DATA!C:C,INPUT_DATA!$A:$A,$B83,INPUT_DATA!$B:$B,"D"))</f>
        <v/>
      </c>
      <c r="BB83" s="149" t="str">
        <f>IF($B83=0,"",SUMIFS(INPUT_DATA!E:E,INPUT_DATA!$A:$A,$B83,INPUT_DATA!$B:$B,"D"))</f>
        <v/>
      </c>
      <c r="BC83" s="149" t="str">
        <f>IF($B83=0,"",SUMIFS(INPUT_DATA!F:F,INPUT_DATA!$A:$A,$B83,INPUT_DATA!$B:$B,"D"))</f>
        <v/>
      </c>
      <c r="BD83" s="149" t="str">
        <f>IF($B83=0,"",SUMIFS(INPUT_DATA!G:G,INPUT_DATA!$A:$A,$B83,INPUT_DATA!$B:$B,"D"))</f>
        <v/>
      </c>
      <c r="BE83" s="149" t="str">
        <f>IF($B83=0,"",SUMIFS(INPUT_DATA!H:H,INPUT_DATA!$A:$A,$B83,INPUT_DATA!$B:$B,"D"))</f>
        <v/>
      </c>
      <c r="BF83" s="149" t="str">
        <f>IF($B83=0,"",SUMIFS(INPUT_DATA!I:I,INPUT_DATA!$A:$A,$B83,INPUT_DATA!$B:$B,"D"))</f>
        <v/>
      </c>
      <c r="BG83" s="149" t="str">
        <f>IF($B83=0,"",SUMIFS(INPUT_DATA!J:J,INPUT_DATA!$A:$A,$B83,INPUT_DATA!$B:$B,"D"))</f>
        <v/>
      </c>
      <c r="BH83" s="149" t="str">
        <f>IF($B83=0,"",SUMIFS(INPUT_DATA!K:K,INPUT_DATA!$A:$A,$B83,INPUT_DATA!$B:$B,"D"))</f>
        <v/>
      </c>
      <c r="BI83" s="149" t="str">
        <f>IF($B83=0,"",SUMIFS(INPUT_DATA!L:L,INPUT_DATA!$A:$A,$B83,INPUT_DATA!$B:$B,"D"))</f>
        <v/>
      </c>
      <c r="BJ83" s="149" t="str">
        <f>IF($B83=0,"",SUMIFS(INPUT_DATA!M:M,INPUT_DATA!$A:$A,$B83,INPUT_DATA!$B:$B,"D"))</f>
        <v/>
      </c>
      <c r="BK83" s="149" t="str">
        <f>IF($B83=0,"",SUMIFS(INPUT_DATA!N:N,INPUT_DATA!$A:$A,$B83,INPUT_DATA!$B:$B,"D"))</f>
        <v/>
      </c>
      <c r="BL83" s="150" t="str">
        <f t="shared" si="23"/>
        <v/>
      </c>
      <c r="BM83" s="150" t="str">
        <f>IF($B83=0,"",SUMIFS(INPUT_DATA!O:O,INPUT_DATA!$A:$A,$B83,INPUT_DATA!$B:$B,"D"))</f>
        <v/>
      </c>
      <c r="BN83" s="150" t="str">
        <f>IF($B83=0,"",BL83-BM83)</f>
        <v/>
      </c>
      <c r="BO83" s="153" t="str">
        <f>IF($B83=0,"",SUMIFS(INPUT_DATA!P:P,INPUT_DATA!$A:$A,$B83,INPUT_DATA!$B:$B,"D"))</f>
        <v/>
      </c>
      <c r="BP83" s="139" t="str">
        <f>IF($B83=0,"",SUMIFS(INPUT_DATA!Q:Q,INPUT_DATA!$A:$A,$B83,INPUT_DATA!$B:$B,"D"))</f>
        <v/>
      </c>
      <c r="BQ83" s="139" t="str">
        <f>IF($B83=0,"",SUMIFS(INPUT_DATA!R:R,INPUT_DATA!$A:$A,$B83,INPUT_DATA!$B:$B,"D"))</f>
        <v/>
      </c>
      <c r="BR83" s="149" t="str">
        <f>IF($B83=0,"",SUMIFS(INPUT_DATA!S:S,INPUT_DATA!$A:$A,$B83,INPUT_DATA!$B:$B,"D"))</f>
        <v/>
      </c>
      <c r="BS83" s="149" t="str">
        <f>IF($B83=0,"",SUMIFS(INPUT_DATA!T:T,INPUT_DATA!$A:$A,$B83,INPUT_DATA!$B:$B,"D"))</f>
        <v/>
      </c>
      <c r="BT83" s="149" t="str">
        <f>IF($B83=0,"",SUMIFS(INPUT_DATA!U:U,INPUT_DATA!$A:$A,$B83,INPUT_DATA!$B:$B,"D"))</f>
        <v/>
      </c>
      <c r="BU83" s="149" t="str">
        <f>IF($B83=0,"",SUMIFS(INPUT_DATA!V:V,INPUT_DATA!$A:$A,$B83,INPUT_DATA!$B:$B,"D"))</f>
        <v/>
      </c>
      <c r="BV83" s="149" t="str">
        <f>IF($B83=0,"",SUMIFS(INPUT_DATA!W:W,INPUT_DATA!$A:$A,$B83,INPUT_DATA!$B:$B,"D"))</f>
        <v/>
      </c>
      <c r="BW83" s="149" t="str">
        <f>IF($B83=0,"",SUMIFS(INPUT_DATA!X:X,INPUT_DATA!$A:$A,$B83,INPUT_DATA!$B:$B,"D"))</f>
        <v/>
      </c>
      <c r="BX83" s="149" t="str">
        <f>IF($B83=0,"",SUMIFS(INPUT_DATA!Y:Y,INPUT_DATA!$A:$A,$B83,INPUT_DATA!$B:$B,"D"))</f>
        <v/>
      </c>
      <c r="BY83" s="149" t="str">
        <f>IF($B83=0,"",SUMIFS(INPUT_DATA!Z:Z,INPUT_DATA!$A:$A,$B83,INPUT_DATA!$B:$B,"D"))</f>
        <v/>
      </c>
      <c r="BZ83" s="149" t="str">
        <f>IF($B83=0,"",SUMIFS(INPUT_DATA!AA:AA,INPUT_DATA!$A:$A,$B83,INPUT_DATA!$B:$B,"D"))</f>
        <v/>
      </c>
      <c r="CA83" s="149" t="str">
        <f>IF($B83=0,"",SUMIFS(INPUT_DATA!AB:AB,INPUT_DATA!$A:$A,$B83,INPUT_DATA!$B:$B,"D"))</f>
        <v/>
      </c>
      <c r="CB83" s="149" t="str">
        <f>IF($B83=0,"",SUMIFS(INPUT_DATA!AC:AC,INPUT_DATA!$A:$A,$B83,INPUT_DATA!$B:$B,"D"))</f>
        <v/>
      </c>
      <c r="CC83" s="149" t="str">
        <f>IF($B83=0,"",SUMIFS(INPUT_DATA!AD:AD,INPUT_DATA!$A:$A,$B83,INPUT_DATA!$B:$B,"D"))</f>
        <v/>
      </c>
      <c r="CD83" s="149" t="str">
        <f>IF($B83=0,"",SUMIFS(INPUT_DATA!AE:AE,INPUT_DATA!$A:$A,$B83,INPUT_DATA!$B:$B,"D"))</f>
        <v/>
      </c>
      <c r="CE83" s="149" t="str">
        <f>IF($B83=0,"",SUMIFS(INPUT_DATA!AF:AF,INPUT_DATA!$A:$A,$B83,INPUT_DATA!$B:$B,"D"))</f>
        <v/>
      </c>
      <c r="CF83" s="149" t="str">
        <f>IF($B83=0,"",SUMIFS(INPUT_DATA!AG:AG,INPUT_DATA!$A:$A,$B83,INPUT_DATA!$B:$B,"D"))</f>
        <v/>
      </c>
      <c r="CG83" s="149" t="str">
        <f>IF($B83=0,"",SUMIFS(INPUT_DATA!AH:AH,INPUT_DATA!$A:$A,$B83,INPUT_DATA!$B:$B,"D"))</f>
        <v/>
      </c>
      <c r="CH83" s="149" t="str">
        <f>IF($B83=0,"",SUMIFS(INPUT_DATA!AI:AI,INPUT_DATA!$A:$A,$B83,INPUT_DATA!$B:$B,"D"))</f>
        <v/>
      </c>
      <c r="CI83" s="149" t="str">
        <f>IF($B83=0,"",SUMIFS(INPUT_DATA!AJ:AJ,INPUT_DATA!$A:$A,$B83,INPUT_DATA!$B:$B,"D"))</f>
        <v/>
      </c>
      <c r="CJ83" s="140" t="str">
        <f>IF($B83=0,"",SUMIFS(INPUT_DATA!AK:AK,INPUT_DATA!$A:$A,$B83,INPUT_DATA!$B:$B,"D"))</f>
        <v/>
      </c>
      <c r="CK83" s="140" t="str">
        <f>IF($B83=0,"",SUMIFS(INPUT_DATA!AL:AL,INPUT_DATA!$A:$A,$B83,INPUT_DATA!$B:$B,"D"))</f>
        <v/>
      </c>
      <c r="CL83" s="140" t="str">
        <f>IF($B83=0,"",SUMIFS(INPUT_DATA!AM:AM,INPUT_DATA!$A:$A,$B83,INPUT_DATA!$B:$B,"D"))</f>
        <v/>
      </c>
      <c r="CM83" s="140" t="str">
        <f>IF($B83=0,"",SUMIFS(INPUT_DATA!AN:AN,INPUT_DATA!$A:$A,$B83,INPUT_DATA!$B:$B,"D"))</f>
        <v/>
      </c>
      <c r="CN83" s="140" t="str">
        <f>IF($B83=0,"",SUMIFS(INPUT_DATA!AO:AO,INPUT_DATA!$A:$A,$B83,INPUT_DATA!$B:$B,"D"))</f>
        <v/>
      </c>
      <c r="CO83" s="140" t="str">
        <f>IF($B83=0,"",SUMIFS(INPUT_DATA!AP:AP,INPUT_DATA!$A:$A,$B83,INPUT_DATA!$B:$B,"D"))</f>
        <v/>
      </c>
      <c r="CP83" s="154" t="str">
        <f t="shared" si="24"/>
        <v/>
      </c>
      <c r="CQ83" s="154" t="str">
        <f t="shared" si="21"/>
        <v/>
      </c>
      <c r="CR83" s="154" t="str">
        <f t="shared" si="22"/>
        <v/>
      </c>
      <c r="CS83" s="139" t="str">
        <f>IF($B83=0,"",SUMIFS(INPUT_DATA!AQ:AQ,INPUT_DATA!$A:$A,$B83,INPUT_DATA!$B:$B,"D"))</f>
        <v/>
      </c>
      <c r="CT83" s="154" t="str">
        <f>IF($B83=0,"",SUMIFS(INPUT_DATA!AR:AR,INPUT_DATA!$A:$A,$B83,INPUT_DATA!$B:$B,"D"))</f>
        <v/>
      </c>
      <c r="CU83" s="154" t="str">
        <f>IF($B83=0,"",SUMIFS(INPUT_DATA!AS:AS,INPUT_DATA!$A:$A,$B83,INPUT_DATA!$B:$B,"D"))</f>
        <v/>
      </c>
      <c r="CV83" s="139" t="str">
        <f t="shared" si="17"/>
        <v/>
      </c>
      <c r="CW83" s="154" t="str">
        <f t="shared" si="18"/>
        <v/>
      </c>
      <c r="CX83" s="155" t="str">
        <f t="shared" si="19"/>
        <v/>
      </c>
      <c r="CY83" s="148"/>
    </row>
    <row r="84" spans="1:103">
      <c r="A84" s="156">
        <f t="shared" si="20"/>
        <v>-35</v>
      </c>
      <c r="B84" s="137">
        <f>INPUT_DATA!CR71</f>
        <v>0</v>
      </c>
      <c r="C84" s="139" t="str">
        <f>IF($B84=0,"",SUMIFS(INPUT_DATA!C:C,INPUT_DATA!$A:$A,$B84,INPUT_DATA!$B:$B,"S"))</f>
        <v/>
      </c>
      <c r="D84" s="139" t="str">
        <f>IF($B84=0,"",SUMIFS(INPUT_DATA!D:D,INPUT_DATA!$A:$A,$B84,INPUT_DATA!$B:$B,"S"))</f>
        <v/>
      </c>
      <c r="E84" s="140" t="str">
        <f>IF($B84=0,"",SUMIFS(INPUT_DATA!E:E,INPUT_DATA!$A:$A,$B84,INPUT_DATA!$B:$B,"S"))</f>
        <v/>
      </c>
      <c r="F84" s="140" t="str">
        <f>IF($B84=0,"",SUMIFS(INPUT_DATA!F:F,INPUT_DATA!$A:$A,$B84,INPUT_DATA!$B:$B,"S"))</f>
        <v/>
      </c>
      <c r="G84" s="140" t="str">
        <f>IF($B84=0,"",SUMIFS(INPUT_DATA!G:G,INPUT_DATA!$A:$A,$B84,INPUT_DATA!$B:$B,"S"))</f>
        <v/>
      </c>
      <c r="H84" s="140" t="str">
        <f>IF($B84=0,"",SUMIFS(INPUT_DATA!H:H,INPUT_DATA!$A:$A,$B84,INPUT_DATA!$B:$B,"S"))</f>
        <v/>
      </c>
      <c r="I84" s="140" t="str">
        <f>IF($B84=0,"",SUMIFS(INPUT_DATA!I:I,INPUT_DATA!$A:$A,$B84,INPUT_DATA!$B:$B,"S"))</f>
        <v/>
      </c>
      <c r="J84" s="140" t="str">
        <f>IF($B84=0,"",SUMIFS(INPUT_DATA!J:J,INPUT_DATA!$A:$A,$B84,INPUT_DATA!$B:$B,"S"))</f>
        <v/>
      </c>
      <c r="K84" s="140" t="str">
        <f>IF($B84=0,"",SUMIFS(INPUT_DATA!K:K,INPUT_DATA!$A:$A,$B84,INPUT_DATA!$B:$B,"S"))</f>
        <v/>
      </c>
      <c r="L84" s="140" t="str">
        <f>IF($B84=0,"",SUMIFS(INPUT_DATA!L:L,INPUT_DATA!$A:$A,$B84,INPUT_DATA!$B:$B,"S"))</f>
        <v/>
      </c>
      <c r="M84" s="140" t="str">
        <f>IF($B84=0,"",SUMIFS(INPUT_DATA!M:M,INPUT_DATA!$A:$A,$B84,INPUT_DATA!$B:$B,"S"))</f>
        <v/>
      </c>
      <c r="N84" s="140" t="str">
        <f>IF($B84=0,"",SUMIFS(INPUT_DATA!N:N,INPUT_DATA!$A:$A,$B84,INPUT_DATA!$B:$B,"S"))</f>
        <v/>
      </c>
      <c r="O84" s="141" t="str">
        <f>IF($B84=0,"",C84+D84-E84-F84+G84+H84+I84-J84-K84-M84-N84-L84)</f>
        <v/>
      </c>
      <c r="P84" s="142" t="str">
        <f>IF($B84=0,"",SUMIFS(INPUT_DATA!O:O,INPUT_DATA!$A:$A,$B84,INPUT_DATA!$B:$B,"S"))</f>
        <v/>
      </c>
      <c r="Q84" s="142" t="str">
        <f>IF($B84=0,"",O84-P84)</f>
        <v/>
      </c>
      <c r="R84" s="142" t="str">
        <f>IF($B84=0,"",SUMIFS(INPUT_DATA!BL:BL,INPUT_DATA!$A:$A,$B84,INPUT_DATA!$B:$B,"S"))</f>
        <v/>
      </c>
      <c r="S84" s="143" t="str">
        <f>IF($B84=0,"",SUMIFS(INPUT_DATA!P:P,INPUT_DATA!$A:$A,$B84,INPUT_DATA!$B:$B,"S"))</f>
        <v/>
      </c>
      <c r="T84" s="143" t="str">
        <f>IF($B84=0,"",SUMIFS(INPUT_DATA!Q:Q,INPUT_DATA!$A:$A,$B84,INPUT_DATA!$B:$B,"S"))</f>
        <v/>
      </c>
      <c r="U84" s="143" t="str">
        <f>IF($B84=0,"",SUMIFS(INPUT_DATA!R:R,INPUT_DATA!$A:$A,$B84,INPUT_DATA!$B:$B,"S"))</f>
        <v/>
      </c>
      <c r="V84" s="144" t="str">
        <f>IF($B84=0,"",SUMIFS(INPUT_DATA!S:S,INPUT_DATA!$A:$A,$B84,INPUT_DATA!$B:$B,"S"))</f>
        <v/>
      </c>
      <c r="W84" s="144" t="str">
        <f>IF($B84=0,"",SUMIFS(INPUT_DATA!T:T,INPUT_DATA!$A:$A,$B84,INPUT_DATA!$B:$B,"S"))</f>
        <v/>
      </c>
      <c r="X84" s="144" t="str">
        <f>IF($B84=0,"",SUMIFS(INPUT_DATA!U:U,INPUT_DATA!$A:$A,$B84,INPUT_DATA!$B:$B,"S"))</f>
        <v/>
      </c>
      <c r="Y84" s="144" t="str">
        <f>IF($B84=0,"",SUMIFS(INPUT_DATA!V:V,INPUT_DATA!$A:$A,$B84,INPUT_DATA!$B:$B,"S"))</f>
        <v/>
      </c>
      <c r="Z84" s="144" t="str">
        <f>IF($B84=0,"",SUMIFS(INPUT_DATA!W:W,INPUT_DATA!$A:$A,$B84,INPUT_DATA!$B:$B,"S"))</f>
        <v/>
      </c>
      <c r="AA84" s="144" t="str">
        <f>IF($B84=0,"",SUMIFS(INPUT_DATA!X:X,INPUT_DATA!$A:$A,$B84,INPUT_DATA!$B:$B,"S"))</f>
        <v/>
      </c>
      <c r="AB84" s="144" t="str">
        <f>IF($B84=0,"",SUMIFS(INPUT_DATA!Y:Y,INPUT_DATA!$A:$A,$B84,INPUT_DATA!$B:$B,"S"))</f>
        <v/>
      </c>
      <c r="AC84" s="144" t="str">
        <f>IF($B84=0,"",SUMIFS(INPUT_DATA!Z:Z,INPUT_DATA!$A:$A,$B84,INPUT_DATA!$B:$B,"S"))</f>
        <v/>
      </c>
      <c r="AD84" s="144" t="str">
        <f>IF($B84=0,"",SUMIFS(INPUT_DATA!AA:AA,INPUT_DATA!$A:$A,$B84,INPUT_DATA!$B:$B,"S"))</f>
        <v/>
      </c>
      <c r="AE84" s="144" t="str">
        <f>IF($B84=0,"",SUMIFS(INPUT_DATA!AB:AB,INPUT_DATA!$A:$A,$B84,INPUT_DATA!$B:$B,"S"))</f>
        <v/>
      </c>
      <c r="AF84" s="144" t="str">
        <f>IF($B84=0,"",SUMIFS(INPUT_DATA!AC:AC,INPUT_DATA!$A:$A,$B84,INPUT_DATA!$B:$B,"S"))</f>
        <v/>
      </c>
      <c r="AG84" s="144" t="str">
        <f>IF($B84=0,"",SUMIFS(INPUT_DATA!AD:AD,INPUT_DATA!$A:$A,$B84,INPUT_DATA!$B:$B,"S"))</f>
        <v/>
      </c>
      <c r="AH84" s="144" t="str">
        <f>IF($B84=0,"",SUMIFS(INPUT_DATA!AE:AE,INPUT_DATA!$A:$A,$B84,INPUT_DATA!$B:$B,"S"))</f>
        <v/>
      </c>
      <c r="AI84" s="144" t="str">
        <f>IF($B84=0,"",SUMIFS(INPUT_DATA!AF:AF,INPUT_DATA!$A:$A,$B84,INPUT_DATA!$B:$B,"S"))</f>
        <v/>
      </c>
      <c r="AJ84" s="144" t="str">
        <f>IF($B84=0,"",SUMIFS(INPUT_DATA!AG:AG,INPUT_DATA!$A:$A,$B84,INPUT_DATA!$B:$B,"S"))</f>
        <v/>
      </c>
      <c r="AK84" s="144" t="str">
        <f>IF($B84=0,"",SUMIFS(INPUT_DATA!AK:AK,INPUT_DATA!$A:$A,$B84,INPUT_DATA!$B:$B,"S"))</f>
        <v/>
      </c>
      <c r="AL84" s="144" t="str">
        <f>IF($B84=0,"",SUMIFS(INPUT_DATA!AL:AL,INPUT_DATA!$A:$A,$B84,INPUT_DATA!$B:$B,"S"))</f>
        <v/>
      </c>
      <c r="AM84" s="144" t="str">
        <f>IF($B84=0,"",SUMIFS(INPUT_DATA!AM:AM,INPUT_DATA!$A:$A,$B84,INPUT_DATA!$B:$B,"S"))</f>
        <v/>
      </c>
      <c r="AN84" s="144" t="str">
        <f>IF($B84=0,"",SUMIFS(INPUT_DATA!AN:AN,INPUT_DATA!$A:$A,$B84,INPUT_DATA!$B:$B,"S"))</f>
        <v/>
      </c>
      <c r="AO84" s="144" t="str">
        <f>IF($B84=0,"",SUMIFS(INPUT_DATA!AO:AO,INPUT_DATA!$A:$A,$B84,INPUT_DATA!$B:$B,"S"))</f>
        <v/>
      </c>
      <c r="AP84" s="144" t="str">
        <f>IF($B84=0,"",SUMIFS(INPUT_DATA!AP:AP,INPUT_DATA!$A:$A,$B84,INPUT_DATA!$B:$B,"S"))</f>
        <v/>
      </c>
      <c r="AQ84" s="145" t="str">
        <f t="shared" si="25"/>
        <v/>
      </c>
      <c r="AR84" s="146" t="str">
        <f t="shared" si="25"/>
        <v/>
      </c>
      <c r="AS84" s="147" t="str">
        <f t="shared" si="25"/>
        <v/>
      </c>
      <c r="AT84" s="145" t="str">
        <f>IF($B84=0,"",SUMIFS(INPUT_DATA!AQ:AQ,INPUT_DATA!$A:$A,$B84,INPUT_DATA!$B:$B,"S"))</f>
        <v/>
      </c>
      <c r="AU84" s="146" t="str">
        <f>IF($B84=0,"",SUMIFS(INPUT_DATA!AR:AR,INPUT_DATA!$A:$A,$B84,INPUT_DATA!$B:$B,"S"))</f>
        <v/>
      </c>
      <c r="AV84" s="147" t="str">
        <f>IF($B84=0,"",SUMIFS(INPUT_DATA!AS:AS,INPUT_DATA!$A:$A,$B84,INPUT_DATA!$B:$B,"S"))</f>
        <v/>
      </c>
      <c r="AW84" s="145" t="str">
        <f t="shared" si="26"/>
        <v/>
      </c>
      <c r="AX84" s="146" t="str">
        <f t="shared" si="26"/>
        <v/>
      </c>
      <c r="AY84" s="147" t="str">
        <f t="shared" si="26"/>
        <v/>
      </c>
      <c r="AZ84" s="148"/>
      <c r="BA84" s="138" t="str">
        <f>IF($B84=0,"",SUMIFS(INPUT_DATA!C:C,INPUT_DATA!$A:$A,$B84,INPUT_DATA!$B:$B,"D"))</f>
        <v/>
      </c>
      <c r="BB84" s="149" t="str">
        <f>IF($B84=0,"",SUMIFS(INPUT_DATA!E:E,INPUT_DATA!$A:$A,$B84,INPUT_DATA!$B:$B,"D"))</f>
        <v/>
      </c>
      <c r="BC84" s="149" t="str">
        <f>IF($B84=0,"",SUMIFS(INPUT_DATA!F:F,INPUT_DATA!$A:$A,$B84,INPUT_DATA!$B:$B,"D"))</f>
        <v/>
      </c>
      <c r="BD84" s="149" t="str">
        <f>IF($B84=0,"",SUMIFS(INPUT_DATA!G:G,INPUT_DATA!$A:$A,$B84,INPUT_DATA!$B:$B,"D"))</f>
        <v/>
      </c>
      <c r="BE84" s="149" t="str">
        <f>IF($B84=0,"",SUMIFS(INPUT_DATA!H:H,INPUT_DATA!$A:$A,$B84,INPUT_DATA!$B:$B,"D"))</f>
        <v/>
      </c>
      <c r="BF84" s="149" t="str">
        <f>IF($B84=0,"",SUMIFS(INPUT_DATA!I:I,INPUT_DATA!$A:$A,$B84,INPUT_DATA!$B:$B,"D"))</f>
        <v/>
      </c>
      <c r="BG84" s="149" t="str">
        <f>IF($B84=0,"",SUMIFS(INPUT_DATA!J:J,INPUT_DATA!$A:$A,$B84,INPUT_DATA!$B:$B,"D"))</f>
        <v/>
      </c>
      <c r="BH84" s="149" t="str">
        <f>IF($B84=0,"",SUMIFS(INPUT_DATA!K:K,INPUT_DATA!$A:$A,$B84,INPUT_DATA!$B:$B,"D"))</f>
        <v/>
      </c>
      <c r="BI84" s="149" t="str">
        <f>IF($B84=0,"",SUMIFS(INPUT_DATA!L:L,INPUT_DATA!$A:$A,$B84,INPUT_DATA!$B:$B,"D"))</f>
        <v/>
      </c>
      <c r="BJ84" s="149" t="str">
        <f>IF($B84=0,"",SUMIFS(INPUT_DATA!M:M,INPUT_DATA!$A:$A,$B84,INPUT_DATA!$B:$B,"D"))</f>
        <v/>
      </c>
      <c r="BK84" s="149" t="str">
        <f>IF($B84=0,"",SUMIFS(INPUT_DATA!N:N,INPUT_DATA!$A:$A,$B84,INPUT_DATA!$B:$B,"D"))</f>
        <v/>
      </c>
      <c r="BL84" s="150" t="str">
        <f t="shared" si="23"/>
        <v/>
      </c>
      <c r="BM84" s="150" t="str">
        <f>IF($B84=0,"",SUMIFS(INPUT_DATA!O:O,INPUT_DATA!$A:$A,$B84,INPUT_DATA!$B:$B,"D"))</f>
        <v/>
      </c>
      <c r="BN84" s="150" t="str">
        <f>IF($B84=0,"",BL84-BM84)</f>
        <v/>
      </c>
      <c r="BO84" s="153" t="str">
        <f>IF($B84=0,"",SUMIFS(INPUT_DATA!P:P,INPUT_DATA!$A:$A,$B84,INPUT_DATA!$B:$B,"D"))</f>
        <v/>
      </c>
      <c r="BP84" s="139" t="str">
        <f>IF($B84=0,"",SUMIFS(INPUT_DATA!Q:Q,INPUT_DATA!$A:$A,$B84,INPUT_DATA!$B:$B,"D"))</f>
        <v/>
      </c>
      <c r="BQ84" s="139" t="str">
        <f>IF($B84=0,"",SUMIFS(INPUT_DATA!R:R,INPUT_DATA!$A:$A,$B84,INPUT_DATA!$B:$B,"D"))</f>
        <v/>
      </c>
      <c r="BR84" s="149" t="str">
        <f>IF($B84=0,"",SUMIFS(INPUT_DATA!S:S,INPUT_DATA!$A:$A,$B84,INPUT_DATA!$B:$B,"D"))</f>
        <v/>
      </c>
      <c r="BS84" s="149" t="str">
        <f>IF($B84=0,"",SUMIFS(INPUT_DATA!T:T,INPUT_DATA!$A:$A,$B84,INPUT_DATA!$B:$B,"D"))</f>
        <v/>
      </c>
      <c r="BT84" s="149" t="str">
        <f>IF($B84=0,"",SUMIFS(INPUT_DATA!U:U,INPUT_DATA!$A:$A,$B84,INPUT_DATA!$B:$B,"D"))</f>
        <v/>
      </c>
      <c r="BU84" s="149" t="str">
        <f>IF($B84=0,"",SUMIFS(INPUT_DATA!V:V,INPUT_DATA!$A:$A,$B84,INPUT_DATA!$B:$B,"D"))</f>
        <v/>
      </c>
      <c r="BV84" s="149" t="str">
        <f>IF($B84=0,"",SUMIFS(INPUT_DATA!W:W,INPUT_DATA!$A:$A,$B84,INPUT_DATA!$B:$B,"D"))</f>
        <v/>
      </c>
      <c r="BW84" s="149" t="str">
        <f>IF($B84=0,"",SUMIFS(INPUT_DATA!X:X,INPUT_DATA!$A:$A,$B84,INPUT_DATA!$B:$B,"D"))</f>
        <v/>
      </c>
      <c r="BX84" s="149" t="str">
        <f>IF($B84=0,"",SUMIFS(INPUT_DATA!Y:Y,INPUT_DATA!$A:$A,$B84,INPUT_DATA!$B:$B,"D"))</f>
        <v/>
      </c>
      <c r="BY84" s="149" t="str">
        <f>IF($B84=0,"",SUMIFS(INPUT_DATA!Z:Z,INPUT_DATA!$A:$A,$B84,INPUT_DATA!$B:$B,"D"))</f>
        <v/>
      </c>
      <c r="BZ84" s="149" t="str">
        <f>IF($B84=0,"",SUMIFS(INPUT_DATA!AA:AA,INPUT_DATA!$A:$A,$B84,INPUT_DATA!$B:$B,"D"))</f>
        <v/>
      </c>
      <c r="CA84" s="149" t="str">
        <f>IF($B84=0,"",SUMIFS(INPUT_DATA!AB:AB,INPUT_DATA!$A:$A,$B84,INPUT_DATA!$B:$B,"D"))</f>
        <v/>
      </c>
      <c r="CB84" s="149" t="str">
        <f>IF($B84=0,"",SUMIFS(INPUT_DATA!AC:AC,INPUT_DATA!$A:$A,$B84,INPUT_DATA!$B:$B,"D"))</f>
        <v/>
      </c>
      <c r="CC84" s="149" t="str">
        <f>IF($B84=0,"",SUMIFS(INPUT_DATA!AD:AD,INPUT_DATA!$A:$A,$B84,INPUT_DATA!$B:$B,"D"))</f>
        <v/>
      </c>
      <c r="CD84" s="149" t="str">
        <f>IF($B84=0,"",SUMIFS(INPUT_DATA!AE:AE,INPUT_DATA!$A:$A,$B84,INPUT_DATA!$B:$B,"D"))</f>
        <v/>
      </c>
      <c r="CE84" s="149" t="str">
        <f>IF($B84=0,"",SUMIFS(INPUT_DATA!AF:AF,INPUT_DATA!$A:$A,$B84,INPUT_DATA!$B:$B,"D"))</f>
        <v/>
      </c>
      <c r="CF84" s="149" t="str">
        <f>IF($B84=0,"",SUMIFS(INPUT_DATA!AG:AG,INPUT_DATA!$A:$A,$B84,INPUT_DATA!$B:$B,"D"))</f>
        <v/>
      </c>
      <c r="CG84" s="149" t="str">
        <f>IF($B84=0,"",SUMIFS(INPUT_DATA!AH:AH,INPUT_DATA!$A:$A,$B84,INPUT_DATA!$B:$B,"D"))</f>
        <v/>
      </c>
      <c r="CH84" s="149" t="str">
        <f>IF($B84=0,"",SUMIFS(INPUT_DATA!AI:AI,INPUT_DATA!$A:$A,$B84,INPUT_DATA!$B:$B,"D"))</f>
        <v/>
      </c>
      <c r="CI84" s="149" t="str">
        <f>IF($B84=0,"",SUMIFS(INPUT_DATA!AJ:AJ,INPUT_DATA!$A:$A,$B84,INPUT_DATA!$B:$B,"D"))</f>
        <v/>
      </c>
      <c r="CJ84" s="140" t="str">
        <f>IF($B84=0,"",SUMIFS(INPUT_DATA!AK:AK,INPUT_DATA!$A:$A,$B84,INPUT_DATA!$B:$B,"D"))</f>
        <v/>
      </c>
      <c r="CK84" s="140" t="str">
        <f>IF($B84=0,"",SUMIFS(INPUT_DATA!AL:AL,INPUT_DATA!$A:$A,$B84,INPUT_DATA!$B:$B,"D"))</f>
        <v/>
      </c>
      <c r="CL84" s="140" t="str">
        <f>IF($B84=0,"",SUMIFS(INPUT_DATA!AM:AM,INPUT_DATA!$A:$A,$B84,INPUT_DATA!$B:$B,"D"))</f>
        <v/>
      </c>
      <c r="CM84" s="140" t="str">
        <f>IF($B84=0,"",SUMIFS(INPUT_DATA!AN:AN,INPUT_DATA!$A:$A,$B84,INPUT_DATA!$B:$B,"D"))</f>
        <v/>
      </c>
      <c r="CN84" s="140" t="str">
        <f>IF($B84=0,"",SUMIFS(INPUT_DATA!AO:AO,INPUT_DATA!$A:$A,$B84,INPUT_DATA!$B:$B,"D"))</f>
        <v/>
      </c>
      <c r="CO84" s="140" t="str">
        <f>IF($B84=0,"",SUMIFS(INPUT_DATA!AP:AP,INPUT_DATA!$A:$A,$B84,INPUT_DATA!$B:$B,"D"))</f>
        <v/>
      </c>
      <c r="CP84" s="154" t="str">
        <f t="shared" si="24"/>
        <v/>
      </c>
      <c r="CQ84" s="154" t="str">
        <f t="shared" si="21"/>
        <v/>
      </c>
      <c r="CR84" s="154" t="str">
        <f t="shared" si="22"/>
        <v/>
      </c>
      <c r="CS84" s="139" t="str">
        <f>IF($B84=0,"",SUMIFS(INPUT_DATA!AQ:AQ,INPUT_DATA!$A:$A,$B84,INPUT_DATA!$B:$B,"D"))</f>
        <v/>
      </c>
      <c r="CT84" s="154" t="str">
        <f>IF($B84=0,"",SUMIFS(INPUT_DATA!AR:AR,INPUT_DATA!$A:$A,$B84,INPUT_DATA!$B:$B,"D"))</f>
        <v/>
      </c>
      <c r="CU84" s="154" t="str">
        <f>IF($B84=0,"",SUMIFS(INPUT_DATA!AS:AS,INPUT_DATA!$A:$A,$B84,INPUT_DATA!$B:$B,"D"))</f>
        <v/>
      </c>
      <c r="CV84" s="139" t="str">
        <f t="shared" si="17"/>
        <v/>
      </c>
      <c r="CW84" s="154" t="str">
        <f t="shared" si="18"/>
        <v/>
      </c>
      <c r="CX84" s="155" t="str">
        <f t="shared" si="19"/>
        <v/>
      </c>
      <c r="CY84" s="148"/>
    </row>
    <row r="85" spans="1:103">
      <c r="A85" s="156">
        <f t="shared" si="20"/>
        <v>-36</v>
      </c>
      <c r="B85" s="137">
        <f>INPUT_DATA!CR72</f>
        <v>0</v>
      </c>
      <c r="C85" s="139" t="str">
        <f>IF($B85=0,"",SUMIFS(INPUT_DATA!C:C,INPUT_DATA!$A:$A,$B85,INPUT_DATA!$B:$B,"S"))</f>
        <v/>
      </c>
      <c r="D85" s="139" t="str">
        <f>IF($B85=0,"",SUMIFS(INPUT_DATA!D:D,INPUT_DATA!$A:$A,$B85,INPUT_DATA!$B:$B,"S"))</f>
        <v/>
      </c>
      <c r="E85" s="140" t="str">
        <f>IF($B85=0,"",SUMIFS(INPUT_DATA!E:E,INPUT_DATA!$A:$A,$B85,INPUT_DATA!$B:$B,"S"))</f>
        <v/>
      </c>
      <c r="F85" s="140" t="str">
        <f>IF($B85=0,"",SUMIFS(INPUT_DATA!F:F,INPUT_DATA!$A:$A,$B85,INPUT_DATA!$B:$B,"S"))</f>
        <v/>
      </c>
      <c r="G85" s="140" t="str">
        <f>IF($B85=0,"",SUMIFS(INPUT_DATA!G:G,INPUT_DATA!$A:$A,$B85,INPUT_DATA!$B:$B,"S"))</f>
        <v/>
      </c>
      <c r="H85" s="140" t="str">
        <f>IF($B85=0,"",SUMIFS(INPUT_DATA!H:H,INPUT_DATA!$A:$A,$B85,INPUT_DATA!$B:$B,"S"))</f>
        <v/>
      </c>
      <c r="I85" s="140" t="str">
        <f>IF($B85=0,"",SUMIFS(INPUT_DATA!I:I,INPUT_DATA!$A:$A,$B85,INPUT_DATA!$B:$B,"S"))</f>
        <v/>
      </c>
      <c r="J85" s="140" t="str">
        <f>IF($B85=0,"",SUMIFS(INPUT_DATA!J:J,INPUT_DATA!$A:$A,$B85,INPUT_DATA!$B:$B,"S"))</f>
        <v/>
      </c>
      <c r="K85" s="140" t="str">
        <f>IF($B85=0,"",SUMIFS(INPUT_DATA!K:K,INPUT_DATA!$A:$A,$B85,INPUT_DATA!$B:$B,"S"))</f>
        <v/>
      </c>
      <c r="L85" s="140" t="str">
        <f>IF($B85=0,"",SUMIFS(INPUT_DATA!L:L,INPUT_DATA!$A:$A,$B85,INPUT_DATA!$B:$B,"S"))</f>
        <v/>
      </c>
      <c r="M85" s="140" t="str">
        <f>IF($B85=0,"",SUMIFS(INPUT_DATA!M:M,INPUT_DATA!$A:$A,$B85,INPUT_DATA!$B:$B,"S"))</f>
        <v/>
      </c>
      <c r="N85" s="140" t="str">
        <f>IF($B85=0,"",SUMIFS(INPUT_DATA!N:N,INPUT_DATA!$A:$A,$B85,INPUT_DATA!$B:$B,"S"))</f>
        <v/>
      </c>
      <c r="O85" s="141" t="str">
        <f>IF($B85=0,"",C85+D85-E85-F85+G85+H85+I85-J85-K85-M85-N85-L85)</f>
        <v/>
      </c>
      <c r="P85" s="142" t="str">
        <f>IF($B85=0,"",SUMIFS(INPUT_DATA!O:O,INPUT_DATA!$A:$A,$B85,INPUT_DATA!$B:$B,"S"))</f>
        <v/>
      </c>
      <c r="Q85" s="142" t="str">
        <f>IF($B85=0,"",O85-P85)</f>
        <v/>
      </c>
      <c r="R85" s="142" t="str">
        <f>IF($B85=0,"",SUMIFS(INPUT_DATA!BL:BL,INPUT_DATA!$A:$A,$B85,INPUT_DATA!$B:$B,"S"))</f>
        <v/>
      </c>
      <c r="S85" s="143" t="str">
        <f>IF($B85=0,"",SUMIFS(INPUT_DATA!P:P,INPUT_DATA!$A:$A,$B85,INPUT_DATA!$B:$B,"S"))</f>
        <v/>
      </c>
      <c r="T85" s="143" t="str">
        <f>IF($B85=0,"",SUMIFS(INPUT_DATA!Q:Q,INPUT_DATA!$A:$A,$B85,INPUT_DATA!$B:$B,"S"))</f>
        <v/>
      </c>
      <c r="U85" s="143" t="str">
        <f>IF($B85=0,"",SUMIFS(INPUT_DATA!R:R,INPUT_DATA!$A:$A,$B85,INPUT_DATA!$B:$B,"S"))</f>
        <v/>
      </c>
      <c r="V85" s="144" t="str">
        <f>IF($B85=0,"",SUMIFS(INPUT_DATA!S:S,INPUT_DATA!$A:$A,$B85,INPUT_DATA!$B:$B,"S"))</f>
        <v/>
      </c>
      <c r="W85" s="144" t="str">
        <f>IF($B85=0,"",SUMIFS(INPUT_DATA!T:T,INPUT_DATA!$A:$A,$B85,INPUT_DATA!$B:$B,"S"))</f>
        <v/>
      </c>
      <c r="X85" s="144" t="str">
        <f>IF($B85=0,"",SUMIFS(INPUT_DATA!U:U,INPUT_DATA!$A:$A,$B85,INPUT_DATA!$B:$B,"S"))</f>
        <v/>
      </c>
      <c r="Y85" s="144" t="str">
        <f>IF($B85=0,"",SUMIFS(INPUT_DATA!V:V,INPUT_DATA!$A:$A,$B85,INPUT_DATA!$B:$B,"S"))</f>
        <v/>
      </c>
      <c r="Z85" s="144" t="str">
        <f>IF($B85=0,"",SUMIFS(INPUT_DATA!W:W,INPUT_DATA!$A:$A,$B85,INPUT_DATA!$B:$B,"S"))</f>
        <v/>
      </c>
      <c r="AA85" s="144" t="str">
        <f>IF($B85=0,"",SUMIFS(INPUT_DATA!X:X,INPUT_DATA!$A:$A,$B85,INPUT_DATA!$B:$B,"S"))</f>
        <v/>
      </c>
      <c r="AB85" s="144" t="str">
        <f>IF($B85=0,"",SUMIFS(INPUT_DATA!Y:Y,INPUT_DATA!$A:$A,$B85,INPUT_DATA!$B:$B,"S"))</f>
        <v/>
      </c>
      <c r="AC85" s="144" t="str">
        <f>IF($B85=0,"",SUMIFS(INPUT_DATA!Z:Z,INPUT_DATA!$A:$A,$B85,INPUT_DATA!$B:$B,"S"))</f>
        <v/>
      </c>
      <c r="AD85" s="144" t="str">
        <f>IF($B85=0,"",SUMIFS(INPUT_DATA!AA:AA,INPUT_DATA!$A:$A,$B85,INPUT_DATA!$B:$B,"S"))</f>
        <v/>
      </c>
      <c r="AE85" s="144" t="str">
        <f>IF($B85=0,"",SUMIFS(INPUT_DATA!AB:AB,INPUT_DATA!$A:$A,$B85,INPUT_DATA!$B:$B,"S"))</f>
        <v/>
      </c>
      <c r="AF85" s="144" t="str">
        <f>IF($B85=0,"",SUMIFS(INPUT_DATA!AC:AC,INPUT_DATA!$A:$A,$B85,INPUT_DATA!$B:$B,"S"))</f>
        <v/>
      </c>
      <c r="AG85" s="144" t="str">
        <f>IF($B85=0,"",SUMIFS(INPUT_DATA!AD:AD,INPUT_DATA!$A:$A,$B85,INPUT_DATA!$B:$B,"S"))</f>
        <v/>
      </c>
      <c r="AH85" s="144" t="str">
        <f>IF($B85=0,"",SUMIFS(INPUT_DATA!AE:AE,INPUT_DATA!$A:$A,$B85,INPUT_DATA!$B:$B,"S"))</f>
        <v/>
      </c>
      <c r="AI85" s="144" t="str">
        <f>IF($B85=0,"",SUMIFS(INPUT_DATA!AF:AF,INPUT_DATA!$A:$A,$B85,INPUT_DATA!$B:$B,"S"))</f>
        <v/>
      </c>
      <c r="AJ85" s="144" t="str">
        <f>IF($B85=0,"",SUMIFS(INPUT_DATA!AG:AG,INPUT_DATA!$A:$A,$B85,INPUT_DATA!$B:$B,"S"))</f>
        <v/>
      </c>
      <c r="AK85" s="144" t="str">
        <f>IF($B85=0,"",SUMIFS(INPUT_DATA!AK:AK,INPUT_DATA!$A:$A,$B85,INPUT_DATA!$B:$B,"S"))</f>
        <v/>
      </c>
      <c r="AL85" s="144" t="str">
        <f>IF($B85=0,"",SUMIFS(INPUT_DATA!AL:AL,INPUT_DATA!$A:$A,$B85,INPUT_DATA!$B:$B,"S"))</f>
        <v/>
      </c>
      <c r="AM85" s="144" t="str">
        <f>IF($B85=0,"",SUMIFS(INPUT_DATA!AM:AM,INPUT_DATA!$A:$A,$B85,INPUT_DATA!$B:$B,"S"))</f>
        <v/>
      </c>
      <c r="AN85" s="144" t="str">
        <f>IF($B85=0,"",SUMIFS(INPUT_DATA!AN:AN,INPUT_DATA!$A:$A,$B85,INPUT_DATA!$B:$B,"S"))</f>
        <v/>
      </c>
      <c r="AO85" s="144" t="str">
        <f>IF($B85=0,"",SUMIFS(INPUT_DATA!AO:AO,INPUT_DATA!$A:$A,$B85,INPUT_DATA!$B:$B,"S"))</f>
        <v/>
      </c>
      <c r="AP85" s="144" t="str">
        <f>IF($B85=0,"",SUMIFS(INPUT_DATA!AP:AP,INPUT_DATA!$A:$A,$B85,INPUT_DATA!$B:$B,"S"))</f>
        <v/>
      </c>
      <c r="AQ85" s="145" t="str">
        <f t="shared" si="25"/>
        <v/>
      </c>
      <c r="AR85" s="146" t="str">
        <f t="shared" si="25"/>
        <v/>
      </c>
      <c r="AS85" s="147" t="str">
        <f t="shared" si="25"/>
        <v/>
      </c>
      <c r="AT85" s="145" t="str">
        <f>IF($B85=0,"",SUMIFS(INPUT_DATA!AQ:AQ,INPUT_DATA!$A:$A,$B85,INPUT_DATA!$B:$B,"S"))</f>
        <v/>
      </c>
      <c r="AU85" s="146" t="str">
        <f>IF($B85=0,"",SUMIFS(INPUT_DATA!AR:AR,INPUT_DATA!$A:$A,$B85,INPUT_DATA!$B:$B,"S"))</f>
        <v/>
      </c>
      <c r="AV85" s="147" t="str">
        <f>IF($B85=0,"",SUMIFS(INPUT_DATA!AS:AS,INPUT_DATA!$A:$A,$B85,INPUT_DATA!$B:$B,"S"))</f>
        <v/>
      </c>
      <c r="AW85" s="145" t="str">
        <f t="shared" si="26"/>
        <v/>
      </c>
      <c r="AX85" s="146" t="str">
        <f t="shared" si="26"/>
        <v/>
      </c>
      <c r="AY85" s="147" t="str">
        <f t="shared" si="26"/>
        <v/>
      </c>
      <c r="AZ85" s="148"/>
      <c r="BA85" s="138" t="str">
        <f>IF($B85=0,"",SUMIFS(INPUT_DATA!C:C,INPUT_DATA!$A:$A,$B85,INPUT_DATA!$B:$B,"D"))</f>
        <v/>
      </c>
      <c r="BB85" s="149" t="str">
        <f>IF($B85=0,"",SUMIFS(INPUT_DATA!E:E,INPUT_DATA!$A:$A,$B85,INPUT_DATA!$B:$B,"D"))</f>
        <v/>
      </c>
      <c r="BC85" s="149" t="str">
        <f>IF($B85=0,"",SUMIFS(INPUT_DATA!F:F,INPUT_DATA!$A:$A,$B85,INPUT_DATA!$B:$B,"D"))</f>
        <v/>
      </c>
      <c r="BD85" s="149" t="str">
        <f>IF($B85=0,"",SUMIFS(INPUT_DATA!G:G,INPUT_DATA!$A:$A,$B85,INPUT_DATA!$B:$B,"D"))</f>
        <v/>
      </c>
      <c r="BE85" s="149" t="str">
        <f>IF($B85=0,"",SUMIFS(INPUT_DATA!H:H,INPUT_DATA!$A:$A,$B85,INPUT_DATA!$B:$B,"D"))</f>
        <v/>
      </c>
      <c r="BF85" s="149" t="str">
        <f>IF($B85=0,"",SUMIFS(INPUT_DATA!I:I,INPUT_DATA!$A:$A,$B85,INPUT_DATA!$B:$B,"D"))</f>
        <v/>
      </c>
      <c r="BG85" s="149" t="str">
        <f>IF($B85=0,"",SUMIFS(INPUT_DATA!J:J,INPUT_DATA!$A:$A,$B85,INPUT_DATA!$B:$B,"D"))</f>
        <v/>
      </c>
      <c r="BH85" s="149" t="str">
        <f>IF($B85=0,"",SUMIFS(INPUT_DATA!K:K,INPUT_DATA!$A:$A,$B85,INPUT_DATA!$B:$B,"D"))</f>
        <v/>
      </c>
      <c r="BI85" s="149" t="str">
        <f>IF($B85=0,"",SUMIFS(INPUT_DATA!L:L,INPUT_DATA!$A:$A,$B85,INPUT_DATA!$B:$B,"D"))</f>
        <v/>
      </c>
      <c r="BJ85" s="149" t="str">
        <f>IF($B85=0,"",SUMIFS(INPUT_DATA!M:M,INPUT_DATA!$A:$A,$B85,INPUT_DATA!$B:$B,"D"))</f>
        <v/>
      </c>
      <c r="BK85" s="149" t="str">
        <f>IF($B85=0,"",SUMIFS(INPUT_DATA!N:N,INPUT_DATA!$A:$A,$B85,INPUT_DATA!$B:$B,"D"))</f>
        <v/>
      </c>
      <c r="BL85" s="150" t="str">
        <f t="shared" si="23"/>
        <v/>
      </c>
      <c r="BM85" s="150" t="str">
        <f>IF($B85=0,"",SUMIFS(INPUT_DATA!O:O,INPUT_DATA!$A:$A,$B85,INPUT_DATA!$B:$B,"D"))</f>
        <v/>
      </c>
      <c r="BN85" s="150" t="str">
        <f>IF($B85=0,"",BL85-BM85)</f>
        <v/>
      </c>
      <c r="BO85" s="153" t="str">
        <f>IF($B85=0,"",SUMIFS(INPUT_DATA!P:P,INPUT_DATA!$A:$A,$B85,INPUT_DATA!$B:$B,"D"))</f>
        <v/>
      </c>
      <c r="BP85" s="139" t="str">
        <f>IF($B85=0,"",SUMIFS(INPUT_DATA!Q:Q,INPUT_DATA!$A:$A,$B85,INPUT_DATA!$B:$B,"D"))</f>
        <v/>
      </c>
      <c r="BQ85" s="139" t="str">
        <f>IF($B85=0,"",SUMIFS(INPUT_DATA!R:R,INPUT_DATA!$A:$A,$B85,INPUT_DATA!$B:$B,"D"))</f>
        <v/>
      </c>
      <c r="BR85" s="149" t="str">
        <f>IF($B85=0,"",SUMIFS(INPUT_DATA!S:S,INPUT_DATA!$A:$A,$B85,INPUT_DATA!$B:$B,"D"))</f>
        <v/>
      </c>
      <c r="BS85" s="149" t="str">
        <f>IF($B85=0,"",SUMIFS(INPUT_DATA!T:T,INPUT_DATA!$A:$A,$B85,INPUT_DATA!$B:$B,"D"))</f>
        <v/>
      </c>
      <c r="BT85" s="149" t="str">
        <f>IF($B85=0,"",SUMIFS(INPUT_DATA!U:U,INPUT_DATA!$A:$A,$B85,INPUT_DATA!$B:$B,"D"))</f>
        <v/>
      </c>
      <c r="BU85" s="149" t="str">
        <f>IF($B85=0,"",SUMIFS(INPUT_DATA!V:V,INPUT_DATA!$A:$A,$B85,INPUT_DATA!$B:$B,"D"))</f>
        <v/>
      </c>
      <c r="BV85" s="149" t="str">
        <f>IF($B85=0,"",SUMIFS(INPUT_DATA!W:W,INPUT_DATA!$A:$A,$B85,INPUT_DATA!$B:$B,"D"))</f>
        <v/>
      </c>
      <c r="BW85" s="149" t="str">
        <f>IF($B85=0,"",SUMIFS(INPUT_DATA!X:X,INPUT_DATA!$A:$A,$B85,INPUT_DATA!$B:$B,"D"))</f>
        <v/>
      </c>
      <c r="BX85" s="149" t="str">
        <f>IF($B85=0,"",SUMIFS(INPUT_DATA!Y:Y,INPUT_DATA!$A:$A,$B85,INPUT_DATA!$B:$B,"D"))</f>
        <v/>
      </c>
      <c r="BY85" s="149" t="str">
        <f>IF($B85=0,"",SUMIFS(INPUT_DATA!Z:Z,INPUT_DATA!$A:$A,$B85,INPUT_DATA!$B:$B,"D"))</f>
        <v/>
      </c>
      <c r="BZ85" s="149" t="str">
        <f>IF($B85=0,"",SUMIFS(INPUT_DATA!AA:AA,INPUT_DATA!$A:$A,$B85,INPUT_DATA!$B:$B,"D"))</f>
        <v/>
      </c>
      <c r="CA85" s="149" t="str">
        <f>IF($B85=0,"",SUMIFS(INPUT_DATA!AB:AB,INPUT_DATA!$A:$A,$B85,INPUT_DATA!$B:$B,"D"))</f>
        <v/>
      </c>
      <c r="CB85" s="149" t="str">
        <f>IF($B85=0,"",SUMIFS(INPUT_DATA!AC:AC,INPUT_DATA!$A:$A,$B85,INPUT_DATA!$B:$B,"D"))</f>
        <v/>
      </c>
      <c r="CC85" s="149" t="str">
        <f>IF($B85=0,"",SUMIFS(INPUT_DATA!AD:AD,INPUT_DATA!$A:$A,$B85,INPUT_DATA!$B:$B,"D"))</f>
        <v/>
      </c>
      <c r="CD85" s="149" t="str">
        <f>IF($B85=0,"",SUMIFS(INPUT_DATA!AE:AE,INPUT_DATA!$A:$A,$B85,INPUT_DATA!$B:$B,"D"))</f>
        <v/>
      </c>
      <c r="CE85" s="149" t="str">
        <f>IF($B85=0,"",SUMIFS(INPUT_DATA!AF:AF,INPUT_DATA!$A:$A,$B85,INPUT_DATA!$B:$B,"D"))</f>
        <v/>
      </c>
      <c r="CF85" s="149" t="str">
        <f>IF($B85=0,"",SUMIFS(INPUT_DATA!AG:AG,INPUT_DATA!$A:$A,$B85,INPUT_DATA!$B:$B,"D"))</f>
        <v/>
      </c>
      <c r="CG85" s="149" t="str">
        <f>IF($B85=0,"",SUMIFS(INPUT_DATA!AH:AH,INPUT_DATA!$A:$A,$B85,INPUT_DATA!$B:$B,"D"))</f>
        <v/>
      </c>
      <c r="CH85" s="149" t="str">
        <f>IF($B85=0,"",SUMIFS(INPUT_DATA!AI:AI,INPUT_DATA!$A:$A,$B85,INPUT_DATA!$B:$B,"D"))</f>
        <v/>
      </c>
      <c r="CI85" s="149" t="str">
        <f>IF($B85=0,"",SUMIFS(INPUT_DATA!AJ:AJ,INPUT_DATA!$A:$A,$B85,INPUT_DATA!$B:$B,"D"))</f>
        <v/>
      </c>
      <c r="CJ85" s="140" t="str">
        <f>IF($B85=0,"",SUMIFS(INPUT_DATA!AK:AK,INPUT_DATA!$A:$A,$B85,INPUT_DATA!$B:$B,"D"))</f>
        <v/>
      </c>
      <c r="CK85" s="140" t="str">
        <f>IF($B85=0,"",SUMIFS(INPUT_DATA!AL:AL,INPUT_DATA!$A:$A,$B85,INPUT_DATA!$B:$B,"D"))</f>
        <v/>
      </c>
      <c r="CL85" s="140" t="str">
        <f>IF($B85=0,"",SUMIFS(INPUT_DATA!AM:AM,INPUT_DATA!$A:$A,$B85,INPUT_DATA!$B:$B,"D"))</f>
        <v/>
      </c>
      <c r="CM85" s="140" t="str">
        <f>IF($B85=0,"",SUMIFS(INPUT_DATA!AN:AN,INPUT_DATA!$A:$A,$B85,INPUT_DATA!$B:$B,"D"))</f>
        <v/>
      </c>
      <c r="CN85" s="140" t="str">
        <f>IF($B85=0,"",SUMIFS(INPUT_DATA!AO:AO,INPUT_DATA!$A:$A,$B85,INPUT_DATA!$B:$B,"D"))</f>
        <v/>
      </c>
      <c r="CO85" s="140" t="str">
        <f>IF($B85=0,"",SUMIFS(INPUT_DATA!AP:AP,INPUT_DATA!$A:$A,$B85,INPUT_DATA!$B:$B,"D"))</f>
        <v/>
      </c>
      <c r="CP85" s="154" t="str">
        <f t="shared" si="24"/>
        <v/>
      </c>
      <c r="CQ85" s="154" t="str">
        <f t="shared" si="21"/>
        <v/>
      </c>
      <c r="CR85" s="154" t="str">
        <f t="shared" si="22"/>
        <v/>
      </c>
      <c r="CS85" s="139" t="str">
        <f>IF($B85=0,"",SUMIFS(INPUT_DATA!AQ:AQ,INPUT_DATA!$A:$A,$B85,INPUT_DATA!$B:$B,"D"))</f>
        <v/>
      </c>
      <c r="CT85" s="154" t="str">
        <f>IF($B85=0,"",SUMIFS(INPUT_DATA!AR:AR,INPUT_DATA!$A:$A,$B85,INPUT_DATA!$B:$B,"D"))</f>
        <v/>
      </c>
      <c r="CU85" s="154" t="str">
        <f>IF($B85=0,"",SUMIFS(INPUT_DATA!AS:AS,INPUT_DATA!$A:$A,$B85,INPUT_DATA!$B:$B,"D"))</f>
        <v/>
      </c>
      <c r="CV85" s="139" t="str">
        <f t="shared" ref="CV85:CX87" si="27">IF($B85=0,"",CP85-CS85)</f>
        <v/>
      </c>
      <c r="CW85" s="154" t="str">
        <f t="shared" si="27"/>
        <v/>
      </c>
      <c r="CX85" s="155" t="str">
        <f t="shared" si="27"/>
        <v/>
      </c>
      <c r="CY85" s="148"/>
    </row>
    <row r="86" spans="1:103">
      <c r="A86" s="156">
        <f t="shared" si="20"/>
        <v>-37</v>
      </c>
      <c r="B86" s="137">
        <f>INPUT_DATA!CR73</f>
        <v>0</v>
      </c>
      <c r="C86" s="139" t="str">
        <f>IF($B86=0,"",SUMIFS(INPUT_DATA!C:C,INPUT_DATA!$A:$A,$B86,INPUT_DATA!$B:$B,"S"))</f>
        <v/>
      </c>
      <c r="D86" s="139" t="str">
        <f>IF($B86=0,"",SUMIFS(INPUT_DATA!D:D,INPUT_DATA!$A:$A,$B86,INPUT_DATA!$B:$B,"S"))</f>
        <v/>
      </c>
      <c r="E86" s="140" t="str">
        <f>IF($B86=0,"",SUMIFS(INPUT_DATA!E:E,INPUT_DATA!$A:$A,$B86,INPUT_DATA!$B:$B,"S"))</f>
        <v/>
      </c>
      <c r="F86" s="140" t="str">
        <f>IF($B86=0,"",SUMIFS(INPUT_DATA!F:F,INPUT_DATA!$A:$A,$B86,INPUT_DATA!$B:$B,"S"))</f>
        <v/>
      </c>
      <c r="G86" s="140" t="str">
        <f>IF($B86=0,"",SUMIFS(INPUT_DATA!G:G,INPUT_DATA!$A:$A,$B86,INPUT_DATA!$B:$B,"S"))</f>
        <v/>
      </c>
      <c r="H86" s="140" t="str">
        <f>IF($B86=0,"",SUMIFS(INPUT_DATA!H:H,INPUT_DATA!$A:$A,$B86,INPUT_DATA!$B:$B,"S"))</f>
        <v/>
      </c>
      <c r="I86" s="140" t="str">
        <f>IF($B86=0,"",SUMIFS(INPUT_DATA!I:I,INPUT_DATA!$A:$A,$B86,INPUT_DATA!$B:$B,"S"))</f>
        <v/>
      </c>
      <c r="J86" s="140" t="str">
        <f>IF($B86=0,"",SUMIFS(INPUT_DATA!J:J,INPUT_DATA!$A:$A,$B86,INPUT_DATA!$B:$B,"S"))</f>
        <v/>
      </c>
      <c r="K86" s="140" t="str">
        <f>IF($B86=0,"",SUMIFS(INPUT_DATA!K:K,INPUT_DATA!$A:$A,$B86,INPUT_DATA!$B:$B,"S"))</f>
        <v/>
      </c>
      <c r="L86" s="140" t="str">
        <f>IF($B86=0,"",SUMIFS(INPUT_DATA!L:L,INPUT_DATA!$A:$A,$B86,INPUT_DATA!$B:$B,"S"))</f>
        <v/>
      </c>
      <c r="M86" s="140" t="str">
        <f>IF($B86=0,"",SUMIFS(INPUT_DATA!M:M,INPUT_DATA!$A:$A,$B86,INPUT_DATA!$B:$B,"S"))</f>
        <v/>
      </c>
      <c r="N86" s="140" t="str">
        <f>IF($B86=0,"",SUMIFS(INPUT_DATA!N:N,INPUT_DATA!$A:$A,$B86,INPUT_DATA!$B:$B,"S"))</f>
        <v/>
      </c>
      <c r="O86" s="141" t="str">
        <f>IF($B86=0,"",C86+D86-E86-F86+G86+H86+I86-J86-K86-M86-N86-L86)</f>
        <v/>
      </c>
      <c r="P86" s="142" t="str">
        <f>IF($B86=0,"",SUMIFS(INPUT_DATA!O:O,INPUT_DATA!$A:$A,$B86,INPUT_DATA!$B:$B,"S"))</f>
        <v/>
      </c>
      <c r="Q86" s="142" t="str">
        <f>IF($B86=0,"",O86-P86)</f>
        <v/>
      </c>
      <c r="R86" s="142" t="str">
        <f>IF($B86=0,"",SUMIFS(INPUT_DATA!BL:BL,INPUT_DATA!$A:$A,$B86,INPUT_DATA!$B:$B,"S"))</f>
        <v/>
      </c>
      <c r="S86" s="143" t="str">
        <f>IF($B86=0,"",SUMIFS(INPUT_DATA!P:P,INPUT_DATA!$A:$A,$B86,INPUT_DATA!$B:$B,"S"))</f>
        <v/>
      </c>
      <c r="T86" s="143" t="str">
        <f>IF($B86=0,"",SUMIFS(INPUT_DATA!Q:Q,INPUT_DATA!$A:$A,$B86,INPUT_DATA!$B:$B,"S"))</f>
        <v/>
      </c>
      <c r="U86" s="143" t="str">
        <f>IF($B86=0,"",SUMIFS(INPUT_DATA!R:R,INPUT_DATA!$A:$A,$B86,INPUT_DATA!$B:$B,"S"))</f>
        <v/>
      </c>
      <c r="V86" s="144" t="str">
        <f>IF($B86=0,"",SUMIFS(INPUT_DATA!S:S,INPUT_DATA!$A:$A,$B86,INPUT_DATA!$B:$B,"S"))</f>
        <v/>
      </c>
      <c r="W86" s="144" t="str">
        <f>IF($B86=0,"",SUMIFS(INPUT_DATA!T:T,INPUT_DATA!$A:$A,$B86,INPUT_DATA!$B:$B,"S"))</f>
        <v/>
      </c>
      <c r="X86" s="144" t="str">
        <f>IF($B86=0,"",SUMIFS(INPUT_DATA!U:U,INPUT_DATA!$A:$A,$B86,INPUT_DATA!$B:$B,"S"))</f>
        <v/>
      </c>
      <c r="Y86" s="144" t="str">
        <f>IF($B86=0,"",SUMIFS(INPUT_DATA!V:V,INPUT_DATA!$A:$A,$B86,INPUT_DATA!$B:$B,"S"))</f>
        <v/>
      </c>
      <c r="Z86" s="144" t="str">
        <f>IF($B86=0,"",SUMIFS(INPUT_DATA!W:W,INPUT_DATA!$A:$A,$B86,INPUT_DATA!$B:$B,"S"))</f>
        <v/>
      </c>
      <c r="AA86" s="144" t="str">
        <f>IF($B86=0,"",SUMIFS(INPUT_DATA!X:X,INPUT_DATA!$A:$A,$B86,INPUT_DATA!$B:$B,"S"))</f>
        <v/>
      </c>
      <c r="AB86" s="144" t="str">
        <f>IF($B86=0,"",SUMIFS(INPUT_DATA!Y:Y,INPUT_DATA!$A:$A,$B86,INPUT_DATA!$B:$B,"S"))</f>
        <v/>
      </c>
      <c r="AC86" s="144" t="str">
        <f>IF($B86=0,"",SUMIFS(INPUT_DATA!Z:Z,INPUT_DATA!$A:$A,$B86,INPUT_DATA!$B:$B,"S"))</f>
        <v/>
      </c>
      <c r="AD86" s="144" t="str">
        <f>IF($B86=0,"",SUMIFS(INPUT_DATA!AA:AA,INPUT_DATA!$A:$A,$B86,INPUT_DATA!$B:$B,"S"))</f>
        <v/>
      </c>
      <c r="AE86" s="144" t="str">
        <f>IF($B86=0,"",SUMIFS(INPUT_DATA!AB:AB,INPUT_DATA!$A:$A,$B86,INPUT_DATA!$B:$B,"S"))</f>
        <v/>
      </c>
      <c r="AF86" s="144" t="str">
        <f>IF($B86=0,"",SUMIFS(INPUT_DATA!AC:AC,INPUT_DATA!$A:$A,$B86,INPUT_DATA!$B:$B,"S"))</f>
        <v/>
      </c>
      <c r="AG86" s="144" t="str">
        <f>IF($B86=0,"",SUMIFS(INPUT_DATA!AD:AD,INPUT_DATA!$A:$A,$B86,INPUT_DATA!$B:$B,"S"))</f>
        <v/>
      </c>
      <c r="AH86" s="144" t="str">
        <f>IF($B86=0,"",SUMIFS(INPUT_DATA!AE:AE,INPUT_DATA!$A:$A,$B86,INPUT_DATA!$B:$B,"S"))</f>
        <v/>
      </c>
      <c r="AI86" s="144" t="str">
        <f>IF($B86=0,"",SUMIFS(INPUT_DATA!AF:AF,INPUT_DATA!$A:$A,$B86,INPUT_DATA!$B:$B,"S"))</f>
        <v/>
      </c>
      <c r="AJ86" s="144" t="str">
        <f>IF($B86=0,"",SUMIFS(INPUT_DATA!AG:AG,INPUT_DATA!$A:$A,$B86,INPUT_DATA!$B:$B,"S"))</f>
        <v/>
      </c>
      <c r="AK86" s="144" t="str">
        <f>IF($B86=0,"",SUMIFS(INPUT_DATA!AK:AK,INPUT_DATA!$A:$A,$B86,INPUT_DATA!$B:$B,"S"))</f>
        <v/>
      </c>
      <c r="AL86" s="144" t="str">
        <f>IF($B86=0,"",SUMIFS(INPUT_DATA!AL:AL,INPUT_DATA!$A:$A,$B86,INPUT_DATA!$B:$B,"S"))</f>
        <v/>
      </c>
      <c r="AM86" s="144" t="str">
        <f>IF($B86=0,"",SUMIFS(INPUT_DATA!AM:AM,INPUT_DATA!$A:$A,$B86,INPUT_DATA!$B:$B,"S"))</f>
        <v/>
      </c>
      <c r="AN86" s="144" t="str">
        <f>IF($B86=0,"",SUMIFS(INPUT_DATA!AN:AN,INPUT_DATA!$A:$A,$B86,INPUT_DATA!$B:$B,"S"))</f>
        <v/>
      </c>
      <c r="AO86" s="144" t="str">
        <f>IF($B86=0,"",SUMIFS(INPUT_DATA!AO:AO,INPUT_DATA!$A:$A,$B86,INPUT_DATA!$B:$B,"S"))</f>
        <v/>
      </c>
      <c r="AP86" s="144" t="str">
        <f>IF($B86=0,"",SUMIFS(INPUT_DATA!AP:AP,INPUT_DATA!$A:$A,$B86,INPUT_DATA!$B:$B,"S"))</f>
        <v/>
      </c>
      <c r="AQ86" s="145" t="str">
        <f t="shared" si="25"/>
        <v/>
      </c>
      <c r="AR86" s="146" t="str">
        <f t="shared" si="25"/>
        <v/>
      </c>
      <c r="AS86" s="147" t="str">
        <f t="shared" si="25"/>
        <v/>
      </c>
      <c r="AT86" s="145" t="str">
        <f>IF($B86=0,"",SUMIFS(INPUT_DATA!AQ:AQ,INPUT_DATA!$A:$A,$B86,INPUT_DATA!$B:$B,"S"))</f>
        <v/>
      </c>
      <c r="AU86" s="146" t="str">
        <f>IF($B86=0,"",SUMIFS(INPUT_DATA!AR:AR,INPUT_DATA!$A:$A,$B86,INPUT_DATA!$B:$B,"S"))</f>
        <v/>
      </c>
      <c r="AV86" s="147" t="str">
        <f>IF($B86=0,"",SUMIFS(INPUT_DATA!AS:AS,INPUT_DATA!$A:$A,$B86,INPUT_DATA!$B:$B,"S"))</f>
        <v/>
      </c>
      <c r="AW86" s="145" t="str">
        <f t="shared" si="26"/>
        <v/>
      </c>
      <c r="AX86" s="146" t="str">
        <f t="shared" si="26"/>
        <v/>
      </c>
      <c r="AY86" s="147" t="str">
        <f t="shared" si="26"/>
        <v/>
      </c>
      <c r="AZ86" s="148"/>
      <c r="BA86" s="138" t="str">
        <f>IF($B86=0,"",SUMIFS(INPUT_DATA!C:C,INPUT_DATA!$A:$A,$B86,INPUT_DATA!$B:$B,"D"))</f>
        <v/>
      </c>
      <c r="BB86" s="149" t="str">
        <f>IF($B86=0,"",SUMIFS(INPUT_DATA!E:E,INPUT_DATA!$A:$A,$B86,INPUT_DATA!$B:$B,"D"))</f>
        <v/>
      </c>
      <c r="BC86" s="149" t="str">
        <f>IF($B86=0,"",SUMIFS(INPUT_DATA!F:F,INPUT_DATA!$A:$A,$B86,INPUT_DATA!$B:$B,"D"))</f>
        <v/>
      </c>
      <c r="BD86" s="149" t="str">
        <f>IF($B86=0,"",SUMIFS(INPUT_DATA!G:G,INPUT_DATA!$A:$A,$B86,INPUT_DATA!$B:$B,"D"))</f>
        <v/>
      </c>
      <c r="BE86" s="149" t="str">
        <f>IF($B86=0,"",SUMIFS(INPUT_DATA!H:H,INPUT_DATA!$A:$A,$B86,INPUT_DATA!$B:$B,"D"))</f>
        <v/>
      </c>
      <c r="BF86" s="149" t="str">
        <f>IF($B86=0,"",SUMIFS(INPUT_DATA!I:I,INPUT_DATA!$A:$A,$B86,INPUT_DATA!$B:$B,"D"))</f>
        <v/>
      </c>
      <c r="BG86" s="149" t="str">
        <f>IF($B86=0,"",SUMIFS(INPUT_DATA!J:J,INPUT_DATA!$A:$A,$B86,INPUT_DATA!$B:$B,"D"))</f>
        <v/>
      </c>
      <c r="BH86" s="149" t="str">
        <f>IF($B86=0,"",SUMIFS(INPUT_DATA!K:K,INPUT_DATA!$A:$A,$B86,INPUT_DATA!$B:$B,"D"))</f>
        <v/>
      </c>
      <c r="BI86" s="149" t="str">
        <f>IF($B86=0,"",SUMIFS(INPUT_DATA!L:L,INPUT_DATA!$A:$A,$B86,INPUT_DATA!$B:$B,"D"))</f>
        <v/>
      </c>
      <c r="BJ86" s="149" t="str">
        <f>IF($B86=0,"",SUMIFS(INPUT_DATA!M:M,INPUT_DATA!$A:$A,$B86,INPUT_DATA!$B:$B,"D"))</f>
        <v/>
      </c>
      <c r="BK86" s="149" t="str">
        <f>IF($B86=0,"",SUMIFS(INPUT_DATA!N:N,INPUT_DATA!$A:$A,$B86,INPUT_DATA!$B:$B,"D"))</f>
        <v/>
      </c>
      <c r="BL86" s="150" t="str">
        <f t="shared" si="23"/>
        <v/>
      </c>
      <c r="BM86" s="150" t="str">
        <f>IF($B86=0,"",SUMIFS(INPUT_DATA!O:O,INPUT_DATA!$A:$A,$B86,INPUT_DATA!$B:$B,"D"))</f>
        <v/>
      </c>
      <c r="BN86" s="150" t="str">
        <f>IF($B86=0,"",BL86-BM86)</f>
        <v/>
      </c>
      <c r="BO86" s="157" t="str">
        <f>IF($B86=0,"",SUMIFS(INPUT_DATA!P:P,INPUT_DATA!$A:$A,$B86,INPUT_DATA!$B:$B,"D"))</f>
        <v/>
      </c>
      <c r="BP86" s="158" t="str">
        <f>IF($B86=0,"",SUMIFS(INPUT_DATA!Q:Q,INPUT_DATA!$A:$A,$B86,INPUT_DATA!$B:$B,"D"))</f>
        <v/>
      </c>
      <c r="BQ86" s="158" t="str">
        <f>IF($B86=0,"",SUMIFS(INPUT_DATA!R:R,INPUT_DATA!$A:$A,$B86,INPUT_DATA!$B:$B,"D"))</f>
        <v/>
      </c>
      <c r="BR86" s="159" t="str">
        <f>IF($B86=0,"",SUMIFS(INPUT_DATA!S:S,INPUT_DATA!$A:$A,$B86,INPUT_DATA!$B:$B,"D"))</f>
        <v/>
      </c>
      <c r="BS86" s="159" t="str">
        <f>IF($B86=0,"",SUMIFS(INPUT_DATA!T:T,INPUT_DATA!$A:$A,$B86,INPUT_DATA!$B:$B,"D"))</f>
        <v/>
      </c>
      <c r="BT86" s="159" t="str">
        <f>IF($B86=0,"",SUMIFS(INPUT_DATA!U:U,INPUT_DATA!$A:$A,$B86,INPUT_DATA!$B:$B,"D"))</f>
        <v/>
      </c>
      <c r="BU86" s="159" t="str">
        <f>IF($B86=0,"",SUMIFS(INPUT_DATA!V:V,INPUT_DATA!$A:$A,$B86,INPUT_DATA!$B:$B,"D"))</f>
        <v/>
      </c>
      <c r="BV86" s="159" t="str">
        <f>IF($B86=0,"",SUMIFS(INPUT_DATA!W:W,INPUT_DATA!$A:$A,$B86,INPUT_DATA!$B:$B,"D"))</f>
        <v/>
      </c>
      <c r="BW86" s="159" t="str">
        <f>IF($B86=0,"",SUMIFS(INPUT_DATA!X:X,INPUT_DATA!$A:$A,$B86,INPUT_DATA!$B:$B,"D"))</f>
        <v/>
      </c>
      <c r="BX86" s="159" t="str">
        <f>IF($B86=0,"",SUMIFS(INPUT_DATA!Y:Y,INPUT_DATA!$A:$A,$B86,INPUT_DATA!$B:$B,"D"))</f>
        <v/>
      </c>
      <c r="BY86" s="159" t="str">
        <f>IF($B86=0,"",SUMIFS(INPUT_DATA!Z:Z,INPUT_DATA!$A:$A,$B86,INPUT_DATA!$B:$B,"D"))</f>
        <v/>
      </c>
      <c r="BZ86" s="159" t="str">
        <f>IF($B86=0,"",SUMIFS(INPUT_DATA!AA:AA,INPUT_DATA!$A:$A,$B86,INPUT_DATA!$B:$B,"D"))</f>
        <v/>
      </c>
      <c r="CA86" s="159" t="str">
        <f>IF($B86=0,"",SUMIFS(INPUT_DATA!AB:AB,INPUT_DATA!$A:$A,$B86,INPUT_DATA!$B:$B,"D"))</f>
        <v/>
      </c>
      <c r="CB86" s="159" t="str">
        <f>IF($B86=0,"",SUMIFS(INPUT_DATA!AC:AC,INPUT_DATA!$A:$A,$B86,INPUT_DATA!$B:$B,"D"))</f>
        <v/>
      </c>
      <c r="CC86" s="159" t="str">
        <f>IF($B86=0,"",SUMIFS(INPUT_DATA!AD:AD,INPUT_DATA!$A:$A,$B86,INPUT_DATA!$B:$B,"D"))</f>
        <v/>
      </c>
      <c r="CD86" s="159" t="str">
        <f>IF($B86=0,"",SUMIFS(INPUT_DATA!AE:AE,INPUT_DATA!$A:$A,$B86,INPUT_DATA!$B:$B,"D"))</f>
        <v/>
      </c>
      <c r="CE86" s="159" t="str">
        <f>IF($B86=0,"",SUMIFS(INPUT_DATA!AF:AF,INPUT_DATA!$A:$A,$B86,INPUT_DATA!$B:$B,"D"))</f>
        <v/>
      </c>
      <c r="CF86" s="159" t="str">
        <f>IF($B86=0,"",SUMIFS(INPUT_DATA!AG:AG,INPUT_DATA!$A:$A,$B86,INPUT_DATA!$B:$B,"D"))</f>
        <v/>
      </c>
      <c r="CG86" s="159" t="str">
        <f>IF($B86=0,"",SUMIFS(INPUT_DATA!AH:AH,INPUT_DATA!$A:$A,$B86,INPUT_DATA!$B:$B,"D"))</f>
        <v/>
      </c>
      <c r="CH86" s="159" t="str">
        <f>IF($B86=0,"",SUMIFS(INPUT_DATA!AI:AI,INPUT_DATA!$A:$A,$B86,INPUT_DATA!$B:$B,"D"))</f>
        <v/>
      </c>
      <c r="CI86" s="159" t="str">
        <f>IF($B86=0,"",SUMIFS(INPUT_DATA!AJ:AJ,INPUT_DATA!$A:$A,$B86,INPUT_DATA!$B:$B,"D"))</f>
        <v/>
      </c>
      <c r="CJ86" s="160" t="str">
        <f>IF($B86=0,"",SUMIFS(INPUT_DATA!AK:AK,INPUT_DATA!$A:$A,$B86,INPUT_DATA!$B:$B,"D"))</f>
        <v/>
      </c>
      <c r="CK86" s="160" t="str">
        <f>IF($B86=0,"",SUMIFS(INPUT_DATA!AL:AL,INPUT_DATA!$A:$A,$B86,INPUT_DATA!$B:$B,"D"))</f>
        <v/>
      </c>
      <c r="CL86" s="160" t="str">
        <f>IF($B86=0,"",SUMIFS(INPUT_DATA!AM:AM,INPUT_DATA!$A:$A,$B86,INPUT_DATA!$B:$B,"D"))</f>
        <v/>
      </c>
      <c r="CM86" s="160" t="str">
        <f>IF($B86=0,"",SUMIFS(INPUT_DATA!AN:AN,INPUT_DATA!$A:$A,$B86,INPUT_DATA!$B:$B,"D"))</f>
        <v/>
      </c>
      <c r="CN86" s="160" t="str">
        <f>IF($B86=0,"",SUMIFS(INPUT_DATA!AO:AO,INPUT_DATA!$A:$A,$B86,INPUT_DATA!$B:$B,"D"))</f>
        <v/>
      </c>
      <c r="CO86" s="160" t="str">
        <f>IF($B86=0,"",SUMIFS(INPUT_DATA!AP:AP,INPUT_DATA!$A:$A,$B86,INPUT_DATA!$B:$B,"D"))</f>
        <v/>
      </c>
      <c r="CP86" s="161" t="str">
        <f t="shared" si="24"/>
        <v/>
      </c>
      <c r="CQ86" s="161" t="str">
        <f t="shared" si="21"/>
        <v/>
      </c>
      <c r="CR86" s="161" t="str">
        <f t="shared" si="22"/>
        <v/>
      </c>
      <c r="CS86" s="158" t="str">
        <f>IF($B86=0,"",SUMIFS(INPUT_DATA!AQ:AQ,INPUT_DATA!$A:$A,$B86,INPUT_DATA!$B:$B,"D"))</f>
        <v/>
      </c>
      <c r="CT86" s="161" t="str">
        <f>IF($B86=0,"",SUMIFS(INPUT_DATA!AR:AR,INPUT_DATA!$A:$A,$B86,INPUT_DATA!$B:$B,"D"))</f>
        <v/>
      </c>
      <c r="CU86" s="161" t="str">
        <f>IF($B86=0,"",SUMIFS(INPUT_DATA!AS:AS,INPUT_DATA!$A:$A,$B86,INPUT_DATA!$B:$B,"D"))</f>
        <v/>
      </c>
      <c r="CV86" s="158" t="str">
        <f t="shared" si="27"/>
        <v/>
      </c>
      <c r="CW86" s="161" t="str">
        <f t="shared" si="27"/>
        <v/>
      </c>
      <c r="CX86" s="162" t="str">
        <f t="shared" si="27"/>
        <v/>
      </c>
      <c r="CY86" s="148"/>
    </row>
    <row r="87" spans="1:103" ht="13.5" thickBot="1">
      <c r="A87" s="156">
        <f t="shared" si="20"/>
        <v>-38</v>
      </c>
      <c r="B87" s="163">
        <f>INPUT_DATA!CR74</f>
        <v>0</v>
      </c>
      <c r="C87" s="139" t="str">
        <f>IF($B87=0,"",SUMIFS(INPUT_DATA!C:C,INPUT_DATA!$A:$A,$B87,INPUT_DATA!$B:$B,"S"))</f>
        <v/>
      </c>
      <c r="D87" s="139" t="str">
        <f>IF($B87=0,"",SUMIFS(INPUT_DATA!D:D,INPUT_DATA!$A:$A,$B87,INPUT_DATA!$B:$B,"S"))</f>
        <v/>
      </c>
      <c r="E87" s="140" t="str">
        <f>IF($B87=0,"",SUMIFS(INPUT_DATA!E:E,INPUT_DATA!$A:$A,$B87,INPUT_DATA!$B:$B,"S"))</f>
        <v/>
      </c>
      <c r="F87" s="140" t="str">
        <f>IF($B87=0,"",SUMIFS(INPUT_DATA!F:F,INPUT_DATA!$A:$A,$B87,INPUT_DATA!$B:$B,"S"))</f>
        <v/>
      </c>
      <c r="G87" s="140" t="str">
        <f>IF($B87=0,"",SUMIFS(INPUT_DATA!G:G,INPUT_DATA!$A:$A,$B87,INPUT_DATA!$B:$B,"S"))</f>
        <v/>
      </c>
      <c r="H87" s="140" t="str">
        <f>IF($B87=0,"",SUMIFS(INPUT_DATA!H:H,INPUT_DATA!$A:$A,$B87,INPUT_DATA!$B:$B,"S"))</f>
        <v/>
      </c>
      <c r="I87" s="140" t="str">
        <f>IF($B87=0,"",SUMIFS(INPUT_DATA!I:I,INPUT_DATA!$A:$A,$B87,INPUT_DATA!$B:$B,"S"))</f>
        <v/>
      </c>
      <c r="J87" s="140" t="str">
        <f>IF($B87=0,"",SUMIFS(INPUT_DATA!J:J,INPUT_DATA!$A:$A,$B87,INPUT_DATA!$B:$B,"S"))</f>
        <v/>
      </c>
      <c r="K87" s="140" t="str">
        <f>IF($B87=0,"",SUMIFS(INPUT_DATA!K:K,INPUT_DATA!$A:$A,$B87,INPUT_DATA!$B:$B,"S"))</f>
        <v/>
      </c>
      <c r="L87" s="140" t="str">
        <f>IF($B87=0,"",SUMIFS(INPUT_DATA!L:L,INPUT_DATA!$A:$A,$B87,INPUT_DATA!$B:$B,"S"))</f>
        <v/>
      </c>
      <c r="M87" s="140" t="str">
        <f>IF($B87=0,"",SUMIFS(INPUT_DATA!M:M,INPUT_DATA!$A:$A,$B87,INPUT_DATA!$B:$B,"S"))</f>
        <v/>
      </c>
      <c r="N87" s="140" t="str">
        <f>IF($B87=0,"",SUMIFS(INPUT_DATA!N:N,INPUT_DATA!$A:$A,$B87,INPUT_DATA!$B:$B,"S"))</f>
        <v/>
      </c>
      <c r="O87" s="141" t="str">
        <f>IF($B87=0,"",C87+D87-E87-F87+G87+H87+I87-J87-K87-M87-N87-L87)</f>
        <v/>
      </c>
      <c r="P87" s="142" t="str">
        <f>IF($B87=0,"",SUMIFS(INPUT_DATA!O:O,INPUT_DATA!$A:$A,$B87,INPUT_DATA!$B:$B,"S"))</f>
        <v/>
      </c>
      <c r="Q87" s="142" t="str">
        <f>IF($B87=0,"",O87-P87)</f>
        <v/>
      </c>
      <c r="R87" s="142" t="str">
        <f>IF($B87=0,"",SUMIFS(INPUT_DATA!BL:BL,INPUT_DATA!$A:$A,$B87,INPUT_DATA!$B:$B,"S"))</f>
        <v/>
      </c>
      <c r="S87" s="143" t="str">
        <f>IF($B87=0,"",SUMIFS(INPUT_DATA!P:P,INPUT_DATA!$A:$A,$B87,INPUT_DATA!$B:$B,"S"))</f>
        <v/>
      </c>
      <c r="T87" s="143" t="str">
        <f>IF($B87=0,"",SUMIFS(INPUT_DATA!Q:Q,INPUT_DATA!$A:$A,$B87,INPUT_DATA!$B:$B,"S"))</f>
        <v/>
      </c>
      <c r="U87" s="143" t="str">
        <f>IF($B87=0,"",SUMIFS(INPUT_DATA!R:R,INPUT_DATA!$A:$A,$B87,INPUT_DATA!$B:$B,"S"))</f>
        <v/>
      </c>
      <c r="V87" s="144" t="str">
        <f>IF($B87=0,"",SUMIFS(INPUT_DATA!S:S,INPUT_DATA!$A:$A,$B87,INPUT_DATA!$B:$B,"S"))</f>
        <v/>
      </c>
      <c r="W87" s="144" t="str">
        <f>IF($B87=0,"",SUMIFS(INPUT_DATA!T:T,INPUT_DATA!$A:$A,$B87,INPUT_DATA!$B:$B,"S"))</f>
        <v/>
      </c>
      <c r="X87" s="144" t="str">
        <f>IF($B87=0,"",SUMIFS(INPUT_DATA!U:U,INPUT_DATA!$A:$A,$B87,INPUT_DATA!$B:$B,"S"))</f>
        <v/>
      </c>
      <c r="Y87" s="144" t="str">
        <f>IF($B87=0,"",SUMIFS(INPUT_DATA!V:V,INPUT_DATA!$A:$A,$B87,INPUT_DATA!$B:$B,"S"))</f>
        <v/>
      </c>
      <c r="Z87" s="144" t="str">
        <f>IF($B87=0,"",SUMIFS(INPUT_DATA!W:W,INPUT_DATA!$A:$A,$B87,INPUT_DATA!$B:$B,"S"))</f>
        <v/>
      </c>
      <c r="AA87" s="144" t="str">
        <f>IF($B87=0,"",SUMIFS(INPUT_DATA!X:X,INPUT_DATA!$A:$A,$B87,INPUT_DATA!$B:$B,"S"))</f>
        <v/>
      </c>
      <c r="AB87" s="144" t="str">
        <f>IF($B87=0,"",SUMIFS(INPUT_DATA!Y:Y,INPUT_DATA!$A:$A,$B87,INPUT_DATA!$B:$B,"S"))</f>
        <v/>
      </c>
      <c r="AC87" s="144" t="str">
        <f>IF($B87=0,"",SUMIFS(INPUT_DATA!Z:Z,INPUT_DATA!$A:$A,$B87,INPUT_DATA!$B:$B,"S"))</f>
        <v/>
      </c>
      <c r="AD87" s="144" t="str">
        <f>IF($B87=0,"",SUMIFS(INPUT_DATA!AA:AA,INPUT_DATA!$A:$A,$B87,INPUT_DATA!$B:$B,"S"))</f>
        <v/>
      </c>
      <c r="AE87" s="144" t="str">
        <f>IF($B87=0,"",SUMIFS(INPUT_DATA!AB:AB,INPUT_DATA!$A:$A,$B87,INPUT_DATA!$B:$B,"S"))</f>
        <v/>
      </c>
      <c r="AF87" s="144" t="str">
        <f>IF($B87=0,"",SUMIFS(INPUT_DATA!AC:AC,INPUT_DATA!$A:$A,$B87,INPUT_DATA!$B:$B,"S"))</f>
        <v/>
      </c>
      <c r="AG87" s="144" t="str">
        <f>IF($B87=0,"",SUMIFS(INPUT_DATA!AD:AD,INPUT_DATA!$A:$A,$B87,INPUT_DATA!$B:$B,"S"))</f>
        <v/>
      </c>
      <c r="AH87" s="144" t="str">
        <f>IF($B87=0,"",SUMIFS(INPUT_DATA!AE:AE,INPUT_DATA!$A:$A,$B87,INPUT_DATA!$B:$B,"S"))</f>
        <v/>
      </c>
      <c r="AI87" s="144" t="str">
        <f>IF($B87=0,"",SUMIFS(INPUT_DATA!AF:AF,INPUT_DATA!$A:$A,$B87,INPUT_DATA!$B:$B,"S"))</f>
        <v/>
      </c>
      <c r="AJ87" s="144" t="str">
        <f>IF($B87=0,"",SUMIFS(INPUT_DATA!AG:AG,INPUT_DATA!$A:$A,$B87,INPUT_DATA!$B:$B,"S"))</f>
        <v/>
      </c>
      <c r="AK87" s="144" t="str">
        <f>IF($B87=0,"",SUMIFS(INPUT_DATA!AK:AK,INPUT_DATA!$A:$A,$B87,INPUT_DATA!$B:$B,"S"))</f>
        <v/>
      </c>
      <c r="AL87" s="144" t="str">
        <f>IF($B87=0,"",SUMIFS(INPUT_DATA!AL:AL,INPUT_DATA!$A:$A,$B87,INPUT_DATA!$B:$B,"S"))</f>
        <v/>
      </c>
      <c r="AM87" s="144" t="str">
        <f>IF($B87=0,"",SUMIFS(INPUT_DATA!AM:AM,INPUT_DATA!$A:$A,$B87,INPUT_DATA!$B:$B,"S"))</f>
        <v/>
      </c>
      <c r="AN87" s="144" t="str">
        <f>IF($B87=0,"",SUMIFS(INPUT_DATA!AN:AN,INPUT_DATA!$A:$A,$B87,INPUT_DATA!$B:$B,"S"))</f>
        <v/>
      </c>
      <c r="AO87" s="144" t="str">
        <f>IF($B87=0,"",SUMIFS(INPUT_DATA!AO:AO,INPUT_DATA!$A:$A,$B87,INPUT_DATA!$B:$B,"S"))</f>
        <v/>
      </c>
      <c r="AP87" s="144" t="str">
        <f>IF($B87=0,"",SUMIFS(INPUT_DATA!AP:AP,INPUT_DATA!$A:$A,$B87,INPUT_DATA!$B:$B,"S"))</f>
        <v/>
      </c>
      <c r="AQ87" s="145" t="str">
        <f t="shared" si="25"/>
        <v/>
      </c>
      <c r="AR87" s="146" t="str">
        <f t="shared" si="25"/>
        <v/>
      </c>
      <c r="AS87" s="147" t="str">
        <f t="shared" si="25"/>
        <v/>
      </c>
      <c r="AT87" s="145" t="str">
        <f>IF($B87=0,"",SUMIFS(INPUT_DATA!AQ:AQ,INPUT_DATA!$A:$A,$B87,INPUT_DATA!$B:$B,"S"))</f>
        <v/>
      </c>
      <c r="AU87" s="146" t="str">
        <f>IF($B87=0,"",SUMIFS(INPUT_DATA!AR:AR,INPUT_DATA!$A:$A,$B87,INPUT_DATA!$B:$B,"S"))</f>
        <v/>
      </c>
      <c r="AV87" s="147" t="str">
        <f>IF($B87=0,"",SUMIFS(INPUT_DATA!AS:AS,INPUT_DATA!$A:$A,$B87,INPUT_DATA!$B:$B,"S"))</f>
        <v/>
      </c>
      <c r="AW87" s="145" t="str">
        <f t="shared" si="26"/>
        <v/>
      </c>
      <c r="AX87" s="146" t="str">
        <f t="shared" si="26"/>
        <v/>
      </c>
      <c r="AY87" s="147" t="str">
        <f t="shared" si="26"/>
        <v/>
      </c>
      <c r="AZ87" s="148"/>
      <c r="BA87" s="138" t="str">
        <f>IF($B87=0,"",SUMIFS(INPUT_DATA!C:C,INPUT_DATA!$A:$A,$B87,INPUT_DATA!$B:$B,"D"))</f>
        <v/>
      </c>
      <c r="BB87" s="149" t="str">
        <f>IF($B87=0,"",SUMIFS(INPUT_DATA!E:E,INPUT_DATA!$A:$A,$B87,INPUT_DATA!$B:$B,"D"))</f>
        <v/>
      </c>
      <c r="BC87" s="149" t="str">
        <f>IF($B87=0,"",SUMIFS(INPUT_DATA!F:F,INPUT_DATA!$A:$A,$B87,INPUT_DATA!$B:$B,"D"))</f>
        <v/>
      </c>
      <c r="BD87" s="149" t="str">
        <f>IF($B87=0,"",SUMIFS(INPUT_DATA!G:G,INPUT_DATA!$A:$A,$B87,INPUT_DATA!$B:$B,"D"))</f>
        <v/>
      </c>
      <c r="BE87" s="149" t="str">
        <f>IF($B87=0,"",SUMIFS(INPUT_DATA!H:H,INPUT_DATA!$A:$A,$B87,INPUT_DATA!$B:$B,"D"))</f>
        <v/>
      </c>
      <c r="BF87" s="149" t="str">
        <f>IF($B87=0,"",SUMIFS(INPUT_DATA!I:I,INPUT_DATA!$A:$A,$B87,INPUT_DATA!$B:$B,"D"))</f>
        <v/>
      </c>
      <c r="BG87" s="149" t="str">
        <f>IF($B87=0,"",SUMIFS(INPUT_DATA!J:J,INPUT_DATA!$A:$A,$B87,INPUT_DATA!$B:$B,"D"))</f>
        <v/>
      </c>
      <c r="BH87" s="149" t="str">
        <f>IF($B87=0,"",SUMIFS(INPUT_DATA!K:K,INPUT_DATA!$A:$A,$B87,INPUT_DATA!$B:$B,"D"))</f>
        <v/>
      </c>
      <c r="BI87" s="149" t="str">
        <f>IF($B87=0,"",SUMIFS(INPUT_DATA!L:L,INPUT_DATA!$A:$A,$B87,INPUT_DATA!$B:$B,"D"))</f>
        <v/>
      </c>
      <c r="BJ87" s="149" t="str">
        <f>IF($B87=0,"",SUMIFS(INPUT_DATA!M:M,INPUT_DATA!$A:$A,$B87,INPUT_DATA!$B:$B,"D"))</f>
        <v/>
      </c>
      <c r="BK87" s="149" t="str">
        <f>IF($B87=0,"",SUMIFS(INPUT_DATA!N:N,INPUT_DATA!$A:$A,$B87,INPUT_DATA!$B:$B,"D"))</f>
        <v/>
      </c>
      <c r="BL87" s="150" t="str">
        <f t="shared" si="23"/>
        <v/>
      </c>
      <c r="BM87" s="150" t="str">
        <f>IF($B87=0,"",SUMIFS(INPUT_DATA!O:O,INPUT_DATA!$A:$A,$B87,INPUT_DATA!$B:$B,"D"))</f>
        <v/>
      </c>
      <c r="BN87" s="150" t="str">
        <f>IF($B87=0,"",BL87-BM87)</f>
        <v/>
      </c>
      <c r="BO87" s="164" t="str">
        <f>IF($B87=0,"",SUMIFS(INPUT_DATA!P:P,INPUT_DATA!$A:$A,$B87,INPUT_DATA!$B:$B,"D"))</f>
        <v/>
      </c>
      <c r="BP87" s="165" t="str">
        <f>IF($B87=0,"",SUMIFS(INPUT_DATA!Q:Q,INPUT_DATA!$A:$A,$B87,INPUT_DATA!$B:$B,"D"))</f>
        <v/>
      </c>
      <c r="BQ87" s="165" t="str">
        <f>IF($B87=0,"",SUMIFS(INPUT_DATA!R:R,INPUT_DATA!$A:$A,$B87,INPUT_DATA!$B:$B,"D"))</f>
        <v/>
      </c>
      <c r="BR87" s="166" t="str">
        <f>IF($B87=0,"",SUMIFS(INPUT_DATA!S:S,INPUT_DATA!$A:$A,$B87,INPUT_DATA!$B:$B,"D"))</f>
        <v/>
      </c>
      <c r="BS87" s="166" t="str">
        <f>IF($B87=0,"",SUMIFS(INPUT_DATA!T:T,INPUT_DATA!$A:$A,$B87,INPUT_DATA!$B:$B,"D"))</f>
        <v/>
      </c>
      <c r="BT87" s="166" t="str">
        <f>IF($B87=0,"",SUMIFS(INPUT_DATA!U:U,INPUT_DATA!$A:$A,$B87,INPUT_DATA!$B:$B,"D"))</f>
        <v/>
      </c>
      <c r="BU87" s="166" t="str">
        <f>IF($B87=0,"",SUMIFS(INPUT_DATA!V:V,INPUT_DATA!$A:$A,$B87,INPUT_DATA!$B:$B,"D"))</f>
        <v/>
      </c>
      <c r="BV87" s="166" t="str">
        <f>IF($B87=0,"",SUMIFS(INPUT_DATA!W:W,INPUT_DATA!$A:$A,$B87,INPUT_DATA!$B:$B,"D"))</f>
        <v/>
      </c>
      <c r="BW87" s="166" t="str">
        <f>IF($B87=0,"",SUMIFS(INPUT_DATA!X:X,INPUT_DATA!$A:$A,$B87,INPUT_DATA!$B:$B,"D"))</f>
        <v/>
      </c>
      <c r="BX87" s="166" t="str">
        <f>IF($B87=0,"",SUMIFS(INPUT_DATA!Y:Y,INPUT_DATA!$A:$A,$B87,INPUT_DATA!$B:$B,"D"))</f>
        <v/>
      </c>
      <c r="BY87" s="166" t="str">
        <f>IF($B87=0,"",SUMIFS(INPUT_DATA!Z:Z,INPUT_DATA!$A:$A,$B87,INPUT_DATA!$B:$B,"D"))</f>
        <v/>
      </c>
      <c r="BZ87" s="166" t="str">
        <f>IF($B87=0,"",SUMIFS(INPUT_DATA!AA:AA,INPUT_DATA!$A:$A,$B87,INPUT_DATA!$B:$B,"D"))</f>
        <v/>
      </c>
      <c r="CA87" s="166" t="str">
        <f>IF($B87=0,"",SUMIFS(INPUT_DATA!AB:AB,INPUT_DATA!$A:$A,$B87,INPUT_DATA!$B:$B,"D"))</f>
        <v/>
      </c>
      <c r="CB87" s="166" t="str">
        <f>IF($B87=0,"",SUMIFS(INPUT_DATA!AC:AC,INPUT_DATA!$A:$A,$B87,INPUT_DATA!$B:$B,"D"))</f>
        <v/>
      </c>
      <c r="CC87" s="166" t="str">
        <f>IF($B87=0,"",SUMIFS(INPUT_DATA!AD:AD,INPUT_DATA!$A:$A,$B87,INPUT_DATA!$B:$B,"D"))</f>
        <v/>
      </c>
      <c r="CD87" s="166" t="str">
        <f>IF($B87=0,"",SUMIFS(INPUT_DATA!AE:AE,INPUT_DATA!$A:$A,$B87,INPUT_DATA!$B:$B,"D"))</f>
        <v/>
      </c>
      <c r="CE87" s="166" t="str">
        <f>IF($B87=0,"",SUMIFS(INPUT_DATA!AF:AF,INPUT_DATA!$A:$A,$B87,INPUT_DATA!$B:$B,"D"))</f>
        <v/>
      </c>
      <c r="CF87" s="166" t="str">
        <f>IF($B87=0,"",SUMIFS(INPUT_DATA!AG:AG,INPUT_DATA!$A:$A,$B87,INPUT_DATA!$B:$B,"D"))</f>
        <v/>
      </c>
      <c r="CG87" s="166" t="str">
        <f>IF($B87=0,"",SUMIFS(INPUT_DATA!AH:AH,INPUT_DATA!$A:$A,$B87,INPUT_DATA!$B:$B,"D"))</f>
        <v/>
      </c>
      <c r="CH87" s="166" t="str">
        <f>IF($B87=0,"",SUMIFS(INPUT_DATA!AI:AI,INPUT_DATA!$A:$A,$B87,INPUT_DATA!$B:$B,"D"))</f>
        <v/>
      </c>
      <c r="CI87" s="166" t="str">
        <f>IF($B87=0,"",SUMIFS(INPUT_DATA!AJ:AJ,INPUT_DATA!$A:$A,$B87,INPUT_DATA!$B:$B,"D"))</f>
        <v/>
      </c>
      <c r="CJ87" s="167" t="str">
        <f>IF($B87=0,"",SUMIFS(INPUT_DATA!AK:AK,INPUT_DATA!$A:$A,$B87,INPUT_DATA!$B:$B,"D"))</f>
        <v/>
      </c>
      <c r="CK87" s="167" t="str">
        <f>IF($B87=0,"",SUMIFS(INPUT_DATA!AL:AL,INPUT_DATA!$A:$A,$B87,INPUT_DATA!$B:$B,"D"))</f>
        <v/>
      </c>
      <c r="CL87" s="167" t="str">
        <f>IF($B87=0,"",SUMIFS(INPUT_DATA!AM:AM,INPUT_DATA!$A:$A,$B87,INPUT_DATA!$B:$B,"D"))</f>
        <v/>
      </c>
      <c r="CM87" s="167" t="str">
        <f>IF($B87=0,"",SUMIFS(INPUT_DATA!AN:AN,INPUT_DATA!$A:$A,$B87,INPUT_DATA!$B:$B,"D"))</f>
        <v/>
      </c>
      <c r="CN87" s="167" t="str">
        <f>IF($B87=0,"",SUMIFS(INPUT_DATA!AO:AO,INPUT_DATA!$A:$A,$B87,INPUT_DATA!$B:$B,"D"))</f>
        <v/>
      </c>
      <c r="CO87" s="167" t="str">
        <f>IF($B87=0,"",SUMIFS(INPUT_DATA!AP:AP,INPUT_DATA!$A:$A,$B87,INPUT_DATA!$B:$B,"D"))</f>
        <v/>
      </c>
      <c r="CP87" s="168" t="str">
        <f t="shared" si="24"/>
        <v/>
      </c>
      <c r="CQ87" s="168" t="str">
        <f t="shared" si="21"/>
        <v/>
      </c>
      <c r="CR87" s="168" t="str">
        <f t="shared" si="22"/>
        <v/>
      </c>
      <c r="CS87" s="165" t="str">
        <f>IF($B87=0,"",SUMIFS(INPUT_DATA!AQ:AQ,INPUT_DATA!$A:$A,$B87,INPUT_DATA!$B:$B,"D"))</f>
        <v/>
      </c>
      <c r="CT87" s="168" t="str">
        <f>IF($B87=0,"",SUMIFS(INPUT_DATA!AR:AR,INPUT_DATA!$A:$A,$B87,INPUT_DATA!$B:$B,"D"))</f>
        <v/>
      </c>
      <c r="CU87" s="168" t="str">
        <f>IF($B87=0,"",SUMIFS(INPUT_DATA!AS:AS,INPUT_DATA!$A:$A,$B87,INPUT_DATA!$B:$B,"D"))</f>
        <v/>
      </c>
      <c r="CV87" s="165" t="str">
        <f t="shared" si="27"/>
        <v/>
      </c>
      <c r="CW87" s="168" t="str">
        <f t="shared" si="27"/>
        <v/>
      </c>
      <c r="CX87" s="169" t="str">
        <f t="shared" si="27"/>
        <v/>
      </c>
      <c r="CY87" s="148"/>
    </row>
    <row r="88" spans="1:103">
      <c r="O88" s="87"/>
      <c r="P88" s="87"/>
      <c r="Q88" s="87"/>
      <c r="R88" s="87"/>
    </row>
  </sheetData>
  <mergeCells count="27">
    <mergeCell ref="G14:I14"/>
    <mergeCell ref="B14:B15"/>
    <mergeCell ref="C14:C15"/>
    <mergeCell ref="D14:D15"/>
    <mergeCell ref="E14:E15"/>
    <mergeCell ref="F14:F15"/>
    <mergeCell ref="BD14:BF14"/>
    <mergeCell ref="J14:J15"/>
    <mergeCell ref="K14:K15"/>
    <mergeCell ref="M14:M15"/>
    <mergeCell ref="N14:N15"/>
    <mergeCell ref="O14:O15"/>
    <mergeCell ref="P14:P15"/>
    <mergeCell ref="Q14:Q15"/>
    <mergeCell ref="BA14:BA15"/>
    <mergeCell ref="BB14:BB15"/>
    <mergeCell ref="BC14:BC15"/>
    <mergeCell ref="R14:R15"/>
    <mergeCell ref="L14:L15"/>
    <mergeCell ref="BM14:BM15"/>
    <mergeCell ref="BN14:BN15"/>
    <mergeCell ref="BG14:BG15"/>
    <mergeCell ref="BH14:BH15"/>
    <mergeCell ref="BJ14:BJ15"/>
    <mergeCell ref="BK14:BK15"/>
    <mergeCell ref="BL14:BL15"/>
    <mergeCell ref="BI14:BI15"/>
  </mergeCells>
  <conditionalFormatting sqref="B18:B87">
    <cfRule type="cellIs" dxfId="57" priority="1" operator="lessThanOrEqual">
      <formula>0</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A3181-A8AF-49AD-B691-E69147E8AF9F}">
  <sheetPr codeName="Sheet4">
    <tabColor theme="9" tint="0.59999389629810485"/>
  </sheetPr>
  <dimension ref="B3:AW121"/>
  <sheetViews>
    <sheetView showGridLines="0" zoomScale="85" zoomScaleNormal="85" workbookViewId="0">
      <selection activeCell="AR5" sqref="AR5"/>
    </sheetView>
  </sheetViews>
  <sheetFormatPr defaultColWidth="9.140625" defaultRowHeight="12.75"/>
  <cols>
    <col min="1" max="1" width="3" style="170" customWidth="1"/>
    <col min="2" max="2" width="18" style="170" bestFit="1" customWidth="1"/>
    <col min="3" max="3" width="16" style="170" customWidth="1"/>
    <col min="4" max="4" width="1.42578125" style="170" customWidth="1"/>
    <col min="5" max="22" width="20.140625" style="170" customWidth="1"/>
    <col min="23" max="23" width="2.42578125" style="170" customWidth="1"/>
    <col min="24" max="41" width="20.140625" style="170" customWidth="1"/>
    <col min="42" max="42" width="2.42578125" style="170" customWidth="1"/>
    <col min="43" max="43" width="9.140625" style="170"/>
    <col min="44" max="44" width="20.140625" style="170" customWidth="1"/>
    <col min="45" max="45" width="9.140625" style="170"/>
    <col min="46" max="46" width="12.42578125" style="170" bestFit="1" customWidth="1"/>
    <col min="47" max="47" width="14.85546875" style="170" bestFit="1" customWidth="1"/>
    <col min="48" max="48" width="9.140625" style="170"/>
    <col min="49" max="49" width="20.140625" style="170" customWidth="1"/>
    <col min="50" max="16384" width="9.140625" style="170"/>
  </cols>
  <sheetData>
    <row r="3" spans="2:49">
      <c r="P3" s="1213" t="s">
        <v>99</v>
      </c>
      <c r="Q3" s="1213">
        <f>'00 - Cover'!$F$17</f>
        <v>46265</v>
      </c>
      <c r="AC3" s="171"/>
      <c r="AD3" s="171"/>
      <c r="AE3" s="171"/>
      <c r="AF3" s="171"/>
      <c r="AR3" s="1782"/>
    </row>
    <row r="4" spans="2:49">
      <c r="P4" s="1213" t="s">
        <v>4</v>
      </c>
      <c r="Q4" s="1213">
        <f>'00 - Cover'!$F$19</f>
        <v>46286</v>
      </c>
      <c r="AR4" s="1881">
        <f>AR5-AR13</f>
        <v>-2.6971101760864258E-6</v>
      </c>
    </row>
    <row r="5" spans="2:49" ht="15">
      <c r="P5" s="1213" t="s">
        <v>5</v>
      </c>
      <c r="Q5" s="1213">
        <f>'00 - Cover'!$F$20</f>
        <v>46293</v>
      </c>
      <c r="AR5" s="1803">
        <v>97288244.749997288</v>
      </c>
    </row>
    <row r="6" spans="2:49">
      <c r="AR6" s="1860"/>
      <c r="AT6" s="171"/>
    </row>
    <row r="7" spans="2:49" ht="15.75">
      <c r="B7" s="44" t="s">
        <v>1997</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row>
    <row r="8" spans="2:49">
      <c r="AC8" s="171"/>
      <c r="AD8" s="171"/>
      <c r="AE8" s="171"/>
      <c r="AF8" s="171"/>
      <c r="AR8" s="171"/>
    </row>
    <row r="9" spans="2:49">
      <c r="E9" s="171"/>
      <c r="G9" s="171"/>
      <c r="H9" s="171"/>
      <c r="O9" s="171"/>
      <c r="P9" s="171"/>
      <c r="Q9" s="171"/>
      <c r="S9" s="171"/>
      <c r="T9" s="171"/>
      <c r="U9" s="171"/>
      <c r="V9" s="171"/>
      <c r="X9" s="171"/>
      <c r="Y9" s="171"/>
      <c r="Z9" s="171"/>
      <c r="AA9" s="171"/>
      <c r="AB9" s="171"/>
      <c r="AC9" s="171"/>
    </row>
    <row r="10" spans="2:49" ht="13.5" thickBot="1">
      <c r="E10" s="171"/>
      <c r="F10" s="171"/>
      <c r="H10" s="171"/>
      <c r="R10" s="171"/>
      <c r="S10" s="171"/>
      <c r="T10" s="171"/>
    </row>
    <row r="11" spans="2:49" ht="13.5" customHeight="1" thickBot="1">
      <c r="B11" s="1571"/>
      <c r="C11" s="1571"/>
      <c r="E11" s="173" t="s">
        <v>74</v>
      </c>
      <c r="F11" s="174"/>
      <c r="G11" s="174"/>
      <c r="H11" s="174"/>
      <c r="I11" s="174"/>
      <c r="J11" s="174"/>
      <c r="K11" s="174"/>
      <c r="L11" s="174"/>
      <c r="M11" s="174"/>
      <c r="N11" s="174"/>
      <c r="O11" s="174"/>
      <c r="P11" s="174"/>
      <c r="Q11" s="174"/>
      <c r="R11" s="174"/>
      <c r="S11" s="174"/>
      <c r="T11" s="174"/>
      <c r="U11" s="174"/>
      <c r="V11" s="175"/>
      <c r="X11" s="176" t="s">
        <v>75</v>
      </c>
      <c r="Y11" s="177"/>
      <c r="Z11" s="177"/>
      <c r="AA11" s="177"/>
      <c r="AB11" s="177"/>
      <c r="AC11" s="177"/>
      <c r="AD11" s="177"/>
      <c r="AE11" s="177"/>
      <c r="AF11" s="177"/>
      <c r="AG11" s="177"/>
      <c r="AH11" s="177"/>
      <c r="AI11" s="177"/>
      <c r="AJ11" s="177"/>
      <c r="AK11" s="177"/>
      <c r="AL11" s="177"/>
      <c r="AM11" s="177"/>
      <c r="AN11" s="177"/>
      <c r="AO11" s="178"/>
      <c r="AR11" s="179"/>
      <c r="AW11" s="180"/>
    </row>
    <row r="12" spans="2:49" ht="49.5" customHeight="1" thickBot="1">
      <c r="B12" s="181" t="s">
        <v>76</v>
      </c>
      <c r="C12" s="1572" t="s">
        <v>77</v>
      </c>
      <c r="E12" s="182" t="s">
        <v>78</v>
      </c>
      <c r="F12" s="183" t="s">
        <v>79</v>
      </c>
      <c r="G12" s="183" t="s">
        <v>80</v>
      </c>
      <c r="H12" s="183" t="s">
        <v>81</v>
      </c>
      <c r="I12" s="183" t="s">
        <v>82</v>
      </c>
      <c r="J12" s="183" t="s">
        <v>83</v>
      </c>
      <c r="K12" s="183" t="s">
        <v>84</v>
      </c>
      <c r="L12" s="183" t="s">
        <v>85</v>
      </c>
      <c r="M12" s="183" t="s">
        <v>86</v>
      </c>
      <c r="N12" s="183" t="s">
        <v>87</v>
      </c>
      <c r="O12" s="183" t="s">
        <v>88</v>
      </c>
      <c r="P12" s="183" t="s">
        <v>89</v>
      </c>
      <c r="Q12" s="111" t="s">
        <v>90</v>
      </c>
      <c r="R12" s="111" t="s">
        <v>91</v>
      </c>
      <c r="S12" s="111" t="s">
        <v>92</v>
      </c>
      <c r="T12" s="111" t="s">
        <v>93</v>
      </c>
      <c r="U12" s="111" t="s">
        <v>94</v>
      </c>
      <c r="V12" s="184" t="s">
        <v>56</v>
      </c>
      <c r="X12" s="185" t="s">
        <v>78</v>
      </c>
      <c r="Y12" s="186" t="s">
        <v>79</v>
      </c>
      <c r="Z12" s="186" t="s">
        <v>80</v>
      </c>
      <c r="AA12" s="186" t="s">
        <v>81</v>
      </c>
      <c r="AB12" s="186" t="s">
        <v>82</v>
      </c>
      <c r="AC12" s="186" t="s">
        <v>83</v>
      </c>
      <c r="AD12" s="186" t="s">
        <v>84</v>
      </c>
      <c r="AE12" s="186" t="s">
        <v>85</v>
      </c>
      <c r="AF12" s="186" t="s">
        <v>86</v>
      </c>
      <c r="AG12" s="186" t="s">
        <v>87</v>
      </c>
      <c r="AH12" s="186" t="s">
        <v>88</v>
      </c>
      <c r="AI12" s="186" t="s">
        <v>89</v>
      </c>
      <c r="AJ12" s="187" t="s">
        <v>90</v>
      </c>
      <c r="AK12" s="187" t="s">
        <v>91</v>
      </c>
      <c r="AL12" s="187" t="s">
        <v>92</v>
      </c>
      <c r="AM12" s="187" t="s">
        <v>93</v>
      </c>
      <c r="AN12" s="187" t="s">
        <v>94</v>
      </c>
      <c r="AO12" s="184" t="s">
        <v>56</v>
      </c>
      <c r="AR12" s="184" t="s">
        <v>96</v>
      </c>
      <c r="AT12" s="188" t="s">
        <v>97</v>
      </c>
      <c r="AU12" s="188" t="s">
        <v>98</v>
      </c>
      <c r="AW12" s="189" t="s">
        <v>92</v>
      </c>
    </row>
    <row r="13" spans="2:49" s="192" customFormat="1">
      <c r="B13" s="190">
        <f>'00 - Cover'!F15</f>
        <v>46235</v>
      </c>
      <c r="C13" s="191">
        <f>Q3</f>
        <v>46265</v>
      </c>
      <c r="E13" s="193">
        <f>IF($C13=0,"",SUMIFS(INPUT_DATA!AT:AT,INPUT_DATA!$A:$A,$C13,INPUT_DATA!$B:$B,"S"))</f>
        <v>56912848.229999997</v>
      </c>
      <c r="F13" s="194">
        <f>IF($C13=0,"",SUMIFS(INPUT_DATA!AU:AU,INPUT_DATA!$A:$A,$C13,INPUT_DATA!$B:$B,"S"))</f>
        <v>215273.51</v>
      </c>
      <c r="G13" s="195">
        <f>IF($C13=0,"",SUMIFS(INPUT_DATA!AV:AV,INPUT_DATA!$A:$A,$C13,INPUT_DATA!$B:$B,"S"))</f>
        <v>24671070.960000001</v>
      </c>
      <c r="H13" s="196">
        <f>IF($C13=0,"",E13+F13+G13)</f>
        <v>81799192.699999988</v>
      </c>
      <c r="I13" s="195">
        <f>IF($C13=0,"",SUMIFS(INPUT_DATA!AX:AX,INPUT_DATA!$A:$A,$C13,INPUT_DATA!$B:$B,"S"))</f>
        <v>14821902.32</v>
      </c>
      <c r="J13" s="195">
        <f>IF($C13=0,"",SUMIFS(INPUT_DATA!AY:AY,INPUT_DATA!$A:$A,$C13,INPUT_DATA!$B:$B,"S"))</f>
        <v>42557.34</v>
      </c>
      <c r="K13" s="195">
        <f>IF($C13=0,"",SUMIFS(INPUT_DATA!AZ:AZ,INPUT_DATA!$A:$A,$C13,INPUT_DATA!$B:$B,"S"))</f>
        <v>0</v>
      </c>
      <c r="L13" s="195">
        <f>IF($C13=0,"",SUMIFS(INPUT_DATA!BA:BA,INPUT_DATA!$A:$A,$C13,INPUT_DATA!$B:$B,"S"))</f>
        <v>0</v>
      </c>
      <c r="M13" s="195">
        <f>IF($C13=0,"",SUMIFS(INPUT_DATA!BB:BB,INPUT_DATA!$A:$A,$C13,INPUT_DATA!$B:$B,"S"))</f>
        <v>0</v>
      </c>
      <c r="N13" s="195">
        <f>IF($C13=0,"",SUMIFS(INPUT_DATA!BC:BC,INPUT_DATA!$A:$A,$C13,INPUT_DATA!$B:$B,"S"))</f>
        <v>130016.97</v>
      </c>
      <c r="O13" s="195">
        <f>IF($C13=0,"",SUMIFS(INPUT_DATA!BD:BD,INPUT_DATA!$A:$A,$C13,INPUT_DATA!$B:$B,"S"))</f>
        <v>0</v>
      </c>
      <c r="P13" s="195">
        <f>IF($C13=0,"",SUMIFS(INPUT_DATA!BE:BE,INPUT_DATA!$A:$A,$C13,INPUT_DATA!$B:$B,"S"))</f>
        <v>0</v>
      </c>
      <c r="Q13" s="197">
        <f>IF($C13=0,"",I13+J13+K13+L13+M13+N13+O13+P13)</f>
        <v>14994476.630000001</v>
      </c>
      <c r="R13" s="198">
        <f>IF($C13=0,"",SUMIFS(INPUT_DATA!BG:BG,INPUT_DATA!$A:$A,$C13,INPUT_DATA!$B:$B,"S"))</f>
        <v>0</v>
      </c>
      <c r="S13" s="198">
        <f>IF($C13=0,"",SUMIFS(INPUT_DATA!BH:BH,INPUT_DATA!$A:$A,$C13,INPUT_DATA!$B:$B,"S"))</f>
        <v>0</v>
      </c>
      <c r="T13" s="197">
        <f>IF($C13=0,"",H13+Q13+R13-S13)</f>
        <v>96793669.329999983</v>
      </c>
      <c r="U13" s="199">
        <f>IF($C13=0,"",SUMIFS(INPUT_DATA!BK:BK,INPUT_DATA!$A:$A,$C13,INPUT_DATA!$B:$B,"S"))</f>
        <v>96793669.329999998</v>
      </c>
      <c r="V13" s="200">
        <f>IF($C13=0,"",T13-U13)</f>
        <v>-1.4901161193847656E-8</v>
      </c>
      <c r="X13" s="201">
        <f>IF($C13=0,"",SUMIFS(INPUT_DATA!AT:AT,INPUT_DATA!$A:$A,$C13,INPUT_DATA!$B:$B,"D"))</f>
        <v>3601.49</v>
      </c>
      <c r="Y13" s="195">
        <f>IF($C13=0,"",SUMIFS(INPUT_DATA!AU:AU,INPUT_DATA!$A:$A,$C13,INPUT_DATA!$B:$B,"D"))</f>
        <v>487158.23</v>
      </c>
      <c r="Z13" s="195">
        <f>IF($C13=0,"",SUMIFS(INPUT_DATA!AV:AV,INPUT_DATA!$A:$A,$C13,INPUT_DATA!$B:$B,"D"))</f>
        <v>0</v>
      </c>
      <c r="AA13" s="196">
        <f>IF($C13=0,"",X13+Y13+Z13)</f>
        <v>490759.72</v>
      </c>
      <c r="AB13" s="195">
        <f>IF($C13=0,"",SUMIFS(INPUT_DATA!AX:AX,INPUT_DATA!$A:$A,$C13,INPUT_DATA!$B:$B,"D"))</f>
        <v>717.62</v>
      </c>
      <c r="AC13" s="195">
        <f>IF($C13=0,"",SUMIFS(INPUT_DATA!AY:AY,INPUT_DATA!$A:$A,$C13,INPUT_DATA!$B:$B,"D"))</f>
        <v>3098.08</v>
      </c>
      <c r="AD13" s="195">
        <f>IF($C13=0,"",SUMIFS(INPUT_DATA!AZ:AZ,INPUT_DATA!$A:$A,$C13,INPUT_DATA!$B:$B,"D"))</f>
        <v>0</v>
      </c>
      <c r="AE13" s="195">
        <f>IF($C13=0,"",SUMIFS(INPUT_DATA!BA:BA,INPUT_DATA!$A:$A,$C13,INPUT_DATA!$B:$B,"D"))</f>
        <v>0</v>
      </c>
      <c r="AF13" s="195">
        <f>IF($C13=0,"",SUMIFS(INPUT_DATA!BB:BB,INPUT_DATA!$A:$A,$C13,INPUT_DATA!$B:$B,"D"))</f>
        <v>0</v>
      </c>
      <c r="AG13" s="195">
        <f>IF($C13=0,"",SUMIFS(INPUT_DATA!BC:BC,INPUT_DATA!$A:$A,$C13,INPUT_DATA!$B:$B,"D"))</f>
        <v>0</v>
      </c>
      <c r="AH13" s="195">
        <f>IF($C13=0,"",SUMIFS(INPUT_DATA!BD:BD,INPUT_DATA!$A:$A,$C13,INPUT_DATA!$B:$B,"D"))</f>
        <v>0</v>
      </c>
      <c r="AI13" s="195">
        <f>IF($C13=0,"",SUMIFS(INPUT_DATA!BE:BE,INPUT_DATA!$A:$A,$C13,INPUT_DATA!$B:$B,"D"))</f>
        <v>0</v>
      </c>
      <c r="AJ13" s="197">
        <f>IF($C13=0,"",AB13+AC13+AD13+AE13+AF13+AG13+AH13+AI13)</f>
        <v>3815.7</v>
      </c>
      <c r="AK13" s="198">
        <f>IF($C13=0,"",SUMIFS(INPUT_DATA!BG:BG,INPUT_DATA!$A:$A,$C13,INPUT_DATA!$B:$B,"D"))</f>
        <v>0</v>
      </c>
      <c r="AL13" s="198">
        <f>IF($C13=0,"",SUMIFS(INPUT_DATA!BH:BH,INPUT_DATA!$A:$A,$C13,INPUT_DATA!$B:$B,"D"))</f>
        <v>0</v>
      </c>
      <c r="AM13" s="197">
        <f>IF($C13=0,"",AA13+AJ13+AK13)</f>
        <v>494575.42</v>
      </c>
      <c r="AN13" s="199">
        <f>IF($C13=0,"",SUMIFS(INPUT_DATA!BK:BK,INPUT_DATA!$A:$A,$C13,INPUT_DATA!$B:$B,"D"))</f>
        <v>494575.42</v>
      </c>
      <c r="AO13" s="200">
        <f>IF($C13=0,"",AM13-AN13)</f>
        <v>0</v>
      </c>
      <c r="AR13" s="200">
        <f>IF($C13=0,"",T13+AN13)</f>
        <v>97288244.749999985</v>
      </c>
      <c r="AS13" s="202"/>
      <c r="AT13" s="203">
        <f>IF($C13=0,"",'02 - Monthly Asset Follow up'!E17+'02 - Monthly Asset Follow up'!F17-'02 - Monthly Asset Follow up'!V17+'02 - Monthly Asset Follow up'!Y17-H13)</f>
        <v>2.9802322387695313E-8</v>
      </c>
      <c r="AU13" s="203">
        <f>IF($C13=0,"",'02 - Monthly Asset Follow up'!BB17+'02 - Monthly Asset Follow up'!BC17-'02 - Monthly Asset Follow up'!BR17+'02 - Monthly Asset Follow up'!BU17-AA13)</f>
        <v>0</v>
      </c>
      <c r="AW13" s="204"/>
    </row>
    <row r="14" spans="2:49" s="192" customFormat="1">
      <c r="B14" s="1573">
        <f>IF(C15=0,"",C15+1)</f>
        <v>46204</v>
      </c>
      <c r="C14" s="1574">
        <f>'02 - Monthly Asset Follow up'!B18</f>
        <v>46234</v>
      </c>
      <c r="E14" s="205">
        <f>IF($C14=0,"",SUMIFS(INPUT_DATA!AT:AT,INPUT_DATA!$A:$A,$C14,INPUT_DATA!$B:$B,"S"))</f>
        <v>57280356.93</v>
      </c>
      <c r="F14" s="206">
        <f>IF($C14=0,"",SUMIFS(INPUT_DATA!AU:AU,INPUT_DATA!$A:$A,$C14,INPUT_DATA!$B:$B,"S"))</f>
        <v>208042.44</v>
      </c>
      <c r="G14" s="206">
        <f>IF($C14=0,"",SUMIFS(INPUT_DATA!AV:AV,INPUT_DATA!$A:$A,$C14,INPUT_DATA!$B:$B,"S"))</f>
        <v>38053833.350000001</v>
      </c>
      <c r="H14" s="207">
        <f>IF($C14=0,"",E14+F14+G14)</f>
        <v>95542232.719999999</v>
      </c>
      <c r="I14" s="206">
        <f>IF($C14=0,"",SUMIFS(INPUT_DATA!AX:AX,INPUT_DATA!$A:$A,$C14,INPUT_DATA!$B:$B,"S"))</f>
        <v>14971534.970000001</v>
      </c>
      <c r="J14" s="206">
        <f>IF($C14=0,"",SUMIFS(INPUT_DATA!AY:AY,INPUT_DATA!$A:$A,$C14,INPUT_DATA!$B:$B,"S"))</f>
        <v>53091.33</v>
      </c>
      <c r="K14" s="206">
        <f>IF($C14=0,"",SUMIFS(INPUT_DATA!AZ:AZ,INPUT_DATA!$A:$A,$C14,INPUT_DATA!$B:$B,"S"))</f>
        <v>0</v>
      </c>
      <c r="L14" s="206">
        <f>IF($C14=0,"",SUMIFS(INPUT_DATA!BA:BA,INPUT_DATA!$A:$A,$C14,INPUT_DATA!$B:$B,"S"))</f>
        <v>0</v>
      </c>
      <c r="M14" s="206">
        <f>IF($C14=0,"",SUMIFS(INPUT_DATA!BB:BB,INPUT_DATA!$A:$A,$C14,INPUT_DATA!$B:$B,"S"))</f>
        <v>0</v>
      </c>
      <c r="N14" s="206">
        <f>IF($C14=0,"",SUMIFS(INPUT_DATA!BC:BC,INPUT_DATA!$A:$A,$C14,INPUT_DATA!$B:$B,"S"))</f>
        <v>237330.88</v>
      </c>
      <c r="O14" s="206">
        <f>IF($C14=0,"",SUMIFS(INPUT_DATA!BD:BD,INPUT_DATA!$A:$A,$C14,INPUT_DATA!$B:$B,"S"))</f>
        <v>0</v>
      </c>
      <c r="P14" s="206">
        <f>IF($C14=0,"",SUMIFS(INPUT_DATA!BE:BE,INPUT_DATA!$A:$A,$C14,INPUT_DATA!$B:$B,"S"))</f>
        <v>0</v>
      </c>
      <c r="Q14" s="208">
        <f>IF($C14=0,"",I14+J14+K14+L14+M14+N14+O14+P14)</f>
        <v>15261957.180000002</v>
      </c>
      <c r="R14" s="209">
        <f>IF($C14=0,"",SUMIFS(INPUT_DATA!BG:BG,INPUT_DATA!$A:$A,$C14,INPUT_DATA!$B:$B,"S"))</f>
        <v>0</v>
      </c>
      <c r="S14" s="209">
        <f>IF($C14=0,"",SUMIFS(INPUT_DATA!BH:BH,INPUT_DATA!$A:$A,$C14,INPUT_DATA!$B:$B,"S"))</f>
        <v>0</v>
      </c>
      <c r="T14" s="208">
        <f>IF($C14=0,"",H14+Q14+R14-S14)</f>
        <v>110804189.90000001</v>
      </c>
      <c r="U14" s="210">
        <f>IF($C14=0,"",SUMIFS(INPUT_DATA!BK:BK,INPUT_DATA!$A:$A,$C14,INPUT_DATA!$B:$B,"S"))</f>
        <v>110804189.90000001</v>
      </c>
      <c r="V14" s="214">
        <f>IF($C14=0,"",T14-U14)</f>
        <v>0</v>
      </c>
      <c r="X14" s="205">
        <f>IF($C14=0,"",SUMIFS(INPUT_DATA!AT:AT,INPUT_DATA!$A:$A,$C14,INPUT_DATA!$B:$B,"D"))</f>
        <v>14718.83</v>
      </c>
      <c r="Y14" s="206">
        <f>IF($C14=0,"",SUMIFS(INPUT_DATA!AU:AU,INPUT_DATA!$A:$A,$C14,INPUT_DATA!$B:$B,"D"))</f>
        <v>20322.59</v>
      </c>
      <c r="Z14" s="206">
        <f>IF($C14=0,"",SUMIFS(INPUT_DATA!AV:AV,INPUT_DATA!$A:$A,$C14,INPUT_DATA!$B:$B,"D"))</f>
        <v>0</v>
      </c>
      <c r="AA14" s="207">
        <f>IF($C14=0,"",X14+Y14+Z14)</f>
        <v>35041.42</v>
      </c>
      <c r="AB14" s="206">
        <f>IF($C14=0,"",SUMIFS(INPUT_DATA!AX:AX,INPUT_DATA!$A:$A,$C14,INPUT_DATA!$B:$B,"D"))</f>
        <v>729.65</v>
      </c>
      <c r="AC14" s="206">
        <f>IF($C14=0,"",SUMIFS(INPUT_DATA!AY:AY,INPUT_DATA!$A:$A,$C14,INPUT_DATA!$B:$B,"D"))</f>
        <v>3887.26</v>
      </c>
      <c r="AD14" s="206">
        <f>IF($C14=0,"",SUMIFS(INPUT_DATA!AZ:AZ,INPUT_DATA!$A:$A,$C14,INPUT_DATA!$B:$B,"D"))</f>
        <v>0</v>
      </c>
      <c r="AE14" s="206">
        <f>IF($C14=0,"",SUMIFS(INPUT_DATA!BA:BA,INPUT_DATA!$A:$A,$C14,INPUT_DATA!$B:$B,"D"))</f>
        <v>0</v>
      </c>
      <c r="AF14" s="206">
        <f>IF($C14=0,"",SUMIFS(INPUT_DATA!BB:BB,INPUT_DATA!$A:$A,$C14,INPUT_DATA!$B:$B,"D"))</f>
        <v>0</v>
      </c>
      <c r="AG14" s="206">
        <f>IF($C14=0,"",SUMIFS(INPUT_DATA!BC:BC,INPUT_DATA!$A:$A,$C14,INPUT_DATA!$B:$B,"D"))</f>
        <v>0</v>
      </c>
      <c r="AH14" s="206">
        <f>IF($C14=0,"",SUMIFS(INPUT_DATA!BD:BD,INPUT_DATA!$A:$A,$C14,INPUT_DATA!$B:$B,"D"))</f>
        <v>0</v>
      </c>
      <c r="AI14" s="206">
        <f>IF($C14=0,"",SUMIFS(INPUT_DATA!BE:BE,INPUT_DATA!$A:$A,$C14,INPUT_DATA!$B:$B,"D"))</f>
        <v>0</v>
      </c>
      <c r="AJ14" s="208">
        <f>IF($C14=0,"",AB14+AC14+AD14+AE14+AF14+AG14+AH14+AI14)</f>
        <v>4616.91</v>
      </c>
      <c r="AK14" s="209">
        <f>IF($C14=0,"",SUMIFS(INPUT_DATA!BG:BG,INPUT_DATA!$A:$A,$C14,INPUT_DATA!$B:$B,"D"))</f>
        <v>0</v>
      </c>
      <c r="AL14" s="209">
        <f>IF($C14=0,"",SUMIFS(INPUT_DATA!BH:BH,INPUT_DATA!$A:$A,$C14,INPUT_DATA!$B:$B,"D"))</f>
        <v>0</v>
      </c>
      <c r="AM14" s="208">
        <f>IF($C14=0,"",AA14+AJ14+AK14)</f>
        <v>39658.33</v>
      </c>
      <c r="AN14" s="210">
        <f>IF($C14=0,"",SUMIFS(INPUT_DATA!BK:BK,INPUT_DATA!$A:$A,$C14,INPUT_DATA!$B:$B,"D"))</f>
        <v>39658.33</v>
      </c>
      <c r="AO14" s="211">
        <f>IF($C14=0,"",AM14-AN14)</f>
        <v>0</v>
      </c>
      <c r="AR14" s="211">
        <f>IF($C14=0,"",T14+AN14)</f>
        <v>110843848.23</v>
      </c>
      <c r="AS14" s="202"/>
      <c r="AT14" s="203">
        <f>IF($C14=0,"",'02 - Monthly Asset Follow up'!E18+'02 - Monthly Asset Follow up'!F18-'02 - Monthly Asset Follow up'!V18+'02 - Monthly Asset Follow up'!Y18-H14)</f>
        <v>0</v>
      </c>
      <c r="AU14" s="203">
        <f>IF($C14=0,"",'02 - Monthly Asset Follow up'!BB18+'02 - Monthly Asset Follow up'!BC18-'02 - Monthly Asset Follow up'!BR18+'02 - Monthly Asset Follow up'!BU18-AA14)</f>
        <v>1.4551915228366852E-11</v>
      </c>
      <c r="AW14" s="204"/>
    </row>
    <row r="15" spans="2:49">
      <c r="B15" s="1573">
        <f t="shared" ref="B15:B78" si="0">IF(C16=0,"",C16+1)</f>
        <v>46174</v>
      </c>
      <c r="C15" s="1574">
        <f>'02 - Monthly Asset Follow up'!B19</f>
        <v>46203</v>
      </c>
      <c r="D15" s="212"/>
      <c r="E15" s="205">
        <f>IF($C15=0,"",SUMIFS(INPUT_DATA!AT:AT,INPUT_DATA!$A:$A,$C15,INPUT_DATA!$B:$B,"S"))</f>
        <v>57505424.600000001</v>
      </c>
      <c r="F15" s="206">
        <f>IF($C15=0,"",SUMIFS(INPUT_DATA!AU:AU,INPUT_DATA!$A:$A,$C15,INPUT_DATA!$B:$B,"S"))</f>
        <v>176875.08</v>
      </c>
      <c r="G15" s="206">
        <f>IF($C15=0,"",SUMIFS(INPUT_DATA!AV:AV,INPUT_DATA!$A:$A,$C15,INPUT_DATA!$B:$B,"S"))</f>
        <v>21785339.800000001</v>
      </c>
      <c r="H15" s="213">
        <f t="shared" ref="H15:H78" si="1">IF($C15=0,"",E15+F15+G15)</f>
        <v>79467639.480000004</v>
      </c>
      <c r="I15" s="206">
        <f>IF($C15=0,"",SUMIFS(INPUT_DATA!AX:AX,INPUT_DATA!$A:$A,$C15,INPUT_DATA!$B:$B,"S"))</f>
        <v>15098891.300000001</v>
      </c>
      <c r="J15" s="206">
        <f>IF($C15=0,"",SUMIFS(INPUT_DATA!AY:AY,INPUT_DATA!$A:$A,$C15,INPUT_DATA!$B:$B,"S"))</f>
        <v>35922.300000000003</v>
      </c>
      <c r="K15" s="206">
        <f>IF($C15=0,"",SUMIFS(INPUT_DATA!AZ:AZ,INPUT_DATA!$A:$A,$C15,INPUT_DATA!$B:$B,"S"))</f>
        <v>0</v>
      </c>
      <c r="L15" s="206">
        <f>IF($C15=0,"",SUMIFS(INPUT_DATA!BA:BA,INPUT_DATA!$A:$A,$C15,INPUT_DATA!$B:$B,"S"))</f>
        <v>0</v>
      </c>
      <c r="M15" s="206">
        <f>IF($C15=0,"",SUMIFS(INPUT_DATA!BB:BB,INPUT_DATA!$A:$A,$C15,INPUT_DATA!$B:$B,"S"))</f>
        <v>0</v>
      </c>
      <c r="N15" s="206">
        <f>IF($C15=0,"",SUMIFS(INPUT_DATA!BC:BC,INPUT_DATA!$A:$A,$C15,INPUT_DATA!$B:$B,"S"))</f>
        <v>121522.6</v>
      </c>
      <c r="O15" s="206">
        <f>IF($C15=0,"",SUMIFS(INPUT_DATA!BD:BD,INPUT_DATA!$A:$A,$C15,INPUT_DATA!$B:$B,"S"))</f>
        <v>0</v>
      </c>
      <c r="P15" s="206">
        <f>IF($C15=0,"",SUMIFS(INPUT_DATA!BE:BE,INPUT_DATA!$A:$A,$C15,INPUT_DATA!$B:$B,"S"))</f>
        <v>0</v>
      </c>
      <c r="Q15" s="208">
        <f t="shared" ref="Q15:Q78" si="2">IF($C15=0,"",I15+J15+K15+L15+M15+N15+O15+P15)</f>
        <v>15256336.200000001</v>
      </c>
      <c r="R15" s="209">
        <f>IF($C15=0,"",SUMIFS(INPUT_DATA!BG:BG,INPUT_DATA!$A:$A,$C15,INPUT_DATA!$B:$B,"S"))</f>
        <v>0</v>
      </c>
      <c r="S15" s="209">
        <f>IF($C15=0,"",SUMIFS(INPUT_DATA!BH:BH,INPUT_DATA!$A:$A,$C15,INPUT_DATA!$B:$B,"S"))</f>
        <v>0</v>
      </c>
      <c r="T15" s="208">
        <f t="shared" ref="T15:T78" si="3">IF($C15=0,"",H15+Q15+R15-S15)</f>
        <v>94723975.680000007</v>
      </c>
      <c r="U15" s="210">
        <f>IF($C15=0,"",SUMIFS(INPUT_DATA!BK:BK,INPUT_DATA!$A:$A,$C15,INPUT_DATA!$B:$B,"S"))</f>
        <v>94723975.680000007</v>
      </c>
      <c r="V15" s="214">
        <f t="shared" ref="V15:V78" si="4">IF($C15=0,"",T15-U15)</f>
        <v>0</v>
      </c>
      <c r="W15" s="212"/>
      <c r="X15" s="205">
        <f>IF($C15=0,"",SUMIFS(INPUT_DATA!AT:AT,INPUT_DATA!$A:$A,$C15,INPUT_DATA!$B:$B,"D"))</f>
        <v>56341.16</v>
      </c>
      <c r="Y15" s="206">
        <f>IF($C15=0,"",SUMIFS(INPUT_DATA!AU:AU,INPUT_DATA!$A:$A,$C15,INPUT_DATA!$B:$B,"D"))</f>
        <v>0</v>
      </c>
      <c r="Z15" s="206">
        <f>IF($C15=0,"",SUMIFS(INPUT_DATA!AV:AV,INPUT_DATA!$A:$A,$C15,INPUT_DATA!$B:$B,"D"))</f>
        <v>0</v>
      </c>
      <c r="AA15" s="207">
        <f>IF($C15=0,"",X15+Y15+Z15)</f>
        <v>56341.16</v>
      </c>
      <c r="AB15" s="206">
        <f>IF($C15=0,"",SUMIFS(INPUT_DATA!AX:AX,INPUT_DATA!$A:$A,$C15,INPUT_DATA!$B:$B,"D"))</f>
        <v>1030.72</v>
      </c>
      <c r="AC15" s="206">
        <f>IF($C15=0,"",SUMIFS(INPUT_DATA!AY:AY,INPUT_DATA!$A:$A,$C15,INPUT_DATA!$B:$B,"D"))</f>
        <v>0</v>
      </c>
      <c r="AD15" s="206">
        <f>IF($C15=0,"",SUMIFS(INPUT_DATA!AZ:AZ,INPUT_DATA!$A:$A,$C15,INPUT_DATA!$B:$B,"D"))</f>
        <v>0</v>
      </c>
      <c r="AE15" s="206">
        <f>IF($C15=0,"",SUMIFS(INPUT_DATA!BA:BA,INPUT_DATA!$A:$A,$C15,INPUT_DATA!$B:$B,"D"))</f>
        <v>0</v>
      </c>
      <c r="AF15" s="206">
        <f>IF($C15=0,"",SUMIFS(INPUT_DATA!BB:BB,INPUT_DATA!$A:$A,$C15,INPUT_DATA!$B:$B,"D"))</f>
        <v>0</v>
      </c>
      <c r="AG15" s="206">
        <f>IF($C15=0,"",SUMIFS(INPUT_DATA!BC:BC,INPUT_DATA!$A:$A,$C15,INPUT_DATA!$B:$B,"D"))</f>
        <v>0</v>
      </c>
      <c r="AH15" s="206">
        <f>IF($C15=0,"",SUMIFS(INPUT_DATA!BD:BD,INPUT_DATA!$A:$A,$C15,INPUT_DATA!$B:$B,"D"))</f>
        <v>0</v>
      </c>
      <c r="AI15" s="206">
        <f>IF($C15=0,"",SUMIFS(INPUT_DATA!BE:BE,INPUT_DATA!$A:$A,$C15,INPUT_DATA!$B:$B,"D"))</f>
        <v>0</v>
      </c>
      <c r="AJ15" s="208">
        <f>IF($C15=0,"",AB15+AC15+AD15+AE15+AF15+AG15+AH15+AI15)</f>
        <v>1030.72</v>
      </c>
      <c r="AK15" s="209">
        <f>IF($C15=0,"",SUMIFS(INPUT_DATA!BG:BG,INPUT_DATA!$A:$A,$C15,INPUT_DATA!$B:$B,"D"))</f>
        <v>0</v>
      </c>
      <c r="AL15" s="209">
        <f>IF($C15=0,"",SUMIFS(INPUT_DATA!BH:BH,INPUT_DATA!$A:$A,$C15,INPUT_DATA!$B:$B,"D"))</f>
        <v>0</v>
      </c>
      <c r="AM15" s="208">
        <f>IF($C15=0,"",AA15+AJ15+AK15)</f>
        <v>57371.880000000005</v>
      </c>
      <c r="AN15" s="210">
        <f>IF($C15=0,"",SUMIFS(INPUT_DATA!BK:BK,INPUT_DATA!$A:$A,$C15,INPUT_DATA!$B:$B,"D"))</f>
        <v>57371.88</v>
      </c>
      <c r="AO15" s="211">
        <f>IF($C15=0,"",AM15-AN15)</f>
        <v>7.2759576141834259E-12</v>
      </c>
      <c r="AP15" s="212"/>
      <c r="AR15" s="211">
        <f t="shared" ref="AR15:AR78" si="5">IF($C15=0,"",T15+AN15)</f>
        <v>94781347.560000002</v>
      </c>
      <c r="AS15" s="171"/>
      <c r="AT15" s="203">
        <f>IF($C15=0,"",'02 - Monthly Asset Follow up'!E19+'02 - Monthly Asset Follow up'!F19-'02 - Monthly Asset Follow up'!V19+'02 - Monthly Asset Follow up'!Y19-H15)</f>
        <v>0</v>
      </c>
      <c r="AU15" s="203">
        <f>IF($C15=0,"",'02 - Monthly Asset Follow up'!BB19+'02 - Monthly Asset Follow up'!BC19-'02 - Monthly Asset Follow up'!BR19+'02 - Monthly Asset Follow up'!BU19-AA15)</f>
        <v>-2.9103830456733704E-11</v>
      </c>
      <c r="AW15" s="215"/>
    </row>
    <row r="16" spans="2:49">
      <c r="B16" s="1573">
        <f t="shared" si="0"/>
        <v>46143</v>
      </c>
      <c r="C16" s="1574">
        <f>'02 - Monthly Asset Follow up'!B20</f>
        <v>46173</v>
      </c>
      <c r="D16" s="212"/>
      <c r="E16" s="205">
        <f>IF($C16=0,"",SUMIFS(INPUT_DATA!AT:AT,INPUT_DATA!$A:$A,$C16,INPUT_DATA!$B:$B,"S"))</f>
        <v>57446578.609999999</v>
      </c>
      <c r="F16" s="206">
        <f>IF($C16=0,"",SUMIFS(INPUT_DATA!AU:AU,INPUT_DATA!$A:$A,$C16,INPUT_DATA!$B:$B,"S"))</f>
        <v>143120.76</v>
      </c>
      <c r="G16" s="206">
        <f>IF($C16=0,"",SUMIFS(INPUT_DATA!AV:AV,INPUT_DATA!$A:$A,$C16,INPUT_DATA!$B:$B,"S"))</f>
        <v>20665137.280000001</v>
      </c>
      <c r="H16" s="213">
        <f t="shared" si="1"/>
        <v>78254836.650000006</v>
      </c>
      <c r="I16" s="206">
        <f>IF($C16=0,"",SUMIFS(INPUT_DATA!AX:AX,INPUT_DATA!$A:$A,$C16,INPUT_DATA!$B:$B,"S"))</f>
        <v>15217007.640000001</v>
      </c>
      <c r="J16" s="206">
        <f>IF($C16=0,"",SUMIFS(INPUT_DATA!AY:AY,INPUT_DATA!$A:$A,$C16,INPUT_DATA!$B:$B,"S"))</f>
        <v>31356.69</v>
      </c>
      <c r="K16" s="206">
        <f>IF($C16=0,"",SUMIFS(INPUT_DATA!AZ:AZ,INPUT_DATA!$A:$A,$C16,INPUT_DATA!$B:$B,"S"))</f>
        <v>0</v>
      </c>
      <c r="L16" s="206">
        <f>IF($C16=0,"",SUMIFS(INPUT_DATA!BA:BA,INPUT_DATA!$A:$A,$C16,INPUT_DATA!$B:$B,"S"))</f>
        <v>0</v>
      </c>
      <c r="M16" s="206">
        <f>IF($C16=0,"",SUMIFS(INPUT_DATA!BB:BB,INPUT_DATA!$A:$A,$C16,INPUT_DATA!$B:$B,"S"))</f>
        <v>0</v>
      </c>
      <c r="N16" s="206">
        <f>IF($C16=0,"",SUMIFS(INPUT_DATA!BC:BC,INPUT_DATA!$A:$A,$C16,INPUT_DATA!$B:$B,"S"))</f>
        <v>111729.97</v>
      </c>
      <c r="O16" s="206">
        <f>IF($C16=0,"",SUMIFS(INPUT_DATA!BD:BD,INPUT_DATA!$A:$A,$C16,INPUT_DATA!$B:$B,"S"))</f>
        <v>0</v>
      </c>
      <c r="P16" s="206">
        <f>IF($C16=0,"",SUMIFS(INPUT_DATA!BE:BE,INPUT_DATA!$A:$A,$C16,INPUT_DATA!$B:$B,"S"))</f>
        <v>0</v>
      </c>
      <c r="Q16" s="208">
        <f t="shared" si="2"/>
        <v>15360094.300000001</v>
      </c>
      <c r="R16" s="209">
        <f>IF($C16=0,"",SUMIFS(INPUT_DATA!BG:BG,INPUT_DATA!$A:$A,$C16,INPUT_DATA!$B:$B,"S"))</f>
        <v>0</v>
      </c>
      <c r="S16" s="209">
        <f>IF($C16=0,"",SUMIFS(INPUT_DATA!BH:BH,INPUT_DATA!$A:$A,$C16,INPUT_DATA!$B:$B,"S"))</f>
        <v>0</v>
      </c>
      <c r="T16" s="208">
        <f t="shared" si="3"/>
        <v>93614930.950000003</v>
      </c>
      <c r="U16" s="210">
        <f>IF($C16=0,"",SUMIFS(INPUT_DATA!BK:BK,INPUT_DATA!$A:$A,$C16,INPUT_DATA!$B:$B,"S"))</f>
        <v>93614930.950000003</v>
      </c>
      <c r="V16" s="214">
        <f t="shared" si="4"/>
        <v>0</v>
      </c>
      <c r="W16" s="212"/>
      <c r="X16" s="205">
        <f>IF($C16=0,"",SUMIFS(INPUT_DATA!AT:AT,INPUT_DATA!$A:$A,$C16,INPUT_DATA!$B:$B,"D"))</f>
        <v>158254.82</v>
      </c>
      <c r="Y16" s="206">
        <f>IF($C16=0,"",SUMIFS(INPUT_DATA!AU:AU,INPUT_DATA!$A:$A,$C16,INPUT_DATA!$B:$B,"D"))</f>
        <v>0</v>
      </c>
      <c r="Z16" s="206">
        <f>IF($C16=0,"",SUMIFS(INPUT_DATA!AV:AV,INPUT_DATA!$A:$A,$C16,INPUT_DATA!$B:$B,"D"))</f>
        <v>0</v>
      </c>
      <c r="AA16" s="207">
        <f>IF($C16=0,"",X16+Y16+Z16)</f>
        <v>158254.82</v>
      </c>
      <c r="AB16" s="206">
        <f>IF($C16=0,"",SUMIFS(INPUT_DATA!AX:AX,INPUT_DATA!$A:$A,$C16,INPUT_DATA!$B:$B,"D"))</f>
        <v>840.85</v>
      </c>
      <c r="AC16" s="206">
        <f>IF($C16=0,"",SUMIFS(INPUT_DATA!AY:AY,INPUT_DATA!$A:$A,$C16,INPUT_DATA!$B:$B,"D"))</f>
        <v>0</v>
      </c>
      <c r="AD16" s="206">
        <f>IF($C16=0,"",SUMIFS(INPUT_DATA!AZ:AZ,INPUT_DATA!$A:$A,$C16,INPUT_DATA!$B:$B,"D"))</f>
        <v>0</v>
      </c>
      <c r="AE16" s="206">
        <f>IF($C16=0,"",SUMIFS(INPUT_DATA!BA:BA,INPUT_DATA!$A:$A,$C16,INPUT_DATA!$B:$B,"D"))</f>
        <v>0</v>
      </c>
      <c r="AF16" s="206">
        <f>IF($C16=0,"",SUMIFS(INPUT_DATA!BB:BB,INPUT_DATA!$A:$A,$C16,INPUT_DATA!$B:$B,"D"))</f>
        <v>0</v>
      </c>
      <c r="AG16" s="206">
        <f>IF($C16=0,"",SUMIFS(INPUT_DATA!BC:BC,INPUT_DATA!$A:$A,$C16,INPUT_DATA!$B:$B,"D"))</f>
        <v>0</v>
      </c>
      <c r="AH16" s="206">
        <f>IF($C16=0,"",SUMIFS(INPUT_DATA!BD:BD,INPUT_DATA!$A:$A,$C16,INPUT_DATA!$B:$B,"D"))</f>
        <v>0</v>
      </c>
      <c r="AI16" s="206">
        <f>IF($C16=0,"",SUMIFS(INPUT_DATA!BE:BE,INPUT_DATA!$A:$A,$C16,INPUT_DATA!$B:$B,"D"))</f>
        <v>0</v>
      </c>
      <c r="AJ16" s="208">
        <f>IF($C16=0,"",AB16+AC16+AD16+AE16+AF16+AG16+AH16+AI16)</f>
        <v>840.85</v>
      </c>
      <c r="AK16" s="209">
        <f>IF($C16=0,"",SUMIFS(INPUT_DATA!BG:BG,INPUT_DATA!$A:$A,$C16,INPUT_DATA!$B:$B,"D"))</f>
        <v>0</v>
      </c>
      <c r="AL16" s="209">
        <f>IF($C16=0,"",SUMIFS(INPUT_DATA!BH:BH,INPUT_DATA!$A:$A,$C16,INPUT_DATA!$B:$B,"D"))</f>
        <v>0</v>
      </c>
      <c r="AM16" s="208">
        <f>IF($C16=0,"",AA16+AJ16+AK16)</f>
        <v>159095.67000000001</v>
      </c>
      <c r="AN16" s="210">
        <f>IF($C16=0,"",SUMIFS(INPUT_DATA!BK:BK,INPUT_DATA!$A:$A,$C16,INPUT_DATA!$B:$B,"D"))</f>
        <v>159095.67000000001</v>
      </c>
      <c r="AO16" s="211">
        <f>IF($C16=0,"",AM16-AN16)</f>
        <v>0</v>
      </c>
      <c r="AP16" s="212"/>
      <c r="AR16" s="211">
        <f t="shared" si="5"/>
        <v>93774026.620000005</v>
      </c>
      <c r="AT16" s="203">
        <f>IF($C16=0,"",'02 - Monthly Asset Follow up'!E20+'02 - Monthly Asset Follow up'!F20-'02 - Monthly Asset Follow up'!V20+'02 - Monthly Asset Follow up'!Y20-H16)</f>
        <v>0</v>
      </c>
      <c r="AU16" s="203">
        <f>IF($C16=0,"",'02 - Monthly Asset Follow up'!BB20+'02 - Monthly Asset Follow up'!BC20-'02 - Monthly Asset Follow up'!BR20+'02 - Monthly Asset Follow up'!BU20-AA16)</f>
        <v>-2.9103830456733704E-11</v>
      </c>
      <c r="AW16" s="215"/>
    </row>
    <row r="17" spans="2:49">
      <c r="B17" s="1573">
        <f t="shared" si="0"/>
        <v>46113</v>
      </c>
      <c r="C17" s="1574">
        <f>'02 - Monthly Asset Follow up'!B21</f>
        <v>46142</v>
      </c>
      <c r="D17" s="212"/>
      <c r="E17" s="205">
        <f>IF($C17=0,"",SUMIFS(INPUT_DATA!AT:AT,INPUT_DATA!$A:$A,$C17,INPUT_DATA!$B:$B,"S"))</f>
        <v>57591677.380000003</v>
      </c>
      <c r="F17" s="206">
        <f>IF($C17=0,"",SUMIFS(INPUT_DATA!AU:AU,INPUT_DATA!$A:$A,$C17,INPUT_DATA!$B:$B,"S"))</f>
        <v>165626.97</v>
      </c>
      <c r="G17" s="206">
        <f>IF($C17=0,"",SUMIFS(INPUT_DATA!AV:AV,INPUT_DATA!$A:$A,$C17,INPUT_DATA!$B:$B,"S"))</f>
        <v>25843781</v>
      </c>
      <c r="H17" s="213">
        <f t="shared" si="1"/>
        <v>83601085.349999994</v>
      </c>
      <c r="I17" s="206">
        <f>IF($C17=0,"",SUMIFS(INPUT_DATA!AX:AX,INPUT_DATA!$A:$A,$C17,INPUT_DATA!$B:$B,"S"))</f>
        <v>15321570.09</v>
      </c>
      <c r="J17" s="206">
        <f>IF($C17=0,"",SUMIFS(INPUT_DATA!AY:AY,INPUT_DATA!$A:$A,$C17,INPUT_DATA!$B:$B,"S"))</f>
        <v>34872.81</v>
      </c>
      <c r="K17" s="206">
        <f>IF($C17=0,"",SUMIFS(INPUT_DATA!AZ:AZ,INPUT_DATA!$A:$A,$C17,INPUT_DATA!$B:$B,"S"))</f>
        <v>0</v>
      </c>
      <c r="L17" s="206">
        <f>IF($C17=0,"",SUMIFS(INPUT_DATA!BA:BA,INPUT_DATA!$A:$A,$C17,INPUT_DATA!$B:$B,"S"))</f>
        <v>0</v>
      </c>
      <c r="M17" s="206">
        <f>IF($C17=0,"",SUMIFS(INPUT_DATA!BB:BB,INPUT_DATA!$A:$A,$C17,INPUT_DATA!$B:$B,"S"))</f>
        <v>0</v>
      </c>
      <c r="N17" s="206">
        <f>IF($C17=0,"",SUMIFS(INPUT_DATA!BC:BC,INPUT_DATA!$A:$A,$C17,INPUT_DATA!$B:$B,"S"))</f>
        <v>134217.22</v>
      </c>
      <c r="O17" s="206">
        <f>IF($C17=0,"",SUMIFS(INPUT_DATA!BD:BD,INPUT_DATA!$A:$A,$C17,INPUT_DATA!$B:$B,"S"))</f>
        <v>0</v>
      </c>
      <c r="P17" s="206">
        <f>IF($C17=0,"",SUMIFS(INPUT_DATA!BE:BE,INPUT_DATA!$A:$A,$C17,INPUT_DATA!$B:$B,"S"))</f>
        <v>0</v>
      </c>
      <c r="Q17" s="208">
        <f t="shared" si="2"/>
        <v>15490660.120000001</v>
      </c>
      <c r="R17" s="209">
        <f>IF($C17=0,"",SUMIFS(INPUT_DATA!BG:BG,INPUT_DATA!$A:$A,$C17,INPUT_DATA!$B:$B,"S"))</f>
        <v>0</v>
      </c>
      <c r="S17" s="209">
        <f>IF($C17=0,"",SUMIFS(INPUT_DATA!BH:BH,INPUT_DATA!$A:$A,$C17,INPUT_DATA!$B:$B,"S"))</f>
        <v>0</v>
      </c>
      <c r="T17" s="208">
        <f t="shared" si="3"/>
        <v>99091745.469999999</v>
      </c>
      <c r="U17" s="210">
        <f>IF($C17=0,"",SUMIFS(INPUT_DATA!BK:BK,INPUT_DATA!$A:$A,$C17,INPUT_DATA!$B:$B,"S"))</f>
        <v>99091745.469999999</v>
      </c>
      <c r="V17" s="214">
        <f t="shared" si="4"/>
        <v>0</v>
      </c>
      <c r="W17" s="212"/>
      <c r="X17" s="205">
        <f>IF($C17=0,"",SUMIFS(INPUT_DATA!AT:AT,INPUT_DATA!$A:$A,$C17,INPUT_DATA!$B:$B,"D"))</f>
        <v>753.59</v>
      </c>
      <c r="Y17" s="206">
        <f>IF($C17=0,"",SUMIFS(INPUT_DATA!AU:AU,INPUT_DATA!$A:$A,$C17,INPUT_DATA!$B:$B,"D"))</f>
        <v>491.75</v>
      </c>
      <c r="Z17" s="206">
        <f>IF($C17=0,"",SUMIFS(INPUT_DATA!AV:AV,INPUT_DATA!$A:$A,$C17,INPUT_DATA!$B:$B,"D"))</f>
        <v>0</v>
      </c>
      <c r="AA17" s="207">
        <f>IF($C17=0,"",X17+Y17+Z17)</f>
        <v>1245.3400000000001</v>
      </c>
      <c r="AB17" s="206">
        <f>IF($C17=0,"",SUMIFS(INPUT_DATA!AX:AX,INPUT_DATA!$A:$A,$C17,INPUT_DATA!$B:$B,"D"))</f>
        <v>101.59</v>
      </c>
      <c r="AC17" s="206">
        <f>IF($C17=0,"",SUMIFS(INPUT_DATA!AY:AY,INPUT_DATA!$A:$A,$C17,INPUT_DATA!$B:$B,"D"))</f>
        <v>1228.25</v>
      </c>
      <c r="AD17" s="206">
        <f>IF($C17=0,"",SUMIFS(INPUT_DATA!AZ:AZ,INPUT_DATA!$A:$A,$C17,INPUT_DATA!$B:$B,"D"))</f>
        <v>0</v>
      </c>
      <c r="AE17" s="206">
        <f>IF($C17=0,"",SUMIFS(INPUT_DATA!BA:BA,INPUT_DATA!$A:$A,$C17,INPUT_DATA!$B:$B,"D"))</f>
        <v>0</v>
      </c>
      <c r="AF17" s="206">
        <f>IF($C17=0,"",SUMIFS(INPUT_DATA!BB:BB,INPUT_DATA!$A:$A,$C17,INPUT_DATA!$B:$B,"D"))</f>
        <v>0</v>
      </c>
      <c r="AG17" s="206">
        <f>IF($C17=0,"",SUMIFS(INPUT_DATA!BC:BC,INPUT_DATA!$A:$A,$C17,INPUT_DATA!$B:$B,"D"))</f>
        <v>0</v>
      </c>
      <c r="AH17" s="206">
        <f>IF($C17=0,"",SUMIFS(INPUT_DATA!BD:BD,INPUT_DATA!$A:$A,$C17,INPUT_DATA!$B:$B,"D"))</f>
        <v>0</v>
      </c>
      <c r="AI17" s="206">
        <f>IF($C17=0,"",SUMIFS(INPUT_DATA!BE:BE,INPUT_DATA!$A:$A,$C17,INPUT_DATA!$B:$B,"D"))</f>
        <v>0</v>
      </c>
      <c r="AJ17" s="208">
        <f>IF($C17=0,"",AB17+AC17+AD17+AE17+AF17+AG17+AH17+AI17)</f>
        <v>1329.84</v>
      </c>
      <c r="AK17" s="209">
        <f>IF($C17=0,"",SUMIFS(INPUT_DATA!BG:BG,INPUT_DATA!$A:$A,$C17,INPUT_DATA!$B:$B,"D"))</f>
        <v>0</v>
      </c>
      <c r="AL17" s="209">
        <f>IF($C17=0,"",SUMIFS(INPUT_DATA!BH:BH,INPUT_DATA!$A:$A,$C17,INPUT_DATA!$B:$B,"D"))</f>
        <v>0</v>
      </c>
      <c r="AM17" s="208">
        <f>IF($C17=0,"",AA17+AJ17+AK17)</f>
        <v>2575.1800000000003</v>
      </c>
      <c r="AN17" s="210">
        <f>IF($C17=0,"",SUMIFS(INPUT_DATA!BK:BK,INPUT_DATA!$A:$A,$C17,INPUT_DATA!$B:$B,"D"))</f>
        <v>2575.1799999999998</v>
      </c>
      <c r="AO17" s="211">
        <f>IF($C17=0,"",AM17-AN17)</f>
        <v>4.5474735088646412E-13</v>
      </c>
      <c r="AP17" s="212"/>
      <c r="AR17" s="211">
        <f t="shared" si="5"/>
        <v>99094320.650000006</v>
      </c>
      <c r="AT17" s="203">
        <f>IF($C17=0,"",'02 - Monthly Asset Follow up'!E21+'02 - Monthly Asset Follow up'!F21-'02 - Monthly Asset Follow up'!V21+'02 - Monthly Asset Follow up'!Y21-H17)</f>
        <v>0</v>
      </c>
      <c r="AU17" s="203">
        <f>IF($C17=0,"",'02 - Monthly Asset Follow up'!BB21+'02 - Monthly Asset Follow up'!BC21-'02 - Monthly Asset Follow up'!BR21+'02 - Monthly Asset Follow up'!BU21-AA17)</f>
        <v>0</v>
      </c>
      <c r="AW17" s="215"/>
    </row>
    <row r="18" spans="2:49">
      <c r="B18" s="1573">
        <f t="shared" si="0"/>
        <v>46082</v>
      </c>
      <c r="C18" s="1574">
        <f>'02 - Monthly Asset Follow up'!B22</f>
        <v>46112</v>
      </c>
      <c r="D18" s="212"/>
      <c r="E18" s="205">
        <f>IF($C18=0,"",SUMIFS(INPUT_DATA!AT:AT,INPUT_DATA!$A:$A,$C18,INPUT_DATA!$B:$B,"S"))</f>
        <v>57734008.5</v>
      </c>
      <c r="F18" s="206">
        <f>IF($C18=0,"",SUMIFS(INPUT_DATA!AU:AU,INPUT_DATA!$A:$A,$C18,INPUT_DATA!$B:$B,"S"))</f>
        <v>172767.69</v>
      </c>
      <c r="G18" s="206">
        <f>IF($C18=0,"",SUMIFS(INPUT_DATA!AV:AV,INPUT_DATA!$A:$A,$C18,INPUT_DATA!$B:$B,"S"))</f>
        <v>27792090.75</v>
      </c>
      <c r="H18" s="213">
        <f t="shared" si="1"/>
        <v>85698866.939999998</v>
      </c>
      <c r="I18" s="206">
        <f>IF($C18=0,"",SUMIFS(INPUT_DATA!AX:AX,INPUT_DATA!$A:$A,$C18,INPUT_DATA!$B:$B,"S"))</f>
        <v>15465869.619999999</v>
      </c>
      <c r="J18" s="206">
        <f>IF($C18=0,"",SUMIFS(INPUT_DATA!AY:AY,INPUT_DATA!$A:$A,$C18,INPUT_DATA!$B:$B,"S"))</f>
        <v>35307.910000000003</v>
      </c>
      <c r="K18" s="206">
        <f>IF($C18=0,"",SUMIFS(INPUT_DATA!AZ:AZ,INPUT_DATA!$A:$A,$C18,INPUT_DATA!$B:$B,"S"))</f>
        <v>0</v>
      </c>
      <c r="L18" s="206">
        <f>IF($C18=0,"",SUMIFS(INPUT_DATA!BA:BA,INPUT_DATA!$A:$A,$C18,INPUT_DATA!$B:$B,"S"))</f>
        <v>0</v>
      </c>
      <c r="M18" s="206">
        <f>IF($C18=0,"",SUMIFS(INPUT_DATA!BB:BB,INPUT_DATA!$A:$A,$C18,INPUT_DATA!$B:$B,"S"))</f>
        <v>0</v>
      </c>
      <c r="N18" s="206">
        <f>IF($C18=0,"",SUMIFS(INPUT_DATA!BC:BC,INPUT_DATA!$A:$A,$C18,INPUT_DATA!$B:$B,"S"))</f>
        <v>179020.79999999999</v>
      </c>
      <c r="O18" s="206">
        <f>IF($C18=0,"",SUMIFS(INPUT_DATA!BD:BD,INPUT_DATA!$A:$A,$C18,INPUT_DATA!$B:$B,"S"))</f>
        <v>0</v>
      </c>
      <c r="P18" s="206">
        <f>IF($C18=0,"",SUMIFS(INPUT_DATA!BE:BE,INPUT_DATA!$A:$A,$C18,INPUT_DATA!$B:$B,"S"))</f>
        <v>0</v>
      </c>
      <c r="Q18" s="208">
        <f t="shared" si="2"/>
        <v>15680198.33</v>
      </c>
      <c r="R18" s="209">
        <f>IF($C18=0,"",SUMIFS(INPUT_DATA!BG:BG,INPUT_DATA!$A:$A,$C18,INPUT_DATA!$B:$B,"S"))</f>
        <v>0</v>
      </c>
      <c r="S18" s="209">
        <f>IF($C18=0,"",SUMIFS(INPUT_DATA!BH:BH,INPUT_DATA!$A:$A,$C18,INPUT_DATA!$B:$B,"S"))</f>
        <v>0</v>
      </c>
      <c r="T18" s="208">
        <f t="shared" si="3"/>
        <v>101379065.27</v>
      </c>
      <c r="U18" s="210">
        <f>IF($C18=0,"",SUMIFS(INPUT_DATA!BK:BK,INPUT_DATA!$A:$A,$C18,INPUT_DATA!$B:$B,"S"))</f>
        <v>101379065.27</v>
      </c>
      <c r="V18" s="214">
        <f t="shared" si="4"/>
        <v>0</v>
      </c>
      <c r="W18" s="212"/>
      <c r="X18" s="205">
        <f>IF($C18=0,"",SUMIFS(INPUT_DATA!AT:AT,INPUT_DATA!$A:$A,$C18,INPUT_DATA!$B:$B,"D"))</f>
        <v>100999.22</v>
      </c>
      <c r="Y18" s="206">
        <f>IF($C18=0,"",SUMIFS(INPUT_DATA!AU:AU,INPUT_DATA!$A:$A,$C18,INPUT_DATA!$B:$B,"D"))</f>
        <v>0</v>
      </c>
      <c r="Z18" s="206">
        <f>IF($C18=0,"",SUMIFS(INPUT_DATA!AV:AV,INPUT_DATA!$A:$A,$C18,INPUT_DATA!$B:$B,"D"))</f>
        <v>0</v>
      </c>
      <c r="AA18" s="207">
        <f t="shared" ref="AA18:AA81" si="6">IF($C18=0,"",X18+Y18+Z18)</f>
        <v>100999.22</v>
      </c>
      <c r="AB18" s="206">
        <f>IF($C18=0,"",SUMIFS(INPUT_DATA!AX:AX,INPUT_DATA!$A:$A,$C18,INPUT_DATA!$B:$B,"D"))</f>
        <v>336.77</v>
      </c>
      <c r="AC18" s="206">
        <f>IF($C18=0,"",SUMIFS(INPUT_DATA!AY:AY,INPUT_DATA!$A:$A,$C18,INPUT_DATA!$B:$B,"D"))</f>
        <v>0</v>
      </c>
      <c r="AD18" s="206">
        <f>IF($C18=0,"",SUMIFS(INPUT_DATA!AZ:AZ,INPUT_DATA!$A:$A,$C18,INPUT_DATA!$B:$B,"D"))</f>
        <v>0</v>
      </c>
      <c r="AE18" s="206">
        <f>IF($C18=0,"",SUMIFS(INPUT_DATA!BA:BA,INPUT_DATA!$A:$A,$C18,INPUT_DATA!$B:$B,"D"))</f>
        <v>0</v>
      </c>
      <c r="AF18" s="206">
        <f>IF($C18=0,"",SUMIFS(INPUT_DATA!BB:BB,INPUT_DATA!$A:$A,$C18,INPUT_DATA!$B:$B,"D"))</f>
        <v>0</v>
      </c>
      <c r="AG18" s="206">
        <f>IF($C18=0,"",SUMIFS(INPUT_DATA!BC:BC,INPUT_DATA!$A:$A,$C18,INPUT_DATA!$B:$B,"D"))</f>
        <v>0</v>
      </c>
      <c r="AH18" s="206">
        <f>IF($C18=0,"",SUMIFS(INPUT_DATA!BD:BD,INPUT_DATA!$A:$A,$C18,INPUT_DATA!$B:$B,"D"))</f>
        <v>0</v>
      </c>
      <c r="AI18" s="206">
        <f>IF($C18=0,"",SUMIFS(INPUT_DATA!BE:BE,INPUT_DATA!$A:$A,$C18,INPUT_DATA!$B:$B,"D"))</f>
        <v>0</v>
      </c>
      <c r="AJ18" s="208">
        <f t="shared" ref="AJ18:AJ81" si="7">IF($C18=0,"",AB18+AC18+AD18+AE18+AF18+AG18+AH18+AI18)</f>
        <v>336.77</v>
      </c>
      <c r="AK18" s="209">
        <f>IF($C18=0,"",SUMIFS(INPUT_DATA!BG:BG,INPUT_DATA!$A:$A,$C18,INPUT_DATA!$B:$B,"D"))</f>
        <v>0</v>
      </c>
      <c r="AL18" s="209">
        <f>IF($C18=0,"",SUMIFS(INPUT_DATA!BH:BH,INPUT_DATA!$A:$A,$C18,INPUT_DATA!$B:$B,"D"))</f>
        <v>0</v>
      </c>
      <c r="AM18" s="208">
        <f t="shared" ref="AM18:AM81" si="8">IF($C18=0,"",AA18+AJ18+AK18)</f>
        <v>101335.99</v>
      </c>
      <c r="AN18" s="210">
        <f>IF($C18=0,"",SUMIFS(INPUT_DATA!BK:BK,INPUT_DATA!$A:$A,$C18,INPUT_DATA!$B:$B,"D"))</f>
        <v>101335.99</v>
      </c>
      <c r="AO18" s="211">
        <f t="shared" ref="AO18:AO81" si="9">IF($C18=0,"",AM18-AN18)</f>
        <v>0</v>
      </c>
      <c r="AP18" s="212"/>
      <c r="AR18" s="211">
        <f t="shared" si="5"/>
        <v>101480401.25999999</v>
      </c>
      <c r="AT18" s="203">
        <f>IF($C18=0,"",'02 - Monthly Asset Follow up'!E22+'02 - Monthly Asset Follow up'!F22-'02 - Monthly Asset Follow up'!V22+'02 - Monthly Asset Follow up'!Y22-H18)</f>
        <v>1.4901161193847656E-8</v>
      </c>
      <c r="AU18" s="203">
        <f>IF($C18=0,"",'02 - Monthly Asset Follow up'!BB22+'02 - Monthly Asset Follow up'!BC22-'02 - Monthly Asset Follow up'!BR22+'02 - Monthly Asset Follow up'!BU22-AA18)</f>
        <v>-1.4551915228366852E-11</v>
      </c>
      <c r="AW18" s="215"/>
    </row>
    <row r="19" spans="2:49">
      <c r="B19" s="1573">
        <f t="shared" si="0"/>
        <v>46054</v>
      </c>
      <c r="C19" s="1574">
        <f>'02 - Monthly Asset Follow up'!B23</f>
        <v>46081</v>
      </c>
      <c r="D19" s="212"/>
      <c r="E19" s="205">
        <f>IF($C19=0,"",SUMIFS(INPUT_DATA!AT:AT,INPUT_DATA!$A:$A,$C19,INPUT_DATA!$B:$B,"S"))</f>
        <v>57862350.140000001</v>
      </c>
      <c r="F19" s="206">
        <f>IF($C19=0,"",SUMIFS(INPUT_DATA!AU:AU,INPUT_DATA!$A:$A,$C19,INPUT_DATA!$B:$B,"S"))</f>
        <v>206862.51</v>
      </c>
      <c r="G19" s="206">
        <f>IF($C19=0,"",SUMIFS(INPUT_DATA!AV:AV,INPUT_DATA!$A:$A,$C19,INPUT_DATA!$B:$B,"S"))</f>
        <v>26628699.350000001</v>
      </c>
      <c r="H19" s="213">
        <f t="shared" si="1"/>
        <v>84697912</v>
      </c>
      <c r="I19" s="206">
        <f>IF($C19=0,"",SUMIFS(INPUT_DATA!AX:AX,INPUT_DATA!$A:$A,$C19,INPUT_DATA!$B:$B,"S"))</f>
        <v>15635635.99</v>
      </c>
      <c r="J19" s="206">
        <f>IF($C19=0,"",SUMIFS(INPUT_DATA!AY:AY,INPUT_DATA!$A:$A,$C19,INPUT_DATA!$B:$B,"S"))</f>
        <v>41094.75</v>
      </c>
      <c r="K19" s="206">
        <f>IF($C19=0,"",SUMIFS(INPUT_DATA!AZ:AZ,INPUT_DATA!$A:$A,$C19,INPUT_DATA!$B:$B,"S"))</f>
        <v>0</v>
      </c>
      <c r="L19" s="206">
        <f>IF($C19=0,"",SUMIFS(INPUT_DATA!BA:BA,INPUT_DATA!$A:$A,$C19,INPUT_DATA!$B:$B,"S"))</f>
        <v>0</v>
      </c>
      <c r="M19" s="206">
        <f>IF($C19=0,"",SUMIFS(INPUT_DATA!BB:BB,INPUT_DATA!$A:$A,$C19,INPUT_DATA!$B:$B,"S"))</f>
        <v>0</v>
      </c>
      <c r="N19" s="206">
        <f>IF($C19=0,"",SUMIFS(INPUT_DATA!BC:BC,INPUT_DATA!$A:$A,$C19,INPUT_DATA!$B:$B,"S"))</f>
        <v>197347.67</v>
      </c>
      <c r="O19" s="206">
        <f>IF($C19=0,"",SUMIFS(INPUT_DATA!BD:BD,INPUT_DATA!$A:$A,$C19,INPUT_DATA!$B:$B,"S"))</f>
        <v>0</v>
      </c>
      <c r="P19" s="206">
        <f>IF($C19=0,"",SUMIFS(INPUT_DATA!BE:BE,INPUT_DATA!$A:$A,$C19,INPUT_DATA!$B:$B,"S"))</f>
        <v>0</v>
      </c>
      <c r="Q19" s="208">
        <f t="shared" si="2"/>
        <v>15874078.41</v>
      </c>
      <c r="R19" s="209">
        <f>IF($C19=0,"",SUMIFS(INPUT_DATA!BG:BG,INPUT_DATA!$A:$A,$C19,INPUT_DATA!$B:$B,"S"))</f>
        <v>0</v>
      </c>
      <c r="S19" s="209">
        <f>IF($C19=0,"",SUMIFS(INPUT_DATA!BH:BH,INPUT_DATA!$A:$A,$C19,INPUT_DATA!$B:$B,"S"))</f>
        <v>0</v>
      </c>
      <c r="T19" s="208">
        <f t="shared" si="3"/>
        <v>100571990.41</v>
      </c>
      <c r="U19" s="210">
        <f>IF($C19=0,"",SUMIFS(INPUT_DATA!BK:BK,INPUT_DATA!$A:$A,$C19,INPUT_DATA!$B:$B,"S"))</f>
        <v>100571990.41</v>
      </c>
      <c r="V19" s="214">
        <f t="shared" si="4"/>
        <v>0</v>
      </c>
      <c r="W19" s="212"/>
      <c r="X19" s="205">
        <f>IF($C19=0,"",SUMIFS(INPUT_DATA!AT:AT,INPUT_DATA!$A:$A,$C19,INPUT_DATA!$B:$B,"D"))</f>
        <v>59301.89</v>
      </c>
      <c r="Y19" s="206">
        <f>IF($C19=0,"",SUMIFS(INPUT_DATA!AU:AU,INPUT_DATA!$A:$A,$C19,INPUT_DATA!$B:$B,"D"))</f>
        <v>104780.21</v>
      </c>
      <c r="Z19" s="206">
        <f>IF($C19=0,"",SUMIFS(INPUT_DATA!AV:AV,INPUT_DATA!$A:$A,$C19,INPUT_DATA!$B:$B,"D"))</f>
        <v>0</v>
      </c>
      <c r="AA19" s="207">
        <f t="shared" si="6"/>
        <v>164082.1</v>
      </c>
      <c r="AB19" s="206">
        <f>IF($C19=0,"",SUMIFS(INPUT_DATA!AX:AX,INPUT_DATA!$A:$A,$C19,INPUT_DATA!$B:$B,"D"))</f>
        <v>-174.67</v>
      </c>
      <c r="AC19" s="206">
        <f>IF($C19=0,"",SUMIFS(INPUT_DATA!AY:AY,INPUT_DATA!$A:$A,$C19,INPUT_DATA!$B:$B,"D"))</f>
        <v>112.8</v>
      </c>
      <c r="AD19" s="206">
        <f>IF($C19=0,"",SUMIFS(INPUT_DATA!AZ:AZ,INPUT_DATA!$A:$A,$C19,INPUT_DATA!$B:$B,"D"))</f>
        <v>0</v>
      </c>
      <c r="AE19" s="206">
        <f>IF($C19=0,"",SUMIFS(INPUT_DATA!BA:BA,INPUT_DATA!$A:$A,$C19,INPUT_DATA!$B:$B,"D"))</f>
        <v>0</v>
      </c>
      <c r="AF19" s="206">
        <f>IF($C19=0,"",SUMIFS(INPUT_DATA!BB:BB,INPUT_DATA!$A:$A,$C19,INPUT_DATA!$B:$B,"D"))</f>
        <v>0</v>
      </c>
      <c r="AG19" s="206">
        <f>IF($C19=0,"",SUMIFS(INPUT_DATA!BC:BC,INPUT_DATA!$A:$A,$C19,INPUT_DATA!$B:$B,"D"))</f>
        <v>0</v>
      </c>
      <c r="AH19" s="206">
        <f>IF($C19=0,"",SUMIFS(INPUT_DATA!BD:BD,INPUT_DATA!$A:$A,$C19,INPUT_DATA!$B:$B,"D"))</f>
        <v>0</v>
      </c>
      <c r="AI19" s="206">
        <f>IF($C19=0,"",SUMIFS(INPUT_DATA!BE:BE,INPUT_DATA!$A:$A,$C19,INPUT_DATA!$B:$B,"D"))</f>
        <v>0</v>
      </c>
      <c r="AJ19" s="208">
        <f t="shared" si="7"/>
        <v>-61.86999999999999</v>
      </c>
      <c r="AK19" s="209">
        <f>IF($C19=0,"",SUMIFS(INPUT_DATA!BG:BG,INPUT_DATA!$A:$A,$C19,INPUT_DATA!$B:$B,"D"))</f>
        <v>0</v>
      </c>
      <c r="AL19" s="209">
        <f>IF($C19=0,"",SUMIFS(INPUT_DATA!BH:BH,INPUT_DATA!$A:$A,$C19,INPUT_DATA!$B:$B,"D"))</f>
        <v>0</v>
      </c>
      <c r="AM19" s="208">
        <f t="shared" si="8"/>
        <v>164020.23000000001</v>
      </c>
      <c r="AN19" s="210">
        <f>IF($C19=0,"",SUMIFS(INPUT_DATA!BK:BK,INPUT_DATA!$A:$A,$C19,INPUT_DATA!$B:$B,"D"))</f>
        <v>164020.23000000001</v>
      </c>
      <c r="AO19" s="211">
        <f t="shared" si="9"/>
        <v>0</v>
      </c>
      <c r="AP19" s="212"/>
      <c r="AR19" s="211">
        <f t="shared" si="5"/>
        <v>100736010.64</v>
      </c>
      <c r="AT19" s="203">
        <f>IF($C19=0,"",'02 - Monthly Asset Follow up'!E23+'02 - Monthly Asset Follow up'!F23-'02 - Monthly Asset Follow up'!V23+'02 - Monthly Asset Follow up'!Y23-H19)</f>
        <v>1.4901161193847656E-8</v>
      </c>
      <c r="AU19" s="203">
        <f>IF($C19=0,"",'02 - Monthly Asset Follow up'!BB23+'02 - Monthly Asset Follow up'!BC23-'02 - Monthly Asset Follow up'!BR23+'02 - Monthly Asset Follow up'!BU23-AA19)</f>
        <v>0</v>
      </c>
      <c r="AW19" s="215"/>
    </row>
    <row r="20" spans="2:49">
      <c r="B20" s="1573">
        <f t="shared" si="0"/>
        <v>46023</v>
      </c>
      <c r="C20" s="1574">
        <f>'02 - Monthly Asset Follow up'!B24</f>
        <v>46053</v>
      </c>
      <c r="D20" s="212"/>
      <c r="E20" s="205">
        <f>IF($C20=0,"",SUMIFS(INPUT_DATA!AT:AT,INPUT_DATA!$A:$A,$C20,INPUT_DATA!$B:$B,"S"))</f>
        <v>59023361.420000002</v>
      </c>
      <c r="F20" s="206">
        <f>IF($C20=0,"",SUMIFS(INPUT_DATA!AU:AU,INPUT_DATA!$A:$A,$C20,INPUT_DATA!$B:$B,"S"))</f>
        <v>182598.61</v>
      </c>
      <c r="G20" s="206">
        <f>IF($C20=0,"",SUMIFS(INPUT_DATA!AV:AV,INPUT_DATA!$A:$A,$C20,INPUT_DATA!$B:$B,"S"))</f>
        <v>31941079.600000001</v>
      </c>
      <c r="H20" s="213">
        <f t="shared" si="1"/>
        <v>91147039.629999995</v>
      </c>
      <c r="I20" s="206">
        <f>IF($C20=0,"",SUMIFS(INPUT_DATA!AX:AX,INPUT_DATA!$A:$A,$C20,INPUT_DATA!$B:$B,"S"))</f>
        <v>15745434.960000001</v>
      </c>
      <c r="J20" s="206">
        <f>IF($C20=0,"",SUMIFS(INPUT_DATA!AY:AY,INPUT_DATA!$A:$A,$C20,INPUT_DATA!$B:$B,"S"))</f>
        <v>40030.28</v>
      </c>
      <c r="K20" s="206">
        <f>IF($C20=0,"",SUMIFS(INPUT_DATA!AZ:AZ,INPUT_DATA!$A:$A,$C20,INPUT_DATA!$B:$B,"S"))</f>
        <v>0</v>
      </c>
      <c r="L20" s="206">
        <f>IF($C20=0,"",SUMIFS(INPUT_DATA!BA:BA,INPUT_DATA!$A:$A,$C20,INPUT_DATA!$B:$B,"S"))</f>
        <v>0</v>
      </c>
      <c r="M20" s="206">
        <f>IF($C20=0,"",SUMIFS(INPUT_DATA!BB:BB,INPUT_DATA!$A:$A,$C20,INPUT_DATA!$B:$B,"S"))</f>
        <v>0</v>
      </c>
      <c r="N20" s="206">
        <f>IF($C20=0,"",SUMIFS(INPUT_DATA!BC:BC,INPUT_DATA!$A:$A,$C20,INPUT_DATA!$B:$B,"S"))</f>
        <v>215553.44</v>
      </c>
      <c r="O20" s="206">
        <f>IF($C20=0,"",SUMIFS(INPUT_DATA!BD:BD,INPUT_DATA!$A:$A,$C20,INPUT_DATA!$B:$B,"S"))</f>
        <v>0</v>
      </c>
      <c r="P20" s="206">
        <f>IF($C20=0,"",SUMIFS(INPUT_DATA!BE:BE,INPUT_DATA!$A:$A,$C20,INPUT_DATA!$B:$B,"S"))</f>
        <v>0</v>
      </c>
      <c r="Q20" s="208">
        <f t="shared" si="2"/>
        <v>16001018.68</v>
      </c>
      <c r="R20" s="209">
        <f>IF($C20=0,"",SUMIFS(INPUT_DATA!BG:BG,INPUT_DATA!$A:$A,$C20,INPUT_DATA!$B:$B,"S"))</f>
        <v>0</v>
      </c>
      <c r="S20" s="209">
        <f>IF($C20=0,"",SUMIFS(INPUT_DATA!BH:BH,INPUT_DATA!$A:$A,$C20,INPUT_DATA!$B:$B,"S"))</f>
        <v>0</v>
      </c>
      <c r="T20" s="208">
        <f t="shared" si="3"/>
        <v>107148058.31</v>
      </c>
      <c r="U20" s="210">
        <f>IF($C20=0,"",SUMIFS(INPUT_DATA!BK:BK,INPUT_DATA!$A:$A,$C20,INPUT_DATA!$B:$B,"S"))</f>
        <v>107148058.31</v>
      </c>
      <c r="V20" s="214">
        <f t="shared" si="4"/>
        <v>0</v>
      </c>
      <c r="W20" s="212"/>
      <c r="X20" s="205">
        <f>IF($C20=0,"",SUMIFS(INPUT_DATA!AT:AT,INPUT_DATA!$A:$A,$C20,INPUT_DATA!$B:$B,"D"))</f>
        <v>818851.16</v>
      </c>
      <c r="Y20" s="206">
        <f>IF($C20=0,"",SUMIFS(INPUT_DATA!AU:AU,INPUT_DATA!$A:$A,$C20,INPUT_DATA!$B:$B,"D"))</f>
        <v>12981.68</v>
      </c>
      <c r="Z20" s="206">
        <f>IF($C20=0,"",SUMIFS(INPUT_DATA!AV:AV,INPUT_DATA!$A:$A,$C20,INPUT_DATA!$B:$B,"D"))</f>
        <v>0</v>
      </c>
      <c r="AA20" s="207">
        <f t="shared" si="6"/>
        <v>831832.84000000008</v>
      </c>
      <c r="AB20" s="206">
        <f>IF($C20=0,"",SUMIFS(INPUT_DATA!AX:AX,INPUT_DATA!$A:$A,$C20,INPUT_DATA!$B:$B,"D"))</f>
        <v>3629.41</v>
      </c>
      <c r="AC20" s="206">
        <f>IF($C20=0,"",SUMIFS(INPUT_DATA!AY:AY,INPUT_DATA!$A:$A,$C20,INPUT_DATA!$B:$B,"D"))</f>
        <v>12222.33</v>
      </c>
      <c r="AD20" s="206">
        <f>IF($C20=0,"",SUMIFS(INPUT_DATA!AZ:AZ,INPUT_DATA!$A:$A,$C20,INPUT_DATA!$B:$B,"D"))</f>
        <v>0</v>
      </c>
      <c r="AE20" s="206">
        <f>IF($C20=0,"",SUMIFS(INPUT_DATA!BA:BA,INPUT_DATA!$A:$A,$C20,INPUT_DATA!$B:$B,"D"))</f>
        <v>0</v>
      </c>
      <c r="AF20" s="206">
        <f>IF($C20=0,"",SUMIFS(INPUT_DATA!BB:BB,INPUT_DATA!$A:$A,$C20,INPUT_DATA!$B:$B,"D"))</f>
        <v>0</v>
      </c>
      <c r="AG20" s="206">
        <f>IF($C20=0,"",SUMIFS(INPUT_DATA!BC:BC,INPUT_DATA!$A:$A,$C20,INPUT_DATA!$B:$B,"D"))</f>
        <v>0</v>
      </c>
      <c r="AH20" s="206">
        <f>IF($C20=0,"",SUMIFS(INPUT_DATA!BD:BD,INPUT_DATA!$A:$A,$C20,INPUT_DATA!$B:$B,"D"))</f>
        <v>0</v>
      </c>
      <c r="AI20" s="206">
        <f>IF($C20=0,"",SUMIFS(INPUT_DATA!BE:BE,INPUT_DATA!$A:$A,$C20,INPUT_DATA!$B:$B,"D"))</f>
        <v>0</v>
      </c>
      <c r="AJ20" s="208">
        <f t="shared" si="7"/>
        <v>15851.74</v>
      </c>
      <c r="AK20" s="209">
        <f>IF($C20=0,"",SUMIFS(INPUT_DATA!BG:BG,INPUT_DATA!$A:$A,$C20,INPUT_DATA!$B:$B,"D"))</f>
        <v>0</v>
      </c>
      <c r="AL20" s="209">
        <f>IF($C20=0,"",SUMIFS(INPUT_DATA!BH:BH,INPUT_DATA!$A:$A,$C20,INPUT_DATA!$B:$B,"D"))</f>
        <v>0</v>
      </c>
      <c r="AM20" s="208">
        <f t="shared" si="8"/>
        <v>847684.58000000007</v>
      </c>
      <c r="AN20" s="210">
        <f>IF($C20=0,"",SUMIFS(INPUT_DATA!BK:BK,INPUT_DATA!$A:$A,$C20,INPUT_DATA!$B:$B,"D"))</f>
        <v>847684.58</v>
      </c>
      <c r="AO20" s="211">
        <f t="shared" si="9"/>
        <v>1.1641532182693481E-10</v>
      </c>
      <c r="AP20" s="212"/>
      <c r="AR20" s="211">
        <f t="shared" si="5"/>
        <v>107995742.89</v>
      </c>
      <c r="AT20" s="203">
        <f>IF($C20=0,"",'02 - Monthly Asset Follow up'!E24+'02 - Monthly Asset Follow up'!F24-'02 - Monthly Asset Follow up'!V24+'02 - Monthly Asset Follow up'!Y24-H20)</f>
        <v>1.4901161193847656E-8</v>
      </c>
      <c r="AU20" s="203">
        <f>IF($C20=0,"",'02 - Monthly Asset Follow up'!BB24+'02 - Monthly Asset Follow up'!BC24-'02 - Monthly Asset Follow up'!BR24+'02 - Monthly Asset Follow up'!BU24-AA20)</f>
        <v>0</v>
      </c>
      <c r="AW20" s="215"/>
    </row>
    <row r="21" spans="2:49">
      <c r="B21" s="1573">
        <f t="shared" si="0"/>
        <v>45992</v>
      </c>
      <c r="C21" s="1574">
        <f>'02 - Monthly Asset Follow up'!B25</f>
        <v>46022</v>
      </c>
      <c r="D21" s="212"/>
      <c r="E21" s="205">
        <f>IF($C21=0,"",SUMIFS(INPUT_DATA!AT:AT,INPUT_DATA!$A:$A,$C21,INPUT_DATA!$B:$B,"S"))</f>
        <v>58311574.539999999</v>
      </c>
      <c r="F21" s="206">
        <f>IF($C21=0,"",SUMIFS(INPUT_DATA!AU:AU,INPUT_DATA!$A:$A,$C21,INPUT_DATA!$B:$B,"S"))</f>
        <v>202390.91</v>
      </c>
      <c r="G21" s="206">
        <f>IF($C21=0,"",SUMIFS(INPUT_DATA!AV:AV,INPUT_DATA!$A:$A,$C21,INPUT_DATA!$B:$B,"S"))</f>
        <v>28299915.91</v>
      </c>
      <c r="H21" s="213">
        <f t="shared" si="1"/>
        <v>86813881.359999999</v>
      </c>
      <c r="I21" s="206">
        <f>IF($C21=0,"",SUMIFS(INPUT_DATA!AX:AX,INPUT_DATA!$A:$A,$C21,INPUT_DATA!$B:$B,"S"))</f>
        <v>15890388.619999999</v>
      </c>
      <c r="J21" s="206">
        <f>IF($C21=0,"",SUMIFS(INPUT_DATA!AY:AY,INPUT_DATA!$A:$A,$C21,INPUT_DATA!$B:$B,"S"))</f>
        <v>39626.28</v>
      </c>
      <c r="K21" s="206">
        <f>IF($C21=0,"",SUMIFS(INPUT_DATA!AZ:AZ,INPUT_DATA!$A:$A,$C21,INPUT_DATA!$B:$B,"S"))</f>
        <v>0</v>
      </c>
      <c r="L21" s="206">
        <f>IF($C21=0,"",SUMIFS(INPUT_DATA!BA:BA,INPUT_DATA!$A:$A,$C21,INPUT_DATA!$B:$B,"S"))</f>
        <v>0</v>
      </c>
      <c r="M21" s="206">
        <f>IF($C21=0,"",SUMIFS(INPUT_DATA!BB:BB,INPUT_DATA!$A:$A,$C21,INPUT_DATA!$B:$B,"S"))</f>
        <v>0</v>
      </c>
      <c r="N21" s="206">
        <f>IF($C21=0,"",SUMIFS(INPUT_DATA!BC:BC,INPUT_DATA!$A:$A,$C21,INPUT_DATA!$B:$B,"S"))</f>
        <v>165882.74</v>
      </c>
      <c r="O21" s="206">
        <f>IF($C21=0,"",SUMIFS(INPUT_DATA!BD:BD,INPUT_DATA!$A:$A,$C21,INPUT_DATA!$B:$B,"S"))</f>
        <v>0</v>
      </c>
      <c r="P21" s="206">
        <f>IF($C21=0,"",SUMIFS(INPUT_DATA!BE:BE,INPUT_DATA!$A:$A,$C21,INPUT_DATA!$B:$B,"S"))</f>
        <v>0</v>
      </c>
      <c r="Q21" s="208">
        <f t="shared" si="2"/>
        <v>16095897.639999999</v>
      </c>
      <c r="R21" s="209">
        <f>IF($C21=0,"",SUMIFS(INPUT_DATA!BG:BG,INPUT_DATA!$A:$A,$C21,INPUT_DATA!$B:$B,"S"))</f>
        <v>0</v>
      </c>
      <c r="S21" s="209">
        <f>IF($C21=0,"",SUMIFS(INPUT_DATA!BH:BH,INPUT_DATA!$A:$A,$C21,INPUT_DATA!$B:$B,"S"))</f>
        <v>0</v>
      </c>
      <c r="T21" s="208">
        <f t="shared" si="3"/>
        <v>102909779</v>
      </c>
      <c r="U21" s="210">
        <f>IF($C21=0,"",SUMIFS(INPUT_DATA!BK:BK,INPUT_DATA!$A:$A,$C21,INPUT_DATA!$B:$B,"S"))</f>
        <v>102909779</v>
      </c>
      <c r="V21" s="214">
        <f t="shared" si="4"/>
        <v>0</v>
      </c>
      <c r="W21" s="212"/>
      <c r="X21" s="205">
        <f>IF($C21=0,"",SUMIFS(INPUT_DATA!AT:AT,INPUT_DATA!$A:$A,$C21,INPUT_DATA!$B:$B,"D"))</f>
        <v>4235.05</v>
      </c>
      <c r="Y21" s="206">
        <f>IF($C21=0,"",SUMIFS(INPUT_DATA!AU:AU,INPUT_DATA!$A:$A,$C21,INPUT_DATA!$B:$B,"D"))</f>
        <v>3983.18</v>
      </c>
      <c r="Z21" s="206">
        <f>IF($C21=0,"",SUMIFS(INPUT_DATA!AV:AV,INPUT_DATA!$A:$A,$C21,INPUT_DATA!$B:$B,"D"))</f>
        <v>0</v>
      </c>
      <c r="AA21" s="207">
        <f t="shared" si="6"/>
        <v>8218.23</v>
      </c>
      <c r="AB21" s="206">
        <f>IF($C21=0,"",SUMIFS(INPUT_DATA!AX:AX,INPUT_DATA!$A:$A,$C21,INPUT_DATA!$B:$B,"D"))</f>
        <v>975.5</v>
      </c>
      <c r="AC21" s="206">
        <f>IF($C21=0,"",SUMIFS(INPUT_DATA!AY:AY,INPUT_DATA!$A:$A,$C21,INPUT_DATA!$B:$B,"D"))</f>
        <v>1123.48</v>
      </c>
      <c r="AD21" s="206">
        <f>IF($C21=0,"",SUMIFS(INPUT_DATA!AZ:AZ,INPUT_DATA!$A:$A,$C21,INPUT_DATA!$B:$B,"D"))</f>
        <v>0</v>
      </c>
      <c r="AE21" s="206">
        <f>IF($C21=0,"",SUMIFS(INPUT_DATA!BA:BA,INPUT_DATA!$A:$A,$C21,INPUT_DATA!$B:$B,"D"))</f>
        <v>0</v>
      </c>
      <c r="AF21" s="206">
        <f>IF($C21=0,"",SUMIFS(INPUT_DATA!BB:BB,INPUT_DATA!$A:$A,$C21,INPUT_DATA!$B:$B,"D"))</f>
        <v>0</v>
      </c>
      <c r="AG21" s="206">
        <f>IF($C21=0,"",SUMIFS(INPUT_DATA!BC:BC,INPUT_DATA!$A:$A,$C21,INPUT_DATA!$B:$B,"D"))</f>
        <v>0</v>
      </c>
      <c r="AH21" s="206">
        <f>IF($C21=0,"",SUMIFS(INPUT_DATA!BD:BD,INPUT_DATA!$A:$A,$C21,INPUT_DATA!$B:$B,"D"))</f>
        <v>0</v>
      </c>
      <c r="AI21" s="206">
        <f>IF($C21=0,"",SUMIFS(INPUT_DATA!BE:BE,INPUT_DATA!$A:$A,$C21,INPUT_DATA!$B:$B,"D"))</f>
        <v>0</v>
      </c>
      <c r="AJ21" s="208">
        <f t="shared" si="7"/>
        <v>2098.98</v>
      </c>
      <c r="AK21" s="209">
        <f>IF($C21=0,"",SUMIFS(INPUT_DATA!BG:BG,INPUT_DATA!$A:$A,$C21,INPUT_DATA!$B:$B,"D"))</f>
        <v>0</v>
      </c>
      <c r="AL21" s="209">
        <f>IF($C21=0,"",SUMIFS(INPUT_DATA!BH:BH,INPUT_DATA!$A:$A,$C21,INPUT_DATA!$B:$B,"D"))</f>
        <v>0</v>
      </c>
      <c r="AM21" s="208">
        <f t="shared" si="8"/>
        <v>10317.209999999999</v>
      </c>
      <c r="AN21" s="210">
        <f>IF($C21=0,"",SUMIFS(INPUT_DATA!BK:BK,INPUT_DATA!$A:$A,$C21,INPUT_DATA!$B:$B,"D"))</f>
        <v>10317.209999999999</v>
      </c>
      <c r="AO21" s="211">
        <f t="shared" si="9"/>
        <v>0</v>
      </c>
      <c r="AP21" s="212"/>
      <c r="AR21" s="211">
        <f t="shared" si="5"/>
        <v>102920096.20999999</v>
      </c>
      <c r="AT21" s="203">
        <f>IF($C21=0,"",'02 - Monthly Asset Follow up'!E25+'02 - Monthly Asset Follow up'!F25-'02 - Monthly Asset Follow up'!V25+'02 - Monthly Asset Follow up'!Y25-H21)</f>
        <v>0</v>
      </c>
      <c r="AU21" s="203">
        <f>IF($C21=0,"",'02 - Monthly Asset Follow up'!BB25+'02 - Monthly Asset Follow up'!BC25-'02 - Monthly Asset Follow up'!BR25+'02 - Monthly Asset Follow up'!BU25-AA21)</f>
        <v>-1.0913936421275139E-11</v>
      </c>
      <c r="AW21" s="215"/>
    </row>
    <row r="22" spans="2:49">
      <c r="B22" s="1573">
        <f t="shared" si="0"/>
        <v>45962</v>
      </c>
      <c r="C22" s="1574">
        <f>'02 - Monthly Asset Follow up'!B26</f>
        <v>45991</v>
      </c>
      <c r="D22" s="212"/>
      <c r="E22" s="205">
        <f>IF($C22=0,"",SUMIFS(INPUT_DATA!AT:AT,INPUT_DATA!$A:$A,$C22,INPUT_DATA!$B:$B,"S"))</f>
        <v>59356892.490000002</v>
      </c>
      <c r="F22" s="206">
        <f>IF($C22=0,"",SUMIFS(INPUT_DATA!AU:AU,INPUT_DATA!$A:$A,$C22,INPUT_DATA!$B:$B,"S"))</f>
        <v>114071.03999999999</v>
      </c>
      <c r="G22" s="206">
        <f>IF($C22=0,"",SUMIFS(INPUT_DATA!AV:AV,INPUT_DATA!$A:$A,$C22,INPUT_DATA!$B:$B,"S"))</f>
        <v>24036133.25</v>
      </c>
      <c r="H22" s="213">
        <f t="shared" si="1"/>
        <v>83507096.780000001</v>
      </c>
      <c r="I22" s="206">
        <f>IF($C22=0,"",SUMIFS(INPUT_DATA!AX:AX,INPUT_DATA!$A:$A,$C22,INPUT_DATA!$B:$B,"S"))</f>
        <v>16018641.640000001</v>
      </c>
      <c r="J22" s="206">
        <f>IF($C22=0,"",SUMIFS(INPUT_DATA!AY:AY,INPUT_DATA!$A:$A,$C22,INPUT_DATA!$B:$B,"S"))</f>
        <v>21453.08</v>
      </c>
      <c r="K22" s="206">
        <f>IF($C22=0,"",SUMIFS(INPUT_DATA!AZ:AZ,INPUT_DATA!$A:$A,$C22,INPUT_DATA!$B:$B,"S"))</f>
        <v>0</v>
      </c>
      <c r="L22" s="206">
        <f>IF($C22=0,"",SUMIFS(INPUT_DATA!BA:BA,INPUT_DATA!$A:$A,$C22,INPUT_DATA!$B:$B,"S"))</f>
        <v>0</v>
      </c>
      <c r="M22" s="206">
        <f>IF($C22=0,"",SUMIFS(INPUT_DATA!BB:BB,INPUT_DATA!$A:$A,$C22,INPUT_DATA!$B:$B,"S"))</f>
        <v>0</v>
      </c>
      <c r="N22" s="206">
        <f>IF($C22=0,"",SUMIFS(INPUT_DATA!BC:BC,INPUT_DATA!$A:$A,$C22,INPUT_DATA!$B:$B,"S"))</f>
        <v>171150.36</v>
      </c>
      <c r="O22" s="206">
        <f>IF($C22=0,"",SUMIFS(INPUT_DATA!BD:BD,INPUT_DATA!$A:$A,$C22,INPUT_DATA!$B:$B,"S"))</f>
        <v>0</v>
      </c>
      <c r="P22" s="206">
        <f>IF($C22=0,"",SUMIFS(INPUT_DATA!BE:BE,INPUT_DATA!$A:$A,$C22,INPUT_DATA!$B:$B,"S"))</f>
        <v>0</v>
      </c>
      <c r="Q22" s="208">
        <f t="shared" si="2"/>
        <v>16211245.08</v>
      </c>
      <c r="R22" s="209">
        <f>IF($C22=0,"",SUMIFS(INPUT_DATA!BG:BG,INPUT_DATA!$A:$A,$C22,INPUT_DATA!$B:$B,"S"))</f>
        <v>0</v>
      </c>
      <c r="S22" s="209">
        <f>IF($C22=0,"",SUMIFS(INPUT_DATA!BH:BH,INPUT_DATA!$A:$A,$C22,INPUT_DATA!$B:$B,"S"))</f>
        <v>0</v>
      </c>
      <c r="T22" s="208">
        <f t="shared" si="3"/>
        <v>99718341.859999999</v>
      </c>
      <c r="U22" s="210">
        <f>IF($C22=0,"",SUMIFS(INPUT_DATA!BK:BK,INPUT_DATA!$A:$A,$C22,INPUT_DATA!$B:$B,"S"))</f>
        <v>99718341.859999999</v>
      </c>
      <c r="V22" s="214">
        <f t="shared" si="4"/>
        <v>0</v>
      </c>
      <c r="W22" s="212"/>
      <c r="X22" s="205">
        <f>IF($C22=0,"",SUMIFS(INPUT_DATA!AT:AT,INPUT_DATA!$A:$A,$C22,INPUT_DATA!$B:$B,"D"))</f>
        <v>308704.78999999998</v>
      </c>
      <c r="Y22" s="206">
        <f>IF($C22=0,"",SUMIFS(INPUT_DATA!AU:AU,INPUT_DATA!$A:$A,$C22,INPUT_DATA!$B:$B,"D"))</f>
        <v>2024.32</v>
      </c>
      <c r="Z22" s="206">
        <f>IF($C22=0,"",SUMIFS(INPUT_DATA!AV:AV,INPUT_DATA!$A:$A,$C22,INPUT_DATA!$B:$B,"D"))</f>
        <v>0</v>
      </c>
      <c r="AA22" s="207">
        <f t="shared" si="6"/>
        <v>310729.11</v>
      </c>
      <c r="AB22" s="206">
        <f>IF($C22=0,"",SUMIFS(INPUT_DATA!AX:AX,INPUT_DATA!$A:$A,$C22,INPUT_DATA!$B:$B,"D"))</f>
        <v>530.45000000000005</v>
      </c>
      <c r="AC22" s="206">
        <f>IF($C22=0,"",SUMIFS(INPUT_DATA!AY:AY,INPUT_DATA!$A:$A,$C22,INPUT_DATA!$B:$B,"D"))</f>
        <v>364.63</v>
      </c>
      <c r="AD22" s="206">
        <f>IF($C22=0,"",SUMIFS(INPUT_DATA!AZ:AZ,INPUT_DATA!$A:$A,$C22,INPUT_DATA!$B:$B,"D"))</f>
        <v>0</v>
      </c>
      <c r="AE22" s="206">
        <f>IF($C22=0,"",SUMIFS(INPUT_DATA!BA:BA,INPUT_DATA!$A:$A,$C22,INPUT_DATA!$B:$B,"D"))</f>
        <v>0</v>
      </c>
      <c r="AF22" s="206">
        <f>IF($C22=0,"",SUMIFS(INPUT_DATA!BB:BB,INPUT_DATA!$A:$A,$C22,INPUT_DATA!$B:$B,"D"))</f>
        <v>0</v>
      </c>
      <c r="AG22" s="206">
        <f>IF($C22=0,"",SUMIFS(INPUT_DATA!BC:BC,INPUT_DATA!$A:$A,$C22,INPUT_DATA!$B:$B,"D"))</f>
        <v>0</v>
      </c>
      <c r="AH22" s="206">
        <f>IF($C22=0,"",SUMIFS(INPUT_DATA!BD:BD,INPUT_DATA!$A:$A,$C22,INPUT_DATA!$B:$B,"D"))</f>
        <v>0</v>
      </c>
      <c r="AI22" s="206">
        <f>IF($C22=0,"",SUMIFS(INPUT_DATA!BE:BE,INPUT_DATA!$A:$A,$C22,INPUT_DATA!$B:$B,"D"))</f>
        <v>0</v>
      </c>
      <c r="AJ22" s="208">
        <f t="shared" si="7"/>
        <v>895.08</v>
      </c>
      <c r="AK22" s="209">
        <f>IF($C22=0,"",SUMIFS(INPUT_DATA!BG:BG,INPUT_DATA!$A:$A,$C22,INPUT_DATA!$B:$B,"D"))</f>
        <v>0</v>
      </c>
      <c r="AL22" s="209">
        <f>IF($C22=0,"",SUMIFS(INPUT_DATA!BH:BH,INPUT_DATA!$A:$A,$C22,INPUT_DATA!$B:$B,"D"))</f>
        <v>0</v>
      </c>
      <c r="AM22" s="208">
        <f t="shared" si="8"/>
        <v>311624.19</v>
      </c>
      <c r="AN22" s="210">
        <f>IF($C22=0,"",SUMIFS(INPUT_DATA!BK:BK,INPUT_DATA!$A:$A,$C22,INPUT_DATA!$B:$B,"D"))</f>
        <v>311624.19</v>
      </c>
      <c r="AO22" s="211">
        <f t="shared" si="9"/>
        <v>0</v>
      </c>
      <c r="AP22" s="212"/>
      <c r="AR22" s="211">
        <f t="shared" si="5"/>
        <v>100029966.05</v>
      </c>
      <c r="AT22" s="203">
        <f>IF($C22=0,"",'02 - Monthly Asset Follow up'!E26+'02 - Monthly Asset Follow up'!F26-'02 - Monthly Asset Follow up'!V26+'02 - Monthly Asset Follow up'!Y26-H22)</f>
        <v>1.4901161193847656E-8</v>
      </c>
      <c r="AU22" s="203">
        <f>IF($C22=0,"",'02 - Monthly Asset Follow up'!BB26+'02 - Monthly Asset Follow up'!BC26-'02 - Monthly Asset Follow up'!BR26+'02 - Monthly Asset Follow up'!BU26-AA22)</f>
        <v>0</v>
      </c>
      <c r="AW22" s="215"/>
    </row>
    <row r="23" spans="2:49">
      <c r="B23" s="1573">
        <f t="shared" si="0"/>
        <v>45931</v>
      </c>
      <c r="C23" s="1574">
        <f>'02 - Monthly Asset Follow up'!B27</f>
        <v>45961</v>
      </c>
      <c r="D23" s="212"/>
      <c r="E23" s="205">
        <f>IF($C23=0,"",SUMIFS(INPUT_DATA!AT:AT,INPUT_DATA!$A:$A,$C23,INPUT_DATA!$B:$B,"S"))</f>
        <v>60701513.700000003</v>
      </c>
      <c r="F23" s="206">
        <f>IF($C23=0,"",SUMIFS(INPUT_DATA!AU:AU,INPUT_DATA!$A:$A,$C23,INPUT_DATA!$B:$B,"S"))</f>
        <v>149461.65</v>
      </c>
      <c r="G23" s="206">
        <f>IF($C23=0,"",SUMIFS(INPUT_DATA!AV:AV,INPUT_DATA!$A:$A,$C23,INPUT_DATA!$B:$B,"S"))</f>
        <v>30948441.43</v>
      </c>
      <c r="H23" s="213">
        <f t="shared" si="1"/>
        <v>91799416.780000001</v>
      </c>
      <c r="I23" s="206">
        <f>IF($C23=0,"",SUMIFS(INPUT_DATA!AX:AX,INPUT_DATA!$A:$A,$C23,INPUT_DATA!$B:$B,"S"))</f>
        <v>10924064.09</v>
      </c>
      <c r="J23" s="206">
        <f>IF($C23=0,"",SUMIFS(INPUT_DATA!AY:AY,INPUT_DATA!$A:$A,$C23,INPUT_DATA!$B:$B,"S"))</f>
        <v>24638.29</v>
      </c>
      <c r="K23" s="206">
        <f>IF($C23=0,"",SUMIFS(INPUT_DATA!AZ:AZ,INPUT_DATA!$A:$A,$C23,INPUT_DATA!$B:$B,"S"))</f>
        <v>0</v>
      </c>
      <c r="L23" s="206">
        <f>IF($C23=0,"",SUMIFS(INPUT_DATA!BA:BA,INPUT_DATA!$A:$A,$C23,INPUT_DATA!$B:$B,"S"))</f>
        <v>0</v>
      </c>
      <c r="M23" s="206">
        <f>IF($C23=0,"",SUMIFS(INPUT_DATA!BB:BB,INPUT_DATA!$A:$A,$C23,INPUT_DATA!$B:$B,"S"))</f>
        <v>0</v>
      </c>
      <c r="N23" s="206">
        <f>IF($C23=0,"",SUMIFS(INPUT_DATA!BC:BC,INPUT_DATA!$A:$A,$C23,INPUT_DATA!$B:$B,"S"))</f>
        <v>193654.97</v>
      </c>
      <c r="O23" s="206">
        <f>IF($C23=0,"",SUMIFS(INPUT_DATA!BD:BD,INPUT_DATA!$A:$A,$C23,INPUT_DATA!$B:$B,"S"))</f>
        <v>0</v>
      </c>
      <c r="P23" s="206">
        <f>IF($C23=0,"",SUMIFS(INPUT_DATA!BE:BE,INPUT_DATA!$A:$A,$C23,INPUT_DATA!$B:$B,"S"))</f>
        <v>0</v>
      </c>
      <c r="Q23" s="208">
        <f t="shared" si="2"/>
        <v>11142357.35</v>
      </c>
      <c r="R23" s="209">
        <f>IF($C23=0,"",SUMIFS(INPUT_DATA!BG:BG,INPUT_DATA!$A:$A,$C23,INPUT_DATA!$B:$B,"S"))</f>
        <v>0</v>
      </c>
      <c r="S23" s="209">
        <f>IF($C23=0,"",SUMIFS(INPUT_DATA!BH:BH,INPUT_DATA!$A:$A,$C23,INPUT_DATA!$B:$B,"S"))</f>
        <v>0</v>
      </c>
      <c r="T23" s="208">
        <f t="shared" si="3"/>
        <v>102941774.13</v>
      </c>
      <c r="U23" s="210">
        <f>IF($C23=0,"",SUMIFS(INPUT_DATA!BK:BK,INPUT_DATA!$A:$A,$C23,INPUT_DATA!$B:$B,"S"))</f>
        <v>102941774.13</v>
      </c>
      <c r="V23" s="214">
        <f t="shared" si="4"/>
        <v>0</v>
      </c>
      <c r="W23" s="212"/>
      <c r="X23" s="205">
        <f>IF($C23=0,"",SUMIFS(INPUT_DATA!AT:AT,INPUT_DATA!$A:$A,$C23,INPUT_DATA!$B:$B,"D"))</f>
        <v>982.61</v>
      </c>
      <c r="Y23" s="206">
        <f>IF($C23=0,"",SUMIFS(INPUT_DATA!AU:AU,INPUT_DATA!$A:$A,$C23,INPUT_DATA!$B:$B,"D"))</f>
        <v>0</v>
      </c>
      <c r="Z23" s="206">
        <f>IF($C23=0,"",SUMIFS(INPUT_DATA!AV:AV,INPUT_DATA!$A:$A,$C23,INPUT_DATA!$B:$B,"D"))</f>
        <v>0</v>
      </c>
      <c r="AA23" s="207">
        <f t="shared" si="6"/>
        <v>982.61</v>
      </c>
      <c r="AB23" s="206">
        <f>IF($C23=0,"",SUMIFS(INPUT_DATA!AX:AX,INPUT_DATA!$A:$A,$C23,INPUT_DATA!$B:$B,"D"))</f>
        <v>154.58000000000001</v>
      </c>
      <c r="AC23" s="206">
        <f>IF($C23=0,"",SUMIFS(INPUT_DATA!AY:AY,INPUT_DATA!$A:$A,$C23,INPUT_DATA!$B:$B,"D"))</f>
        <v>0</v>
      </c>
      <c r="AD23" s="206">
        <f>IF($C23=0,"",SUMIFS(INPUT_DATA!AZ:AZ,INPUT_DATA!$A:$A,$C23,INPUT_DATA!$B:$B,"D"))</f>
        <v>0</v>
      </c>
      <c r="AE23" s="206">
        <f>IF($C23=0,"",SUMIFS(INPUT_DATA!BA:BA,INPUT_DATA!$A:$A,$C23,INPUT_DATA!$B:$B,"D"))</f>
        <v>0</v>
      </c>
      <c r="AF23" s="206">
        <f>IF($C23=0,"",SUMIFS(INPUT_DATA!BB:BB,INPUT_DATA!$A:$A,$C23,INPUT_DATA!$B:$B,"D"))</f>
        <v>0</v>
      </c>
      <c r="AG23" s="206">
        <f>IF($C23=0,"",SUMIFS(INPUT_DATA!BC:BC,INPUT_DATA!$A:$A,$C23,INPUT_DATA!$B:$B,"D"))</f>
        <v>0</v>
      </c>
      <c r="AH23" s="206">
        <f>IF($C23=0,"",SUMIFS(INPUT_DATA!BD:BD,INPUT_DATA!$A:$A,$C23,INPUT_DATA!$B:$B,"D"))</f>
        <v>0</v>
      </c>
      <c r="AI23" s="206">
        <f>IF($C23=0,"",SUMIFS(INPUT_DATA!BE:BE,INPUT_DATA!$A:$A,$C23,INPUT_DATA!$B:$B,"D"))</f>
        <v>0</v>
      </c>
      <c r="AJ23" s="208">
        <f t="shared" si="7"/>
        <v>154.58000000000001</v>
      </c>
      <c r="AK23" s="209">
        <f>IF($C23=0,"",SUMIFS(INPUT_DATA!BG:BG,INPUT_DATA!$A:$A,$C23,INPUT_DATA!$B:$B,"D"))</f>
        <v>0</v>
      </c>
      <c r="AL23" s="209">
        <f>IF($C23=0,"",SUMIFS(INPUT_DATA!BH:BH,INPUT_DATA!$A:$A,$C23,INPUT_DATA!$B:$B,"D"))</f>
        <v>0</v>
      </c>
      <c r="AM23" s="208">
        <f t="shared" si="8"/>
        <v>1137.19</v>
      </c>
      <c r="AN23" s="210">
        <f>IF($C23=0,"",SUMIFS(INPUT_DATA!BK:BK,INPUT_DATA!$A:$A,$C23,INPUT_DATA!$B:$B,"D"))</f>
        <v>1137.19</v>
      </c>
      <c r="AO23" s="211">
        <f t="shared" si="9"/>
        <v>0</v>
      </c>
      <c r="AP23" s="212"/>
      <c r="AR23" s="211">
        <f t="shared" si="5"/>
        <v>102942911.31999999</v>
      </c>
      <c r="AT23" s="203">
        <f>IF($C23=0,"",'02 - Monthly Asset Follow up'!E27+'02 - Monthly Asset Follow up'!F27-'02 - Monthly Asset Follow up'!V27+'02 - Monthly Asset Follow up'!Y27-H23)</f>
        <v>1.4901161193847656E-8</v>
      </c>
      <c r="AU23" s="203">
        <f>IF($C23=0,"",'02 - Monthly Asset Follow up'!BB27+'02 - Monthly Asset Follow up'!BC27-'02 - Monthly Asset Follow up'!BR27+'02 - Monthly Asset Follow up'!BU27-AA23)</f>
        <v>5.6843418860808015E-13</v>
      </c>
      <c r="AW23" s="215"/>
    </row>
    <row r="24" spans="2:49">
      <c r="B24" s="1573">
        <f t="shared" si="0"/>
        <v>45901</v>
      </c>
      <c r="C24" s="1574">
        <f>'02 - Monthly Asset Follow up'!B28</f>
        <v>45930</v>
      </c>
      <c r="D24" s="212"/>
      <c r="E24" s="205">
        <f>IF($C24=0,"",SUMIFS(INPUT_DATA!AT:AT,INPUT_DATA!$A:$A,$C24,INPUT_DATA!$B:$B,"S"))</f>
        <v>40759015.710000001</v>
      </c>
      <c r="F24" s="206">
        <f>IF($C24=0,"",SUMIFS(INPUT_DATA!AU:AU,INPUT_DATA!$A:$A,$C24,INPUT_DATA!$B:$B,"S"))</f>
        <v>343243.5</v>
      </c>
      <c r="G24" s="206">
        <f>IF($C24=0,"",SUMIFS(INPUT_DATA!AV:AV,INPUT_DATA!$A:$A,$C24,INPUT_DATA!$B:$B,"S"))</f>
        <v>18140271.010000002</v>
      </c>
      <c r="H24" s="213">
        <f t="shared" si="1"/>
        <v>59242530.219999999</v>
      </c>
      <c r="I24" s="206">
        <f>IF($C24=0,"",SUMIFS(INPUT_DATA!AX:AX,INPUT_DATA!$A:$A,$C24,INPUT_DATA!$B:$B,"S"))</f>
        <v>9190680.4800000004</v>
      </c>
      <c r="J24" s="206">
        <f>IF($C24=0,"",SUMIFS(INPUT_DATA!AY:AY,INPUT_DATA!$A:$A,$C24,INPUT_DATA!$B:$B,"S"))</f>
        <v>64031.839999999997</v>
      </c>
      <c r="K24" s="206">
        <f>IF($C24=0,"",SUMIFS(INPUT_DATA!AZ:AZ,INPUT_DATA!$A:$A,$C24,INPUT_DATA!$B:$B,"S"))</f>
        <v>0</v>
      </c>
      <c r="L24" s="206">
        <f>IF($C24=0,"",SUMIFS(INPUT_DATA!BA:BA,INPUT_DATA!$A:$A,$C24,INPUT_DATA!$B:$B,"S"))</f>
        <v>0</v>
      </c>
      <c r="M24" s="206">
        <f>IF($C24=0,"",SUMIFS(INPUT_DATA!BB:BB,INPUT_DATA!$A:$A,$C24,INPUT_DATA!$B:$B,"S"))</f>
        <v>0</v>
      </c>
      <c r="N24" s="206">
        <f>IF($C24=0,"",SUMIFS(INPUT_DATA!BC:BC,INPUT_DATA!$A:$A,$C24,INPUT_DATA!$B:$B,"S"))</f>
        <v>81035.69</v>
      </c>
      <c r="O24" s="206">
        <f>IF($C24=0,"",SUMIFS(INPUT_DATA!BD:BD,INPUT_DATA!$A:$A,$C24,INPUT_DATA!$B:$B,"S"))</f>
        <v>0</v>
      </c>
      <c r="P24" s="206">
        <f>IF($C24=0,"",SUMIFS(INPUT_DATA!BE:BE,INPUT_DATA!$A:$A,$C24,INPUT_DATA!$B:$B,"S"))</f>
        <v>0</v>
      </c>
      <c r="Q24" s="208">
        <f t="shared" si="2"/>
        <v>9335748.0099999998</v>
      </c>
      <c r="R24" s="209">
        <f>IF($C24=0,"",SUMIFS(INPUT_DATA!BG:BG,INPUT_DATA!$A:$A,$C24,INPUT_DATA!$B:$B,"S"))</f>
        <v>0</v>
      </c>
      <c r="S24" s="209">
        <f>IF($C24=0,"",SUMIFS(INPUT_DATA!BH:BH,INPUT_DATA!$A:$A,$C24,INPUT_DATA!$B:$B,"S"))</f>
        <v>0</v>
      </c>
      <c r="T24" s="208">
        <f t="shared" si="3"/>
        <v>68578278.230000004</v>
      </c>
      <c r="U24" s="210">
        <f>IF($C24=0,"",SUMIFS(INPUT_DATA!BK:BK,INPUT_DATA!$A:$A,$C24,INPUT_DATA!$B:$B,"S"))</f>
        <v>68578278.230000004</v>
      </c>
      <c r="V24" s="214">
        <f t="shared" si="4"/>
        <v>0</v>
      </c>
      <c r="W24" s="212"/>
      <c r="X24" s="205">
        <f>IF($C24=0,"",SUMIFS(INPUT_DATA!AT:AT,INPUT_DATA!$A:$A,$C24,INPUT_DATA!$B:$B,"D"))</f>
        <v>1260.55</v>
      </c>
      <c r="Y24" s="206">
        <f>IF($C24=0,"",SUMIFS(INPUT_DATA!AU:AU,INPUT_DATA!$A:$A,$C24,INPUT_DATA!$B:$B,"D"))</f>
        <v>81.849999999999994</v>
      </c>
      <c r="Z24" s="206">
        <f>IF($C24=0,"",SUMIFS(INPUT_DATA!AV:AV,INPUT_DATA!$A:$A,$C24,INPUT_DATA!$B:$B,"D"))</f>
        <v>0</v>
      </c>
      <c r="AA24" s="207">
        <f t="shared" si="6"/>
        <v>1342.3999999999999</v>
      </c>
      <c r="AB24" s="206">
        <f>IF($C24=0,"",SUMIFS(INPUT_DATA!AX:AX,INPUT_DATA!$A:$A,$C24,INPUT_DATA!$B:$B,"D"))</f>
        <v>381.28</v>
      </c>
      <c r="AC24" s="206">
        <f>IF($C24=0,"",SUMIFS(INPUT_DATA!AY:AY,INPUT_DATA!$A:$A,$C24,INPUT_DATA!$B:$B,"D"))</f>
        <v>64.900000000000006</v>
      </c>
      <c r="AD24" s="206">
        <f>IF($C24=0,"",SUMIFS(INPUT_DATA!AZ:AZ,INPUT_DATA!$A:$A,$C24,INPUT_DATA!$B:$B,"D"))</f>
        <v>0</v>
      </c>
      <c r="AE24" s="206">
        <f>IF($C24=0,"",SUMIFS(INPUT_DATA!BA:BA,INPUT_DATA!$A:$A,$C24,INPUT_DATA!$B:$B,"D"))</f>
        <v>0</v>
      </c>
      <c r="AF24" s="206">
        <f>IF($C24=0,"",SUMIFS(INPUT_DATA!BB:BB,INPUT_DATA!$A:$A,$C24,INPUT_DATA!$B:$B,"D"))</f>
        <v>0</v>
      </c>
      <c r="AG24" s="206">
        <f>IF($C24=0,"",SUMIFS(INPUT_DATA!BC:BC,INPUT_DATA!$A:$A,$C24,INPUT_DATA!$B:$B,"D"))</f>
        <v>0</v>
      </c>
      <c r="AH24" s="206">
        <f>IF($C24=0,"",SUMIFS(INPUT_DATA!BD:BD,INPUT_DATA!$A:$A,$C24,INPUT_DATA!$B:$B,"D"))</f>
        <v>0</v>
      </c>
      <c r="AI24" s="206">
        <f>IF($C24=0,"",SUMIFS(INPUT_DATA!BE:BE,INPUT_DATA!$A:$A,$C24,INPUT_DATA!$B:$B,"D"))</f>
        <v>0</v>
      </c>
      <c r="AJ24" s="208">
        <f t="shared" si="7"/>
        <v>446.17999999999995</v>
      </c>
      <c r="AK24" s="209">
        <f>IF($C24=0,"",SUMIFS(INPUT_DATA!BG:BG,INPUT_DATA!$A:$A,$C24,INPUT_DATA!$B:$B,"D"))</f>
        <v>0</v>
      </c>
      <c r="AL24" s="209">
        <f>IF($C24=0,"",SUMIFS(INPUT_DATA!BH:BH,INPUT_DATA!$A:$A,$C24,INPUT_DATA!$B:$B,"D"))</f>
        <v>0</v>
      </c>
      <c r="AM24" s="208">
        <f t="shared" si="8"/>
        <v>1788.58</v>
      </c>
      <c r="AN24" s="210">
        <f>IF($C24=0,"",SUMIFS(INPUT_DATA!BK:BK,INPUT_DATA!$A:$A,$C24,INPUT_DATA!$B:$B,"D"))</f>
        <v>1788.58</v>
      </c>
      <c r="AO24" s="211">
        <f t="shared" si="9"/>
        <v>0</v>
      </c>
      <c r="AP24" s="212"/>
      <c r="AR24" s="211">
        <f t="shared" si="5"/>
        <v>68580066.810000002</v>
      </c>
      <c r="AT24" s="203">
        <f>IF($C24=0,"",'02 - Monthly Asset Follow up'!E28+'02 - Monthly Asset Follow up'!F28-'02 - Monthly Asset Follow up'!V28+'02 - Monthly Asset Follow up'!Y28-H24)</f>
        <v>0</v>
      </c>
      <c r="AU24" s="203">
        <f>IF($C24=0,"",'02 - Monthly Asset Follow up'!BB28+'02 - Monthly Asset Follow up'!BC28-'02 - Monthly Asset Follow up'!BR28+'02 - Monthly Asset Follow up'!BU28-AA24)</f>
        <v>0</v>
      </c>
      <c r="AW24" s="215"/>
    </row>
    <row r="25" spans="2:49">
      <c r="B25" s="1573">
        <f t="shared" si="0"/>
        <v>45870</v>
      </c>
      <c r="C25" s="1574">
        <f>'02 - Monthly Asset Follow up'!B29</f>
        <v>45900</v>
      </c>
      <c r="D25" s="212"/>
      <c r="E25" s="205">
        <f>IF($C25=0,"",SUMIFS(INPUT_DATA!AT:AT,INPUT_DATA!$A:$A,$C25,INPUT_DATA!$B:$B,"S"))</f>
        <v>40924805.490000002</v>
      </c>
      <c r="F25" s="206">
        <f>IF($C25=0,"",SUMIFS(INPUT_DATA!AU:AU,INPUT_DATA!$A:$A,$C25,INPUT_DATA!$B:$B,"S"))</f>
        <v>139224.46</v>
      </c>
      <c r="G25" s="206">
        <f>IF($C25=0,"",SUMIFS(INPUT_DATA!AV:AV,INPUT_DATA!$A:$A,$C25,INPUT_DATA!$B:$B,"S"))</f>
        <v>24368146.75</v>
      </c>
      <c r="H25" s="213">
        <f t="shared" si="1"/>
        <v>65432176.700000003</v>
      </c>
      <c r="I25" s="206">
        <f>IF($C25=0,"",SUMIFS(INPUT_DATA!AX:AX,INPUT_DATA!$A:$A,$C25,INPUT_DATA!$B:$B,"S"))</f>
        <v>9263814.8399999999</v>
      </c>
      <c r="J25" s="206">
        <f>IF($C25=0,"",SUMIFS(INPUT_DATA!AY:AY,INPUT_DATA!$A:$A,$C25,INPUT_DATA!$B:$B,"S"))</f>
        <v>36811.22</v>
      </c>
      <c r="K25" s="206">
        <f>IF($C25=0,"",SUMIFS(INPUT_DATA!AZ:AZ,INPUT_DATA!$A:$A,$C25,INPUT_DATA!$B:$B,"S"))</f>
        <v>0</v>
      </c>
      <c r="L25" s="206">
        <f>IF($C25=0,"",SUMIFS(INPUT_DATA!BA:BA,INPUT_DATA!$A:$A,$C25,INPUT_DATA!$B:$B,"S"))</f>
        <v>0</v>
      </c>
      <c r="M25" s="206">
        <f>IF($C25=0,"",SUMIFS(INPUT_DATA!BB:BB,INPUT_DATA!$A:$A,$C25,INPUT_DATA!$B:$B,"S"))</f>
        <v>0</v>
      </c>
      <c r="N25" s="206">
        <f>IF($C25=0,"",SUMIFS(INPUT_DATA!BC:BC,INPUT_DATA!$A:$A,$C25,INPUT_DATA!$B:$B,"S"))</f>
        <v>98997.19</v>
      </c>
      <c r="O25" s="206">
        <f>IF($C25=0,"",SUMIFS(INPUT_DATA!BD:BD,INPUT_DATA!$A:$A,$C25,INPUT_DATA!$B:$B,"S"))</f>
        <v>0</v>
      </c>
      <c r="P25" s="206">
        <f>IF($C25=0,"",SUMIFS(INPUT_DATA!BE:BE,INPUT_DATA!$A:$A,$C25,INPUT_DATA!$B:$B,"S"))</f>
        <v>0</v>
      </c>
      <c r="Q25" s="208">
        <f t="shared" si="2"/>
        <v>9399623.25</v>
      </c>
      <c r="R25" s="209">
        <f>IF($C25=0,"",SUMIFS(INPUT_DATA!BG:BG,INPUT_DATA!$A:$A,$C25,INPUT_DATA!$B:$B,"S"))</f>
        <v>0</v>
      </c>
      <c r="S25" s="209">
        <f>IF($C25=0,"",SUMIFS(INPUT_DATA!BH:BH,INPUT_DATA!$A:$A,$C25,INPUT_DATA!$B:$B,"S"))</f>
        <v>0</v>
      </c>
      <c r="T25" s="208">
        <f t="shared" si="3"/>
        <v>74831799.950000003</v>
      </c>
      <c r="U25" s="210">
        <f>IF($C25=0,"",SUMIFS(INPUT_DATA!BK:BK,INPUT_DATA!$A:$A,$C25,INPUT_DATA!$B:$B,"S"))</f>
        <v>74831799.950000003</v>
      </c>
      <c r="V25" s="214">
        <f t="shared" si="4"/>
        <v>0</v>
      </c>
      <c r="W25" s="212"/>
      <c r="X25" s="205">
        <f>IF($C25=0,"",SUMIFS(INPUT_DATA!AT:AT,INPUT_DATA!$A:$A,$C25,INPUT_DATA!$B:$B,"D"))</f>
        <v>1716.2</v>
      </c>
      <c r="Y25" s="206">
        <f>IF($C25=0,"",SUMIFS(INPUT_DATA!AU:AU,INPUT_DATA!$A:$A,$C25,INPUT_DATA!$B:$B,"D"))</f>
        <v>0</v>
      </c>
      <c r="Z25" s="206">
        <f>IF($C25=0,"",SUMIFS(INPUT_DATA!AV:AV,INPUT_DATA!$A:$A,$C25,INPUT_DATA!$B:$B,"D"))</f>
        <v>0</v>
      </c>
      <c r="AA25" s="207">
        <f t="shared" si="6"/>
        <v>1716.2</v>
      </c>
      <c r="AB25" s="206">
        <f>IF($C25=0,"",SUMIFS(INPUT_DATA!AX:AX,INPUT_DATA!$A:$A,$C25,INPUT_DATA!$B:$B,"D"))</f>
        <v>756.14</v>
      </c>
      <c r="AC25" s="206">
        <f>IF($C25=0,"",SUMIFS(INPUT_DATA!AY:AY,INPUT_DATA!$A:$A,$C25,INPUT_DATA!$B:$B,"D"))</f>
        <v>0</v>
      </c>
      <c r="AD25" s="206">
        <f>IF($C25=0,"",SUMIFS(INPUT_DATA!AZ:AZ,INPUT_DATA!$A:$A,$C25,INPUT_DATA!$B:$B,"D"))</f>
        <v>0</v>
      </c>
      <c r="AE25" s="206">
        <f>IF($C25=0,"",SUMIFS(INPUT_DATA!BA:BA,INPUT_DATA!$A:$A,$C25,INPUT_DATA!$B:$B,"D"))</f>
        <v>0</v>
      </c>
      <c r="AF25" s="206">
        <f>IF($C25=0,"",SUMIFS(INPUT_DATA!BB:BB,INPUT_DATA!$A:$A,$C25,INPUT_DATA!$B:$B,"D"))</f>
        <v>0</v>
      </c>
      <c r="AG25" s="206">
        <f>IF($C25=0,"",SUMIFS(INPUT_DATA!BC:BC,INPUT_DATA!$A:$A,$C25,INPUT_DATA!$B:$B,"D"))</f>
        <v>0</v>
      </c>
      <c r="AH25" s="206">
        <f>IF($C25=0,"",SUMIFS(INPUT_DATA!BD:BD,INPUT_DATA!$A:$A,$C25,INPUT_DATA!$B:$B,"D"))</f>
        <v>0</v>
      </c>
      <c r="AI25" s="206">
        <f>IF($C25=0,"",SUMIFS(INPUT_DATA!BE:BE,INPUT_DATA!$A:$A,$C25,INPUT_DATA!$B:$B,"D"))</f>
        <v>0</v>
      </c>
      <c r="AJ25" s="208">
        <f t="shared" si="7"/>
        <v>756.14</v>
      </c>
      <c r="AK25" s="209">
        <f>IF($C25=0,"",SUMIFS(INPUT_DATA!BG:BG,INPUT_DATA!$A:$A,$C25,INPUT_DATA!$B:$B,"D"))</f>
        <v>0</v>
      </c>
      <c r="AL25" s="209">
        <f>IF($C25=0,"",SUMIFS(INPUT_DATA!BH:BH,INPUT_DATA!$A:$A,$C25,INPUT_DATA!$B:$B,"D"))</f>
        <v>0</v>
      </c>
      <c r="AM25" s="208">
        <f t="shared" si="8"/>
        <v>2472.34</v>
      </c>
      <c r="AN25" s="210">
        <f>IF($C25=0,"",SUMIFS(INPUT_DATA!BK:BK,INPUT_DATA!$A:$A,$C25,INPUT_DATA!$B:$B,"D"))</f>
        <v>2472.34</v>
      </c>
      <c r="AO25" s="211">
        <f t="shared" si="9"/>
        <v>0</v>
      </c>
      <c r="AP25" s="212"/>
      <c r="AR25" s="211">
        <f t="shared" si="5"/>
        <v>74834272.290000007</v>
      </c>
      <c r="AT25" s="203">
        <f>IF($C25=0,"",'02 - Monthly Asset Follow up'!E29+'02 - Monthly Asset Follow up'!F29-'02 - Monthly Asset Follow up'!V29+'02 - Monthly Asset Follow up'!Y29-H25)</f>
        <v>0</v>
      </c>
      <c r="AU25" s="203">
        <f>IF($C25=0,"",'02 - Monthly Asset Follow up'!BB29+'02 - Monthly Asset Follow up'!BC29-'02 - Monthly Asset Follow up'!BR29+'02 - Monthly Asset Follow up'!BU29-AA25)</f>
        <v>0</v>
      </c>
      <c r="AW25" s="215"/>
    </row>
    <row r="26" spans="2:49">
      <c r="B26" s="1573">
        <f t="shared" si="0"/>
        <v>45839</v>
      </c>
      <c r="C26" s="1574">
        <f>'02 - Monthly Asset Follow up'!B30</f>
        <v>45869</v>
      </c>
      <c r="D26" s="212"/>
      <c r="E26" s="205">
        <f>IF($C26=0,"",SUMIFS(INPUT_DATA!AT:AT,INPUT_DATA!$A:$A,$C26,INPUT_DATA!$B:$B,"S"))</f>
        <v>41219124.729999997</v>
      </c>
      <c r="F26" s="206">
        <f>IF($C26=0,"",SUMIFS(INPUT_DATA!AU:AU,INPUT_DATA!$A:$A,$C26,INPUT_DATA!$B:$B,"S"))</f>
        <v>164764.35</v>
      </c>
      <c r="G26" s="206">
        <f>IF($C26=0,"",SUMIFS(INPUT_DATA!AV:AV,INPUT_DATA!$A:$A,$C26,INPUT_DATA!$B:$B,"S"))</f>
        <v>23530806</v>
      </c>
      <c r="H26" s="213">
        <f t="shared" si="1"/>
        <v>64914695.079999998</v>
      </c>
      <c r="I26" s="206">
        <f>IF($C26=0,"",SUMIFS(INPUT_DATA!AX:AX,INPUT_DATA!$A:$A,$C26,INPUT_DATA!$B:$B,"S"))</f>
        <v>9325630.4000000004</v>
      </c>
      <c r="J26" s="206">
        <f>IF($C26=0,"",SUMIFS(INPUT_DATA!AY:AY,INPUT_DATA!$A:$A,$C26,INPUT_DATA!$B:$B,"S"))</f>
        <v>32176.720000000001</v>
      </c>
      <c r="K26" s="206">
        <f>IF($C26=0,"",SUMIFS(INPUT_DATA!AZ:AZ,INPUT_DATA!$A:$A,$C26,INPUT_DATA!$B:$B,"S"))</f>
        <v>0</v>
      </c>
      <c r="L26" s="206">
        <f>IF($C26=0,"",SUMIFS(INPUT_DATA!BA:BA,INPUT_DATA!$A:$A,$C26,INPUT_DATA!$B:$B,"S"))</f>
        <v>0</v>
      </c>
      <c r="M26" s="206">
        <f>IF($C26=0,"",SUMIFS(INPUT_DATA!BB:BB,INPUT_DATA!$A:$A,$C26,INPUT_DATA!$B:$B,"S"))</f>
        <v>0</v>
      </c>
      <c r="N26" s="206">
        <f>IF($C26=0,"",SUMIFS(INPUT_DATA!BC:BC,INPUT_DATA!$A:$A,$C26,INPUT_DATA!$B:$B,"S"))</f>
        <v>100154.2</v>
      </c>
      <c r="O26" s="206">
        <f>IF($C26=0,"",SUMIFS(INPUT_DATA!BD:BD,INPUT_DATA!$A:$A,$C26,INPUT_DATA!$B:$B,"S"))</f>
        <v>0</v>
      </c>
      <c r="P26" s="206">
        <f>IF($C26=0,"",SUMIFS(INPUT_DATA!BE:BE,INPUT_DATA!$A:$A,$C26,INPUT_DATA!$B:$B,"S"))</f>
        <v>0</v>
      </c>
      <c r="Q26" s="208">
        <f t="shared" si="2"/>
        <v>9457961.3200000003</v>
      </c>
      <c r="R26" s="209">
        <f>IF($C26=0,"",SUMIFS(INPUT_DATA!BG:BG,INPUT_DATA!$A:$A,$C26,INPUT_DATA!$B:$B,"S"))</f>
        <v>0</v>
      </c>
      <c r="S26" s="209">
        <f>IF($C26=0,"",SUMIFS(INPUT_DATA!BH:BH,INPUT_DATA!$A:$A,$C26,INPUT_DATA!$B:$B,"S"))</f>
        <v>0</v>
      </c>
      <c r="T26" s="208">
        <f t="shared" si="3"/>
        <v>74372656.400000006</v>
      </c>
      <c r="U26" s="210">
        <f>IF($C26=0,"",SUMIFS(INPUT_DATA!BK:BK,INPUT_DATA!$A:$A,$C26,INPUT_DATA!$B:$B,"S"))</f>
        <v>74372656.400000006</v>
      </c>
      <c r="V26" s="214">
        <f t="shared" si="4"/>
        <v>0</v>
      </c>
      <c r="W26" s="212"/>
      <c r="X26" s="205">
        <f>IF($C26=0,"",SUMIFS(INPUT_DATA!AT:AT,INPUT_DATA!$A:$A,$C26,INPUT_DATA!$B:$B,"D"))</f>
        <v>2736.21</v>
      </c>
      <c r="Y26" s="206">
        <f>IF($C26=0,"",SUMIFS(INPUT_DATA!AU:AU,INPUT_DATA!$A:$A,$C26,INPUT_DATA!$B:$B,"D"))</f>
        <v>2013.48</v>
      </c>
      <c r="Z26" s="206">
        <f>IF($C26=0,"",SUMIFS(INPUT_DATA!AV:AV,INPUT_DATA!$A:$A,$C26,INPUT_DATA!$B:$B,"D"))</f>
        <v>0</v>
      </c>
      <c r="AA26" s="207">
        <f t="shared" si="6"/>
        <v>4749.6900000000005</v>
      </c>
      <c r="AB26" s="206">
        <f>IF($C26=0,"",SUMIFS(INPUT_DATA!AX:AX,INPUT_DATA!$A:$A,$C26,INPUT_DATA!$B:$B,"D"))</f>
        <v>984.03</v>
      </c>
      <c r="AC26" s="206">
        <f>IF($C26=0,"",SUMIFS(INPUT_DATA!AY:AY,INPUT_DATA!$A:$A,$C26,INPUT_DATA!$B:$B,"D"))</f>
        <v>102.49</v>
      </c>
      <c r="AD26" s="206">
        <f>IF($C26=0,"",SUMIFS(INPUT_DATA!AZ:AZ,INPUT_DATA!$A:$A,$C26,INPUT_DATA!$B:$B,"D"))</f>
        <v>0</v>
      </c>
      <c r="AE26" s="206">
        <f>IF($C26=0,"",SUMIFS(INPUT_DATA!BA:BA,INPUT_DATA!$A:$A,$C26,INPUT_DATA!$B:$B,"D"))</f>
        <v>0</v>
      </c>
      <c r="AF26" s="206">
        <f>IF($C26=0,"",SUMIFS(INPUT_DATA!BB:BB,INPUT_DATA!$A:$A,$C26,INPUT_DATA!$B:$B,"D"))</f>
        <v>0</v>
      </c>
      <c r="AG26" s="206">
        <f>IF($C26=0,"",SUMIFS(INPUT_DATA!BC:BC,INPUT_DATA!$A:$A,$C26,INPUT_DATA!$B:$B,"D"))</f>
        <v>0</v>
      </c>
      <c r="AH26" s="206">
        <f>IF($C26=0,"",SUMIFS(INPUT_DATA!BD:BD,INPUT_DATA!$A:$A,$C26,INPUT_DATA!$B:$B,"D"))</f>
        <v>0</v>
      </c>
      <c r="AI26" s="206">
        <f>IF($C26=0,"",SUMIFS(INPUT_DATA!BE:BE,INPUT_DATA!$A:$A,$C26,INPUT_DATA!$B:$B,"D"))</f>
        <v>0</v>
      </c>
      <c r="AJ26" s="208">
        <f t="shared" si="7"/>
        <v>1086.52</v>
      </c>
      <c r="AK26" s="209">
        <f>IF($C26=0,"",SUMIFS(INPUT_DATA!BG:BG,INPUT_DATA!$A:$A,$C26,INPUT_DATA!$B:$B,"D"))</f>
        <v>0</v>
      </c>
      <c r="AL26" s="209">
        <f>IF($C26=0,"",SUMIFS(INPUT_DATA!BH:BH,INPUT_DATA!$A:$A,$C26,INPUT_DATA!$B:$B,"D"))</f>
        <v>0</v>
      </c>
      <c r="AM26" s="208">
        <f t="shared" si="8"/>
        <v>5836.2100000000009</v>
      </c>
      <c r="AN26" s="210">
        <f>IF($C26=0,"",SUMIFS(INPUT_DATA!BK:BK,INPUT_DATA!$A:$A,$C26,INPUT_DATA!$B:$B,"D"))</f>
        <v>5836.21</v>
      </c>
      <c r="AO26" s="211">
        <f t="shared" si="9"/>
        <v>9.0949470177292824E-13</v>
      </c>
      <c r="AP26" s="212"/>
      <c r="AR26" s="211">
        <f t="shared" si="5"/>
        <v>74378492.609999999</v>
      </c>
      <c r="AT26" s="203">
        <f>IF($C26=0,"",'02 - Monthly Asset Follow up'!E30+'02 - Monthly Asset Follow up'!F30-'02 - Monthly Asset Follow up'!V30+'02 - Monthly Asset Follow up'!Y30-H26)</f>
        <v>0</v>
      </c>
      <c r="AU26" s="203">
        <f>IF($C26=0,"",'02 - Monthly Asset Follow up'!BB30+'02 - Monthly Asset Follow up'!BC30-'02 - Monthly Asset Follow up'!BR30+'02 - Monthly Asset Follow up'!BU30-AA26)</f>
        <v>0</v>
      </c>
      <c r="AW26" s="215"/>
    </row>
    <row r="27" spans="2:49">
      <c r="B27" s="1573">
        <f t="shared" si="0"/>
        <v>45809</v>
      </c>
      <c r="C27" s="1574">
        <f>'02 - Monthly Asset Follow up'!B31</f>
        <v>45838</v>
      </c>
      <c r="D27" s="212"/>
      <c r="E27" s="205">
        <f>IF($C27=0,"",SUMIFS(INPUT_DATA!AT:AT,INPUT_DATA!$A:$A,$C27,INPUT_DATA!$B:$B,"S"))</f>
        <v>41181100.240000002</v>
      </c>
      <c r="F27" s="206">
        <f>IF($C27=0,"",SUMIFS(INPUT_DATA!AU:AU,INPUT_DATA!$A:$A,$C27,INPUT_DATA!$B:$B,"S"))</f>
        <v>129163.94</v>
      </c>
      <c r="G27" s="206">
        <f>IF($C27=0,"",SUMIFS(INPUT_DATA!AV:AV,INPUT_DATA!$A:$A,$C27,INPUT_DATA!$B:$B,"S"))</f>
        <v>17402933.100000001</v>
      </c>
      <c r="H27" s="213">
        <f t="shared" si="1"/>
        <v>58713197.280000001</v>
      </c>
      <c r="I27" s="206">
        <f>IF($C27=0,"",SUMIFS(INPUT_DATA!AX:AX,INPUT_DATA!$A:$A,$C27,INPUT_DATA!$B:$B,"S"))</f>
        <v>9425318.9800000004</v>
      </c>
      <c r="J27" s="206">
        <f>IF($C27=0,"",SUMIFS(INPUT_DATA!AY:AY,INPUT_DATA!$A:$A,$C27,INPUT_DATA!$B:$B,"S"))</f>
        <v>26974.45</v>
      </c>
      <c r="K27" s="206">
        <f>IF($C27=0,"",SUMIFS(INPUT_DATA!AZ:AZ,INPUT_DATA!$A:$A,$C27,INPUT_DATA!$B:$B,"S"))</f>
        <v>0</v>
      </c>
      <c r="L27" s="206">
        <f>IF($C27=0,"",SUMIFS(INPUT_DATA!BA:BA,INPUT_DATA!$A:$A,$C27,INPUT_DATA!$B:$B,"S"))</f>
        <v>0</v>
      </c>
      <c r="M27" s="206">
        <f>IF($C27=0,"",SUMIFS(INPUT_DATA!BB:BB,INPUT_DATA!$A:$A,$C27,INPUT_DATA!$B:$B,"S"))</f>
        <v>0</v>
      </c>
      <c r="N27" s="206">
        <f>IF($C27=0,"",SUMIFS(INPUT_DATA!BC:BC,INPUT_DATA!$A:$A,$C27,INPUT_DATA!$B:$B,"S"))</f>
        <v>89792.07</v>
      </c>
      <c r="O27" s="206">
        <f>IF($C27=0,"",SUMIFS(INPUT_DATA!BD:BD,INPUT_DATA!$A:$A,$C27,INPUT_DATA!$B:$B,"S"))</f>
        <v>0</v>
      </c>
      <c r="P27" s="206">
        <f>IF($C27=0,"",SUMIFS(INPUT_DATA!BE:BE,INPUT_DATA!$A:$A,$C27,INPUT_DATA!$B:$B,"S"))</f>
        <v>0</v>
      </c>
      <c r="Q27" s="208">
        <f t="shared" si="2"/>
        <v>9542085.5</v>
      </c>
      <c r="R27" s="209">
        <f>IF($C27=0,"",SUMIFS(INPUT_DATA!BG:BG,INPUT_DATA!$A:$A,$C27,INPUT_DATA!$B:$B,"S"))</f>
        <v>0</v>
      </c>
      <c r="S27" s="209">
        <f>IF($C27=0,"",SUMIFS(INPUT_DATA!BH:BH,INPUT_DATA!$A:$A,$C27,INPUT_DATA!$B:$B,"S"))</f>
        <v>0</v>
      </c>
      <c r="T27" s="208">
        <f t="shared" si="3"/>
        <v>68255282.780000001</v>
      </c>
      <c r="U27" s="210">
        <f>IF($C27=0,"",SUMIFS(INPUT_DATA!BK:BK,INPUT_DATA!$A:$A,$C27,INPUT_DATA!$B:$B,"S"))</f>
        <v>68255282.780000001</v>
      </c>
      <c r="V27" s="214">
        <f t="shared" si="4"/>
        <v>0</v>
      </c>
      <c r="W27" s="212"/>
      <c r="X27" s="205">
        <f>IF($C27=0,"",SUMIFS(INPUT_DATA!AT:AT,INPUT_DATA!$A:$A,$C27,INPUT_DATA!$B:$B,"D"))</f>
        <v>7323</v>
      </c>
      <c r="Y27" s="206">
        <f>IF($C27=0,"",SUMIFS(INPUT_DATA!AU:AU,INPUT_DATA!$A:$A,$C27,INPUT_DATA!$B:$B,"D"))</f>
        <v>0</v>
      </c>
      <c r="Z27" s="206">
        <f>IF($C27=0,"",SUMIFS(INPUT_DATA!AV:AV,INPUT_DATA!$A:$A,$C27,INPUT_DATA!$B:$B,"D"))</f>
        <v>0</v>
      </c>
      <c r="AA27" s="207">
        <f t="shared" si="6"/>
        <v>7323</v>
      </c>
      <c r="AB27" s="206">
        <f>IF($C27=0,"",SUMIFS(INPUT_DATA!AX:AX,INPUT_DATA!$A:$A,$C27,INPUT_DATA!$B:$B,"D"))</f>
        <v>1442.27</v>
      </c>
      <c r="AC27" s="206">
        <f>IF($C27=0,"",SUMIFS(INPUT_DATA!AY:AY,INPUT_DATA!$A:$A,$C27,INPUT_DATA!$B:$B,"D"))</f>
        <v>0</v>
      </c>
      <c r="AD27" s="206">
        <f>IF($C27=0,"",SUMIFS(INPUT_DATA!AZ:AZ,INPUT_DATA!$A:$A,$C27,INPUT_DATA!$B:$B,"D"))</f>
        <v>0</v>
      </c>
      <c r="AE27" s="206">
        <f>IF($C27=0,"",SUMIFS(INPUT_DATA!BA:BA,INPUT_DATA!$A:$A,$C27,INPUT_DATA!$B:$B,"D"))</f>
        <v>0</v>
      </c>
      <c r="AF27" s="206">
        <f>IF($C27=0,"",SUMIFS(INPUT_DATA!BB:BB,INPUT_DATA!$A:$A,$C27,INPUT_DATA!$B:$B,"D"))</f>
        <v>0</v>
      </c>
      <c r="AG27" s="206">
        <f>IF($C27=0,"",SUMIFS(INPUT_DATA!BC:BC,INPUT_DATA!$A:$A,$C27,INPUT_DATA!$B:$B,"D"))</f>
        <v>0</v>
      </c>
      <c r="AH27" s="206">
        <f>IF($C27=0,"",SUMIFS(INPUT_DATA!BD:BD,INPUT_DATA!$A:$A,$C27,INPUT_DATA!$B:$B,"D"))</f>
        <v>0</v>
      </c>
      <c r="AI27" s="206">
        <f>IF($C27=0,"",SUMIFS(INPUT_DATA!BE:BE,INPUT_DATA!$A:$A,$C27,INPUT_DATA!$B:$B,"D"))</f>
        <v>0</v>
      </c>
      <c r="AJ27" s="208">
        <f t="shared" si="7"/>
        <v>1442.27</v>
      </c>
      <c r="AK27" s="209">
        <f>IF($C27=0,"",SUMIFS(INPUT_DATA!BG:BG,INPUT_DATA!$A:$A,$C27,INPUT_DATA!$B:$B,"D"))</f>
        <v>0</v>
      </c>
      <c r="AL27" s="209">
        <f>IF($C27=0,"",SUMIFS(INPUT_DATA!BH:BH,INPUT_DATA!$A:$A,$C27,INPUT_DATA!$B:$B,"D"))</f>
        <v>0</v>
      </c>
      <c r="AM27" s="208">
        <f t="shared" si="8"/>
        <v>8765.27</v>
      </c>
      <c r="AN27" s="210">
        <f>IF($C27=0,"",SUMIFS(INPUT_DATA!BK:BK,INPUT_DATA!$A:$A,$C27,INPUT_DATA!$B:$B,"D"))</f>
        <v>8765.27</v>
      </c>
      <c r="AO27" s="211">
        <f t="shared" si="9"/>
        <v>0</v>
      </c>
      <c r="AP27" s="212"/>
      <c r="AR27" s="211">
        <f t="shared" si="5"/>
        <v>68264048.049999997</v>
      </c>
      <c r="AT27" s="203">
        <f>IF($C27=0,"",'02 - Monthly Asset Follow up'!E31+'02 - Monthly Asset Follow up'!F31-'02 - Monthly Asset Follow up'!V31+'02 - Monthly Asset Follow up'!Y31-H27)</f>
        <v>-7.4505805969238281E-9</v>
      </c>
      <c r="AU27" s="203">
        <f>IF($C27=0,"",'02 - Monthly Asset Follow up'!BB31+'02 - Monthly Asset Follow up'!BC31-'02 - Monthly Asset Follow up'!BR31+'02 - Monthly Asset Follow up'!BU31-AA27)</f>
        <v>0</v>
      </c>
      <c r="AW27" s="215"/>
    </row>
    <row r="28" spans="2:49">
      <c r="B28" s="1573">
        <f t="shared" si="0"/>
        <v>45778</v>
      </c>
      <c r="C28" s="1574">
        <f>'02 - Monthly Asset Follow up'!B32</f>
        <v>45808</v>
      </c>
      <c r="D28" s="212"/>
      <c r="E28" s="205">
        <f>IF($C28=0,"",SUMIFS(INPUT_DATA!AT:AT,INPUT_DATA!$A:$A,$C28,INPUT_DATA!$B:$B,"S"))</f>
        <v>41514607.759999998</v>
      </c>
      <c r="F28" s="206">
        <f>IF($C28=0,"",SUMIFS(INPUT_DATA!AU:AU,INPUT_DATA!$A:$A,$C28,INPUT_DATA!$B:$B,"S"))</f>
        <v>103621.29</v>
      </c>
      <c r="G28" s="206">
        <f>IF($C28=0,"",SUMIFS(INPUT_DATA!AV:AV,INPUT_DATA!$A:$A,$C28,INPUT_DATA!$B:$B,"S"))</f>
        <v>19519847.550000001</v>
      </c>
      <c r="H28" s="213">
        <f t="shared" si="1"/>
        <v>61138076.599999994</v>
      </c>
      <c r="I28" s="206">
        <f>IF($C28=0,"",SUMIFS(INPUT_DATA!AX:AX,INPUT_DATA!$A:$A,$C28,INPUT_DATA!$B:$B,"S"))</f>
        <v>9486828.6500000004</v>
      </c>
      <c r="J28" s="206">
        <f>IF($C28=0,"",SUMIFS(INPUT_DATA!AY:AY,INPUT_DATA!$A:$A,$C28,INPUT_DATA!$B:$B,"S"))</f>
        <v>18039.490000000002</v>
      </c>
      <c r="K28" s="206">
        <f>IF($C28=0,"",SUMIFS(INPUT_DATA!AZ:AZ,INPUT_DATA!$A:$A,$C28,INPUT_DATA!$B:$B,"S"))</f>
        <v>0</v>
      </c>
      <c r="L28" s="206">
        <f>IF($C28=0,"",SUMIFS(INPUT_DATA!BA:BA,INPUT_DATA!$A:$A,$C28,INPUT_DATA!$B:$B,"S"))</f>
        <v>0</v>
      </c>
      <c r="M28" s="206">
        <f>IF($C28=0,"",SUMIFS(INPUT_DATA!BB:BB,INPUT_DATA!$A:$A,$C28,INPUT_DATA!$B:$B,"S"))</f>
        <v>0</v>
      </c>
      <c r="N28" s="206">
        <f>IF($C28=0,"",SUMIFS(INPUT_DATA!BC:BC,INPUT_DATA!$A:$A,$C28,INPUT_DATA!$B:$B,"S"))</f>
        <v>66814.11</v>
      </c>
      <c r="O28" s="206">
        <f>IF($C28=0,"",SUMIFS(INPUT_DATA!BD:BD,INPUT_DATA!$A:$A,$C28,INPUT_DATA!$B:$B,"S"))</f>
        <v>0</v>
      </c>
      <c r="P28" s="206">
        <f>IF($C28=0,"",SUMIFS(INPUT_DATA!BE:BE,INPUT_DATA!$A:$A,$C28,INPUT_DATA!$B:$B,"S"))</f>
        <v>0</v>
      </c>
      <c r="Q28" s="208">
        <f t="shared" si="2"/>
        <v>9571682.25</v>
      </c>
      <c r="R28" s="209">
        <f>IF($C28=0,"",SUMIFS(INPUT_DATA!BG:BG,INPUT_DATA!$A:$A,$C28,INPUT_DATA!$B:$B,"S"))</f>
        <v>0</v>
      </c>
      <c r="S28" s="209">
        <f>IF($C28=0,"",SUMIFS(INPUT_DATA!BH:BH,INPUT_DATA!$A:$A,$C28,INPUT_DATA!$B:$B,"S"))</f>
        <v>0</v>
      </c>
      <c r="T28" s="208">
        <f t="shared" si="3"/>
        <v>70709758.849999994</v>
      </c>
      <c r="U28" s="210">
        <f>IF($C28=0,"",SUMIFS(INPUT_DATA!BK:BK,INPUT_DATA!$A:$A,$C28,INPUT_DATA!$B:$B,"S"))</f>
        <v>70709758.849999994</v>
      </c>
      <c r="V28" s="214">
        <f t="shared" si="4"/>
        <v>0</v>
      </c>
      <c r="W28" s="212"/>
      <c r="X28" s="205">
        <f>IF($C28=0,"",SUMIFS(INPUT_DATA!AT:AT,INPUT_DATA!$A:$A,$C28,INPUT_DATA!$B:$B,"D"))</f>
        <v>9058.5400000000009</v>
      </c>
      <c r="Y28" s="206">
        <f>IF($C28=0,"",SUMIFS(INPUT_DATA!AU:AU,INPUT_DATA!$A:$A,$C28,INPUT_DATA!$B:$B,"D"))</f>
        <v>1846.72</v>
      </c>
      <c r="Z28" s="206">
        <f>IF($C28=0,"",SUMIFS(INPUT_DATA!AV:AV,INPUT_DATA!$A:$A,$C28,INPUT_DATA!$B:$B,"D"))</f>
        <v>0</v>
      </c>
      <c r="AA28" s="207">
        <f t="shared" si="6"/>
        <v>10905.26</v>
      </c>
      <c r="AB28" s="206">
        <f>IF($C28=0,"",SUMIFS(INPUT_DATA!AX:AX,INPUT_DATA!$A:$A,$C28,INPUT_DATA!$B:$B,"D"))</f>
        <v>2777.64</v>
      </c>
      <c r="AC28" s="206">
        <f>IF($C28=0,"",SUMIFS(INPUT_DATA!AY:AY,INPUT_DATA!$A:$A,$C28,INPUT_DATA!$B:$B,"D"))</f>
        <v>375.72</v>
      </c>
      <c r="AD28" s="206">
        <f>IF($C28=0,"",SUMIFS(INPUT_DATA!AZ:AZ,INPUT_DATA!$A:$A,$C28,INPUT_DATA!$B:$B,"D"))</f>
        <v>0</v>
      </c>
      <c r="AE28" s="206">
        <f>IF($C28=0,"",SUMIFS(INPUT_DATA!BA:BA,INPUT_DATA!$A:$A,$C28,INPUT_DATA!$B:$B,"D"))</f>
        <v>0</v>
      </c>
      <c r="AF28" s="206">
        <f>IF($C28=0,"",SUMIFS(INPUT_DATA!BB:BB,INPUT_DATA!$A:$A,$C28,INPUT_DATA!$B:$B,"D"))</f>
        <v>0</v>
      </c>
      <c r="AG28" s="206">
        <f>IF($C28=0,"",SUMIFS(INPUT_DATA!BC:BC,INPUT_DATA!$A:$A,$C28,INPUT_DATA!$B:$B,"D"))</f>
        <v>0</v>
      </c>
      <c r="AH28" s="206">
        <f>IF($C28=0,"",SUMIFS(INPUT_DATA!BD:BD,INPUT_DATA!$A:$A,$C28,INPUT_DATA!$B:$B,"D"))</f>
        <v>0</v>
      </c>
      <c r="AI28" s="206">
        <f>IF($C28=0,"",SUMIFS(INPUT_DATA!BE:BE,INPUT_DATA!$A:$A,$C28,INPUT_DATA!$B:$B,"D"))</f>
        <v>0</v>
      </c>
      <c r="AJ28" s="208">
        <f t="shared" si="7"/>
        <v>3153.3599999999997</v>
      </c>
      <c r="AK28" s="209">
        <f>IF($C28=0,"",SUMIFS(INPUT_DATA!BG:BG,INPUT_DATA!$A:$A,$C28,INPUT_DATA!$B:$B,"D"))</f>
        <v>0</v>
      </c>
      <c r="AL28" s="209">
        <f>IF($C28=0,"",SUMIFS(INPUT_DATA!BH:BH,INPUT_DATA!$A:$A,$C28,INPUT_DATA!$B:$B,"D"))</f>
        <v>0</v>
      </c>
      <c r="AM28" s="208">
        <f t="shared" si="8"/>
        <v>14058.619999999999</v>
      </c>
      <c r="AN28" s="210">
        <f>IF($C28=0,"",SUMIFS(INPUT_DATA!BK:BK,INPUT_DATA!$A:$A,$C28,INPUT_DATA!$B:$B,"D"))</f>
        <v>14058.62</v>
      </c>
      <c r="AO28" s="211">
        <f t="shared" si="9"/>
        <v>-1.8189894035458565E-12</v>
      </c>
      <c r="AP28" s="212"/>
      <c r="AR28" s="211">
        <f t="shared" si="5"/>
        <v>70723817.469999999</v>
      </c>
      <c r="AT28" s="203">
        <f>IF($C28=0,"",'02 - Monthly Asset Follow up'!E32+'02 - Monthly Asset Follow up'!F32-'02 - Monthly Asset Follow up'!V32+'02 - Monthly Asset Follow up'!Y32-H28)</f>
        <v>7.4505805969238281E-9</v>
      </c>
      <c r="AU28" s="203">
        <f>IF($C28=0,"",'02 - Monthly Asset Follow up'!BB32+'02 - Monthly Asset Follow up'!BC32-'02 - Monthly Asset Follow up'!BR32+'02 - Monthly Asset Follow up'!BU32-AA28)</f>
        <v>0</v>
      </c>
      <c r="AW28" s="215"/>
    </row>
    <row r="29" spans="2:49">
      <c r="B29" s="1573">
        <f t="shared" si="0"/>
        <v>45748</v>
      </c>
      <c r="C29" s="1574">
        <f>'02 - Monthly Asset Follow up'!B33</f>
        <v>45777</v>
      </c>
      <c r="D29" s="212"/>
      <c r="E29" s="205">
        <f>IF($C29=0,"",SUMIFS(INPUT_DATA!AT:AT,INPUT_DATA!$A:$A,$C29,INPUT_DATA!$B:$B,"S"))</f>
        <v>41307849.829999998</v>
      </c>
      <c r="F29" s="206">
        <f>IF($C29=0,"",SUMIFS(INPUT_DATA!AU:AU,INPUT_DATA!$A:$A,$C29,INPUT_DATA!$B:$B,"S"))</f>
        <v>63727.519999999997</v>
      </c>
      <c r="G29" s="206">
        <f>IF($C29=0,"",SUMIFS(INPUT_DATA!AV:AV,INPUT_DATA!$A:$A,$C29,INPUT_DATA!$B:$B,"S"))</f>
        <v>14842897.939999999</v>
      </c>
      <c r="H29" s="213">
        <f t="shared" si="1"/>
        <v>56214475.289999999</v>
      </c>
      <c r="I29" s="206">
        <f>IF($C29=0,"",SUMIFS(INPUT_DATA!AX:AX,INPUT_DATA!$A:$A,$C29,INPUT_DATA!$B:$B,"S"))</f>
        <v>9577619.2100000009</v>
      </c>
      <c r="J29" s="206">
        <f>IF($C29=0,"",SUMIFS(INPUT_DATA!AY:AY,INPUT_DATA!$A:$A,$C29,INPUT_DATA!$B:$B,"S"))</f>
        <v>27098.03</v>
      </c>
      <c r="K29" s="206">
        <f>IF($C29=0,"",SUMIFS(INPUT_DATA!AZ:AZ,INPUT_DATA!$A:$A,$C29,INPUT_DATA!$B:$B,"S"))</f>
        <v>0</v>
      </c>
      <c r="L29" s="206">
        <f>IF($C29=0,"",SUMIFS(INPUT_DATA!BA:BA,INPUT_DATA!$A:$A,$C29,INPUT_DATA!$B:$B,"S"))</f>
        <v>0</v>
      </c>
      <c r="M29" s="206">
        <f>IF($C29=0,"",SUMIFS(INPUT_DATA!BB:BB,INPUT_DATA!$A:$A,$C29,INPUT_DATA!$B:$B,"S"))</f>
        <v>0</v>
      </c>
      <c r="N29" s="206">
        <f>IF($C29=0,"",SUMIFS(INPUT_DATA!BC:BC,INPUT_DATA!$A:$A,$C29,INPUT_DATA!$B:$B,"S"))</f>
        <v>63036.82</v>
      </c>
      <c r="O29" s="206">
        <f>IF($C29=0,"",SUMIFS(INPUT_DATA!BD:BD,INPUT_DATA!$A:$A,$C29,INPUT_DATA!$B:$B,"S"))</f>
        <v>0</v>
      </c>
      <c r="P29" s="206">
        <f>IF($C29=0,"",SUMIFS(INPUT_DATA!BE:BE,INPUT_DATA!$A:$A,$C29,INPUT_DATA!$B:$B,"S"))</f>
        <v>0</v>
      </c>
      <c r="Q29" s="208">
        <f t="shared" si="2"/>
        <v>9667754.0600000005</v>
      </c>
      <c r="R29" s="209">
        <f>IF($C29=0,"",SUMIFS(INPUT_DATA!BG:BG,INPUT_DATA!$A:$A,$C29,INPUT_DATA!$B:$B,"S"))</f>
        <v>0</v>
      </c>
      <c r="S29" s="209">
        <f>IF($C29=0,"",SUMIFS(INPUT_DATA!BH:BH,INPUT_DATA!$A:$A,$C29,INPUT_DATA!$B:$B,"S"))</f>
        <v>0</v>
      </c>
      <c r="T29" s="208">
        <f t="shared" si="3"/>
        <v>65882229.350000001</v>
      </c>
      <c r="U29" s="210">
        <f>IF($C29=0,"",SUMIFS(INPUT_DATA!BK:BK,INPUT_DATA!$A:$A,$C29,INPUT_DATA!$B:$B,"S"))</f>
        <v>65882229.350000001</v>
      </c>
      <c r="V29" s="214">
        <f t="shared" si="4"/>
        <v>0</v>
      </c>
      <c r="W29" s="212"/>
      <c r="X29" s="205">
        <f>IF($C29=0,"",SUMIFS(INPUT_DATA!AT:AT,INPUT_DATA!$A:$A,$C29,INPUT_DATA!$B:$B,"D"))</f>
        <v>4348.53</v>
      </c>
      <c r="Y29" s="206">
        <f>IF($C29=0,"",SUMIFS(INPUT_DATA!AU:AU,INPUT_DATA!$A:$A,$C29,INPUT_DATA!$B:$B,"D"))</f>
        <v>0</v>
      </c>
      <c r="Z29" s="206">
        <f>IF($C29=0,"",SUMIFS(INPUT_DATA!AV:AV,INPUT_DATA!$A:$A,$C29,INPUT_DATA!$B:$B,"D"))</f>
        <v>0</v>
      </c>
      <c r="AA29" s="207">
        <f t="shared" si="6"/>
        <v>4348.53</v>
      </c>
      <c r="AB29" s="206">
        <f>IF($C29=0,"",SUMIFS(INPUT_DATA!AX:AX,INPUT_DATA!$A:$A,$C29,INPUT_DATA!$B:$B,"D"))</f>
        <v>1458.97</v>
      </c>
      <c r="AC29" s="206">
        <f>IF($C29=0,"",SUMIFS(INPUT_DATA!AY:AY,INPUT_DATA!$A:$A,$C29,INPUT_DATA!$B:$B,"D"))</f>
        <v>0</v>
      </c>
      <c r="AD29" s="206">
        <f>IF($C29=0,"",SUMIFS(INPUT_DATA!AZ:AZ,INPUT_DATA!$A:$A,$C29,INPUT_DATA!$B:$B,"D"))</f>
        <v>0</v>
      </c>
      <c r="AE29" s="206">
        <f>IF($C29=0,"",SUMIFS(INPUT_DATA!BA:BA,INPUT_DATA!$A:$A,$C29,INPUT_DATA!$B:$B,"D"))</f>
        <v>0</v>
      </c>
      <c r="AF29" s="206">
        <f>IF($C29=0,"",SUMIFS(INPUT_DATA!BB:BB,INPUT_DATA!$A:$A,$C29,INPUT_DATA!$B:$B,"D"))</f>
        <v>0</v>
      </c>
      <c r="AG29" s="206">
        <f>IF($C29=0,"",SUMIFS(INPUT_DATA!BC:BC,INPUT_DATA!$A:$A,$C29,INPUT_DATA!$B:$B,"D"))</f>
        <v>0</v>
      </c>
      <c r="AH29" s="206">
        <f>IF($C29=0,"",SUMIFS(INPUT_DATA!BD:BD,INPUT_DATA!$A:$A,$C29,INPUT_DATA!$B:$B,"D"))</f>
        <v>0</v>
      </c>
      <c r="AI29" s="206">
        <f>IF($C29=0,"",SUMIFS(INPUT_DATA!BE:BE,INPUT_DATA!$A:$A,$C29,INPUT_DATA!$B:$B,"D"))</f>
        <v>0</v>
      </c>
      <c r="AJ29" s="208">
        <f t="shared" si="7"/>
        <v>1458.97</v>
      </c>
      <c r="AK29" s="209">
        <f>IF($C29=0,"",SUMIFS(INPUT_DATA!BG:BG,INPUT_DATA!$A:$A,$C29,INPUT_DATA!$B:$B,"D"))</f>
        <v>0</v>
      </c>
      <c r="AL29" s="209">
        <f>IF($C29=0,"",SUMIFS(INPUT_DATA!BH:BH,INPUT_DATA!$A:$A,$C29,INPUT_DATA!$B:$B,"D"))</f>
        <v>0</v>
      </c>
      <c r="AM29" s="208">
        <f t="shared" si="8"/>
        <v>5807.5</v>
      </c>
      <c r="AN29" s="210">
        <f>IF($C29=0,"",SUMIFS(INPUT_DATA!BK:BK,INPUT_DATA!$A:$A,$C29,INPUT_DATA!$B:$B,"D"))</f>
        <v>5807.5</v>
      </c>
      <c r="AO29" s="211">
        <f t="shared" si="9"/>
        <v>0</v>
      </c>
      <c r="AP29" s="212"/>
      <c r="AR29" s="211">
        <f t="shared" si="5"/>
        <v>65888036.850000001</v>
      </c>
      <c r="AT29" s="203">
        <f>IF($C29=0,"",'02 - Monthly Asset Follow up'!E33+'02 - Monthly Asset Follow up'!F33-'02 - Monthly Asset Follow up'!V33+'02 - Monthly Asset Follow up'!Y33-H29)</f>
        <v>0</v>
      </c>
      <c r="AU29" s="203">
        <f>IF($C29=0,"",'02 - Monthly Asset Follow up'!BB33+'02 - Monthly Asset Follow up'!BC33-'02 - Monthly Asset Follow up'!BR33+'02 - Monthly Asset Follow up'!BU33-AA29)</f>
        <v>9.0949470177292824E-13</v>
      </c>
      <c r="AW29" s="215"/>
    </row>
    <row r="30" spans="2:49">
      <c r="B30" s="1573">
        <f t="shared" si="0"/>
        <v>45717</v>
      </c>
      <c r="C30" s="1574">
        <f>'02 - Monthly Asset Follow up'!B34</f>
        <v>45747</v>
      </c>
      <c r="D30" s="212"/>
      <c r="E30" s="205">
        <f>IF($C30=0,"",SUMIFS(INPUT_DATA!AT:AT,INPUT_DATA!$A:$A,$C30,INPUT_DATA!$B:$B,"S"))</f>
        <v>41400952.920000002</v>
      </c>
      <c r="F30" s="206">
        <f>IF($C30=0,"",SUMIFS(INPUT_DATA!AU:AU,INPUT_DATA!$A:$A,$C30,INPUT_DATA!$B:$B,"S"))</f>
        <v>110479.05</v>
      </c>
      <c r="G30" s="206">
        <f>IF($C30=0,"",SUMIFS(INPUT_DATA!AV:AV,INPUT_DATA!$A:$A,$C30,INPUT_DATA!$B:$B,"S"))</f>
        <v>15107591.52</v>
      </c>
      <c r="H30" s="213">
        <f t="shared" si="1"/>
        <v>56619023.489999995</v>
      </c>
      <c r="I30" s="206">
        <f>IF($C30=0,"",SUMIFS(INPUT_DATA!AX:AX,INPUT_DATA!$A:$A,$C30,INPUT_DATA!$B:$B,"S"))</f>
        <v>9615918.6699999999</v>
      </c>
      <c r="J30" s="206">
        <f>IF($C30=0,"",SUMIFS(INPUT_DATA!AY:AY,INPUT_DATA!$A:$A,$C30,INPUT_DATA!$B:$B,"S"))</f>
        <v>26077.64</v>
      </c>
      <c r="K30" s="206">
        <f>IF($C30=0,"",SUMIFS(INPUT_DATA!AZ:AZ,INPUT_DATA!$A:$A,$C30,INPUT_DATA!$B:$B,"S"))</f>
        <v>0</v>
      </c>
      <c r="L30" s="206">
        <f>IF($C30=0,"",SUMIFS(INPUT_DATA!BA:BA,INPUT_DATA!$A:$A,$C30,INPUT_DATA!$B:$B,"S"))</f>
        <v>0</v>
      </c>
      <c r="M30" s="206">
        <f>IF($C30=0,"",SUMIFS(INPUT_DATA!BB:BB,INPUT_DATA!$A:$A,$C30,INPUT_DATA!$B:$B,"S"))</f>
        <v>0</v>
      </c>
      <c r="N30" s="206">
        <f>IF($C30=0,"",SUMIFS(INPUT_DATA!BC:BC,INPUT_DATA!$A:$A,$C30,INPUT_DATA!$B:$B,"S"))</f>
        <v>76072.649999999994</v>
      </c>
      <c r="O30" s="206">
        <f>IF($C30=0,"",SUMIFS(INPUT_DATA!BD:BD,INPUT_DATA!$A:$A,$C30,INPUT_DATA!$B:$B,"S"))</f>
        <v>0</v>
      </c>
      <c r="P30" s="206">
        <f>IF($C30=0,"",SUMIFS(INPUT_DATA!BE:BE,INPUT_DATA!$A:$A,$C30,INPUT_DATA!$B:$B,"S"))</f>
        <v>0</v>
      </c>
      <c r="Q30" s="208">
        <f t="shared" si="2"/>
        <v>9718068.9600000009</v>
      </c>
      <c r="R30" s="209">
        <f>IF($C30=0,"",SUMIFS(INPUT_DATA!BG:BG,INPUT_DATA!$A:$A,$C30,INPUT_DATA!$B:$B,"S"))</f>
        <v>0</v>
      </c>
      <c r="S30" s="209">
        <f>IF($C30=0,"",SUMIFS(INPUT_DATA!BH:BH,INPUT_DATA!$A:$A,$C30,INPUT_DATA!$B:$B,"S"))</f>
        <v>0</v>
      </c>
      <c r="T30" s="208">
        <f t="shared" si="3"/>
        <v>66337092.449999996</v>
      </c>
      <c r="U30" s="210">
        <f>IF($C30=0,"",SUMIFS(INPUT_DATA!BK:BK,INPUT_DATA!$A:$A,$C30,INPUT_DATA!$B:$B,"S"))</f>
        <v>66337092.450000003</v>
      </c>
      <c r="V30" s="214">
        <f t="shared" si="4"/>
        <v>-7.4505805969238281E-9</v>
      </c>
      <c r="W30" s="212"/>
      <c r="X30" s="205">
        <f>IF($C30=0,"",SUMIFS(INPUT_DATA!AT:AT,INPUT_DATA!$A:$A,$C30,INPUT_DATA!$B:$B,"D"))</f>
        <v>114698.74</v>
      </c>
      <c r="Y30" s="206">
        <f>IF($C30=0,"",SUMIFS(INPUT_DATA!AU:AU,INPUT_DATA!$A:$A,$C30,INPUT_DATA!$B:$B,"D"))</f>
        <v>0</v>
      </c>
      <c r="Z30" s="206">
        <f>IF($C30=0,"",SUMIFS(INPUT_DATA!AV:AV,INPUT_DATA!$A:$A,$C30,INPUT_DATA!$B:$B,"D"))</f>
        <v>0</v>
      </c>
      <c r="AA30" s="207">
        <f t="shared" si="6"/>
        <v>114698.74</v>
      </c>
      <c r="AB30" s="206">
        <f>IF($C30=0,"",SUMIFS(INPUT_DATA!AX:AX,INPUT_DATA!$A:$A,$C30,INPUT_DATA!$B:$B,"D"))</f>
        <v>883.23</v>
      </c>
      <c r="AC30" s="206">
        <f>IF($C30=0,"",SUMIFS(INPUT_DATA!AY:AY,INPUT_DATA!$A:$A,$C30,INPUT_DATA!$B:$B,"D"))</f>
        <v>0</v>
      </c>
      <c r="AD30" s="206">
        <f>IF($C30=0,"",SUMIFS(INPUT_DATA!AZ:AZ,INPUT_DATA!$A:$A,$C30,INPUT_DATA!$B:$B,"D"))</f>
        <v>0</v>
      </c>
      <c r="AE30" s="206">
        <f>IF($C30=0,"",SUMIFS(INPUT_DATA!BA:BA,INPUT_DATA!$A:$A,$C30,INPUT_DATA!$B:$B,"D"))</f>
        <v>0</v>
      </c>
      <c r="AF30" s="206">
        <f>IF($C30=0,"",SUMIFS(INPUT_DATA!BB:BB,INPUT_DATA!$A:$A,$C30,INPUT_DATA!$B:$B,"D"))</f>
        <v>0</v>
      </c>
      <c r="AG30" s="206">
        <f>IF($C30=0,"",SUMIFS(INPUT_DATA!BC:BC,INPUT_DATA!$A:$A,$C30,INPUT_DATA!$B:$B,"D"))</f>
        <v>0</v>
      </c>
      <c r="AH30" s="206">
        <f>IF($C30=0,"",SUMIFS(INPUT_DATA!BD:BD,INPUT_DATA!$A:$A,$C30,INPUT_DATA!$B:$B,"D"))</f>
        <v>0</v>
      </c>
      <c r="AI30" s="206">
        <f>IF($C30=0,"",SUMIFS(INPUT_DATA!BE:BE,INPUT_DATA!$A:$A,$C30,INPUT_DATA!$B:$B,"D"))</f>
        <v>0</v>
      </c>
      <c r="AJ30" s="208">
        <f t="shared" si="7"/>
        <v>883.23</v>
      </c>
      <c r="AK30" s="209">
        <f>IF($C30=0,"",SUMIFS(INPUT_DATA!BG:BG,INPUT_DATA!$A:$A,$C30,INPUT_DATA!$B:$B,"D"))</f>
        <v>0</v>
      </c>
      <c r="AL30" s="209">
        <f>IF($C30=0,"",SUMIFS(INPUT_DATA!BH:BH,INPUT_DATA!$A:$A,$C30,INPUT_DATA!$B:$B,"D"))</f>
        <v>0</v>
      </c>
      <c r="AM30" s="208">
        <f t="shared" si="8"/>
        <v>115581.97</v>
      </c>
      <c r="AN30" s="210">
        <f>IF($C30=0,"",SUMIFS(INPUT_DATA!BK:BK,INPUT_DATA!$A:$A,$C30,INPUT_DATA!$B:$B,"D"))</f>
        <v>115581.97</v>
      </c>
      <c r="AO30" s="211">
        <f t="shared" si="9"/>
        <v>0</v>
      </c>
      <c r="AP30" s="212"/>
      <c r="AR30" s="211">
        <f t="shared" si="5"/>
        <v>66452674.419999994</v>
      </c>
      <c r="AT30" s="203">
        <f>IF($C30=0,"",'02 - Monthly Asset Follow up'!E34+'02 - Monthly Asset Follow up'!F34-'02 - Monthly Asset Follow up'!V34+'02 - Monthly Asset Follow up'!Y34-H30)</f>
        <v>7.4505805969238281E-9</v>
      </c>
      <c r="AU30" s="203">
        <f>IF($C30=0,"",'02 - Monthly Asset Follow up'!BB34+'02 - Monthly Asset Follow up'!BC34-'02 - Monthly Asset Follow up'!BR34+'02 - Monthly Asset Follow up'!BU34-AA30)</f>
        <v>0</v>
      </c>
      <c r="AW30" s="215"/>
    </row>
    <row r="31" spans="2:49">
      <c r="B31" s="1573">
        <f t="shared" si="0"/>
        <v>45689</v>
      </c>
      <c r="C31" s="1574">
        <f>'02 - Monthly Asset Follow up'!B35</f>
        <v>45716</v>
      </c>
      <c r="D31" s="212"/>
      <c r="E31" s="205">
        <f>IF($C31=0,"",SUMIFS(INPUT_DATA!AT:AT,INPUT_DATA!$A:$A,$C31,INPUT_DATA!$B:$B,"S"))</f>
        <v>41797495.259999998</v>
      </c>
      <c r="F31" s="206">
        <f>IF($C31=0,"",SUMIFS(INPUT_DATA!AU:AU,INPUT_DATA!$A:$A,$C31,INPUT_DATA!$B:$B,"S"))</f>
        <v>98785.53</v>
      </c>
      <c r="G31" s="206">
        <f>IF($C31=0,"",SUMIFS(INPUT_DATA!AV:AV,INPUT_DATA!$A:$A,$C31,INPUT_DATA!$B:$B,"S"))</f>
        <v>13656654.539999999</v>
      </c>
      <c r="H31" s="213">
        <f t="shared" si="1"/>
        <v>55552935.329999998</v>
      </c>
      <c r="I31" s="206">
        <f>IF($C31=0,"",SUMIFS(INPUT_DATA!AX:AX,INPUT_DATA!$A:$A,$C31,INPUT_DATA!$B:$B,"S"))</f>
        <v>9736215.1199999992</v>
      </c>
      <c r="J31" s="206">
        <f>IF($C31=0,"",SUMIFS(INPUT_DATA!AY:AY,INPUT_DATA!$A:$A,$C31,INPUT_DATA!$B:$B,"S"))</f>
        <v>20560.64</v>
      </c>
      <c r="K31" s="206">
        <f>IF($C31=0,"",SUMIFS(INPUT_DATA!AZ:AZ,INPUT_DATA!$A:$A,$C31,INPUT_DATA!$B:$B,"S"))</f>
        <v>0</v>
      </c>
      <c r="L31" s="206">
        <f>IF($C31=0,"",SUMIFS(INPUT_DATA!BA:BA,INPUT_DATA!$A:$A,$C31,INPUT_DATA!$B:$B,"S"))</f>
        <v>0</v>
      </c>
      <c r="M31" s="206">
        <f>IF($C31=0,"",SUMIFS(INPUT_DATA!BB:BB,INPUT_DATA!$A:$A,$C31,INPUT_DATA!$B:$B,"S"))</f>
        <v>0</v>
      </c>
      <c r="N31" s="206">
        <f>IF($C31=0,"",SUMIFS(INPUT_DATA!BC:BC,INPUT_DATA!$A:$A,$C31,INPUT_DATA!$B:$B,"S"))</f>
        <v>55144.93</v>
      </c>
      <c r="O31" s="206">
        <f>IF($C31=0,"",SUMIFS(INPUT_DATA!BD:BD,INPUT_DATA!$A:$A,$C31,INPUT_DATA!$B:$B,"S"))</f>
        <v>0</v>
      </c>
      <c r="P31" s="206">
        <f>IF($C31=0,"",SUMIFS(INPUT_DATA!BE:BE,INPUT_DATA!$A:$A,$C31,INPUT_DATA!$B:$B,"S"))</f>
        <v>0</v>
      </c>
      <c r="Q31" s="208">
        <f t="shared" si="2"/>
        <v>9811920.6899999995</v>
      </c>
      <c r="R31" s="209">
        <f>IF($C31=0,"",SUMIFS(INPUT_DATA!BG:BG,INPUT_DATA!$A:$A,$C31,INPUT_DATA!$B:$B,"S"))</f>
        <v>0</v>
      </c>
      <c r="S31" s="209">
        <f>IF($C31=0,"",SUMIFS(INPUT_DATA!BH:BH,INPUT_DATA!$A:$A,$C31,INPUT_DATA!$B:$B,"S"))</f>
        <v>0</v>
      </c>
      <c r="T31" s="208">
        <f t="shared" si="3"/>
        <v>65364856.019999996</v>
      </c>
      <c r="U31" s="210">
        <f>IF($C31=0,"",SUMIFS(INPUT_DATA!BK:BK,INPUT_DATA!$A:$A,$C31,INPUT_DATA!$B:$B,"S"))</f>
        <v>65364856.020000003</v>
      </c>
      <c r="V31" s="214">
        <f t="shared" si="4"/>
        <v>-7.4505805969238281E-9</v>
      </c>
      <c r="W31" s="212"/>
      <c r="X31" s="205">
        <f>IF($C31=0,"",SUMIFS(INPUT_DATA!AT:AT,INPUT_DATA!$A:$A,$C31,INPUT_DATA!$B:$B,"D"))</f>
        <v>2900.75</v>
      </c>
      <c r="Y31" s="206">
        <f>IF($C31=0,"",SUMIFS(INPUT_DATA!AU:AU,INPUT_DATA!$A:$A,$C31,INPUT_DATA!$B:$B,"D"))</f>
        <v>0</v>
      </c>
      <c r="Z31" s="206">
        <f>IF($C31=0,"",SUMIFS(INPUT_DATA!AV:AV,INPUT_DATA!$A:$A,$C31,INPUT_DATA!$B:$B,"D"))</f>
        <v>0</v>
      </c>
      <c r="AA31" s="207">
        <f t="shared" si="6"/>
        <v>2900.75</v>
      </c>
      <c r="AB31" s="206">
        <f>IF($C31=0,"",SUMIFS(INPUT_DATA!AX:AX,INPUT_DATA!$A:$A,$C31,INPUT_DATA!$B:$B,"D"))</f>
        <v>689.6</v>
      </c>
      <c r="AC31" s="206">
        <f>IF($C31=0,"",SUMIFS(INPUT_DATA!AY:AY,INPUT_DATA!$A:$A,$C31,INPUT_DATA!$B:$B,"D"))</f>
        <v>0</v>
      </c>
      <c r="AD31" s="206">
        <f>IF($C31=0,"",SUMIFS(INPUT_DATA!AZ:AZ,INPUT_DATA!$A:$A,$C31,INPUT_DATA!$B:$B,"D"))</f>
        <v>0</v>
      </c>
      <c r="AE31" s="206">
        <f>IF($C31=0,"",SUMIFS(INPUT_DATA!BA:BA,INPUT_DATA!$A:$A,$C31,INPUT_DATA!$B:$B,"D"))</f>
        <v>0</v>
      </c>
      <c r="AF31" s="206">
        <f>IF($C31=0,"",SUMIFS(INPUT_DATA!BB:BB,INPUT_DATA!$A:$A,$C31,INPUT_DATA!$B:$B,"D"))</f>
        <v>0</v>
      </c>
      <c r="AG31" s="206">
        <f>IF($C31=0,"",SUMIFS(INPUT_DATA!BC:BC,INPUT_DATA!$A:$A,$C31,INPUT_DATA!$B:$B,"D"))</f>
        <v>0</v>
      </c>
      <c r="AH31" s="206">
        <f>IF($C31=0,"",SUMIFS(INPUT_DATA!BD:BD,INPUT_DATA!$A:$A,$C31,INPUT_DATA!$B:$B,"D"))</f>
        <v>0</v>
      </c>
      <c r="AI31" s="206">
        <f>IF($C31=0,"",SUMIFS(INPUT_DATA!BE:BE,INPUT_DATA!$A:$A,$C31,INPUT_DATA!$B:$B,"D"))</f>
        <v>0</v>
      </c>
      <c r="AJ31" s="208">
        <f t="shared" si="7"/>
        <v>689.6</v>
      </c>
      <c r="AK31" s="209">
        <f>IF($C31=0,"",SUMIFS(INPUT_DATA!BG:BG,INPUT_DATA!$A:$A,$C31,INPUT_DATA!$B:$B,"D"))</f>
        <v>0</v>
      </c>
      <c r="AL31" s="209">
        <f>IF($C31=0,"",SUMIFS(INPUT_DATA!BH:BH,INPUT_DATA!$A:$A,$C31,INPUT_DATA!$B:$B,"D"))</f>
        <v>0</v>
      </c>
      <c r="AM31" s="208">
        <f t="shared" si="8"/>
        <v>3590.35</v>
      </c>
      <c r="AN31" s="210">
        <f>IF($C31=0,"",SUMIFS(INPUT_DATA!BK:BK,INPUT_DATA!$A:$A,$C31,INPUT_DATA!$B:$B,"D"))</f>
        <v>3590.35</v>
      </c>
      <c r="AO31" s="211">
        <f t="shared" si="9"/>
        <v>0</v>
      </c>
      <c r="AP31" s="212"/>
      <c r="AR31" s="211">
        <f t="shared" si="5"/>
        <v>65368446.369999997</v>
      </c>
      <c r="AT31" s="203">
        <f>IF($C31=0,"",'02 - Monthly Asset Follow up'!E35+'02 - Monthly Asset Follow up'!F35-'02 - Monthly Asset Follow up'!V35+'02 - Monthly Asset Follow up'!Y35-H31)</f>
        <v>0</v>
      </c>
      <c r="AU31" s="203">
        <f>IF($C31=0,"",'02 - Monthly Asset Follow up'!BB35+'02 - Monthly Asset Follow up'!BC35-'02 - Monthly Asset Follow up'!BR35+'02 - Monthly Asset Follow up'!BU35-AA31)</f>
        <v>0</v>
      </c>
      <c r="AW31" s="215"/>
    </row>
    <row r="32" spans="2:49">
      <c r="B32" s="1573">
        <f t="shared" si="0"/>
        <v>45658</v>
      </c>
      <c r="C32" s="1574">
        <f>'02 - Monthly Asset Follow up'!B36</f>
        <v>45688</v>
      </c>
      <c r="D32" s="212"/>
      <c r="E32" s="205">
        <f>IF($C32=0,"",SUMIFS(INPUT_DATA!AT:AT,INPUT_DATA!$A:$A,$C32,INPUT_DATA!$B:$B,"S"))</f>
        <v>42071095.890000001</v>
      </c>
      <c r="F32" s="206">
        <f>IF($C32=0,"",SUMIFS(INPUT_DATA!AU:AU,INPUT_DATA!$A:$A,$C32,INPUT_DATA!$B:$B,"S"))</f>
        <v>71746.8</v>
      </c>
      <c r="G32" s="206">
        <f>IF($C32=0,"",SUMIFS(INPUT_DATA!AV:AV,INPUT_DATA!$A:$A,$C32,INPUT_DATA!$B:$B,"S"))</f>
        <v>13800626.789999999</v>
      </c>
      <c r="H32" s="213">
        <f t="shared" si="1"/>
        <v>55943469.479999997</v>
      </c>
      <c r="I32" s="206">
        <f>IF($C32=0,"",SUMIFS(INPUT_DATA!AX:AX,INPUT_DATA!$A:$A,$C32,INPUT_DATA!$B:$B,"S"))</f>
        <v>9811566.0999999996</v>
      </c>
      <c r="J32" s="206">
        <f>IF($C32=0,"",SUMIFS(INPUT_DATA!AY:AY,INPUT_DATA!$A:$A,$C32,INPUT_DATA!$B:$B,"S"))</f>
        <v>17792.560000000001</v>
      </c>
      <c r="K32" s="206">
        <f>IF($C32=0,"",SUMIFS(INPUT_DATA!AZ:AZ,INPUT_DATA!$A:$A,$C32,INPUT_DATA!$B:$B,"S"))</f>
        <v>0</v>
      </c>
      <c r="L32" s="206">
        <f>IF($C32=0,"",SUMIFS(INPUT_DATA!BA:BA,INPUT_DATA!$A:$A,$C32,INPUT_DATA!$B:$B,"S"))</f>
        <v>0</v>
      </c>
      <c r="M32" s="206">
        <f>IF($C32=0,"",SUMIFS(INPUT_DATA!BB:BB,INPUT_DATA!$A:$A,$C32,INPUT_DATA!$B:$B,"S"))</f>
        <v>0</v>
      </c>
      <c r="N32" s="206">
        <f>IF($C32=0,"",SUMIFS(INPUT_DATA!BC:BC,INPUT_DATA!$A:$A,$C32,INPUT_DATA!$B:$B,"S"))</f>
        <v>75181.8</v>
      </c>
      <c r="O32" s="206">
        <f>IF($C32=0,"",SUMIFS(INPUT_DATA!BD:BD,INPUT_DATA!$A:$A,$C32,INPUT_DATA!$B:$B,"S"))</f>
        <v>0</v>
      </c>
      <c r="P32" s="206">
        <f>IF($C32=0,"",SUMIFS(INPUT_DATA!BE:BE,INPUT_DATA!$A:$A,$C32,INPUT_DATA!$B:$B,"S"))</f>
        <v>0</v>
      </c>
      <c r="Q32" s="208">
        <f t="shared" si="2"/>
        <v>9904540.4600000009</v>
      </c>
      <c r="R32" s="209">
        <f>IF($C32=0,"",SUMIFS(INPUT_DATA!BG:BG,INPUT_DATA!$A:$A,$C32,INPUT_DATA!$B:$B,"S"))</f>
        <v>0</v>
      </c>
      <c r="S32" s="209">
        <f>IF($C32=0,"",SUMIFS(INPUT_DATA!BH:BH,INPUT_DATA!$A:$A,$C32,INPUT_DATA!$B:$B,"S"))</f>
        <v>0</v>
      </c>
      <c r="T32" s="208">
        <f t="shared" si="3"/>
        <v>65848009.939999998</v>
      </c>
      <c r="U32" s="210">
        <f>IF($C32=0,"",SUMIFS(INPUT_DATA!BK:BK,INPUT_DATA!$A:$A,$C32,INPUT_DATA!$B:$B,"S"))</f>
        <v>65848009.939999998</v>
      </c>
      <c r="V32" s="214">
        <f t="shared" si="4"/>
        <v>0</v>
      </c>
      <c r="W32" s="212"/>
      <c r="X32" s="205">
        <f>IF($C32=0,"",SUMIFS(INPUT_DATA!AT:AT,INPUT_DATA!$A:$A,$C32,INPUT_DATA!$B:$B,"D"))</f>
        <v>642.67999999999995</v>
      </c>
      <c r="Y32" s="206">
        <f>IF($C32=0,"",SUMIFS(INPUT_DATA!AU:AU,INPUT_DATA!$A:$A,$C32,INPUT_DATA!$B:$B,"D"))</f>
        <v>969.07</v>
      </c>
      <c r="Z32" s="206">
        <f>IF($C32=0,"",SUMIFS(INPUT_DATA!AV:AV,INPUT_DATA!$A:$A,$C32,INPUT_DATA!$B:$B,"D"))</f>
        <v>0</v>
      </c>
      <c r="AA32" s="207">
        <f t="shared" si="6"/>
        <v>1611.75</v>
      </c>
      <c r="AB32" s="206">
        <f>IF($C32=0,"",SUMIFS(INPUT_DATA!AX:AX,INPUT_DATA!$A:$A,$C32,INPUT_DATA!$B:$B,"D"))</f>
        <v>12.58</v>
      </c>
      <c r="AC32" s="206">
        <f>IF($C32=0,"",SUMIFS(INPUT_DATA!AY:AY,INPUT_DATA!$A:$A,$C32,INPUT_DATA!$B:$B,"D"))</f>
        <v>13.51</v>
      </c>
      <c r="AD32" s="206">
        <f>IF($C32=0,"",SUMIFS(INPUT_DATA!AZ:AZ,INPUT_DATA!$A:$A,$C32,INPUT_DATA!$B:$B,"D"))</f>
        <v>0</v>
      </c>
      <c r="AE32" s="206">
        <f>IF($C32=0,"",SUMIFS(INPUT_DATA!BA:BA,INPUT_DATA!$A:$A,$C32,INPUT_DATA!$B:$B,"D"))</f>
        <v>0</v>
      </c>
      <c r="AF32" s="206">
        <f>IF($C32=0,"",SUMIFS(INPUT_DATA!BB:BB,INPUT_DATA!$A:$A,$C32,INPUT_DATA!$B:$B,"D"))</f>
        <v>0</v>
      </c>
      <c r="AG32" s="206">
        <f>IF($C32=0,"",SUMIFS(INPUT_DATA!BC:BC,INPUT_DATA!$A:$A,$C32,INPUT_DATA!$B:$B,"D"))</f>
        <v>0</v>
      </c>
      <c r="AH32" s="206">
        <f>IF($C32=0,"",SUMIFS(INPUT_DATA!BD:BD,INPUT_DATA!$A:$A,$C32,INPUT_DATA!$B:$B,"D"))</f>
        <v>0</v>
      </c>
      <c r="AI32" s="206">
        <f>IF($C32=0,"",SUMIFS(INPUT_DATA!BE:BE,INPUT_DATA!$A:$A,$C32,INPUT_DATA!$B:$B,"D"))</f>
        <v>0</v>
      </c>
      <c r="AJ32" s="208">
        <f t="shared" si="7"/>
        <v>26.09</v>
      </c>
      <c r="AK32" s="209">
        <f>IF($C32=0,"",SUMIFS(INPUT_DATA!BG:BG,INPUT_DATA!$A:$A,$C32,INPUT_DATA!$B:$B,"D"))</f>
        <v>0</v>
      </c>
      <c r="AL32" s="209">
        <f>IF($C32=0,"",SUMIFS(INPUT_DATA!BH:BH,INPUT_DATA!$A:$A,$C32,INPUT_DATA!$B:$B,"D"))</f>
        <v>0</v>
      </c>
      <c r="AM32" s="208">
        <f t="shared" si="8"/>
        <v>1637.84</v>
      </c>
      <c r="AN32" s="210">
        <f>IF($C32=0,"",SUMIFS(INPUT_DATA!BK:BK,INPUT_DATA!$A:$A,$C32,INPUT_DATA!$B:$B,"D"))</f>
        <v>1637.84</v>
      </c>
      <c r="AO32" s="211">
        <f t="shared" si="9"/>
        <v>0</v>
      </c>
      <c r="AP32" s="212"/>
      <c r="AR32" s="211">
        <f t="shared" si="5"/>
        <v>65849647.780000001</v>
      </c>
      <c r="AT32" s="203">
        <f>IF($C32=0,"",'02 - Monthly Asset Follow up'!E36+'02 - Monthly Asset Follow up'!F36-'02 - Monthly Asset Follow up'!V36+'02 - Monthly Asset Follow up'!Y36-H32)</f>
        <v>0</v>
      </c>
      <c r="AU32" s="203">
        <f>IF($C32=0,"",'02 - Monthly Asset Follow up'!BB36+'02 - Monthly Asset Follow up'!BC36-'02 - Monthly Asset Follow up'!BR36+'02 - Monthly Asset Follow up'!BU36-AA32)</f>
        <v>0</v>
      </c>
      <c r="AW32" s="215"/>
    </row>
    <row r="33" spans="2:49">
      <c r="B33" s="1573">
        <f t="shared" si="0"/>
        <v>45627</v>
      </c>
      <c r="C33" s="1574">
        <f>'02 - Monthly Asset Follow up'!B37</f>
        <v>45657</v>
      </c>
      <c r="D33" s="212"/>
      <c r="E33" s="205">
        <f>IF($C33=0,"",SUMIFS(INPUT_DATA!AT:AT,INPUT_DATA!$A:$A,$C33,INPUT_DATA!$B:$B,"S"))</f>
        <v>41643394.18</v>
      </c>
      <c r="F33" s="206">
        <f>IF($C33=0,"",SUMIFS(INPUT_DATA!AU:AU,INPUT_DATA!$A:$A,$C33,INPUT_DATA!$B:$B,"S"))</f>
        <v>77115.009999999995</v>
      </c>
      <c r="G33" s="206">
        <f>IF($C33=0,"",SUMIFS(INPUT_DATA!AV:AV,INPUT_DATA!$A:$A,$C33,INPUT_DATA!$B:$B,"S"))</f>
        <v>14770590.32</v>
      </c>
      <c r="H33" s="213">
        <f t="shared" si="1"/>
        <v>56491099.509999998</v>
      </c>
      <c r="I33" s="206">
        <f>IF($C33=0,"",SUMIFS(INPUT_DATA!AX:AX,INPUT_DATA!$A:$A,$C33,INPUT_DATA!$B:$B,"S"))</f>
        <v>9926226.8000000007</v>
      </c>
      <c r="J33" s="206">
        <f>IF($C33=0,"",SUMIFS(INPUT_DATA!AY:AY,INPUT_DATA!$A:$A,$C33,INPUT_DATA!$B:$B,"S"))</f>
        <v>15738.69</v>
      </c>
      <c r="K33" s="206">
        <f>IF($C33=0,"",SUMIFS(INPUT_DATA!AZ:AZ,INPUT_DATA!$A:$A,$C33,INPUT_DATA!$B:$B,"S"))</f>
        <v>0</v>
      </c>
      <c r="L33" s="206">
        <f>IF($C33=0,"",SUMIFS(INPUT_DATA!BA:BA,INPUT_DATA!$A:$A,$C33,INPUT_DATA!$B:$B,"S"))</f>
        <v>0</v>
      </c>
      <c r="M33" s="206">
        <f>IF($C33=0,"",SUMIFS(INPUT_DATA!BB:BB,INPUT_DATA!$A:$A,$C33,INPUT_DATA!$B:$B,"S"))</f>
        <v>0</v>
      </c>
      <c r="N33" s="206">
        <f>IF($C33=0,"",SUMIFS(INPUT_DATA!BC:BC,INPUT_DATA!$A:$A,$C33,INPUT_DATA!$B:$B,"S"))</f>
        <v>68938.8</v>
      </c>
      <c r="O33" s="206">
        <f>IF($C33=0,"",SUMIFS(INPUT_DATA!BD:BD,INPUT_DATA!$A:$A,$C33,INPUT_DATA!$B:$B,"S"))</f>
        <v>0</v>
      </c>
      <c r="P33" s="206">
        <f>IF($C33=0,"",SUMIFS(INPUT_DATA!BE:BE,INPUT_DATA!$A:$A,$C33,INPUT_DATA!$B:$B,"S"))</f>
        <v>0</v>
      </c>
      <c r="Q33" s="208">
        <f t="shared" si="2"/>
        <v>10010904.290000001</v>
      </c>
      <c r="R33" s="209">
        <f>IF($C33=0,"",SUMIFS(INPUT_DATA!BG:BG,INPUT_DATA!$A:$A,$C33,INPUT_DATA!$B:$B,"S"))</f>
        <v>0</v>
      </c>
      <c r="S33" s="209">
        <f>IF($C33=0,"",SUMIFS(INPUT_DATA!BH:BH,INPUT_DATA!$A:$A,$C33,INPUT_DATA!$B:$B,"S"))</f>
        <v>0</v>
      </c>
      <c r="T33" s="208">
        <f t="shared" si="3"/>
        <v>66502003.799999997</v>
      </c>
      <c r="U33" s="210">
        <f>IF($C33=0,"",SUMIFS(INPUT_DATA!BK:BK,INPUT_DATA!$A:$A,$C33,INPUT_DATA!$B:$B,"S"))</f>
        <v>66502003.799999997</v>
      </c>
      <c r="V33" s="214">
        <f t="shared" si="4"/>
        <v>0</v>
      </c>
      <c r="W33" s="212"/>
      <c r="X33" s="205">
        <f>IF($C33=0,"",SUMIFS(INPUT_DATA!AT:AT,INPUT_DATA!$A:$A,$C33,INPUT_DATA!$B:$B,"D"))</f>
        <v>45908.84</v>
      </c>
      <c r="Y33" s="206">
        <f>IF($C33=0,"",SUMIFS(INPUT_DATA!AU:AU,INPUT_DATA!$A:$A,$C33,INPUT_DATA!$B:$B,"D"))</f>
        <v>3909.79</v>
      </c>
      <c r="Z33" s="206">
        <f>IF($C33=0,"",SUMIFS(INPUT_DATA!AV:AV,INPUT_DATA!$A:$A,$C33,INPUT_DATA!$B:$B,"D"))</f>
        <v>0</v>
      </c>
      <c r="AA33" s="207">
        <f t="shared" si="6"/>
        <v>49818.63</v>
      </c>
      <c r="AB33" s="206">
        <f>IF($C33=0,"",SUMIFS(INPUT_DATA!AX:AX,INPUT_DATA!$A:$A,$C33,INPUT_DATA!$B:$B,"D"))</f>
        <v>866</v>
      </c>
      <c r="AC33" s="206">
        <f>IF($C33=0,"",SUMIFS(INPUT_DATA!AY:AY,INPUT_DATA!$A:$A,$C33,INPUT_DATA!$B:$B,"D"))</f>
        <v>230.22</v>
      </c>
      <c r="AD33" s="206">
        <f>IF($C33=0,"",SUMIFS(INPUT_DATA!AZ:AZ,INPUT_DATA!$A:$A,$C33,INPUT_DATA!$B:$B,"D"))</f>
        <v>0</v>
      </c>
      <c r="AE33" s="206">
        <f>IF($C33=0,"",SUMIFS(INPUT_DATA!BA:BA,INPUT_DATA!$A:$A,$C33,INPUT_DATA!$B:$B,"D"))</f>
        <v>0</v>
      </c>
      <c r="AF33" s="206">
        <f>IF($C33=0,"",SUMIFS(INPUT_DATA!BB:BB,INPUT_DATA!$A:$A,$C33,INPUT_DATA!$B:$B,"D"))</f>
        <v>0</v>
      </c>
      <c r="AG33" s="206">
        <f>IF($C33=0,"",SUMIFS(INPUT_DATA!BC:BC,INPUT_DATA!$A:$A,$C33,INPUT_DATA!$B:$B,"D"))</f>
        <v>0</v>
      </c>
      <c r="AH33" s="206">
        <f>IF($C33=0,"",SUMIFS(INPUT_DATA!BD:BD,INPUT_DATA!$A:$A,$C33,INPUT_DATA!$B:$B,"D"))</f>
        <v>0</v>
      </c>
      <c r="AI33" s="206">
        <f>IF($C33=0,"",SUMIFS(INPUT_DATA!BE:BE,INPUT_DATA!$A:$A,$C33,INPUT_DATA!$B:$B,"D"))</f>
        <v>0</v>
      </c>
      <c r="AJ33" s="208">
        <f t="shared" si="7"/>
        <v>1096.22</v>
      </c>
      <c r="AK33" s="209">
        <f>IF($C33=0,"",SUMIFS(INPUT_DATA!BG:BG,INPUT_DATA!$A:$A,$C33,INPUT_DATA!$B:$B,"D"))</f>
        <v>0</v>
      </c>
      <c r="AL33" s="209">
        <f>IF($C33=0,"",SUMIFS(INPUT_DATA!BH:BH,INPUT_DATA!$A:$A,$C33,INPUT_DATA!$B:$B,"D"))</f>
        <v>0</v>
      </c>
      <c r="AM33" s="208">
        <f t="shared" si="8"/>
        <v>50914.85</v>
      </c>
      <c r="AN33" s="210">
        <f>IF($C33=0,"",SUMIFS(INPUT_DATA!BK:BK,INPUT_DATA!$A:$A,$C33,INPUT_DATA!$B:$B,"D"))</f>
        <v>50914.85</v>
      </c>
      <c r="AO33" s="211">
        <f t="shared" si="9"/>
        <v>0</v>
      </c>
      <c r="AP33" s="212"/>
      <c r="AR33" s="211">
        <f t="shared" si="5"/>
        <v>66552918.649999999</v>
      </c>
      <c r="AT33" s="203">
        <f>IF($C33=0,"",'02 - Monthly Asset Follow up'!E37+'02 - Monthly Asset Follow up'!F37-'02 - Monthly Asset Follow up'!V37+'02 - Monthly Asset Follow up'!Y37-H33)</f>
        <v>0</v>
      </c>
      <c r="AU33" s="203">
        <f>IF($C33=0,"",'02 - Monthly Asset Follow up'!BB37+'02 - Monthly Asset Follow up'!BC37-'02 - Monthly Asset Follow up'!BR37+'02 - Monthly Asset Follow up'!BU37-AA33)</f>
        <v>0</v>
      </c>
      <c r="AW33" s="215"/>
    </row>
    <row r="34" spans="2:49">
      <c r="B34" s="1573">
        <f t="shared" si="0"/>
        <v>45597</v>
      </c>
      <c r="C34" s="1574">
        <f>'02 - Monthly Asset Follow up'!B38</f>
        <v>45626</v>
      </c>
      <c r="D34" s="212"/>
      <c r="E34" s="205">
        <f>IF($C34=0,"",SUMIFS(INPUT_DATA!AT:AT,INPUT_DATA!$A:$A,$C34,INPUT_DATA!$B:$B,"S"))</f>
        <v>41864705.25</v>
      </c>
      <c r="F34" s="206">
        <f>IF($C34=0,"",SUMIFS(INPUT_DATA!AU:AU,INPUT_DATA!$A:$A,$C34,INPUT_DATA!$B:$B,"S"))</f>
        <v>0</v>
      </c>
      <c r="G34" s="206">
        <f>IF($C34=0,"",SUMIFS(INPUT_DATA!AV:AV,INPUT_DATA!$A:$A,$C34,INPUT_DATA!$B:$B,"S"))</f>
        <v>12780562.119999999</v>
      </c>
      <c r="H34" s="213">
        <f t="shared" si="1"/>
        <v>54645267.369999997</v>
      </c>
      <c r="I34" s="206">
        <f>IF($C34=0,"",SUMIFS(INPUT_DATA!AX:AX,INPUT_DATA!$A:$A,$C34,INPUT_DATA!$B:$B,"S"))</f>
        <v>10017515.09</v>
      </c>
      <c r="J34" s="206">
        <f>IF($C34=0,"",SUMIFS(INPUT_DATA!AY:AY,INPUT_DATA!$A:$A,$C34,INPUT_DATA!$B:$B,"S"))</f>
        <v>0</v>
      </c>
      <c r="K34" s="206">
        <f>IF($C34=0,"",SUMIFS(INPUT_DATA!AZ:AZ,INPUT_DATA!$A:$A,$C34,INPUT_DATA!$B:$B,"S"))</f>
        <v>0</v>
      </c>
      <c r="L34" s="206">
        <f>IF($C34=0,"",SUMIFS(INPUT_DATA!BA:BA,INPUT_DATA!$A:$A,$C34,INPUT_DATA!$B:$B,"S"))</f>
        <v>0</v>
      </c>
      <c r="M34" s="206">
        <f>IF($C34=0,"",SUMIFS(INPUT_DATA!BB:BB,INPUT_DATA!$A:$A,$C34,INPUT_DATA!$B:$B,"S"))</f>
        <v>0</v>
      </c>
      <c r="N34" s="206">
        <f>IF($C34=0,"",SUMIFS(INPUT_DATA!BC:BC,INPUT_DATA!$A:$A,$C34,INPUT_DATA!$B:$B,"S"))</f>
        <v>56405.84</v>
      </c>
      <c r="O34" s="206">
        <f>IF($C34=0,"",SUMIFS(INPUT_DATA!BD:BD,INPUT_DATA!$A:$A,$C34,INPUT_DATA!$B:$B,"S"))</f>
        <v>0</v>
      </c>
      <c r="P34" s="206">
        <f>IF($C34=0,"",SUMIFS(INPUT_DATA!BE:BE,INPUT_DATA!$A:$A,$C34,INPUT_DATA!$B:$B,"S"))</f>
        <v>0</v>
      </c>
      <c r="Q34" s="208">
        <f t="shared" si="2"/>
        <v>10073920.93</v>
      </c>
      <c r="R34" s="209">
        <f>IF($C34=0,"",SUMIFS(INPUT_DATA!BG:BG,INPUT_DATA!$A:$A,$C34,INPUT_DATA!$B:$B,"S"))</f>
        <v>0</v>
      </c>
      <c r="S34" s="209">
        <f>IF($C34=0,"",SUMIFS(INPUT_DATA!BH:BH,INPUT_DATA!$A:$A,$C34,INPUT_DATA!$B:$B,"S"))</f>
        <v>0</v>
      </c>
      <c r="T34" s="208">
        <f t="shared" si="3"/>
        <v>64719188.299999997</v>
      </c>
      <c r="U34" s="210">
        <f>IF($C34=0,"",SUMIFS(INPUT_DATA!BK:BK,INPUT_DATA!$A:$A,$C34,INPUT_DATA!$B:$B,"S"))</f>
        <v>64719188.299999997</v>
      </c>
      <c r="V34" s="214">
        <f t="shared" si="4"/>
        <v>0</v>
      </c>
      <c r="W34" s="212"/>
      <c r="X34" s="205">
        <f>IF($C34=0,"",SUMIFS(INPUT_DATA!AT:AT,INPUT_DATA!$A:$A,$C34,INPUT_DATA!$B:$B,"D"))</f>
        <v>-1043.92</v>
      </c>
      <c r="Y34" s="206">
        <f>IF($C34=0,"",SUMIFS(INPUT_DATA!AU:AU,INPUT_DATA!$A:$A,$C34,INPUT_DATA!$B:$B,"D"))</f>
        <v>0</v>
      </c>
      <c r="Z34" s="206">
        <f>IF($C34=0,"",SUMIFS(INPUT_DATA!AV:AV,INPUT_DATA!$A:$A,$C34,INPUT_DATA!$B:$B,"D"))</f>
        <v>0</v>
      </c>
      <c r="AA34" s="207">
        <f t="shared" si="6"/>
        <v>-1043.92</v>
      </c>
      <c r="AB34" s="206">
        <f>IF($C34=0,"",SUMIFS(INPUT_DATA!AX:AX,INPUT_DATA!$A:$A,$C34,INPUT_DATA!$B:$B,"D"))</f>
        <v>485.35</v>
      </c>
      <c r="AC34" s="206">
        <f>IF($C34=0,"",SUMIFS(INPUT_DATA!AY:AY,INPUT_DATA!$A:$A,$C34,INPUT_DATA!$B:$B,"D"))</f>
        <v>0</v>
      </c>
      <c r="AD34" s="206">
        <f>IF($C34=0,"",SUMIFS(INPUT_DATA!AZ:AZ,INPUT_DATA!$A:$A,$C34,INPUT_DATA!$B:$B,"D"))</f>
        <v>0</v>
      </c>
      <c r="AE34" s="206">
        <f>IF($C34=0,"",SUMIFS(INPUT_DATA!BA:BA,INPUT_DATA!$A:$A,$C34,INPUT_DATA!$B:$B,"D"))</f>
        <v>0</v>
      </c>
      <c r="AF34" s="206">
        <f>IF($C34=0,"",SUMIFS(INPUT_DATA!BB:BB,INPUT_DATA!$A:$A,$C34,INPUT_DATA!$B:$B,"D"))</f>
        <v>0</v>
      </c>
      <c r="AG34" s="206">
        <f>IF($C34=0,"",SUMIFS(INPUT_DATA!BC:BC,INPUT_DATA!$A:$A,$C34,INPUT_DATA!$B:$B,"D"))</f>
        <v>0</v>
      </c>
      <c r="AH34" s="206">
        <f>IF($C34=0,"",SUMIFS(INPUT_DATA!BD:BD,INPUT_DATA!$A:$A,$C34,INPUT_DATA!$B:$B,"D"))</f>
        <v>0</v>
      </c>
      <c r="AI34" s="206">
        <f>IF($C34=0,"",SUMIFS(INPUT_DATA!BE:BE,INPUT_DATA!$A:$A,$C34,INPUT_DATA!$B:$B,"D"))</f>
        <v>0</v>
      </c>
      <c r="AJ34" s="208">
        <f t="shared" si="7"/>
        <v>485.35</v>
      </c>
      <c r="AK34" s="209">
        <f>IF($C34=0,"",SUMIFS(INPUT_DATA!BG:BG,INPUT_DATA!$A:$A,$C34,INPUT_DATA!$B:$B,"D"))</f>
        <v>0</v>
      </c>
      <c r="AL34" s="209">
        <f>IF($C34=0,"",SUMIFS(INPUT_DATA!BH:BH,INPUT_DATA!$A:$A,$C34,INPUT_DATA!$B:$B,"D"))</f>
        <v>0</v>
      </c>
      <c r="AM34" s="208">
        <f t="shared" si="8"/>
        <v>-558.57000000000005</v>
      </c>
      <c r="AN34" s="210">
        <f>IF($C34=0,"",SUMIFS(INPUT_DATA!BK:BK,INPUT_DATA!$A:$A,$C34,INPUT_DATA!$B:$B,"D"))</f>
        <v>-558.57000000000005</v>
      </c>
      <c r="AO34" s="211">
        <f t="shared" si="9"/>
        <v>0</v>
      </c>
      <c r="AP34" s="212"/>
      <c r="AR34" s="211">
        <f t="shared" si="5"/>
        <v>64718629.729999997</v>
      </c>
      <c r="AT34" s="203">
        <f>IF($C34=0,"",'02 - Monthly Asset Follow up'!E38+'02 - Monthly Asset Follow up'!F38-'02 - Monthly Asset Follow up'!V38+'02 - Monthly Asset Follow up'!Y38-H34)</f>
        <v>0</v>
      </c>
      <c r="AU34" s="203">
        <f>IF($C34=0,"",'02 - Monthly Asset Follow up'!BB38+'02 - Monthly Asset Follow up'!BC38-'02 - Monthly Asset Follow up'!BR38+'02 - Monthly Asset Follow up'!BU38-AA34)</f>
        <v>0</v>
      </c>
      <c r="AW34" s="215"/>
    </row>
    <row r="35" spans="2:49">
      <c r="B35" s="1573">
        <f t="shared" si="0"/>
        <v>45566</v>
      </c>
      <c r="C35" s="1574">
        <f>'02 - Monthly Asset Follow up'!B39</f>
        <v>45596</v>
      </c>
      <c r="D35" s="212"/>
      <c r="E35" s="205">
        <f>IF($C35=0,"",SUMIFS(INPUT_DATA!AT:AT,INPUT_DATA!$A:$A,$C35,INPUT_DATA!$B:$B,"S"))</f>
        <v>42217161.75</v>
      </c>
      <c r="F35" s="206">
        <f>IF($C35=0,"",SUMIFS(INPUT_DATA!AU:AU,INPUT_DATA!$A:$A,$C35,INPUT_DATA!$B:$B,"S"))</f>
        <v>0</v>
      </c>
      <c r="G35" s="206">
        <f>IF($C35=0,"",SUMIFS(INPUT_DATA!AV:AV,INPUT_DATA!$A:$A,$C35,INPUT_DATA!$B:$B,"S"))</f>
        <v>12577297.26</v>
      </c>
      <c r="H35" s="213">
        <f t="shared" si="1"/>
        <v>54794459.009999998</v>
      </c>
      <c r="I35" s="206">
        <f>IF($C35=0,"",SUMIFS(INPUT_DATA!AX:AX,INPUT_DATA!$A:$A,$C35,INPUT_DATA!$B:$B,"S"))</f>
        <v>2544753.75</v>
      </c>
      <c r="J35" s="206">
        <f>IF($C35=0,"",SUMIFS(INPUT_DATA!AY:AY,INPUT_DATA!$A:$A,$C35,INPUT_DATA!$B:$B,"S"))</f>
        <v>0</v>
      </c>
      <c r="K35" s="206">
        <f>IF($C35=0,"",SUMIFS(INPUT_DATA!AZ:AZ,INPUT_DATA!$A:$A,$C35,INPUT_DATA!$B:$B,"S"))</f>
        <v>0</v>
      </c>
      <c r="L35" s="206">
        <f>IF($C35=0,"",SUMIFS(INPUT_DATA!BA:BA,INPUT_DATA!$A:$A,$C35,INPUT_DATA!$B:$B,"S"))</f>
        <v>0</v>
      </c>
      <c r="M35" s="206">
        <f>IF($C35=0,"",SUMIFS(INPUT_DATA!BB:BB,INPUT_DATA!$A:$A,$C35,INPUT_DATA!$B:$B,"S"))</f>
        <v>0</v>
      </c>
      <c r="N35" s="206">
        <f>IF($C35=0,"",SUMIFS(INPUT_DATA!BC:BC,INPUT_DATA!$A:$A,$C35,INPUT_DATA!$B:$B,"S"))</f>
        <v>52923.47</v>
      </c>
      <c r="O35" s="206">
        <f>IF($C35=0,"",SUMIFS(INPUT_DATA!BD:BD,INPUT_DATA!$A:$A,$C35,INPUT_DATA!$B:$B,"S"))</f>
        <v>0</v>
      </c>
      <c r="P35" s="206">
        <f>IF($C35=0,"",SUMIFS(INPUT_DATA!BE:BE,INPUT_DATA!$A:$A,$C35,INPUT_DATA!$B:$B,"S"))</f>
        <v>0</v>
      </c>
      <c r="Q35" s="208">
        <f t="shared" si="2"/>
        <v>2597677.2200000002</v>
      </c>
      <c r="R35" s="209">
        <f>IF($C35=0,"",SUMIFS(INPUT_DATA!BG:BG,INPUT_DATA!$A:$A,$C35,INPUT_DATA!$B:$B,"S"))</f>
        <v>0</v>
      </c>
      <c r="S35" s="209">
        <f>IF($C35=0,"",SUMIFS(INPUT_DATA!BH:BH,INPUT_DATA!$A:$A,$C35,INPUT_DATA!$B:$B,"S"))</f>
        <v>0</v>
      </c>
      <c r="T35" s="208">
        <f t="shared" si="3"/>
        <v>57392136.229999997</v>
      </c>
      <c r="U35" s="210">
        <f>IF($C35=0,"",SUMIFS(INPUT_DATA!BK:BK,INPUT_DATA!$A:$A,$C35,INPUT_DATA!$B:$B,"S"))</f>
        <v>57392136.229999997</v>
      </c>
      <c r="V35" s="214">
        <f t="shared" si="4"/>
        <v>0</v>
      </c>
      <c r="W35" s="212"/>
      <c r="X35" s="205">
        <f>IF($C35=0,"",SUMIFS(INPUT_DATA!AT:AT,INPUT_DATA!$A:$A,$C35,INPUT_DATA!$B:$B,"D"))</f>
        <v>911.81</v>
      </c>
      <c r="Y35" s="206">
        <f>IF($C35=0,"",SUMIFS(INPUT_DATA!AU:AU,INPUT_DATA!$A:$A,$C35,INPUT_DATA!$B:$B,"D"))</f>
        <v>0</v>
      </c>
      <c r="Z35" s="206">
        <f>IF($C35=0,"",SUMIFS(INPUT_DATA!AV:AV,INPUT_DATA!$A:$A,$C35,INPUT_DATA!$B:$B,"D"))</f>
        <v>0</v>
      </c>
      <c r="AA35" s="207">
        <f t="shared" si="6"/>
        <v>911.81</v>
      </c>
      <c r="AB35" s="206">
        <f>IF($C35=0,"",SUMIFS(INPUT_DATA!AX:AX,INPUT_DATA!$A:$A,$C35,INPUT_DATA!$B:$B,"D"))</f>
        <v>31.79</v>
      </c>
      <c r="AC35" s="206">
        <f>IF($C35=0,"",SUMIFS(INPUT_DATA!AY:AY,INPUT_DATA!$A:$A,$C35,INPUT_DATA!$B:$B,"D"))</f>
        <v>0</v>
      </c>
      <c r="AD35" s="206">
        <f>IF($C35=0,"",SUMIFS(INPUT_DATA!AZ:AZ,INPUT_DATA!$A:$A,$C35,INPUT_DATA!$B:$B,"D"))</f>
        <v>0</v>
      </c>
      <c r="AE35" s="206">
        <f>IF($C35=0,"",SUMIFS(INPUT_DATA!BA:BA,INPUT_DATA!$A:$A,$C35,INPUT_DATA!$B:$B,"D"))</f>
        <v>0</v>
      </c>
      <c r="AF35" s="206">
        <f>IF($C35=0,"",SUMIFS(INPUT_DATA!BB:BB,INPUT_DATA!$A:$A,$C35,INPUT_DATA!$B:$B,"D"))</f>
        <v>0</v>
      </c>
      <c r="AG35" s="206">
        <f>IF($C35=0,"",SUMIFS(INPUT_DATA!BC:BC,INPUT_DATA!$A:$A,$C35,INPUT_DATA!$B:$B,"D"))</f>
        <v>0</v>
      </c>
      <c r="AH35" s="206">
        <f>IF($C35=0,"",SUMIFS(INPUT_DATA!BD:BD,INPUT_DATA!$A:$A,$C35,INPUT_DATA!$B:$B,"D"))</f>
        <v>0</v>
      </c>
      <c r="AI35" s="206">
        <f>IF($C35=0,"",SUMIFS(INPUT_DATA!BE:BE,INPUT_DATA!$A:$A,$C35,INPUT_DATA!$B:$B,"D"))</f>
        <v>0</v>
      </c>
      <c r="AJ35" s="208">
        <f t="shared" si="7"/>
        <v>31.79</v>
      </c>
      <c r="AK35" s="209">
        <f>IF($C35=0,"",SUMIFS(INPUT_DATA!BG:BG,INPUT_DATA!$A:$A,$C35,INPUT_DATA!$B:$B,"D"))</f>
        <v>0</v>
      </c>
      <c r="AL35" s="209">
        <f>IF($C35=0,"",SUMIFS(INPUT_DATA!BH:BH,INPUT_DATA!$A:$A,$C35,INPUT_DATA!$B:$B,"D"))</f>
        <v>0</v>
      </c>
      <c r="AM35" s="208">
        <f t="shared" si="8"/>
        <v>943.59999999999991</v>
      </c>
      <c r="AN35" s="210">
        <f>IF($C35=0,"",SUMIFS(INPUT_DATA!BK:BK,INPUT_DATA!$A:$A,$C35,INPUT_DATA!$B:$B,"D"))</f>
        <v>943.6</v>
      </c>
      <c r="AO35" s="211">
        <f t="shared" si="9"/>
        <v>-1.1368683772161603E-13</v>
      </c>
      <c r="AP35" s="212"/>
      <c r="AR35" s="211">
        <f t="shared" si="5"/>
        <v>57393079.829999998</v>
      </c>
      <c r="AT35" s="203">
        <f>IF($C35=0,"",'02 - Monthly Asset Follow up'!E39+'02 - Monthly Asset Follow up'!F39-'02 - Monthly Asset Follow up'!V39+'02 - Monthly Asset Follow up'!Y39-H35)</f>
        <v>0</v>
      </c>
      <c r="AU35" s="203">
        <f>IF($C35=0,"",'02 - Monthly Asset Follow up'!BB39+'02 - Monthly Asset Follow up'!BC39-'02 - Monthly Asset Follow up'!BR39+'02 - Monthly Asset Follow up'!BU39-AA35)</f>
        <v>0</v>
      </c>
      <c r="AW35" s="215"/>
    </row>
    <row r="36" spans="2:49">
      <c r="B36" s="1573" t="str">
        <f t="shared" si="0"/>
        <v/>
      </c>
      <c r="C36" s="1574">
        <f>'02 - Monthly Asset Follow up'!B40</f>
        <v>45565</v>
      </c>
      <c r="D36" s="212"/>
      <c r="E36" s="205">
        <f>IF($C36=0,"",SUMIFS(INPUT_DATA!AT:AT,INPUT_DATA!$A:$A,$C36,INPUT_DATA!$B:$B,"S"))</f>
        <v>0</v>
      </c>
      <c r="F36" s="206">
        <f>IF($C36=0,"",SUMIFS(INPUT_DATA!AU:AU,INPUT_DATA!$A:$A,$C36,INPUT_DATA!$B:$B,"S"))</f>
        <v>0</v>
      </c>
      <c r="G36" s="206">
        <f>IF($C36=0,"",SUMIFS(INPUT_DATA!AV:AV,INPUT_DATA!$A:$A,$C36,INPUT_DATA!$B:$B,"S"))</f>
        <v>0</v>
      </c>
      <c r="H36" s="213">
        <f t="shared" si="1"/>
        <v>0</v>
      </c>
      <c r="I36" s="206">
        <f>IF($C36=0,"",SUMIFS(INPUT_DATA!AX:AX,INPUT_DATA!$A:$A,$C36,INPUT_DATA!$B:$B,"S"))</f>
        <v>0</v>
      </c>
      <c r="J36" s="206">
        <f>IF($C36=0,"",SUMIFS(INPUT_DATA!AY:AY,INPUT_DATA!$A:$A,$C36,INPUT_DATA!$B:$B,"S"))</f>
        <v>0</v>
      </c>
      <c r="K36" s="206">
        <f>IF($C36=0,"",SUMIFS(INPUT_DATA!AZ:AZ,INPUT_DATA!$A:$A,$C36,INPUT_DATA!$B:$B,"S"))</f>
        <v>0</v>
      </c>
      <c r="L36" s="206">
        <f>IF($C36=0,"",SUMIFS(INPUT_DATA!BA:BA,INPUT_DATA!$A:$A,$C36,INPUT_DATA!$B:$B,"S"))</f>
        <v>0</v>
      </c>
      <c r="M36" s="206">
        <f>IF($C36=0,"",SUMIFS(INPUT_DATA!BB:BB,INPUT_DATA!$A:$A,$C36,INPUT_DATA!$B:$B,"S"))</f>
        <v>0</v>
      </c>
      <c r="N36" s="206">
        <f>IF($C36=0,"",SUMIFS(INPUT_DATA!BC:BC,INPUT_DATA!$A:$A,$C36,INPUT_DATA!$B:$B,"S"))</f>
        <v>0</v>
      </c>
      <c r="O36" s="206">
        <f>IF($C36=0,"",SUMIFS(INPUT_DATA!BD:BD,INPUT_DATA!$A:$A,$C36,INPUT_DATA!$B:$B,"S"))</f>
        <v>0</v>
      </c>
      <c r="P36" s="206">
        <f>IF($C36=0,"",SUMIFS(INPUT_DATA!BE:BE,INPUT_DATA!$A:$A,$C36,INPUT_DATA!$B:$B,"S"))</f>
        <v>0</v>
      </c>
      <c r="Q36" s="208">
        <f t="shared" si="2"/>
        <v>0</v>
      </c>
      <c r="R36" s="209">
        <f>IF($C36=0,"",SUMIFS(INPUT_DATA!BG:BG,INPUT_DATA!$A:$A,$C36,INPUT_DATA!$B:$B,"S"))</f>
        <v>0</v>
      </c>
      <c r="S36" s="209">
        <f>IF($C36=0,"",SUMIFS(INPUT_DATA!BH:BH,INPUT_DATA!$A:$A,$C36,INPUT_DATA!$B:$B,"S"))</f>
        <v>0</v>
      </c>
      <c r="T36" s="208">
        <f t="shared" si="3"/>
        <v>0</v>
      </c>
      <c r="U36" s="210">
        <f>IF($C36=0,"",SUMIFS(INPUT_DATA!BK:BK,INPUT_DATA!$A:$A,$C36,INPUT_DATA!$B:$B,"S"))</f>
        <v>0</v>
      </c>
      <c r="V36" s="214">
        <f t="shared" si="4"/>
        <v>0</v>
      </c>
      <c r="W36" s="212"/>
      <c r="X36" s="205">
        <f>IF($C36=0,"",SUMIFS(INPUT_DATA!AT:AT,INPUT_DATA!$A:$A,$C36,INPUT_DATA!$B:$B,"D"))</f>
        <v>0</v>
      </c>
      <c r="Y36" s="206">
        <f>IF($C36=0,"",SUMIFS(INPUT_DATA!AU:AU,INPUT_DATA!$A:$A,$C36,INPUT_DATA!$B:$B,"D"))</f>
        <v>0</v>
      </c>
      <c r="Z36" s="206">
        <f>IF($C36=0,"",SUMIFS(INPUT_DATA!AV:AV,INPUT_DATA!$A:$A,$C36,INPUT_DATA!$B:$B,"D"))</f>
        <v>0</v>
      </c>
      <c r="AA36" s="207">
        <f t="shared" si="6"/>
        <v>0</v>
      </c>
      <c r="AB36" s="206">
        <f>IF($C36=0,"",SUMIFS(INPUT_DATA!AX:AX,INPUT_DATA!$A:$A,$C36,INPUT_DATA!$B:$B,"D"))</f>
        <v>0</v>
      </c>
      <c r="AC36" s="206">
        <f>IF($C36=0,"",SUMIFS(INPUT_DATA!AY:AY,INPUT_DATA!$A:$A,$C36,INPUT_DATA!$B:$B,"D"))</f>
        <v>0</v>
      </c>
      <c r="AD36" s="206">
        <f>IF($C36=0,"",SUMIFS(INPUT_DATA!AZ:AZ,INPUT_DATA!$A:$A,$C36,INPUT_DATA!$B:$B,"D"))</f>
        <v>0</v>
      </c>
      <c r="AE36" s="206">
        <f>IF($C36=0,"",SUMIFS(INPUT_DATA!BA:BA,INPUT_DATA!$A:$A,$C36,INPUT_DATA!$B:$B,"D"))</f>
        <v>0</v>
      </c>
      <c r="AF36" s="206">
        <f>IF($C36=0,"",SUMIFS(INPUT_DATA!BB:BB,INPUT_DATA!$A:$A,$C36,INPUT_DATA!$B:$B,"D"))</f>
        <v>0</v>
      </c>
      <c r="AG36" s="206">
        <f>IF($C36=0,"",SUMIFS(INPUT_DATA!BC:BC,INPUT_DATA!$A:$A,$C36,INPUT_DATA!$B:$B,"D"))</f>
        <v>0</v>
      </c>
      <c r="AH36" s="206">
        <f>IF($C36=0,"",SUMIFS(INPUT_DATA!BD:BD,INPUT_DATA!$A:$A,$C36,INPUT_DATA!$B:$B,"D"))</f>
        <v>0</v>
      </c>
      <c r="AI36" s="206">
        <f>IF($C36=0,"",SUMIFS(INPUT_DATA!BE:BE,INPUT_DATA!$A:$A,$C36,INPUT_DATA!$B:$B,"D"))</f>
        <v>0</v>
      </c>
      <c r="AJ36" s="208">
        <f t="shared" si="7"/>
        <v>0</v>
      </c>
      <c r="AK36" s="209">
        <f>IF($C36=0,"",SUMIFS(INPUT_DATA!BG:BG,INPUT_DATA!$A:$A,$C36,INPUT_DATA!$B:$B,"D"))</f>
        <v>0</v>
      </c>
      <c r="AL36" s="209">
        <f>IF($C36=0,"",SUMIFS(INPUT_DATA!BH:BH,INPUT_DATA!$A:$A,$C36,INPUT_DATA!$B:$B,"D"))</f>
        <v>0</v>
      </c>
      <c r="AM36" s="208">
        <f t="shared" si="8"/>
        <v>0</v>
      </c>
      <c r="AN36" s="210">
        <f>IF($C36=0,"",SUMIFS(INPUT_DATA!BK:BK,INPUT_DATA!$A:$A,$C36,INPUT_DATA!$B:$B,"D"))</f>
        <v>0</v>
      </c>
      <c r="AO36" s="211">
        <f t="shared" si="9"/>
        <v>0</v>
      </c>
      <c r="AP36" s="212"/>
      <c r="AR36" s="211">
        <f t="shared" si="5"/>
        <v>0</v>
      </c>
      <c r="AT36" s="203">
        <f>IF($C36=0,"",'02 - Monthly Asset Follow up'!E40+'02 - Monthly Asset Follow up'!F40-'02 - Monthly Asset Follow up'!V40+'02 - Monthly Asset Follow up'!Y40-H36)</f>
        <v>0</v>
      </c>
      <c r="AU36" s="203">
        <f>IF($C36=0,"",'02 - Monthly Asset Follow up'!BB40+'02 - Monthly Asset Follow up'!BC40-'02 - Monthly Asset Follow up'!BR40+'02 - Monthly Asset Follow up'!BU40-AA36)</f>
        <v>0</v>
      </c>
      <c r="AW36" s="215"/>
    </row>
    <row r="37" spans="2:49">
      <c r="B37" s="1573" t="str">
        <f t="shared" si="0"/>
        <v/>
      </c>
      <c r="C37" s="1574">
        <f>'02 - Monthly Asset Follow up'!B41</f>
        <v>0</v>
      </c>
      <c r="D37" s="212"/>
      <c r="E37" s="205" t="str">
        <f>IF($C37=0,"",SUMIFS(INPUT_DATA!AT:AT,INPUT_DATA!$A:$A,$C37,INPUT_DATA!$B:$B,"S"))</f>
        <v/>
      </c>
      <c r="F37" s="206" t="str">
        <f>IF($C37=0,"",SUMIFS(INPUT_DATA!AU:AU,INPUT_DATA!$A:$A,$C37,INPUT_DATA!$B:$B,"S"))</f>
        <v/>
      </c>
      <c r="G37" s="206" t="str">
        <f>IF($C37=0,"",SUMIFS(INPUT_DATA!AV:AV,INPUT_DATA!$A:$A,$C37,INPUT_DATA!$B:$B,"S"))</f>
        <v/>
      </c>
      <c r="H37" s="213" t="str">
        <f t="shared" si="1"/>
        <v/>
      </c>
      <c r="I37" s="206" t="str">
        <f>IF($C37=0,"",SUMIFS(INPUT_DATA!AX:AX,INPUT_DATA!$A:$A,$C37,INPUT_DATA!$B:$B,"S"))</f>
        <v/>
      </c>
      <c r="J37" s="206" t="str">
        <f>IF($C37=0,"",SUMIFS(INPUT_DATA!AY:AY,INPUT_DATA!$A:$A,$C37,INPUT_DATA!$B:$B,"S"))</f>
        <v/>
      </c>
      <c r="K37" s="206" t="str">
        <f>IF($C37=0,"",SUMIFS(INPUT_DATA!AZ:AZ,INPUT_DATA!$A:$A,$C37,INPUT_DATA!$B:$B,"S"))</f>
        <v/>
      </c>
      <c r="L37" s="206" t="str">
        <f>IF($C37=0,"",SUMIFS(INPUT_DATA!BA:BA,INPUT_DATA!$A:$A,$C37,INPUT_DATA!$B:$B,"S"))</f>
        <v/>
      </c>
      <c r="M37" s="206" t="str">
        <f>IF($C37=0,"",SUMIFS(INPUT_DATA!BB:BB,INPUT_DATA!$A:$A,$C37,INPUT_DATA!$B:$B,"S"))</f>
        <v/>
      </c>
      <c r="N37" s="206" t="str">
        <f>IF($C37=0,"",SUMIFS(INPUT_DATA!BC:BC,INPUT_DATA!$A:$A,$C37,INPUT_DATA!$B:$B,"S"))</f>
        <v/>
      </c>
      <c r="O37" s="206" t="str">
        <f>IF($C37=0,"",SUMIFS(INPUT_DATA!BD:BD,INPUT_DATA!$A:$A,$C37,INPUT_DATA!$B:$B,"S"))</f>
        <v/>
      </c>
      <c r="P37" s="206" t="str">
        <f>IF($C37=0,"",SUMIFS(INPUT_DATA!BE:BE,INPUT_DATA!$A:$A,$C37,INPUT_DATA!$B:$B,"S"))</f>
        <v/>
      </c>
      <c r="Q37" s="208" t="str">
        <f t="shared" si="2"/>
        <v/>
      </c>
      <c r="R37" s="209" t="str">
        <f>IF($C37=0,"",SUMIFS(INPUT_DATA!BG:BG,INPUT_DATA!$A:$A,$C37,INPUT_DATA!$B:$B,"S"))</f>
        <v/>
      </c>
      <c r="S37" s="209" t="str">
        <f>IF($C37=0,"",SUMIFS(INPUT_DATA!BH:BH,INPUT_DATA!$A:$A,$C37,INPUT_DATA!$B:$B,"S"))</f>
        <v/>
      </c>
      <c r="T37" s="208" t="str">
        <f t="shared" si="3"/>
        <v/>
      </c>
      <c r="U37" s="210" t="str">
        <f>IF($C37=0,"",SUMIFS(INPUT_DATA!BK:BK,INPUT_DATA!$A:$A,$C37,INPUT_DATA!$B:$B,"S"))</f>
        <v/>
      </c>
      <c r="V37" s="214" t="str">
        <f t="shared" si="4"/>
        <v/>
      </c>
      <c r="W37" s="212"/>
      <c r="X37" s="205" t="str">
        <f>IF($C37=0,"",SUMIFS(INPUT_DATA!AT:AT,INPUT_DATA!$A:$A,$C37,INPUT_DATA!$B:$B,"D"))</f>
        <v/>
      </c>
      <c r="Y37" s="206" t="str">
        <f>IF($C37=0,"",SUMIFS(INPUT_DATA!AU:AU,INPUT_DATA!$A:$A,$C37,INPUT_DATA!$B:$B,"D"))</f>
        <v/>
      </c>
      <c r="Z37" s="206" t="str">
        <f>IF($C37=0,"",SUMIFS(INPUT_DATA!AV:AV,INPUT_DATA!$A:$A,$C37,INPUT_DATA!$B:$B,"D"))</f>
        <v/>
      </c>
      <c r="AA37" s="207" t="str">
        <f t="shared" si="6"/>
        <v/>
      </c>
      <c r="AB37" s="206" t="str">
        <f>IF($C37=0,"",SUMIFS(INPUT_DATA!AX:AX,INPUT_DATA!$A:$A,$C37,INPUT_DATA!$B:$B,"D"))</f>
        <v/>
      </c>
      <c r="AC37" s="206" t="str">
        <f>IF($C37=0,"",SUMIFS(INPUT_DATA!AY:AY,INPUT_DATA!$A:$A,$C37,INPUT_DATA!$B:$B,"D"))</f>
        <v/>
      </c>
      <c r="AD37" s="206" t="str">
        <f>IF($C37=0,"",SUMIFS(INPUT_DATA!AZ:AZ,INPUT_DATA!$A:$A,$C37,INPUT_DATA!$B:$B,"D"))</f>
        <v/>
      </c>
      <c r="AE37" s="206" t="str">
        <f>IF($C37=0,"",SUMIFS(INPUT_DATA!BA:BA,INPUT_DATA!$A:$A,$C37,INPUT_DATA!$B:$B,"D"))</f>
        <v/>
      </c>
      <c r="AF37" s="206" t="str">
        <f>IF($C37=0,"",SUMIFS(INPUT_DATA!BB:BB,INPUT_DATA!$A:$A,$C37,INPUT_DATA!$B:$B,"D"))</f>
        <v/>
      </c>
      <c r="AG37" s="206" t="str">
        <f>IF($C37=0,"",SUMIFS(INPUT_DATA!BC:BC,INPUT_DATA!$A:$A,$C37,INPUT_DATA!$B:$B,"D"))</f>
        <v/>
      </c>
      <c r="AH37" s="206" t="str">
        <f>IF($C37=0,"",SUMIFS(INPUT_DATA!BD:BD,INPUT_DATA!$A:$A,$C37,INPUT_DATA!$B:$B,"D"))</f>
        <v/>
      </c>
      <c r="AI37" s="206" t="str">
        <f>IF($C37=0,"",SUMIFS(INPUT_DATA!BE:BE,INPUT_DATA!$A:$A,$C37,INPUT_DATA!$B:$B,"D"))</f>
        <v/>
      </c>
      <c r="AJ37" s="208" t="str">
        <f t="shared" si="7"/>
        <v/>
      </c>
      <c r="AK37" s="209" t="str">
        <f>IF($C37=0,"",SUMIFS(INPUT_DATA!BG:BG,INPUT_DATA!$A:$A,$C37,INPUT_DATA!$B:$B,"D"))</f>
        <v/>
      </c>
      <c r="AL37" s="209" t="str">
        <f>IF($C37=0,"",SUMIFS(INPUT_DATA!BH:BH,INPUT_DATA!$A:$A,$C37,INPUT_DATA!$B:$B,"D"))</f>
        <v/>
      </c>
      <c r="AM37" s="208" t="str">
        <f t="shared" si="8"/>
        <v/>
      </c>
      <c r="AN37" s="210" t="str">
        <f>IF($C37=0,"",SUMIFS(INPUT_DATA!BK:BK,INPUT_DATA!$A:$A,$C37,INPUT_DATA!$B:$B,"D"))</f>
        <v/>
      </c>
      <c r="AO37" s="211" t="str">
        <f t="shared" si="9"/>
        <v/>
      </c>
      <c r="AP37" s="212"/>
      <c r="AR37" s="211" t="str">
        <f t="shared" si="5"/>
        <v/>
      </c>
      <c r="AT37" s="203" t="str">
        <f>IF($C37=0,"",'02 - Monthly Asset Follow up'!E41+'02 - Monthly Asset Follow up'!F41-'02 - Monthly Asset Follow up'!V41+'02 - Monthly Asset Follow up'!Y41-H37)</f>
        <v/>
      </c>
      <c r="AU37" s="203" t="str">
        <f>IF($C37=0,"",'02 - Monthly Asset Follow up'!BB41+'02 - Monthly Asset Follow up'!BC41-'02 - Monthly Asset Follow up'!BR41+'02 - Monthly Asset Follow up'!BU41-AA37)</f>
        <v/>
      </c>
      <c r="AW37" s="215"/>
    </row>
    <row r="38" spans="2:49">
      <c r="B38" s="1573" t="str">
        <f t="shared" si="0"/>
        <v/>
      </c>
      <c r="C38" s="1574">
        <f>'02 - Monthly Asset Follow up'!B42</f>
        <v>0</v>
      </c>
      <c r="D38" s="212"/>
      <c r="E38" s="205" t="str">
        <f>IF($C38=0,"",SUMIFS(INPUT_DATA!AT:AT,INPUT_DATA!$A:$A,$C38,INPUT_DATA!$B:$B,"S"))</f>
        <v/>
      </c>
      <c r="F38" s="206" t="str">
        <f>IF($C38=0,"",SUMIFS(INPUT_DATA!AU:AU,INPUT_DATA!$A:$A,$C38,INPUT_DATA!$B:$B,"S"))</f>
        <v/>
      </c>
      <c r="G38" s="206" t="str">
        <f>IF($C38=0,"",SUMIFS(INPUT_DATA!AV:AV,INPUT_DATA!$A:$A,$C38,INPUT_DATA!$B:$B,"S"))</f>
        <v/>
      </c>
      <c r="H38" s="213" t="str">
        <f t="shared" si="1"/>
        <v/>
      </c>
      <c r="I38" s="206" t="str">
        <f>IF($C38=0,"",SUMIFS(INPUT_DATA!AX:AX,INPUT_DATA!$A:$A,$C38,INPUT_DATA!$B:$B,"S"))</f>
        <v/>
      </c>
      <c r="J38" s="206" t="str">
        <f>IF($C38=0,"",SUMIFS(INPUT_DATA!AY:AY,INPUT_DATA!$A:$A,$C38,INPUT_DATA!$B:$B,"S"))</f>
        <v/>
      </c>
      <c r="K38" s="206" t="str">
        <f>IF($C38=0,"",SUMIFS(INPUT_DATA!AZ:AZ,INPUT_DATA!$A:$A,$C38,INPUT_DATA!$B:$B,"S"))</f>
        <v/>
      </c>
      <c r="L38" s="206" t="str">
        <f>IF($C38=0,"",SUMIFS(INPUT_DATA!BA:BA,INPUT_DATA!$A:$A,$C38,INPUT_DATA!$B:$B,"S"))</f>
        <v/>
      </c>
      <c r="M38" s="206" t="str">
        <f>IF($C38=0,"",SUMIFS(INPUT_DATA!BB:BB,INPUT_DATA!$A:$A,$C38,INPUT_DATA!$B:$B,"S"))</f>
        <v/>
      </c>
      <c r="N38" s="206" t="str">
        <f>IF($C38=0,"",SUMIFS(INPUT_DATA!BC:BC,INPUT_DATA!$A:$A,$C38,INPUT_DATA!$B:$B,"S"))</f>
        <v/>
      </c>
      <c r="O38" s="206" t="str">
        <f>IF($C38=0,"",SUMIFS(INPUT_DATA!BD:BD,INPUT_DATA!$A:$A,$C38,INPUT_DATA!$B:$B,"S"))</f>
        <v/>
      </c>
      <c r="P38" s="206" t="str">
        <f>IF($C38=0,"",SUMIFS(INPUT_DATA!BE:BE,INPUT_DATA!$A:$A,$C38,INPUT_DATA!$B:$B,"S"))</f>
        <v/>
      </c>
      <c r="Q38" s="208" t="str">
        <f t="shared" si="2"/>
        <v/>
      </c>
      <c r="R38" s="209" t="str">
        <f>IF($C38=0,"",SUMIFS(INPUT_DATA!BG:BG,INPUT_DATA!$A:$A,$C38,INPUT_DATA!$B:$B,"S"))</f>
        <v/>
      </c>
      <c r="S38" s="209" t="str">
        <f>IF($C38=0,"",SUMIFS(INPUT_DATA!BH:BH,INPUT_DATA!$A:$A,$C38,INPUT_DATA!$B:$B,"S"))</f>
        <v/>
      </c>
      <c r="T38" s="208" t="str">
        <f t="shared" si="3"/>
        <v/>
      </c>
      <c r="U38" s="210" t="str">
        <f>IF($C38=0,"",SUMIFS(INPUT_DATA!BK:BK,INPUT_DATA!$A:$A,$C38,INPUT_DATA!$B:$B,"S"))</f>
        <v/>
      </c>
      <c r="V38" s="214" t="str">
        <f t="shared" si="4"/>
        <v/>
      </c>
      <c r="W38" s="212"/>
      <c r="X38" s="205" t="str">
        <f>IF($C38=0,"",SUMIFS(INPUT_DATA!AT:AT,INPUT_DATA!$A:$A,$C38,INPUT_DATA!$B:$B,"D"))</f>
        <v/>
      </c>
      <c r="Y38" s="206" t="str">
        <f>IF($C38=0,"",SUMIFS(INPUT_DATA!AU:AU,INPUT_DATA!$A:$A,$C38,INPUT_DATA!$B:$B,"D"))</f>
        <v/>
      </c>
      <c r="Z38" s="206" t="str">
        <f>IF($C38=0,"",SUMIFS(INPUT_DATA!AV:AV,INPUT_DATA!$A:$A,$C38,INPUT_DATA!$B:$B,"D"))</f>
        <v/>
      </c>
      <c r="AA38" s="207" t="str">
        <f t="shared" si="6"/>
        <v/>
      </c>
      <c r="AB38" s="206" t="str">
        <f>IF($C38=0,"",SUMIFS(INPUT_DATA!AX:AX,INPUT_DATA!$A:$A,$C38,INPUT_DATA!$B:$B,"D"))</f>
        <v/>
      </c>
      <c r="AC38" s="206" t="str">
        <f>IF($C38=0,"",SUMIFS(INPUT_DATA!AY:AY,INPUT_DATA!$A:$A,$C38,INPUT_DATA!$B:$B,"D"))</f>
        <v/>
      </c>
      <c r="AD38" s="206" t="str">
        <f>IF($C38=0,"",SUMIFS(INPUT_DATA!AZ:AZ,INPUT_DATA!$A:$A,$C38,INPUT_DATA!$B:$B,"D"))</f>
        <v/>
      </c>
      <c r="AE38" s="206" t="str">
        <f>IF($C38=0,"",SUMIFS(INPUT_DATA!BA:BA,INPUT_DATA!$A:$A,$C38,INPUT_DATA!$B:$B,"D"))</f>
        <v/>
      </c>
      <c r="AF38" s="206" t="str">
        <f>IF($C38=0,"",SUMIFS(INPUT_DATA!BB:BB,INPUT_DATA!$A:$A,$C38,INPUT_DATA!$B:$B,"D"))</f>
        <v/>
      </c>
      <c r="AG38" s="206" t="str">
        <f>IF($C38=0,"",SUMIFS(INPUT_DATA!BC:BC,INPUT_DATA!$A:$A,$C38,INPUT_DATA!$B:$B,"D"))</f>
        <v/>
      </c>
      <c r="AH38" s="206" t="str">
        <f>IF($C38=0,"",SUMIFS(INPUT_DATA!BD:BD,INPUT_DATA!$A:$A,$C38,INPUT_DATA!$B:$B,"D"))</f>
        <v/>
      </c>
      <c r="AI38" s="206" t="str">
        <f>IF($C38=0,"",SUMIFS(INPUT_DATA!BE:BE,INPUT_DATA!$A:$A,$C38,INPUT_DATA!$B:$B,"D"))</f>
        <v/>
      </c>
      <c r="AJ38" s="208" t="str">
        <f t="shared" si="7"/>
        <v/>
      </c>
      <c r="AK38" s="209" t="str">
        <f>IF($C38=0,"",SUMIFS(INPUT_DATA!BG:BG,INPUT_DATA!$A:$A,$C38,INPUT_DATA!$B:$B,"D"))</f>
        <v/>
      </c>
      <c r="AL38" s="209" t="str">
        <f>IF($C38=0,"",SUMIFS(INPUT_DATA!BH:BH,INPUT_DATA!$A:$A,$C38,INPUT_DATA!$B:$B,"D"))</f>
        <v/>
      </c>
      <c r="AM38" s="208" t="str">
        <f t="shared" si="8"/>
        <v/>
      </c>
      <c r="AN38" s="210" t="str">
        <f>IF($C38=0,"",SUMIFS(INPUT_DATA!BK:BK,INPUT_DATA!$A:$A,$C38,INPUT_DATA!$B:$B,"D"))</f>
        <v/>
      </c>
      <c r="AO38" s="211" t="str">
        <f t="shared" si="9"/>
        <v/>
      </c>
      <c r="AP38" s="212"/>
      <c r="AR38" s="211" t="str">
        <f t="shared" si="5"/>
        <v/>
      </c>
      <c r="AT38" s="203" t="str">
        <f>IF($C38=0,"",'02 - Monthly Asset Follow up'!E42+'02 - Monthly Asset Follow up'!F42-'02 - Monthly Asset Follow up'!V42+'02 - Monthly Asset Follow up'!Y42-H38)</f>
        <v/>
      </c>
      <c r="AU38" s="203" t="str">
        <f>IF($C38=0,"",'02 - Monthly Asset Follow up'!BB42+'02 - Monthly Asset Follow up'!BC42-'02 - Monthly Asset Follow up'!BR42+'02 - Monthly Asset Follow up'!BU42-AA38)</f>
        <v/>
      </c>
      <c r="AW38" s="215"/>
    </row>
    <row r="39" spans="2:49">
      <c r="B39" s="1573" t="str">
        <f t="shared" si="0"/>
        <v/>
      </c>
      <c r="C39" s="1574">
        <f>'02 - Monthly Asset Follow up'!B43</f>
        <v>0</v>
      </c>
      <c r="D39" s="212"/>
      <c r="E39" s="205" t="str">
        <f>IF($C39=0,"",SUMIFS(INPUT_DATA!AT:AT,INPUT_DATA!$A:$A,$C39,INPUT_DATA!$B:$B,"S"))</f>
        <v/>
      </c>
      <c r="F39" s="206" t="str">
        <f>IF($C39=0,"",SUMIFS(INPUT_DATA!AU:AU,INPUT_DATA!$A:$A,$C39,INPUT_DATA!$B:$B,"S"))</f>
        <v/>
      </c>
      <c r="G39" s="206" t="str">
        <f>IF($C39=0,"",SUMIFS(INPUT_DATA!AV:AV,INPUT_DATA!$A:$A,$C39,INPUT_DATA!$B:$B,"S"))</f>
        <v/>
      </c>
      <c r="H39" s="213" t="str">
        <f t="shared" si="1"/>
        <v/>
      </c>
      <c r="I39" s="206" t="str">
        <f>IF($C39=0,"",SUMIFS(INPUT_DATA!AX:AX,INPUT_DATA!$A:$A,$C39,INPUT_DATA!$B:$B,"S"))</f>
        <v/>
      </c>
      <c r="J39" s="206" t="str">
        <f>IF($C39=0,"",SUMIFS(INPUT_DATA!AY:AY,INPUT_DATA!$A:$A,$C39,INPUT_DATA!$B:$B,"S"))</f>
        <v/>
      </c>
      <c r="K39" s="206" t="str">
        <f>IF($C39=0,"",SUMIFS(INPUT_DATA!AZ:AZ,INPUT_DATA!$A:$A,$C39,INPUT_DATA!$B:$B,"S"))</f>
        <v/>
      </c>
      <c r="L39" s="206" t="str">
        <f>IF($C39=0,"",SUMIFS(INPUT_DATA!BA:BA,INPUT_DATA!$A:$A,$C39,INPUT_DATA!$B:$B,"S"))</f>
        <v/>
      </c>
      <c r="M39" s="206" t="str">
        <f>IF($C39=0,"",SUMIFS(INPUT_DATA!BB:BB,INPUT_DATA!$A:$A,$C39,INPUT_DATA!$B:$B,"S"))</f>
        <v/>
      </c>
      <c r="N39" s="206" t="str">
        <f>IF($C39=0,"",SUMIFS(INPUT_DATA!BC:BC,INPUT_DATA!$A:$A,$C39,INPUT_DATA!$B:$B,"S"))</f>
        <v/>
      </c>
      <c r="O39" s="206" t="str">
        <f>IF($C39=0,"",SUMIFS(INPUT_DATA!BD:BD,INPUT_DATA!$A:$A,$C39,INPUT_DATA!$B:$B,"S"))</f>
        <v/>
      </c>
      <c r="P39" s="206" t="str">
        <f>IF($C39=0,"",SUMIFS(INPUT_DATA!BE:BE,INPUT_DATA!$A:$A,$C39,INPUT_DATA!$B:$B,"S"))</f>
        <v/>
      </c>
      <c r="Q39" s="208" t="str">
        <f t="shared" si="2"/>
        <v/>
      </c>
      <c r="R39" s="209" t="str">
        <f>IF($C39=0,"",SUMIFS(INPUT_DATA!BG:BG,INPUT_DATA!$A:$A,$C39,INPUT_DATA!$B:$B,"S"))</f>
        <v/>
      </c>
      <c r="S39" s="209" t="str">
        <f>IF($C39=0,"",SUMIFS(INPUT_DATA!BH:BH,INPUT_DATA!$A:$A,$C39,INPUT_DATA!$B:$B,"S"))</f>
        <v/>
      </c>
      <c r="T39" s="208" t="str">
        <f t="shared" si="3"/>
        <v/>
      </c>
      <c r="U39" s="210" t="str">
        <f>IF($C39=0,"",SUMIFS(INPUT_DATA!BK:BK,INPUT_DATA!$A:$A,$C39,INPUT_DATA!$B:$B,"S"))</f>
        <v/>
      </c>
      <c r="V39" s="214" t="str">
        <f t="shared" si="4"/>
        <v/>
      </c>
      <c r="W39" s="212"/>
      <c r="X39" s="205" t="str">
        <f>IF($C39=0,"",SUMIFS(INPUT_DATA!AT:AT,INPUT_DATA!$A:$A,$C39,INPUT_DATA!$B:$B,"D"))</f>
        <v/>
      </c>
      <c r="Y39" s="206" t="str">
        <f>IF($C39=0,"",SUMIFS(INPUT_DATA!AU:AU,INPUT_DATA!$A:$A,$C39,INPUT_DATA!$B:$B,"D"))</f>
        <v/>
      </c>
      <c r="Z39" s="206" t="str">
        <f>IF($C39=0,"",SUMIFS(INPUT_DATA!AV:AV,INPUT_DATA!$A:$A,$C39,INPUT_DATA!$B:$B,"D"))</f>
        <v/>
      </c>
      <c r="AA39" s="207" t="str">
        <f t="shared" si="6"/>
        <v/>
      </c>
      <c r="AB39" s="206" t="str">
        <f>IF($C39=0,"",SUMIFS(INPUT_DATA!AX:AX,INPUT_DATA!$A:$A,$C39,INPUT_DATA!$B:$B,"D"))</f>
        <v/>
      </c>
      <c r="AC39" s="206" t="str">
        <f>IF($C39=0,"",SUMIFS(INPUT_DATA!AY:AY,INPUT_DATA!$A:$A,$C39,INPUT_DATA!$B:$B,"D"))</f>
        <v/>
      </c>
      <c r="AD39" s="206" t="str">
        <f>IF($C39=0,"",SUMIFS(INPUT_DATA!AZ:AZ,INPUT_DATA!$A:$A,$C39,INPUT_DATA!$B:$B,"D"))</f>
        <v/>
      </c>
      <c r="AE39" s="206" t="str">
        <f>IF($C39=0,"",SUMIFS(INPUT_DATA!BA:BA,INPUT_DATA!$A:$A,$C39,INPUT_DATA!$B:$B,"D"))</f>
        <v/>
      </c>
      <c r="AF39" s="206" t="str">
        <f>IF($C39=0,"",SUMIFS(INPUT_DATA!BB:BB,INPUT_DATA!$A:$A,$C39,INPUT_DATA!$B:$B,"D"))</f>
        <v/>
      </c>
      <c r="AG39" s="206" t="str">
        <f>IF($C39=0,"",SUMIFS(INPUT_DATA!BC:BC,INPUT_DATA!$A:$A,$C39,INPUT_DATA!$B:$B,"D"))</f>
        <v/>
      </c>
      <c r="AH39" s="206" t="str">
        <f>IF($C39=0,"",SUMIFS(INPUT_DATA!BD:BD,INPUT_DATA!$A:$A,$C39,INPUT_DATA!$B:$B,"D"))</f>
        <v/>
      </c>
      <c r="AI39" s="206" t="str">
        <f>IF($C39=0,"",SUMIFS(INPUT_DATA!BE:BE,INPUT_DATA!$A:$A,$C39,INPUT_DATA!$B:$B,"D"))</f>
        <v/>
      </c>
      <c r="AJ39" s="208" t="str">
        <f t="shared" si="7"/>
        <v/>
      </c>
      <c r="AK39" s="209" t="str">
        <f>IF($C39=0,"",SUMIFS(INPUT_DATA!BG:BG,INPUT_DATA!$A:$A,$C39,INPUT_DATA!$B:$B,"D"))</f>
        <v/>
      </c>
      <c r="AL39" s="209" t="str">
        <f>IF($C39=0,"",SUMIFS(INPUT_DATA!BH:BH,INPUT_DATA!$A:$A,$C39,INPUT_DATA!$B:$B,"D"))</f>
        <v/>
      </c>
      <c r="AM39" s="208" t="str">
        <f t="shared" si="8"/>
        <v/>
      </c>
      <c r="AN39" s="210" t="str">
        <f>IF($C39=0,"",SUMIFS(INPUT_DATA!BK:BK,INPUT_DATA!$A:$A,$C39,INPUT_DATA!$B:$B,"D"))</f>
        <v/>
      </c>
      <c r="AO39" s="211" t="str">
        <f t="shared" si="9"/>
        <v/>
      </c>
      <c r="AP39" s="212"/>
      <c r="AR39" s="211" t="str">
        <f t="shared" si="5"/>
        <v/>
      </c>
      <c r="AT39" s="203" t="str">
        <f>IF($C39=0,"",'02 - Monthly Asset Follow up'!E43+'02 - Monthly Asset Follow up'!F43-'02 - Monthly Asset Follow up'!V43+'02 - Monthly Asset Follow up'!Y43-H39)</f>
        <v/>
      </c>
      <c r="AU39" s="203" t="str">
        <f>IF($C39=0,"",'02 - Monthly Asset Follow up'!BB43+'02 - Monthly Asset Follow up'!BC43-'02 - Monthly Asset Follow up'!BR43+'02 - Monthly Asset Follow up'!BU43-AA39)</f>
        <v/>
      </c>
      <c r="AW39" s="215"/>
    </row>
    <row r="40" spans="2:49">
      <c r="B40" s="1573" t="str">
        <f t="shared" si="0"/>
        <v/>
      </c>
      <c r="C40" s="1574">
        <f>'02 - Monthly Asset Follow up'!B44</f>
        <v>0</v>
      </c>
      <c r="D40" s="212"/>
      <c r="E40" s="205" t="str">
        <f>IF($C40=0,"",SUMIFS(INPUT_DATA!AT:AT,INPUT_DATA!$A:$A,$C40,INPUT_DATA!$B:$B,"S"))</f>
        <v/>
      </c>
      <c r="F40" s="206" t="str">
        <f>IF($C40=0,"",SUMIFS(INPUT_DATA!AU:AU,INPUT_DATA!$A:$A,$C40,INPUT_DATA!$B:$B,"S"))</f>
        <v/>
      </c>
      <c r="G40" s="206" t="str">
        <f>IF($C40=0,"",SUMIFS(INPUT_DATA!AV:AV,INPUT_DATA!$A:$A,$C40,INPUT_DATA!$B:$B,"S"))</f>
        <v/>
      </c>
      <c r="H40" s="213" t="str">
        <f t="shared" si="1"/>
        <v/>
      </c>
      <c r="I40" s="206" t="str">
        <f>IF($C40=0,"",SUMIFS(INPUT_DATA!AX:AX,INPUT_DATA!$A:$A,$C40,INPUT_DATA!$B:$B,"S"))</f>
        <v/>
      </c>
      <c r="J40" s="206" t="str">
        <f>IF($C40=0,"",SUMIFS(INPUT_DATA!AY:AY,INPUT_DATA!$A:$A,$C40,INPUT_DATA!$B:$B,"S"))</f>
        <v/>
      </c>
      <c r="K40" s="206" t="str">
        <f>IF($C40=0,"",SUMIFS(INPUT_DATA!AZ:AZ,INPUT_DATA!$A:$A,$C40,INPUT_DATA!$B:$B,"S"))</f>
        <v/>
      </c>
      <c r="L40" s="206" t="str">
        <f>IF($C40=0,"",SUMIFS(INPUT_DATA!BA:BA,INPUT_DATA!$A:$A,$C40,INPUT_DATA!$B:$B,"S"))</f>
        <v/>
      </c>
      <c r="M40" s="206" t="str">
        <f>IF($C40=0,"",SUMIFS(INPUT_DATA!BB:BB,INPUT_DATA!$A:$A,$C40,INPUT_DATA!$B:$B,"S"))</f>
        <v/>
      </c>
      <c r="N40" s="206" t="str">
        <f>IF($C40=0,"",SUMIFS(INPUT_DATA!BC:BC,INPUT_DATA!$A:$A,$C40,INPUT_DATA!$B:$B,"S"))</f>
        <v/>
      </c>
      <c r="O40" s="206" t="str">
        <f>IF($C40=0,"",SUMIFS(INPUT_DATA!BD:BD,INPUT_DATA!$A:$A,$C40,INPUT_DATA!$B:$B,"S"))</f>
        <v/>
      </c>
      <c r="P40" s="206" t="str">
        <f>IF($C40=0,"",SUMIFS(INPUT_DATA!BE:BE,INPUT_DATA!$A:$A,$C40,INPUT_DATA!$B:$B,"S"))</f>
        <v/>
      </c>
      <c r="Q40" s="208" t="str">
        <f t="shared" si="2"/>
        <v/>
      </c>
      <c r="R40" s="209" t="str">
        <f>IF($C40=0,"",SUMIFS(INPUT_DATA!BG:BG,INPUT_DATA!$A:$A,$C40,INPUT_DATA!$B:$B,"S"))</f>
        <v/>
      </c>
      <c r="S40" s="209" t="str">
        <f>IF($C40=0,"",SUMIFS(INPUT_DATA!BH:BH,INPUT_DATA!$A:$A,$C40,INPUT_DATA!$B:$B,"S"))</f>
        <v/>
      </c>
      <c r="T40" s="208" t="str">
        <f t="shared" si="3"/>
        <v/>
      </c>
      <c r="U40" s="210" t="str">
        <f>IF($C40=0,"",SUMIFS(INPUT_DATA!BK:BK,INPUT_DATA!$A:$A,$C40,INPUT_DATA!$B:$B,"S"))</f>
        <v/>
      </c>
      <c r="V40" s="214" t="str">
        <f t="shared" si="4"/>
        <v/>
      </c>
      <c r="W40" s="212"/>
      <c r="X40" s="205" t="str">
        <f>IF($C40=0,"",SUMIFS(INPUT_DATA!AT:AT,INPUT_DATA!$A:$A,$C40,INPUT_DATA!$B:$B,"D"))</f>
        <v/>
      </c>
      <c r="Y40" s="206" t="str">
        <f>IF($C40=0,"",SUMIFS(INPUT_DATA!AU:AU,INPUT_DATA!$A:$A,$C40,INPUT_DATA!$B:$B,"D"))</f>
        <v/>
      </c>
      <c r="Z40" s="206" t="str">
        <f>IF($C40=0,"",SUMIFS(INPUT_DATA!AV:AV,INPUT_DATA!$A:$A,$C40,INPUT_DATA!$B:$B,"D"))</f>
        <v/>
      </c>
      <c r="AA40" s="207" t="str">
        <f t="shared" si="6"/>
        <v/>
      </c>
      <c r="AB40" s="206" t="str">
        <f>IF($C40=0,"",SUMIFS(INPUT_DATA!AX:AX,INPUT_DATA!$A:$A,$C40,INPUT_DATA!$B:$B,"D"))</f>
        <v/>
      </c>
      <c r="AC40" s="206" t="str">
        <f>IF($C40=0,"",SUMIFS(INPUT_DATA!AY:AY,INPUT_DATA!$A:$A,$C40,INPUT_DATA!$B:$B,"D"))</f>
        <v/>
      </c>
      <c r="AD40" s="206" t="str">
        <f>IF($C40=0,"",SUMIFS(INPUT_DATA!AZ:AZ,INPUT_DATA!$A:$A,$C40,INPUT_DATA!$B:$B,"D"))</f>
        <v/>
      </c>
      <c r="AE40" s="206" t="str">
        <f>IF($C40=0,"",SUMIFS(INPUT_DATA!BA:BA,INPUT_DATA!$A:$A,$C40,INPUT_DATA!$B:$B,"D"))</f>
        <v/>
      </c>
      <c r="AF40" s="206" t="str">
        <f>IF($C40=0,"",SUMIFS(INPUT_DATA!BB:BB,INPUT_DATA!$A:$A,$C40,INPUT_DATA!$B:$B,"D"))</f>
        <v/>
      </c>
      <c r="AG40" s="206" t="str">
        <f>IF($C40=0,"",SUMIFS(INPUT_DATA!BC:BC,INPUT_DATA!$A:$A,$C40,INPUT_DATA!$B:$B,"D"))</f>
        <v/>
      </c>
      <c r="AH40" s="206" t="str">
        <f>IF($C40=0,"",SUMIFS(INPUT_DATA!BD:BD,INPUT_DATA!$A:$A,$C40,INPUT_DATA!$B:$B,"D"))</f>
        <v/>
      </c>
      <c r="AI40" s="206" t="str">
        <f>IF($C40=0,"",SUMIFS(INPUT_DATA!BE:BE,INPUT_DATA!$A:$A,$C40,INPUT_DATA!$B:$B,"D"))</f>
        <v/>
      </c>
      <c r="AJ40" s="208" t="str">
        <f t="shared" si="7"/>
        <v/>
      </c>
      <c r="AK40" s="209" t="str">
        <f>IF($C40=0,"",SUMIFS(INPUT_DATA!BG:BG,INPUT_DATA!$A:$A,$C40,INPUT_DATA!$B:$B,"D"))</f>
        <v/>
      </c>
      <c r="AL40" s="209" t="str">
        <f>IF($C40=0,"",SUMIFS(INPUT_DATA!BH:BH,INPUT_DATA!$A:$A,$C40,INPUT_DATA!$B:$B,"D"))</f>
        <v/>
      </c>
      <c r="AM40" s="208" t="str">
        <f t="shared" si="8"/>
        <v/>
      </c>
      <c r="AN40" s="210" t="str">
        <f>IF($C40=0,"",SUMIFS(INPUT_DATA!BK:BK,INPUT_DATA!$A:$A,$C40,INPUT_DATA!$B:$B,"D"))</f>
        <v/>
      </c>
      <c r="AO40" s="211" t="str">
        <f t="shared" si="9"/>
        <v/>
      </c>
      <c r="AP40" s="212"/>
      <c r="AR40" s="211" t="str">
        <f t="shared" si="5"/>
        <v/>
      </c>
      <c r="AT40" s="203" t="str">
        <f>IF($C40=0,"",'02 - Monthly Asset Follow up'!E44+'02 - Monthly Asset Follow up'!F44-'02 - Monthly Asset Follow up'!V44+'02 - Monthly Asset Follow up'!Y44-H40)</f>
        <v/>
      </c>
      <c r="AU40" s="203" t="str">
        <f>IF($C40=0,"",'02 - Monthly Asset Follow up'!BB44+'02 - Monthly Asset Follow up'!BC44-'02 - Monthly Asset Follow up'!BR44+'02 - Monthly Asset Follow up'!BU44-AA40)</f>
        <v/>
      </c>
      <c r="AW40" s="215"/>
    </row>
    <row r="41" spans="2:49">
      <c r="B41" s="1573" t="str">
        <f t="shared" si="0"/>
        <v/>
      </c>
      <c r="C41" s="1574">
        <f>'02 - Monthly Asset Follow up'!B45</f>
        <v>0</v>
      </c>
      <c r="D41" s="212"/>
      <c r="E41" s="205" t="str">
        <f>IF($C41=0,"",SUMIFS(INPUT_DATA!AT:AT,INPUT_DATA!$A:$A,$C41,INPUT_DATA!$B:$B,"S"))</f>
        <v/>
      </c>
      <c r="F41" s="206" t="str">
        <f>IF($C41=0,"",SUMIFS(INPUT_DATA!AU:AU,INPUT_DATA!$A:$A,$C41,INPUT_DATA!$B:$B,"S"))</f>
        <v/>
      </c>
      <c r="G41" s="206" t="str">
        <f>IF($C41=0,"",SUMIFS(INPUT_DATA!AV:AV,INPUT_DATA!$A:$A,$C41,INPUT_DATA!$B:$B,"S"))</f>
        <v/>
      </c>
      <c r="H41" s="213" t="str">
        <f t="shared" si="1"/>
        <v/>
      </c>
      <c r="I41" s="206" t="str">
        <f>IF($C41=0,"",SUMIFS(INPUT_DATA!AX:AX,INPUT_DATA!$A:$A,$C41,INPUT_DATA!$B:$B,"S"))</f>
        <v/>
      </c>
      <c r="J41" s="206" t="str">
        <f>IF($C41=0,"",SUMIFS(INPUT_DATA!AY:AY,INPUT_DATA!$A:$A,$C41,INPUT_DATA!$B:$B,"S"))</f>
        <v/>
      </c>
      <c r="K41" s="206" t="str">
        <f>IF($C41=0,"",SUMIFS(INPUT_DATA!AZ:AZ,INPUT_DATA!$A:$A,$C41,INPUT_DATA!$B:$B,"S"))</f>
        <v/>
      </c>
      <c r="L41" s="206" t="str">
        <f>IF($C41=0,"",SUMIFS(INPUT_DATA!BA:BA,INPUT_DATA!$A:$A,$C41,INPUT_DATA!$B:$B,"S"))</f>
        <v/>
      </c>
      <c r="M41" s="206" t="str">
        <f>IF($C41=0,"",SUMIFS(INPUT_DATA!BB:BB,INPUT_DATA!$A:$A,$C41,INPUT_DATA!$B:$B,"S"))</f>
        <v/>
      </c>
      <c r="N41" s="206" t="str">
        <f>IF($C41=0,"",SUMIFS(INPUT_DATA!BC:BC,INPUT_DATA!$A:$A,$C41,INPUT_DATA!$B:$B,"S"))</f>
        <v/>
      </c>
      <c r="O41" s="206" t="str">
        <f>IF($C41=0,"",SUMIFS(INPUT_DATA!BD:BD,INPUT_DATA!$A:$A,$C41,INPUT_DATA!$B:$B,"S"))</f>
        <v/>
      </c>
      <c r="P41" s="206" t="str">
        <f>IF($C41=0,"",SUMIFS(INPUT_DATA!BE:BE,INPUT_DATA!$A:$A,$C41,INPUT_DATA!$B:$B,"S"))</f>
        <v/>
      </c>
      <c r="Q41" s="208" t="str">
        <f t="shared" si="2"/>
        <v/>
      </c>
      <c r="R41" s="209" t="str">
        <f>IF($C41=0,"",SUMIFS(INPUT_DATA!BG:BG,INPUT_DATA!$A:$A,$C41,INPUT_DATA!$B:$B,"S"))</f>
        <v/>
      </c>
      <c r="S41" s="209" t="str">
        <f>IF($C41=0,"",SUMIFS(INPUT_DATA!BH:BH,INPUT_DATA!$A:$A,$C41,INPUT_DATA!$B:$B,"S"))</f>
        <v/>
      </c>
      <c r="T41" s="208" t="str">
        <f t="shared" si="3"/>
        <v/>
      </c>
      <c r="U41" s="210" t="str">
        <f>IF($C41=0,"",SUMIFS(INPUT_DATA!BK:BK,INPUT_DATA!$A:$A,$C41,INPUT_DATA!$B:$B,"S"))</f>
        <v/>
      </c>
      <c r="V41" s="214" t="str">
        <f t="shared" si="4"/>
        <v/>
      </c>
      <c r="W41" s="212"/>
      <c r="X41" s="205" t="str">
        <f>IF($C41=0,"",SUMIFS(INPUT_DATA!AT:AT,INPUT_DATA!$A:$A,$C41,INPUT_DATA!$B:$B,"D"))</f>
        <v/>
      </c>
      <c r="Y41" s="206" t="str">
        <f>IF($C41=0,"",SUMIFS(INPUT_DATA!AU:AU,INPUT_DATA!$A:$A,$C41,INPUT_DATA!$B:$B,"D"))</f>
        <v/>
      </c>
      <c r="Z41" s="206" t="str">
        <f>IF($C41=0,"",SUMIFS(INPUT_DATA!AV:AV,INPUT_DATA!$A:$A,$C41,INPUT_DATA!$B:$B,"D"))</f>
        <v/>
      </c>
      <c r="AA41" s="207" t="str">
        <f t="shared" si="6"/>
        <v/>
      </c>
      <c r="AB41" s="206" t="str">
        <f>IF($C41=0,"",SUMIFS(INPUT_DATA!AX:AX,INPUT_DATA!$A:$A,$C41,INPUT_DATA!$B:$B,"D"))</f>
        <v/>
      </c>
      <c r="AC41" s="206" t="str">
        <f>IF($C41=0,"",SUMIFS(INPUT_DATA!AY:AY,INPUT_DATA!$A:$A,$C41,INPUT_DATA!$B:$B,"D"))</f>
        <v/>
      </c>
      <c r="AD41" s="206" t="str">
        <f>IF($C41=0,"",SUMIFS(INPUT_DATA!AZ:AZ,INPUT_DATA!$A:$A,$C41,INPUT_DATA!$B:$B,"D"))</f>
        <v/>
      </c>
      <c r="AE41" s="206" t="str">
        <f>IF($C41=0,"",SUMIFS(INPUT_DATA!BA:BA,INPUT_DATA!$A:$A,$C41,INPUT_DATA!$B:$B,"D"))</f>
        <v/>
      </c>
      <c r="AF41" s="206" t="str">
        <f>IF($C41=0,"",SUMIFS(INPUT_DATA!BB:BB,INPUT_DATA!$A:$A,$C41,INPUT_DATA!$B:$B,"D"))</f>
        <v/>
      </c>
      <c r="AG41" s="206" t="str">
        <f>IF($C41=0,"",SUMIFS(INPUT_DATA!BC:BC,INPUT_DATA!$A:$A,$C41,INPUT_DATA!$B:$B,"D"))</f>
        <v/>
      </c>
      <c r="AH41" s="206" t="str">
        <f>IF($C41=0,"",SUMIFS(INPUT_DATA!BD:BD,INPUT_DATA!$A:$A,$C41,INPUT_DATA!$B:$B,"D"))</f>
        <v/>
      </c>
      <c r="AI41" s="206" t="str">
        <f>IF($C41=0,"",SUMIFS(INPUT_DATA!BE:BE,INPUT_DATA!$A:$A,$C41,INPUT_DATA!$B:$B,"D"))</f>
        <v/>
      </c>
      <c r="AJ41" s="208" t="str">
        <f t="shared" si="7"/>
        <v/>
      </c>
      <c r="AK41" s="209" t="str">
        <f>IF($C41=0,"",SUMIFS(INPUT_DATA!BG:BG,INPUT_DATA!$A:$A,$C41,INPUT_DATA!$B:$B,"D"))</f>
        <v/>
      </c>
      <c r="AL41" s="209" t="str">
        <f>IF($C41=0,"",SUMIFS(INPUT_DATA!BH:BH,INPUT_DATA!$A:$A,$C41,INPUT_DATA!$B:$B,"D"))</f>
        <v/>
      </c>
      <c r="AM41" s="208" t="str">
        <f t="shared" si="8"/>
        <v/>
      </c>
      <c r="AN41" s="210" t="str">
        <f>IF($C41=0,"",SUMIFS(INPUT_DATA!BK:BK,INPUT_DATA!$A:$A,$C41,INPUT_DATA!$B:$B,"D"))</f>
        <v/>
      </c>
      <c r="AO41" s="211" t="str">
        <f t="shared" si="9"/>
        <v/>
      </c>
      <c r="AP41" s="212"/>
      <c r="AR41" s="211" t="str">
        <f t="shared" si="5"/>
        <v/>
      </c>
      <c r="AT41" s="203" t="str">
        <f>IF($C41=0,"",'02 - Monthly Asset Follow up'!E45+'02 - Monthly Asset Follow up'!F45-'02 - Monthly Asset Follow up'!V45+'02 - Monthly Asset Follow up'!Y45-H41)</f>
        <v/>
      </c>
      <c r="AU41" s="203" t="str">
        <f>IF($C41=0,"",'02 - Monthly Asset Follow up'!BB45+'02 - Monthly Asset Follow up'!BC45-'02 - Monthly Asset Follow up'!BR45+'02 - Monthly Asset Follow up'!BU45-AA41)</f>
        <v/>
      </c>
      <c r="AW41" s="215"/>
    </row>
    <row r="42" spans="2:49">
      <c r="B42" s="1573" t="str">
        <f t="shared" si="0"/>
        <v/>
      </c>
      <c r="C42" s="1574">
        <f>'02 - Monthly Asset Follow up'!B46</f>
        <v>0</v>
      </c>
      <c r="D42" s="212"/>
      <c r="E42" s="205" t="str">
        <f>IF($C42=0,"",SUMIFS(INPUT_DATA!AT:AT,INPUT_DATA!$A:$A,$C42,INPUT_DATA!$B:$B,"S"))</f>
        <v/>
      </c>
      <c r="F42" s="206" t="str">
        <f>IF($C42=0,"",SUMIFS(INPUT_DATA!AU:AU,INPUT_DATA!$A:$A,$C42,INPUT_DATA!$B:$B,"S"))</f>
        <v/>
      </c>
      <c r="G42" s="206" t="str">
        <f>IF($C42=0,"",SUMIFS(INPUT_DATA!AV:AV,INPUT_DATA!$A:$A,$C42,INPUT_DATA!$B:$B,"S"))</f>
        <v/>
      </c>
      <c r="H42" s="213" t="str">
        <f t="shared" si="1"/>
        <v/>
      </c>
      <c r="I42" s="206" t="str">
        <f>IF($C42=0,"",SUMIFS(INPUT_DATA!AX:AX,INPUT_DATA!$A:$A,$C42,INPUT_DATA!$B:$B,"S"))</f>
        <v/>
      </c>
      <c r="J42" s="206" t="str">
        <f>IF($C42=0,"",SUMIFS(INPUT_DATA!AY:AY,INPUT_DATA!$A:$A,$C42,INPUT_DATA!$B:$B,"S"))</f>
        <v/>
      </c>
      <c r="K42" s="206" t="str">
        <f>IF($C42=0,"",SUMIFS(INPUT_DATA!AZ:AZ,INPUT_DATA!$A:$A,$C42,INPUT_DATA!$B:$B,"S"))</f>
        <v/>
      </c>
      <c r="L42" s="206" t="str">
        <f>IF($C42=0,"",SUMIFS(INPUT_DATA!BA:BA,INPUT_DATA!$A:$A,$C42,INPUT_DATA!$B:$B,"S"))</f>
        <v/>
      </c>
      <c r="M42" s="206" t="str">
        <f>IF($C42=0,"",SUMIFS(INPUT_DATA!BB:BB,INPUT_DATA!$A:$A,$C42,INPUT_DATA!$B:$B,"S"))</f>
        <v/>
      </c>
      <c r="N42" s="206" t="str">
        <f>IF($C42=0,"",SUMIFS(INPUT_DATA!BC:BC,INPUT_DATA!$A:$A,$C42,INPUT_DATA!$B:$B,"S"))</f>
        <v/>
      </c>
      <c r="O42" s="206" t="str">
        <f>IF($C42=0,"",SUMIFS(INPUT_DATA!BD:BD,INPUT_DATA!$A:$A,$C42,INPUT_DATA!$B:$B,"S"))</f>
        <v/>
      </c>
      <c r="P42" s="206" t="str">
        <f>IF($C42=0,"",SUMIFS(INPUT_DATA!BE:BE,INPUT_DATA!$A:$A,$C42,INPUT_DATA!$B:$B,"S"))</f>
        <v/>
      </c>
      <c r="Q42" s="208" t="str">
        <f t="shared" si="2"/>
        <v/>
      </c>
      <c r="R42" s="209" t="str">
        <f>IF($C42=0,"",SUMIFS(INPUT_DATA!BG:BG,INPUT_DATA!$A:$A,$C42,INPUT_DATA!$B:$B,"S"))</f>
        <v/>
      </c>
      <c r="S42" s="209" t="str">
        <f>IF($C42=0,"",SUMIFS(INPUT_DATA!BH:BH,INPUT_DATA!$A:$A,$C42,INPUT_DATA!$B:$B,"S"))</f>
        <v/>
      </c>
      <c r="T42" s="208" t="str">
        <f t="shared" si="3"/>
        <v/>
      </c>
      <c r="U42" s="210" t="str">
        <f>IF($C42=0,"",SUMIFS(INPUT_DATA!BK:BK,INPUT_DATA!$A:$A,$C42,INPUT_DATA!$B:$B,"S"))</f>
        <v/>
      </c>
      <c r="V42" s="214" t="str">
        <f t="shared" si="4"/>
        <v/>
      </c>
      <c r="W42" s="212"/>
      <c r="X42" s="205" t="str">
        <f>IF($C42=0,"",SUMIFS(INPUT_DATA!AT:AT,INPUT_DATA!$A:$A,$C42,INPUT_DATA!$B:$B,"D"))</f>
        <v/>
      </c>
      <c r="Y42" s="206" t="str">
        <f>IF($C42=0,"",SUMIFS(INPUT_DATA!AU:AU,INPUT_DATA!$A:$A,$C42,INPUT_DATA!$B:$B,"D"))</f>
        <v/>
      </c>
      <c r="Z42" s="206" t="str">
        <f>IF($C42=0,"",SUMIFS(INPUT_DATA!AV:AV,INPUT_DATA!$A:$A,$C42,INPUT_DATA!$B:$B,"D"))</f>
        <v/>
      </c>
      <c r="AA42" s="207" t="str">
        <f t="shared" si="6"/>
        <v/>
      </c>
      <c r="AB42" s="206" t="str">
        <f>IF($C42=0,"",SUMIFS(INPUT_DATA!AX:AX,INPUT_DATA!$A:$A,$C42,INPUT_DATA!$B:$B,"D"))</f>
        <v/>
      </c>
      <c r="AC42" s="206" t="str">
        <f>IF($C42=0,"",SUMIFS(INPUT_DATA!AY:AY,INPUT_DATA!$A:$A,$C42,INPUT_DATA!$B:$B,"D"))</f>
        <v/>
      </c>
      <c r="AD42" s="206" t="str">
        <f>IF($C42=0,"",SUMIFS(INPUT_DATA!AZ:AZ,INPUT_DATA!$A:$A,$C42,INPUT_DATA!$B:$B,"D"))</f>
        <v/>
      </c>
      <c r="AE42" s="206" t="str">
        <f>IF($C42=0,"",SUMIFS(INPUT_DATA!BA:BA,INPUT_DATA!$A:$A,$C42,INPUT_DATA!$B:$B,"D"))</f>
        <v/>
      </c>
      <c r="AF42" s="206" t="str">
        <f>IF($C42=0,"",SUMIFS(INPUT_DATA!BB:BB,INPUT_DATA!$A:$A,$C42,INPUT_DATA!$B:$B,"D"))</f>
        <v/>
      </c>
      <c r="AG42" s="206" t="str">
        <f>IF($C42=0,"",SUMIFS(INPUT_DATA!BC:BC,INPUT_DATA!$A:$A,$C42,INPUT_DATA!$B:$B,"D"))</f>
        <v/>
      </c>
      <c r="AH42" s="206" t="str">
        <f>IF($C42=0,"",SUMIFS(INPUT_DATA!BD:BD,INPUT_DATA!$A:$A,$C42,INPUT_DATA!$B:$B,"D"))</f>
        <v/>
      </c>
      <c r="AI42" s="206" t="str">
        <f>IF($C42=0,"",SUMIFS(INPUT_DATA!BE:BE,INPUT_DATA!$A:$A,$C42,INPUT_DATA!$B:$B,"D"))</f>
        <v/>
      </c>
      <c r="AJ42" s="208" t="str">
        <f t="shared" si="7"/>
        <v/>
      </c>
      <c r="AK42" s="209" t="str">
        <f>IF($C42=0,"",SUMIFS(INPUT_DATA!BG:BG,INPUT_DATA!$A:$A,$C42,INPUT_DATA!$B:$B,"D"))</f>
        <v/>
      </c>
      <c r="AL42" s="209" t="str">
        <f>IF($C42=0,"",SUMIFS(INPUT_DATA!BH:BH,INPUT_DATA!$A:$A,$C42,INPUT_DATA!$B:$B,"D"))</f>
        <v/>
      </c>
      <c r="AM42" s="208" t="str">
        <f t="shared" si="8"/>
        <v/>
      </c>
      <c r="AN42" s="210" t="str">
        <f>IF($C42=0,"",SUMIFS(INPUT_DATA!BK:BK,INPUT_DATA!$A:$A,$C42,INPUT_DATA!$B:$B,"D"))</f>
        <v/>
      </c>
      <c r="AO42" s="211" t="str">
        <f t="shared" si="9"/>
        <v/>
      </c>
      <c r="AP42" s="212"/>
      <c r="AR42" s="211" t="str">
        <f t="shared" si="5"/>
        <v/>
      </c>
      <c r="AT42" s="203" t="str">
        <f>IF($C42=0,"",'02 - Monthly Asset Follow up'!E46+'02 - Monthly Asset Follow up'!F46-'02 - Monthly Asset Follow up'!V46+'02 - Monthly Asset Follow up'!Y46-H42)</f>
        <v/>
      </c>
      <c r="AU42" s="203" t="str">
        <f>IF($C42=0,"",'02 - Monthly Asset Follow up'!BB46+'02 - Monthly Asset Follow up'!BC46-'02 - Monthly Asset Follow up'!BR46+'02 - Monthly Asset Follow up'!BU46-AA42)</f>
        <v/>
      </c>
      <c r="AW42" s="215"/>
    </row>
    <row r="43" spans="2:49">
      <c r="B43" s="1573" t="str">
        <f t="shared" si="0"/>
        <v/>
      </c>
      <c r="C43" s="1574">
        <f>'02 - Monthly Asset Follow up'!B47</f>
        <v>0</v>
      </c>
      <c r="D43" s="212"/>
      <c r="E43" s="205" t="str">
        <f>IF($C43=0,"",SUMIFS(INPUT_DATA!AT:AT,INPUT_DATA!$A:$A,$C43,INPUT_DATA!$B:$B,"S"))</f>
        <v/>
      </c>
      <c r="F43" s="206" t="str">
        <f>IF($C43=0,"",SUMIFS(INPUT_DATA!AU:AU,INPUT_DATA!$A:$A,$C43,INPUT_DATA!$B:$B,"S"))</f>
        <v/>
      </c>
      <c r="G43" s="206" t="str">
        <f>IF($C43=0,"",SUMIFS(INPUT_DATA!AV:AV,INPUT_DATA!$A:$A,$C43,INPUT_DATA!$B:$B,"S"))</f>
        <v/>
      </c>
      <c r="H43" s="213" t="str">
        <f t="shared" si="1"/>
        <v/>
      </c>
      <c r="I43" s="206" t="str">
        <f>IF($C43=0,"",SUMIFS(INPUT_DATA!AX:AX,INPUT_DATA!$A:$A,$C43,INPUT_DATA!$B:$B,"S"))</f>
        <v/>
      </c>
      <c r="J43" s="206" t="str">
        <f>IF($C43=0,"",SUMIFS(INPUT_DATA!AY:AY,INPUT_DATA!$A:$A,$C43,INPUT_DATA!$B:$B,"S"))</f>
        <v/>
      </c>
      <c r="K43" s="206" t="str">
        <f>IF($C43=0,"",SUMIFS(INPUT_DATA!AZ:AZ,INPUT_DATA!$A:$A,$C43,INPUT_DATA!$B:$B,"S"))</f>
        <v/>
      </c>
      <c r="L43" s="206" t="str">
        <f>IF($C43=0,"",SUMIFS(INPUT_DATA!BA:BA,INPUT_DATA!$A:$A,$C43,INPUT_DATA!$B:$B,"S"))</f>
        <v/>
      </c>
      <c r="M43" s="206" t="str">
        <f>IF($C43=0,"",SUMIFS(INPUT_DATA!BB:BB,INPUT_DATA!$A:$A,$C43,INPUT_DATA!$B:$B,"S"))</f>
        <v/>
      </c>
      <c r="N43" s="206" t="str">
        <f>IF($C43=0,"",SUMIFS(INPUT_DATA!BC:BC,INPUT_DATA!$A:$A,$C43,INPUT_DATA!$B:$B,"S"))</f>
        <v/>
      </c>
      <c r="O43" s="206" t="str">
        <f>IF($C43=0,"",SUMIFS(INPUT_DATA!BD:BD,INPUT_DATA!$A:$A,$C43,INPUT_DATA!$B:$B,"S"))</f>
        <v/>
      </c>
      <c r="P43" s="206" t="str">
        <f>IF($C43=0,"",SUMIFS(INPUT_DATA!BE:BE,INPUT_DATA!$A:$A,$C43,INPUT_DATA!$B:$B,"S"))</f>
        <v/>
      </c>
      <c r="Q43" s="208" t="str">
        <f t="shared" si="2"/>
        <v/>
      </c>
      <c r="R43" s="209" t="str">
        <f>IF($C43=0,"",SUMIFS(INPUT_DATA!BG:BG,INPUT_DATA!$A:$A,$C43,INPUT_DATA!$B:$B,"S"))</f>
        <v/>
      </c>
      <c r="S43" s="209" t="str">
        <f>IF($C43=0,"",SUMIFS(INPUT_DATA!BH:BH,INPUT_DATA!$A:$A,$C43,INPUT_DATA!$B:$B,"S"))</f>
        <v/>
      </c>
      <c r="T43" s="208" t="str">
        <f t="shared" si="3"/>
        <v/>
      </c>
      <c r="U43" s="210" t="str">
        <f>IF($C43=0,"",SUMIFS(INPUT_DATA!BK:BK,INPUT_DATA!$A:$A,$C43,INPUT_DATA!$B:$B,"S"))</f>
        <v/>
      </c>
      <c r="V43" s="214" t="str">
        <f t="shared" si="4"/>
        <v/>
      </c>
      <c r="W43" s="212"/>
      <c r="X43" s="205" t="str">
        <f>IF($C43=0,"",SUMIFS(INPUT_DATA!AT:AT,INPUT_DATA!$A:$A,$C43,INPUT_DATA!$B:$B,"D"))</f>
        <v/>
      </c>
      <c r="Y43" s="206" t="str">
        <f>IF($C43=0,"",SUMIFS(INPUT_DATA!AU:AU,INPUT_DATA!$A:$A,$C43,INPUT_DATA!$B:$B,"D"))</f>
        <v/>
      </c>
      <c r="Z43" s="206" t="str">
        <f>IF($C43=0,"",SUMIFS(INPUT_DATA!AV:AV,INPUT_DATA!$A:$A,$C43,INPUT_DATA!$B:$B,"D"))</f>
        <v/>
      </c>
      <c r="AA43" s="207" t="str">
        <f t="shared" si="6"/>
        <v/>
      </c>
      <c r="AB43" s="206" t="str">
        <f>IF($C43=0,"",SUMIFS(INPUT_DATA!AX:AX,INPUT_DATA!$A:$A,$C43,INPUT_DATA!$B:$B,"D"))</f>
        <v/>
      </c>
      <c r="AC43" s="206" t="str">
        <f>IF($C43=0,"",SUMIFS(INPUT_DATA!AY:AY,INPUT_DATA!$A:$A,$C43,INPUT_DATA!$B:$B,"D"))</f>
        <v/>
      </c>
      <c r="AD43" s="206" t="str">
        <f>IF($C43=0,"",SUMIFS(INPUT_DATA!AZ:AZ,INPUT_DATA!$A:$A,$C43,INPUT_DATA!$B:$B,"D"))</f>
        <v/>
      </c>
      <c r="AE43" s="206" t="str">
        <f>IF($C43=0,"",SUMIFS(INPUT_DATA!BA:BA,INPUT_DATA!$A:$A,$C43,INPUT_DATA!$B:$B,"D"))</f>
        <v/>
      </c>
      <c r="AF43" s="206" t="str">
        <f>IF($C43=0,"",SUMIFS(INPUT_DATA!BB:BB,INPUT_DATA!$A:$A,$C43,INPUT_DATA!$B:$B,"D"))</f>
        <v/>
      </c>
      <c r="AG43" s="206" t="str">
        <f>IF($C43=0,"",SUMIFS(INPUT_DATA!BC:BC,INPUT_DATA!$A:$A,$C43,INPUT_DATA!$B:$B,"D"))</f>
        <v/>
      </c>
      <c r="AH43" s="206" t="str">
        <f>IF($C43=0,"",SUMIFS(INPUT_DATA!BD:BD,INPUT_DATA!$A:$A,$C43,INPUT_DATA!$B:$B,"D"))</f>
        <v/>
      </c>
      <c r="AI43" s="206" t="str">
        <f>IF($C43=0,"",SUMIFS(INPUT_DATA!BE:BE,INPUT_DATA!$A:$A,$C43,INPUT_DATA!$B:$B,"D"))</f>
        <v/>
      </c>
      <c r="AJ43" s="208" t="str">
        <f t="shared" si="7"/>
        <v/>
      </c>
      <c r="AK43" s="209" t="str">
        <f>IF($C43=0,"",SUMIFS(INPUT_DATA!BG:BG,INPUT_DATA!$A:$A,$C43,INPUT_DATA!$B:$B,"D"))</f>
        <v/>
      </c>
      <c r="AL43" s="209" t="str">
        <f>IF($C43=0,"",SUMIFS(INPUT_DATA!BH:BH,INPUT_DATA!$A:$A,$C43,INPUT_DATA!$B:$B,"D"))</f>
        <v/>
      </c>
      <c r="AM43" s="208" t="str">
        <f t="shared" si="8"/>
        <v/>
      </c>
      <c r="AN43" s="210" t="str">
        <f>IF($C43=0,"",SUMIFS(INPUT_DATA!BK:BK,INPUT_DATA!$A:$A,$C43,INPUT_DATA!$B:$B,"D"))</f>
        <v/>
      </c>
      <c r="AO43" s="211" t="str">
        <f t="shared" si="9"/>
        <v/>
      </c>
      <c r="AP43" s="212"/>
      <c r="AR43" s="211" t="str">
        <f t="shared" si="5"/>
        <v/>
      </c>
      <c r="AT43" s="203" t="str">
        <f>IF($C43=0,"",'02 - Monthly Asset Follow up'!E47+'02 - Monthly Asset Follow up'!F47-'02 - Monthly Asset Follow up'!V47+'02 - Monthly Asset Follow up'!Y47-H43)</f>
        <v/>
      </c>
      <c r="AU43" s="203" t="str">
        <f>IF($C43=0,"",'02 - Monthly Asset Follow up'!BB47+'02 - Monthly Asset Follow up'!BC47-'02 - Monthly Asset Follow up'!BR47+'02 - Monthly Asset Follow up'!BU47-AA43)</f>
        <v/>
      </c>
      <c r="AW43" s="215"/>
    </row>
    <row r="44" spans="2:49">
      <c r="B44" s="1573" t="str">
        <f t="shared" si="0"/>
        <v/>
      </c>
      <c r="C44" s="1574">
        <f>'02 - Monthly Asset Follow up'!B48</f>
        <v>0</v>
      </c>
      <c r="D44" s="212"/>
      <c r="E44" s="205" t="str">
        <f>IF($C44=0,"",SUMIFS(INPUT_DATA!AT:AT,INPUT_DATA!$A:$A,$C44,INPUT_DATA!$B:$B,"S"))</f>
        <v/>
      </c>
      <c r="F44" s="206" t="str">
        <f>IF($C44=0,"",SUMIFS(INPUT_DATA!AU:AU,INPUT_DATA!$A:$A,$C44,INPUT_DATA!$B:$B,"S"))</f>
        <v/>
      </c>
      <c r="G44" s="206" t="str">
        <f>IF($C44=0,"",SUMIFS(INPUT_DATA!AV:AV,INPUT_DATA!$A:$A,$C44,INPUT_DATA!$B:$B,"S"))</f>
        <v/>
      </c>
      <c r="H44" s="213" t="str">
        <f t="shared" si="1"/>
        <v/>
      </c>
      <c r="I44" s="206" t="str">
        <f>IF($C44=0,"",SUMIFS(INPUT_DATA!AX:AX,INPUT_DATA!$A:$A,$C44,INPUT_DATA!$B:$B,"S"))</f>
        <v/>
      </c>
      <c r="J44" s="206" t="str">
        <f>IF($C44=0,"",SUMIFS(INPUT_DATA!AY:AY,INPUT_DATA!$A:$A,$C44,INPUT_DATA!$B:$B,"S"))</f>
        <v/>
      </c>
      <c r="K44" s="206" t="str">
        <f>IF($C44=0,"",SUMIFS(INPUT_DATA!AZ:AZ,INPUT_DATA!$A:$A,$C44,INPUT_DATA!$B:$B,"S"))</f>
        <v/>
      </c>
      <c r="L44" s="206" t="str">
        <f>IF($C44=0,"",SUMIFS(INPUT_DATA!BA:BA,INPUT_DATA!$A:$A,$C44,INPUT_DATA!$B:$B,"S"))</f>
        <v/>
      </c>
      <c r="M44" s="206" t="str">
        <f>IF($C44=0,"",SUMIFS(INPUT_DATA!BB:BB,INPUT_DATA!$A:$A,$C44,INPUT_DATA!$B:$B,"S"))</f>
        <v/>
      </c>
      <c r="N44" s="206" t="str">
        <f>IF($C44=0,"",SUMIFS(INPUT_DATA!BC:BC,INPUT_DATA!$A:$A,$C44,INPUT_DATA!$B:$B,"S"))</f>
        <v/>
      </c>
      <c r="O44" s="206" t="str">
        <f>IF($C44=0,"",SUMIFS(INPUT_DATA!BD:BD,INPUT_DATA!$A:$A,$C44,INPUT_DATA!$B:$B,"S"))</f>
        <v/>
      </c>
      <c r="P44" s="206" t="str">
        <f>IF($C44=0,"",SUMIFS(INPUT_DATA!BE:BE,INPUT_DATA!$A:$A,$C44,INPUT_DATA!$B:$B,"S"))</f>
        <v/>
      </c>
      <c r="Q44" s="208" t="str">
        <f t="shared" si="2"/>
        <v/>
      </c>
      <c r="R44" s="209" t="str">
        <f>IF($C44=0,"",SUMIFS(INPUT_DATA!BG:BG,INPUT_DATA!$A:$A,$C44,INPUT_DATA!$B:$B,"S"))</f>
        <v/>
      </c>
      <c r="S44" s="209" t="str">
        <f>IF($C44=0,"",SUMIFS(INPUT_DATA!BH:BH,INPUT_DATA!$A:$A,$C44,INPUT_DATA!$B:$B,"S"))</f>
        <v/>
      </c>
      <c r="T44" s="208" t="str">
        <f t="shared" si="3"/>
        <v/>
      </c>
      <c r="U44" s="210" t="str">
        <f>IF($C44=0,"",SUMIFS(INPUT_DATA!BK:BK,INPUT_DATA!$A:$A,$C44,INPUT_DATA!$B:$B,"S"))</f>
        <v/>
      </c>
      <c r="V44" s="214" t="str">
        <f t="shared" si="4"/>
        <v/>
      </c>
      <c r="W44" s="212"/>
      <c r="X44" s="205" t="str">
        <f>IF($C44=0,"",SUMIFS(INPUT_DATA!AT:AT,INPUT_DATA!$A:$A,$C44,INPUT_DATA!$B:$B,"D"))</f>
        <v/>
      </c>
      <c r="Y44" s="206" t="str">
        <f>IF($C44=0,"",SUMIFS(INPUT_DATA!AU:AU,INPUT_DATA!$A:$A,$C44,INPUT_DATA!$B:$B,"D"))</f>
        <v/>
      </c>
      <c r="Z44" s="206" t="str">
        <f>IF($C44=0,"",SUMIFS(INPUT_DATA!AV:AV,INPUT_DATA!$A:$A,$C44,INPUT_DATA!$B:$B,"D"))</f>
        <v/>
      </c>
      <c r="AA44" s="207" t="str">
        <f t="shared" si="6"/>
        <v/>
      </c>
      <c r="AB44" s="206" t="str">
        <f>IF($C44=0,"",SUMIFS(INPUT_DATA!AX:AX,INPUT_DATA!$A:$A,$C44,INPUT_DATA!$B:$B,"D"))</f>
        <v/>
      </c>
      <c r="AC44" s="206" t="str">
        <f>IF($C44=0,"",SUMIFS(INPUT_DATA!AY:AY,INPUT_DATA!$A:$A,$C44,INPUT_DATA!$B:$B,"D"))</f>
        <v/>
      </c>
      <c r="AD44" s="206" t="str">
        <f>IF($C44=0,"",SUMIFS(INPUT_DATA!AZ:AZ,INPUT_DATA!$A:$A,$C44,INPUT_DATA!$B:$B,"D"))</f>
        <v/>
      </c>
      <c r="AE44" s="206" t="str">
        <f>IF($C44=0,"",SUMIFS(INPUT_DATA!BA:BA,INPUT_DATA!$A:$A,$C44,INPUT_DATA!$B:$B,"D"))</f>
        <v/>
      </c>
      <c r="AF44" s="206" t="str">
        <f>IF($C44=0,"",SUMIFS(INPUT_DATA!BB:BB,INPUT_DATA!$A:$A,$C44,INPUT_DATA!$B:$B,"D"))</f>
        <v/>
      </c>
      <c r="AG44" s="206" t="str">
        <f>IF($C44=0,"",SUMIFS(INPUT_DATA!BC:BC,INPUT_DATA!$A:$A,$C44,INPUT_DATA!$B:$B,"D"))</f>
        <v/>
      </c>
      <c r="AH44" s="206" t="str">
        <f>IF($C44=0,"",SUMIFS(INPUT_DATA!BD:BD,INPUT_DATA!$A:$A,$C44,INPUT_DATA!$B:$B,"D"))</f>
        <v/>
      </c>
      <c r="AI44" s="206" t="str">
        <f>IF($C44=0,"",SUMIFS(INPUT_DATA!BE:BE,INPUT_DATA!$A:$A,$C44,INPUT_DATA!$B:$B,"D"))</f>
        <v/>
      </c>
      <c r="AJ44" s="208" t="str">
        <f t="shared" si="7"/>
        <v/>
      </c>
      <c r="AK44" s="209" t="str">
        <f>IF($C44=0,"",SUMIFS(INPUT_DATA!BG:BG,INPUT_DATA!$A:$A,$C44,INPUT_DATA!$B:$B,"D"))</f>
        <v/>
      </c>
      <c r="AL44" s="209" t="str">
        <f>IF($C44=0,"",SUMIFS(INPUT_DATA!BH:BH,INPUT_DATA!$A:$A,$C44,INPUT_DATA!$B:$B,"D"))</f>
        <v/>
      </c>
      <c r="AM44" s="208" t="str">
        <f t="shared" si="8"/>
        <v/>
      </c>
      <c r="AN44" s="210" t="str">
        <f>IF($C44=0,"",SUMIFS(INPUT_DATA!BK:BK,INPUT_DATA!$A:$A,$C44,INPUT_DATA!$B:$B,"D"))</f>
        <v/>
      </c>
      <c r="AO44" s="211" t="str">
        <f t="shared" si="9"/>
        <v/>
      </c>
      <c r="AP44" s="212"/>
      <c r="AR44" s="211" t="str">
        <f t="shared" si="5"/>
        <v/>
      </c>
      <c r="AT44" s="203" t="str">
        <f>IF($C44=0,"",'02 - Monthly Asset Follow up'!E48+'02 - Monthly Asset Follow up'!F48-'02 - Monthly Asset Follow up'!V48+'02 - Monthly Asset Follow up'!Y48-H44)</f>
        <v/>
      </c>
      <c r="AU44" s="203" t="str">
        <f>IF($C44=0,"",'02 - Monthly Asset Follow up'!BB48+'02 - Monthly Asset Follow up'!BC48-'02 - Monthly Asset Follow up'!BR48+'02 - Monthly Asset Follow up'!BU48-AA44)</f>
        <v/>
      </c>
      <c r="AW44" s="215"/>
    </row>
    <row r="45" spans="2:49">
      <c r="B45" s="1573" t="str">
        <f t="shared" si="0"/>
        <v/>
      </c>
      <c r="C45" s="1574">
        <f>'02 - Monthly Asset Follow up'!B49</f>
        <v>0</v>
      </c>
      <c r="D45" s="212"/>
      <c r="E45" s="205" t="str">
        <f>IF($C45=0,"",SUMIFS(INPUT_DATA!AT:AT,INPUT_DATA!$A:$A,$C45,INPUT_DATA!$B:$B,"S"))</f>
        <v/>
      </c>
      <c r="F45" s="206" t="str">
        <f>IF($C45=0,"",SUMIFS(INPUT_DATA!AU:AU,INPUT_DATA!$A:$A,$C45,INPUT_DATA!$B:$B,"S"))</f>
        <v/>
      </c>
      <c r="G45" s="206" t="str">
        <f>IF($C45=0,"",SUMIFS(INPUT_DATA!AV:AV,INPUT_DATA!$A:$A,$C45,INPUT_DATA!$B:$B,"S"))</f>
        <v/>
      </c>
      <c r="H45" s="213" t="str">
        <f t="shared" si="1"/>
        <v/>
      </c>
      <c r="I45" s="206" t="str">
        <f>IF($C45=0,"",SUMIFS(INPUT_DATA!AX:AX,INPUT_DATA!$A:$A,$C45,INPUT_DATA!$B:$B,"S"))</f>
        <v/>
      </c>
      <c r="J45" s="206" t="str">
        <f>IF($C45=0,"",SUMIFS(INPUT_DATA!AY:AY,INPUT_DATA!$A:$A,$C45,INPUT_DATA!$B:$B,"S"))</f>
        <v/>
      </c>
      <c r="K45" s="206" t="str">
        <f>IF($C45=0,"",SUMIFS(INPUT_DATA!AZ:AZ,INPUT_DATA!$A:$A,$C45,INPUT_DATA!$B:$B,"S"))</f>
        <v/>
      </c>
      <c r="L45" s="206" t="str">
        <f>IF($C45=0,"",SUMIFS(INPUT_DATA!BA:BA,INPUT_DATA!$A:$A,$C45,INPUT_DATA!$B:$B,"S"))</f>
        <v/>
      </c>
      <c r="M45" s="206" t="str">
        <f>IF($C45=0,"",SUMIFS(INPUT_DATA!BB:BB,INPUT_DATA!$A:$A,$C45,INPUT_DATA!$B:$B,"S"))</f>
        <v/>
      </c>
      <c r="N45" s="206" t="str">
        <f>IF($C45=0,"",SUMIFS(INPUT_DATA!BC:BC,INPUT_DATA!$A:$A,$C45,INPUT_DATA!$B:$B,"S"))</f>
        <v/>
      </c>
      <c r="O45" s="206" t="str">
        <f>IF($C45=0,"",SUMIFS(INPUT_DATA!BD:BD,INPUT_DATA!$A:$A,$C45,INPUT_DATA!$B:$B,"S"))</f>
        <v/>
      </c>
      <c r="P45" s="206" t="str">
        <f>IF($C45=0,"",SUMIFS(INPUT_DATA!BE:BE,INPUT_DATA!$A:$A,$C45,INPUT_DATA!$B:$B,"S"))</f>
        <v/>
      </c>
      <c r="Q45" s="208" t="str">
        <f t="shared" si="2"/>
        <v/>
      </c>
      <c r="R45" s="209" t="str">
        <f>IF($C45=0,"",SUMIFS(INPUT_DATA!BG:BG,INPUT_DATA!$A:$A,$C45,INPUT_DATA!$B:$B,"S"))</f>
        <v/>
      </c>
      <c r="S45" s="209" t="str">
        <f>IF($C45=0,"",SUMIFS(INPUT_DATA!BH:BH,INPUT_DATA!$A:$A,$C45,INPUT_DATA!$B:$B,"S"))</f>
        <v/>
      </c>
      <c r="T45" s="208" t="str">
        <f t="shared" si="3"/>
        <v/>
      </c>
      <c r="U45" s="210" t="str">
        <f>IF($C45=0,"",SUMIFS(INPUT_DATA!BK:BK,INPUT_DATA!$A:$A,$C45,INPUT_DATA!$B:$B,"S"))</f>
        <v/>
      </c>
      <c r="V45" s="214" t="str">
        <f t="shared" si="4"/>
        <v/>
      </c>
      <c r="W45" s="212"/>
      <c r="X45" s="205" t="str">
        <f>IF($C45=0,"",SUMIFS(INPUT_DATA!AT:AT,INPUT_DATA!$A:$A,$C45,INPUT_DATA!$B:$B,"D"))</f>
        <v/>
      </c>
      <c r="Y45" s="206" t="str">
        <f>IF($C45=0,"",SUMIFS(INPUT_DATA!AU:AU,INPUT_DATA!$A:$A,$C45,INPUT_DATA!$B:$B,"D"))</f>
        <v/>
      </c>
      <c r="Z45" s="206" t="str">
        <f>IF($C45=0,"",SUMIFS(INPUT_DATA!AV:AV,INPUT_DATA!$A:$A,$C45,INPUT_DATA!$B:$B,"D"))</f>
        <v/>
      </c>
      <c r="AA45" s="207" t="str">
        <f t="shared" si="6"/>
        <v/>
      </c>
      <c r="AB45" s="206" t="str">
        <f>IF($C45=0,"",SUMIFS(INPUT_DATA!AX:AX,INPUT_DATA!$A:$A,$C45,INPUT_DATA!$B:$B,"D"))</f>
        <v/>
      </c>
      <c r="AC45" s="206" t="str">
        <f>IF($C45=0,"",SUMIFS(INPUT_DATA!AY:AY,INPUT_DATA!$A:$A,$C45,INPUT_DATA!$B:$B,"D"))</f>
        <v/>
      </c>
      <c r="AD45" s="206" t="str">
        <f>IF($C45=0,"",SUMIFS(INPUT_DATA!AZ:AZ,INPUT_DATA!$A:$A,$C45,INPUT_DATA!$B:$B,"D"))</f>
        <v/>
      </c>
      <c r="AE45" s="206" t="str">
        <f>IF($C45=0,"",SUMIFS(INPUT_DATA!BA:BA,INPUT_DATA!$A:$A,$C45,INPUT_DATA!$B:$B,"D"))</f>
        <v/>
      </c>
      <c r="AF45" s="206" t="str">
        <f>IF($C45=0,"",SUMIFS(INPUT_DATA!BB:BB,INPUT_DATA!$A:$A,$C45,INPUT_DATA!$B:$B,"D"))</f>
        <v/>
      </c>
      <c r="AG45" s="206" t="str">
        <f>IF($C45=0,"",SUMIFS(INPUT_DATA!BC:BC,INPUT_DATA!$A:$A,$C45,INPUT_DATA!$B:$B,"D"))</f>
        <v/>
      </c>
      <c r="AH45" s="206" t="str">
        <f>IF($C45=0,"",SUMIFS(INPUT_DATA!BD:BD,INPUT_DATA!$A:$A,$C45,INPUT_DATA!$B:$B,"D"))</f>
        <v/>
      </c>
      <c r="AI45" s="206" t="str">
        <f>IF($C45=0,"",SUMIFS(INPUT_DATA!BE:BE,INPUT_DATA!$A:$A,$C45,INPUT_DATA!$B:$B,"D"))</f>
        <v/>
      </c>
      <c r="AJ45" s="208" t="str">
        <f t="shared" si="7"/>
        <v/>
      </c>
      <c r="AK45" s="209" t="str">
        <f>IF($C45=0,"",SUMIFS(INPUT_DATA!BG:BG,INPUT_DATA!$A:$A,$C45,INPUT_DATA!$B:$B,"D"))</f>
        <v/>
      </c>
      <c r="AL45" s="209" t="str">
        <f>IF($C45=0,"",SUMIFS(INPUT_DATA!BH:BH,INPUT_DATA!$A:$A,$C45,INPUT_DATA!$B:$B,"D"))</f>
        <v/>
      </c>
      <c r="AM45" s="208" t="str">
        <f t="shared" si="8"/>
        <v/>
      </c>
      <c r="AN45" s="210" t="str">
        <f>IF($C45=0,"",SUMIFS(INPUT_DATA!BK:BK,INPUT_DATA!$A:$A,$C45,INPUT_DATA!$B:$B,"D"))</f>
        <v/>
      </c>
      <c r="AO45" s="211" t="str">
        <f t="shared" si="9"/>
        <v/>
      </c>
      <c r="AP45" s="212"/>
      <c r="AR45" s="211" t="str">
        <f t="shared" si="5"/>
        <v/>
      </c>
      <c r="AT45" s="203" t="str">
        <f>IF($C45=0,"",'02 - Monthly Asset Follow up'!E49+'02 - Monthly Asset Follow up'!F49-'02 - Monthly Asset Follow up'!V49+'02 - Monthly Asset Follow up'!Y49-H45)</f>
        <v/>
      </c>
      <c r="AU45" s="203" t="str">
        <f>IF($C45=0,"",'02 - Monthly Asset Follow up'!BB49+'02 - Monthly Asset Follow up'!BC49-'02 - Monthly Asset Follow up'!BR49+'02 - Monthly Asset Follow up'!BU49-AA45)</f>
        <v/>
      </c>
      <c r="AW45" s="215"/>
    </row>
    <row r="46" spans="2:49">
      <c r="B46" s="1573" t="str">
        <f t="shared" si="0"/>
        <v/>
      </c>
      <c r="C46" s="1574">
        <f>'02 - Monthly Asset Follow up'!B50</f>
        <v>0</v>
      </c>
      <c r="D46" s="212"/>
      <c r="E46" s="205" t="str">
        <f>IF($C46=0,"",SUMIFS(INPUT_DATA!AT:AT,INPUT_DATA!$A:$A,$C46,INPUT_DATA!$B:$B,"S"))</f>
        <v/>
      </c>
      <c r="F46" s="206" t="str">
        <f>IF($C46=0,"",SUMIFS(INPUT_DATA!AU:AU,INPUT_DATA!$A:$A,$C46,INPUT_DATA!$B:$B,"S"))</f>
        <v/>
      </c>
      <c r="G46" s="206" t="str">
        <f>IF($C46=0,"",SUMIFS(INPUT_DATA!AV:AV,INPUT_DATA!$A:$A,$C46,INPUT_DATA!$B:$B,"S"))</f>
        <v/>
      </c>
      <c r="H46" s="213" t="str">
        <f t="shared" si="1"/>
        <v/>
      </c>
      <c r="I46" s="206" t="str">
        <f>IF($C46=0,"",SUMIFS(INPUT_DATA!AX:AX,INPUT_DATA!$A:$A,$C46,INPUT_DATA!$B:$B,"S"))</f>
        <v/>
      </c>
      <c r="J46" s="206" t="str">
        <f>IF($C46=0,"",SUMIFS(INPUT_DATA!AY:AY,INPUT_DATA!$A:$A,$C46,INPUT_DATA!$B:$B,"S"))</f>
        <v/>
      </c>
      <c r="K46" s="206" t="str">
        <f>IF($C46=0,"",SUMIFS(INPUT_DATA!AZ:AZ,INPUT_DATA!$A:$A,$C46,INPUT_DATA!$B:$B,"S"))</f>
        <v/>
      </c>
      <c r="L46" s="206" t="str">
        <f>IF($C46=0,"",SUMIFS(INPUT_DATA!BA:BA,INPUT_DATA!$A:$A,$C46,INPUT_DATA!$B:$B,"S"))</f>
        <v/>
      </c>
      <c r="M46" s="206" t="str">
        <f>IF($C46=0,"",SUMIFS(INPUT_DATA!BB:BB,INPUT_DATA!$A:$A,$C46,INPUT_DATA!$B:$B,"S"))</f>
        <v/>
      </c>
      <c r="N46" s="206" t="str">
        <f>IF($C46=0,"",SUMIFS(INPUT_DATA!BC:BC,INPUT_DATA!$A:$A,$C46,INPUT_DATA!$B:$B,"S"))</f>
        <v/>
      </c>
      <c r="O46" s="206" t="str">
        <f>IF($C46=0,"",SUMIFS(INPUT_DATA!BD:BD,INPUT_DATA!$A:$A,$C46,INPUT_DATA!$B:$B,"S"))</f>
        <v/>
      </c>
      <c r="P46" s="206" t="str">
        <f>IF($C46=0,"",SUMIFS(INPUT_DATA!BE:BE,INPUT_DATA!$A:$A,$C46,INPUT_DATA!$B:$B,"S"))</f>
        <v/>
      </c>
      <c r="Q46" s="208" t="str">
        <f t="shared" si="2"/>
        <v/>
      </c>
      <c r="R46" s="209" t="str">
        <f>IF($C46=0,"",SUMIFS(INPUT_DATA!BG:BG,INPUT_DATA!$A:$A,$C46,INPUT_DATA!$B:$B,"S"))</f>
        <v/>
      </c>
      <c r="S46" s="209" t="str">
        <f>IF($C46=0,"",SUMIFS(INPUT_DATA!BH:BH,INPUT_DATA!$A:$A,$C46,INPUT_DATA!$B:$B,"S"))</f>
        <v/>
      </c>
      <c r="T46" s="208" t="str">
        <f t="shared" si="3"/>
        <v/>
      </c>
      <c r="U46" s="210" t="str">
        <f>IF($C46=0,"",SUMIFS(INPUT_DATA!BK:BK,INPUT_DATA!$A:$A,$C46,INPUT_DATA!$B:$B,"S"))</f>
        <v/>
      </c>
      <c r="V46" s="214" t="str">
        <f t="shared" si="4"/>
        <v/>
      </c>
      <c r="W46" s="212"/>
      <c r="X46" s="205" t="str">
        <f>IF($C46=0,"",SUMIFS(INPUT_DATA!AT:AT,INPUT_DATA!$A:$A,$C46,INPUT_DATA!$B:$B,"D"))</f>
        <v/>
      </c>
      <c r="Y46" s="206" t="str">
        <f>IF($C46=0,"",SUMIFS(INPUT_DATA!AU:AU,INPUT_DATA!$A:$A,$C46,INPUT_DATA!$B:$B,"D"))</f>
        <v/>
      </c>
      <c r="Z46" s="206" t="str">
        <f>IF($C46=0,"",SUMIFS(INPUT_DATA!AV:AV,INPUT_DATA!$A:$A,$C46,INPUT_DATA!$B:$B,"D"))</f>
        <v/>
      </c>
      <c r="AA46" s="207" t="str">
        <f t="shared" si="6"/>
        <v/>
      </c>
      <c r="AB46" s="206" t="str">
        <f>IF($C46=0,"",SUMIFS(INPUT_DATA!AX:AX,INPUT_DATA!$A:$A,$C46,INPUT_DATA!$B:$B,"D"))</f>
        <v/>
      </c>
      <c r="AC46" s="206" t="str">
        <f>IF($C46=0,"",SUMIFS(INPUT_DATA!AY:AY,INPUT_DATA!$A:$A,$C46,INPUT_DATA!$B:$B,"D"))</f>
        <v/>
      </c>
      <c r="AD46" s="206" t="str">
        <f>IF($C46=0,"",SUMIFS(INPUT_DATA!AZ:AZ,INPUT_DATA!$A:$A,$C46,INPUT_DATA!$B:$B,"D"))</f>
        <v/>
      </c>
      <c r="AE46" s="206" t="str">
        <f>IF($C46=0,"",SUMIFS(INPUT_DATA!BA:BA,INPUT_DATA!$A:$A,$C46,INPUT_DATA!$B:$B,"D"))</f>
        <v/>
      </c>
      <c r="AF46" s="206" t="str">
        <f>IF($C46=0,"",SUMIFS(INPUT_DATA!BB:BB,INPUT_DATA!$A:$A,$C46,INPUT_DATA!$B:$B,"D"))</f>
        <v/>
      </c>
      <c r="AG46" s="206" t="str">
        <f>IF($C46=0,"",SUMIFS(INPUT_DATA!BC:BC,INPUT_DATA!$A:$A,$C46,INPUT_DATA!$B:$B,"D"))</f>
        <v/>
      </c>
      <c r="AH46" s="206" t="str">
        <f>IF($C46=0,"",SUMIFS(INPUT_DATA!BD:BD,INPUT_DATA!$A:$A,$C46,INPUT_DATA!$B:$B,"D"))</f>
        <v/>
      </c>
      <c r="AI46" s="206" t="str">
        <f>IF($C46=0,"",SUMIFS(INPUT_DATA!BE:BE,INPUT_DATA!$A:$A,$C46,INPUT_DATA!$B:$B,"D"))</f>
        <v/>
      </c>
      <c r="AJ46" s="208" t="str">
        <f t="shared" si="7"/>
        <v/>
      </c>
      <c r="AK46" s="209" t="str">
        <f>IF($C46=0,"",SUMIFS(INPUT_DATA!BG:BG,INPUT_DATA!$A:$A,$C46,INPUT_DATA!$B:$B,"D"))</f>
        <v/>
      </c>
      <c r="AL46" s="209" t="str">
        <f>IF($C46=0,"",SUMIFS(INPUT_DATA!BH:BH,INPUT_DATA!$A:$A,$C46,INPUT_DATA!$B:$B,"D"))</f>
        <v/>
      </c>
      <c r="AM46" s="208" t="str">
        <f t="shared" si="8"/>
        <v/>
      </c>
      <c r="AN46" s="210" t="str">
        <f>IF($C46=0,"",SUMIFS(INPUT_DATA!BK:BK,INPUT_DATA!$A:$A,$C46,INPUT_DATA!$B:$B,"D"))</f>
        <v/>
      </c>
      <c r="AO46" s="211" t="str">
        <f t="shared" si="9"/>
        <v/>
      </c>
      <c r="AP46" s="212"/>
      <c r="AR46" s="211" t="str">
        <f t="shared" si="5"/>
        <v/>
      </c>
      <c r="AT46" s="203" t="str">
        <f>IF($C46=0,"",'02 - Monthly Asset Follow up'!E50+'02 - Monthly Asset Follow up'!F50-'02 - Monthly Asset Follow up'!V50+'02 - Monthly Asset Follow up'!Y50-H46)</f>
        <v/>
      </c>
      <c r="AU46" s="203" t="str">
        <f>IF($C46=0,"",'02 - Monthly Asset Follow up'!BB50+'02 - Monthly Asset Follow up'!BC50-'02 - Monthly Asset Follow up'!BR50+'02 - Monthly Asset Follow up'!BU50-AA46)</f>
        <v/>
      </c>
      <c r="AW46" s="215"/>
    </row>
    <row r="47" spans="2:49">
      <c r="B47" s="1573" t="str">
        <f t="shared" si="0"/>
        <v/>
      </c>
      <c r="C47" s="1574">
        <f>'02 - Monthly Asset Follow up'!B51</f>
        <v>0</v>
      </c>
      <c r="D47" s="212"/>
      <c r="E47" s="205" t="str">
        <f>IF($C47=0,"",SUMIFS(INPUT_DATA!AT:AT,INPUT_DATA!$A:$A,$C47,INPUT_DATA!$B:$B,"S"))</f>
        <v/>
      </c>
      <c r="F47" s="206" t="str">
        <f>IF($C47=0,"",SUMIFS(INPUT_DATA!AU:AU,INPUT_DATA!$A:$A,$C47,INPUT_DATA!$B:$B,"S"))</f>
        <v/>
      </c>
      <c r="G47" s="206" t="str">
        <f>IF($C47=0,"",SUMIFS(INPUT_DATA!AV:AV,INPUT_DATA!$A:$A,$C47,INPUT_DATA!$B:$B,"S"))</f>
        <v/>
      </c>
      <c r="H47" s="213" t="str">
        <f t="shared" si="1"/>
        <v/>
      </c>
      <c r="I47" s="206" t="str">
        <f>IF($C47=0,"",SUMIFS(INPUT_DATA!AX:AX,INPUT_DATA!$A:$A,$C47,INPUT_DATA!$B:$B,"S"))</f>
        <v/>
      </c>
      <c r="J47" s="206" t="str">
        <f>IF($C47=0,"",SUMIFS(INPUT_DATA!AY:AY,INPUT_DATA!$A:$A,$C47,INPUT_DATA!$B:$B,"S"))</f>
        <v/>
      </c>
      <c r="K47" s="206" t="str">
        <f>IF($C47=0,"",SUMIFS(INPUT_DATA!AZ:AZ,INPUT_DATA!$A:$A,$C47,INPUT_DATA!$B:$B,"S"))</f>
        <v/>
      </c>
      <c r="L47" s="206" t="str">
        <f>IF($C47=0,"",SUMIFS(INPUT_DATA!BA:BA,INPUT_DATA!$A:$A,$C47,INPUT_DATA!$B:$B,"S"))</f>
        <v/>
      </c>
      <c r="M47" s="206" t="str">
        <f>IF($C47=0,"",SUMIFS(INPUT_DATA!BB:BB,INPUT_DATA!$A:$A,$C47,INPUT_DATA!$B:$B,"S"))</f>
        <v/>
      </c>
      <c r="N47" s="206" t="str">
        <f>IF($C47=0,"",SUMIFS(INPUT_DATA!BC:BC,INPUT_DATA!$A:$A,$C47,INPUT_DATA!$B:$B,"S"))</f>
        <v/>
      </c>
      <c r="O47" s="206" t="str">
        <f>IF($C47=0,"",SUMIFS(INPUT_DATA!BD:BD,INPUT_DATA!$A:$A,$C47,INPUT_DATA!$B:$B,"S"))</f>
        <v/>
      </c>
      <c r="P47" s="206" t="str">
        <f>IF($C47=0,"",SUMIFS(INPUT_DATA!BE:BE,INPUT_DATA!$A:$A,$C47,INPUT_DATA!$B:$B,"S"))</f>
        <v/>
      </c>
      <c r="Q47" s="208" t="str">
        <f t="shared" si="2"/>
        <v/>
      </c>
      <c r="R47" s="209" t="str">
        <f>IF($C47=0,"",SUMIFS(INPUT_DATA!BG:BG,INPUT_DATA!$A:$A,$C47,INPUT_DATA!$B:$B,"S"))</f>
        <v/>
      </c>
      <c r="S47" s="209" t="str">
        <f>IF($C47=0,"",SUMIFS(INPUT_DATA!BH:BH,INPUT_DATA!$A:$A,$C47,INPUT_DATA!$B:$B,"S"))</f>
        <v/>
      </c>
      <c r="T47" s="208" t="str">
        <f t="shared" si="3"/>
        <v/>
      </c>
      <c r="U47" s="210" t="str">
        <f>IF($C47=0,"",SUMIFS(INPUT_DATA!BK:BK,INPUT_DATA!$A:$A,$C47,INPUT_DATA!$B:$B,"S"))</f>
        <v/>
      </c>
      <c r="V47" s="214" t="str">
        <f t="shared" si="4"/>
        <v/>
      </c>
      <c r="W47" s="212"/>
      <c r="X47" s="205" t="str">
        <f>IF($C47=0,"",SUMIFS(INPUT_DATA!AT:AT,INPUT_DATA!$A:$A,$C47,INPUT_DATA!$B:$B,"D"))</f>
        <v/>
      </c>
      <c r="Y47" s="206" t="str">
        <f>IF($C47=0,"",SUMIFS(INPUT_DATA!AU:AU,INPUT_DATA!$A:$A,$C47,INPUT_DATA!$B:$B,"D"))</f>
        <v/>
      </c>
      <c r="Z47" s="206" t="str">
        <f>IF($C47=0,"",SUMIFS(INPUT_DATA!AV:AV,INPUT_DATA!$A:$A,$C47,INPUT_DATA!$B:$B,"D"))</f>
        <v/>
      </c>
      <c r="AA47" s="207" t="str">
        <f t="shared" si="6"/>
        <v/>
      </c>
      <c r="AB47" s="206" t="str">
        <f>IF($C47=0,"",SUMIFS(INPUT_DATA!AX:AX,INPUT_DATA!$A:$A,$C47,INPUT_DATA!$B:$B,"D"))</f>
        <v/>
      </c>
      <c r="AC47" s="206" t="str">
        <f>IF($C47=0,"",SUMIFS(INPUT_DATA!AY:AY,INPUT_DATA!$A:$A,$C47,INPUT_DATA!$B:$B,"D"))</f>
        <v/>
      </c>
      <c r="AD47" s="206" t="str">
        <f>IF($C47=0,"",SUMIFS(INPUT_DATA!AZ:AZ,INPUT_DATA!$A:$A,$C47,INPUT_DATA!$B:$B,"D"))</f>
        <v/>
      </c>
      <c r="AE47" s="206" t="str">
        <f>IF($C47=0,"",SUMIFS(INPUT_DATA!BA:BA,INPUT_DATA!$A:$A,$C47,INPUT_DATA!$B:$B,"D"))</f>
        <v/>
      </c>
      <c r="AF47" s="206" t="str">
        <f>IF($C47=0,"",SUMIFS(INPUT_DATA!BB:BB,INPUT_DATA!$A:$A,$C47,INPUT_DATA!$B:$B,"D"))</f>
        <v/>
      </c>
      <c r="AG47" s="206" t="str">
        <f>IF($C47=0,"",SUMIFS(INPUT_DATA!BC:BC,INPUT_DATA!$A:$A,$C47,INPUT_DATA!$B:$B,"D"))</f>
        <v/>
      </c>
      <c r="AH47" s="206" t="str">
        <f>IF($C47=0,"",SUMIFS(INPUT_DATA!BD:BD,INPUT_DATA!$A:$A,$C47,INPUT_DATA!$B:$B,"D"))</f>
        <v/>
      </c>
      <c r="AI47" s="206" t="str">
        <f>IF($C47=0,"",SUMIFS(INPUT_DATA!BE:BE,INPUT_DATA!$A:$A,$C47,INPUT_DATA!$B:$B,"D"))</f>
        <v/>
      </c>
      <c r="AJ47" s="208" t="str">
        <f t="shared" si="7"/>
        <v/>
      </c>
      <c r="AK47" s="209" t="str">
        <f>IF($C47=0,"",SUMIFS(INPUT_DATA!BG:BG,INPUT_DATA!$A:$A,$C47,INPUT_DATA!$B:$B,"D"))</f>
        <v/>
      </c>
      <c r="AL47" s="209" t="str">
        <f>IF($C47=0,"",SUMIFS(INPUT_DATA!BH:BH,INPUT_DATA!$A:$A,$C47,INPUT_DATA!$B:$B,"D"))</f>
        <v/>
      </c>
      <c r="AM47" s="208" t="str">
        <f t="shared" si="8"/>
        <v/>
      </c>
      <c r="AN47" s="210" t="str">
        <f>IF($C47=0,"",SUMIFS(INPUT_DATA!BK:BK,INPUT_DATA!$A:$A,$C47,INPUT_DATA!$B:$B,"D"))</f>
        <v/>
      </c>
      <c r="AO47" s="211" t="str">
        <f t="shared" si="9"/>
        <v/>
      </c>
      <c r="AP47" s="212"/>
      <c r="AR47" s="211" t="str">
        <f t="shared" si="5"/>
        <v/>
      </c>
      <c r="AT47" s="203" t="str">
        <f>IF($C47=0,"",'02 - Monthly Asset Follow up'!E51+'02 - Monthly Asset Follow up'!F51-'02 - Monthly Asset Follow up'!V51+'02 - Monthly Asset Follow up'!Y51-H47)</f>
        <v/>
      </c>
      <c r="AU47" s="203" t="str">
        <f>IF($C47=0,"",'02 - Monthly Asset Follow up'!BB51+'02 - Monthly Asset Follow up'!BC51-'02 - Monthly Asset Follow up'!BR51+'02 - Monthly Asset Follow up'!BU51-AA47)</f>
        <v/>
      </c>
      <c r="AW47" s="215"/>
    </row>
    <row r="48" spans="2:49">
      <c r="B48" s="1573" t="str">
        <f t="shared" si="0"/>
        <v/>
      </c>
      <c r="C48" s="1574">
        <f>'02 - Monthly Asset Follow up'!B52</f>
        <v>0</v>
      </c>
      <c r="D48" s="212"/>
      <c r="E48" s="205" t="str">
        <f>IF($C48=0,"",SUMIFS(INPUT_DATA!AT:AT,INPUT_DATA!$A:$A,$C48,INPUT_DATA!$B:$B,"S"))</f>
        <v/>
      </c>
      <c r="F48" s="206" t="str">
        <f>IF($C48=0,"",SUMIFS(INPUT_DATA!AU:AU,INPUT_DATA!$A:$A,$C48,INPUT_DATA!$B:$B,"S"))</f>
        <v/>
      </c>
      <c r="G48" s="206" t="str">
        <f>IF($C48=0,"",SUMIFS(INPUT_DATA!AV:AV,INPUT_DATA!$A:$A,$C48,INPUT_DATA!$B:$B,"S"))</f>
        <v/>
      </c>
      <c r="H48" s="213" t="str">
        <f t="shared" si="1"/>
        <v/>
      </c>
      <c r="I48" s="206" t="str">
        <f>IF($C48=0,"",SUMIFS(INPUT_DATA!AX:AX,INPUT_DATA!$A:$A,$C48,INPUT_DATA!$B:$B,"S"))</f>
        <v/>
      </c>
      <c r="J48" s="206" t="str">
        <f>IF($C48=0,"",SUMIFS(INPUT_DATA!AY:AY,INPUT_DATA!$A:$A,$C48,INPUT_DATA!$B:$B,"S"))</f>
        <v/>
      </c>
      <c r="K48" s="206" t="str">
        <f>IF($C48=0,"",SUMIFS(INPUT_DATA!AZ:AZ,INPUT_DATA!$A:$A,$C48,INPUT_DATA!$B:$B,"S"))</f>
        <v/>
      </c>
      <c r="L48" s="206" t="str">
        <f>IF($C48=0,"",SUMIFS(INPUT_DATA!BA:BA,INPUT_DATA!$A:$A,$C48,INPUT_DATA!$B:$B,"S"))</f>
        <v/>
      </c>
      <c r="M48" s="206" t="str">
        <f>IF($C48=0,"",SUMIFS(INPUT_DATA!BB:BB,INPUT_DATA!$A:$A,$C48,INPUT_DATA!$B:$B,"S"))</f>
        <v/>
      </c>
      <c r="N48" s="206" t="str">
        <f>IF($C48=0,"",SUMIFS(INPUT_DATA!BC:BC,INPUT_DATA!$A:$A,$C48,INPUT_DATA!$B:$B,"S"))</f>
        <v/>
      </c>
      <c r="O48" s="206" t="str">
        <f>IF($C48=0,"",SUMIFS(INPUT_DATA!BD:BD,INPUT_DATA!$A:$A,$C48,INPUT_DATA!$B:$B,"S"))</f>
        <v/>
      </c>
      <c r="P48" s="206" t="str">
        <f>IF($C48=0,"",SUMIFS(INPUT_DATA!BE:BE,INPUT_DATA!$A:$A,$C48,INPUT_DATA!$B:$B,"S"))</f>
        <v/>
      </c>
      <c r="Q48" s="208" t="str">
        <f t="shared" si="2"/>
        <v/>
      </c>
      <c r="R48" s="209" t="str">
        <f>IF($C48=0,"",SUMIFS(INPUT_DATA!BG:BG,INPUT_DATA!$A:$A,$C48,INPUT_DATA!$B:$B,"S"))</f>
        <v/>
      </c>
      <c r="S48" s="209" t="str">
        <f>IF($C48=0,"",SUMIFS(INPUT_DATA!BH:BH,INPUT_DATA!$A:$A,$C48,INPUT_DATA!$B:$B,"S"))</f>
        <v/>
      </c>
      <c r="T48" s="208" t="str">
        <f t="shared" si="3"/>
        <v/>
      </c>
      <c r="U48" s="210" t="str">
        <f>IF($C48=0,"",SUMIFS(INPUT_DATA!BK:BK,INPUT_DATA!$A:$A,$C48,INPUT_DATA!$B:$B,"S"))</f>
        <v/>
      </c>
      <c r="V48" s="214" t="str">
        <f t="shared" si="4"/>
        <v/>
      </c>
      <c r="W48" s="212"/>
      <c r="X48" s="205" t="str">
        <f>IF($C48=0,"",SUMIFS(INPUT_DATA!AT:AT,INPUT_DATA!$A:$A,$C48,INPUT_DATA!$B:$B,"D"))</f>
        <v/>
      </c>
      <c r="Y48" s="206" t="str">
        <f>IF($C48=0,"",SUMIFS(INPUT_DATA!AU:AU,INPUT_DATA!$A:$A,$C48,INPUT_DATA!$B:$B,"D"))</f>
        <v/>
      </c>
      <c r="Z48" s="206" t="str">
        <f>IF($C48=0,"",SUMIFS(INPUT_DATA!AV:AV,INPUT_DATA!$A:$A,$C48,INPUT_DATA!$B:$B,"D"))</f>
        <v/>
      </c>
      <c r="AA48" s="207" t="str">
        <f t="shared" si="6"/>
        <v/>
      </c>
      <c r="AB48" s="206" t="str">
        <f>IF($C48=0,"",SUMIFS(INPUT_DATA!AX:AX,INPUT_DATA!$A:$A,$C48,INPUT_DATA!$B:$B,"D"))</f>
        <v/>
      </c>
      <c r="AC48" s="206" t="str">
        <f>IF($C48=0,"",SUMIFS(INPUT_DATA!AY:AY,INPUT_DATA!$A:$A,$C48,INPUT_DATA!$B:$B,"D"))</f>
        <v/>
      </c>
      <c r="AD48" s="206" t="str">
        <f>IF($C48=0,"",SUMIFS(INPUT_DATA!AZ:AZ,INPUT_DATA!$A:$A,$C48,INPUT_DATA!$B:$B,"D"))</f>
        <v/>
      </c>
      <c r="AE48" s="206" t="str">
        <f>IF($C48=0,"",SUMIFS(INPUT_DATA!BA:BA,INPUT_DATA!$A:$A,$C48,INPUT_DATA!$B:$B,"D"))</f>
        <v/>
      </c>
      <c r="AF48" s="206" t="str">
        <f>IF($C48=0,"",SUMIFS(INPUT_DATA!BB:BB,INPUT_DATA!$A:$A,$C48,INPUT_DATA!$B:$B,"D"))</f>
        <v/>
      </c>
      <c r="AG48" s="206" t="str">
        <f>IF($C48=0,"",SUMIFS(INPUT_DATA!BC:BC,INPUT_DATA!$A:$A,$C48,INPUT_DATA!$B:$B,"D"))</f>
        <v/>
      </c>
      <c r="AH48" s="206" t="str">
        <f>IF($C48=0,"",SUMIFS(INPUT_DATA!BD:BD,INPUT_DATA!$A:$A,$C48,INPUT_DATA!$B:$B,"D"))</f>
        <v/>
      </c>
      <c r="AI48" s="206" t="str">
        <f>IF($C48=0,"",SUMIFS(INPUT_DATA!BE:BE,INPUT_DATA!$A:$A,$C48,INPUT_DATA!$B:$B,"D"))</f>
        <v/>
      </c>
      <c r="AJ48" s="208" t="str">
        <f t="shared" si="7"/>
        <v/>
      </c>
      <c r="AK48" s="209" t="str">
        <f>IF($C48=0,"",SUMIFS(INPUT_DATA!BG:BG,INPUT_DATA!$A:$A,$C48,INPUT_DATA!$B:$B,"D"))</f>
        <v/>
      </c>
      <c r="AL48" s="209" t="str">
        <f>IF($C48=0,"",SUMIFS(INPUT_DATA!BH:BH,INPUT_DATA!$A:$A,$C48,INPUT_DATA!$B:$B,"D"))</f>
        <v/>
      </c>
      <c r="AM48" s="208" t="str">
        <f t="shared" si="8"/>
        <v/>
      </c>
      <c r="AN48" s="210" t="str">
        <f>IF($C48=0,"",SUMIFS(INPUT_DATA!BK:BK,INPUT_DATA!$A:$A,$C48,INPUT_DATA!$B:$B,"D"))</f>
        <v/>
      </c>
      <c r="AO48" s="211" t="str">
        <f t="shared" si="9"/>
        <v/>
      </c>
      <c r="AP48" s="212"/>
      <c r="AR48" s="211" t="str">
        <f t="shared" si="5"/>
        <v/>
      </c>
      <c r="AT48" s="203" t="str">
        <f>IF($C48=0,"",'02 - Monthly Asset Follow up'!E52+'02 - Monthly Asset Follow up'!F52-'02 - Monthly Asset Follow up'!V52+'02 - Monthly Asset Follow up'!Y52-H48)</f>
        <v/>
      </c>
      <c r="AU48" s="203" t="str">
        <f>IF($C48=0,"",'02 - Monthly Asset Follow up'!BB52+'02 - Monthly Asset Follow up'!BC52-'02 - Monthly Asset Follow up'!BR52+'02 - Monthly Asset Follow up'!BU52-AA48)</f>
        <v/>
      </c>
      <c r="AW48" s="215"/>
    </row>
    <row r="49" spans="2:49">
      <c r="B49" s="1573" t="str">
        <f t="shared" si="0"/>
        <v/>
      </c>
      <c r="C49" s="1574">
        <f>'02 - Monthly Asset Follow up'!B53</f>
        <v>0</v>
      </c>
      <c r="D49" s="212"/>
      <c r="E49" s="205" t="str">
        <f>IF($C49=0,"",SUMIFS(INPUT_DATA!AT:AT,INPUT_DATA!$A:$A,$C49,INPUT_DATA!$B:$B,"S"))</f>
        <v/>
      </c>
      <c r="F49" s="206" t="str">
        <f>IF($C49=0,"",SUMIFS(INPUT_DATA!AU:AU,INPUT_DATA!$A:$A,$C49,INPUT_DATA!$B:$B,"S"))</f>
        <v/>
      </c>
      <c r="G49" s="206" t="str">
        <f>IF($C49=0,"",SUMIFS(INPUT_DATA!AV:AV,INPUT_DATA!$A:$A,$C49,INPUT_DATA!$B:$B,"S"))</f>
        <v/>
      </c>
      <c r="H49" s="213" t="str">
        <f t="shared" si="1"/>
        <v/>
      </c>
      <c r="I49" s="206" t="str">
        <f>IF($C49=0,"",SUMIFS(INPUT_DATA!AX:AX,INPUT_DATA!$A:$A,$C49,INPUT_DATA!$B:$B,"S"))</f>
        <v/>
      </c>
      <c r="J49" s="206" t="str">
        <f>IF($C49=0,"",SUMIFS(INPUT_DATA!AY:AY,INPUT_DATA!$A:$A,$C49,INPUT_DATA!$B:$B,"S"))</f>
        <v/>
      </c>
      <c r="K49" s="206" t="str">
        <f>IF($C49=0,"",SUMIFS(INPUT_DATA!AZ:AZ,INPUT_DATA!$A:$A,$C49,INPUT_DATA!$B:$B,"S"))</f>
        <v/>
      </c>
      <c r="L49" s="206" t="str">
        <f>IF($C49=0,"",SUMIFS(INPUT_DATA!BA:BA,INPUT_DATA!$A:$A,$C49,INPUT_DATA!$B:$B,"S"))</f>
        <v/>
      </c>
      <c r="M49" s="206" t="str">
        <f>IF($C49=0,"",SUMIFS(INPUT_DATA!BB:BB,INPUT_DATA!$A:$A,$C49,INPUT_DATA!$B:$B,"S"))</f>
        <v/>
      </c>
      <c r="N49" s="206" t="str">
        <f>IF($C49=0,"",SUMIFS(INPUT_DATA!BC:BC,INPUT_DATA!$A:$A,$C49,INPUT_DATA!$B:$B,"S"))</f>
        <v/>
      </c>
      <c r="O49" s="206" t="str">
        <f>IF($C49=0,"",SUMIFS(INPUT_DATA!BD:BD,INPUT_DATA!$A:$A,$C49,INPUT_DATA!$B:$B,"S"))</f>
        <v/>
      </c>
      <c r="P49" s="206" t="str">
        <f>IF($C49=0,"",SUMIFS(INPUT_DATA!BE:BE,INPUT_DATA!$A:$A,$C49,INPUT_DATA!$B:$B,"S"))</f>
        <v/>
      </c>
      <c r="Q49" s="208" t="str">
        <f t="shared" si="2"/>
        <v/>
      </c>
      <c r="R49" s="209" t="str">
        <f>IF($C49=0,"",SUMIFS(INPUT_DATA!BG:BG,INPUT_DATA!$A:$A,$C49,INPUT_DATA!$B:$B,"S"))</f>
        <v/>
      </c>
      <c r="S49" s="209" t="str">
        <f>IF($C49=0,"",SUMIFS(INPUT_DATA!BH:BH,INPUT_DATA!$A:$A,$C49,INPUT_DATA!$B:$B,"S"))</f>
        <v/>
      </c>
      <c r="T49" s="208" t="str">
        <f t="shared" si="3"/>
        <v/>
      </c>
      <c r="U49" s="210" t="str">
        <f>IF($C49=0,"",SUMIFS(INPUT_DATA!BK:BK,INPUT_DATA!$A:$A,$C49,INPUT_DATA!$B:$B,"S"))</f>
        <v/>
      </c>
      <c r="V49" s="214" t="str">
        <f t="shared" si="4"/>
        <v/>
      </c>
      <c r="W49" s="212"/>
      <c r="X49" s="205" t="str">
        <f>IF($C49=0,"",SUMIFS(INPUT_DATA!AT:AT,INPUT_DATA!$A:$A,$C49,INPUT_DATA!$B:$B,"D"))</f>
        <v/>
      </c>
      <c r="Y49" s="206" t="str">
        <f>IF($C49=0,"",SUMIFS(INPUT_DATA!AU:AU,INPUT_DATA!$A:$A,$C49,INPUT_DATA!$B:$B,"D"))</f>
        <v/>
      </c>
      <c r="Z49" s="206" t="str">
        <f>IF($C49=0,"",SUMIFS(INPUT_DATA!AV:AV,INPUT_DATA!$A:$A,$C49,INPUT_DATA!$B:$B,"D"))</f>
        <v/>
      </c>
      <c r="AA49" s="207" t="str">
        <f t="shared" si="6"/>
        <v/>
      </c>
      <c r="AB49" s="206" t="str">
        <f>IF($C49=0,"",SUMIFS(INPUT_DATA!AX:AX,INPUT_DATA!$A:$A,$C49,INPUT_DATA!$B:$B,"D"))</f>
        <v/>
      </c>
      <c r="AC49" s="206" t="str">
        <f>IF($C49=0,"",SUMIFS(INPUT_DATA!AY:AY,INPUT_DATA!$A:$A,$C49,INPUT_DATA!$B:$B,"D"))</f>
        <v/>
      </c>
      <c r="AD49" s="206" t="str">
        <f>IF($C49=0,"",SUMIFS(INPUT_DATA!AZ:AZ,INPUT_DATA!$A:$A,$C49,INPUT_DATA!$B:$B,"D"))</f>
        <v/>
      </c>
      <c r="AE49" s="206" t="str">
        <f>IF($C49=0,"",SUMIFS(INPUT_DATA!BA:BA,INPUT_DATA!$A:$A,$C49,INPUT_DATA!$B:$B,"D"))</f>
        <v/>
      </c>
      <c r="AF49" s="206" t="str">
        <f>IF($C49=0,"",SUMIFS(INPUT_DATA!BB:BB,INPUT_DATA!$A:$A,$C49,INPUT_DATA!$B:$B,"D"))</f>
        <v/>
      </c>
      <c r="AG49" s="206" t="str">
        <f>IF($C49=0,"",SUMIFS(INPUT_DATA!BC:BC,INPUT_DATA!$A:$A,$C49,INPUT_DATA!$B:$B,"D"))</f>
        <v/>
      </c>
      <c r="AH49" s="206" t="str">
        <f>IF($C49=0,"",SUMIFS(INPUT_DATA!BD:BD,INPUT_DATA!$A:$A,$C49,INPUT_DATA!$B:$B,"D"))</f>
        <v/>
      </c>
      <c r="AI49" s="206" t="str">
        <f>IF($C49=0,"",SUMIFS(INPUT_DATA!BE:BE,INPUT_DATA!$A:$A,$C49,INPUT_DATA!$B:$B,"D"))</f>
        <v/>
      </c>
      <c r="AJ49" s="208" t="str">
        <f t="shared" si="7"/>
        <v/>
      </c>
      <c r="AK49" s="209" t="str">
        <f>IF($C49=0,"",SUMIFS(INPUT_DATA!BG:BG,INPUT_DATA!$A:$A,$C49,INPUT_DATA!$B:$B,"D"))</f>
        <v/>
      </c>
      <c r="AL49" s="209" t="str">
        <f>IF($C49=0,"",SUMIFS(INPUT_DATA!BH:BH,INPUT_DATA!$A:$A,$C49,INPUT_DATA!$B:$B,"D"))</f>
        <v/>
      </c>
      <c r="AM49" s="208" t="str">
        <f t="shared" si="8"/>
        <v/>
      </c>
      <c r="AN49" s="210" t="str">
        <f>IF($C49=0,"",SUMIFS(INPUT_DATA!BK:BK,INPUT_DATA!$A:$A,$C49,INPUT_DATA!$B:$B,"D"))</f>
        <v/>
      </c>
      <c r="AO49" s="211" t="str">
        <f t="shared" si="9"/>
        <v/>
      </c>
      <c r="AP49" s="212"/>
      <c r="AR49" s="211" t="str">
        <f t="shared" si="5"/>
        <v/>
      </c>
      <c r="AT49" s="203" t="str">
        <f>IF($C49=0,"",'02 - Monthly Asset Follow up'!E53+'02 - Monthly Asset Follow up'!F53-'02 - Monthly Asset Follow up'!V53+'02 - Monthly Asset Follow up'!Y53-H49)</f>
        <v/>
      </c>
      <c r="AU49" s="203" t="str">
        <f>IF($C49=0,"",'02 - Monthly Asset Follow up'!BB53+'02 - Monthly Asset Follow up'!BC53-'02 - Monthly Asset Follow up'!BR53+'02 - Monthly Asset Follow up'!BU53-AA49)</f>
        <v/>
      </c>
      <c r="AW49" s="215"/>
    </row>
    <row r="50" spans="2:49">
      <c r="B50" s="1573" t="str">
        <f t="shared" si="0"/>
        <v/>
      </c>
      <c r="C50" s="1574">
        <f>'02 - Monthly Asset Follow up'!B54</f>
        <v>0</v>
      </c>
      <c r="D50" s="212"/>
      <c r="E50" s="205" t="str">
        <f>IF($C50=0,"",SUMIFS(INPUT_DATA!AT:AT,INPUT_DATA!$A:$A,$C50,INPUT_DATA!$B:$B,"S"))</f>
        <v/>
      </c>
      <c r="F50" s="206" t="str">
        <f>IF($C50=0,"",SUMIFS(INPUT_DATA!AU:AU,INPUT_DATA!$A:$A,$C50,INPUT_DATA!$B:$B,"S"))</f>
        <v/>
      </c>
      <c r="G50" s="206" t="str">
        <f>IF($C50=0,"",SUMIFS(INPUT_DATA!AV:AV,INPUT_DATA!$A:$A,$C50,INPUT_DATA!$B:$B,"S"))</f>
        <v/>
      </c>
      <c r="H50" s="213" t="str">
        <f t="shared" si="1"/>
        <v/>
      </c>
      <c r="I50" s="206" t="str">
        <f>IF($C50=0,"",SUMIFS(INPUT_DATA!AX:AX,INPUT_DATA!$A:$A,$C50,INPUT_DATA!$B:$B,"S"))</f>
        <v/>
      </c>
      <c r="J50" s="206" t="str">
        <f>IF($C50=0,"",SUMIFS(INPUT_DATA!AY:AY,INPUT_DATA!$A:$A,$C50,INPUT_DATA!$B:$B,"S"))</f>
        <v/>
      </c>
      <c r="K50" s="206" t="str">
        <f>IF($C50=0,"",SUMIFS(INPUT_DATA!AZ:AZ,INPUT_DATA!$A:$A,$C50,INPUT_DATA!$B:$B,"S"))</f>
        <v/>
      </c>
      <c r="L50" s="206" t="str">
        <f>IF($C50=0,"",SUMIFS(INPUT_DATA!BA:BA,INPUT_DATA!$A:$A,$C50,INPUT_DATA!$B:$B,"S"))</f>
        <v/>
      </c>
      <c r="M50" s="206" t="str">
        <f>IF($C50=0,"",SUMIFS(INPUT_DATA!BB:BB,INPUT_DATA!$A:$A,$C50,INPUT_DATA!$B:$B,"S"))</f>
        <v/>
      </c>
      <c r="N50" s="206" t="str">
        <f>IF($C50=0,"",SUMIFS(INPUT_DATA!BC:BC,INPUT_DATA!$A:$A,$C50,INPUT_DATA!$B:$B,"S"))</f>
        <v/>
      </c>
      <c r="O50" s="206" t="str">
        <f>IF($C50=0,"",SUMIFS(INPUT_DATA!BD:BD,INPUT_DATA!$A:$A,$C50,INPUT_DATA!$B:$B,"S"))</f>
        <v/>
      </c>
      <c r="P50" s="206" t="str">
        <f>IF($C50=0,"",SUMIFS(INPUT_DATA!BE:BE,INPUT_DATA!$A:$A,$C50,INPUT_DATA!$B:$B,"S"))</f>
        <v/>
      </c>
      <c r="Q50" s="208" t="str">
        <f t="shared" si="2"/>
        <v/>
      </c>
      <c r="R50" s="209" t="str">
        <f>IF($C50=0,"",SUMIFS(INPUT_DATA!BG:BG,INPUT_DATA!$A:$A,$C50,INPUT_DATA!$B:$B,"S"))</f>
        <v/>
      </c>
      <c r="S50" s="209" t="str">
        <f>IF($C50=0,"",SUMIFS(INPUT_DATA!BH:BH,INPUT_DATA!$A:$A,$C50,INPUT_DATA!$B:$B,"S"))</f>
        <v/>
      </c>
      <c r="T50" s="208" t="str">
        <f t="shared" si="3"/>
        <v/>
      </c>
      <c r="U50" s="210" t="str">
        <f>IF($C50=0,"",SUMIFS(INPUT_DATA!BK:BK,INPUT_DATA!$A:$A,$C50,INPUT_DATA!$B:$B,"S"))</f>
        <v/>
      </c>
      <c r="V50" s="214" t="str">
        <f t="shared" si="4"/>
        <v/>
      </c>
      <c r="W50" s="212"/>
      <c r="X50" s="205" t="str">
        <f>IF($C50=0,"",SUMIFS(INPUT_DATA!AT:AT,INPUT_DATA!$A:$A,$C50,INPUT_DATA!$B:$B,"D"))</f>
        <v/>
      </c>
      <c r="Y50" s="206" t="str">
        <f>IF($C50=0,"",SUMIFS(INPUT_DATA!AU:AU,INPUT_DATA!$A:$A,$C50,INPUT_DATA!$B:$B,"D"))</f>
        <v/>
      </c>
      <c r="Z50" s="206" t="str">
        <f>IF($C50=0,"",SUMIFS(INPUT_DATA!AV:AV,INPUT_DATA!$A:$A,$C50,INPUT_DATA!$B:$B,"D"))</f>
        <v/>
      </c>
      <c r="AA50" s="207" t="str">
        <f t="shared" si="6"/>
        <v/>
      </c>
      <c r="AB50" s="206" t="str">
        <f>IF($C50=0,"",SUMIFS(INPUT_DATA!AX:AX,INPUT_DATA!$A:$A,$C50,INPUT_DATA!$B:$B,"D"))</f>
        <v/>
      </c>
      <c r="AC50" s="206" t="str">
        <f>IF($C50=0,"",SUMIFS(INPUT_DATA!AY:AY,INPUT_DATA!$A:$A,$C50,INPUT_DATA!$B:$B,"D"))</f>
        <v/>
      </c>
      <c r="AD50" s="206" t="str">
        <f>IF($C50=0,"",SUMIFS(INPUT_DATA!AZ:AZ,INPUT_DATA!$A:$A,$C50,INPUT_DATA!$B:$B,"D"))</f>
        <v/>
      </c>
      <c r="AE50" s="206" t="str">
        <f>IF($C50=0,"",SUMIFS(INPUT_DATA!BA:BA,INPUT_DATA!$A:$A,$C50,INPUT_DATA!$B:$B,"D"))</f>
        <v/>
      </c>
      <c r="AF50" s="206" t="str">
        <f>IF($C50=0,"",SUMIFS(INPUT_DATA!BB:BB,INPUT_DATA!$A:$A,$C50,INPUT_DATA!$B:$B,"D"))</f>
        <v/>
      </c>
      <c r="AG50" s="206" t="str">
        <f>IF($C50=0,"",SUMIFS(INPUT_DATA!BC:BC,INPUT_DATA!$A:$A,$C50,INPUT_DATA!$B:$B,"D"))</f>
        <v/>
      </c>
      <c r="AH50" s="206" t="str">
        <f>IF($C50=0,"",SUMIFS(INPUT_DATA!BD:BD,INPUT_DATA!$A:$A,$C50,INPUT_DATA!$B:$B,"D"))</f>
        <v/>
      </c>
      <c r="AI50" s="206" t="str">
        <f>IF($C50=0,"",SUMIFS(INPUT_DATA!BE:BE,INPUT_DATA!$A:$A,$C50,INPUT_DATA!$B:$B,"D"))</f>
        <v/>
      </c>
      <c r="AJ50" s="208" t="str">
        <f t="shared" si="7"/>
        <v/>
      </c>
      <c r="AK50" s="209" t="str">
        <f>IF($C50=0,"",SUMIFS(INPUT_DATA!BG:BG,INPUT_DATA!$A:$A,$C50,INPUT_DATA!$B:$B,"D"))</f>
        <v/>
      </c>
      <c r="AL50" s="209" t="str">
        <f>IF($C50=0,"",SUMIFS(INPUT_DATA!BH:BH,INPUT_DATA!$A:$A,$C50,INPUT_DATA!$B:$B,"D"))</f>
        <v/>
      </c>
      <c r="AM50" s="208" t="str">
        <f t="shared" si="8"/>
        <v/>
      </c>
      <c r="AN50" s="210" t="str">
        <f>IF($C50=0,"",SUMIFS(INPUT_DATA!BK:BK,INPUT_DATA!$A:$A,$C50,INPUT_DATA!$B:$B,"D"))</f>
        <v/>
      </c>
      <c r="AO50" s="211" t="str">
        <f t="shared" si="9"/>
        <v/>
      </c>
      <c r="AP50" s="212"/>
      <c r="AR50" s="211" t="str">
        <f t="shared" si="5"/>
        <v/>
      </c>
      <c r="AT50" s="203" t="str">
        <f>IF($C50=0,"",'02 - Monthly Asset Follow up'!E54+'02 - Monthly Asset Follow up'!F54-'02 - Monthly Asset Follow up'!V54+'02 - Monthly Asset Follow up'!Y54-H50)</f>
        <v/>
      </c>
      <c r="AU50" s="203" t="str">
        <f>IF($C50=0,"",'02 - Monthly Asset Follow up'!BB54+'02 - Monthly Asset Follow up'!BC54-'02 - Monthly Asset Follow up'!BR54+'02 - Monthly Asset Follow up'!BU54-AA50)</f>
        <v/>
      </c>
      <c r="AW50" s="215"/>
    </row>
    <row r="51" spans="2:49">
      <c r="B51" s="1573" t="str">
        <f t="shared" si="0"/>
        <v/>
      </c>
      <c r="C51" s="1574">
        <f>'02 - Monthly Asset Follow up'!B55</f>
        <v>0</v>
      </c>
      <c r="D51" s="212"/>
      <c r="E51" s="205" t="str">
        <f>IF($C51=0,"",SUMIFS(INPUT_DATA!AT:AT,INPUT_DATA!$A:$A,$C51,INPUT_DATA!$B:$B,"S"))</f>
        <v/>
      </c>
      <c r="F51" s="206" t="str">
        <f>IF($C51=0,"",SUMIFS(INPUT_DATA!AU:AU,INPUT_DATA!$A:$A,$C51,INPUT_DATA!$B:$B,"S"))</f>
        <v/>
      </c>
      <c r="G51" s="206" t="str">
        <f>IF($C51=0,"",SUMIFS(INPUT_DATA!AV:AV,INPUT_DATA!$A:$A,$C51,INPUT_DATA!$B:$B,"S"))</f>
        <v/>
      </c>
      <c r="H51" s="213" t="str">
        <f t="shared" si="1"/>
        <v/>
      </c>
      <c r="I51" s="206" t="str">
        <f>IF($C51=0,"",SUMIFS(INPUT_DATA!AX:AX,INPUT_DATA!$A:$A,$C51,INPUT_DATA!$B:$B,"S"))</f>
        <v/>
      </c>
      <c r="J51" s="206" t="str">
        <f>IF($C51=0,"",SUMIFS(INPUT_DATA!AY:AY,INPUT_DATA!$A:$A,$C51,INPUT_DATA!$B:$B,"S"))</f>
        <v/>
      </c>
      <c r="K51" s="206" t="str">
        <f>IF($C51=0,"",SUMIFS(INPUT_DATA!AZ:AZ,INPUT_DATA!$A:$A,$C51,INPUT_DATA!$B:$B,"S"))</f>
        <v/>
      </c>
      <c r="L51" s="206" t="str">
        <f>IF($C51=0,"",SUMIFS(INPUT_DATA!BA:BA,INPUT_DATA!$A:$A,$C51,INPUT_DATA!$B:$B,"S"))</f>
        <v/>
      </c>
      <c r="M51" s="206" t="str">
        <f>IF($C51=0,"",SUMIFS(INPUT_DATA!BB:BB,INPUT_DATA!$A:$A,$C51,INPUT_DATA!$B:$B,"S"))</f>
        <v/>
      </c>
      <c r="N51" s="206" t="str">
        <f>IF($C51=0,"",SUMIFS(INPUT_DATA!BC:BC,INPUT_DATA!$A:$A,$C51,INPUT_DATA!$B:$B,"S"))</f>
        <v/>
      </c>
      <c r="O51" s="206" t="str">
        <f>IF($C51=0,"",SUMIFS(INPUT_DATA!BD:BD,INPUT_DATA!$A:$A,$C51,INPUT_DATA!$B:$B,"S"))</f>
        <v/>
      </c>
      <c r="P51" s="206" t="str">
        <f>IF($C51=0,"",SUMIFS(INPUT_DATA!BE:BE,INPUT_DATA!$A:$A,$C51,INPUT_DATA!$B:$B,"S"))</f>
        <v/>
      </c>
      <c r="Q51" s="208" t="str">
        <f t="shared" si="2"/>
        <v/>
      </c>
      <c r="R51" s="209" t="str">
        <f>IF($C51=0,"",SUMIFS(INPUT_DATA!BG:BG,INPUT_DATA!$A:$A,$C51,INPUT_DATA!$B:$B,"S"))</f>
        <v/>
      </c>
      <c r="S51" s="209" t="str">
        <f>IF($C51=0,"",SUMIFS(INPUT_DATA!BH:BH,INPUT_DATA!$A:$A,$C51,INPUT_DATA!$B:$B,"S"))</f>
        <v/>
      </c>
      <c r="T51" s="208" t="str">
        <f t="shared" si="3"/>
        <v/>
      </c>
      <c r="U51" s="210" t="str">
        <f>IF($C51=0,"",SUMIFS(INPUT_DATA!BK:BK,INPUT_DATA!$A:$A,$C51,INPUT_DATA!$B:$B,"S"))</f>
        <v/>
      </c>
      <c r="V51" s="214" t="str">
        <f t="shared" si="4"/>
        <v/>
      </c>
      <c r="W51" s="212"/>
      <c r="X51" s="205" t="str">
        <f>IF($C51=0,"",SUMIFS(INPUT_DATA!AT:AT,INPUT_DATA!$A:$A,$C51,INPUT_DATA!$B:$B,"D"))</f>
        <v/>
      </c>
      <c r="Y51" s="206" t="str">
        <f>IF($C51=0,"",SUMIFS(INPUT_DATA!AU:AU,INPUT_DATA!$A:$A,$C51,INPUT_DATA!$B:$B,"D"))</f>
        <v/>
      </c>
      <c r="Z51" s="206" t="str">
        <f>IF($C51=0,"",SUMIFS(INPUT_DATA!AV:AV,INPUT_DATA!$A:$A,$C51,INPUT_DATA!$B:$B,"D"))</f>
        <v/>
      </c>
      <c r="AA51" s="207" t="str">
        <f t="shared" si="6"/>
        <v/>
      </c>
      <c r="AB51" s="206" t="str">
        <f>IF($C51=0,"",SUMIFS(INPUT_DATA!AX:AX,INPUT_DATA!$A:$A,$C51,INPUT_DATA!$B:$B,"D"))</f>
        <v/>
      </c>
      <c r="AC51" s="206" t="str">
        <f>IF($C51=0,"",SUMIFS(INPUT_DATA!AY:AY,INPUT_DATA!$A:$A,$C51,INPUT_DATA!$B:$B,"D"))</f>
        <v/>
      </c>
      <c r="AD51" s="206" t="str">
        <f>IF($C51=0,"",SUMIFS(INPUT_DATA!AZ:AZ,INPUT_DATA!$A:$A,$C51,INPUT_DATA!$B:$B,"D"))</f>
        <v/>
      </c>
      <c r="AE51" s="206" t="str">
        <f>IF($C51=0,"",SUMIFS(INPUT_DATA!BA:BA,INPUT_DATA!$A:$A,$C51,INPUT_DATA!$B:$B,"D"))</f>
        <v/>
      </c>
      <c r="AF51" s="206" t="str">
        <f>IF($C51=0,"",SUMIFS(INPUT_DATA!BB:BB,INPUT_DATA!$A:$A,$C51,INPUT_DATA!$B:$B,"D"))</f>
        <v/>
      </c>
      <c r="AG51" s="206" t="str">
        <f>IF($C51=0,"",SUMIFS(INPUT_DATA!BC:BC,INPUT_DATA!$A:$A,$C51,INPUT_DATA!$B:$B,"D"))</f>
        <v/>
      </c>
      <c r="AH51" s="206" t="str">
        <f>IF($C51=0,"",SUMIFS(INPUT_DATA!BD:BD,INPUT_DATA!$A:$A,$C51,INPUT_DATA!$B:$B,"D"))</f>
        <v/>
      </c>
      <c r="AI51" s="206" t="str">
        <f>IF($C51=0,"",SUMIFS(INPUT_DATA!BE:BE,INPUT_DATA!$A:$A,$C51,INPUT_DATA!$B:$B,"D"))</f>
        <v/>
      </c>
      <c r="AJ51" s="208" t="str">
        <f t="shared" si="7"/>
        <v/>
      </c>
      <c r="AK51" s="209" t="str">
        <f>IF($C51=0,"",SUMIFS(INPUT_DATA!BG:BG,INPUT_DATA!$A:$A,$C51,INPUT_DATA!$B:$B,"D"))</f>
        <v/>
      </c>
      <c r="AL51" s="209" t="str">
        <f>IF($C51=0,"",SUMIFS(INPUT_DATA!BH:BH,INPUT_DATA!$A:$A,$C51,INPUT_DATA!$B:$B,"D"))</f>
        <v/>
      </c>
      <c r="AM51" s="208" t="str">
        <f t="shared" si="8"/>
        <v/>
      </c>
      <c r="AN51" s="210" t="str">
        <f>IF($C51=0,"",SUMIFS(INPUT_DATA!BK:BK,INPUT_DATA!$A:$A,$C51,INPUT_DATA!$B:$B,"D"))</f>
        <v/>
      </c>
      <c r="AO51" s="211" t="str">
        <f t="shared" si="9"/>
        <v/>
      </c>
      <c r="AP51" s="212"/>
      <c r="AR51" s="211" t="str">
        <f t="shared" si="5"/>
        <v/>
      </c>
      <c r="AT51" s="203" t="str">
        <f>IF($C51=0,"",'02 - Monthly Asset Follow up'!E55+'02 - Monthly Asset Follow up'!F55-'02 - Monthly Asset Follow up'!V55+'02 - Monthly Asset Follow up'!Y55-H51)</f>
        <v/>
      </c>
      <c r="AU51" s="203" t="str">
        <f>IF($C51=0,"",'02 - Monthly Asset Follow up'!BB55+'02 - Monthly Asset Follow up'!BC55-'02 - Monthly Asset Follow up'!BR55+'02 - Monthly Asset Follow up'!BU55-AA51)</f>
        <v/>
      </c>
      <c r="AW51" s="215"/>
    </row>
    <row r="52" spans="2:49">
      <c r="B52" s="1573" t="str">
        <f t="shared" si="0"/>
        <v/>
      </c>
      <c r="C52" s="1574">
        <f>'02 - Monthly Asset Follow up'!B56</f>
        <v>0</v>
      </c>
      <c r="D52" s="212"/>
      <c r="E52" s="205" t="str">
        <f>IF($C52=0,"",SUMIFS(INPUT_DATA!AT:AT,INPUT_DATA!$A:$A,$C52,INPUT_DATA!$B:$B,"S"))</f>
        <v/>
      </c>
      <c r="F52" s="206" t="str">
        <f>IF($C52=0,"",SUMIFS(INPUT_DATA!AU:AU,INPUT_DATA!$A:$A,$C52,INPUT_DATA!$B:$B,"S"))</f>
        <v/>
      </c>
      <c r="G52" s="206" t="str">
        <f>IF($C52=0,"",SUMIFS(INPUT_DATA!AV:AV,INPUT_DATA!$A:$A,$C52,INPUT_DATA!$B:$B,"S"))</f>
        <v/>
      </c>
      <c r="H52" s="213" t="str">
        <f t="shared" si="1"/>
        <v/>
      </c>
      <c r="I52" s="206" t="str">
        <f>IF($C52=0,"",SUMIFS(INPUT_DATA!AX:AX,INPUT_DATA!$A:$A,$C52,INPUT_DATA!$B:$B,"S"))</f>
        <v/>
      </c>
      <c r="J52" s="206" t="str">
        <f>IF($C52=0,"",SUMIFS(INPUT_DATA!AY:AY,INPUT_DATA!$A:$A,$C52,INPUT_DATA!$B:$B,"S"))</f>
        <v/>
      </c>
      <c r="K52" s="206" t="str">
        <f>IF($C52=0,"",SUMIFS(INPUT_DATA!AZ:AZ,INPUT_DATA!$A:$A,$C52,INPUT_DATA!$B:$B,"S"))</f>
        <v/>
      </c>
      <c r="L52" s="206" t="str">
        <f>IF($C52=0,"",SUMIFS(INPUT_DATA!BA:BA,INPUT_DATA!$A:$A,$C52,INPUT_DATA!$B:$B,"S"))</f>
        <v/>
      </c>
      <c r="M52" s="206" t="str">
        <f>IF($C52=0,"",SUMIFS(INPUT_DATA!BB:BB,INPUT_DATA!$A:$A,$C52,INPUT_DATA!$B:$B,"S"))</f>
        <v/>
      </c>
      <c r="N52" s="206" t="str">
        <f>IF($C52=0,"",SUMIFS(INPUT_DATA!BC:BC,INPUT_DATA!$A:$A,$C52,INPUT_DATA!$B:$B,"S"))</f>
        <v/>
      </c>
      <c r="O52" s="206" t="str">
        <f>IF($C52=0,"",SUMIFS(INPUT_DATA!BD:BD,INPUT_DATA!$A:$A,$C52,INPUT_DATA!$B:$B,"S"))</f>
        <v/>
      </c>
      <c r="P52" s="206" t="str">
        <f>IF($C52=0,"",SUMIFS(INPUT_DATA!BE:BE,INPUT_DATA!$A:$A,$C52,INPUT_DATA!$B:$B,"S"))</f>
        <v/>
      </c>
      <c r="Q52" s="208" t="str">
        <f t="shared" si="2"/>
        <v/>
      </c>
      <c r="R52" s="209" t="str">
        <f>IF($C52=0,"",SUMIFS(INPUT_DATA!BG:BG,INPUT_DATA!$A:$A,$C52,INPUT_DATA!$B:$B,"S"))</f>
        <v/>
      </c>
      <c r="S52" s="209" t="str">
        <f>IF($C52=0,"",SUMIFS(INPUT_DATA!BH:BH,INPUT_DATA!$A:$A,$C52,INPUT_DATA!$B:$B,"S"))</f>
        <v/>
      </c>
      <c r="T52" s="208" t="str">
        <f t="shared" si="3"/>
        <v/>
      </c>
      <c r="U52" s="210" t="str">
        <f>IF($C52=0,"",SUMIFS(INPUT_DATA!BK:BK,INPUT_DATA!$A:$A,$C52,INPUT_DATA!$B:$B,"S"))</f>
        <v/>
      </c>
      <c r="V52" s="214" t="str">
        <f t="shared" si="4"/>
        <v/>
      </c>
      <c r="W52" s="212"/>
      <c r="X52" s="205" t="str">
        <f>IF($C52=0,"",SUMIFS(INPUT_DATA!AT:AT,INPUT_DATA!$A:$A,$C52,INPUT_DATA!$B:$B,"D"))</f>
        <v/>
      </c>
      <c r="Y52" s="206" t="str">
        <f>IF($C52=0,"",SUMIFS(INPUT_DATA!AU:AU,INPUT_DATA!$A:$A,$C52,INPUT_DATA!$B:$B,"D"))</f>
        <v/>
      </c>
      <c r="Z52" s="206" t="str">
        <f>IF($C52=0,"",SUMIFS(INPUT_DATA!AV:AV,INPUT_DATA!$A:$A,$C52,INPUT_DATA!$B:$B,"D"))</f>
        <v/>
      </c>
      <c r="AA52" s="207" t="str">
        <f t="shared" si="6"/>
        <v/>
      </c>
      <c r="AB52" s="206" t="str">
        <f>IF($C52=0,"",SUMIFS(INPUT_DATA!AX:AX,INPUT_DATA!$A:$A,$C52,INPUT_DATA!$B:$B,"D"))</f>
        <v/>
      </c>
      <c r="AC52" s="206" t="str">
        <f>IF($C52=0,"",SUMIFS(INPUT_DATA!AY:AY,INPUT_DATA!$A:$A,$C52,INPUT_DATA!$B:$B,"D"))</f>
        <v/>
      </c>
      <c r="AD52" s="206" t="str">
        <f>IF($C52=0,"",SUMIFS(INPUT_DATA!AZ:AZ,INPUT_DATA!$A:$A,$C52,INPUT_DATA!$B:$B,"D"))</f>
        <v/>
      </c>
      <c r="AE52" s="206" t="str">
        <f>IF($C52=0,"",SUMIFS(INPUT_DATA!BA:BA,INPUT_DATA!$A:$A,$C52,INPUT_DATA!$B:$B,"D"))</f>
        <v/>
      </c>
      <c r="AF52" s="206" t="str">
        <f>IF($C52=0,"",SUMIFS(INPUT_DATA!BB:BB,INPUT_DATA!$A:$A,$C52,INPUT_DATA!$B:$B,"D"))</f>
        <v/>
      </c>
      <c r="AG52" s="206" t="str">
        <f>IF($C52=0,"",SUMIFS(INPUT_DATA!BC:BC,INPUT_DATA!$A:$A,$C52,INPUT_DATA!$B:$B,"D"))</f>
        <v/>
      </c>
      <c r="AH52" s="206" t="str">
        <f>IF($C52=0,"",SUMIFS(INPUT_DATA!BD:BD,INPUT_DATA!$A:$A,$C52,INPUT_DATA!$B:$B,"D"))</f>
        <v/>
      </c>
      <c r="AI52" s="206" t="str">
        <f>IF($C52=0,"",SUMIFS(INPUT_DATA!BE:BE,INPUT_DATA!$A:$A,$C52,INPUT_DATA!$B:$B,"D"))</f>
        <v/>
      </c>
      <c r="AJ52" s="208" t="str">
        <f t="shared" si="7"/>
        <v/>
      </c>
      <c r="AK52" s="209" t="str">
        <f>IF($C52=0,"",SUMIFS(INPUT_DATA!BG:BG,INPUT_DATA!$A:$A,$C52,INPUT_DATA!$B:$B,"D"))</f>
        <v/>
      </c>
      <c r="AL52" s="209" t="str">
        <f>IF($C52=0,"",SUMIFS(INPUT_DATA!BH:BH,INPUT_DATA!$A:$A,$C52,INPUT_DATA!$B:$B,"D"))</f>
        <v/>
      </c>
      <c r="AM52" s="208" t="str">
        <f t="shared" si="8"/>
        <v/>
      </c>
      <c r="AN52" s="210" t="str">
        <f>IF($C52=0,"",SUMIFS(INPUT_DATA!BK:BK,INPUT_DATA!$A:$A,$C52,INPUT_DATA!$B:$B,"D"))</f>
        <v/>
      </c>
      <c r="AO52" s="211" t="str">
        <f t="shared" si="9"/>
        <v/>
      </c>
      <c r="AP52" s="212"/>
      <c r="AR52" s="211" t="str">
        <f t="shared" si="5"/>
        <v/>
      </c>
      <c r="AT52" s="203" t="str">
        <f>IF($C52=0,"",'02 - Monthly Asset Follow up'!E56+'02 - Monthly Asset Follow up'!F56-'02 - Monthly Asset Follow up'!V56+'02 - Monthly Asset Follow up'!Y56-H52)</f>
        <v/>
      </c>
      <c r="AU52" s="203" t="str">
        <f>IF($C52=0,"",'02 - Monthly Asset Follow up'!BB56+'02 - Monthly Asset Follow up'!BC56-'02 - Monthly Asset Follow up'!BR56+'02 - Monthly Asset Follow up'!BU56-AA52)</f>
        <v/>
      </c>
      <c r="AW52" s="215"/>
    </row>
    <row r="53" spans="2:49">
      <c r="B53" s="1573" t="str">
        <f t="shared" si="0"/>
        <v/>
      </c>
      <c r="C53" s="1574">
        <f>'02 - Monthly Asset Follow up'!B57</f>
        <v>0</v>
      </c>
      <c r="D53" s="212"/>
      <c r="E53" s="205" t="str">
        <f>IF($C53=0,"",SUMIFS(INPUT_DATA!AT:AT,INPUT_DATA!$A:$A,$C53,INPUT_DATA!$B:$B,"S"))</f>
        <v/>
      </c>
      <c r="F53" s="206" t="str">
        <f>IF($C53=0,"",SUMIFS(INPUT_DATA!AU:AU,INPUT_DATA!$A:$A,$C53,INPUT_DATA!$B:$B,"S"))</f>
        <v/>
      </c>
      <c r="G53" s="206" t="str">
        <f>IF($C53=0,"",SUMIFS(INPUT_DATA!AV:AV,INPUT_DATA!$A:$A,$C53,INPUT_DATA!$B:$B,"S"))</f>
        <v/>
      </c>
      <c r="H53" s="213" t="str">
        <f t="shared" si="1"/>
        <v/>
      </c>
      <c r="I53" s="206" t="str">
        <f>IF($C53=0,"",SUMIFS(INPUT_DATA!AX:AX,INPUT_DATA!$A:$A,$C53,INPUT_DATA!$B:$B,"S"))</f>
        <v/>
      </c>
      <c r="J53" s="206" t="str">
        <f>IF($C53=0,"",SUMIFS(INPUT_DATA!AY:AY,INPUT_DATA!$A:$A,$C53,INPUT_DATA!$B:$B,"S"))</f>
        <v/>
      </c>
      <c r="K53" s="206" t="str">
        <f>IF($C53=0,"",SUMIFS(INPUT_DATA!AZ:AZ,INPUT_DATA!$A:$A,$C53,INPUT_DATA!$B:$B,"S"))</f>
        <v/>
      </c>
      <c r="L53" s="206" t="str">
        <f>IF($C53=0,"",SUMIFS(INPUT_DATA!BA:BA,INPUT_DATA!$A:$A,$C53,INPUT_DATA!$B:$B,"S"))</f>
        <v/>
      </c>
      <c r="M53" s="206" t="str">
        <f>IF($C53=0,"",SUMIFS(INPUT_DATA!BB:BB,INPUT_DATA!$A:$A,$C53,INPUT_DATA!$B:$B,"S"))</f>
        <v/>
      </c>
      <c r="N53" s="206" t="str">
        <f>IF($C53=0,"",SUMIFS(INPUT_DATA!BC:BC,INPUT_DATA!$A:$A,$C53,INPUT_DATA!$B:$B,"S"))</f>
        <v/>
      </c>
      <c r="O53" s="206" t="str">
        <f>IF($C53=0,"",SUMIFS(INPUT_DATA!BD:BD,INPUT_DATA!$A:$A,$C53,INPUT_DATA!$B:$B,"S"))</f>
        <v/>
      </c>
      <c r="P53" s="206" t="str">
        <f>IF($C53=0,"",SUMIFS(INPUT_DATA!BE:BE,INPUT_DATA!$A:$A,$C53,INPUT_DATA!$B:$B,"S"))</f>
        <v/>
      </c>
      <c r="Q53" s="208" t="str">
        <f t="shared" si="2"/>
        <v/>
      </c>
      <c r="R53" s="209" t="str">
        <f>IF($C53=0,"",SUMIFS(INPUT_DATA!BG:BG,INPUT_DATA!$A:$A,$C53,INPUT_DATA!$B:$B,"S"))</f>
        <v/>
      </c>
      <c r="S53" s="209" t="str">
        <f>IF($C53=0,"",SUMIFS(INPUT_DATA!BH:BH,INPUT_DATA!$A:$A,$C53,INPUT_DATA!$B:$B,"S"))</f>
        <v/>
      </c>
      <c r="T53" s="208" t="str">
        <f t="shared" si="3"/>
        <v/>
      </c>
      <c r="U53" s="210" t="str">
        <f>IF($C53=0,"",SUMIFS(INPUT_DATA!BK:BK,INPUT_DATA!$A:$A,$C53,INPUT_DATA!$B:$B,"S"))</f>
        <v/>
      </c>
      <c r="V53" s="214" t="str">
        <f t="shared" si="4"/>
        <v/>
      </c>
      <c r="W53" s="212"/>
      <c r="X53" s="205" t="str">
        <f>IF($C53=0,"",SUMIFS(INPUT_DATA!AT:AT,INPUT_DATA!$A:$A,$C53,INPUT_DATA!$B:$B,"D"))</f>
        <v/>
      </c>
      <c r="Y53" s="206" t="str">
        <f>IF($C53=0,"",SUMIFS(INPUT_DATA!AU:AU,INPUT_DATA!$A:$A,$C53,INPUT_DATA!$B:$B,"D"))</f>
        <v/>
      </c>
      <c r="Z53" s="206" t="str">
        <f>IF($C53=0,"",SUMIFS(INPUT_DATA!AV:AV,INPUT_DATA!$A:$A,$C53,INPUT_DATA!$B:$B,"D"))</f>
        <v/>
      </c>
      <c r="AA53" s="207" t="str">
        <f t="shared" si="6"/>
        <v/>
      </c>
      <c r="AB53" s="206" t="str">
        <f>IF($C53=0,"",SUMIFS(INPUT_DATA!AX:AX,INPUT_DATA!$A:$A,$C53,INPUT_DATA!$B:$B,"D"))</f>
        <v/>
      </c>
      <c r="AC53" s="206" t="str">
        <f>IF($C53=0,"",SUMIFS(INPUT_DATA!AY:AY,INPUT_DATA!$A:$A,$C53,INPUT_DATA!$B:$B,"D"))</f>
        <v/>
      </c>
      <c r="AD53" s="206" t="str">
        <f>IF($C53=0,"",SUMIFS(INPUT_DATA!AZ:AZ,INPUT_DATA!$A:$A,$C53,INPUT_DATA!$B:$B,"D"))</f>
        <v/>
      </c>
      <c r="AE53" s="206" t="str">
        <f>IF($C53=0,"",SUMIFS(INPUT_DATA!BA:BA,INPUT_DATA!$A:$A,$C53,INPUT_DATA!$B:$B,"D"))</f>
        <v/>
      </c>
      <c r="AF53" s="206" t="str">
        <f>IF($C53=0,"",SUMIFS(INPUT_DATA!BB:BB,INPUT_DATA!$A:$A,$C53,INPUT_DATA!$B:$B,"D"))</f>
        <v/>
      </c>
      <c r="AG53" s="206" t="str">
        <f>IF($C53=0,"",SUMIFS(INPUT_DATA!BC:BC,INPUT_DATA!$A:$A,$C53,INPUT_DATA!$B:$B,"D"))</f>
        <v/>
      </c>
      <c r="AH53" s="206" t="str">
        <f>IF($C53=0,"",SUMIFS(INPUT_DATA!BD:BD,INPUT_DATA!$A:$A,$C53,INPUT_DATA!$B:$B,"D"))</f>
        <v/>
      </c>
      <c r="AI53" s="206" t="str">
        <f>IF($C53=0,"",SUMIFS(INPUT_DATA!BE:BE,INPUT_DATA!$A:$A,$C53,INPUT_DATA!$B:$B,"D"))</f>
        <v/>
      </c>
      <c r="AJ53" s="208" t="str">
        <f t="shared" si="7"/>
        <v/>
      </c>
      <c r="AK53" s="209" t="str">
        <f>IF($C53=0,"",SUMIFS(INPUT_DATA!BG:BG,INPUT_DATA!$A:$A,$C53,INPUT_DATA!$B:$B,"D"))</f>
        <v/>
      </c>
      <c r="AL53" s="209" t="str">
        <f>IF($C53=0,"",SUMIFS(INPUT_DATA!BH:BH,INPUT_DATA!$A:$A,$C53,INPUT_DATA!$B:$B,"D"))</f>
        <v/>
      </c>
      <c r="AM53" s="208" t="str">
        <f t="shared" si="8"/>
        <v/>
      </c>
      <c r="AN53" s="210" t="str">
        <f>IF($C53=0,"",SUMIFS(INPUT_DATA!BK:BK,INPUT_DATA!$A:$A,$C53,INPUT_DATA!$B:$B,"D"))</f>
        <v/>
      </c>
      <c r="AO53" s="211" t="str">
        <f t="shared" si="9"/>
        <v/>
      </c>
      <c r="AP53" s="212"/>
      <c r="AR53" s="211" t="str">
        <f t="shared" si="5"/>
        <v/>
      </c>
      <c r="AT53" s="203" t="str">
        <f>IF($C53=0,"",'02 - Monthly Asset Follow up'!E57+'02 - Monthly Asset Follow up'!F57-'02 - Monthly Asset Follow up'!V57+'02 - Monthly Asset Follow up'!Y57-H53)</f>
        <v/>
      </c>
      <c r="AU53" s="203" t="str">
        <f>IF($C53=0,"",'02 - Monthly Asset Follow up'!BB57+'02 - Monthly Asset Follow up'!BC57-'02 - Monthly Asset Follow up'!BR57+'02 - Monthly Asset Follow up'!BU57-AA53)</f>
        <v/>
      </c>
      <c r="AW53" s="215"/>
    </row>
    <row r="54" spans="2:49">
      <c r="B54" s="1573" t="str">
        <f t="shared" si="0"/>
        <v/>
      </c>
      <c r="C54" s="1574">
        <f>'02 - Monthly Asset Follow up'!B58</f>
        <v>0</v>
      </c>
      <c r="D54" s="212"/>
      <c r="E54" s="205" t="str">
        <f>IF($C54=0,"",SUMIFS(INPUT_DATA!AT:AT,INPUT_DATA!$A:$A,$C54,INPUT_DATA!$B:$B,"S"))</f>
        <v/>
      </c>
      <c r="F54" s="206" t="str">
        <f>IF($C54=0,"",SUMIFS(INPUT_DATA!AU:AU,INPUT_DATA!$A:$A,$C54,INPUT_DATA!$B:$B,"S"))</f>
        <v/>
      </c>
      <c r="G54" s="206" t="str">
        <f>IF($C54=0,"",SUMIFS(INPUT_DATA!AV:AV,INPUT_DATA!$A:$A,$C54,INPUT_DATA!$B:$B,"S"))</f>
        <v/>
      </c>
      <c r="H54" s="213" t="str">
        <f t="shared" si="1"/>
        <v/>
      </c>
      <c r="I54" s="206" t="str">
        <f>IF($C54=0,"",SUMIFS(INPUT_DATA!AX:AX,INPUT_DATA!$A:$A,$C54,INPUT_DATA!$B:$B,"S"))</f>
        <v/>
      </c>
      <c r="J54" s="206" t="str">
        <f>IF($C54=0,"",SUMIFS(INPUT_DATA!AY:AY,INPUT_DATA!$A:$A,$C54,INPUT_DATA!$B:$B,"S"))</f>
        <v/>
      </c>
      <c r="K54" s="206" t="str">
        <f>IF($C54=0,"",SUMIFS(INPUT_DATA!AZ:AZ,INPUT_DATA!$A:$A,$C54,INPUT_DATA!$B:$B,"S"))</f>
        <v/>
      </c>
      <c r="L54" s="206" t="str">
        <f>IF($C54=0,"",SUMIFS(INPUT_DATA!BA:BA,INPUT_DATA!$A:$A,$C54,INPUT_DATA!$B:$B,"S"))</f>
        <v/>
      </c>
      <c r="M54" s="206" t="str">
        <f>IF($C54=0,"",SUMIFS(INPUT_DATA!BB:BB,INPUT_DATA!$A:$A,$C54,INPUT_DATA!$B:$B,"S"))</f>
        <v/>
      </c>
      <c r="N54" s="206" t="str">
        <f>IF($C54=0,"",SUMIFS(INPUT_DATA!BC:BC,INPUT_DATA!$A:$A,$C54,INPUT_DATA!$B:$B,"S"))</f>
        <v/>
      </c>
      <c r="O54" s="206" t="str">
        <f>IF($C54=0,"",SUMIFS(INPUT_DATA!BD:BD,INPUT_DATA!$A:$A,$C54,INPUT_DATA!$B:$B,"S"))</f>
        <v/>
      </c>
      <c r="P54" s="206" t="str">
        <f>IF($C54=0,"",SUMIFS(INPUT_DATA!BE:BE,INPUT_DATA!$A:$A,$C54,INPUT_DATA!$B:$B,"S"))</f>
        <v/>
      </c>
      <c r="Q54" s="208" t="str">
        <f t="shared" si="2"/>
        <v/>
      </c>
      <c r="R54" s="209" t="str">
        <f>IF($C54=0,"",SUMIFS(INPUT_DATA!BG:BG,INPUT_DATA!$A:$A,$C54,INPUT_DATA!$B:$B,"S"))</f>
        <v/>
      </c>
      <c r="S54" s="209" t="str">
        <f>IF($C54=0,"",SUMIFS(INPUT_DATA!BH:BH,INPUT_DATA!$A:$A,$C54,INPUT_DATA!$B:$B,"S"))</f>
        <v/>
      </c>
      <c r="T54" s="208" t="str">
        <f t="shared" si="3"/>
        <v/>
      </c>
      <c r="U54" s="210" t="str">
        <f>IF($C54=0,"",SUMIFS(INPUT_DATA!BK:BK,INPUT_DATA!$A:$A,$C54,INPUT_DATA!$B:$B,"S"))</f>
        <v/>
      </c>
      <c r="V54" s="214" t="str">
        <f t="shared" si="4"/>
        <v/>
      </c>
      <c r="W54" s="212"/>
      <c r="X54" s="205" t="str">
        <f>IF($C54=0,"",SUMIFS(INPUT_DATA!AT:AT,INPUT_DATA!$A:$A,$C54,INPUT_DATA!$B:$B,"D"))</f>
        <v/>
      </c>
      <c r="Y54" s="206" t="str">
        <f>IF($C54=0,"",SUMIFS(INPUT_DATA!AU:AU,INPUT_DATA!$A:$A,$C54,INPUT_DATA!$B:$B,"D"))</f>
        <v/>
      </c>
      <c r="Z54" s="206" t="str">
        <f>IF($C54=0,"",SUMIFS(INPUT_DATA!AV:AV,INPUT_DATA!$A:$A,$C54,INPUT_DATA!$B:$B,"D"))</f>
        <v/>
      </c>
      <c r="AA54" s="207" t="str">
        <f t="shared" si="6"/>
        <v/>
      </c>
      <c r="AB54" s="206" t="str">
        <f>IF($C54=0,"",SUMIFS(INPUT_DATA!AX:AX,INPUT_DATA!$A:$A,$C54,INPUT_DATA!$B:$B,"D"))</f>
        <v/>
      </c>
      <c r="AC54" s="206" t="str">
        <f>IF($C54=0,"",SUMIFS(INPUT_DATA!AY:AY,INPUT_DATA!$A:$A,$C54,INPUT_DATA!$B:$B,"D"))</f>
        <v/>
      </c>
      <c r="AD54" s="206" t="str">
        <f>IF($C54=0,"",SUMIFS(INPUT_DATA!AZ:AZ,INPUT_DATA!$A:$A,$C54,INPUT_DATA!$B:$B,"D"))</f>
        <v/>
      </c>
      <c r="AE54" s="206" t="str">
        <f>IF($C54=0,"",SUMIFS(INPUT_DATA!BA:BA,INPUT_DATA!$A:$A,$C54,INPUT_DATA!$B:$B,"D"))</f>
        <v/>
      </c>
      <c r="AF54" s="206" t="str">
        <f>IF($C54=0,"",SUMIFS(INPUT_DATA!BB:BB,INPUT_DATA!$A:$A,$C54,INPUT_DATA!$B:$B,"D"))</f>
        <v/>
      </c>
      <c r="AG54" s="206" t="str">
        <f>IF($C54=0,"",SUMIFS(INPUT_DATA!BC:BC,INPUT_DATA!$A:$A,$C54,INPUT_DATA!$B:$B,"D"))</f>
        <v/>
      </c>
      <c r="AH54" s="206" t="str">
        <f>IF($C54=0,"",SUMIFS(INPUT_DATA!BD:BD,INPUT_DATA!$A:$A,$C54,INPUT_DATA!$B:$B,"D"))</f>
        <v/>
      </c>
      <c r="AI54" s="206" t="str">
        <f>IF($C54=0,"",SUMIFS(INPUT_DATA!BE:BE,INPUT_DATA!$A:$A,$C54,INPUT_DATA!$B:$B,"D"))</f>
        <v/>
      </c>
      <c r="AJ54" s="208" t="str">
        <f t="shared" si="7"/>
        <v/>
      </c>
      <c r="AK54" s="209" t="str">
        <f>IF($C54=0,"",SUMIFS(INPUT_DATA!BG:BG,INPUT_DATA!$A:$A,$C54,INPUT_DATA!$B:$B,"D"))</f>
        <v/>
      </c>
      <c r="AL54" s="209" t="str">
        <f>IF($C54=0,"",SUMIFS(INPUT_DATA!BH:BH,INPUT_DATA!$A:$A,$C54,INPUT_DATA!$B:$B,"D"))</f>
        <v/>
      </c>
      <c r="AM54" s="208" t="str">
        <f t="shared" si="8"/>
        <v/>
      </c>
      <c r="AN54" s="210" t="str">
        <f>IF($C54=0,"",SUMIFS(INPUT_DATA!BK:BK,INPUT_DATA!$A:$A,$C54,INPUT_DATA!$B:$B,"D"))</f>
        <v/>
      </c>
      <c r="AO54" s="211" t="str">
        <f t="shared" si="9"/>
        <v/>
      </c>
      <c r="AP54" s="212"/>
      <c r="AR54" s="211" t="str">
        <f t="shared" si="5"/>
        <v/>
      </c>
      <c r="AT54" s="203" t="str">
        <f>IF($C54=0,"",'02 - Monthly Asset Follow up'!E58+'02 - Monthly Asset Follow up'!F58-'02 - Monthly Asset Follow up'!V58+'02 - Monthly Asset Follow up'!Y58-H54)</f>
        <v/>
      </c>
      <c r="AU54" s="203" t="str">
        <f>IF($C54=0,"",'02 - Monthly Asset Follow up'!BB58+'02 - Monthly Asset Follow up'!BC58-'02 - Monthly Asset Follow up'!BR58+'02 - Monthly Asset Follow up'!BU58-AA54)</f>
        <v/>
      </c>
      <c r="AW54" s="215"/>
    </row>
    <row r="55" spans="2:49">
      <c r="B55" s="1573" t="str">
        <f t="shared" si="0"/>
        <v/>
      </c>
      <c r="C55" s="1574">
        <f>'02 - Monthly Asset Follow up'!B59</f>
        <v>0</v>
      </c>
      <c r="D55" s="212"/>
      <c r="E55" s="205" t="str">
        <f>IF($C55=0,"",SUMIFS(INPUT_DATA!AT:AT,INPUT_DATA!$A:$A,$C55,INPUT_DATA!$B:$B,"S"))</f>
        <v/>
      </c>
      <c r="F55" s="206" t="str">
        <f>IF($C55=0,"",SUMIFS(INPUT_DATA!AU:AU,INPUT_DATA!$A:$A,$C55,INPUT_DATA!$B:$B,"S"))</f>
        <v/>
      </c>
      <c r="G55" s="206" t="str">
        <f>IF($C55=0,"",SUMIFS(INPUT_DATA!AV:AV,INPUT_DATA!$A:$A,$C55,INPUT_DATA!$B:$B,"S"))</f>
        <v/>
      </c>
      <c r="H55" s="213" t="str">
        <f t="shared" si="1"/>
        <v/>
      </c>
      <c r="I55" s="206" t="str">
        <f>IF($C55=0,"",SUMIFS(INPUT_DATA!AX:AX,INPUT_DATA!$A:$A,$C55,INPUT_DATA!$B:$B,"S"))</f>
        <v/>
      </c>
      <c r="J55" s="206" t="str">
        <f>IF($C55=0,"",SUMIFS(INPUT_DATA!AY:AY,INPUT_DATA!$A:$A,$C55,INPUT_DATA!$B:$B,"S"))</f>
        <v/>
      </c>
      <c r="K55" s="206" t="str">
        <f>IF($C55=0,"",SUMIFS(INPUT_DATA!AZ:AZ,INPUT_DATA!$A:$A,$C55,INPUT_DATA!$B:$B,"S"))</f>
        <v/>
      </c>
      <c r="L55" s="206" t="str">
        <f>IF($C55=0,"",SUMIFS(INPUT_DATA!BA:BA,INPUT_DATA!$A:$A,$C55,INPUT_DATA!$B:$B,"S"))</f>
        <v/>
      </c>
      <c r="M55" s="206" t="str">
        <f>IF($C55=0,"",SUMIFS(INPUT_DATA!BB:BB,INPUT_DATA!$A:$A,$C55,INPUT_DATA!$B:$B,"S"))</f>
        <v/>
      </c>
      <c r="N55" s="206" t="str">
        <f>IF($C55=0,"",SUMIFS(INPUT_DATA!BC:BC,INPUT_DATA!$A:$A,$C55,INPUT_DATA!$B:$B,"S"))</f>
        <v/>
      </c>
      <c r="O55" s="206" t="str">
        <f>IF($C55=0,"",SUMIFS(INPUT_DATA!BD:BD,INPUT_DATA!$A:$A,$C55,INPUT_DATA!$B:$B,"S"))</f>
        <v/>
      </c>
      <c r="P55" s="206" t="str">
        <f>IF($C55=0,"",SUMIFS(INPUT_DATA!BE:BE,INPUT_DATA!$A:$A,$C55,INPUT_DATA!$B:$B,"S"))</f>
        <v/>
      </c>
      <c r="Q55" s="208" t="str">
        <f t="shared" si="2"/>
        <v/>
      </c>
      <c r="R55" s="209" t="str">
        <f>IF($C55=0,"",SUMIFS(INPUT_DATA!BG:BG,INPUT_DATA!$A:$A,$C55,INPUT_DATA!$B:$B,"S"))</f>
        <v/>
      </c>
      <c r="S55" s="209" t="str">
        <f>IF($C55=0,"",SUMIFS(INPUT_DATA!BH:BH,INPUT_DATA!$A:$A,$C55,INPUT_DATA!$B:$B,"S"))</f>
        <v/>
      </c>
      <c r="T55" s="208" t="str">
        <f t="shared" si="3"/>
        <v/>
      </c>
      <c r="U55" s="210" t="str">
        <f>IF($C55=0,"",SUMIFS(INPUT_DATA!BK:BK,INPUT_DATA!$A:$A,$C55,INPUT_DATA!$B:$B,"S"))</f>
        <v/>
      </c>
      <c r="V55" s="214" t="str">
        <f t="shared" si="4"/>
        <v/>
      </c>
      <c r="W55" s="212"/>
      <c r="X55" s="205" t="str">
        <f>IF($C55=0,"",SUMIFS(INPUT_DATA!AT:AT,INPUT_DATA!$A:$A,$C55,INPUT_DATA!$B:$B,"D"))</f>
        <v/>
      </c>
      <c r="Y55" s="206" t="str">
        <f>IF($C55=0,"",SUMIFS(INPUT_DATA!AU:AU,INPUT_DATA!$A:$A,$C55,INPUT_DATA!$B:$B,"D"))</f>
        <v/>
      </c>
      <c r="Z55" s="206" t="str">
        <f>IF($C55=0,"",SUMIFS(INPUT_DATA!AV:AV,INPUT_DATA!$A:$A,$C55,INPUT_DATA!$B:$B,"D"))</f>
        <v/>
      </c>
      <c r="AA55" s="207" t="str">
        <f t="shared" si="6"/>
        <v/>
      </c>
      <c r="AB55" s="206" t="str">
        <f>IF($C55=0,"",SUMIFS(INPUT_DATA!AX:AX,INPUT_DATA!$A:$A,$C55,INPUT_DATA!$B:$B,"D"))</f>
        <v/>
      </c>
      <c r="AC55" s="206" t="str">
        <f>IF($C55=0,"",SUMIFS(INPUT_DATA!AY:AY,INPUT_DATA!$A:$A,$C55,INPUT_DATA!$B:$B,"D"))</f>
        <v/>
      </c>
      <c r="AD55" s="206" t="str">
        <f>IF($C55=0,"",SUMIFS(INPUT_DATA!AZ:AZ,INPUT_DATA!$A:$A,$C55,INPUT_DATA!$B:$B,"D"))</f>
        <v/>
      </c>
      <c r="AE55" s="206" t="str">
        <f>IF($C55=0,"",SUMIFS(INPUT_DATA!BA:BA,INPUT_DATA!$A:$A,$C55,INPUT_DATA!$B:$B,"D"))</f>
        <v/>
      </c>
      <c r="AF55" s="206" t="str">
        <f>IF($C55=0,"",SUMIFS(INPUT_DATA!BB:BB,INPUT_DATA!$A:$A,$C55,INPUT_DATA!$B:$B,"D"))</f>
        <v/>
      </c>
      <c r="AG55" s="206" t="str">
        <f>IF($C55=0,"",SUMIFS(INPUT_DATA!BC:BC,INPUT_DATA!$A:$A,$C55,INPUT_DATA!$B:$B,"D"))</f>
        <v/>
      </c>
      <c r="AH55" s="206" t="str">
        <f>IF($C55=0,"",SUMIFS(INPUT_DATA!BD:BD,INPUT_DATA!$A:$A,$C55,INPUT_DATA!$B:$B,"D"))</f>
        <v/>
      </c>
      <c r="AI55" s="206" t="str">
        <f>IF($C55=0,"",SUMIFS(INPUT_DATA!BE:BE,INPUT_DATA!$A:$A,$C55,INPUT_DATA!$B:$B,"D"))</f>
        <v/>
      </c>
      <c r="AJ55" s="208" t="str">
        <f t="shared" si="7"/>
        <v/>
      </c>
      <c r="AK55" s="209" t="str">
        <f>IF($C55=0,"",SUMIFS(INPUT_DATA!BG:BG,INPUT_DATA!$A:$A,$C55,INPUT_DATA!$B:$B,"D"))</f>
        <v/>
      </c>
      <c r="AL55" s="209" t="str">
        <f>IF($C55=0,"",SUMIFS(INPUT_DATA!BH:BH,INPUT_DATA!$A:$A,$C55,INPUT_DATA!$B:$B,"D"))</f>
        <v/>
      </c>
      <c r="AM55" s="208" t="str">
        <f t="shared" si="8"/>
        <v/>
      </c>
      <c r="AN55" s="210" t="str">
        <f>IF($C55=0,"",SUMIFS(INPUT_DATA!BK:BK,INPUT_DATA!$A:$A,$C55,INPUT_DATA!$B:$B,"D"))</f>
        <v/>
      </c>
      <c r="AO55" s="211" t="str">
        <f t="shared" si="9"/>
        <v/>
      </c>
      <c r="AP55" s="212"/>
      <c r="AR55" s="211" t="str">
        <f t="shared" si="5"/>
        <v/>
      </c>
      <c r="AT55" s="203" t="str">
        <f>IF($C55=0,"",'02 - Monthly Asset Follow up'!E59+'02 - Monthly Asset Follow up'!F59-'02 - Monthly Asset Follow up'!V59+'02 - Monthly Asset Follow up'!Y59-H55)</f>
        <v/>
      </c>
      <c r="AU55" s="203" t="str">
        <f>IF($C55=0,"",'02 - Monthly Asset Follow up'!BB59+'02 - Monthly Asset Follow up'!BC59-'02 - Monthly Asset Follow up'!BR59+'02 - Monthly Asset Follow up'!BU59-AA55)</f>
        <v/>
      </c>
      <c r="AW55" s="215"/>
    </row>
    <row r="56" spans="2:49">
      <c r="B56" s="1573" t="str">
        <f t="shared" si="0"/>
        <v/>
      </c>
      <c r="C56" s="1574">
        <f>'02 - Monthly Asset Follow up'!B60</f>
        <v>0</v>
      </c>
      <c r="D56" s="212"/>
      <c r="E56" s="205" t="str">
        <f>IF($C56=0,"",SUMIFS(INPUT_DATA!AT:AT,INPUT_DATA!$A:$A,$C56,INPUT_DATA!$B:$B,"S"))</f>
        <v/>
      </c>
      <c r="F56" s="206" t="str">
        <f>IF($C56=0,"",SUMIFS(INPUT_DATA!AU:AU,INPUT_DATA!$A:$A,$C56,INPUT_DATA!$B:$B,"S"))</f>
        <v/>
      </c>
      <c r="G56" s="206" t="str">
        <f>IF($C56=0,"",SUMIFS(INPUT_DATA!AV:AV,INPUT_DATA!$A:$A,$C56,INPUT_DATA!$B:$B,"S"))</f>
        <v/>
      </c>
      <c r="H56" s="213" t="str">
        <f t="shared" si="1"/>
        <v/>
      </c>
      <c r="I56" s="206" t="str">
        <f>IF($C56=0,"",SUMIFS(INPUT_DATA!AX:AX,INPUT_DATA!$A:$A,$C56,INPUT_DATA!$B:$B,"S"))</f>
        <v/>
      </c>
      <c r="J56" s="206" t="str">
        <f>IF($C56=0,"",SUMIFS(INPUT_DATA!AY:AY,INPUT_DATA!$A:$A,$C56,INPUT_DATA!$B:$B,"S"))</f>
        <v/>
      </c>
      <c r="K56" s="206" t="str">
        <f>IF($C56=0,"",SUMIFS(INPUT_DATA!AZ:AZ,INPUT_DATA!$A:$A,$C56,INPUT_DATA!$B:$B,"S"))</f>
        <v/>
      </c>
      <c r="L56" s="206" t="str">
        <f>IF($C56=0,"",SUMIFS(INPUT_DATA!BA:BA,INPUT_DATA!$A:$A,$C56,INPUT_DATA!$B:$B,"S"))</f>
        <v/>
      </c>
      <c r="M56" s="206" t="str">
        <f>IF($C56=0,"",SUMIFS(INPUT_DATA!BB:BB,INPUT_DATA!$A:$A,$C56,INPUT_DATA!$B:$B,"S"))</f>
        <v/>
      </c>
      <c r="N56" s="206" t="str">
        <f>IF($C56=0,"",SUMIFS(INPUT_DATA!BC:BC,INPUT_DATA!$A:$A,$C56,INPUT_DATA!$B:$B,"S"))</f>
        <v/>
      </c>
      <c r="O56" s="206" t="str">
        <f>IF($C56=0,"",SUMIFS(INPUT_DATA!BD:BD,INPUT_DATA!$A:$A,$C56,INPUT_DATA!$B:$B,"S"))</f>
        <v/>
      </c>
      <c r="P56" s="206" t="str">
        <f>IF($C56=0,"",SUMIFS(INPUT_DATA!BE:BE,INPUT_DATA!$A:$A,$C56,INPUT_DATA!$B:$B,"S"))</f>
        <v/>
      </c>
      <c r="Q56" s="208" t="str">
        <f t="shared" si="2"/>
        <v/>
      </c>
      <c r="R56" s="209" t="str">
        <f>IF($C56=0,"",SUMIFS(INPUT_DATA!BG:BG,INPUT_DATA!$A:$A,$C56,INPUT_DATA!$B:$B,"S"))</f>
        <v/>
      </c>
      <c r="S56" s="209" t="str">
        <f>IF($C56=0,"",SUMIFS(INPUT_DATA!BH:BH,INPUT_DATA!$A:$A,$C56,INPUT_DATA!$B:$B,"S"))</f>
        <v/>
      </c>
      <c r="T56" s="208" t="str">
        <f t="shared" si="3"/>
        <v/>
      </c>
      <c r="U56" s="210" t="str">
        <f>IF($C56=0,"",SUMIFS(INPUT_DATA!BK:BK,INPUT_DATA!$A:$A,$C56,INPUT_DATA!$B:$B,"S"))</f>
        <v/>
      </c>
      <c r="V56" s="214" t="str">
        <f t="shared" si="4"/>
        <v/>
      </c>
      <c r="W56" s="212"/>
      <c r="X56" s="205" t="str">
        <f>IF($C56=0,"",SUMIFS(INPUT_DATA!AT:AT,INPUT_DATA!$A:$A,$C56,INPUT_DATA!$B:$B,"D"))</f>
        <v/>
      </c>
      <c r="Y56" s="206" t="str">
        <f>IF($C56=0,"",SUMIFS(INPUT_DATA!AU:AU,INPUT_DATA!$A:$A,$C56,INPUT_DATA!$B:$B,"D"))</f>
        <v/>
      </c>
      <c r="Z56" s="206" t="str">
        <f>IF($C56=0,"",SUMIFS(INPUT_DATA!AV:AV,INPUT_DATA!$A:$A,$C56,INPUT_DATA!$B:$B,"D"))</f>
        <v/>
      </c>
      <c r="AA56" s="207" t="str">
        <f t="shared" si="6"/>
        <v/>
      </c>
      <c r="AB56" s="206" t="str">
        <f>IF($C56=0,"",SUMIFS(INPUT_DATA!AX:AX,INPUT_DATA!$A:$A,$C56,INPUT_DATA!$B:$B,"D"))</f>
        <v/>
      </c>
      <c r="AC56" s="206" t="str">
        <f>IF($C56=0,"",SUMIFS(INPUT_DATA!AY:AY,INPUT_DATA!$A:$A,$C56,INPUT_DATA!$B:$B,"D"))</f>
        <v/>
      </c>
      <c r="AD56" s="206" t="str">
        <f>IF($C56=0,"",SUMIFS(INPUT_DATA!AZ:AZ,INPUT_DATA!$A:$A,$C56,INPUT_DATA!$B:$B,"D"))</f>
        <v/>
      </c>
      <c r="AE56" s="206" t="str">
        <f>IF($C56=0,"",SUMIFS(INPUT_DATA!BA:BA,INPUT_DATA!$A:$A,$C56,INPUT_DATA!$B:$B,"D"))</f>
        <v/>
      </c>
      <c r="AF56" s="206" t="str">
        <f>IF($C56=0,"",SUMIFS(INPUT_DATA!BB:BB,INPUT_DATA!$A:$A,$C56,INPUT_DATA!$B:$B,"D"))</f>
        <v/>
      </c>
      <c r="AG56" s="206" t="str">
        <f>IF($C56=0,"",SUMIFS(INPUT_DATA!BC:BC,INPUT_DATA!$A:$A,$C56,INPUT_DATA!$B:$B,"D"))</f>
        <v/>
      </c>
      <c r="AH56" s="206" t="str">
        <f>IF($C56=0,"",SUMIFS(INPUT_DATA!BD:BD,INPUT_DATA!$A:$A,$C56,INPUT_DATA!$B:$B,"D"))</f>
        <v/>
      </c>
      <c r="AI56" s="206" t="str">
        <f>IF($C56=0,"",SUMIFS(INPUT_DATA!BE:BE,INPUT_DATA!$A:$A,$C56,INPUT_DATA!$B:$B,"D"))</f>
        <v/>
      </c>
      <c r="AJ56" s="208" t="str">
        <f t="shared" si="7"/>
        <v/>
      </c>
      <c r="AK56" s="209" t="str">
        <f>IF($C56=0,"",SUMIFS(INPUT_DATA!BG:BG,INPUT_DATA!$A:$A,$C56,INPUT_DATA!$B:$B,"D"))</f>
        <v/>
      </c>
      <c r="AL56" s="209" t="str">
        <f>IF($C56=0,"",SUMIFS(INPUT_DATA!BH:BH,INPUT_DATA!$A:$A,$C56,INPUT_DATA!$B:$B,"D"))</f>
        <v/>
      </c>
      <c r="AM56" s="208" t="str">
        <f t="shared" si="8"/>
        <v/>
      </c>
      <c r="AN56" s="210" t="str">
        <f>IF($C56=0,"",SUMIFS(INPUT_DATA!BK:BK,INPUT_DATA!$A:$A,$C56,INPUT_DATA!$B:$B,"D"))</f>
        <v/>
      </c>
      <c r="AO56" s="211" t="str">
        <f t="shared" si="9"/>
        <v/>
      </c>
      <c r="AP56" s="212"/>
      <c r="AR56" s="211" t="str">
        <f t="shared" si="5"/>
        <v/>
      </c>
      <c r="AT56" s="203" t="str">
        <f>IF($C56=0,"",'02 - Monthly Asset Follow up'!E60+'02 - Monthly Asset Follow up'!F60-'02 - Monthly Asset Follow up'!V60+'02 - Monthly Asset Follow up'!Y60-H56)</f>
        <v/>
      </c>
      <c r="AU56" s="203" t="str">
        <f>IF($C56=0,"",'02 - Monthly Asset Follow up'!BB60+'02 - Monthly Asset Follow up'!BC60-'02 - Monthly Asset Follow up'!BR60+'02 - Monthly Asset Follow up'!BU60-AA56)</f>
        <v/>
      </c>
      <c r="AW56" s="215"/>
    </row>
    <row r="57" spans="2:49">
      <c r="B57" s="1573" t="str">
        <f t="shared" si="0"/>
        <v/>
      </c>
      <c r="C57" s="1574">
        <f>'02 - Monthly Asset Follow up'!B61</f>
        <v>0</v>
      </c>
      <c r="D57" s="212"/>
      <c r="E57" s="205" t="str">
        <f>IF($C57=0,"",SUMIFS(INPUT_DATA!AT:AT,INPUT_DATA!$A:$A,$C57,INPUT_DATA!$B:$B,"S"))</f>
        <v/>
      </c>
      <c r="F57" s="206" t="str">
        <f>IF($C57=0,"",SUMIFS(INPUT_DATA!AU:AU,INPUT_DATA!$A:$A,$C57,INPUT_DATA!$B:$B,"S"))</f>
        <v/>
      </c>
      <c r="G57" s="206" t="str">
        <f>IF($C57=0,"",SUMIFS(INPUT_DATA!AV:AV,INPUT_DATA!$A:$A,$C57,INPUT_DATA!$B:$B,"S"))</f>
        <v/>
      </c>
      <c r="H57" s="213" t="str">
        <f t="shared" si="1"/>
        <v/>
      </c>
      <c r="I57" s="206" t="str">
        <f>IF($C57=0,"",SUMIFS(INPUT_DATA!AX:AX,INPUT_DATA!$A:$A,$C57,INPUT_DATA!$B:$B,"S"))</f>
        <v/>
      </c>
      <c r="J57" s="206" t="str">
        <f>IF($C57=0,"",SUMIFS(INPUT_DATA!AY:AY,INPUT_DATA!$A:$A,$C57,INPUT_DATA!$B:$B,"S"))</f>
        <v/>
      </c>
      <c r="K57" s="206" t="str">
        <f>IF($C57=0,"",SUMIFS(INPUT_DATA!AZ:AZ,INPUT_DATA!$A:$A,$C57,INPUT_DATA!$B:$B,"S"))</f>
        <v/>
      </c>
      <c r="L57" s="206" t="str">
        <f>IF($C57=0,"",SUMIFS(INPUT_DATA!BA:BA,INPUT_DATA!$A:$A,$C57,INPUT_DATA!$B:$B,"S"))</f>
        <v/>
      </c>
      <c r="M57" s="206" t="str">
        <f>IF($C57=0,"",SUMIFS(INPUT_DATA!BB:BB,INPUT_DATA!$A:$A,$C57,INPUT_DATA!$B:$B,"S"))</f>
        <v/>
      </c>
      <c r="N57" s="206" t="str">
        <f>IF($C57=0,"",SUMIFS(INPUT_DATA!BC:BC,INPUT_DATA!$A:$A,$C57,INPUT_DATA!$B:$B,"S"))</f>
        <v/>
      </c>
      <c r="O57" s="206" t="str">
        <f>IF($C57=0,"",SUMIFS(INPUT_DATA!BD:BD,INPUT_DATA!$A:$A,$C57,INPUT_DATA!$B:$B,"S"))</f>
        <v/>
      </c>
      <c r="P57" s="206" t="str">
        <f>IF($C57=0,"",SUMIFS(INPUT_DATA!BE:BE,INPUT_DATA!$A:$A,$C57,INPUT_DATA!$B:$B,"S"))</f>
        <v/>
      </c>
      <c r="Q57" s="208" t="str">
        <f t="shared" si="2"/>
        <v/>
      </c>
      <c r="R57" s="209" t="str">
        <f>IF($C57=0,"",SUMIFS(INPUT_DATA!BG:BG,INPUT_DATA!$A:$A,$C57,INPUT_DATA!$B:$B,"S"))</f>
        <v/>
      </c>
      <c r="S57" s="209" t="str">
        <f>IF($C57=0,"",SUMIFS(INPUT_DATA!BH:BH,INPUT_DATA!$A:$A,$C57,INPUT_DATA!$B:$B,"S"))</f>
        <v/>
      </c>
      <c r="T57" s="208" t="str">
        <f t="shared" si="3"/>
        <v/>
      </c>
      <c r="U57" s="210" t="str">
        <f>IF($C57=0,"",SUMIFS(INPUT_DATA!BK:BK,INPUT_DATA!$A:$A,$C57,INPUT_DATA!$B:$B,"S"))</f>
        <v/>
      </c>
      <c r="V57" s="214" t="str">
        <f t="shared" si="4"/>
        <v/>
      </c>
      <c r="W57" s="212"/>
      <c r="X57" s="205" t="str">
        <f>IF($C57=0,"",SUMIFS(INPUT_DATA!AT:AT,INPUT_DATA!$A:$A,$C57,INPUT_DATA!$B:$B,"D"))</f>
        <v/>
      </c>
      <c r="Y57" s="206" t="str">
        <f>IF($C57=0,"",SUMIFS(INPUT_DATA!AU:AU,INPUT_DATA!$A:$A,$C57,INPUT_DATA!$B:$B,"D"))</f>
        <v/>
      </c>
      <c r="Z57" s="206" t="str">
        <f>IF($C57=0,"",SUMIFS(INPUT_DATA!AV:AV,INPUT_DATA!$A:$A,$C57,INPUT_DATA!$B:$B,"D"))</f>
        <v/>
      </c>
      <c r="AA57" s="207" t="str">
        <f t="shared" si="6"/>
        <v/>
      </c>
      <c r="AB57" s="206" t="str">
        <f>IF($C57=0,"",SUMIFS(INPUT_DATA!AX:AX,INPUT_DATA!$A:$A,$C57,INPUT_DATA!$B:$B,"D"))</f>
        <v/>
      </c>
      <c r="AC57" s="206" t="str">
        <f>IF($C57=0,"",SUMIFS(INPUT_DATA!AY:AY,INPUT_DATA!$A:$A,$C57,INPUT_DATA!$B:$B,"D"))</f>
        <v/>
      </c>
      <c r="AD57" s="206" t="str">
        <f>IF($C57=0,"",SUMIFS(INPUT_DATA!AZ:AZ,INPUT_DATA!$A:$A,$C57,INPUT_DATA!$B:$B,"D"))</f>
        <v/>
      </c>
      <c r="AE57" s="206" t="str">
        <f>IF($C57=0,"",SUMIFS(INPUT_DATA!BA:BA,INPUT_DATA!$A:$A,$C57,INPUT_DATA!$B:$B,"D"))</f>
        <v/>
      </c>
      <c r="AF57" s="206" t="str">
        <f>IF($C57=0,"",SUMIFS(INPUT_DATA!BB:BB,INPUT_DATA!$A:$A,$C57,INPUT_DATA!$B:$B,"D"))</f>
        <v/>
      </c>
      <c r="AG57" s="206" t="str">
        <f>IF($C57=0,"",SUMIFS(INPUT_DATA!BC:BC,INPUT_DATA!$A:$A,$C57,INPUT_DATA!$B:$B,"D"))</f>
        <v/>
      </c>
      <c r="AH57" s="206" t="str">
        <f>IF($C57=0,"",SUMIFS(INPUT_DATA!BD:BD,INPUT_DATA!$A:$A,$C57,INPUT_DATA!$B:$B,"D"))</f>
        <v/>
      </c>
      <c r="AI57" s="206" t="str">
        <f>IF($C57=0,"",SUMIFS(INPUT_DATA!BE:BE,INPUT_DATA!$A:$A,$C57,INPUT_DATA!$B:$B,"D"))</f>
        <v/>
      </c>
      <c r="AJ57" s="208" t="str">
        <f t="shared" si="7"/>
        <v/>
      </c>
      <c r="AK57" s="209" t="str">
        <f>IF($C57=0,"",SUMIFS(INPUT_DATA!BG:BG,INPUT_DATA!$A:$A,$C57,INPUT_DATA!$B:$B,"D"))</f>
        <v/>
      </c>
      <c r="AL57" s="209" t="str">
        <f>IF($C57=0,"",SUMIFS(INPUT_DATA!BH:BH,INPUT_DATA!$A:$A,$C57,INPUT_DATA!$B:$B,"D"))</f>
        <v/>
      </c>
      <c r="AM57" s="208" t="str">
        <f t="shared" si="8"/>
        <v/>
      </c>
      <c r="AN57" s="210" t="str">
        <f>IF($C57=0,"",SUMIFS(INPUT_DATA!BK:BK,INPUT_DATA!$A:$A,$C57,INPUT_DATA!$B:$B,"D"))</f>
        <v/>
      </c>
      <c r="AO57" s="211" t="str">
        <f t="shared" si="9"/>
        <v/>
      </c>
      <c r="AP57" s="212"/>
      <c r="AR57" s="211" t="str">
        <f t="shared" si="5"/>
        <v/>
      </c>
      <c r="AT57" s="203" t="str">
        <f>IF($C57=0,"",'02 - Monthly Asset Follow up'!E61+'02 - Monthly Asset Follow up'!F61-'02 - Monthly Asset Follow up'!V61+'02 - Monthly Asset Follow up'!Y61-H57)</f>
        <v/>
      </c>
      <c r="AU57" s="203" t="str">
        <f>IF($C57=0,"",'02 - Monthly Asset Follow up'!BB61+'02 - Monthly Asset Follow up'!BC61-'02 - Monthly Asset Follow up'!BR61+'02 - Monthly Asset Follow up'!BU61-AA57)</f>
        <v/>
      </c>
      <c r="AW57" s="215"/>
    </row>
    <row r="58" spans="2:49">
      <c r="B58" s="1573" t="str">
        <f t="shared" si="0"/>
        <v/>
      </c>
      <c r="C58" s="1574">
        <f>'02 - Monthly Asset Follow up'!B62</f>
        <v>0</v>
      </c>
      <c r="D58" s="212"/>
      <c r="E58" s="205" t="str">
        <f>IF($C58=0,"",SUMIFS(INPUT_DATA!AT:AT,INPUT_DATA!$A:$A,$C58,INPUT_DATA!$B:$B,"S"))</f>
        <v/>
      </c>
      <c r="F58" s="206" t="str">
        <f>IF($C58=0,"",SUMIFS(INPUT_DATA!AU:AU,INPUT_DATA!$A:$A,$C58,INPUT_DATA!$B:$B,"S"))</f>
        <v/>
      </c>
      <c r="G58" s="206" t="str">
        <f>IF($C58=0,"",SUMIFS(INPUT_DATA!AV:AV,INPUT_DATA!$A:$A,$C58,INPUT_DATA!$B:$B,"S"))</f>
        <v/>
      </c>
      <c r="H58" s="213" t="str">
        <f t="shared" si="1"/>
        <v/>
      </c>
      <c r="I58" s="206" t="str">
        <f>IF($C58=0,"",SUMIFS(INPUT_DATA!AX:AX,INPUT_DATA!$A:$A,$C58,INPUT_DATA!$B:$B,"S"))</f>
        <v/>
      </c>
      <c r="J58" s="206" t="str">
        <f>IF($C58=0,"",SUMIFS(INPUT_DATA!AY:AY,INPUT_DATA!$A:$A,$C58,INPUT_DATA!$B:$B,"S"))</f>
        <v/>
      </c>
      <c r="K58" s="206" t="str">
        <f>IF($C58=0,"",SUMIFS(INPUT_DATA!AZ:AZ,INPUT_DATA!$A:$A,$C58,INPUT_DATA!$B:$B,"S"))</f>
        <v/>
      </c>
      <c r="L58" s="206" t="str">
        <f>IF($C58=0,"",SUMIFS(INPUT_DATA!BA:BA,INPUT_DATA!$A:$A,$C58,INPUT_DATA!$B:$B,"S"))</f>
        <v/>
      </c>
      <c r="M58" s="206" t="str">
        <f>IF($C58=0,"",SUMIFS(INPUT_DATA!BB:BB,INPUT_DATA!$A:$A,$C58,INPUT_DATA!$B:$B,"S"))</f>
        <v/>
      </c>
      <c r="N58" s="206" t="str">
        <f>IF($C58=0,"",SUMIFS(INPUT_DATA!BC:BC,INPUT_DATA!$A:$A,$C58,INPUT_DATA!$B:$B,"S"))</f>
        <v/>
      </c>
      <c r="O58" s="206" t="str">
        <f>IF($C58=0,"",SUMIFS(INPUT_DATA!BD:BD,INPUT_DATA!$A:$A,$C58,INPUT_DATA!$B:$B,"S"))</f>
        <v/>
      </c>
      <c r="P58" s="206" t="str">
        <f>IF($C58=0,"",SUMIFS(INPUT_DATA!BE:BE,INPUT_DATA!$A:$A,$C58,INPUT_DATA!$B:$B,"S"))</f>
        <v/>
      </c>
      <c r="Q58" s="208" t="str">
        <f t="shared" si="2"/>
        <v/>
      </c>
      <c r="R58" s="209" t="str">
        <f>IF($C58=0,"",SUMIFS(INPUT_DATA!BG:BG,INPUT_DATA!$A:$A,$C58,INPUT_DATA!$B:$B,"S"))</f>
        <v/>
      </c>
      <c r="S58" s="209" t="str">
        <f>IF($C58=0,"",SUMIFS(INPUT_DATA!BH:BH,INPUT_DATA!$A:$A,$C58,INPUT_DATA!$B:$B,"S"))</f>
        <v/>
      </c>
      <c r="T58" s="208" t="str">
        <f t="shared" si="3"/>
        <v/>
      </c>
      <c r="U58" s="210" t="str">
        <f>IF($C58=0,"",SUMIFS(INPUT_DATA!BK:BK,INPUT_DATA!$A:$A,$C58,INPUT_DATA!$B:$B,"S"))</f>
        <v/>
      </c>
      <c r="V58" s="214" t="str">
        <f t="shared" si="4"/>
        <v/>
      </c>
      <c r="W58" s="212"/>
      <c r="X58" s="205" t="str">
        <f>IF($C58=0,"",SUMIFS(INPUT_DATA!AT:AT,INPUT_DATA!$A:$A,$C58,INPUT_DATA!$B:$B,"D"))</f>
        <v/>
      </c>
      <c r="Y58" s="206" t="str">
        <f>IF($C58=0,"",SUMIFS(INPUT_DATA!AU:AU,INPUT_DATA!$A:$A,$C58,INPUT_DATA!$B:$B,"D"))</f>
        <v/>
      </c>
      <c r="Z58" s="206" t="str">
        <f>IF($C58=0,"",SUMIFS(INPUT_DATA!AV:AV,INPUT_DATA!$A:$A,$C58,INPUT_DATA!$B:$B,"D"))</f>
        <v/>
      </c>
      <c r="AA58" s="207" t="str">
        <f t="shared" si="6"/>
        <v/>
      </c>
      <c r="AB58" s="206" t="str">
        <f>IF($C58=0,"",SUMIFS(INPUT_DATA!AX:AX,INPUT_DATA!$A:$A,$C58,INPUT_DATA!$B:$B,"D"))</f>
        <v/>
      </c>
      <c r="AC58" s="206" t="str">
        <f>IF($C58=0,"",SUMIFS(INPUT_DATA!AY:AY,INPUT_DATA!$A:$A,$C58,INPUT_DATA!$B:$B,"D"))</f>
        <v/>
      </c>
      <c r="AD58" s="206" t="str">
        <f>IF($C58=0,"",SUMIFS(INPUT_DATA!AZ:AZ,INPUT_DATA!$A:$A,$C58,INPUT_DATA!$B:$B,"D"))</f>
        <v/>
      </c>
      <c r="AE58" s="206" t="str">
        <f>IF($C58=0,"",SUMIFS(INPUT_DATA!BA:BA,INPUT_DATA!$A:$A,$C58,INPUT_DATA!$B:$B,"D"))</f>
        <v/>
      </c>
      <c r="AF58" s="206" t="str">
        <f>IF($C58=0,"",SUMIFS(INPUT_DATA!BB:BB,INPUT_DATA!$A:$A,$C58,INPUT_DATA!$B:$B,"D"))</f>
        <v/>
      </c>
      <c r="AG58" s="206" t="str">
        <f>IF($C58=0,"",SUMIFS(INPUT_DATA!BC:BC,INPUT_DATA!$A:$A,$C58,INPUT_DATA!$B:$B,"D"))</f>
        <v/>
      </c>
      <c r="AH58" s="206" t="str">
        <f>IF($C58=0,"",SUMIFS(INPUT_DATA!BD:BD,INPUT_DATA!$A:$A,$C58,INPUT_DATA!$B:$B,"D"))</f>
        <v/>
      </c>
      <c r="AI58" s="206" t="str">
        <f>IF($C58=0,"",SUMIFS(INPUT_DATA!BE:BE,INPUT_DATA!$A:$A,$C58,INPUT_DATA!$B:$B,"D"))</f>
        <v/>
      </c>
      <c r="AJ58" s="208" t="str">
        <f t="shared" si="7"/>
        <v/>
      </c>
      <c r="AK58" s="209" t="str">
        <f>IF($C58=0,"",SUMIFS(INPUT_DATA!BG:BG,INPUT_DATA!$A:$A,$C58,INPUT_DATA!$B:$B,"D"))</f>
        <v/>
      </c>
      <c r="AL58" s="209" t="str">
        <f>IF($C58=0,"",SUMIFS(INPUT_DATA!BH:BH,INPUT_DATA!$A:$A,$C58,INPUT_DATA!$B:$B,"D"))</f>
        <v/>
      </c>
      <c r="AM58" s="208" t="str">
        <f t="shared" si="8"/>
        <v/>
      </c>
      <c r="AN58" s="210" t="str">
        <f>IF($C58=0,"",SUMIFS(INPUT_DATA!BK:BK,INPUT_DATA!$A:$A,$C58,INPUT_DATA!$B:$B,"D"))</f>
        <v/>
      </c>
      <c r="AO58" s="211" t="str">
        <f t="shared" si="9"/>
        <v/>
      </c>
      <c r="AP58" s="212"/>
      <c r="AR58" s="211" t="str">
        <f t="shared" si="5"/>
        <v/>
      </c>
      <c r="AT58" s="203" t="str">
        <f>IF($C58=0,"",'02 - Monthly Asset Follow up'!E62+'02 - Monthly Asset Follow up'!F62-'02 - Monthly Asset Follow up'!V62+'02 - Monthly Asset Follow up'!Y62-H58)</f>
        <v/>
      </c>
      <c r="AU58" s="203" t="str">
        <f>IF($C58=0,"",'02 - Monthly Asset Follow up'!BB62+'02 - Monthly Asset Follow up'!BC62-'02 - Monthly Asset Follow up'!BR62+'02 - Monthly Asset Follow up'!BU62-AA58)</f>
        <v/>
      </c>
      <c r="AW58" s="215"/>
    </row>
    <row r="59" spans="2:49">
      <c r="B59" s="1573" t="str">
        <f t="shared" si="0"/>
        <v/>
      </c>
      <c r="C59" s="1574">
        <f>'02 - Monthly Asset Follow up'!B63</f>
        <v>0</v>
      </c>
      <c r="D59" s="212"/>
      <c r="E59" s="205" t="str">
        <f>IF($C59=0,"",SUMIFS(INPUT_DATA!AT:AT,INPUT_DATA!$A:$A,$C59,INPUT_DATA!$B:$B,"S"))</f>
        <v/>
      </c>
      <c r="F59" s="206" t="str">
        <f>IF($C59=0,"",SUMIFS(INPUT_DATA!AU:AU,INPUT_DATA!$A:$A,$C59,INPUT_DATA!$B:$B,"S"))</f>
        <v/>
      </c>
      <c r="G59" s="206" t="str">
        <f>IF($C59=0,"",SUMIFS(INPUT_DATA!AV:AV,INPUT_DATA!$A:$A,$C59,INPUT_DATA!$B:$B,"S"))</f>
        <v/>
      </c>
      <c r="H59" s="213" t="str">
        <f t="shared" si="1"/>
        <v/>
      </c>
      <c r="I59" s="206" t="str">
        <f>IF($C59=0,"",SUMIFS(INPUT_DATA!AX:AX,INPUT_DATA!$A:$A,$C59,INPUT_DATA!$B:$B,"S"))</f>
        <v/>
      </c>
      <c r="J59" s="206" t="str">
        <f>IF($C59=0,"",SUMIFS(INPUT_DATA!AY:AY,INPUT_DATA!$A:$A,$C59,INPUT_DATA!$B:$B,"S"))</f>
        <v/>
      </c>
      <c r="K59" s="206" t="str">
        <f>IF($C59=0,"",SUMIFS(INPUT_DATA!AZ:AZ,INPUT_DATA!$A:$A,$C59,INPUT_DATA!$B:$B,"S"))</f>
        <v/>
      </c>
      <c r="L59" s="206" t="str">
        <f>IF($C59=0,"",SUMIFS(INPUT_DATA!BA:BA,INPUT_DATA!$A:$A,$C59,INPUT_DATA!$B:$B,"S"))</f>
        <v/>
      </c>
      <c r="M59" s="206" t="str">
        <f>IF($C59=0,"",SUMIFS(INPUT_DATA!BB:BB,INPUT_DATA!$A:$A,$C59,INPUT_DATA!$B:$B,"S"))</f>
        <v/>
      </c>
      <c r="N59" s="206" t="str">
        <f>IF($C59=0,"",SUMIFS(INPUT_DATA!BC:BC,INPUT_DATA!$A:$A,$C59,INPUT_DATA!$B:$B,"S"))</f>
        <v/>
      </c>
      <c r="O59" s="206" t="str">
        <f>IF($C59=0,"",SUMIFS(INPUT_DATA!BD:BD,INPUT_DATA!$A:$A,$C59,INPUT_DATA!$B:$B,"S"))</f>
        <v/>
      </c>
      <c r="P59" s="206" t="str">
        <f>IF($C59=0,"",SUMIFS(INPUT_DATA!BE:BE,INPUT_DATA!$A:$A,$C59,INPUT_DATA!$B:$B,"S"))</f>
        <v/>
      </c>
      <c r="Q59" s="208" t="str">
        <f t="shared" si="2"/>
        <v/>
      </c>
      <c r="R59" s="209" t="str">
        <f>IF($C59=0,"",SUMIFS(INPUT_DATA!BG:BG,INPUT_DATA!$A:$A,$C59,INPUT_DATA!$B:$B,"S"))</f>
        <v/>
      </c>
      <c r="S59" s="209" t="str">
        <f>IF($C59=0,"",SUMIFS(INPUT_DATA!BH:BH,INPUT_DATA!$A:$A,$C59,INPUT_DATA!$B:$B,"S"))</f>
        <v/>
      </c>
      <c r="T59" s="208" t="str">
        <f t="shared" si="3"/>
        <v/>
      </c>
      <c r="U59" s="210" t="str">
        <f>IF($C59=0,"",SUMIFS(INPUT_DATA!BK:BK,INPUT_DATA!$A:$A,$C59,INPUT_DATA!$B:$B,"S"))</f>
        <v/>
      </c>
      <c r="V59" s="214" t="str">
        <f t="shared" si="4"/>
        <v/>
      </c>
      <c r="W59" s="212"/>
      <c r="X59" s="205" t="str">
        <f>IF($C59=0,"",SUMIFS(INPUT_DATA!AT:AT,INPUT_DATA!$A:$A,$C59,INPUT_DATA!$B:$B,"D"))</f>
        <v/>
      </c>
      <c r="Y59" s="206" t="str">
        <f>IF($C59=0,"",SUMIFS(INPUT_DATA!AU:AU,INPUT_DATA!$A:$A,$C59,INPUT_DATA!$B:$B,"D"))</f>
        <v/>
      </c>
      <c r="Z59" s="206" t="str">
        <f>IF($C59=0,"",SUMIFS(INPUT_DATA!AV:AV,INPUT_DATA!$A:$A,$C59,INPUT_DATA!$B:$B,"D"))</f>
        <v/>
      </c>
      <c r="AA59" s="207" t="str">
        <f t="shared" si="6"/>
        <v/>
      </c>
      <c r="AB59" s="206" t="str">
        <f>IF($C59=0,"",SUMIFS(INPUT_DATA!AX:AX,INPUT_DATA!$A:$A,$C59,INPUT_DATA!$B:$B,"D"))</f>
        <v/>
      </c>
      <c r="AC59" s="206" t="str">
        <f>IF($C59=0,"",SUMIFS(INPUT_DATA!AY:AY,INPUT_DATA!$A:$A,$C59,INPUT_DATA!$B:$B,"D"))</f>
        <v/>
      </c>
      <c r="AD59" s="206" t="str">
        <f>IF($C59=0,"",SUMIFS(INPUT_DATA!AZ:AZ,INPUT_DATA!$A:$A,$C59,INPUT_DATA!$B:$B,"D"))</f>
        <v/>
      </c>
      <c r="AE59" s="206" t="str">
        <f>IF($C59=0,"",SUMIFS(INPUT_DATA!BA:BA,INPUT_DATA!$A:$A,$C59,INPUT_DATA!$B:$B,"D"))</f>
        <v/>
      </c>
      <c r="AF59" s="206" t="str">
        <f>IF($C59=0,"",SUMIFS(INPUT_DATA!BB:BB,INPUT_DATA!$A:$A,$C59,INPUT_DATA!$B:$B,"D"))</f>
        <v/>
      </c>
      <c r="AG59" s="206" t="str">
        <f>IF($C59=0,"",SUMIFS(INPUT_DATA!BC:BC,INPUT_DATA!$A:$A,$C59,INPUT_DATA!$B:$B,"D"))</f>
        <v/>
      </c>
      <c r="AH59" s="206" t="str">
        <f>IF($C59=0,"",SUMIFS(INPUT_DATA!BD:BD,INPUT_DATA!$A:$A,$C59,INPUT_DATA!$B:$B,"D"))</f>
        <v/>
      </c>
      <c r="AI59" s="206" t="str">
        <f>IF($C59=0,"",SUMIFS(INPUT_DATA!BE:BE,INPUT_DATA!$A:$A,$C59,INPUT_DATA!$B:$B,"D"))</f>
        <v/>
      </c>
      <c r="AJ59" s="208" t="str">
        <f t="shared" si="7"/>
        <v/>
      </c>
      <c r="AK59" s="209" t="str">
        <f>IF($C59=0,"",SUMIFS(INPUT_DATA!BG:BG,INPUT_DATA!$A:$A,$C59,INPUT_DATA!$B:$B,"D"))</f>
        <v/>
      </c>
      <c r="AL59" s="209" t="str">
        <f>IF($C59=0,"",SUMIFS(INPUT_DATA!BH:BH,INPUT_DATA!$A:$A,$C59,INPUT_DATA!$B:$B,"D"))</f>
        <v/>
      </c>
      <c r="AM59" s="208" t="str">
        <f t="shared" si="8"/>
        <v/>
      </c>
      <c r="AN59" s="210" t="str">
        <f>IF($C59=0,"",SUMIFS(INPUT_DATA!BK:BK,INPUT_DATA!$A:$A,$C59,INPUT_DATA!$B:$B,"D"))</f>
        <v/>
      </c>
      <c r="AO59" s="211" t="str">
        <f t="shared" si="9"/>
        <v/>
      </c>
      <c r="AP59" s="212"/>
      <c r="AR59" s="211" t="str">
        <f t="shared" si="5"/>
        <v/>
      </c>
      <c r="AT59" s="203" t="str">
        <f>IF($C59=0,"",'02 - Monthly Asset Follow up'!E63+'02 - Monthly Asset Follow up'!F63-'02 - Monthly Asset Follow up'!V63+'02 - Monthly Asset Follow up'!Y63-H59)</f>
        <v/>
      </c>
      <c r="AU59" s="203" t="str">
        <f>IF($C59=0,"",'02 - Monthly Asset Follow up'!BB63+'02 - Monthly Asset Follow up'!BC63-'02 - Monthly Asset Follow up'!BR63+'02 - Monthly Asset Follow up'!BU63-AA59)</f>
        <v/>
      </c>
      <c r="AW59" s="215"/>
    </row>
    <row r="60" spans="2:49">
      <c r="B60" s="1573" t="str">
        <f t="shared" si="0"/>
        <v/>
      </c>
      <c r="C60" s="1574">
        <f>'02 - Monthly Asset Follow up'!B64</f>
        <v>0</v>
      </c>
      <c r="D60" s="212"/>
      <c r="E60" s="205" t="str">
        <f>IF($C60=0,"",SUMIFS(INPUT_DATA!AT:AT,INPUT_DATA!$A:$A,$C60,INPUT_DATA!$B:$B,"S"))</f>
        <v/>
      </c>
      <c r="F60" s="206" t="str">
        <f>IF($C60=0,"",SUMIFS(INPUT_DATA!AU:AU,INPUT_DATA!$A:$A,$C60,INPUT_DATA!$B:$B,"S"))</f>
        <v/>
      </c>
      <c r="G60" s="206" t="str">
        <f>IF($C60=0,"",SUMIFS(INPUT_DATA!AV:AV,INPUT_DATA!$A:$A,$C60,INPUT_DATA!$B:$B,"S"))</f>
        <v/>
      </c>
      <c r="H60" s="213" t="str">
        <f t="shared" si="1"/>
        <v/>
      </c>
      <c r="I60" s="206" t="str">
        <f>IF($C60=0,"",SUMIFS(INPUT_DATA!AX:AX,INPUT_DATA!$A:$A,$C60,INPUT_DATA!$B:$B,"S"))</f>
        <v/>
      </c>
      <c r="J60" s="206" t="str">
        <f>IF($C60=0,"",SUMIFS(INPUT_DATA!AY:AY,INPUT_DATA!$A:$A,$C60,INPUT_DATA!$B:$B,"S"))</f>
        <v/>
      </c>
      <c r="K60" s="206" t="str">
        <f>IF($C60=0,"",SUMIFS(INPUT_DATA!AZ:AZ,INPUT_DATA!$A:$A,$C60,INPUT_DATA!$B:$B,"S"))</f>
        <v/>
      </c>
      <c r="L60" s="206" t="str">
        <f>IF($C60=0,"",SUMIFS(INPUT_DATA!BA:BA,INPUT_DATA!$A:$A,$C60,INPUT_DATA!$B:$B,"S"))</f>
        <v/>
      </c>
      <c r="M60" s="206" t="str">
        <f>IF($C60=0,"",SUMIFS(INPUT_DATA!BB:BB,INPUT_DATA!$A:$A,$C60,INPUT_DATA!$B:$B,"S"))</f>
        <v/>
      </c>
      <c r="N60" s="206" t="str">
        <f>IF($C60=0,"",SUMIFS(INPUT_DATA!BC:BC,INPUT_DATA!$A:$A,$C60,INPUT_DATA!$B:$B,"S"))</f>
        <v/>
      </c>
      <c r="O60" s="206" t="str">
        <f>IF($C60=0,"",SUMIFS(INPUT_DATA!BD:BD,INPUT_DATA!$A:$A,$C60,INPUT_DATA!$B:$B,"S"))</f>
        <v/>
      </c>
      <c r="P60" s="206" t="str">
        <f>IF($C60=0,"",SUMIFS(INPUT_DATA!BE:BE,INPUT_DATA!$A:$A,$C60,INPUT_DATA!$B:$B,"S"))</f>
        <v/>
      </c>
      <c r="Q60" s="208" t="str">
        <f t="shared" si="2"/>
        <v/>
      </c>
      <c r="R60" s="209" t="str">
        <f>IF($C60=0,"",SUMIFS(INPUT_DATA!BG:BG,INPUT_DATA!$A:$A,$C60,INPUT_DATA!$B:$B,"S"))</f>
        <v/>
      </c>
      <c r="S60" s="209" t="str">
        <f>IF($C60=0,"",SUMIFS(INPUT_DATA!BH:BH,INPUT_DATA!$A:$A,$C60,INPUT_DATA!$B:$B,"S"))</f>
        <v/>
      </c>
      <c r="T60" s="208" t="str">
        <f t="shared" si="3"/>
        <v/>
      </c>
      <c r="U60" s="210" t="str">
        <f>IF($C60=0,"",SUMIFS(INPUT_DATA!BK:BK,INPUT_DATA!$A:$A,$C60,INPUT_DATA!$B:$B,"S"))</f>
        <v/>
      </c>
      <c r="V60" s="214" t="str">
        <f t="shared" si="4"/>
        <v/>
      </c>
      <c r="W60" s="212"/>
      <c r="X60" s="205" t="str">
        <f>IF($C60=0,"",SUMIFS(INPUT_DATA!AT:AT,INPUT_DATA!$A:$A,$C60,INPUT_DATA!$B:$B,"D"))</f>
        <v/>
      </c>
      <c r="Y60" s="206" t="str">
        <f>IF($C60=0,"",SUMIFS(INPUT_DATA!AU:AU,INPUT_DATA!$A:$A,$C60,INPUT_DATA!$B:$B,"D"))</f>
        <v/>
      </c>
      <c r="Z60" s="206" t="str">
        <f>IF($C60=0,"",SUMIFS(INPUT_DATA!AV:AV,INPUT_DATA!$A:$A,$C60,INPUT_DATA!$B:$B,"D"))</f>
        <v/>
      </c>
      <c r="AA60" s="207" t="str">
        <f t="shared" si="6"/>
        <v/>
      </c>
      <c r="AB60" s="206" t="str">
        <f>IF($C60=0,"",SUMIFS(INPUT_DATA!AX:AX,INPUT_DATA!$A:$A,$C60,INPUT_DATA!$B:$B,"D"))</f>
        <v/>
      </c>
      <c r="AC60" s="206" t="str">
        <f>IF($C60=0,"",SUMIFS(INPUT_DATA!AY:AY,INPUT_DATA!$A:$A,$C60,INPUT_DATA!$B:$B,"D"))</f>
        <v/>
      </c>
      <c r="AD60" s="206" t="str">
        <f>IF($C60=0,"",SUMIFS(INPUT_DATA!AZ:AZ,INPUT_DATA!$A:$A,$C60,INPUT_DATA!$B:$B,"D"))</f>
        <v/>
      </c>
      <c r="AE60" s="206" t="str">
        <f>IF($C60=0,"",SUMIFS(INPUT_DATA!BA:BA,INPUT_DATA!$A:$A,$C60,INPUT_DATA!$B:$B,"D"))</f>
        <v/>
      </c>
      <c r="AF60" s="206" t="str">
        <f>IF($C60=0,"",SUMIFS(INPUT_DATA!BB:BB,INPUT_DATA!$A:$A,$C60,INPUT_DATA!$B:$B,"D"))</f>
        <v/>
      </c>
      <c r="AG60" s="206" t="str">
        <f>IF($C60=0,"",SUMIFS(INPUT_DATA!BC:BC,INPUT_DATA!$A:$A,$C60,INPUT_DATA!$B:$B,"D"))</f>
        <v/>
      </c>
      <c r="AH60" s="206" t="str">
        <f>IF($C60=0,"",SUMIFS(INPUT_DATA!BD:BD,INPUT_DATA!$A:$A,$C60,INPUT_DATA!$B:$B,"D"))</f>
        <v/>
      </c>
      <c r="AI60" s="206" t="str">
        <f>IF($C60=0,"",SUMIFS(INPUT_DATA!BE:BE,INPUT_DATA!$A:$A,$C60,INPUT_DATA!$B:$B,"D"))</f>
        <v/>
      </c>
      <c r="AJ60" s="208" t="str">
        <f t="shared" si="7"/>
        <v/>
      </c>
      <c r="AK60" s="209" t="str">
        <f>IF($C60=0,"",SUMIFS(INPUT_DATA!BG:BG,INPUT_DATA!$A:$A,$C60,INPUT_DATA!$B:$B,"D"))</f>
        <v/>
      </c>
      <c r="AL60" s="209" t="str">
        <f>IF($C60=0,"",SUMIFS(INPUT_DATA!BH:BH,INPUT_DATA!$A:$A,$C60,INPUT_DATA!$B:$B,"D"))</f>
        <v/>
      </c>
      <c r="AM60" s="208" t="str">
        <f t="shared" si="8"/>
        <v/>
      </c>
      <c r="AN60" s="210" t="str">
        <f>IF($C60=0,"",SUMIFS(INPUT_DATA!BK:BK,INPUT_DATA!$A:$A,$C60,INPUT_DATA!$B:$B,"D"))</f>
        <v/>
      </c>
      <c r="AO60" s="211" t="str">
        <f t="shared" si="9"/>
        <v/>
      </c>
      <c r="AP60" s="212"/>
      <c r="AR60" s="211" t="str">
        <f t="shared" si="5"/>
        <v/>
      </c>
      <c r="AT60" s="203" t="str">
        <f>IF($C60=0,"",'02 - Monthly Asset Follow up'!E64+'02 - Monthly Asset Follow up'!F64-'02 - Monthly Asset Follow up'!V64+'02 - Monthly Asset Follow up'!Y64-H60)</f>
        <v/>
      </c>
      <c r="AU60" s="203" t="str">
        <f>IF($C60=0,"",'02 - Monthly Asset Follow up'!BB64+'02 - Monthly Asset Follow up'!BC64-'02 - Monthly Asset Follow up'!BR64+'02 - Monthly Asset Follow up'!BU64-AA60)</f>
        <v/>
      </c>
      <c r="AW60" s="215"/>
    </row>
    <row r="61" spans="2:49">
      <c r="B61" s="1573" t="str">
        <f t="shared" si="0"/>
        <v/>
      </c>
      <c r="C61" s="1574">
        <f>'02 - Monthly Asset Follow up'!B65</f>
        <v>0</v>
      </c>
      <c r="D61" s="212"/>
      <c r="E61" s="205" t="str">
        <f>IF($C61=0,"",SUMIFS(INPUT_DATA!AT:AT,INPUT_DATA!$A:$A,$C61,INPUT_DATA!$B:$B,"S"))</f>
        <v/>
      </c>
      <c r="F61" s="206" t="str">
        <f>IF($C61=0,"",SUMIFS(INPUT_DATA!AU:AU,INPUT_DATA!$A:$A,$C61,INPUT_DATA!$B:$B,"S"))</f>
        <v/>
      </c>
      <c r="G61" s="206" t="str">
        <f>IF($C61=0,"",SUMIFS(INPUT_DATA!AV:AV,INPUT_DATA!$A:$A,$C61,INPUT_DATA!$B:$B,"S"))</f>
        <v/>
      </c>
      <c r="H61" s="213" t="str">
        <f t="shared" si="1"/>
        <v/>
      </c>
      <c r="I61" s="206" t="str">
        <f>IF($C61=0,"",SUMIFS(INPUT_DATA!AX:AX,INPUT_DATA!$A:$A,$C61,INPUT_DATA!$B:$B,"S"))</f>
        <v/>
      </c>
      <c r="J61" s="206" t="str">
        <f>IF($C61=0,"",SUMIFS(INPUT_DATA!AY:AY,INPUT_DATA!$A:$A,$C61,INPUT_DATA!$B:$B,"S"))</f>
        <v/>
      </c>
      <c r="K61" s="206" t="str">
        <f>IF($C61=0,"",SUMIFS(INPUT_DATA!AZ:AZ,INPUT_DATA!$A:$A,$C61,INPUT_DATA!$B:$B,"S"))</f>
        <v/>
      </c>
      <c r="L61" s="206" t="str">
        <f>IF($C61=0,"",SUMIFS(INPUT_DATA!BA:BA,INPUT_DATA!$A:$A,$C61,INPUT_DATA!$B:$B,"S"))</f>
        <v/>
      </c>
      <c r="M61" s="206" t="str">
        <f>IF($C61=0,"",SUMIFS(INPUT_DATA!BB:BB,INPUT_DATA!$A:$A,$C61,INPUT_DATA!$B:$B,"S"))</f>
        <v/>
      </c>
      <c r="N61" s="206" t="str">
        <f>IF($C61=0,"",SUMIFS(INPUT_DATA!BC:BC,INPUT_DATA!$A:$A,$C61,INPUT_DATA!$B:$B,"S"))</f>
        <v/>
      </c>
      <c r="O61" s="206" t="str">
        <f>IF($C61=0,"",SUMIFS(INPUT_DATA!BD:BD,INPUT_DATA!$A:$A,$C61,INPUT_DATA!$B:$B,"S"))</f>
        <v/>
      </c>
      <c r="P61" s="206" t="str">
        <f>IF($C61=0,"",SUMIFS(INPUT_DATA!BE:BE,INPUT_DATA!$A:$A,$C61,INPUT_DATA!$B:$B,"S"))</f>
        <v/>
      </c>
      <c r="Q61" s="208" t="str">
        <f t="shared" si="2"/>
        <v/>
      </c>
      <c r="R61" s="209" t="str">
        <f>IF($C61=0,"",SUMIFS(INPUT_DATA!BG:BG,INPUT_DATA!$A:$A,$C61,INPUT_DATA!$B:$B,"S"))</f>
        <v/>
      </c>
      <c r="S61" s="209" t="str">
        <f>IF($C61=0,"",SUMIFS(INPUT_DATA!BH:BH,INPUT_DATA!$A:$A,$C61,INPUT_DATA!$B:$B,"S"))</f>
        <v/>
      </c>
      <c r="T61" s="208" t="str">
        <f t="shared" si="3"/>
        <v/>
      </c>
      <c r="U61" s="210" t="str">
        <f>IF($C61=0,"",SUMIFS(INPUT_DATA!BK:BK,INPUT_DATA!$A:$A,$C61,INPUT_DATA!$B:$B,"S"))</f>
        <v/>
      </c>
      <c r="V61" s="214" t="str">
        <f t="shared" si="4"/>
        <v/>
      </c>
      <c r="W61" s="212"/>
      <c r="X61" s="205" t="str">
        <f>IF($C61=0,"",SUMIFS(INPUT_DATA!AT:AT,INPUT_DATA!$A:$A,$C61,INPUT_DATA!$B:$B,"D"))</f>
        <v/>
      </c>
      <c r="Y61" s="206" t="str">
        <f>IF($C61=0,"",SUMIFS(INPUT_DATA!AU:AU,INPUT_DATA!$A:$A,$C61,INPUT_DATA!$B:$B,"D"))</f>
        <v/>
      </c>
      <c r="Z61" s="206" t="str">
        <f>IF($C61=0,"",SUMIFS(INPUT_DATA!AV:AV,INPUT_DATA!$A:$A,$C61,INPUT_DATA!$B:$B,"D"))</f>
        <v/>
      </c>
      <c r="AA61" s="207" t="str">
        <f t="shared" si="6"/>
        <v/>
      </c>
      <c r="AB61" s="206" t="str">
        <f>IF($C61=0,"",SUMIFS(INPUT_DATA!AX:AX,INPUT_DATA!$A:$A,$C61,INPUT_DATA!$B:$B,"D"))</f>
        <v/>
      </c>
      <c r="AC61" s="206" t="str">
        <f>IF($C61=0,"",SUMIFS(INPUT_DATA!AY:AY,INPUT_DATA!$A:$A,$C61,INPUT_DATA!$B:$B,"D"))</f>
        <v/>
      </c>
      <c r="AD61" s="206" t="str">
        <f>IF($C61=0,"",SUMIFS(INPUT_DATA!AZ:AZ,INPUT_DATA!$A:$A,$C61,INPUT_DATA!$B:$B,"D"))</f>
        <v/>
      </c>
      <c r="AE61" s="206" t="str">
        <f>IF($C61=0,"",SUMIFS(INPUT_DATA!BA:BA,INPUT_DATA!$A:$A,$C61,INPUT_DATA!$B:$B,"D"))</f>
        <v/>
      </c>
      <c r="AF61" s="206" t="str">
        <f>IF($C61=0,"",SUMIFS(INPUT_DATA!BB:BB,INPUT_DATA!$A:$A,$C61,INPUT_DATA!$B:$B,"D"))</f>
        <v/>
      </c>
      <c r="AG61" s="206" t="str">
        <f>IF($C61=0,"",SUMIFS(INPUT_DATA!BC:BC,INPUT_DATA!$A:$A,$C61,INPUT_DATA!$B:$B,"D"))</f>
        <v/>
      </c>
      <c r="AH61" s="206" t="str">
        <f>IF($C61=0,"",SUMIFS(INPUT_DATA!BD:BD,INPUT_DATA!$A:$A,$C61,INPUT_DATA!$B:$B,"D"))</f>
        <v/>
      </c>
      <c r="AI61" s="206" t="str">
        <f>IF($C61=0,"",SUMIFS(INPUT_DATA!BE:BE,INPUT_DATA!$A:$A,$C61,INPUT_DATA!$B:$B,"D"))</f>
        <v/>
      </c>
      <c r="AJ61" s="208" t="str">
        <f t="shared" si="7"/>
        <v/>
      </c>
      <c r="AK61" s="209" t="str">
        <f>IF($C61=0,"",SUMIFS(INPUT_DATA!BG:BG,INPUT_DATA!$A:$A,$C61,INPUT_DATA!$B:$B,"D"))</f>
        <v/>
      </c>
      <c r="AL61" s="209" t="str">
        <f>IF($C61=0,"",SUMIFS(INPUT_DATA!BH:BH,INPUT_DATA!$A:$A,$C61,INPUT_DATA!$B:$B,"D"))</f>
        <v/>
      </c>
      <c r="AM61" s="208" t="str">
        <f t="shared" si="8"/>
        <v/>
      </c>
      <c r="AN61" s="210" t="str">
        <f>IF($C61=0,"",SUMIFS(INPUT_DATA!BK:BK,INPUT_DATA!$A:$A,$C61,INPUT_DATA!$B:$B,"D"))</f>
        <v/>
      </c>
      <c r="AO61" s="211" t="str">
        <f t="shared" si="9"/>
        <v/>
      </c>
      <c r="AP61" s="212"/>
      <c r="AR61" s="211" t="str">
        <f t="shared" si="5"/>
        <v/>
      </c>
      <c r="AT61" s="203" t="str">
        <f>IF($C61=0,"",'02 - Monthly Asset Follow up'!E65+'02 - Monthly Asset Follow up'!F65-'02 - Monthly Asset Follow up'!V65+'02 - Monthly Asset Follow up'!Y65-H61)</f>
        <v/>
      </c>
      <c r="AU61" s="203" t="str">
        <f>IF($C61=0,"",'02 - Monthly Asset Follow up'!BB65+'02 - Monthly Asset Follow up'!BC65-'02 - Monthly Asset Follow up'!BR65+'02 - Monthly Asset Follow up'!BU65-AA61)</f>
        <v/>
      </c>
      <c r="AW61" s="215"/>
    </row>
    <row r="62" spans="2:49">
      <c r="B62" s="1573" t="str">
        <f t="shared" si="0"/>
        <v/>
      </c>
      <c r="C62" s="1574">
        <f>'02 - Monthly Asset Follow up'!B66</f>
        <v>0</v>
      </c>
      <c r="D62" s="212"/>
      <c r="E62" s="205" t="str">
        <f>IF($C62=0,"",SUMIFS(INPUT_DATA!AT:AT,INPUT_DATA!$A:$A,$C62,INPUT_DATA!$B:$B,"S"))</f>
        <v/>
      </c>
      <c r="F62" s="206" t="str">
        <f>IF($C62=0,"",SUMIFS(INPUT_DATA!AU:AU,INPUT_DATA!$A:$A,$C62,INPUT_DATA!$B:$B,"S"))</f>
        <v/>
      </c>
      <c r="G62" s="206" t="str">
        <f>IF($C62=0,"",SUMIFS(INPUT_DATA!AV:AV,INPUT_DATA!$A:$A,$C62,INPUT_DATA!$B:$B,"S"))</f>
        <v/>
      </c>
      <c r="H62" s="213" t="str">
        <f t="shared" si="1"/>
        <v/>
      </c>
      <c r="I62" s="206" t="str">
        <f>IF($C62=0,"",SUMIFS(INPUT_DATA!AX:AX,INPUT_DATA!$A:$A,$C62,INPUT_DATA!$B:$B,"S"))</f>
        <v/>
      </c>
      <c r="J62" s="206" t="str">
        <f>IF($C62=0,"",SUMIFS(INPUT_DATA!AY:AY,INPUT_DATA!$A:$A,$C62,INPUT_DATA!$B:$B,"S"))</f>
        <v/>
      </c>
      <c r="K62" s="206" t="str">
        <f>IF($C62=0,"",SUMIFS(INPUT_DATA!AZ:AZ,INPUT_DATA!$A:$A,$C62,INPUT_DATA!$B:$B,"S"))</f>
        <v/>
      </c>
      <c r="L62" s="206" t="str">
        <f>IF($C62=0,"",SUMIFS(INPUT_DATA!BA:BA,INPUT_DATA!$A:$A,$C62,INPUT_DATA!$B:$B,"S"))</f>
        <v/>
      </c>
      <c r="M62" s="206" t="str">
        <f>IF($C62=0,"",SUMIFS(INPUT_DATA!BB:BB,INPUT_DATA!$A:$A,$C62,INPUT_DATA!$B:$B,"S"))</f>
        <v/>
      </c>
      <c r="N62" s="206" t="str">
        <f>IF($C62=0,"",SUMIFS(INPUT_DATA!BC:BC,INPUT_DATA!$A:$A,$C62,INPUT_DATA!$B:$B,"S"))</f>
        <v/>
      </c>
      <c r="O62" s="206" t="str">
        <f>IF($C62=0,"",SUMIFS(INPUT_DATA!BD:BD,INPUT_DATA!$A:$A,$C62,INPUT_DATA!$B:$B,"S"))</f>
        <v/>
      </c>
      <c r="P62" s="206" t="str">
        <f>IF($C62=0,"",SUMIFS(INPUT_DATA!BE:BE,INPUT_DATA!$A:$A,$C62,INPUT_DATA!$B:$B,"S"))</f>
        <v/>
      </c>
      <c r="Q62" s="208" t="str">
        <f t="shared" si="2"/>
        <v/>
      </c>
      <c r="R62" s="209" t="str">
        <f>IF($C62=0,"",SUMIFS(INPUT_DATA!BG:BG,INPUT_DATA!$A:$A,$C62,INPUT_DATA!$B:$B,"S"))</f>
        <v/>
      </c>
      <c r="S62" s="209" t="str">
        <f>IF($C62=0,"",SUMIFS(INPUT_DATA!BH:BH,INPUT_DATA!$A:$A,$C62,INPUT_DATA!$B:$B,"S"))</f>
        <v/>
      </c>
      <c r="T62" s="208" t="str">
        <f t="shared" si="3"/>
        <v/>
      </c>
      <c r="U62" s="210" t="str">
        <f>IF($C62=0,"",SUMIFS(INPUT_DATA!BK:BK,INPUT_DATA!$A:$A,$C62,INPUT_DATA!$B:$B,"S"))</f>
        <v/>
      </c>
      <c r="V62" s="214" t="str">
        <f t="shared" si="4"/>
        <v/>
      </c>
      <c r="W62" s="212"/>
      <c r="X62" s="205" t="str">
        <f>IF($C62=0,"",SUMIFS(INPUT_DATA!AT:AT,INPUT_DATA!$A:$A,$C62,INPUT_DATA!$B:$B,"D"))</f>
        <v/>
      </c>
      <c r="Y62" s="206" t="str">
        <f>IF($C62=0,"",SUMIFS(INPUT_DATA!AU:AU,INPUT_DATA!$A:$A,$C62,INPUT_DATA!$B:$B,"D"))</f>
        <v/>
      </c>
      <c r="Z62" s="206" t="str">
        <f>IF($C62=0,"",SUMIFS(INPUT_DATA!AV:AV,INPUT_DATA!$A:$A,$C62,INPUT_DATA!$B:$B,"D"))</f>
        <v/>
      </c>
      <c r="AA62" s="207" t="str">
        <f t="shared" si="6"/>
        <v/>
      </c>
      <c r="AB62" s="206" t="str">
        <f>IF($C62=0,"",SUMIFS(INPUT_DATA!AX:AX,INPUT_DATA!$A:$A,$C62,INPUT_DATA!$B:$B,"D"))</f>
        <v/>
      </c>
      <c r="AC62" s="206" t="str">
        <f>IF($C62=0,"",SUMIFS(INPUT_DATA!AY:AY,INPUT_DATA!$A:$A,$C62,INPUT_DATA!$B:$B,"D"))</f>
        <v/>
      </c>
      <c r="AD62" s="206" t="str">
        <f>IF($C62=0,"",SUMIFS(INPUT_DATA!AZ:AZ,INPUT_DATA!$A:$A,$C62,INPUT_DATA!$B:$B,"D"))</f>
        <v/>
      </c>
      <c r="AE62" s="206" t="str">
        <f>IF($C62=0,"",SUMIFS(INPUT_DATA!BA:BA,INPUT_DATA!$A:$A,$C62,INPUT_DATA!$B:$B,"D"))</f>
        <v/>
      </c>
      <c r="AF62" s="206" t="str">
        <f>IF($C62=0,"",SUMIFS(INPUT_DATA!BB:BB,INPUT_DATA!$A:$A,$C62,INPUT_DATA!$B:$B,"D"))</f>
        <v/>
      </c>
      <c r="AG62" s="206" t="str">
        <f>IF($C62=0,"",SUMIFS(INPUT_DATA!BC:BC,INPUT_DATA!$A:$A,$C62,INPUT_DATA!$B:$B,"D"))</f>
        <v/>
      </c>
      <c r="AH62" s="206" t="str">
        <f>IF($C62=0,"",SUMIFS(INPUT_DATA!BD:BD,INPUT_DATA!$A:$A,$C62,INPUT_DATA!$B:$B,"D"))</f>
        <v/>
      </c>
      <c r="AI62" s="206" t="str">
        <f>IF($C62=0,"",SUMIFS(INPUT_DATA!BE:BE,INPUT_DATA!$A:$A,$C62,INPUT_DATA!$B:$B,"D"))</f>
        <v/>
      </c>
      <c r="AJ62" s="208" t="str">
        <f t="shared" si="7"/>
        <v/>
      </c>
      <c r="AK62" s="209" t="str">
        <f>IF($C62=0,"",SUMIFS(INPUT_DATA!BG:BG,INPUT_DATA!$A:$A,$C62,INPUT_DATA!$B:$B,"D"))</f>
        <v/>
      </c>
      <c r="AL62" s="209" t="str">
        <f>IF($C62=0,"",SUMIFS(INPUT_DATA!BH:BH,INPUT_DATA!$A:$A,$C62,INPUT_DATA!$B:$B,"D"))</f>
        <v/>
      </c>
      <c r="AM62" s="208" t="str">
        <f t="shared" si="8"/>
        <v/>
      </c>
      <c r="AN62" s="210" t="str">
        <f>IF($C62=0,"",SUMIFS(INPUT_DATA!BK:BK,INPUT_DATA!$A:$A,$C62,INPUT_DATA!$B:$B,"D"))</f>
        <v/>
      </c>
      <c r="AO62" s="211" t="str">
        <f t="shared" si="9"/>
        <v/>
      </c>
      <c r="AP62" s="212"/>
      <c r="AR62" s="211" t="str">
        <f t="shared" si="5"/>
        <v/>
      </c>
      <c r="AT62" s="203" t="str">
        <f>IF($C62=0,"",'02 - Monthly Asset Follow up'!E66+'02 - Monthly Asset Follow up'!F66-'02 - Monthly Asset Follow up'!V66+'02 - Monthly Asset Follow up'!Y66-H62)</f>
        <v/>
      </c>
      <c r="AU62" s="203" t="str">
        <f>IF($C62=0,"",'02 - Monthly Asset Follow up'!BB66+'02 - Monthly Asset Follow up'!BC66-'02 - Monthly Asset Follow up'!BR66+'02 - Monthly Asset Follow up'!BU66-AA62)</f>
        <v/>
      </c>
      <c r="AW62" s="215"/>
    </row>
    <row r="63" spans="2:49">
      <c r="B63" s="1573" t="str">
        <f t="shared" si="0"/>
        <v/>
      </c>
      <c r="C63" s="1574">
        <f>'02 - Monthly Asset Follow up'!B67</f>
        <v>0</v>
      </c>
      <c r="D63" s="212"/>
      <c r="E63" s="205" t="str">
        <f>IF($C63=0,"",SUMIFS(INPUT_DATA!AT:AT,INPUT_DATA!$A:$A,$C63,INPUT_DATA!$B:$B,"S"))</f>
        <v/>
      </c>
      <c r="F63" s="206" t="str">
        <f>IF($C63=0,"",SUMIFS(INPUT_DATA!AU:AU,INPUT_DATA!$A:$A,$C63,INPUT_DATA!$B:$B,"S"))</f>
        <v/>
      </c>
      <c r="G63" s="206" t="str">
        <f>IF($C63=0,"",SUMIFS(INPUT_DATA!AV:AV,INPUT_DATA!$A:$A,$C63,INPUT_DATA!$B:$B,"S"))</f>
        <v/>
      </c>
      <c r="H63" s="213" t="str">
        <f t="shared" si="1"/>
        <v/>
      </c>
      <c r="I63" s="206" t="str">
        <f>IF($C63=0,"",SUMIFS(INPUT_DATA!AX:AX,INPUT_DATA!$A:$A,$C63,INPUT_DATA!$B:$B,"S"))</f>
        <v/>
      </c>
      <c r="J63" s="206" t="str">
        <f>IF($C63=0,"",SUMIFS(INPUT_DATA!AY:AY,INPUT_DATA!$A:$A,$C63,INPUT_DATA!$B:$B,"S"))</f>
        <v/>
      </c>
      <c r="K63" s="206" t="str">
        <f>IF($C63=0,"",SUMIFS(INPUT_DATA!AZ:AZ,INPUT_DATA!$A:$A,$C63,INPUT_DATA!$B:$B,"S"))</f>
        <v/>
      </c>
      <c r="L63" s="206" t="str">
        <f>IF($C63=0,"",SUMIFS(INPUT_DATA!BA:BA,INPUT_DATA!$A:$A,$C63,INPUT_DATA!$B:$B,"S"))</f>
        <v/>
      </c>
      <c r="M63" s="206" t="str">
        <f>IF($C63=0,"",SUMIFS(INPUT_DATA!BB:BB,INPUT_DATA!$A:$A,$C63,INPUT_DATA!$B:$B,"S"))</f>
        <v/>
      </c>
      <c r="N63" s="206" t="str">
        <f>IF($C63=0,"",SUMIFS(INPUT_DATA!BC:BC,INPUT_DATA!$A:$A,$C63,INPUT_DATA!$B:$B,"S"))</f>
        <v/>
      </c>
      <c r="O63" s="206" t="str">
        <f>IF($C63=0,"",SUMIFS(INPUT_DATA!BD:BD,INPUT_DATA!$A:$A,$C63,INPUT_DATA!$B:$B,"S"))</f>
        <v/>
      </c>
      <c r="P63" s="206" t="str">
        <f>IF($C63=0,"",SUMIFS(INPUT_DATA!BE:BE,INPUT_DATA!$A:$A,$C63,INPUT_DATA!$B:$B,"S"))</f>
        <v/>
      </c>
      <c r="Q63" s="208" t="str">
        <f t="shared" si="2"/>
        <v/>
      </c>
      <c r="R63" s="209" t="str">
        <f>IF($C63=0,"",SUMIFS(INPUT_DATA!BG:BG,INPUT_DATA!$A:$A,$C63,INPUT_DATA!$B:$B,"S"))</f>
        <v/>
      </c>
      <c r="S63" s="209" t="str">
        <f>IF($C63=0,"",SUMIFS(INPUT_DATA!BH:BH,INPUT_DATA!$A:$A,$C63,INPUT_DATA!$B:$B,"S"))</f>
        <v/>
      </c>
      <c r="T63" s="208" t="str">
        <f t="shared" si="3"/>
        <v/>
      </c>
      <c r="U63" s="210" t="str">
        <f>IF($C63=0,"",SUMIFS(INPUT_DATA!BK:BK,INPUT_DATA!$A:$A,$C63,INPUT_DATA!$B:$B,"S"))</f>
        <v/>
      </c>
      <c r="V63" s="214" t="str">
        <f t="shared" si="4"/>
        <v/>
      </c>
      <c r="W63" s="212"/>
      <c r="X63" s="205" t="str">
        <f>IF($C63=0,"",SUMIFS(INPUT_DATA!AT:AT,INPUT_DATA!$A:$A,$C63,INPUT_DATA!$B:$B,"D"))</f>
        <v/>
      </c>
      <c r="Y63" s="206" t="str">
        <f>IF($C63=0,"",SUMIFS(INPUT_DATA!AU:AU,INPUT_DATA!$A:$A,$C63,INPUT_DATA!$B:$B,"D"))</f>
        <v/>
      </c>
      <c r="Z63" s="206" t="str">
        <f>IF($C63=0,"",SUMIFS(INPUT_DATA!AV:AV,INPUT_DATA!$A:$A,$C63,INPUT_DATA!$B:$B,"D"))</f>
        <v/>
      </c>
      <c r="AA63" s="207" t="str">
        <f t="shared" si="6"/>
        <v/>
      </c>
      <c r="AB63" s="206" t="str">
        <f>IF($C63=0,"",SUMIFS(INPUT_DATA!AX:AX,INPUT_DATA!$A:$A,$C63,INPUT_DATA!$B:$B,"D"))</f>
        <v/>
      </c>
      <c r="AC63" s="206" t="str">
        <f>IF($C63=0,"",SUMIFS(INPUT_DATA!AY:AY,INPUT_DATA!$A:$A,$C63,INPUT_DATA!$B:$B,"D"))</f>
        <v/>
      </c>
      <c r="AD63" s="206" t="str">
        <f>IF($C63=0,"",SUMIFS(INPUT_DATA!AZ:AZ,INPUT_DATA!$A:$A,$C63,INPUT_DATA!$B:$B,"D"))</f>
        <v/>
      </c>
      <c r="AE63" s="206" t="str">
        <f>IF($C63=0,"",SUMIFS(INPUT_DATA!BA:BA,INPUT_DATA!$A:$A,$C63,INPUT_DATA!$B:$B,"D"))</f>
        <v/>
      </c>
      <c r="AF63" s="206" t="str">
        <f>IF($C63=0,"",SUMIFS(INPUT_DATA!BB:BB,INPUT_DATA!$A:$A,$C63,INPUT_DATA!$B:$B,"D"))</f>
        <v/>
      </c>
      <c r="AG63" s="206" t="str">
        <f>IF($C63=0,"",SUMIFS(INPUT_DATA!BC:BC,INPUT_DATA!$A:$A,$C63,INPUT_DATA!$B:$B,"D"))</f>
        <v/>
      </c>
      <c r="AH63" s="206" t="str">
        <f>IF($C63=0,"",SUMIFS(INPUT_DATA!BD:BD,INPUT_DATA!$A:$A,$C63,INPUT_DATA!$B:$B,"D"))</f>
        <v/>
      </c>
      <c r="AI63" s="206" t="str">
        <f>IF($C63=0,"",SUMIFS(INPUT_DATA!BE:BE,INPUT_DATA!$A:$A,$C63,INPUT_DATA!$B:$B,"D"))</f>
        <v/>
      </c>
      <c r="AJ63" s="208" t="str">
        <f t="shared" si="7"/>
        <v/>
      </c>
      <c r="AK63" s="209" t="str">
        <f>IF($C63=0,"",SUMIFS(INPUT_DATA!BG:BG,INPUT_DATA!$A:$A,$C63,INPUT_DATA!$B:$B,"D"))</f>
        <v/>
      </c>
      <c r="AL63" s="209" t="str">
        <f>IF($C63=0,"",SUMIFS(INPUT_DATA!BH:BH,INPUT_DATA!$A:$A,$C63,INPUT_DATA!$B:$B,"D"))</f>
        <v/>
      </c>
      <c r="AM63" s="208" t="str">
        <f t="shared" si="8"/>
        <v/>
      </c>
      <c r="AN63" s="210" t="str">
        <f>IF($C63=0,"",SUMIFS(INPUT_DATA!BK:BK,INPUT_DATA!$A:$A,$C63,INPUT_DATA!$B:$B,"D"))</f>
        <v/>
      </c>
      <c r="AO63" s="211" t="str">
        <f t="shared" si="9"/>
        <v/>
      </c>
      <c r="AP63" s="212"/>
      <c r="AR63" s="211" t="str">
        <f t="shared" si="5"/>
        <v/>
      </c>
      <c r="AT63" s="203" t="str">
        <f>IF($C63=0,"",'02 - Monthly Asset Follow up'!E67+'02 - Monthly Asset Follow up'!F67-'02 - Monthly Asset Follow up'!V67+'02 - Monthly Asset Follow up'!Y67-H63)</f>
        <v/>
      </c>
      <c r="AU63" s="203" t="str">
        <f>IF($C63=0,"",'02 - Monthly Asset Follow up'!BB67+'02 - Monthly Asset Follow up'!BC67-'02 - Monthly Asset Follow up'!BR67+'02 - Monthly Asset Follow up'!BU67-AA63)</f>
        <v/>
      </c>
      <c r="AW63" s="215"/>
    </row>
    <row r="64" spans="2:49">
      <c r="B64" s="1573" t="str">
        <f t="shared" si="0"/>
        <v/>
      </c>
      <c r="C64" s="1574">
        <f>'02 - Monthly Asset Follow up'!B68</f>
        <v>0</v>
      </c>
      <c r="D64" s="212"/>
      <c r="E64" s="205" t="str">
        <f>IF($C64=0,"",SUMIFS(INPUT_DATA!AT:AT,INPUT_DATA!$A:$A,$C64,INPUT_DATA!$B:$B,"S"))</f>
        <v/>
      </c>
      <c r="F64" s="206" t="str">
        <f>IF($C64=0,"",SUMIFS(INPUT_DATA!AU:AU,INPUT_DATA!$A:$A,$C64,INPUT_DATA!$B:$B,"S"))</f>
        <v/>
      </c>
      <c r="G64" s="206" t="str">
        <f>IF($C64=0,"",SUMIFS(INPUT_DATA!AV:AV,INPUT_DATA!$A:$A,$C64,INPUT_DATA!$B:$B,"S"))</f>
        <v/>
      </c>
      <c r="H64" s="213" t="str">
        <f t="shared" si="1"/>
        <v/>
      </c>
      <c r="I64" s="206" t="str">
        <f>IF($C64=0,"",SUMIFS(INPUT_DATA!AX:AX,INPUT_DATA!$A:$A,$C64,INPUT_DATA!$B:$B,"S"))</f>
        <v/>
      </c>
      <c r="J64" s="206" t="str">
        <f>IF($C64=0,"",SUMIFS(INPUT_DATA!AY:AY,INPUT_DATA!$A:$A,$C64,INPUT_DATA!$B:$B,"S"))</f>
        <v/>
      </c>
      <c r="K64" s="206" t="str">
        <f>IF($C64=0,"",SUMIFS(INPUT_DATA!AZ:AZ,INPUT_DATA!$A:$A,$C64,INPUT_DATA!$B:$B,"S"))</f>
        <v/>
      </c>
      <c r="L64" s="206" t="str">
        <f>IF($C64=0,"",SUMIFS(INPUT_DATA!BA:BA,INPUT_DATA!$A:$A,$C64,INPUT_DATA!$B:$B,"S"))</f>
        <v/>
      </c>
      <c r="M64" s="206" t="str">
        <f>IF($C64=0,"",SUMIFS(INPUT_DATA!BB:BB,INPUT_DATA!$A:$A,$C64,INPUT_DATA!$B:$B,"S"))</f>
        <v/>
      </c>
      <c r="N64" s="206" t="str">
        <f>IF($C64=0,"",SUMIFS(INPUT_DATA!BC:BC,INPUT_DATA!$A:$A,$C64,INPUT_DATA!$B:$B,"S"))</f>
        <v/>
      </c>
      <c r="O64" s="206" t="str">
        <f>IF($C64=0,"",SUMIFS(INPUT_DATA!BD:BD,INPUT_DATA!$A:$A,$C64,INPUT_DATA!$B:$B,"S"))</f>
        <v/>
      </c>
      <c r="P64" s="206" t="str">
        <f>IF($C64=0,"",SUMIFS(INPUT_DATA!BE:BE,INPUT_DATA!$A:$A,$C64,INPUT_DATA!$B:$B,"S"))</f>
        <v/>
      </c>
      <c r="Q64" s="208" t="str">
        <f t="shared" si="2"/>
        <v/>
      </c>
      <c r="R64" s="209" t="str">
        <f>IF($C64=0,"",SUMIFS(INPUT_DATA!BG:BG,INPUT_DATA!$A:$A,$C64,INPUT_DATA!$B:$B,"S"))</f>
        <v/>
      </c>
      <c r="S64" s="209" t="str">
        <f>IF($C64=0,"",SUMIFS(INPUT_DATA!BH:BH,INPUT_DATA!$A:$A,$C64,INPUT_DATA!$B:$B,"S"))</f>
        <v/>
      </c>
      <c r="T64" s="208" t="str">
        <f t="shared" si="3"/>
        <v/>
      </c>
      <c r="U64" s="210" t="str">
        <f>IF($C64=0,"",SUMIFS(INPUT_DATA!BK:BK,INPUT_DATA!$A:$A,$C64,INPUT_DATA!$B:$B,"S"))</f>
        <v/>
      </c>
      <c r="V64" s="214" t="str">
        <f t="shared" si="4"/>
        <v/>
      </c>
      <c r="W64" s="212"/>
      <c r="X64" s="205" t="str">
        <f>IF($C64=0,"",SUMIFS(INPUT_DATA!AT:AT,INPUT_DATA!$A:$A,$C64,INPUT_DATA!$B:$B,"D"))</f>
        <v/>
      </c>
      <c r="Y64" s="206" t="str">
        <f>IF($C64=0,"",SUMIFS(INPUT_DATA!AU:AU,INPUT_DATA!$A:$A,$C64,INPUT_DATA!$B:$B,"D"))</f>
        <v/>
      </c>
      <c r="Z64" s="206" t="str">
        <f>IF($C64=0,"",SUMIFS(INPUT_DATA!AV:AV,INPUT_DATA!$A:$A,$C64,INPUT_DATA!$B:$B,"D"))</f>
        <v/>
      </c>
      <c r="AA64" s="207" t="str">
        <f t="shared" si="6"/>
        <v/>
      </c>
      <c r="AB64" s="206" t="str">
        <f>IF($C64=0,"",SUMIFS(INPUT_DATA!AX:AX,INPUT_DATA!$A:$A,$C64,INPUT_DATA!$B:$B,"D"))</f>
        <v/>
      </c>
      <c r="AC64" s="206" t="str">
        <f>IF($C64=0,"",SUMIFS(INPUT_DATA!AY:AY,INPUT_DATA!$A:$A,$C64,INPUT_DATA!$B:$B,"D"))</f>
        <v/>
      </c>
      <c r="AD64" s="206" t="str">
        <f>IF($C64=0,"",SUMIFS(INPUT_DATA!AZ:AZ,INPUT_DATA!$A:$A,$C64,INPUT_DATA!$B:$B,"D"))</f>
        <v/>
      </c>
      <c r="AE64" s="206" t="str">
        <f>IF($C64=0,"",SUMIFS(INPUT_DATA!BA:BA,INPUT_DATA!$A:$A,$C64,INPUT_DATA!$B:$B,"D"))</f>
        <v/>
      </c>
      <c r="AF64" s="206" t="str">
        <f>IF($C64=0,"",SUMIFS(INPUT_DATA!BB:BB,INPUT_DATA!$A:$A,$C64,INPUT_DATA!$B:$B,"D"))</f>
        <v/>
      </c>
      <c r="AG64" s="206" t="str">
        <f>IF($C64=0,"",SUMIFS(INPUT_DATA!BC:BC,INPUT_DATA!$A:$A,$C64,INPUT_DATA!$B:$B,"D"))</f>
        <v/>
      </c>
      <c r="AH64" s="206" t="str">
        <f>IF($C64=0,"",SUMIFS(INPUT_DATA!BD:BD,INPUT_DATA!$A:$A,$C64,INPUT_DATA!$B:$B,"D"))</f>
        <v/>
      </c>
      <c r="AI64" s="206" t="str">
        <f>IF($C64=0,"",SUMIFS(INPUT_DATA!BE:BE,INPUT_DATA!$A:$A,$C64,INPUT_DATA!$B:$B,"D"))</f>
        <v/>
      </c>
      <c r="AJ64" s="208" t="str">
        <f t="shared" si="7"/>
        <v/>
      </c>
      <c r="AK64" s="209" t="str">
        <f>IF($C64=0,"",SUMIFS(INPUT_DATA!BG:BG,INPUT_DATA!$A:$A,$C64,INPUT_DATA!$B:$B,"D"))</f>
        <v/>
      </c>
      <c r="AL64" s="209" t="str">
        <f>IF($C64=0,"",SUMIFS(INPUT_DATA!BH:BH,INPUT_DATA!$A:$A,$C64,INPUT_DATA!$B:$B,"D"))</f>
        <v/>
      </c>
      <c r="AM64" s="208" t="str">
        <f t="shared" si="8"/>
        <v/>
      </c>
      <c r="AN64" s="210" t="str">
        <f>IF($C64=0,"",SUMIFS(INPUT_DATA!BK:BK,INPUT_DATA!$A:$A,$C64,INPUT_DATA!$B:$B,"D"))</f>
        <v/>
      </c>
      <c r="AO64" s="211" t="str">
        <f t="shared" si="9"/>
        <v/>
      </c>
      <c r="AP64" s="212"/>
      <c r="AR64" s="211" t="str">
        <f t="shared" si="5"/>
        <v/>
      </c>
      <c r="AT64" s="203" t="str">
        <f>IF($C64=0,"",'02 - Monthly Asset Follow up'!E68+'02 - Monthly Asset Follow up'!F68-'02 - Monthly Asset Follow up'!V68+'02 - Monthly Asset Follow up'!Y68-H64)</f>
        <v/>
      </c>
      <c r="AU64" s="203" t="str">
        <f>IF($C64=0,"",'02 - Monthly Asset Follow up'!BB68+'02 - Monthly Asset Follow up'!BC68-'02 - Monthly Asset Follow up'!BR68+'02 - Monthly Asset Follow up'!BU68-AA64)</f>
        <v/>
      </c>
      <c r="AW64" s="215"/>
    </row>
    <row r="65" spans="2:49">
      <c r="B65" s="1573" t="str">
        <f t="shared" si="0"/>
        <v/>
      </c>
      <c r="C65" s="1574">
        <f>'02 - Monthly Asset Follow up'!B69</f>
        <v>0</v>
      </c>
      <c r="D65" s="212"/>
      <c r="E65" s="205" t="str">
        <f>IF($C65=0,"",SUMIFS(INPUT_DATA!AT:AT,INPUT_DATA!$A:$A,$C65,INPUT_DATA!$B:$B,"S"))</f>
        <v/>
      </c>
      <c r="F65" s="206" t="str">
        <f>IF($C65=0,"",SUMIFS(INPUT_DATA!AU:AU,INPUT_DATA!$A:$A,$C65,INPUT_DATA!$B:$B,"S"))</f>
        <v/>
      </c>
      <c r="G65" s="206" t="str">
        <f>IF($C65=0,"",SUMIFS(INPUT_DATA!AV:AV,INPUT_DATA!$A:$A,$C65,INPUT_DATA!$B:$B,"S"))</f>
        <v/>
      </c>
      <c r="H65" s="213" t="str">
        <f t="shared" si="1"/>
        <v/>
      </c>
      <c r="I65" s="206" t="str">
        <f>IF($C65=0,"",SUMIFS(INPUT_DATA!AX:AX,INPUT_DATA!$A:$A,$C65,INPUT_DATA!$B:$B,"S"))</f>
        <v/>
      </c>
      <c r="J65" s="206" t="str">
        <f>IF($C65=0,"",SUMIFS(INPUT_DATA!AY:AY,INPUT_DATA!$A:$A,$C65,INPUT_DATA!$B:$B,"S"))</f>
        <v/>
      </c>
      <c r="K65" s="206" t="str">
        <f>IF($C65=0,"",SUMIFS(INPUT_DATA!AZ:AZ,INPUT_DATA!$A:$A,$C65,INPUT_DATA!$B:$B,"S"))</f>
        <v/>
      </c>
      <c r="L65" s="206" t="str">
        <f>IF($C65=0,"",SUMIFS(INPUT_DATA!BA:BA,INPUT_DATA!$A:$A,$C65,INPUT_DATA!$B:$B,"S"))</f>
        <v/>
      </c>
      <c r="M65" s="206" t="str">
        <f>IF($C65=0,"",SUMIFS(INPUT_DATA!BB:BB,INPUT_DATA!$A:$A,$C65,INPUT_DATA!$B:$B,"S"))</f>
        <v/>
      </c>
      <c r="N65" s="206" t="str">
        <f>IF($C65=0,"",SUMIFS(INPUT_DATA!BC:BC,INPUT_DATA!$A:$A,$C65,INPUT_DATA!$B:$B,"S"))</f>
        <v/>
      </c>
      <c r="O65" s="206" t="str">
        <f>IF($C65=0,"",SUMIFS(INPUT_DATA!BD:BD,INPUT_DATA!$A:$A,$C65,INPUT_DATA!$B:$B,"S"))</f>
        <v/>
      </c>
      <c r="P65" s="206" t="str">
        <f>IF($C65=0,"",SUMIFS(INPUT_DATA!BE:BE,INPUT_DATA!$A:$A,$C65,INPUT_DATA!$B:$B,"S"))</f>
        <v/>
      </c>
      <c r="Q65" s="208" t="str">
        <f t="shared" si="2"/>
        <v/>
      </c>
      <c r="R65" s="209" t="str">
        <f>IF($C65=0,"",SUMIFS(INPUT_DATA!BG:BG,INPUT_DATA!$A:$A,$C65,INPUT_DATA!$B:$B,"S"))</f>
        <v/>
      </c>
      <c r="S65" s="209" t="str">
        <f>IF($C65=0,"",SUMIFS(INPUT_DATA!BH:BH,INPUT_DATA!$A:$A,$C65,INPUT_DATA!$B:$B,"S"))</f>
        <v/>
      </c>
      <c r="T65" s="208" t="str">
        <f t="shared" si="3"/>
        <v/>
      </c>
      <c r="U65" s="210" t="str">
        <f>IF($C65=0,"",SUMIFS(INPUT_DATA!BK:BK,INPUT_DATA!$A:$A,$C65,INPUT_DATA!$B:$B,"S"))</f>
        <v/>
      </c>
      <c r="V65" s="214" t="str">
        <f t="shared" si="4"/>
        <v/>
      </c>
      <c r="W65" s="212"/>
      <c r="X65" s="205" t="str">
        <f>IF($C65=0,"",SUMIFS(INPUT_DATA!AT:AT,INPUT_DATA!$A:$A,$C65,INPUT_DATA!$B:$B,"D"))</f>
        <v/>
      </c>
      <c r="Y65" s="206" t="str">
        <f>IF($C65=0,"",SUMIFS(INPUT_DATA!AU:AU,INPUT_DATA!$A:$A,$C65,INPUT_DATA!$B:$B,"D"))</f>
        <v/>
      </c>
      <c r="Z65" s="206" t="str">
        <f>IF($C65=0,"",SUMIFS(INPUT_DATA!AV:AV,INPUT_DATA!$A:$A,$C65,INPUT_DATA!$B:$B,"D"))</f>
        <v/>
      </c>
      <c r="AA65" s="207" t="str">
        <f t="shared" si="6"/>
        <v/>
      </c>
      <c r="AB65" s="206" t="str">
        <f>IF($C65=0,"",SUMIFS(INPUT_DATA!AX:AX,INPUT_DATA!$A:$A,$C65,INPUT_DATA!$B:$B,"D"))</f>
        <v/>
      </c>
      <c r="AC65" s="206" t="str">
        <f>IF($C65=0,"",SUMIFS(INPUT_DATA!AY:AY,INPUT_DATA!$A:$A,$C65,INPUT_DATA!$B:$B,"D"))</f>
        <v/>
      </c>
      <c r="AD65" s="206" t="str">
        <f>IF($C65=0,"",SUMIFS(INPUT_DATA!AZ:AZ,INPUT_DATA!$A:$A,$C65,INPUT_DATA!$B:$B,"D"))</f>
        <v/>
      </c>
      <c r="AE65" s="206" t="str">
        <f>IF($C65=0,"",SUMIFS(INPUT_DATA!BA:BA,INPUT_DATA!$A:$A,$C65,INPUT_DATA!$B:$B,"D"))</f>
        <v/>
      </c>
      <c r="AF65" s="206" t="str">
        <f>IF($C65=0,"",SUMIFS(INPUT_DATA!BB:BB,INPUT_DATA!$A:$A,$C65,INPUT_DATA!$B:$B,"D"))</f>
        <v/>
      </c>
      <c r="AG65" s="206" t="str">
        <f>IF($C65=0,"",SUMIFS(INPUT_DATA!BC:BC,INPUT_DATA!$A:$A,$C65,INPUT_DATA!$B:$B,"D"))</f>
        <v/>
      </c>
      <c r="AH65" s="206" t="str">
        <f>IF($C65=0,"",SUMIFS(INPUT_DATA!BD:BD,INPUT_DATA!$A:$A,$C65,INPUT_DATA!$B:$B,"D"))</f>
        <v/>
      </c>
      <c r="AI65" s="206" t="str">
        <f>IF($C65=0,"",SUMIFS(INPUT_DATA!BE:BE,INPUT_DATA!$A:$A,$C65,INPUT_DATA!$B:$B,"D"))</f>
        <v/>
      </c>
      <c r="AJ65" s="208" t="str">
        <f t="shared" si="7"/>
        <v/>
      </c>
      <c r="AK65" s="209" t="str">
        <f>IF($C65=0,"",SUMIFS(INPUT_DATA!BG:BG,INPUT_DATA!$A:$A,$C65,INPUT_DATA!$B:$B,"D"))</f>
        <v/>
      </c>
      <c r="AL65" s="209" t="str">
        <f>IF($C65=0,"",SUMIFS(INPUT_DATA!BH:BH,INPUT_DATA!$A:$A,$C65,INPUT_DATA!$B:$B,"D"))</f>
        <v/>
      </c>
      <c r="AM65" s="208" t="str">
        <f t="shared" si="8"/>
        <v/>
      </c>
      <c r="AN65" s="210" t="str">
        <f>IF($C65=0,"",SUMIFS(INPUT_DATA!BK:BK,INPUT_DATA!$A:$A,$C65,INPUT_DATA!$B:$B,"D"))</f>
        <v/>
      </c>
      <c r="AO65" s="211" t="str">
        <f t="shared" si="9"/>
        <v/>
      </c>
      <c r="AP65" s="212"/>
      <c r="AR65" s="211" t="str">
        <f t="shared" si="5"/>
        <v/>
      </c>
      <c r="AT65" s="203" t="str">
        <f>IF($C65=0,"",'02 - Monthly Asset Follow up'!E69+'02 - Monthly Asset Follow up'!F69-'02 - Monthly Asset Follow up'!V69+'02 - Monthly Asset Follow up'!Y69-H65)</f>
        <v/>
      </c>
      <c r="AU65" s="203" t="str">
        <f>IF($C65=0,"",'02 - Monthly Asset Follow up'!BB69+'02 - Monthly Asset Follow up'!BC69-'02 - Monthly Asset Follow up'!BR69+'02 - Monthly Asset Follow up'!BU69-AA65)</f>
        <v/>
      </c>
      <c r="AW65" s="215"/>
    </row>
    <row r="66" spans="2:49">
      <c r="B66" s="1573" t="str">
        <f t="shared" si="0"/>
        <v/>
      </c>
      <c r="C66" s="1574">
        <f>'02 - Monthly Asset Follow up'!B70</f>
        <v>0</v>
      </c>
      <c r="D66" s="212"/>
      <c r="E66" s="205" t="str">
        <f>IF($C66=0,"",SUMIFS(INPUT_DATA!AT:AT,INPUT_DATA!$A:$A,$C66,INPUT_DATA!$B:$B,"S"))</f>
        <v/>
      </c>
      <c r="F66" s="206" t="str">
        <f>IF($C66=0,"",SUMIFS(INPUT_DATA!AU:AU,INPUT_DATA!$A:$A,$C66,INPUT_DATA!$B:$B,"S"))</f>
        <v/>
      </c>
      <c r="G66" s="206" t="str">
        <f>IF($C66=0,"",SUMIFS(INPUT_DATA!AV:AV,INPUT_DATA!$A:$A,$C66,INPUT_DATA!$B:$B,"S"))</f>
        <v/>
      </c>
      <c r="H66" s="213" t="str">
        <f t="shared" si="1"/>
        <v/>
      </c>
      <c r="I66" s="206" t="str">
        <f>IF($C66=0,"",SUMIFS(INPUT_DATA!AX:AX,INPUT_DATA!$A:$A,$C66,INPUT_DATA!$B:$B,"S"))</f>
        <v/>
      </c>
      <c r="J66" s="206" t="str">
        <f>IF($C66=0,"",SUMIFS(INPUT_DATA!AY:AY,INPUT_DATA!$A:$A,$C66,INPUT_DATA!$B:$B,"S"))</f>
        <v/>
      </c>
      <c r="K66" s="206" t="str">
        <f>IF($C66=0,"",SUMIFS(INPUT_DATA!AZ:AZ,INPUT_DATA!$A:$A,$C66,INPUT_DATA!$B:$B,"S"))</f>
        <v/>
      </c>
      <c r="L66" s="206" t="str">
        <f>IF($C66=0,"",SUMIFS(INPUT_DATA!BA:BA,INPUT_DATA!$A:$A,$C66,INPUT_DATA!$B:$B,"S"))</f>
        <v/>
      </c>
      <c r="M66" s="206" t="str">
        <f>IF($C66=0,"",SUMIFS(INPUT_DATA!BB:BB,INPUT_DATA!$A:$A,$C66,INPUT_DATA!$B:$B,"S"))</f>
        <v/>
      </c>
      <c r="N66" s="206" t="str">
        <f>IF($C66=0,"",SUMIFS(INPUT_DATA!BC:BC,INPUT_DATA!$A:$A,$C66,INPUT_DATA!$B:$B,"S"))</f>
        <v/>
      </c>
      <c r="O66" s="206" t="str">
        <f>IF($C66=0,"",SUMIFS(INPUT_DATA!BD:BD,INPUT_DATA!$A:$A,$C66,INPUT_DATA!$B:$B,"S"))</f>
        <v/>
      </c>
      <c r="P66" s="206" t="str">
        <f>IF($C66=0,"",SUMIFS(INPUT_DATA!BE:BE,INPUT_DATA!$A:$A,$C66,INPUT_DATA!$B:$B,"S"))</f>
        <v/>
      </c>
      <c r="Q66" s="208" t="str">
        <f t="shared" si="2"/>
        <v/>
      </c>
      <c r="R66" s="209" t="str">
        <f>IF($C66=0,"",SUMIFS(INPUT_DATA!BG:BG,INPUT_DATA!$A:$A,$C66,INPUT_DATA!$B:$B,"S"))</f>
        <v/>
      </c>
      <c r="S66" s="209" t="str">
        <f>IF($C66=0,"",SUMIFS(INPUT_DATA!BH:BH,INPUT_DATA!$A:$A,$C66,INPUT_DATA!$B:$B,"S"))</f>
        <v/>
      </c>
      <c r="T66" s="208" t="str">
        <f t="shared" si="3"/>
        <v/>
      </c>
      <c r="U66" s="210" t="str">
        <f>IF($C66=0,"",SUMIFS(INPUT_DATA!BK:BK,INPUT_DATA!$A:$A,$C66,INPUT_DATA!$B:$B,"S"))</f>
        <v/>
      </c>
      <c r="V66" s="214" t="str">
        <f t="shared" si="4"/>
        <v/>
      </c>
      <c r="W66" s="212"/>
      <c r="X66" s="205" t="str">
        <f>IF($C66=0,"",SUMIFS(INPUT_DATA!AT:AT,INPUT_DATA!$A:$A,$C66,INPUT_DATA!$B:$B,"D"))</f>
        <v/>
      </c>
      <c r="Y66" s="206" t="str">
        <f>IF($C66=0,"",SUMIFS(INPUT_DATA!AU:AU,INPUT_DATA!$A:$A,$C66,INPUT_DATA!$B:$B,"D"))</f>
        <v/>
      </c>
      <c r="Z66" s="206" t="str">
        <f>IF($C66=0,"",SUMIFS(INPUT_DATA!AV:AV,INPUT_DATA!$A:$A,$C66,INPUT_DATA!$B:$B,"D"))</f>
        <v/>
      </c>
      <c r="AA66" s="207" t="str">
        <f t="shared" si="6"/>
        <v/>
      </c>
      <c r="AB66" s="206" t="str">
        <f>IF($C66=0,"",SUMIFS(INPUT_DATA!AX:AX,INPUT_DATA!$A:$A,$C66,INPUT_DATA!$B:$B,"D"))</f>
        <v/>
      </c>
      <c r="AC66" s="206" t="str">
        <f>IF($C66=0,"",SUMIFS(INPUT_DATA!AY:AY,INPUT_DATA!$A:$A,$C66,INPUT_DATA!$B:$B,"D"))</f>
        <v/>
      </c>
      <c r="AD66" s="206" t="str">
        <f>IF($C66=0,"",SUMIFS(INPUT_DATA!AZ:AZ,INPUT_DATA!$A:$A,$C66,INPUT_DATA!$B:$B,"D"))</f>
        <v/>
      </c>
      <c r="AE66" s="206" t="str">
        <f>IF($C66=0,"",SUMIFS(INPUT_DATA!BA:BA,INPUT_DATA!$A:$A,$C66,INPUT_DATA!$B:$B,"D"))</f>
        <v/>
      </c>
      <c r="AF66" s="206" t="str">
        <f>IF($C66=0,"",SUMIFS(INPUT_DATA!BB:BB,INPUT_DATA!$A:$A,$C66,INPUT_DATA!$B:$B,"D"))</f>
        <v/>
      </c>
      <c r="AG66" s="206" t="str">
        <f>IF($C66=0,"",SUMIFS(INPUT_DATA!BC:BC,INPUT_DATA!$A:$A,$C66,INPUT_DATA!$B:$B,"D"))</f>
        <v/>
      </c>
      <c r="AH66" s="206" t="str">
        <f>IF($C66=0,"",SUMIFS(INPUT_DATA!BD:BD,INPUT_DATA!$A:$A,$C66,INPUT_DATA!$B:$B,"D"))</f>
        <v/>
      </c>
      <c r="AI66" s="206" t="str">
        <f>IF($C66=0,"",SUMIFS(INPUT_DATA!BE:BE,INPUT_DATA!$A:$A,$C66,INPUT_DATA!$B:$B,"D"))</f>
        <v/>
      </c>
      <c r="AJ66" s="208" t="str">
        <f t="shared" si="7"/>
        <v/>
      </c>
      <c r="AK66" s="209" t="str">
        <f>IF($C66=0,"",SUMIFS(INPUT_DATA!BG:BG,INPUT_DATA!$A:$A,$C66,INPUT_DATA!$B:$B,"D"))</f>
        <v/>
      </c>
      <c r="AL66" s="209" t="str">
        <f>IF($C66=0,"",SUMIFS(INPUT_DATA!BH:BH,INPUT_DATA!$A:$A,$C66,INPUT_DATA!$B:$B,"D"))</f>
        <v/>
      </c>
      <c r="AM66" s="208" t="str">
        <f t="shared" si="8"/>
        <v/>
      </c>
      <c r="AN66" s="210" t="str">
        <f>IF($C66=0,"",SUMIFS(INPUT_DATA!BK:BK,INPUT_DATA!$A:$A,$C66,INPUT_DATA!$B:$B,"D"))</f>
        <v/>
      </c>
      <c r="AO66" s="211" t="str">
        <f t="shared" si="9"/>
        <v/>
      </c>
      <c r="AP66" s="212"/>
      <c r="AR66" s="211" t="str">
        <f t="shared" si="5"/>
        <v/>
      </c>
      <c r="AT66" s="203" t="str">
        <f>IF($C66=0,"",'02 - Monthly Asset Follow up'!E70+'02 - Monthly Asset Follow up'!F70-'02 - Monthly Asset Follow up'!V70+'02 - Monthly Asset Follow up'!Y70-H66)</f>
        <v/>
      </c>
      <c r="AU66" s="203" t="str">
        <f>IF($C66=0,"",'02 - Monthly Asset Follow up'!BB70+'02 - Monthly Asset Follow up'!BC70-'02 - Monthly Asset Follow up'!BR70+'02 - Monthly Asset Follow up'!BU70-AA66)</f>
        <v/>
      </c>
      <c r="AW66" s="215"/>
    </row>
    <row r="67" spans="2:49">
      <c r="B67" s="1573" t="str">
        <f t="shared" si="0"/>
        <v/>
      </c>
      <c r="C67" s="1574">
        <f>'02 - Monthly Asset Follow up'!B71</f>
        <v>0</v>
      </c>
      <c r="D67" s="212"/>
      <c r="E67" s="205" t="str">
        <f>IF($C67=0,"",SUMIFS(INPUT_DATA!AT:AT,INPUT_DATA!$A:$A,$C67,INPUT_DATA!$B:$B,"S"))</f>
        <v/>
      </c>
      <c r="F67" s="206" t="str">
        <f>IF($C67=0,"",SUMIFS(INPUT_DATA!AU:AU,INPUT_DATA!$A:$A,$C67,INPUT_DATA!$B:$B,"S"))</f>
        <v/>
      </c>
      <c r="G67" s="206" t="str">
        <f>IF($C67=0,"",SUMIFS(INPUT_DATA!AV:AV,INPUT_DATA!$A:$A,$C67,INPUT_DATA!$B:$B,"S"))</f>
        <v/>
      </c>
      <c r="H67" s="213" t="str">
        <f t="shared" si="1"/>
        <v/>
      </c>
      <c r="I67" s="206" t="str">
        <f>IF($C67=0,"",SUMIFS(INPUT_DATA!AX:AX,INPUT_DATA!$A:$A,$C67,INPUT_DATA!$B:$B,"S"))</f>
        <v/>
      </c>
      <c r="J67" s="206" t="str">
        <f>IF($C67=0,"",SUMIFS(INPUT_DATA!AY:AY,INPUT_DATA!$A:$A,$C67,INPUT_DATA!$B:$B,"S"))</f>
        <v/>
      </c>
      <c r="K67" s="206" t="str">
        <f>IF($C67=0,"",SUMIFS(INPUT_DATA!AZ:AZ,INPUT_DATA!$A:$A,$C67,INPUT_DATA!$B:$B,"S"))</f>
        <v/>
      </c>
      <c r="L67" s="206" t="str">
        <f>IF($C67=0,"",SUMIFS(INPUT_DATA!BA:BA,INPUT_DATA!$A:$A,$C67,INPUT_DATA!$B:$B,"S"))</f>
        <v/>
      </c>
      <c r="M67" s="206" t="str">
        <f>IF($C67=0,"",SUMIFS(INPUT_DATA!BB:BB,INPUT_DATA!$A:$A,$C67,INPUT_DATA!$B:$B,"S"))</f>
        <v/>
      </c>
      <c r="N67" s="206" t="str">
        <f>IF($C67=0,"",SUMIFS(INPUT_DATA!BC:BC,INPUT_DATA!$A:$A,$C67,INPUT_DATA!$B:$B,"S"))</f>
        <v/>
      </c>
      <c r="O67" s="206" t="str">
        <f>IF($C67=0,"",SUMIFS(INPUT_DATA!BD:BD,INPUT_DATA!$A:$A,$C67,INPUT_DATA!$B:$B,"S"))</f>
        <v/>
      </c>
      <c r="P67" s="206" t="str">
        <f>IF($C67=0,"",SUMIFS(INPUT_DATA!BE:BE,INPUT_DATA!$A:$A,$C67,INPUT_DATA!$B:$B,"S"))</f>
        <v/>
      </c>
      <c r="Q67" s="208" t="str">
        <f t="shared" si="2"/>
        <v/>
      </c>
      <c r="R67" s="209" t="str">
        <f>IF($C67=0,"",SUMIFS(INPUT_DATA!BG:BG,INPUT_DATA!$A:$A,$C67,INPUT_DATA!$B:$B,"S"))</f>
        <v/>
      </c>
      <c r="S67" s="209" t="str">
        <f>IF($C67=0,"",SUMIFS(INPUT_DATA!BH:BH,INPUT_DATA!$A:$A,$C67,INPUT_DATA!$B:$B,"S"))</f>
        <v/>
      </c>
      <c r="T67" s="208" t="str">
        <f t="shared" si="3"/>
        <v/>
      </c>
      <c r="U67" s="210" t="str">
        <f>IF($C67=0,"",SUMIFS(INPUT_DATA!BK:BK,INPUT_DATA!$A:$A,$C67,INPUT_DATA!$B:$B,"S"))</f>
        <v/>
      </c>
      <c r="V67" s="214" t="str">
        <f t="shared" si="4"/>
        <v/>
      </c>
      <c r="W67" s="212"/>
      <c r="X67" s="205" t="str">
        <f>IF($C67=0,"",SUMIFS(INPUT_DATA!AT:AT,INPUT_DATA!$A:$A,$C67,INPUT_DATA!$B:$B,"D"))</f>
        <v/>
      </c>
      <c r="Y67" s="206" t="str">
        <f>IF($C67=0,"",SUMIFS(INPUT_DATA!AU:AU,INPUT_DATA!$A:$A,$C67,INPUT_DATA!$B:$B,"D"))</f>
        <v/>
      </c>
      <c r="Z67" s="206" t="str">
        <f>IF($C67=0,"",SUMIFS(INPUT_DATA!AV:AV,INPUT_DATA!$A:$A,$C67,INPUT_DATA!$B:$B,"D"))</f>
        <v/>
      </c>
      <c r="AA67" s="207" t="str">
        <f t="shared" si="6"/>
        <v/>
      </c>
      <c r="AB67" s="206" t="str">
        <f>IF($C67=0,"",SUMIFS(INPUT_DATA!AX:AX,INPUT_DATA!$A:$A,$C67,INPUT_DATA!$B:$B,"D"))</f>
        <v/>
      </c>
      <c r="AC67" s="206" t="str">
        <f>IF($C67=0,"",SUMIFS(INPUT_DATA!AY:AY,INPUT_DATA!$A:$A,$C67,INPUT_DATA!$B:$B,"D"))</f>
        <v/>
      </c>
      <c r="AD67" s="206" t="str">
        <f>IF($C67=0,"",SUMIFS(INPUT_DATA!AZ:AZ,INPUT_DATA!$A:$A,$C67,INPUT_DATA!$B:$B,"D"))</f>
        <v/>
      </c>
      <c r="AE67" s="206" t="str">
        <f>IF($C67=0,"",SUMIFS(INPUT_DATA!BA:BA,INPUT_DATA!$A:$A,$C67,INPUT_DATA!$B:$B,"D"))</f>
        <v/>
      </c>
      <c r="AF67" s="206" t="str">
        <f>IF($C67=0,"",SUMIFS(INPUT_DATA!BB:BB,INPUT_DATA!$A:$A,$C67,INPUT_DATA!$B:$B,"D"))</f>
        <v/>
      </c>
      <c r="AG67" s="206" t="str">
        <f>IF($C67=0,"",SUMIFS(INPUT_DATA!BC:BC,INPUT_DATA!$A:$A,$C67,INPUT_DATA!$B:$B,"D"))</f>
        <v/>
      </c>
      <c r="AH67" s="206" t="str">
        <f>IF($C67=0,"",SUMIFS(INPUT_DATA!BD:BD,INPUT_DATA!$A:$A,$C67,INPUT_DATA!$B:$B,"D"))</f>
        <v/>
      </c>
      <c r="AI67" s="206" t="str">
        <f>IF($C67=0,"",SUMIFS(INPUT_DATA!BE:BE,INPUT_DATA!$A:$A,$C67,INPUT_DATA!$B:$B,"D"))</f>
        <v/>
      </c>
      <c r="AJ67" s="208" t="str">
        <f t="shared" si="7"/>
        <v/>
      </c>
      <c r="AK67" s="209" t="str">
        <f>IF($C67=0,"",SUMIFS(INPUT_DATA!BG:BG,INPUT_DATA!$A:$A,$C67,INPUT_DATA!$B:$B,"D"))</f>
        <v/>
      </c>
      <c r="AL67" s="209" t="str">
        <f>IF($C67=0,"",SUMIFS(INPUT_DATA!BH:BH,INPUT_DATA!$A:$A,$C67,INPUT_DATA!$B:$B,"D"))</f>
        <v/>
      </c>
      <c r="AM67" s="208" t="str">
        <f t="shared" si="8"/>
        <v/>
      </c>
      <c r="AN67" s="210" t="str">
        <f>IF($C67=0,"",SUMIFS(INPUT_DATA!BK:BK,INPUT_DATA!$A:$A,$C67,INPUT_DATA!$B:$B,"D"))</f>
        <v/>
      </c>
      <c r="AO67" s="211" t="str">
        <f t="shared" si="9"/>
        <v/>
      </c>
      <c r="AP67" s="212"/>
      <c r="AR67" s="211" t="str">
        <f t="shared" si="5"/>
        <v/>
      </c>
      <c r="AT67" s="203" t="str">
        <f>IF($C67=0,"",'02 - Monthly Asset Follow up'!E71+'02 - Monthly Asset Follow up'!F71-'02 - Monthly Asset Follow up'!V71+'02 - Monthly Asset Follow up'!Y71-H67)</f>
        <v/>
      </c>
      <c r="AU67" s="203" t="str">
        <f>IF($C67=0,"",'02 - Monthly Asset Follow up'!BB71+'02 - Monthly Asset Follow up'!BC71-'02 - Monthly Asset Follow up'!BR71+'02 - Monthly Asset Follow up'!BU71-AA67)</f>
        <v/>
      </c>
      <c r="AW67" s="215"/>
    </row>
    <row r="68" spans="2:49">
      <c r="B68" s="1573" t="str">
        <f t="shared" si="0"/>
        <v/>
      </c>
      <c r="C68" s="1574">
        <f>'02 - Monthly Asset Follow up'!B72</f>
        <v>0</v>
      </c>
      <c r="D68" s="212"/>
      <c r="E68" s="205" t="str">
        <f>IF($C68=0,"",SUMIFS(INPUT_DATA!AT:AT,INPUT_DATA!$A:$A,$C68,INPUT_DATA!$B:$B,"S"))</f>
        <v/>
      </c>
      <c r="F68" s="206" t="str">
        <f>IF($C68=0,"",SUMIFS(INPUT_DATA!AU:AU,INPUT_DATA!$A:$A,$C68,INPUT_DATA!$B:$B,"S"))</f>
        <v/>
      </c>
      <c r="G68" s="206" t="str">
        <f>IF($C68=0,"",SUMIFS(INPUT_DATA!AV:AV,INPUT_DATA!$A:$A,$C68,INPUT_DATA!$B:$B,"S"))</f>
        <v/>
      </c>
      <c r="H68" s="213" t="str">
        <f t="shared" si="1"/>
        <v/>
      </c>
      <c r="I68" s="206" t="str">
        <f>IF($C68=0,"",SUMIFS(INPUT_DATA!AX:AX,INPUT_DATA!$A:$A,$C68,INPUT_DATA!$B:$B,"S"))</f>
        <v/>
      </c>
      <c r="J68" s="206" t="str">
        <f>IF($C68=0,"",SUMIFS(INPUT_DATA!AY:AY,INPUT_DATA!$A:$A,$C68,INPUT_DATA!$B:$B,"S"))</f>
        <v/>
      </c>
      <c r="K68" s="206" t="str">
        <f>IF($C68=0,"",SUMIFS(INPUT_DATA!AZ:AZ,INPUT_DATA!$A:$A,$C68,INPUT_DATA!$B:$B,"S"))</f>
        <v/>
      </c>
      <c r="L68" s="206" t="str">
        <f>IF($C68=0,"",SUMIFS(INPUT_DATA!BA:BA,INPUT_DATA!$A:$A,$C68,INPUT_DATA!$B:$B,"S"))</f>
        <v/>
      </c>
      <c r="M68" s="206" t="str">
        <f>IF($C68=0,"",SUMIFS(INPUT_DATA!BB:BB,INPUT_DATA!$A:$A,$C68,INPUT_DATA!$B:$B,"S"))</f>
        <v/>
      </c>
      <c r="N68" s="206" t="str">
        <f>IF($C68=0,"",SUMIFS(INPUT_DATA!BC:BC,INPUT_DATA!$A:$A,$C68,INPUT_DATA!$B:$B,"S"))</f>
        <v/>
      </c>
      <c r="O68" s="206" t="str">
        <f>IF($C68=0,"",SUMIFS(INPUT_DATA!BD:BD,INPUT_DATA!$A:$A,$C68,INPUT_DATA!$B:$B,"S"))</f>
        <v/>
      </c>
      <c r="P68" s="206" t="str">
        <f>IF($C68=0,"",SUMIFS(INPUT_DATA!BE:BE,INPUT_DATA!$A:$A,$C68,INPUT_DATA!$B:$B,"S"))</f>
        <v/>
      </c>
      <c r="Q68" s="208" t="str">
        <f t="shared" si="2"/>
        <v/>
      </c>
      <c r="R68" s="209" t="str">
        <f>IF($C68=0,"",SUMIFS(INPUT_DATA!BG:BG,INPUT_DATA!$A:$A,$C68,INPUT_DATA!$B:$B,"S"))</f>
        <v/>
      </c>
      <c r="S68" s="209" t="str">
        <f>IF($C68=0,"",SUMIFS(INPUT_DATA!BH:BH,INPUT_DATA!$A:$A,$C68,INPUT_DATA!$B:$B,"S"))</f>
        <v/>
      </c>
      <c r="T68" s="208" t="str">
        <f t="shared" si="3"/>
        <v/>
      </c>
      <c r="U68" s="210" t="str">
        <f>IF($C68=0,"",SUMIFS(INPUT_DATA!BK:BK,INPUT_DATA!$A:$A,$C68,INPUT_DATA!$B:$B,"S"))</f>
        <v/>
      </c>
      <c r="V68" s="214" t="str">
        <f t="shared" si="4"/>
        <v/>
      </c>
      <c r="W68" s="212"/>
      <c r="X68" s="205" t="str">
        <f>IF($C68=0,"",SUMIFS(INPUT_DATA!AT:AT,INPUT_DATA!$A:$A,$C68,INPUT_DATA!$B:$B,"D"))</f>
        <v/>
      </c>
      <c r="Y68" s="206" t="str">
        <f>IF($C68=0,"",SUMIFS(INPUT_DATA!AU:AU,INPUT_DATA!$A:$A,$C68,INPUT_DATA!$B:$B,"D"))</f>
        <v/>
      </c>
      <c r="Z68" s="206" t="str">
        <f>IF($C68=0,"",SUMIFS(INPUT_DATA!AV:AV,INPUT_DATA!$A:$A,$C68,INPUT_DATA!$B:$B,"D"))</f>
        <v/>
      </c>
      <c r="AA68" s="207" t="str">
        <f t="shared" si="6"/>
        <v/>
      </c>
      <c r="AB68" s="206" t="str">
        <f>IF($C68=0,"",SUMIFS(INPUT_DATA!AX:AX,INPUT_DATA!$A:$A,$C68,INPUT_DATA!$B:$B,"D"))</f>
        <v/>
      </c>
      <c r="AC68" s="206" t="str">
        <f>IF($C68=0,"",SUMIFS(INPUT_DATA!AY:AY,INPUT_DATA!$A:$A,$C68,INPUT_DATA!$B:$B,"D"))</f>
        <v/>
      </c>
      <c r="AD68" s="206" t="str">
        <f>IF($C68=0,"",SUMIFS(INPUT_DATA!AZ:AZ,INPUT_DATA!$A:$A,$C68,INPUT_DATA!$B:$B,"D"))</f>
        <v/>
      </c>
      <c r="AE68" s="206" t="str">
        <f>IF($C68=0,"",SUMIFS(INPUT_DATA!BA:BA,INPUT_DATA!$A:$A,$C68,INPUT_DATA!$B:$B,"D"))</f>
        <v/>
      </c>
      <c r="AF68" s="206" t="str">
        <f>IF($C68=0,"",SUMIFS(INPUT_DATA!BB:BB,INPUT_DATA!$A:$A,$C68,INPUT_DATA!$B:$B,"D"))</f>
        <v/>
      </c>
      <c r="AG68" s="206" t="str">
        <f>IF($C68=0,"",SUMIFS(INPUT_DATA!BC:BC,INPUT_DATA!$A:$A,$C68,INPUT_DATA!$B:$B,"D"))</f>
        <v/>
      </c>
      <c r="AH68" s="206" t="str">
        <f>IF($C68=0,"",SUMIFS(INPUT_DATA!BD:BD,INPUT_DATA!$A:$A,$C68,INPUT_DATA!$B:$B,"D"))</f>
        <v/>
      </c>
      <c r="AI68" s="206" t="str">
        <f>IF($C68=0,"",SUMIFS(INPUT_DATA!BE:BE,INPUT_DATA!$A:$A,$C68,INPUT_DATA!$B:$B,"D"))</f>
        <v/>
      </c>
      <c r="AJ68" s="208" t="str">
        <f t="shared" si="7"/>
        <v/>
      </c>
      <c r="AK68" s="209" t="str">
        <f>IF($C68=0,"",SUMIFS(INPUT_DATA!BG:BG,INPUT_DATA!$A:$A,$C68,INPUT_DATA!$B:$B,"D"))</f>
        <v/>
      </c>
      <c r="AL68" s="209" t="str">
        <f>IF($C68=0,"",SUMIFS(INPUT_DATA!BH:BH,INPUT_DATA!$A:$A,$C68,INPUT_DATA!$B:$B,"D"))</f>
        <v/>
      </c>
      <c r="AM68" s="208" t="str">
        <f t="shared" si="8"/>
        <v/>
      </c>
      <c r="AN68" s="210" t="str">
        <f>IF($C68=0,"",SUMIFS(INPUT_DATA!BK:BK,INPUT_DATA!$A:$A,$C68,INPUT_DATA!$B:$B,"D"))</f>
        <v/>
      </c>
      <c r="AO68" s="211" t="str">
        <f t="shared" si="9"/>
        <v/>
      </c>
      <c r="AP68" s="212"/>
      <c r="AR68" s="211" t="str">
        <f t="shared" si="5"/>
        <v/>
      </c>
      <c r="AT68" s="203" t="str">
        <f>IF($C68=0,"",'02 - Monthly Asset Follow up'!E72+'02 - Monthly Asset Follow up'!F72-'02 - Monthly Asset Follow up'!V72+'02 - Monthly Asset Follow up'!Y72-H68)</f>
        <v/>
      </c>
      <c r="AU68" s="203" t="str">
        <f>IF($C68=0,"",'02 - Monthly Asset Follow up'!BB72+'02 - Monthly Asset Follow up'!BC72-'02 - Monthly Asset Follow up'!BR72+'02 - Monthly Asset Follow up'!BU72-AA68)</f>
        <v/>
      </c>
      <c r="AW68" s="215"/>
    </row>
    <row r="69" spans="2:49">
      <c r="B69" s="1573" t="str">
        <f t="shared" si="0"/>
        <v/>
      </c>
      <c r="C69" s="1574">
        <f>'02 - Monthly Asset Follow up'!B73</f>
        <v>0</v>
      </c>
      <c r="D69" s="212"/>
      <c r="E69" s="205" t="str">
        <f>IF($C69=0,"",SUMIFS(INPUT_DATA!AT:AT,INPUT_DATA!$A:$A,$C69,INPUT_DATA!$B:$B,"S"))</f>
        <v/>
      </c>
      <c r="F69" s="206" t="str">
        <f>IF($C69=0,"",SUMIFS(INPUT_DATA!AU:AU,INPUT_DATA!$A:$A,$C69,INPUT_DATA!$B:$B,"S"))</f>
        <v/>
      </c>
      <c r="G69" s="206" t="str">
        <f>IF($C69=0,"",SUMIFS(INPUT_DATA!AV:AV,INPUT_DATA!$A:$A,$C69,INPUT_DATA!$B:$B,"S"))</f>
        <v/>
      </c>
      <c r="H69" s="213" t="str">
        <f t="shared" si="1"/>
        <v/>
      </c>
      <c r="I69" s="206" t="str">
        <f>IF($C69=0,"",SUMIFS(INPUT_DATA!AX:AX,INPUT_DATA!$A:$A,$C69,INPUT_DATA!$B:$B,"S"))</f>
        <v/>
      </c>
      <c r="J69" s="206" t="str">
        <f>IF($C69=0,"",SUMIFS(INPUT_DATA!AY:AY,INPUT_DATA!$A:$A,$C69,INPUT_DATA!$B:$B,"S"))</f>
        <v/>
      </c>
      <c r="K69" s="206" t="str">
        <f>IF($C69=0,"",SUMIFS(INPUT_DATA!AZ:AZ,INPUT_DATA!$A:$A,$C69,INPUT_DATA!$B:$B,"S"))</f>
        <v/>
      </c>
      <c r="L69" s="206" t="str">
        <f>IF($C69=0,"",SUMIFS(INPUT_DATA!BA:BA,INPUT_DATA!$A:$A,$C69,INPUT_DATA!$B:$B,"S"))</f>
        <v/>
      </c>
      <c r="M69" s="206" t="str">
        <f>IF($C69=0,"",SUMIFS(INPUT_DATA!BB:BB,INPUT_DATA!$A:$A,$C69,INPUT_DATA!$B:$B,"S"))</f>
        <v/>
      </c>
      <c r="N69" s="206" t="str">
        <f>IF($C69=0,"",SUMIFS(INPUT_DATA!BC:BC,INPUT_DATA!$A:$A,$C69,INPUT_DATA!$B:$B,"S"))</f>
        <v/>
      </c>
      <c r="O69" s="206" t="str">
        <f>IF($C69=0,"",SUMIFS(INPUT_DATA!BD:BD,INPUT_DATA!$A:$A,$C69,INPUT_DATA!$B:$B,"S"))</f>
        <v/>
      </c>
      <c r="P69" s="206" t="str">
        <f>IF($C69=0,"",SUMIFS(INPUT_DATA!BE:BE,INPUT_DATA!$A:$A,$C69,INPUT_DATA!$B:$B,"S"))</f>
        <v/>
      </c>
      <c r="Q69" s="208" t="str">
        <f t="shared" si="2"/>
        <v/>
      </c>
      <c r="R69" s="209" t="str">
        <f>IF($C69=0,"",SUMIFS(INPUT_DATA!BG:BG,INPUT_DATA!$A:$A,$C69,INPUT_DATA!$B:$B,"S"))</f>
        <v/>
      </c>
      <c r="S69" s="209" t="str">
        <f>IF($C69=0,"",SUMIFS(INPUT_DATA!BH:BH,INPUT_DATA!$A:$A,$C69,INPUT_DATA!$B:$B,"S"))</f>
        <v/>
      </c>
      <c r="T69" s="208" t="str">
        <f t="shared" si="3"/>
        <v/>
      </c>
      <c r="U69" s="210" t="str">
        <f>IF($C69=0,"",SUMIFS(INPUT_DATA!BK:BK,INPUT_DATA!$A:$A,$C69,INPUT_DATA!$B:$B,"S"))</f>
        <v/>
      </c>
      <c r="V69" s="214" t="str">
        <f t="shared" si="4"/>
        <v/>
      </c>
      <c r="W69" s="212"/>
      <c r="X69" s="205" t="str">
        <f>IF($C69=0,"",SUMIFS(INPUT_DATA!AT:AT,INPUT_DATA!$A:$A,$C69,INPUT_DATA!$B:$B,"D"))</f>
        <v/>
      </c>
      <c r="Y69" s="206" t="str">
        <f>IF($C69=0,"",SUMIFS(INPUT_DATA!AU:AU,INPUT_DATA!$A:$A,$C69,INPUT_DATA!$B:$B,"D"))</f>
        <v/>
      </c>
      <c r="Z69" s="206" t="str">
        <f>IF($C69=0,"",SUMIFS(INPUT_DATA!AV:AV,INPUT_DATA!$A:$A,$C69,INPUT_DATA!$B:$B,"D"))</f>
        <v/>
      </c>
      <c r="AA69" s="207" t="str">
        <f t="shared" si="6"/>
        <v/>
      </c>
      <c r="AB69" s="206" t="str">
        <f>IF($C69=0,"",SUMIFS(INPUT_DATA!AX:AX,INPUT_DATA!$A:$A,$C69,INPUT_DATA!$B:$B,"D"))</f>
        <v/>
      </c>
      <c r="AC69" s="206" t="str">
        <f>IF($C69=0,"",SUMIFS(INPUT_DATA!AY:AY,INPUT_DATA!$A:$A,$C69,INPUT_DATA!$B:$B,"D"))</f>
        <v/>
      </c>
      <c r="AD69" s="206" t="str">
        <f>IF($C69=0,"",SUMIFS(INPUT_DATA!AZ:AZ,INPUT_DATA!$A:$A,$C69,INPUT_DATA!$B:$B,"D"))</f>
        <v/>
      </c>
      <c r="AE69" s="206" t="str">
        <f>IF($C69=0,"",SUMIFS(INPUT_DATA!BA:BA,INPUT_DATA!$A:$A,$C69,INPUT_DATA!$B:$B,"D"))</f>
        <v/>
      </c>
      <c r="AF69" s="206" t="str">
        <f>IF($C69=0,"",SUMIFS(INPUT_DATA!BB:BB,INPUT_DATA!$A:$A,$C69,INPUT_DATA!$B:$B,"D"))</f>
        <v/>
      </c>
      <c r="AG69" s="206" t="str">
        <f>IF($C69=0,"",SUMIFS(INPUT_DATA!BC:BC,INPUT_DATA!$A:$A,$C69,INPUT_DATA!$B:$B,"D"))</f>
        <v/>
      </c>
      <c r="AH69" s="206" t="str">
        <f>IF($C69=0,"",SUMIFS(INPUT_DATA!BD:BD,INPUT_DATA!$A:$A,$C69,INPUT_DATA!$B:$B,"D"))</f>
        <v/>
      </c>
      <c r="AI69" s="206" t="str">
        <f>IF($C69=0,"",SUMIFS(INPUT_DATA!BE:BE,INPUT_DATA!$A:$A,$C69,INPUT_DATA!$B:$B,"D"))</f>
        <v/>
      </c>
      <c r="AJ69" s="208" t="str">
        <f t="shared" si="7"/>
        <v/>
      </c>
      <c r="AK69" s="209" t="str">
        <f>IF($C69=0,"",SUMIFS(INPUT_DATA!BG:BG,INPUT_DATA!$A:$A,$C69,INPUT_DATA!$B:$B,"D"))</f>
        <v/>
      </c>
      <c r="AL69" s="209" t="str">
        <f>IF($C69=0,"",SUMIFS(INPUT_DATA!BH:BH,INPUT_DATA!$A:$A,$C69,INPUT_DATA!$B:$B,"D"))</f>
        <v/>
      </c>
      <c r="AM69" s="208" t="str">
        <f t="shared" si="8"/>
        <v/>
      </c>
      <c r="AN69" s="210" t="str">
        <f>IF($C69=0,"",SUMIFS(INPUT_DATA!BK:BK,INPUT_DATA!$A:$A,$C69,INPUT_DATA!$B:$B,"D"))</f>
        <v/>
      </c>
      <c r="AO69" s="211" t="str">
        <f t="shared" si="9"/>
        <v/>
      </c>
      <c r="AP69" s="212"/>
      <c r="AR69" s="211" t="str">
        <f t="shared" si="5"/>
        <v/>
      </c>
      <c r="AT69" s="203" t="str">
        <f>IF($C69=0,"",'02 - Monthly Asset Follow up'!E73+'02 - Monthly Asset Follow up'!F73-'02 - Monthly Asset Follow up'!V73+'02 - Monthly Asset Follow up'!Y73-H69)</f>
        <v/>
      </c>
      <c r="AU69" s="203" t="str">
        <f>IF($C69=0,"",'02 - Monthly Asset Follow up'!BB73+'02 - Monthly Asset Follow up'!BC73-'02 - Monthly Asset Follow up'!BR73+'02 - Monthly Asset Follow up'!BU73-AA69)</f>
        <v/>
      </c>
      <c r="AW69" s="215"/>
    </row>
    <row r="70" spans="2:49">
      <c r="B70" s="1573" t="str">
        <f t="shared" si="0"/>
        <v/>
      </c>
      <c r="C70" s="1574">
        <f>'02 - Monthly Asset Follow up'!B74</f>
        <v>0</v>
      </c>
      <c r="D70" s="212"/>
      <c r="E70" s="205" t="str">
        <f>IF($C70=0,"",SUMIFS(INPUT_DATA!AT:AT,INPUT_DATA!$A:$A,$C70,INPUT_DATA!$B:$B,"S"))</f>
        <v/>
      </c>
      <c r="F70" s="206" t="str">
        <f>IF($C70=0,"",SUMIFS(INPUT_DATA!AU:AU,INPUT_DATA!$A:$A,$C70,INPUT_DATA!$B:$B,"S"))</f>
        <v/>
      </c>
      <c r="G70" s="206" t="str">
        <f>IF($C70=0,"",SUMIFS(INPUT_DATA!AV:AV,INPUT_DATA!$A:$A,$C70,INPUT_DATA!$B:$B,"S"))</f>
        <v/>
      </c>
      <c r="H70" s="213" t="str">
        <f t="shared" si="1"/>
        <v/>
      </c>
      <c r="I70" s="206" t="str">
        <f>IF($C70=0,"",SUMIFS(INPUT_DATA!AX:AX,INPUT_DATA!$A:$A,$C70,INPUT_DATA!$B:$B,"S"))</f>
        <v/>
      </c>
      <c r="J70" s="206" t="str">
        <f>IF($C70=0,"",SUMIFS(INPUT_DATA!AY:AY,INPUT_DATA!$A:$A,$C70,INPUT_DATA!$B:$B,"S"))</f>
        <v/>
      </c>
      <c r="K70" s="206" t="str">
        <f>IF($C70=0,"",SUMIFS(INPUT_DATA!AZ:AZ,INPUT_DATA!$A:$A,$C70,INPUT_DATA!$B:$B,"S"))</f>
        <v/>
      </c>
      <c r="L70" s="206" t="str">
        <f>IF($C70=0,"",SUMIFS(INPUT_DATA!BA:BA,INPUT_DATA!$A:$A,$C70,INPUT_DATA!$B:$B,"S"))</f>
        <v/>
      </c>
      <c r="M70" s="206" t="str">
        <f>IF($C70=0,"",SUMIFS(INPUT_DATA!BB:BB,INPUT_DATA!$A:$A,$C70,INPUT_DATA!$B:$B,"S"))</f>
        <v/>
      </c>
      <c r="N70" s="206" t="str">
        <f>IF($C70=0,"",SUMIFS(INPUT_DATA!BC:BC,INPUT_DATA!$A:$A,$C70,INPUT_DATA!$B:$B,"S"))</f>
        <v/>
      </c>
      <c r="O70" s="206" t="str">
        <f>IF($C70=0,"",SUMIFS(INPUT_DATA!BD:BD,INPUT_DATA!$A:$A,$C70,INPUT_DATA!$B:$B,"S"))</f>
        <v/>
      </c>
      <c r="P70" s="206" t="str">
        <f>IF($C70=0,"",SUMIFS(INPUT_DATA!BE:BE,INPUT_DATA!$A:$A,$C70,INPUT_DATA!$B:$B,"S"))</f>
        <v/>
      </c>
      <c r="Q70" s="208" t="str">
        <f t="shared" si="2"/>
        <v/>
      </c>
      <c r="R70" s="209" t="str">
        <f>IF($C70=0,"",SUMIFS(INPUT_DATA!BG:BG,INPUT_DATA!$A:$A,$C70,INPUT_DATA!$B:$B,"S"))</f>
        <v/>
      </c>
      <c r="S70" s="209" t="str">
        <f>IF($C70=0,"",SUMIFS(INPUT_DATA!BH:BH,INPUT_DATA!$A:$A,$C70,INPUT_DATA!$B:$B,"S"))</f>
        <v/>
      </c>
      <c r="T70" s="208" t="str">
        <f t="shared" si="3"/>
        <v/>
      </c>
      <c r="U70" s="210" t="str">
        <f>IF($C70=0,"",SUMIFS(INPUT_DATA!BK:BK,INPUT_DATA!$A:$A,$C70,INPUT_DATA!$B:$B,"S"))</f>
        <v/>
      </c>
      <c r="V70" s="214" t="str">
        <f t="shared" si="4"/>
        <v/>
      </c>
      <c r="W70" s="212"/>
      <c r="X70" s="205" t="str">
        <f>IF($C70=0,"",SUMIFS(INPUT_DATA!AT:AT,INPUT_DATA!$A:$A,$C70,INPUT_DATA!$B:$B,"D"))</f>
        <v/>
      </c>
      <c r="Y70" s="206" t="str">
        <f>IF($C70=0,"",SUMIFS(INPUT_DATA!AU:AU,INPUT_DATA!$A:$A,$C70,INPUT_DATA!$B:$B,"D"))</f>
        <v/>
      </c>
      <c r="Z70" s="206" t="str">
        <f>IF($C70=0,"",SUMIFS(INPUT_DATA!AV:AV,INPUT_DATA!$A:$A,$C70,INPUT_DATA!$B:$B,"D"))</f>
        <v/>
      </c>
      <c r="AA70" s="207" t="str">
        <f t="shared" si="6"/>
        <v/>
      </c>
      <c r="AB70" s="206" t="str">
        <f>IF($C70=0,"",SUMIFS(INPUT_DATA!AX:AX,INPUT_DATA!$A:$A,$C70,INPUT_DATA!$B:$B,"D"))</f>
        <v/>
      </c>
      <c r="AC70" s="206" t="str">
        <f>IF($C70=0,"",SUMIFS(INPUT_DATA!AY:AY,INPUT_DATA!$A:$A,$C70,INPUT_DATA!$B:$B,"D"))</f>
        <v/>
      </c>
      <c r="AD70" s="206" t="str">
        <f>IF($C70=0,"",SUMIFS(INPUT_DATA!AZ:AZ,INPUT_DATA!$A:$A,$C70,INPUT_DATA!$B:$B,"D"))</f>
        <v/>
      </c>
      <c r="AE70" s="206" t="str">
        <f>IF($C70=0,"",SUMIFS(INPUT_DATA!BA:BA,INPUT_DATA!$A:$A,$C70,INPUT_DATA!$B:$B,"D"))</f>
        <v/>
      </c>
      <c r="AF70" s="206" t="str">
        <f>IF($C70=0,"",SUMIFS(INPUT_DATA!BB:BB,INPUT_DATA!$A:$A,$C70,INPUT_DATA!$B:$B,"D"))</f>
        <v/>
      </c>
      <c r="AG70" s="206" t="str">
        <f>IF($C70=0,"",SUMIFS(INPUT_DATA!BC:BC,INPUT_DATA!$A:$A,$C70,INPUT_DATA!$B:$B,"D"))</f>
        <v/>
      </c>
      <c r="AH70" s="206" t="str">
        <f>IF($C70=0,"",SUMIFS(INPUT_DATA!BD:BD,INPUT_DATA!$A:$A,$C70,INPUT_DATA!$B:$B,"D"))</f>
        <v/>
      </c>
      <c r="AI70" s="206" t="str">
        <f>IF($C70=0,"",SUMIFS(INPUT_DATA!BE:BE,INPUT_DATA!$A:$A,$C70,INPUT_DATA!$B:$B,"D"))</f>
        <v/>
      </c>
      <c r="AJ70" s="208" t="str">
        <f t="shared" si="7"/>
        <v/>
      </c>
      <c r="AK70" s="209" t="str">
        <f>IF($C70=0,"",SUMIFS(INPUT_DATA!BG:BG,INPUT_DATA!$A:$A,$C70,INPUT_DATA!$B:$B,"D"))</f>
        <v/>
      </c>
      <c r="AL70" s="209" t="str">
        <f>IF($C70=0,"",SUMIFS(INPUT_DATA!BH:BH,INPUT_DATA!$A:$A,$C70,INPUT_DATA!$B:$B,"D"))</f>
        <v/>
      </c>
      <c r="AM70" s="208" t="str">
        <f t="shared" si="8"/>
        <v/>
      </c>
      <c r="AN70" s="210" t="str">
        <f>IF($C70=0,"",SUMIFS(INPUT_DATA!BK:BK,INPUT_DATA!$A:$A,$C70,INPUT_DATA!$B:$B,"D"))</f>
        <v/>
      </c>
      <c r="AO70" s="211" t="str">
        <f t="shared" si="9"/>
        <v/>
      </c>
      <c r="AP70" s="212"/>
      <c r="AR70" s="211" t="str">
        <f t="shared" si="5"/>
        <v/>
      </c>
      <c r="AT70" s="203" t="str">
        <f>IF($C70=0,"",'02 - Monthly Asset Follow up'!E74+'02 - Monthly Asset Follow up'!F74-'02 - Monthly Asset Follow up'!V74+'02 - Monthly Asset Follow up'!Y74-H70)</f>
        <v/>
      </c>
      <c r="AU70" s="203" t="str">
        <f>IF($C70=0,"",'02 - Monthly Asset Follow up'!BB74+'02 - Monthly Asset Follow up'!BC74-'02 - Monthly Asset Follow up'!BR74+'02 - Monthly Asset Follow up'!BU74-AA70)</f>
        <v/>
      </c>
      <c r="AW70" s="215"/>
    </row>
    <row r="71" spans="2:49">
      <c r="B71" s="1573" t="str">
        <f t="shared" si="0"/>
        <v/>
      </c>
      <c r="C71" s="1574">
        <f>'02 - Monthly Asset Follow up'!B75</f>
        <v>0</v>
      </c>
      <c r="D71" s="212"/>
      <c r="E71" s="205" t="str">
        <f>IF($C71=0,"",SUMIFS(INPUT_DATA!AT:AT,INPUT_DATA!$A:$A,$C71,INPUT_DATA!$B:$B,"S"))</f>
        <v/>
      </c>
      <c r="F71" s="206" t="str">
        <f>IF($C71=0,"",SUMIFS(INPUT_DATA!AU:AU,INPUT_DATA!$A:$A,$C71,INPUT_DATA!$B:$B,"S"))</f>
        <v/>
      </c>
      <c r="G71" s="206" t="str">
        <f>IF($C71=0,"",SUMIFS(INPUT_DATA!AV:AV,INPUT_DATA!$A:$A,$C71,INPUT_DATA!$B:$B,"S"))</f>
        <v/>
      </c>
      <c r="H71" s="213" t="str">
        <f t="shared" si="1"/>
        <v/>
      </c>
      <c r="I71" s="206" t="str">
        <f>IF($C71=0,"",SUMIFS(INPUT_DATA!AX:AX,INPUT_DATA!$A:$A,$C71,INPUT_DATA!$B:$B,"S"))</f>
        <v/>
      </c>
      <c r="J71" s="206" t="str">
        <f>IF($C71=0,"",SUMIFS(INPUT_DATA!AY:AY,INPUT_DATA!$A:$A,$C71,INPUT_DATA!$B:$B,"S"))</f>
        <v/>
      </c>
      <c r="K71" s="206" t="str">
        <f>IF($C71=0,"",SUMIFS(INPUT_DATA!AZ:AZ,INPUT_DATA!$A:$A,$C71,INPUT_DATA!$B:$B,"S"))</f>
        <v/>
      </c>
      <c r="L71" s="206" t="str">
        <f>IF($C71=0,"",SUMIFS(INPUT_DATA!BA:BA,INPUT_DATA!$A:$A,$C71,INPUT_DATA!$B:$B,"S"))</f>
        <v/>
      </c>
      <c r="M71" s="206" t="str">
        <f>IF($C71=0,"",SUMIFS(INPUT_DATA!BB:BB,INPUT_DATA!$A:$A,$C71,INPUT_DATA!$B:$B,"S"))</f>
        <v/>
      </c>
      <c r="N71" s="206" t="str">
        <f>IF($C71=0,"",SUMIFS(INPUT_DATA!BC:BC,INPUT_DATA!$A:$A,$C71,INPUT_DATA!$B:$B,"S"))</f>
        <v/>
      </c>
      <c r="O71" s="206" t="str">
        <f>IF($C71=0,"",SUMIFS(INPUT_DATA!BD:BD,INPUT_DATA!$A:$A,$C71,INPUT_DATA!$B:$B,"S"))</f>
        <v/>
      </c>
      <c r="P71" s="206" t="str">
        <f>IF($C71=0,"",SUMIFS(INPUT_DATA!BE:BE,INPUT_DATA!$A:$A,$C71,INPUT_DATA!$B:$B,"S"))</f>
        <v/>
      </c>
      <c r="Q71" s="208" t="str">
        <f t="shared" si="2"/>
        <v/>
      </c>
      <c r="R71" s="209" t="str">
        <f>IF($C71=0,"",SUMIFS(INPUT_DATA!BG:BG,INPUT_DATA!$A:$A,$C71,INPUT_DATA!$B:$B,"S"))</f>
        <v/>
      </c>
      <c r="S71" s="209" t="str">
        <f>IF($C71=0,"",SUMIFS(INPUT_DATA!BH:BH,INPUT_DATA!$A:$A,$C71,INPUT_DATA!$B:$B,"S"))</f>
        <v/>
      </c>
      <c r="T71" s="208" t="str">
        <f t="shared" si="3"/>
        <v/>
      </c>
      <c r="U71" s="210" t="str">
        <f>IF($C71=0,"",SUMIFS(INPUT_DATA!BK:BK,INPUT_DATA!$A:$A,$C71,INPUT_DATA!$B:$B,"S"))</f>
        <v/>
      </c>
      <c r="V71" s="214" t="str">
        <f t="shared" si="4"/>
        <v/>
      </c>
      <c r="W71" s="212"/>
      <c r="X71" s="205" t="str">
        <f>IF($C71=0,"",SUMIFS(INPUT_DATA!AT:AT,INPUT_DATA!$A:$A,$C71,INPUT_DATA!$B:$B,"D"))</f>
        <v/>
      </c>
      <c r="Y71" s="206" t="str">
        <f>IF($C71=0,"",SUMIFS(INPUT_DATA!AU:AU,INPUT_DATA!$A:$A,$C71,INPUT_DATA!$B:$B,"D"))</f>
        <v/>
      </c>
      <c r="Z71" s="206" t="str">
        <f>IF($C71=0,"",SUMIFS(INPUT_DATA!AV:AV,INPUT_DATA!$A:$A,$C71,INPUT_DATA!$B:$B,"D"))</f>
        <v/>
      </c>
      <c r="AA71" s="207" t="str">
        <f t="shared" si="6"/>
        <v/>
      </c>
      <c r="AB71" s="206" t="str">
        <f>IF($C71=0,"",SUMIFS(INPUT_DATA!AX:AX,INPUT_DATA!$A:$A,$C71,INPUT_DATA!$B:$B,"D"))</f>
        <v/>
      </c>
      <c r="AC71" s="206" t="str">
        <f>IF($C71=0,"",SUMIFS(INPUT_DATA!AY:AY,INPUT_DATA!$A:$A,$C71,INPUT_DATA!$B:$B,"D"))</f>
        <v/>
      </c>
      <c r="AD71" s="206" t="str">
        <f>IF($C71=0,"",SUMIFS(INPUT_DATA!AZ:AZ,INPUT_DATA!$A:$A,$C71,INPUT_DATA!$B:$B,"D"))</f>
        <v/>
      </c>
      <c r="AE71" s="206" t="str">
        <f>IF($C71=0,"",SUMIFS(INPUT_DATA!BA:BA,INPUT_DATA!$A:$A,$C71,INPUT_DATA!$B:$B,"D"))</f>
        <v/>
      </c>
      <c r="AF71" s="206" t="str">
        <f>IF($C71=0,"",SUMIFS(INPUT_DATA!BB:BB,INPUT_DATA!$A:$A,$C71,INPUT_DATA!$B:$B,"D"))</f>
        <v/>
      </c>
      <c r="AG71" s="206" t="str">
        <f>IF($C71=0,"",SUMIFS(INPUT_DATA!BC:BC,INPUT_DATA!$A:$A,$C71,INPUT_DATA!$B:$B,"D"))</f>
        <v/>
      </c>
      <c r="AH71" s="206" t="str">
        <f>IF($C71=0,"",SUMIFS(INPUT_DATA!BD:BD,INPUT_DATA!$A:$A,$C71,INPUT_DATA!$B:$B,"D"))</f>
        <v/>
      </c>
      <c r="AI71" s="206" t="str">
        <f>IF($C71=0,"",SUMIFS(INPUT_DATA!BE:BE,INPUT_DATA!$A:$A,$C71,INPUT_DATA!$B:$B,"D"))</f>
        <v/>
      </c>
      <c r="AJ71" s="208" t="str">
        <f t="shared" si="7"/>
        <v/>
      </c>
      <c r="AK71" s="209" t="str">
        <f>IF($C71=0,"",SUMIFS(INPUT_DATA!BG:BG,INPUT_DATA!$A:$A,$C71,INPUT_DATA!$B:$B,"D"))</f>
        <v/>
      </c>
      <c r="AL71" s="209" t="str">
        <f>IF($C71=0,"",SUMIFS(INPUT_DATA!BH:BH,INPUT_DATA!$A:$A,$C71,INPUT_DATA!$B:$B,"D"))</f>
        <v/>
      </c>
      <c r="AM71" s="208" t="str">
        <f t="shared" si="8"/>
        <v/>
      </c>
      <c r="AN71" s="210" t="str">
        <f>IF($C71=0,"",SUMIFS(INPUT_DATA!BK:BK,INPUT_DATA!$A:$A,$C71,INPUT_DATA!$B:$B,"D"))</f>
        <v/>
      </c>
      <c r="AO71" s="211" t="str">
        <f t="shared" si="9"/>
        <v/>
      </c>
      <c r="AP71" s="212"/>
      <c r="AR71" s="211" t="str">
        <f t="shared" si="5"/>
        <v/>
      </c>
      <c r="AT71" s="203" t="str">
        <f>IF($C71=0,"",'02 - Monthly Asset Follow up'!E75+'02 - Monthly Asset Follow up'!F75-'02 - Monthly Asset Follow up'!V75+'02 - Monthly Asset Follow up'!Y75-H71)</f>
        <v/>
      </c>
      <c r="AU71" s="203" t="str">
        <f>IF($C71=0,"",'02 - Monthly Asset Follow up'!BB75+'02 - Monthly Asset Follow up'!BC75-'02 - Monthly Asset Follow up'!BR75+'02 - Monthly Asset Follow up'!BU75-AA71)</f>
        <v/>
      </c>
      <c r="AW71" s="215"/>
    </row>
    <row r="72" spans="2:49">
      <c r="B72" s="1573" t="str">
        <f t="shared" si="0"/>
        <v/>
      </c>
      <c r="C72" s="1574">
        <f>'02 - Monthly Asset Follow up'!B76</f>
        <v>0</v>
      </c>
      <c r="D72" s="212"/>
      <c r="E72" s="205" t="str">
        <f>IF($C72=0,"",SUMIFS(INPUT_DATA!AT:AT,INPUT_DATA!$A:$A,$C72,INPUT_DATA!$B:$B,"S"))</f>
        <v/>
      </c>
      <c r="F72" s="206" t="str">
        <f>IF($C72=0,"",SUMIFS(INPUT_DATA!AU:AU,INPUT_DATA!$A:$A,$C72,INPUT_DATA!$B:$B,"S"))</f>
        <v/>
      </c>
      <c r="G72" s="206" t="str">
        <f>IF($C72=0,"",SUMIFS(INPUT_DATA!AV:AV,INPUT_DATA!$A:$A,$C72,INPUT_DATA!$B:$B,"S"))</f>
        <v/>
      </c>
      <c r="H72" s="213" t="str">
        <f t="shared" si="1"/>
        <v/>
      </c>
      <c r="I72" s="206" t="str">
        <f>IF($C72=0,"",SUMIFS(INPUT_DATA!AX:AX,INPUT_DATA!$A:$A,$C72,INPUT_DATA!$B:$B,"S"))</f>
        <v/>
      </c>
      <c r="J72" s="206" t="str">
        <f>IF($C72=0,"",SUMIFS(INPUT_DATA!AY:AY,INPUT_DATA!$A:$A,$C72,INPUT_DATA!$B:$B,"S"))</f>
        <v/>
      </c>
      <c r="K72" s="206" t="str">
        <f>IF($C72=0,"",SUMIFS(INPUT_DATA!AZ:AZ,INPUT_DATA!$A:$A,$C72,INPUT_DATA!$B:$B,"S"))</f>
        <v/>
      </c>
      <c r="L72" s="206" t="str">
        <f>IF($C72=0,"",SUMIFS(INPUT_DATA!BA:BA,INPUT_DATA!$A:$A,$C72,INPUT_DATA!$B:$B,"S"))</f>
        <v/>
      </c>
      <c r="M72" s="206" t="str">
        <f>IF($C72=0,"",SUMIFS(INPUT_DATA!BB:BB,INPUT_DATA!$A:$A,$C72,INPUT_DATA!$B:$B,"S"))</f>
        <v/>
      </c>
      <c r="N72" s="206" t="str">
        <f>IF($C72=0,"",SUMIFS(INPUT_DATA!BC:BC,INPUT_DATA!$A:$A,$C72,INPUT_DATA!$B:$B,"S"))</f>
        <v/>
      </c>
      <c r="O72" s="206" t="str">
        <f>IF($C72=0,"",SUMIFS(INPUT_DATA!BD:BD,INPUT_DATA!$A:$A,$C72,INPUT_DATA!$B:$B,"S"))</f>
        <v/>
      </c>
      <c r="P72" s="206" t="str">
        <f>IF($C72=0,"",SUMIFS(INPUT_DATA!BE:BE,INPUT_DATA!$A:$A,$C72,INPUT_DATA!$B:$B,"S"))</f>
        <v/>
      </c>
      <c r="Q72" s="208" t="str">
        <f t="shared" si="2"/>
        <v/>
      </c>
      <c r="R72" s="209" t="str">
        <f>IF($C72=0,"",SUMIFS(INPUT_DATA!BG:BG,INPUT_DATA!$A:$A,$C72,INPUT_DATA!$B:$B,"S"))</f>
        <v/>
      </c>
      <c r="S72" s="209" t="str">
        <f>IF($C72=0,"",SUMIFS(INPUT_DATA!BH:BH,INPUT_DATA!$A:$A,$C72,INPUT_DATA!$B:$B,"S"))</f>
        <v/>
      </c>
      <c r="T72" s="208" t="str">
        <f t="shared" si="3"/>
        <v/>
      </c>
      <c r="U72" s="210" t="str">
        <f>IF($C72=0,"",SUMIFS(INPUT_DATA!BK:BK,INPUT_DATA!$A:$A,$C72,INPUT_DATA!$B:$B,"S"))</f>
        <v/>
      </c>
      <c r="V72" s="214" t="str">
        <f t="shared" si="4"/>
        <v/>
      </c>
      <c r="W72" s="212"/>
      <c r="X72" s="205" t="str">
        <f>IF($C72=0,"",SUMIFS(INPUT_DATA!AT:AT,INPUT_DATA!$A:$A,$C72,INPUT_DATA!$B:$B,"D"))</f>
        <v/>
      </c>
      <c r="Y72" s="206" t="str">
        <f>IF($C72=0,"",SUMIFS(INPUT_DATA!AU:AU,INPUT_DATA!$A:$A,$C72,INPUT_DATA!$B:$B,"D"))</f>
        <v/>
      </c>
      <c r="Z72" s="206" t="str">
        <f>IF($C72=0,"",SUMIFS(INPUT_DATA!AV:AV,INPUT_DATA!$A:$A,$C72,INPUT_DATA!$B:$B,"D"))</f>
        <v/>
      </c>
      <c r="AA72" s="207" t="str">
        <f t="shared" si="6"/>
        <v/>
      </c>
      <c r="AB72" s="206" t="str">
        <f>IF($C72=0,"",SUMIFS(INPUT_DATA!AX:AX,INPUT_DATA!$A:$A,$C72,INPUT_DATA!$B:$B,"D"))</f>
        <v/>
      </c>
      <c r="AC72" s="206" t="str">
        <f>IF($C72=0,"",SUMIFS(INPUT_DATA!AY:AY,INPUT_DATA!$A:$A,$C72,INPUT_DATA!$B:$B,"D"))</f>
        <v/>
      </c>
      <c r="AD72" s="206" t="str">
        <f>IF($C72=0,"",SUMIFS(INPUT_DATA!AZ:AZ,INPUT_DATA!$A:$A,$C72,INPUT_DATA!$B:$B,"D"))</f>
        <v/>
      </c>
      <c r="AE72" s="206" t="str">
        <f>IF($C72=0,"",SUMIFS(INPUT_DATA!BA:BA,INPUT_DATA!$A:$A,$C72,INPUT_DATA!$B:$B,"D"))</f>
        <v/>
      </c>
      <c r="AF72" s="206" t="str">
        <f>IF($C72=0,"",SUMIFS(INPUT_DATA!BB:BB,INPUT_DATA!$A:$A,$C72,INPUT_DATA!$B:$B,"D"))</f>
        <v/>
      </c>
      <c r="AG72" s="206" t="str">
        <f>IF($C72=0,"",SUMIFS(INPUT_DATA!BC:BC,INPUT_DATA!$A:$A,$C72,INPUT_DATA!$B:$B,"D"))</f>
        <v/>
      </c>
      <c r="AH72" s="206" t="str">
        <f>IF($C72=0,"",SUMIFS(INPUT_DATA!BD:BD,INPUT_DATA!$A:$A,$C72,INPUT_DATA!$B:$B,"D"))</f>
        <v/>
      </c>
      <c r="AI72" s="206" t="str">
        <f>IF($C72=0,"",SUMIFS(INPUT_DATA!BE:BE,INPUT_DATA!$A:$A,$C72,INPUT_DATA!$B:$B,"D"))</f>
        <v/>
      </c>
      <c r="AJ72" s="208" t="str">
        <f t="shared" si="7"/>
        <v/>
      </c>
      <c r="AK72" s="209" t="str">
        <f>IF($C72=0,"",SUMIFS(INPUT_DATA!BG:BG,INPUT_DATA!$A:$A,$C72,INPUT_DATA!$B:$B,"D"))</f>
        <v/>
      </c>
      <c r="AL72" s="209" t="str">
        <f>IF($C72=0,"",SUMIFS(INPUT_DATA!BH:BH,INPUT_DATA!$A:$A,$C72,INPUT_DATA!$B:$B,"D"))</f>
        <v/>
      </c>
      <c r="AM72" s="208" t="str">
        <f t="shared" si="8"/>
        <v/>
      </c>
      <c r="AN72" s="210" t="str">
        <f>IF($C72=0,"",SUMIFS(INPUT_DATA!BK:BK,INPUT_DATA!$A:$A,$C72,INPUT_DATA!$B:$B,"D"))</f>
        <v/>
      </c>
      <c r="AO72" s="211" t="str">
        <f t="shared" si="9"/>
        <v/>
      </c>
      <c r="AP72" s="212"/>
      <c r="AR72" s="211" t="str">
        <f t="shared" si="5"/>
        <v/>
      </c>
      <c r="AT72" s="203" t="str">
        <f>IF($C72=0,"",'02 - Monthly Asset Follow up'!E76+'02 - Monthly Asset Follow up'!F76-'02 - Monthly Asset Follow up'!V76+'02 - Monthly Asset Follow up'!Y76-H72)</f>
        <v/>
      </c>
      <c r="AU72" s="203" t="str">
        <f>IF($C72=0,"",'02 - Monthly Asset Follow up'!BB76+'02 - Monthly Asset Follow up'!BC76-'02 - Monthly Asset Follow up'!BR76+'02 - Monthly Asset Follow up'!BU76-AA72)</f>
        <v/>
      </c>
      <c r="AW72" s="215"/>
    </row>
    <row r="73" spans="2:49">
      <c r="B73" s="1573" t="str">
        <f t="shared" si="0"/>
        <v/>
      </c>
      <c r="C73" s="1574">
        <f>'02 - Monthly Asset Follow up'!B77</f>
        <v>0</v>
      </c>
      <c r="D73" s="212"/>
      <c r="E73" s="205" t="str">
        <f>IF($C73=0,"",SUMIFS(INPUT_DATA!AT:AT,INPUT_DATA!$A:$A,$C73,INPUT_DATA!$B:$B,"S"))</f>
        <v/>
      </c>
      <c r="F73" s="206" t="str">
        <f>IF($C73=0,"",SUMIFS(INPUT_DATA!AU:AU,INPUT_DATA!$A:$A,$C73,INPUT_DATA!$B:$B,"S"))</f>
        <v/>
      </c>
      <c r="G73" s="206" t="str">
        <f>IF($C73=0,"",SUMIFS(INPUT_DATA!AV:AV,INPUT_DATA!$A:$A,$C73,INPUT_DATA!$B:$B,"S"))</f>
        <v/>
      </c>
      <c r="H73" s="213" t="str">
        <f t="shared" si="1"/>
        <v/>
      </c>
      <c r="I73" s="206" t="str">
        <f>IF($C73=0,"",SUMIFS(INPUT_DATA!AX:AX,INPUT_DATA!$A:$A,$C73,INPUT_DATA!$B:$B,"S"))</f>
        <v/>
      </c>
      <c r="J73" s="206" t="str">
        <f>IF($C73=0,"",SUMIFS(INPUT_DATA!AY:AY,INPUT_DATA!$A:$A,$C73,INPUT_DATA!$B:$B,"S"))</f>
        <v/>
      </c>
      <c r="K73" s="206" t="str">
        <f>IF($C73=0,"",SUMIFS(INPUT_DATA!AZ:AZ,INPUT_DATA!$A:$A,$C73,INPUT_DATA!$B:$B,"S"))</f>
        <v/>
      </c>
      <c r="L73" s="206" t="str">
        <f>IF($C73=0,"",SUMIFS(INPUT_DATA!BA:BA,INPUT_DATA!$A:$A,$C73,INPUT_DATA!$B:$B,"S"))</f>
        <v/>
      </c>
      <c r="M73" s="206" t="str">
        <f>IF($C73=0,"",SUMIFS(INPUT_DATA!BB:BB,INPUT_DATA!$A:$A,$C73,INPUT_DATA!$B:$B,"S"))</f>
        <v/>
      </c>
      <c r="N73" s="206" t="str">
        <f>IF($C73=0,"",SUMIFS(INPUT_DATA!BC:BC,INPUT_DATA!$A:$A,$C73,INPUT_DATA!$B:$B,"S"))</f>
        <v/>
      </c>
      <c r="O73" s="206" t="str">
        <f>IF($C73=0,"",SUMIFS(INPUT_DATA!BD:BD,INPUT_DATA!$A:$A,$C73,INPUT_DATA!$B:$B,"S"))</f>
        <v/>
      </c>
      <c r="P73" s="206" t="str">
        <f>IF($C73=0,"",SUMIFS(INPUT_DATA!BE:BE,INPUT_DATA!$A:$A,$C73,INPUT_DATA!$B:$B,"S"))</f>
        <v/>
      </c>
      <c r="Q73" s="208" t="str">
        <f t="shared" si="2"/>
        <v/>
      </c>
      <c r="R73" s="209" t="str">
        <f>IF($C73=0,"",SUMIFS(INPUT_DATA!BG:BG,INPUT_DATA!$A:$A,$C73,INPUT_DATA!$B:$B,"S"))</f>
        <v/>
      </c>
      <c r="S73" s="209" t="str">
        <f>IF($C73=0,"",SUMIFS(INPUT_DATA!BH:BH,INPUT_DATA!$A:$A,$C73,INPUT_DATA!$B:$B,"S"))</f>
        <v/>
      </c>
      <c r="T73" s="208" t="str">
        <f t="shared" si="3"/>
        <v/>
      </c>
      <c r="U73" s="210" t="str">
        <f>IF($C73=0,"",SUMIFS(INPUT_DATA!BK:BK,INPUT_DATA!$A:$A,$C73,INPUT_DATA!$B:$B,"S"))</f>
        <v/>
      </c>
      <c r="V73" s="214" t="str">
        <f t="shared" si="4"/>
        <v/>
      </c>
      <c r="W73" s="212"/>
      <c r="X73" s="205" t="str">
        <f>IF($C73=0,"",SUMIFS(INPUT_DATA!AT:AT,INPUT_DATA!$A:$A,$C73,INPUT_DATA!$B:$B,"D"))</f>
        <v/>
      </c>
      <c r="Y73" s="206" t="str">
        <f>IF($C73=0,"",SUMIFS(INPUT_DATA!AU:AU,INPUT_DATA!$A:$A,$C73,INPUT_DATA!$B:$B,"D"))</f>
        <v/>
      </c>
      <c r="Z73" s="206" t="str">
        <f>IF($C73=0,"",SUMIFS(INPUT_DATA!AV:AV,INPUT_DATA!$A:$A,$C73,INPUT_DATA!$B:$B,"D"))</f>
        <v/>
      </c>
      <c r="AA73" s="207" t="str">
        <f t="shared" si="6"/>
        <v/>
      </c>
      <c r="AB73" s="206" t="str">
        <f>IF($C73=0,"",SUMIFS(INPUT_DATA!AX:AX,INPUT_DATA!$A:$A,$C73,INPUT_DATA!$B:$B,"D"))</f>
        <v/>
      </c>
      <c r="AC73" s="206" t="str">
        <f>IF($C73=0,"",SUMIFS(INPUT_DATA!AY:AY,INPUT_DATA!$A:$A,$C73,INPUT_DATA!$B:$B,"D"))</f>
        <v/>
      </c>
      <c r="AD73" s="206" t="str">
        <f>IF($C73=0,"",SUMIFS(INPUT_DATA!AZ:AZ,INPUT_DATA!$A:$A,$C73,INPUT_DATA!$B:$B,"D"))</f>
        <v/>
      </c>
      <c r="AE73" s="206" t="str">
        <f>IF($C73=0,"",SUMIFS(INPUT_DATA!BA:BA,INPUT_DATA!$A:$A,$C73,INPUT_DATA!$B:$B,"D"))</f>
        <v/>
      </c>
      <c r="AF73" s="206" t="str">
        <f>IF($C73=0,"",SUMIFS(INPUT_DATA!BB:BB,INPUT_DATA!$A:$A,$C73,INPUT_DATA!$B:$B,"D"))</f>
        <v/>
      </c>
      <c r="AG73" s="206" t="str">
        <f>IF($C73=0,"",SUMIFS(INPUT_DATA!BC:BC,INPUT_DATA!$A:$A,$C73,INPUT_DATA!$B:$B,"D"))</f>
        <v/>
      </c>
      <c r="AH73" s="206" t="str">
        <f>IF($C73=0,"",SUMIFS(INPUT_DATA!BD:BD,INPUT_DATA!$A:$A,$C73,INPUT_DATA!$B:$B,"D"))</f>
        <v/>
      </c>
      <c r="AI73" s="206" t="str">
        <f>IF($C73=0,"",SUMIFS(INPUT_DATA!BE:BE,INPUT_DATA!$A:$A,$C73,INPUT_DATA!$B:$B,"D"))</f>
        <v/>
      </c>
      <c r="AJ73" s="208" t="str">
        <f t="shared" si="7"/>
        <v/>
      </c>
      <c r="AK73" s="209" t="str">
        <f>IF($C73=0,"",SUMIFS(INPUT_DATA!BG:BG,INPUT_DATA!$A:$A,$C73,INPUT_DATA!$B:$B,"D"))</f>
        <v/>
      </c>
      <c r="AL73" s="209" t="str">
        <f>IF($C73=0,"",SUMIFS(INPUT_DATA!BH:BH,INPUT_DATA!$A:$A,$C73,INPUT_DATA!$B:$B,"D"))</f>
        <v/>
      </c>
      <c r="AM73" s="208" t="str">
        <f t="shared" si="8"/>
        <v/>
      </c>
      <c r="AN73" s="210" t="str">
        <f>IF($C73=0,"",SUMIFS(INPUT_DATA!BK:BK,INPUT_DATA!$A:$A,$C73,INPUT_DATA!$B:$B,"D"))</f>
        <v/>
      </c>
      <c r="AO73" s="211" t="str">
        <f t="shared" si="9"/>
        <v/>
      </c>
      <c r="AP73" s="212"/>
      <c r="AR73" s="211" t="str">
        <f t="shared" si="5"/>
        <v/>
      </c>
      <c r="AT73" s="203" t="str">
        <f>IF($C73=0,"",'02 - Monthly Asset Follow up'!E77+'02 - Monthly Asset Follow up'!F77-'02 - Monthly Asset Follow up'!V77+'02 - Monthly Asset Follow up'!Y77-H73)</f>
        <v/>
      </c>
      <c r="AU73" s="203" t="str">
        <f>IF($C73=0,"",'02 - Monthly Asset Follow up'!BB77+'02 - Monthly Asset Follow up'!BC77-'02 - Monthly Asset Follow up'!BR77+'02 - Monthly Asset Follow up'!BU77-AA73)</f>
        <v/>
      </c>
      <c r="AW73" s="215"/>
    </row>
    <row r="74" spans="2:49">
      <c r="B74" s="1573" t="str">
        <f t="shared" si="0"/>
        <v/>
      </c>
      <c r="C74" s="1574">
        <f>'02 - Monthly Asset Follow up'!B78</f>
        <v>0</v>
      </c>
      <c r="D74" s="212"/>
      <c r="E74" s="205" t="str">
        <f>IF($C74=0,"",SUMIFS(INPUT_DATA!AT:AT,INPUT_DATA!$A:$A,$C74,INPUT_DATA!$B:$B,"S"))</f>
        <v/>
      </c>
      <c r="F74" s="206" t="str">
        <f>IF($C74=0,"",SUMIFS(INPUT_DATA!AU:AU,INPUT_DATA!$A:$A,$C74,INPUT_DATA!$B:$B,"S"))</f>
        <v/>
      </c>
      <c r="G74" s="206" t="str">
        <f>IF($C74=0,"",SUMIFS(INPUT_DATA!AV:AV,INPUT_DATA!$A:$A,$C74,INPUT_DATA!$B:$B,"S"))</f>
        <v/>
      </c>
      <c r="H74" s="213" t="str">
        <f t="shared" si="1"/>
        <v/>
      </c>
      <c r="I74" s="206" t="str">
        <f>IF($C74=0,"",SUMIFS(INPUT_DATA!AX:AX,INPUT_DATA!$A:$A,$C74,INPUT_DATA!$B:$B,"S"))</f>
        <v/>
      </c>
      <c r="J74" s="206" t="str">
        <f>IF($C74=0,"",SUMIFS(INPUT_DATA!AY:AY,INPUT_DATA!$A:$A,$C74,INPUT_DATA!$B:$B,"S"))</f>
        <v/>
      </c>
      <c r="K74" s="206" t="str">
        <f>IF($C74=0,"",SUMIFS(INPUT_DATA!AZ:AZ,INPUT_DATA!$A:$A,$C74,INPUT_DATA!$B:$B,"S"))</f>
        <v/>
      </c>
      <c r="L74" s="206" t="str">
        <f>IF($C74=0,"",SUMIFS(INPUT_DATA!BA:BA,INPUT_DATA!$A:$A,$C74,INPUT_DATA!$B:$B,"S"))</f>
        <v/>
      </c>
      <c r="M74" s="206" t="str">
        <f>IF($C74=0,"",SUMIFS(INPUT_DATA!BB:BB,INPUT_DATA!$A:$A,$C74,INPUT_DATA!$B:$B,"S"))</f>
        <v/>
      </c>
      <c r="N74" s="206" t="str">
        <f>IF($C74=0,"",SUMIFS(INPUT_DATA!BC:BC,INPUT_DATA!$A:$A,$C74,INPUT_DATA!$B:$B,"S"))</f>
        <v/>
      </c>
      <c r="O74" s="206" t="str">
        <f>IF($C74=0,"",SUMIFS(INPUT_DATA!BD:BD,INPUT_DATA!$A:$A,$C74,INPUT_DATA!$B:$B,"S"))</f>
        <v/>
      </c>
      <c r="P74" s="206" t="str">
        <f>IF($C74=0,"",SUMIFS(INPUT_DATA!BE:BE,INPUT_DATA!$A:$A,$C74,INPUT_DATA!$B:$B,"S"))</f>
        <v/>
      </c>
      <c r="Q74" s="208" t="str">
        <f t="shared" si="2"/>
        <v/>
      </c>
      <c r="R74" s="209" t="str">
        <f>IF($C74=0,"",SUMIFS(INPUT_DATA!BG:BG,INPUT_DATA!$A:$A,$C74,INPUT_DATA!$B:$B,"S"))</f>
        <v/>
      </c>
      <c r="S74" s="209" t="str">
        <f>IF($C74=0,"",SUMIFS(INPUT_DATA!BH:BH,INPUT_DATA!$A:$A,$C74,INPUT_DATA!$B:$B,"S"))</f>
        <v/>
      </c>
      <c r="T74" s="208" t="str">
        <f t="shared" si="3"/>
        <v/>
      </c>
      <c r="U74" s="210" t="str">
        <f>IF($C74=0,"",SUMIFS(INPUT_DATA!BK:BK,INPUT_DATA!$A:$A,$C74,INPUT_DATA!$B:$B,"S"))</f>
        <v/>
      </c>
      <c r="V74" s="214" t="str">
        <f t="shared" si="4"/>
        <v/>
      </c>
      <c r="W74" s="212"/>
      <c r="X74" s="205" t="str">
        <f>IF($C74=0,"",SUMIFS(INPUT_DATA!AT:AT,INPUT_DATA!$A:$A,$C74,INPUT_DATA!$B:$B,"D"))</f>
        <v/>
      </c>
      <c r="Y74" s="206" t="str">
        <f>IF($C74=0,"",SUMIFS(INPUT_DATA!AU:AU,INPUT_DATA!$A:$A,$C74,INPUT_DATA!$B:$B,"D"))</f>
        <v/>
      </c>
      <c r="Z74" s="206" t="str">
        <f>IF($C74=0,"",SUMIFS(INPUT_DATA!AV:AV,INPUT_DATA!$A:$A,$C74,INPUT_DATA!$B:$B,"D"))</f>
        <v/>
      </c>
      <c r="AA74" s="207" t="str">
        <f t="shared" si="6"/>
        <v/>
      </c>
      <c r="AB74" s="206" t="str">
        <f>IF($C74=0,"",SUMIFS(INPUT_DATA!AX:AX,INPUT_DATA!$A:$A,$C74,INPUT_DATA!$B:$B,"D"))</f>
        <v/>
      </c>
      <c r="AC74" s="206" t="str">
        <f>IF($C74=0,"",SUMIFS(INPUT_DATA!AY:AY,INPUT_DATA!$A:$A,$C74,INPUT_DATA!$B:$B,"D"))</f>
        <v/>
      </c>
      <c r="AD74" s="206" t="str">
        <f>IF($C74=0,"",SUMIFS(INPUT_DATA!AZ:AZ,INPUT_DATA!$A:$A,$C74,INPUT_DATA!$B:$B,"D"))</f>
        <v/>
      </c>
      <c r="AE74" s="206" t="str">
        <f>IF($C74=0,"",SUMIFS(INPUT_DATA!BA:BA,INPUT_DATA!$A:$A,$C74,INPUT_DATA!$B:$B,"D"))</f>
        <v/>
      </c>
      <c r="AF74" s="206" t="str">
        <f>IF($C74=0,"",SUMIFS(INPUT_DATA!BB:BB,INPUT_DATA!$A:$A,$C74,INPUT_DATA!$B:$B,"D"))</f>
        <v/>
      </c>
      <c r="AG74" s="206" t="str">
        <f>IF($C74=0,"",SUMIFS(INPUT_DATA!BC:BC,INPUT_DATA!$A:$A,$C74,INPUT_DATA!$B:$B,"D"))</f>
        <v/>
      </c>
      <c r="AH74" s="206" t="str">
        <f>IF($C74=0,"",SUMIFS(INPUT_DATA!BD:BD,INPUT_DATA!$A:$A,$C74,INPUT_DATA!$B:$B,"D"))</f>
        <v/>
      </c>
      <c r="AI74" s="206" t="str">
        <f>IF($C74=0,"",SUMIFS(INPUT_DATA!BE:BE,INPUT_DATA!$A:$A,$C74,INPUT_DATA!$B:$B,"D"))</f>
        <v/>
      </c>
      <c r="AJ74" s="208" t="str">
        <f t="shared" si="7"/>
        <v/>
      </c>
      <c r="AK74" s="209" t="str">
        <f>IF($C74=0,"",SUMIFS(INPUT_DATA!BG:BG,INPUT_DATA!$A:$A,$C74,INPUT_DATA!$B:$B,"D"))</f>
        <v/>
      </c>
      <c r="AL74" s="209" t="str">
        <f>IF($C74=0,"",SUMIFS(INPUT_DATA!BH:BH,INPUT_DATA!$A:$A,$C74,INPUT_DATA!$B:$B,"D"))</f>
        <v/>
      </c>
      <c r="AM74" s="208" t="str">
        <f t="shared" si="8"/>
        <v/>
      </c>
      <c r="AN74" s="210" t="str">
        <f>IF($C74=0,"",SUMIFS(INPUT_DATA!BK:BK,INPUT_DATA!$A:$A,$C74,INPUT_DATA!$B:$B,"D"))</f>
        <v/>
      </c>
      <c r="AO74" s="211" t="str">
        <f t="shared" si="9"/>
        <v/>
      </c>
      <c r="AP74" s="212"/>
      <c r="AR74" s="211" t="str">
        <f t="shared" si="5"/>
        <v/>
      </c>
      <c r="AT74" s="203" t="str">
        <f>IF($C74=0,"",'02 - Monthly Asset Follow up'!E78+'02 - Monthly Asset Follow up'!F78-'02 - Monthly Asset Follow up'!V78+'02 - Monthly Asset Follow up'!Y78-H74)</f>
        <v/>
      </c>
      <c r="AU74" s="203" t="str">
        <f>IF($C74=0,"",'02 - Monthly Asset Follow up'!BB78+'02 - Monthly Asset Follow up'!BC78-'02 - Monthly Asset Follow up'!BR78+'02 - Monthly Asset Follow up'!BU78-AA74)</f>
        <v/>
      </c>
      <c r="AW74" s="215"/>
    </row>
    <row r="75" spans="2:49">
      <c r="B75" s="1573" t="str">
        <f t="shared" si="0"/>
        <v/>
      </c>
      <c r="C75" s="1574">
        <f>'02 - Monthly Asset Follow up'!B79</f>
        <v>0</v>
      </c>
      <c r="D75" s="212"/>
      <c r="E75" s="205" t="str">
        <f>IF($C75=0,"",SUMIFS(INPUT_DATA!AT:AT,INPUT_DATA!$A:$A,$C75,INPUT_DATA!$B:$B,"S"))</f>
        <v/>
      </c>
      <c r="F75" s="206" t="str">
        <f>IF($C75=0,"",SUMIFS(INPUT_DATA!AU:AU,INPUT_DATA!$A:$A,$C75,INPUT_DATA!$B:$B,"S"))</f>
        <v/>
      </c>
      <c r="G75" s="206" t="str">
        <f>IF($C75=0,"",SUMIFS(INPUT_DATA!AV:AV,INPUT_DATA!$A:$A,$C75,INPUT_DATA!$B:$B,"S"))</f>
        <v/>
      </c>
      <c r="H75" s="213" t="str">
        <f t="shared" si="1"/>
        <v/>
      </c>
      <c r="I75" s="206" t="str">
        <f>IF($C75=0,"",SUMIFS(INPUT_DATA!AX:AX,INPUT_DATA!$A:$A,$C75,INPUT_DATA!$B:$B,"S"))</f>
        <v/>
      </c>
      <c r="J75" s="206" t="str">
        <f>IF($C75=0,"",SUMIFS(INPUT_DATA!AY:AY,INPUT_DATA!$A:$A,$C75,INPUT_DATA!$B:$B,"S"))</f>
        <v/>
      </c>
      <c r="K75" s="206" t="str">
        <f>IF($C75=0,"",SUMIFS(INPUT_DATA!AZ:AZ,INPUT_DATA!$A:$A,$C75,INPUT_DATA!$B:$B,"S"))</f>
        <v/>
      </c>
      <c r="L75" s="206" t="str">
        <f>IF($C75=0,"",SUMIFS(INPUT_DATA!BA:BA,INPUT_DATA!$A:$A,$C75,INPUT_DATA!$B:$B,"S"))</f>
        <v/>
      </c>
      <c r="M75" s="206" t="str">
        <f>IF($C75=0,"",SUMIFS(INPUT_DATA!BB:BB,INPUT_DATA!$A:$A,$C75,INPUT_DATA!$B:$B,"S"))</f>
        <v/>
      </c>
      <c r="N75" s="206" t="str">
        <f>IF($C75=0,"",SUMIFS(INPUT_DATA!BC:BC,INPUT_DATA!$A:$A,$C75,INPUT_DATA!$B:$B,"S"))</f>
        <v/>
      </c>
      <c r="O75" s="206" t="str">
        <f>IF($C75=0,"",SUMIFS(INPUT_DATA!BD:BD,INPUT_DATA!$A:$A,$C75,INPUT_DATA!$B:$B,"S"))</f>
        <v/>
      </c>
      <c r="P75" s="206" t="str">
        <f>IF($C75=0,"",SUMIFS(INPUT_DATA!BE:BE,INPUT_DATA!$A:$A,$C75,INPUT_DATA!$B:$B,"S"))</f>
        <v/>
      </c>
      <c r="Q75" s="208" t="str">
        <f t="shared" si="2"/>
        <v/>
      </c>
      <c r="R75" s="209" t="str">
        <f>IF($C75=0,"",SUMIFS(INPUT_DATA!BG:BG,INPUT_DATA!$A:$A,$C75,INPUT_DATA!$B:$B,"S"))</f>
        <v/>
      </c>
      <c r="S75" s="209" t="str">
        <f>IF($C75=0,"",SUMIFS(INPUT_DATA!BH:BH,INPUT_DATA!$A:$A,$C75,INPUT_DATA!$B:$B,"S"))</f>
        <v/>
      </c>
      <c r="T75" s="208" t="str">
        <f t="shared" si="3"/>
        <v/>
      </c>
      <c r="U75" s="210" t="str">
        <f>IF($C75=0,"",SUMIFS(INPUT_DATA!BK:BK,INPUT_DATA!$A:$A,$C75,INPUT_DATA!$B:$B,"S"))</f>
        <v/>
      </c>
      <c r="V75" s="214" t="str">
        <f t="shared" si="4"/>
        <v/>
      </c>
      <c r="W75" s="212"/>
      <c r="X75" s="205" t="str">
        <f>IF($C75=0,"",SUMIFS(INPUT_DATA!AT:AT,INPUT_DATA!$A:$A,$C75,INPUT_DATA!$B:$B,"D"))</f>
        <v/>
      </c>
      <c r="Y75" s="206" t="str">
        <f>IF($C75=0,"",SUMIFS(INPUT_DATA!AU:AU,INPUT_DATA!$A:$A,$C75,INPUT_DATA!$B:$B,"D"))</f>
        <v/>
      </c>
      <c r="Z75" s="206" t="str">
        <f>IF($C75=0,"",SUMIFS(INPUT_DATA!AV:AV,INPUT_DATA!$A:$A,$C75,INPUT_DATA!$B:$B,"D"))</f>
        <v/>
      </c>
      <c r="AA75" s="207" t="str">
        <f t="shared" si="6"/>
        <v/>
      </c>
      <c r="AB75" s="206" t="str">
        <f>IF($C75=0,"",SUMIFS(INPUT_DATA!AX:AX,INPUT_DATA!$A:$A,$C75,INPUT_DATA!$B:$B,"D"))</f>
        <v/>
      </c>
      <c r="AC75" s="206" t="str">
        <f>IF($C75=0,"",SUMIFS(INPUT_DATA!AY:AY,INPUT_DATA!$A:$A,$C75,INPUT_DATA!$B:$B,"D"))</f>
        <v/>
      </c>
      <c r="AD75" s="206" t="str">
        <f>IF($C75=0,"",SUMIFS(INPUT_DATA!AZ:AZ,INPUT_DATA!$A:$A,$C75,INPUT_DATA!$B:$B,"D"))</f>
        <v/>
      </c>
      <c r="AE75" s="206" t="str">
        <f>IF($C75=0,"",SUMIFS(INPUT_DATA!BA:BA,INPUT_DATA!$A:$A,$C75,INPUT_DATA!$B:$B,"D"))</f>
        <v/>
      </c>
      <c r="AF75" s="206" t="str">
        <f>IF($C75=0,"",SUMIFS(INPUT_DATA!BB:BB,INPUT_DATA!$A:$A,$C75,INPUT_DATA!$B:$B,"D"))</f>
        <v/>
      </c>
      <c r="AG75" s="206" t="str">
        <f>IF($C75=0,"",SUMIFS(INPUT_DATA!BC:BC,INPUT_DATA!$A:$A,$C75,INPUT_DATA!$B:$B,"D"))</f>
        <v/>
      </c>
      <c r="AH75" s="206" t="str">
        <f>IF($C75=0,"",SUMIFS(INPUT_DATA!BD:BD,INPUT_DATA!$A:$A,$C75,INPUT_DATA!$B:$B,"D"))</f>
        <v/>
      </c>
      <c r="AI75" s="206" t="str">
        <f>IF($C75=0,"",SUMIFS(INPUT_DATA!BE:BE,INPUT_DATA!$A:$A,$C75,INPUT_DATA!$B:$B,"D"))</f>
        <v/>
      </c>
      <c r="AJ75" s="208" t="str">
        <f t="shared" si="7"/>
        <v/>
      </c>
      <c r="AK75" s="209" t="str">
        <f>IF($C75=0,"",SUMIFS(INPUT_DATA!BG:BG,INPUT_DATA!$A:$A,$C75,INPUT_DATA!$B:$B,"D"))</f>
        <v/>
      </c>
      <c r="AL75" s="209" t="str">
        <f>IF($C75=0,"",SUMIFS(INPUT_DATA!BH:BH,INPUT_DATA!$A:$A,$C75,INPUT_DATA!$B:$B,"D"))</f>
        <v/>
      </c>
      <c r="AM75" s="208" t="str">
        <f t="shared" si="8"/>
        <v/>
      </c>
      <c r="AN75" s="210" t="str">
        <f>IF($C75=0,"",SUMIFS(INPUT_DATA!BK:BK,INPUT_DATA!$A:$A,$C75,INPUT_DATA!$B:$B,"D"))</f>
        <v/>
      </c>
      <c r="AO75" s="211" t="str">
        <f t="shared" si="9"/>
        <v/>
      </c>
      <c r="AP75" s="212"/>
      <c r="AR75" s="211" t="str">
        <f t="shared" si="5"/>
        <v/>
      </c>
      <c r="AT75" s="203" t="str">
        <f>IF($C75=0,"",'02 - Monthly Asset Follow up'!E79+'02 - Monthly Asset Follow up'!F79-'02 - Monthly Asset Follow up'!V79+'02 - Monthly Asset Follow up'!Y79-H75)</f>
        <v/>
      </c>
      <c r="AU75" s="203" t="str">
        <f>IF($C75=0,"",'02 - Monthly Asset Follow up'!BB79+'02 - Monthly Asset Follow up'!BC79-'02 - Monthly Asset Follow up'!BR79+'02 - Monthly Asset Follow up'!BU79-AA75)</f>
        <v/>
      </c>
      <c r="AW75" s="215"/>
    </row>
    <row r="76" spans="2:49">
      <c r="B76" s="1573" t="str">
        <f t="shared" si="0"/>
        <v/>
      </c>
      <c r="C76" s="1574">
        <f>'02 - Monthly Asset Follow up'!B80</f>
        <v>0</v>
      </c>
      <c r="D76" s="212"/>
      <c r="E76" s="205" t="str">
        <f>IF($C76=0,"",SUMIFS(INPUT_DATA!AT:AT,INPUT_DATA!$A:$A,$C76,INPUT_DATA!$B:$B,"S"))</f>
        <v/>
      </c>
      <c r="F76" s="206" t="str">
        <f>IF($C76=0,"",SUMIFS(INPUT_DATA!AU:AU,INPUT_DATA!$A:$A,$C76,INPUT_DATA!$B:$B,"S"))</f>
        <v/>
      </c>
      <c r="G76" s="206" t="str">
        <f>IF($C76=0,"",SUMIFS(INPUT_DATA!AV:AV,INPUT_DATA!$A:$A,$C76,INPUT_DATA!$B:$B,"S"))</f>
        <v/>
      </c>
      <c r="H76" s="213" t="str">
        <f t="shared" si="1"/>
        <v/>
      </c>
      <c r="I76" s="206" t="str">
        <f>IF($C76=0,"",SUMIFS(INPUT_DATA!AX:AX,INPUT_DATA!$A:$A,$C76,INPUT_DATA!$B:$B,"S"))</f>
        <v/>
      </c>
      <c r="J76" s="206" t="str">
        <f>IF($C76=0,"",SUMIFS(INPUT_DATA!AY:AY,INPUT_DATA!$A:$A,$C76,INPUT_DATA!$B:$B,"S"))</f>
        <v/>
      </c>
      <c r="K76" s="206" t="str">
        <f>IF($C76=0,"",SUMIFS(INPUT_DATA!AZ:AZ,INPUT_DATA!$A:$A,$C76,INPUT_DATA!$B:$B,"S"))</f>
        <v/>
      </c>
      <c r="L76" s="206" t="str">
        <f>IF($C76=0,"",SUMIFS(INPUT_DATA!BA:BA,INPUT_DATA!$A:$A,$C76,INPUT_DATA!$B:$B,"S"))</f>
        <v/>
      </c>
      <c r="M76" s="206" t="str">
        <f>IF($C76=0,"",SUMIFS(INPUT_DATA!BB:BB,INPUT_DATA!$A:$A,$C76,INPUT_DATA!$B:$B,"S"))</f>
        <v/>
      </c>
      <c r="N76" s="206" t="str">
        <f>IF($C76=0,"",SUMIFS(INPUT_DATA!BC:BC,INPUT_DATA!$A:$A,$C76,INPUT_DATA!$B:$B,"S"))</f>
        <v/>
      </c>
      <c r="O76" s="206" t="str">
        <f>IF($C76=0,"",SUMIFS(INPUT_DATA!BD:BD,INPUT_DATA!$A:$A,$C76,INPUT_DATA!$B:$B,"S"))</f>
        <v/>
      </c>
      <c r="P76" s="206" t="str">
        <f>IF($C76=0,"",SUMIFS(INPUT_DATA!BE:BE,INPUT_DATA!$A:$A,$C76,INPUT_DATA!$B:$B,"S"))</f>
        <v/>
      </c>
      <c r="Q76" s="208" t="str">
        <f t="shared" si="2"/>
        <v/>
      </c>
      <c r="R76" s="209" t="str">
        <f>IF($C76=0,"",SUMIFS(INPUT_DATA!BG:BG,INPUT_DATA!$A:$A,$C76,INPUT_DATA!$B:$B,"S"))</f>
        <v/>
      </c>
      <c r="S76" s="209" t="str">
        <f>IF($C76=0,"",SUMIFS(INPUT_DATA!BH:BH,INPUT_DATA!$A:$A,$C76,INPUT_DATA!$B:$B,"S"))</f>
        <v/>
      </c>
      <c r="T76" s="208" t="str">
        <f t="shared" si="3"/>
        <v/>
      </c>
      <c r="U76" s="210" t="str">
        <f>IF($C76=0,"",SUMIFS(INPUT_DATA!BK:BK,INPUT_DATA!$A:$A,$C76,INPUT_DATA!$B:$B,"S"))</f>
        <v/>
      </c>
      <c r="V76" s="214" t="str">
        <f t="shared" si="4"/>
        <v/>
      </c>
      <c r="W76" s="212"/>
      <c r="X76" s="205" t="str">
        <f>IF($C76=0,"",SUMIFS(INPUT_DATA!AT:AT,INPUT_DATA!$A:$A,$C76,INPUT_DATA!$B:$B,"D"))</f>
        <v/>
      </c>
      <c r="Y76" s="206" t="str">
        <f>IF($C76=0,"",SUMIFS(INPUT_DATA!AU:AU,INPUT_DATA!$A:$A,$C76,INPUT_DATA!$B:$B,"D"))</f>
        <v/>
      </c>
      <c r="Z76" s="206" t="str">
        <f>IF($C76=0,"",SUMIFS(INPUT_DATA!AV:AV,INPUT_DATA!$A:$A,$C76,INPUT_DATA!$B:$B,"D"))</f>
        <v/>
      </c>
      <c r="AA76" s="207" t="str">
        <f t="shared" si="6"/>
        <v/>
      </c>
      <c r="AB76" s="206" t="str">
        <f>IF($C76=0,"",SUMIFS(INPUT_DATA!AX:AX,INPUT_DATA!$A:$A,$C76,INPUT_DATA!$B:$B,"D"))</f>
        <v/>
      </c>
      <c r="AC76" s="206" t="str">
        <f>IF($C76=0,"",SUMIFS(INPUT_DATA!AY:AY,INPUT_DATA!$A:$A,$C76,INPUT_DATA!$B:$B,"D"))</f>
        <v/>
      </c>
      <c r="AD76" s="206" t="str">
        <f>IF($C76=0,"",SUMIFS(INPUT_DATA!AZ:AZ,INPUT_DATA!$A:$A,$C76,INPUT_DATA!$B:$B,"D"))</f>
        <v/>
      </c>
      <c r="AE76" s="206" t="str">
        <f>IF($C76=0,"",SUMIFS(INPUT_DATA!BA:BA,INPUT_DATA!$A:$A,$C76,INPUT_DATA!$B:$B,"D"))</f>
        <v/>
      </c>
      <c r="AF76" s="206" t="str">
        <f>IF($C76=0,"",SUMIFS(INPUT_DATA!BB:BB,INPUT_DATA!$A:$A,$C76,INPUT_DATA!$B:$B,"D"))</f>
        <v/>
      </c>
      <c r="AG76" s="206" t="str">
        <f>IF($C76=0,"",SUMIFS(INPUT_DATA!BC:BC,INPUT_DATA!$A:$A,$C76,INPUT_DATA!$B:$B,"D"))</f>
        <v/>
      </c>
      <c r="AH76" s="206" t="str">
        <f>IF($C76=0,"",SUMIFS(INPUT_DATA!BD:BD,INPUT_DATA!$A:$A,$C76,INPUT_DATA!$B:$B,"D"))</f>
        <v/>
      </c>
      <c r="AI76" s="206" t="str">
        <f>IF($C76=0,"",SUMIFS(INPUT_DATA!BE:BE,INPUT_DATA!$A:$A,$C76,INPUT_DATA!$B:$B,"D"))</f>
        <v/>
      </c>
      <c r="AJ76" s="208" t="str">
        <f t="shared" si="7"/>
        <v/>
      </c>
      <c r="AK76" s="209" t="str">
        <f>IF($C76=0,"",SUMIFS(INPUT_DATA!BG:BG,INPUT_DATA!$A:$A,$C76,INPUT_DATA!$B:$B,"D"))</f>
        <v/>
      </c>
      <c r="AL76" s="209" t="str">
        <f>IF($C76=0,"",SUMIFS(INPUT_DATA!BH:BH,INPUT_DATA!$A:$A,$C76,INPUT_DATA!$B:$B,"D"))</f>
        <v/>
      </c>
      <c r="AM76" s="208" t="str">
        <f t="shared" si="8"/>
        <v/>
      </c>
      <c r="AN76" s="210" t="str">
        <f>IF($C76=0,"",SUMIFS(INPUT_DATA!BK:BK,INPUT_DATA!$A:$A,$C76,INPUT_DATA!$B:$B,"D"))</f>
        <v/>
      </c>
      <c r="AO76" s="211" t="str">
        <f t="shared" si="9"/>
        <v/>
      </c>
      <c r="AP76" s="212"/>
      <c r="AR76" s="211" t="str">
        <f t="shared" si="5"/>
        <v/>
      </c>
      <c r="AT76" s="203" t="str">
        <f>IF($C76=0,"",'02 - Monthly Asset Follow up'!E80+'02 - Monthly Asset Follow up'!F80-'02 - Monthly Asset Follow up'!V80+'02 - Monthly Asset Follow up'!Y80-H76)</f>
        <v/>
      </c>
      <c r="AU76" s="203" t="str">
        <f>IF($C76=0,"",'02 - Monthly Asset Follow up'!BB80+'02 - Monthly Asset Follow up'!BC80-'02 - Monthly Asset Follow up'!BR80+'02 - Monthly Asset Follow up'!BU80-AA76)</f>
        <v/>
      </c>
      <c r="AW76" s="215"/>
    </row>
    <row r="77" spans="2:49">
      <c r="B77" s="1573" t="str">
        <f t="shared" si="0"/>
        <v/>
      </c>
      <c r="C77" s="1574">
        <f>'02 - Monthly Asset Follow up'!B81</f>
        <v>0</v>
      </c>
      <c r="D77" s="212"/>
      <c r="E77" s="205" t="str">
        <f>IF($C77=0,"",SUMIFS(INPUT_DATA!AT:AT,INPUT_DATA!$A:$A,$C77,INPUT_DATA!$B:$B,"S"))</f>
        <v/>
      </c>
      <c r="F77" s="206" t="str">
        <f>IF($C77=0,"",SUMIFS(INPUT_DATA!AU:AU,INPUT_DATA!$A:$A,$C77,INPUT_DATA!$B:$B,"S"))</f>
        <v/>
      </c>
      <c r="G77" s="206" t="str">
        <f>IF($C77=0,"",SUMIFS(INPUT_DATA!AV:AV,INPUT_DATA!$A:$A,$C77,INPUT_DATA!$B:$B,"S"))</f>
        <v/>
      </c>
      <c r="H77" s="213" t="str">
        <f t="shared" si="1"/>
        <v/>
      </c>
      <c r="I77" s="206" t="str">
        <f>IF($C77=0,"",SUMIFS(INPUT_DATA!AX:AX,INPUT_DATA!$A:$A,$C77,INPUT_DATA!$B:$B,"S"))</f>
        <v/>
      </c>
      <c r="J77" s="206" t="str">
        <f>IF($C77=0,"",SUMIFS(INPUT_DATA!AY:AY,INPUT_DATA!$A:$A,$C77,INPUT_DATA!$B:$B,"S"))</f>
        <v/>
      </c>
      <c r="K77" s="206" t="str">
        <f>IF($C77=0,"",SUMIFS(INPUT_DATA!AZ:AZ,INPUT_DATA!$A:$A,$C77,INPUT_DATA!$B:$B,"S"))</f>
        <v/>
      </c>
      <c r="L77" s="206" t="str">
        <f>IF($C77=0,"",SUMIFS(INPUT_DATA!BA:BA,INPUT_DATA!$A:$A,$C77,INPUT_DATA!$B:$B,"S"))</f>
        <v/>
      </c>
      <c r="M77" s="206" t="str">
        <f>IF($C77=0,"",SUMIFS(INPUT_DATA!BB:BB,INPUT_DATA!$A:$A,$C77,INPUT_DATA!$B:$B,"S"))</f>
        <v/>
      </c>
      <c r="N77" s="206" t="str">
        <f>IF($C77=0,"",SUMIFS(INPUT_DATA!BC:BC,INPUT_DATA!$A:$A,$C77,INPUT_DATA!$B:$B,"S"))</f>
        <v/>
      </c>
      <c r="O77" s="206" t="str">
        <f>IF($C77=0,"",SUMIFS(INPUT_DATA!BD:BD,INPUT_DATA!$A:$A,$C77,INPUT_DATA!$B:$B,"S"))</f>
        <v/>
      </c>
      <c r="P77" s="206" t="str">
        <f>IF($C77=0,"",SUMIFS(INPUT_DATA!BE:BE,INPUT_DATA!$A:$A,$C77,INPUT_DATA!$B:$B,"S"))</f>
        <v/>
      </c>
      <c r="Q77" s="208" t="str">
        <f t="shared" si="2"/>
        <v/>
      </c>
      <c r="R77" s="209" t="str">
        <f>IF($C77=0,"",SUMIFS(INPUT_DATA!BG:BG,INPUT_DATA!$A:$A,$C77,INPUT_DATA!$B:$B,"S"))</f>
        <v/>
      </c>
      <c r="S77" s="209" t="str">
        <f>IF($C77=0,"",SUMIFS(INPUT_DATA!BH:BH,INPUT_DATA!$A:$A,$C77,INPUT_DATA!$B:$B,"S"))</f>
        <v/>
      </c>
      <c r="T77" s="208" t="str">
        <f t="shared" si="3"/>
        <v/>
      </c>
      <c r="U77" s="210" t="str">
        <f>IF($C77=0,"",SUMIFS(INPUT_DATA!BK:BK,INPUT_DATA!$A:$A,$C77,INPUT_DATA!$B:$B,"S"))</f>
        <v/>
      </c>
      <c r="V77" s="214" t="str">
        <f t="shared" si="4"/>
        <v/>
      </c>
      <c r="W77" s="212"/>
      <c r="X77" s="205" t="str">
        <f>IF($C77=0,"",SUMIFS(INPUT_DATA!AT:AT,INPUT_DATA!$A:$A,$C77,INPUT_DATA!$B:$B,"D"))</f>
        <v/>
      </c>
      <c r="Y77" s="206" t="str">
        <f>IF($C77=0,"",SUMIFS(INPUT_DATA!AU:AU,INPUT_DATA!$A:$A,$C77,INPUT_DATA!$B:$B,"D"))</f>
        <v/>
      </c>
      <c r="Z77" s="206" t="str">
        <f>IF($C77=0,"",SUMIFS(INPUT_DATA!AV:AV,INPUT_DATA!$A:$A,$C77,INPUT_DATA!$B:$B,"D"))</f>
        <v/>
      </c>
      <c r="AA77" s="207" t="str">
        <f t="shared" si="6"/>
        <v/>
      </c>
      <c r="AB77" s="206" t="str">
        <f>IF($C77=0,"",SUMIFS(INPUT_DATA!AX:AX,INPUT_DATA!$A:$A,$C77,INPUT_DATA!$B:$B,"D"))</f>
        <v/>
      </c>
      <c r="AC77" s="206" t="str">
        <f>IF($C77=0,"",SUMIFS(INPUT_DATA!AY:AY,INPUT_DATA!$A:$A,$C77,INPUT_DATA!$B:$B,"D"))</f>
        <v/>
      </c>
      <c r="AD77" s="206" t="str">
        <f>IF($C77=0,"",SUMIFS(INPUT_DATA!AZ:AZ,INPUT_DATA!$A:$A,$C77,INPUT_DATA!$B:$B,"D"))</f>
        <v/>
      </c>
      <c r="AE77" s="206" t="str">
        <f>IF($C77=0,"",SUMIFS(INPUT_DATA!BA:BA,INPUT_DATA!$A:$A,$C77,INPUT_DATA!$B:$B,"D"))</f>
        <v/>
      </c>
      <c r="AF77" s="206" t="str">
        <f>IF($C77=0,"",SUMIFS(INPUT_DATA!BB:BB,INPUT_DATA!$A:$A,$C77,INPUT_DATA!$B:$B,"D"))</f>
        <v/>
      </c>
      <c r="AG77" s="206" t="str">
        <f>IF($C77=0,"",SUMIFS(INPUT_DATA!BC:BC,INPUT_DATA!$A:$A,$C77,INPUT_DATA!$B:$B,"D"))</f>
        <v/>
      </c>
      <c r="AH77" s="206" t="str">
        <f>IF($C77=0,"",SUMIFS(INPUT_DATA!BD:BD,INPUT_DATA!$A:$A,$C77,INPUT_DATA!$B:$B,"D"))</f>
        <v/>
      </c>
      <c r="AI77" s="206" t="str">
        <f>IF($C77=0,"",SUMIFS(INPUT_DATA!BE:BE,INPUT_DATA!$A:$A,$C77,INPUT_DATA!$B:$B,"D"))</f>
        <v/>
      </c>
      <c r="AJ77" s="208" t="str">
        <f t="shared" si="7"/>
        <v/>
      </c>
      <c r="AK77" s="209" t="str">
        <f>IF($C77=0,"",SUMIFS(INPUT_DATA!BG:BG,INPUT_DATA!$A:$A,$C77,INPUT_DATA!$B:$B,"D"))</f>
        <v/>
      </c>
      <c r="AL77" s="209" t="str">
        <f>IF($C77=0,"",SUMIFS(INPUT_DATA!BH:BH,INPUT_DATA!$A:$A,$C77,INPUT_DATA!$B:$B,"D"))</f>
        <v/>
      </c>
      <c r="AM77" s="208" t="str">
        <f t="shared" si="8"/>
        <v/>
      </c>
      <c r="AN77" s="210" t="str">
        <f>IF($C77=0,"",SUMIFS(INPUT_DATA!BK:BK,INPUT_DATA!$A:$A,$C77,INPUT_DATA!$B:$B,"D"))</f>
        <v/>
      </c>
      <c r="AO77" s="211" t="str">
        <f t="shared" si="9"/>
        <v/>
      </c>
      <c r="AP77" s="212"/>
      <c r="AR77" s="211" t="str">
        <f t="shared" si="5"/>
        <v/>
      </c>
      <c r="AT77" s="203" t="str">
        <f>IF($C77=0,"",'02 - Monthly Asset Follow up'!E81+'02 - Monthly Asset Follow up'!F81-'02 - Monthly Asset Follow up'!V81+'02 - Monthly Asset Follow up'!Y81-H77)</f>
        <v/>
      </c>
      <c r="AU77" s="203" t="str">
        <f>IF($C77=0,"",'02 - Monthly Asset Follow up'!BB81+'02 - Monthly Asset Follow up'!BC81-'02 - Monthly Asset Follow up'!BR81+'02 - Monthly Asset Follow up'!BU81-AA77)</f>
        <v/>
      </c>
      <c r="AW77" s="215"/>
    </row>
    <row r="78" spans="2:49">
      <c r="B78" s="1573" t="str">
        <f t="shared" si="0"/>
        <v/>
      </c>
      <c r="C78" s="1574">
        <f>'02 - Monthly Asset Follow up'!B82</f>
        <v>0</v>
      </c>
      <c r="D78" s="212"/>
      <c r="E78" s="205" t="str">
        <f>IF($C78=0,"",SUMIFS(INPUT_DATA!AT:AT,INPUT_DATA!$A:$A,$C78,INPUT_DATA!$B:$B,"S"))</f>
        <v/>
      </c>
      <c r="F78" s="206" t="str">
        <f>IF($C78=0,"",SUMIFS(INPUT_DATA!AU:AU,INPUT_DATA!$A:$A,$C78,INPUT_DATA!$B:$B,"S"))</f>
        <v/>
      </c>
      <c r="G78" s="206" t="str">
        <f>IF($C78=0,"",SUMIFS(INPUT_DATA!AV:AV,INPUT_DATA!$A:$A,$C78,INPUT_DATA!$B:$B,"S"))</f>
        <v/>
      </c>
      <c r="H78" s="213" t="str">
        <f t="shared" si="1"/>
        <v/>
      </c>
      <c r="I78" s="206" t="str">
        <f>IF($C78=0,"",SUMIFS(INPUT_DATA!AX:AX,INPUT_DATA!$A:$A,$C78,INPUT_DATA!$B:$B,"S"))</f>
        <v/>
      </c>
      <c r="J78" s="206" t="str">
        <f>IF($C78=0,"",SUMIFS(INPUT_DATA!AY:AY,INPUT_DATA!$A:$A,$C78,INPUT_DATA!$B:$B,"S"))</f>
        <v/>
      </c>
      <c r="K78" s="206" t="str">
        <f>IF($C78=0,"",SUMIFS(INPUT_DATA!AZ:AZ,INPUT_DATA!$A:$A,$C78,INPUT_DATA!$B:$B,"S"))</f>
        <v/>
      </c>
      <c r="L78" s="206" t="str">
        <f>IF($C78=0,"",SUMIFS(INPUT_DATA!BA:BA,INPUT_DATA!$A:$A,$C78,INPUT_DATA!$B:$B,"S"))</f>
        <v/>
      </c>
      <c r="M78" s="206" t="str">
        <f>IF($C78=0,"",SUMIFS(INPUT_DATA!BB:BB,INPUT_DATA!$A:$A,$C78,INPUT_DATA!$B:$B,"S"))</f>
        <v/>
      </c>
      <c r="N78" s="206" t="str">
        <f>IF($C78=0,"",SUMIFS(INPUT_DATA!BC:BC,INPUT_DATA!$A:$A,$C78,INPUT_DATA!$B:$B,"S"))</f>
        <v/>
      </c>
      <c r="O78" s="206" t="str">
        <f>IF($C78=0,"",SUMIFS(INPUT_DATA!BD:BD,INPUT_DATA!$A:$A,$C78,INPUT_DATA!$B:$B,"S"))</f>
        <v/>
      </c>
      <c r="P78" s="206" t="str">
        <f>IF($C78=0,"",SUMIFS(INPUT_DATA!BE:BE,INPUT_DATA!$A:$A,$C78,INPUT_DATA!$B:$B,"S"))</f>
        <v/>
      </c>
      <c r="Q78" s="208" t="str">
        <f t="shared" si="2"/>
        <v/>
      </c>
      <c r="R78" s="209" t="str">
        <f>IF($C78=0,"",SUMIFS(INPUT_DATA!BG:BG,INPUT_DATA!$A:$A,$C78,INPUT_DATA!$B:$B,"S"))</f>
        <v/>
      </c>
      <c r="S78" s="209" t="str">
        <f>IF($C78=0,"",SUMIFS(INPUT_DATA!BH:BH,INPUT_DATA!$A:$A,$C78,INPUT_DATA!$B:$B,"S"))</f>
        <v/>
      </c>
      <c r="T78" s="208" t="str">
        <f t="shared" si="3"/>
        <v/>
      </c>
      <c r="U78" s="210" t="str">
        <f>IF($C78=0,"",SUMIFS(INPUT_DATA!BK:BK,INPUT_DATA!$A:$A,$C78,INPUT_DATA!$B:$B,"S"))</f>
        <v/>
      </c>
      <c r="V78" s="214" t="str">
        <f t="shared" si="4"/>
        <v/>
      </c>
      <c r="W78" s="212"/>
      <c r="X78" s="205" t="str">
        <f>IF($C78=0,"",SUMIFS(INPUT_DATA!AT:AT,INPUT_DATA!$A:$A,$C78,INPUT_DATA!$B:$B,"D"))</f>
        <v/>
      </c>
      <c r="Y78" s="206" t="str">
        <f>IF($C78=0,"",SUMIFS(INPUT_DATA!AU:AU,INPUT_DATA!$A:$A,$C78,INPUT_DATA!$B:$B,"D"))</f>
        <v/>
      </c>
      <c r="Z78" s="206" t="str">
        <f>IF($C78=0,"",SUMIFS(INPUT_DATA!AV:AV,INPUT_DATA!$A:$A,$C78,INPUT_DATA!$B:$B,"D"))</f>
        <v/>
      </c>
      <c r="AA78" s="207" t="str">
        <f t="shared" si="6"/>
        <v/>
      </c>
      <c r="AB78" s="206" t="str">
        <f>IF($C78=0,"",SUMIFS(INPUT_DATA!AX:AX,INPUT_DATA!$A:$A,$C78,INPUT_DATA!$B:$B,"D"))</f>
        <v/>
      </c>
      <c r="AC78" s="206" t="str">
        <f>IF($C78=0,"",SUMIFS(INPUT_DATA!AY:AY,INPUT_DATA!$A:$A,$C78,INPUT_DATA!$B:$B,"D"))</f>
        <v/>
      </c>
      <c r="AD78" s="206" t="str">
        <f>IF($C78=0,"",SUMIFS(INPUT_DATA!AZ:AZ,INPUT_DATA!$A:$A,$C78,INPUT_DATA!$B:$B,"D"))</f>
        <v/>
      </c>
      <c r="AE78" s="206" t="str">
        <f>IF($C78=0,"",SUMIFS(INPUT_DATA!BA:BA,INPUT_DATA!$A:$A,$C78,INPUT_DATA!$B:$B,"D"))</f>
        <v/>
      </c>
      <c r="AF78" s="206" t="str">
        <f>IF($C78=0,"",SUMIFS(INPUT_DATA!BB:BB,INPUT_DATA!$A:$A,$C78,INPUT_DATA!$B:$B,"D"))</f>
        <v/>
      </c>
      <c r="AG78" s="206" t="str">
        <f>IF($C78=0,"",SUMIFS(INPUT_DATA!BC:BC,INPUT_DATA!$A:$A,$C78,INPUT_DATA!$B:$B,"D"))</f>
        <v/>
      </c>
      <c r="AH78" s="206" t="str">
        <f>IF($C78=0,"",SUMIFS(INPUT_DATA!BD:BD,INPUT_DATA!$A:$A,$C78,INPUT_DATA!$B:$B,"D"))</f>
        <v/>
      </c>
      <c r="AI78" s="206" t="str">
        <f>IF($C78=0,"",SUMIFS(INPUT_DATA!BE:BE,INPUT_DATA!$A:$A,$C78,INPUT_DATA!$B:$B,"D"))</f>
        <v/>
      </c>
      <c r="AJ78" s="208" t="str">
        <f t="shared" si="7"/>
        <v/>
      </c>
      <c r="AK78" s="209" t="str">
        <f>IF($C78=0,"",SUMIFS(INPUT_DATA!BG:BG,INPUT_DATA!$A:$A,$C78,INPUT_DATA!$B:$B,"D"))</f>
        <v/>
      </c>
      <c r="AL78" s="209" t="str">
        <f>IF($C78=0,"",SUMIFS(INPUT_DATA!BH:BH,INPUT_DATA!$A:$A,$C78,INPUT_DATA!$B:$B,"D"))</f>
        <v/>
      </c>
      <c r="AM78" s="208" t="str">
        <f t="shared" si="8"/>
        <v/>
      </c>
      <c r="AN78" s="210" t="str">
        <f>IF($C78=0,"",SUMIFS(INPUT_DATA!BK:BK,INPUT_DATA!$A:$A,$C78,INPUT_DATA!$B:$B,"D"))</f>
        <v/>
      </c>
      <c r="AO78" s="211" t="str">
        <f t="shared" si="9"/>
        <v/>
      </c>
      <c r="AP78" s="212"/>
      <c r="AR78" s="211" t="str">
        <f t="shared" si="5"/>
        <v/>
      </c>
      <c r="AT78" s="203" t="str">
        <f>IF($C78=0,"",'02 - Monthly Asset Follow up'!E82+'02 - Monthly Asset Follow up'!F82-'02 - Monthly Asset Follow up'!V82+'02 - Monthly Asset Follow up'!Y82-H78)</f>
        <v/>
      </c>
      <c r="AU78" s="203" t="str">
        <f>IF($C78=0,"",'02 - Monthly Asset Follow up'!BB82+'02 - Monthly Asset Follow up'!BC82-'02 - Monthly Asset Follow up'!BR82+'02 - Monthly Asset Follow up'!BU82-AA78)</f>
        <v/>
      </c>
      <c r="AW78" s="215"/>
    </row>
    <row r="79" spans="2:49">
      <c r="B79" s="1573" t="str">
        <f t="shared" ref="B79:B121" si="10">IF(C80=0,"",C80+1)</f>
        <v/>
      </c>
      <c r="C79" s="1574">
        <f>'02 - Monthly Asset Follow up'!B83</f>
        <v>0</v>
      </c>
      <c r="D79" s="212"/>
      <c r="E79" s="205" t="str">
        <f>IF($C79=0,"",SUMIFS(INPUT_DATA!AT:AT,INPUT_DATA!$A:$A,$C79,INPUT_DATA!$B:$B,"S"))</f>
        <v/>
      </c>
      <c r="F79" s="206" t="str">
        <f>IF($C79=0,"",SUMIFS(INPUT_DATA!AU:AU,INPUT_DATA!$A:$A,$C79,INPUT_DATA!$B:$B,"S"))</f>
        <v/>
      </c>
      <c r="G79" s="206" t="str">
        <f>IF($C79=0,"",SUMIFS(INPUT_DATA!AV:AV,INPUT_DATA!$A:$A,$C79,INPUT_DATA!$B:$B,"S"))</f>
        <v/>
      </c>
      <c r="H79" s="213" t="str">
        <f t="shared" ref="H79:H121" si="11">IF($C79=0,"",E79+F79+G79)</f>
        <v/>
      </c>
      <c r="I79" s="206" t="str">
        <f>IF($C79=0,"",SUMIFS(INPUT_DATA!AX:AX,INPUT_DATA!$A:$A,$C79,INPUT_DATA!$B:$B,"S"))</f>
        <v/>
      </c>
      <c r="J79" s="206" t="str">
        <f>IF($C79=0,"",SUMIFS(INPUT_DATA!AY:AY,INPUT_DATA!$A:$A,$C79,INPUT_DATA!$B:$B,"S"))</f>
        <v/>
      </c>
      <c r="K79" s="206" t="str">
        <f>IF($C79=0,"",SUMIFS(INPUT_DATA!AZ:AZ,INPUT_DATA!$A:$A,$C79,INPUT_DATA!$B:$B,"S"))</f>
        <v/>
      </c>
      <c r="L79" s="206" t="str">
        <f>IF($C79=0,"",SUMIFS(INPUT_DATA!BA:BA,INPUT_DATA!$A:$A,$C79,INPUT_DATA!$B:$B,"S"))</f>
        <v/>
      </c>
      <c r="M79" s="206" t="str">
        <f>IF($C79=0,"",SUMIFS(INPUT_DATA!BB:BB,INPUT_DATA!$A:$A,$C79,INPUT_DATA!$B:$B,"S"))</f>
        <v/>
      </c>
      <c r="N79" s="206" t="str">
        <f>IF($C79=0,"",SUMIFS(INPUT_DATA!BC:BC,INPUT_DATA!$A:$A,$C79,INPUT_DATA!$B:$B,"S"))</f>
        <v/>
      </c>
      <c r="O79" s="206" t="str">
        <f>IF($C79=0,"",SUMIFS(INPUT_DATA!BD:BD,INPUT_DATA!$A:$A,$C79,INPUT_DATA!$B:$B,"S"))</f>
        <v/>
      </c>
      <c r="P79" s="206" t="str">
        <f>IF($C79=0,"",SUMIFS(INPUT_DATA!BE:BE,INPUT_DATA!$A:$A,$C79,INPUT_DATA!$B:$B,"S"))</f>
        <v/>
      </c>
      <c r="Q79" s="208" t="str">
        <f t="shared" ref="Q79:Q121" si="12">IF($C79=0,"",I79+J79+K79+L79+M79+N79+O79+P79)</f>
        <v/>
      </c>
      <c r="R79" s="209" t="str">
        <f>IF($C79=0,"",SUMIFS(INPUT_DATA!BG:BG,INPUT_DATA!$A:$A,$C79,INPUT_DATA!$B:$B,"S"))</f>
        <v/>
      </c>
      <c r="S79" s="209" t="str">
        <f>IF($C79=0,"",SUMIFS(INPUT_DATA!BH:BH,INPUT_DATA!$A:$A,$C79,INPUT_DATA!$B:$B,"S"))</f>
        <v/>
      </c>
      <c r="T79" s="208" t="str">
        <f t="shared" ref="T79:T121" si="13">IF($C79=0,"",H79+Q79+R79-S79)</f>
        <v/>
      </c>
      <c r="U79" s="210" t="str">
        <f>IF($C79=0,"",SUMIFS(INPUT_DATA!BK:BK,INPUT_DATA!$A:$A,$C79,INPUT_DATA!$B:$B,"S"))</f>
        <v/>
      </c>
      <c r="V79" s="214" t="str">
        <f t="shared" ref="V79:V121" si="14">IF($C79=0,"",T79-U79)</f>
        <v/>
      </c>
      <c r="W79" s="212"/>
      <c r="X79" s="205" t="str">
        <f>IF($C79=0,"",SUMIFS(INPUT_DATA!AT:AT,INPUT_DATA!$A:$A,$C79,INPUT_DATA!$B:$B,"D"))</f>
        <v/>
      </c>
      <c r="Y79" s="206" t="str">
        <f>IF($C79=0,"",SUMIFS(INPUT_DATA!AU:AU,INPUT_DATA!$A:$A,$C79,INPUT_DATA!$B:$B,"D"))</f>
        <v/>
      </c>
      <c r="Z79" s="206" t="str">
        <f>IF($C79=0,"",SUMIFS(INPUT_DATA!AV:AV,INPUT_DATA!$A:$A,$C79,INPUT_DATA!$B:$B,"D"))</f>
        <v/>
      </c>
      <c r="AA79" s="207" t="str">
        <f t="shared" si="6"/>
        <v/>
      </c>
      <c r="AB79" s="206" t="str">
        <f>IF($C79=0,"",SUMIFS(INPUT_DATA!AX:AX,INPUT_DATA!$A:$A,$C79,INPUT_DATA!$B:$B,"D"))</f>
        <v/>
      </c>
      <c r="AC79" s="206" t="str">
        <f>IF($C79=0,"",SUMIFS(INPUT_DATA!AY:AY,INPUT_DATA!$A:$A,$C79,INPUT_DATA!$B:$B,"D"))</f>
        <v/>
      </c>
      <c r="AD79" s="206" t="str">
        <f>IF($C79=0,"",SUMIFS(INPUT_DATA!AZ:AZ,INPUT_DATA!$A:$A,$C79,INPUT_DATA!$B:$B,"D"))</f>
        <v/>
      </c>
      <c r="AE79" s="206" t="str">
        <f>IF($C79=0,"",SUMIFS(INPUT_DATA!BA:BA,INPUT_DATA!$A:$A,$C79,INPUT_DATA!$B:$B,"D"))</f>
        <v/>
      </c>
      <c r="AF79" s="206" t="str">
        <f>IF($C79=0,"",SUMIFS(INPUT_DATA!BB:BB,INPUT_DATA!$A:$A,$C79,INPUT_DATA!$B:$B,"D"))</f>
        <v/>
      </c>
      <c r="AG79" s="206" t="str">
        <f>IF($C79=0,"",SUMIFS(INPUT_DATA!BC:BC,INPUT_DATA!$A:$A,$C79,INPUT_DATA!$B:$B,"D"))</f>
        <v/>
      </c>
      <c r="AH79" s="206" t="str">
        <f>IF($C79=0,"",SUMIFS(INPUT_DATA!BD:BD,INPUT_DATA!$A:$A,$C79,INPUT_DATA!$B:$B,"D"))</f>
        <v/>
      </c>
      <c r="AI79" s="206" t="str">
        <f>IF($C79=0,"",SUMIFS(INPUT_DATA!BE:BE,INPUT_DATA!$A:$A,$C79,INPUT_DATA!$B:$B,"D"))</f>
        <v/>
      </c>
      <c r="AJ79" s="208" t="str">
        <f t="shared" si="7"/>
        <v/>
      </c>
      <c r="AK79" s="209" t="str">
        <f>IF($C79=0,"",SUMIFS(INPUT_DATA!BG:BG,INPUT_DATA!$A:$A,$C79,INPUT_DATA!$B:$B,"D"))</f>
        <v/>
      </c>
      <c r="AL79" s="209" t="str">
        <f>IF($C79=0,"",SUMIFS(INPUT_DATA!BH:BH,INPUT_DATA!$A:$A,$C79,INPUT_DATA!$B:$B,"D"))</f>
        <v/>
      </c>
      <c r="AM79" s="208" t="str">
        <f t="shared" si="8"/>
        <v/>
      </c>
      <c r="AN79" s="210" t="str">
        <f>IF($C79=0,"",SUMIFS(INPUT_DATA!BK:BK,INPUT_DATA!$A:$A,$C79,INPUT_DATA!$B:$B,"D"))</f>
        <v/>
      </c>
      <c r="AO79" s="211" t="str">
        <f t="shared" si="9"/>
        <v/>
      </c>
      <c r="AP79" s="212"/>
      <c r="AR79" s="211" t="str">
        <f t="shared" ref="AR79:AR121" si="15">IF($C79=0,"",T79+AN79)</f>
        <v/>
      </c>
      <c r="AT79" s="203" t="str">
        <f>IF($C79=0,"",'02 - Monthly Asset Follow up'!E83+'02 - Monthly Asset Follow up'!F83-'02 - Monthly Asset Follow up'!V83+'02 - Monthly Asset Follow up'!Y83-H79)</f>
        <v/>
      </c>
      <c r="AU79" s="203" t="str">
        <f>IF($C79=0,"",'02 - Monthly Asset Follow up'!BB83+'02 - Monthly Asset Follow up'!BC83-'02 - Monthly Asset Follow up'!BR83+'02 - Monthly Asset Follow up'!BU83-AA79)</f>
        <v/>
      </c>
      <c r="AW79" s="215"/>
    </row>
    <row r="80" spans="2:49">
      <c r="B80" s="1573" t="str">
        <f t="shared" si="10"/>
        <v/>
      </c>
      <c r="C80" s="1574">
        <f>'02 - Monthly Asset Follow up'!B84</f>
        <v>0</v>
      </c>
      <c r="D80" s="212"/>
      <c r="E80" s="205" t="str">
        <f>IF($C80=0,"",SUMIFS(INPUT_DATA!AT:AT,INPUT_DATA!$A:$A,$C80,INPUT_DATA!$B:$B,"S"))</f>
        <v/>
      </c>
      <c r="F80" s="206" t="str">
        <f>IF($C80=0,"",SUMIFS(INPUT_DATA!AU:AU,INPUT_DATA!$A:$A,$C80,INPUT_DATA!$B:$B,"S"))</f>
        <v/>
      </c>
      <c r="G80" s="206" t="str">
        <f>IF($C80=0,"",SUMIFS(INPUT_DATA!AV:AV,INPUT_DATA!$A:$A,$C80,INPUT_DATA!$B:$B,"S"))</f>
        <v/>
      </c>
      <c r="H80" s="213" t="str">
        <f t="shared" si="11"/>
        <v/>
      </c>
      <c r="I80" s="206" t="str">
        <f>IF($C80=0,"",SUMIFS(INPUT_DATA!AX:AX,INPUT_DATA!$A:$A,$C80,INPUT_DATA!$B:$B,"S"))</f>
        <v/>
      </c>
      <c r="J80" s="206" t="str">
        <f>IF($C80=0,"",SUMIFS(INPUT_DATA!AY:AY,INPUT_DATA!$A:$A,$C80,INPUT_DATA!$B:$B,"S"))</f>
        <v/>
      </c>
      <c r="K80" s="206" t="str">
        <f>IF($C80=0,"",SUMIFS(INPUT_DATA!AZ:AZ,INPUT_DATA!$A:$A,$C80,INPUT_DATA!$B:$B,"S"))</f>
        <v/>
      </c>
      <c r="L80" s="206" t="str">
        <f>IF($C80=0,"",SUMIFS(INPUT_DATA!BA:BA,INPUT_DATA!$A:$A,$C80,INPUT_DATA!$B:$B,"S"))</f>
        <v/>
      </c>
      <c r="M80" s="206" t="str">
        <f>IF($C80=0,"",SUMIFS(INPUT_DATA!BB:BB,INPUT_DATA!$A:$A,$C80,INPUT_DATA!$B:$B,"S"))</f>
        <v/>
      </c>
      <c r="N80" s="206" t="str">
        <f>IF($C80=0,"",SUMIFS(INPUT_DATA!BC:BC,INPUT_DATA!$A:$A,$C80,INPUT_DATA!$B:$B,"S"))</f>
        <v/>
      </c>
      <c r="O80" s="206" t="str">
        <f>IF($C80=0,"",SUMIFS(INPUT_DATA!BD:BD,INPUT_DATA!$A:$A,$C80,INPUT_DATA!$B:$B,"S"))</f>
        <v/>
      </c>
      <c r="P80" s="206" t="str">
        <f>IF($C80=0,"",SUMIFS(INPUT_DATA!BE:BE,INPUT_DATA!$A:$A,$C80,INPUT_DATA!$B:$B,"S"))</f>
        <v/>
      </c>
      <c r="Q80" s="208" t="str">
        <f t="shared" si="12"/>
        <v/>
      </c>
      <c r="R80" s="209" t="str">
        <f>IF($C80=0,"",SUMIFS(INPUT_DATA!BG:BG,INPUT_DATA!$A:$A,$C80,INPUT_DATA!$B:$B,"S"))</f>
        <v/>
      </c>
      <c r="S80" s="209" t="str">
        <f>IF($C80=0,"",SUMIFS(INPUT_DATA!BH:BH,INPUT_DATA!$A:$A,$C80,INPUT_DATA!$B:$B,"S"))</f>
        <v/>
      </c>
      <c r="T80" s="208" t="str">
        <f t="shared" si="13"/>
        <v/>
      </c>
      <c r="U80" s="210" t="str">
        <f>IF($C80=0,"",SUMIFS(INPUT_DATA!BK:BK,INPUT_DATA!$A:$A,$C80,INPUT_DATA!$B:$B,"S"))</f>
        <v/>
      </c>
      <c r="V80" s="214" t="str">
        <f t="shared" si="14"/>
        <v/>
      </c>
      <c r="W80" s="212"/>
      <c r="X80" s="205" t="str">
        <f>IF($C80=0,"",SUMIFS(INPUT_DATA!AT:AT,INPUT_DATA!$A:$A,$C80,INPUT_DATA!$B:$B,"D"))</f>
        <v/>
      </c>
      <c r="Y80" s="206" t="str">
        <f>IF($C80=0,"",SUMIFS(INPUT_DATA!AU:AU,INPUT_DATA!$A:$A,$C80,INPUT_DATA!$B:$B,"D"))</f>
        <v/>
      </c>
      <c r="Z80" s="206" t="str">
        <f>IF($C80=0,"",SUMIFS(INPUT_DATA!AV:AV,INPUT_DATA!$A:$A,$C80,INPUT_DATA!$B:$B,"D"))</f>
        <v/>
      </c>
      <c r="AA80" s="207" t="str">
        <f t="shared" si="6"/>
        <v/>
      </c>
      <c r="AB80" s="206" t="str">
        <f>IF($C80=0,"",SUMIFS(INPUT_DATA!AX:AX,INPUT_DATA!$A:$A,$C80,INPUT_DATA!$B:$B,"D"))</f>
        <v/>
      </c>
      <c r="AC80" s="206" t="str">
        <f>IF($C80=0,"",SUMIFS(INPUT_DATA!AY:AY,INPUT_DATA!$A:$A,$C80,INPUT_DATA!$B:$B,"D"))</f>
        <v/>
      </c>
      <c r="AD80" s="206" t="str">
        <f>IF($C80=0,"",SUMIFS(INPUT_DATA!AZ:AZ,INPUT_DATA!$A:$A,$C80,INPUT_DATA!$B:$B,"D"))</f>
        <v/>
      </c>
      <c r="AE80" s="206" t="str">
        <f>IF($C80=0,"",SUMIFS(INPUT_DATA!BA:BA,INPUT_DATA!$A:$A,$C80,INPUT_DATA!$B:$B,"D"))</f>
        <v/>
      </c>
      <c r="AF80" s="206" t="str">
        <f>IF($C80=0,"",SUMIFS(INPUT_DATA!BB:BB,INPUT_DATA!$A:$A,$C80,INPUT_DATA!$B:$B,"D"))</f>
        <v/>
      </c>
      <c r="AG80" s="206" t="str">
        <f>IF($C80=0,"",SUMIFS(INPUT_DATA!BC:BC,INPUT_DATA!$A:$A,$C80,INPUT_DATA!$B:$B,"D"))</f>
        <v/>
      </c>
      <c r="AH80" s="206" t="str">
        <f>IF($C80=0,"",SUMIFS(INPUT_DATA!BD:BD,INPUT_DATA!$A:$A,$C80,INPUT_DATA!$B:$B,"D"))</f>
        <v/>
      </c>
      <c r="AI80" s="206" t="str">
        <f>IF($C80=0,"",SUMIFS(INPUT_DATA!BE:BE,INPUT_DATA!$A:$A,$C80,INPUT_DATA!$B:$B,"D"))</f>
        <v/>
      </c>
      <c r="AJ80" s="208" t="str">
        <f t="shared" si="7"/>
        <v/>
      </c>
      <c r="AK80" s="209" t="str">
        <f>IF($C80=0,"",SUMIFS(INPUT_DATA!BG:BG,INPUT_DATA!$A:$A,$C80,INPUT_DATA!$B:$B,"D"))</f>
        <v/>
      </c>
      <c r="AL80" s="209" t="str">
        <f>IF($C80=0,"",SUMIFS(INPUT_DATA!BH:BH,INPUT_DATA!$A:$A,$C80,INPUT_DATA!$B:$B,"D"))</f>
        <v/>
      </c>
      <c r="AM80" s="208" t="str">
        <f t="shared" si="8"/>
        <v/>
      </c>
      <c r="AN80" s="210" t="str">
        <f>IF($C80=0,"",SUMIFS(INPUT_DATA!BK:BK,INPUT_DATA!$A:$A,$C80,INPUT_DATA!$B:$B,"D"))</f>
        <v/>
      </c>
      <c r="AO80" s="211" t="str">
        <f t="shared" si="9"/>
        <v/>
      </c>
      <c r="AP80" s="212"/>
      <c r="AR80" s="211" t="str">
        <f t="shared" si="15"/>
        <v/>
      </c>
      <c r="AT80" s="203" t="str">
        <f>IF($C80=0,"",'02 - Monthly Asset Follow up'!E84+'02 - Monthly Asset Follow up'!F84-'02 - Monthly Asset Follow up'!V84+'02 - Monthly Asset Follow up'!Y84-H80)</f>
        <v/>
      </c>
      <c r="AU80" s="203" t="str">
        <f>IF($C80=0,"",'02 - Monthly Asset Follow up'!BB84+'02 - Monthly Asset Follow up'!BC84-'02 - Monthly Asset Follow up'!BR84+'02 - Monthly Asset Follow up'!BU84-AA80)</f>
        <v/>
      </c>
      <c r="AW80" s="215"/>
    </row>
    <row r="81" spans="2:49">
      <c r="B81" s="1573" t="str">
        <f t="shared" si="10"/>
        <v/>
      </c>
      <c r="C81" s="1574">
        <f>'02 - Monthly Asset Follow up'!B85</f>
        <v>0</v>
      </c>
      <c r="D81" s="212"/>
      <c r="E81" s="205" t="str">
        <f>IF($C81=0,"",SUMIFS(INPUT_DATA!AT:AT,INPUT_DATA!$A:$A,$C81,INPUT_DATA!$B:$B,"S"))</f>
        <v/>
      </c>
      <c r="F81" s="206" t="str">
        <f>IF($C81=0,"",SUMIFS(INPUT_DATA!AU:AU,INPUT_DATA!$A:$A,$C81,INPUT_DATA!$B:$B,"S"))</f>
        <v/>
      </c>
      <c r="G81" s="206" t="str">
        <f>IF($C81=0,"",SUMIFS(INPUT_DATA!AV:AV,INPUT_DATA!$A:$A,$C81,INPUT_DATA!$B:$B,"S"))</f>
        <v/>
      </c>
      <c r="H81" s="213" t="str">
        <f t="shared" si="11"/>
        <v/>
      </c>
      <c r="I81" s="206" t="str">
        <f>IF($C81=0,"",SUMIFS(INPUT_DATA!AX:AX,INPUT_DATA!$A:$A,$C81,INPUT_DATA!$B:$B,"S"))</f>
        <v/>
      </c>
      <c r="J81" s="206" t="str">
        <f>IF($C81=0,"",SUMIFS(INPUT_DATA!AY:AY,INPUT_DATA!$A:$A,$C81,INPUT_DATA!$B:$B,"S"))</f>
        <v/>
      </c>
      <c r="K81" s="206" t="str">
        <f>IF($C81=0,"",SUMIFS(INPUT_DATA!AZ:AZ,INPUT_DATA!$A:$A,$C81,INPUT_DATA!$B:$B,"S"))</f>
        <v/>
      </c>
      <c r="L81" s="206" t="str">
        <f>IF($C81=0,"",SUMIFS(INPUT_DATA!BA:BA,INPUT_DATA!$A:$A,$C81,INPUT_DATA!$B:$B,"S"))</f>
        <v/>
      </c>
      <c r="M81" s="206" t="str">
        <f>IF($C81=0,"",SUMIFS(INPUT_DATA!BB:BB,INPUT_DATA!$A:$A,$C81,INPUT_DATA!$B:$B,"S"))</f>
        <v/>
      </c>
      <c r="N81" s="206" t="str">
        <f>IF($C81=0,"",SUMIFS(INPUT_DATA!BC:BC,INPUT_DATA!$A:$A,$C81,INPUT_DATA!$B:$B,"S"))</f>
        <v/>
      </c>
      <c r="O81" s="206" t="str">
        <f>IF($C81=0,"",SUMIFS(INPUT_DATA!BD:BD,INPUT_DATA!$A:$A,$C81,INPUT_DATA!$B:$B,"S"))</f>
        <v/>
      </c>
      <c r="P81" s="206" t="str">
        <f>IF($C81=0,"",SUMIFS(INPUT_DATA!BE:BE,INPUT_DATA!$A:$A,$C81,INPUT_DATA!$B:$B,"S"))</f>
        <v/>
      </c>
      <c r="Q81" s="208" t="str">
        <f t="shared" si="12"/>
        <v/>
      </c>
      <c r="R81" s="209" t="str">
        <f>IF($C81=0,"",SUMIFS(INPUT_DATA!BG:BG,INPUT_DATA!$A:$A,$C81,INPUT_DATA!$B:$B,"S"))</f>
        <v/>
      </c>
      <c r="S81" s="209" t="str">
        <f>IF($C81=0,"",SUMIFS(INPUT_DATA!BH:BH,INPUT_DATA!$A:$A,$C81,INPUT_DATA!$B:$B,"S"))</f>
        <v/>
      </c>
      <c r="T81" s="208" t="str">
        <f t="shared" si="13"/>
        <v/>
      </c>
      <c r="U81" s="210" t="str">
        <f>IF($C81=0,"",SUMIFS(INPUT_DATA!BK:BK,INPUT_DATA!$A:$A,$C81,INPUT_DATA!$B:$B,"S"))</f>
        <v/>
      </c>
      <c r="V81" s="214" t="str">
        <f t="shared" si="14"/>
        <v/>
      </c>
      <c r="W81" s="212"/>
      <c r="X81" s="205" t="str">
        <f>IF($C81=0,"",SUMIFS(INPUT_DATA!AT:AT,INPUT_DATA!$A:$A,$C81,INPUT_DATA!$B:$B,"D"))</f>
        <v/>
      </c>
      <c r="Y81" s="206" t="str">
        <f>IF($C81=0,"",SUMIFS(INPUT_DATA!AU:AU,INPUT_DATA!$A:$A,$C81,INPUT_DATA!$B:$B,"D"))</f>
        <v/>
      </c>
      <c r="Z81" s="206" t="str">
        <f>IF($C81=0,"",SUMIFS(INPUT_DATA!AV:AV,INPUT_DATA!$A:$A,$C81,INPUT_DATA!$B:$B,"D"))</f>
        <v/>
      </c>
      <c r="AA81" s="207" t="str">
        <f t="shared" si="6"/>
        <v/>
      </c>
      <c r="AB81" s="206" t="str">
        <f>IF($C81=0,"",SUMIFS(INPUT_DATA!AX:AX,INPUT_DATA!$A:$A,$C81,INPUT_DATA!$B:$B,"D"))</f>
        <v/>
      </c>
      <c r="AC81" s="206" t="str">
        <f>IF($C81=0,"",SUMIFS(INPUT_DATA!AY:AY,INPUT_DATA!$A:$A,$C81,INPUT_DATA!$B:$B,"D"))</f>
        <v/>
      </c>
      <c r="AD81" s="206" t="str">
        <f>IF($C81=0,"",SUMIFS(INPUT_DATA!AZ:AZ,INPUT_DATA!$A:$A,$C81,INPUT_DATA!$B:$B,"D"))</f>
        <v/>
      </c>
      <c r="AE81" s="206" t="str">
        <f>IF($C81=0,"",SUMIFS(INPUT_DATA!BA:BA,INPUT_DATA!$A:$A,$C81,INPUT_DATA!$B:$B,"D"))</f>
        <v/>
      </c>
      <c r="AF81" s="206" t="str">
        <f>IF($C81=0,"",SUMIFS(INPUT_DATA!BB:BB,INPUT_DATA!$A:$A,$C81,INPUT_DATA!$B:$B,"D"))</f>
        <v/>
      </c>
      <c r="AG81" s="206" t="str">
        <f>IF($C81=0,"",SUMIFS(INPUT_DATA!BC:BC,INPUT_DATA!$A:$A,$C81,INPUT_DATA!$B:$B,"D"))</f>
        <v/>
      </c>
      <c r="AH81" s="206" t="str">
        <f>IF($C81=0,"",SUMIFS(INPUT_DATA!BD:BD,INPUT_DATA!$A:$A,$C81,INPUT_DATA!$B:$B,"D"))</f>
        <v/>
      </c>
      <c r="AI81" s="206" t="str">
        <f>IF($C81=0,"",SUMIFS(INPUT_DATA!BE:BE,INPUT_DATA!$A:$A,$C81,INPUT_DATA!$B:$B,"D"))</f>
        <v/>
      </c>
      <c r="AJ81" s="208" t="str">
        <f t="shared" si="7"/>
        <v/>
      </c>
      <c r="AK81" s="209" t="str">
        <f>IF($C81=0,"",SUMIFS(INPUT_DATA!BG:BG,INPUT_DATA!$A:$A,$C81,INPUT_DATA!$B:$B,"D"))</f>
        <v/>
      </c>
      <c r="AL81" s="209" t="str">
        <f>IF($C81=0,"",SUMIFS(INPUT_DATA!BH:BH,INPUT_DATA!$A:$A,$C81,INPUT_DATA!$B:$B,"D"))</f>
        <v/>
      </c>
      <c r="AM81" s="208" t="str">
        <f t="shared" si="8"/>
        <v/>
      </c>
      <c r="AN81" s="210" t="str">
        <f>IF($C81=0,"",SUMIFS(INPUT_DATA!BK:BK,INPUT_DATA!$A:$A,$C81,INPUT_DATA!$B:$B,"D"))</f>
        <v/>
      </c>
      <c r="AO81" s="211" t="str">
        <f t="shared" si="9"/>
        <v/>
      </c>
      <c r="AP81" s="212"/>
      <c r="AR81" s="211" t="str">
        <f t="shared" si="15"/>
        <v/>
      </c>
      <c r="AT81" s="203" t="str">
        <f>IF($C81=0,"",'02 - Monthly Asset Follow up'!E85+'02 - Monthly Asset Follow up'!F85-'02 - Monthly Asset Follow up'!V85+'02 - Monthly Asset Follow up'!Y85-H81)</f>
        <v/>
      </c>
      <c r="AU81" s="203" t="str">
        <f>IF($C81=0,"",'02 - Monthly Asset Follow up'!BB85+'02 - Monthly Asset Follow up'!BC85-'02 - Monthly Asset Follow up'!BR85+'02 - Monthly Asset Follow up'!BU85-AA81)</f>
        <v/>
      </c>
      <c r="AW81" s="215"/>
    </row>
    <row r="82" spans="2:49">
      <c r="B82" s="1573" t="str">
        <f t="shared" si="10"/>
        <v/>
      </c>
      <c r="C82" s="1574">
        <f>'02 - Monthly Asset Follow up'!B86</f>
        <v>0</v>
      </c>
      <c r="D82" s="212"/>
      <c r="E82" s="205" t="str">
        <f>IF($C82=0,"",SUMIFS(INPUT_DATA!AT:AT,INPUT_DATA!$A:$A,$C82,INPUT_DATA!$B:$B,"S"))</f>
        <v/>
      </c>
      <c r="F82" s="206" t="str">
        <f>IF($C82=0,"",SUMIFS(INPUT_DATA!AU:AU,INPUT_DATA!$A:$A,$C82,INPUT_DATA!$B:$B,"S"))</f>
        <v/>
      </c>
      <c r="G82" s="206" t="str">
        <f>IF($C82=0,"",SUMIFS(INPUT_DATA!AV:AV,INPUT_DATA!$A:$A,$C82,INPUT_DATA!$B:$B,"S"))</f>
        <v/>
      </c>
      <c r="H82" s="213" t="str">
        <f t="shared" si="11"/>
        <v/>
      </c>
      <c r="I82" s="206" t="str">
        <f>IF($C82=0,"",SUMIFS(INPUT_DATA!AX:AX,INPUT_DATA!$A:$A,$C82,INPUT_DATA!$B:$B,"S"))</f>
        <v/>
      </c>
      <c r="J82" s="206" t="str">
        <f>IF($C82=0,"",SUMIFS(INPUT_DATA!AY:AY,INPUT_DATA!$A:$A,$C82,INPUT_DATA!$B:$B,"S"))</f>
        <v/>
      </c>
      <c r="K82" s="206" t="str">
        <f>IF($C82=0,"",SUMIFS(INPUT_DATA!AZ:AZ,INPUT_DATA!$A:$A,$C82,INPUT_DATA!$B:$B,"S"))</f>
        <v/>
      </c>
      <c r="L82" s="206" t="str">
        <f>IF($C82=0,"",SUMIFS(INPUT_DATA!BA:BA,INPUT_DATA!$A:$A,$C82,INPUT_DATA!$B:$B,"S"))</f>
        <v/>
      </c>
      <c r="M82" s="206" t="str">
        <f>IF($C82=0,"",SUMIFS(INPUT_DATA!BB:BB,INPUT_DATA!$A:$A,$C82,INPUT_DATA!$B:$B,"S"))</f>
        <v/>
      </c>
      <c r="N82" s="206" t="str">
        <f>IF($C82=0,"",SUMIFS(INPUT_DATA!BC:BC,INPUT_DATA!$A:$A,$C82,INPUT_DATA!$B:$B,"S"))</f>
        <v/>
      </c>
      <c r="O82" s="206" t="str">
        <f>IF($C82=0,"",SUMIFS(INPUT_DATA!BD:BD,INPUT_DATA!$A:$A,$C82,INPUT_DATA!$B:$B,"S"))</f>
        <v/>
      </c>
      <c r="P82" s="206" t="str">
        <f>IF($C82=0,"",SUMIFS(INPUT_DATA!BE:BE,INPUT_DATA!$A:$A,$C82,INPUT_DATA!$B:$B,"S"))</f>
        <v/>
      </c>
      <c r="Q82" s="208" t="str">
        <f t="shared" si="12"/>
        <v/>
      </c>
      <c r="R82" s="209" t="str">
        <f>IF($C82=0,"",SUMIFS(INPUT_DATA!BG:BG,INPUT_DATA!$A:$A,$C82,INPUT_DATA!$B:$B,"S"))</f>
        <v/>
      </c>
      <c r="S82" s="209" t="str">
        <f>IF($C82=0,"",SUMIFS(INPUT_DATA!BH:BH,INPUT_DATA!$A:$A,$C82,INPUT_DATA!$B:$B,"S"))</f>
        <v/>
      </c>
      <c r="T82" s="208" t="str">
        <f t="shared" si="13"/>
        <v/>
      </c>
      <c r="U82" s="210" t="str">
        <f>IF($C82=0,"",SUMIFS(INPUT_DATA!BK:BK,INPUT_DATA!$A:$A,$C82,INPUT_DATA!$B:$B,"S"))</f>
        <v/>
      </c>
      <c r="V82" s="214" t="str">
        <f t="shared" si="14"/>
        <v/>
      </c>
      <c r="W82" s="212"/>
      <c r="X82" s="205" t="str">
        <f>IF($C82=0,"",SUMIFS(INPUT_DATA!AT:AT,INPUT_DATA!$A:$A,$C82,INPUT_DATA!$B:$B,"D"))</f>
        <v/>
      </c>
      <c r="Y82" s="206" t="str">
        <f>IF($C82=0,"",SUMIFS(INPUT_DATA!AU:AU,INPUT_DATA!$A:$A,$C82,INPUT_DATA!$B:$B,"D"))</f>
        <v/>
      </c>
      <c r="Z82" s="206" t="str">
        <f>IF($C82=0,"",SUMIFS(INPUT_DATA!AV:AV,INPUT_DATA!$A:$A,$C82,INPUT_DATA!$B:$B,"D"))</f>
        <v/>
      </c>
      <c r="AA82" s="207" t="str">
        <f t="shared" ref="AA82:AA120" si="16">IF($C82=0,"",X82+Y82+Z82)</f>
        <v/>
      </c>
      <c r="AB82" s="206" t="str">
        <f>IF($C82=0,"",SUMIFS(INPUT_DATA!AX:AX,INPUT_DATA!$A:$A,$C82,INPUT_DATA!$B:$B,"D"))</f>
        <v/>
      </c>
      <c r="AC82" s="206" t="str">
        <f>IF($C82=0,"",SUMIFS(INPUT_DATA!AY:AY,INPUT_DATA!$A:$A,$C82,INPUT_DATA!$B:$B,"D"))</f>
        <v/>
      </c>
      <c r="AD82" s="206" t="str">
        <f>IF($C82=0,"",SUMIFS(INPUT_DATA!AZ:AZ,INPUT_DATA!$A:$A,$C82,INPUT_DATA!$B:$B,"D"))</f>
        <v/>
      </c>
      <c r="AE82" s="206" t="str">
        <f>IF($C82=0,"",SUMIFS(INPUT_DATA!BA:BA,INPUT_DATA!$A:$A,$C82,INPUT_DATA!$B:$B,"D"))</f>
        <v/>
      </c>
      <c r="AF82" s="206" t="str">
        <f>IF($C82=0,"",SUMIFS(INPUT_DATA!BB:BB,INPUT_DATA!$A:$A,$C82,INPUT_DATA!$B:$B,"D"))</f>
        <v/>
      </c>
      <c r="AG82" s="206" t="str">
        <f>IF($C82=0,"",SUMIFS(INPUT_DATA!BC:BC,INPUT_DATA!$A:$A,$C82,INPUT_DATA!$B:$B,"D"))</f>
        <v/>
      </c>
      <c r="AH82" s="206" t="str">
        <f>IF($C82=0,"",SUMIFS(INPUT_DATA!BD:BD,INPUT_DATA!$A:$A,$C82,INPUT_DATA!$B:$B,"D"))</f>
        <v/>
      </c>
      <c r="AI82" s="206" t="str">
        <f>IF($C82=0,"",SUMIFS(INPUT_DATA!BE:BE,INPUT_DATA!$A:$A,$C82,INPUT_DATA!$B:$B,"D"))</f>
        <v/>
      </c>
      <c r="AJ82" s="208" t="str">
        <f t="shared" ref="AJ82:AJ120" si="17">IF($C82=0,"",AB82+AC82+AD82+AE82+AF82+AG82+AH82+AI82)</f>
        <v/>
      </c>
      <c r="AK82" s="209" t="str">
        <f>IF($C82=0,"",SUMIFS(INPUT_DATA!BG:BG,INPUT_DATA!$A:$A,$C82,INPUT_DATA!$B:$B,"D"))</f>
        <v/>
      </c>
      <c r="AL82" s="209" t="str">
        <f>IF($C82=0,"",SUMIFS(INPUT_DATA!BH:BH,INPUT_DATA!$A:$A,$C82,INPUT_DATA!$B:$B,"D"))</f>
        <v/>
      </c>
      <c r="AM82" s="208" t="str">
        <f t="shared" ref="AM82:AM120" si="18">IF($C82=0,"",AA82+AJ82+AK82)</f>
        <v/>
      </c>
      <c r="AN82" s="210" t="str">
        <f>IF($C82=0,"",SUMIFS(INPUT_DATA!BK:BK,INPUT_DATA!$A:$A,$C82,INPUT_DATA!$B:$B,"D"))</f>
        <v/>
      </c>
      <c r="AO82" s="211" t="str">
        <f t="shared" ref="AO82:AO120" si="19">IF($C82=0,"",AM82-AN82)</f>
        <v/>
      </c>
      <c r="AP82" s="212"/>
      <c r="AR82" s="211" t="str">
        <f t="shared" si="15"/>
        <v/>
      </c>
      <c r="AT82" s="203" t="str">
        <f>IF($C82=0,"",'02 - Monthly Asset Follow up'!E86+'02 - Monthly Asset Follow up'!F86-'02 - Monthly Asset Follow up'!V86+'02 - Monthly Asset Follow up'!Y86-H82)</f>
        <v/>
      </c>
      <c r="AU82" s="203" t="str">
        <f>IF($C82=0,"",'02 - Monthly Asset Follow up'!BB86+'02 - Monthly Asset Follow up'!BC86-'02 - Monthly Asset Follow up'!BR86+'02 - Monthly Asset Follow up'!BU86-AA82)</f>
        <v/>
      </c>
      <c r="AW82" s="215"/>
    </row>
    <row r="83" spans="2:49">
      <c r="B83" s="1573" t="str">
        <f t="shared" si="10"/>
        <v/>
      </c>
      <c r="C83" s="1574">
        <f>'02 - Monthly Asset Follow up'!B87</f>
        <v>0</v>
      </c>
      <c r="D83" s="212"/>
      <c r="E83" s="205" t="str">
        <f>IF($C83=0,"",SUMIFS(INPUT_DATA!AT:AT,INPUT_DATA!$A:$A,$C83,INPUT_DATA!$B:$B,"S"))</f>
        <v/>
      </c>
      <c r="F83" s="206" t="str">
        <f>IF($C83=0,"",SUMIFS(INPUT_DATA!AU:AU,INPUT_DATA!$A:$A,$C83,INPUT_DATA!$B:$B,"S"))</f>
        <v/>
      </c>
      <c r="G83" s="206" t="str">
        <f>IF($C83=0,"",SUMIFS(INPUT_DATA!AV:AV,INPUT_DATA!$A:$A,$C83,INPUT_DATA!$B:$B,"S"))</f>
        <v/>
      </c>
      <c r="H83" s="213" t="str">
        <f t="shared" si="11"/>
        <v/>
      </c>
      <c r="I83" s="206" t="str">
        <f>IF($C83=0,"",SUMIFS(INPUT_DATA!AX:AX,INPUT_DATA!$A:$A,$C83,INPUT_DATA!$B:$B,"S"))</f>
        <v/>
      </c>
      <c r="J83" s="206" t="str">
        <f>IF($C83=0,"",SUMIFS(INPUT_DATA!AY:AY,INPUT_DATA!$A:$A,$C83,INPUT_DATA!$B:$B,"S"))</f>
        <v/>
      </c>
      <c r="K83" s="206" t="str">
        <f>IF($C83=0,"",SUMIFS(INPUT_DATA!AZ:AZ,INPUT_DATA!$A:$A,$C83,INPUT_DATA!$B:$B,"S"))</f>
        <v/>
      </c>
      <c r="L83" s="206" t="str">
        <f>IF($C83=0,"",SUMIFS(INPUT_DATA!BA:BA,INPUT_DATA!$A:$A,$C83,INPUT_DATA!$B:$B,"S"))</f>
        <v/>
      </c>
      <c r="M83" s="206" t="str">
        <f>IF($C83=0,"",SUMIFS(INPUT_DATA!BB:BB,INPUT_DATA!$A:$A,$C83,INPUT_DATA!$B:$B,"S"))</f>
        <v/>
      </c>
      <c r="N83" s="206" t="str">
        <f>IF($C83=0,"",SUMIFS(INPUT_DATA!BC:BC,INPUT_DATA!$A:$A,$C83,INPUT_DATA!$B:$B,"S"))</f>
        <v/>
      </c>
      <c r="O83" s="206" t="str">
        <f>IF($C83=0,"",SUMIFS(INPUT_DATA!BD:BD,INPUT_DATA!$A:$A,$C83,INPUT_DATA!$B:$B,"S"))</f>
        <v/>
      </c>
      <c r="P83" s="206" t="str">
        <f>IF($C83=0,"",SUMIFS(INPUT_DATA!BE:BE,INPUT_DATA!$A:$A,$C83,INPUT_DATA!$B:$B,"S"))</f>
        <v/>
      </c>
      <c r="Q83" s="208" t="str">
        <f t="shared" si="12"/>
        <v/>
      </c>
      <c r="R83" s="209" t="str">
        <f>IF($C83=0,"",SUMIFS(INPUT_DATA!BG:BG,INPUT_DATA!$A:$A,$C83,INPUT_DATA!$B:$B,"S"))</f>
        <v/>
      </c>
      <c r="S83" s="209" t="str">
        <f>IF($C83=0,"",SUMIFS(INPUT_DATA!BH:BH,INPUT_DATA!$A:$A,$C83,INPUT_DATA!$B:$B,"S"))</f>
        <v/>
      </c>
      <c r="T83" s="208" t="str">
        <f t="shared" si="13"/>
        <v/>
      </c>
      <c r="U83" s="210" t="str">
        <f>IF($C83=0,"",SUMIFS(INPUT_DATA!BK:BK,INPUT_DATA!$A:$A,$C83,INPUT_DATA!$B:$B,"S"))</f>
        <v/>
      </c>
      <c r="V83" s="214" t="str">
        <f t="shared" si="14"/>
        <v/>
      </c>
      <c r="W83" s="212"/>
      <c r="X83" s="205" t="str">
        <f>IF($C83=0,"",SUMIFS(INPUT_DATA!AT:AT,INPUT_DATA!$A:$A,$C83,INPUT_DATA!$B:$B,"D"))</f>
        <v/>
      </c>
      <c r="Y83" s="206" t="str">
        <f>IF($C83=0,"",SUMIFS(INPUT_DATA!AU:AU,INPUT_DATA!$A:$A,$C83,INPUT_DATA!$B:$B,"D"))</f>
        <v/>
      </c>
      <c r="Z83" s="206" t="str">
        <f>IF($C83=0,"",SUMIFS(INPUT_DATA!AV:AV,INPUT_DATA!$A:$A,$C83,INPUT_DATA!$B:$B,"D"))</f>
        <v/>
      </c>
      <c r="AA83" s="207" t="str">
        <f t="shared" si="16"/>
        <v/>
      </c>
      <c r="AB83" s="206" t="str">
        <f>IF($C83=0,"",SUMIFS(INPUT_DATA!AX:AX,INPUT_DATA!$A:$A,$C83,INPUT_DATA!$B:$B,"D"))</f>
        <v/>
      </c>
      <c r="AC83" s="206" t="str">
        <f>IF($C83=0,"",SUMIFS(INPUT_DATA!AY:AY,INPUT_DATA!$A:$A,$C83,INPUT_DATA!$B:$B,"D"))</f>
        <v/>
      </c>
      <c r="AD83" s="206" t="str">
        <f>IF($C83=0,"",SUMIFS(INPUT_DATA!AZ:AZ,INPUT_DATA!$A:$A,$C83,INPUT_DATA!$B:$B,"D"))</f>
        <v/>
      </c>
      <c r="AE83" s="206" t="str">
        <f>IF($C83=0,"",SUMIFS(INPUT_DATA!BA:BA,INPUT_DATA!$A:$A,$C83,INPUT_DATA!$B:$B,"D"))</f>
        <v/>
      </c>
      <c r="AF83" s="206" t="str">
        <f>IF($C83=0,"",SUMIFS(INPUT_DATA!BB:BB,INPUT_DATA!$A:$A,$C83,INPUT_DATA!$B:$B,"D"))</f>
        <v/>
      </c>
      <c r="AG83" s="206" t="str">
        <f>IF($C83=0,"",SUMIFS(INPUT_DATA!BC:BC,INPUT_DATA!$A:$A,$C83,INPUT_DATA!$B:$B,"D"))</f>
        <v/>
      </c>
      <c r="AH83" s="206" t="str">
        <f>IF($C83=0,"",SUMIFS(INPUT_DATA!BD:BD,INPUT_DATA!$A:$A,$C83,INPUT_DATA!$B:$B,"D"))</f>
        <v/>
      </c>
      <c r="AI83" s="206" t="str">
        <f>IF($C83=0,"",SUMIFS(INPUT_DATA!BE:BE,INPUT_DATA!$A:$A,$C83,INPUT_DATA!$B:$B,"D"))</f>
        <v/>
      </c>
      <c r="AJ83" s="208" t="str">
        <f t="shared" si="17"/>
        <v/>
      </c>
      <c r="AK83" s="209" t="str">
        <f>IF($C83=0,"",SUMIFS(INPUT_DATA!BG:BG,INPUT_DATA!$A:$A,$C83,INPUT_DATA!$B:$B,"D"))</f>
        <v/>
      </c>
      <c r="AL83" s="209" t="str">
        <f>IF($C83=0,"",SUMIFS(INPUT_DATA!BH:BH,INPUT_DATA!$A:$A,$C83,INPUT_DATA!$B:$B,"D"))</f>
        <v/>
      </c>
      <c r="AM83" s="208" t="str">
        <f t="shared" si="18"/>
        <v/>
      </c>
      <c r="AN83" s="210" t="str">
        <f>IF($C83=0,"",SUMIFS(INPUT_DATA!BK:BK,INPUT_DATA!$A:$A,$C83,INPUT_DATA!$B:$B,"D"))</f>
        <v/>
      </c>
      <c r="AO83" s="211" t="str">
        <f t="shared" si="19"/>
        <v/>
      </c>
      <c r="AP83" s="212"/>
      <c r="AR83" s="211" t="str">
        <f t="shared" si="15"/>
        <v/>
      </c>
      <c r="AT83" s="203" t="str">
        <f>IF($C83=0,"",'02 - Monthly Asset Follow up'!E87+'02 - Monthly Asset Follow up'!F87-'02 - Monthly Asset Follow up'!V87+'02 - Monthly Asset Follow up'!Y87-H83)</f>
        <v/>
      </c>
      <c r="AU83" s="203" t="str">
        <f>IF($C83=0,"",'02 - Monthly Asset Follow up'!BB87+'02 - Monthly Asset Follow up'!BC87-'02 - Monthly Asset Follow up'!BR87+'02 - Monthly Asset Follow up'!BU87-AA83)</f>
        <v/>
      </c>
      <c r="AW83" s="215"/>
    </row>
    <row r="84" spans="2:49">
      <c r="B84" s="1573" t="str">
        <f t="shared" si="10"/>
        <v/>
      </c>
      <c r="C84" s="1574">
        <f>'02 - Monthly Asset Follow up'!B88</f>
        <v>0</v>
      </c>
      <c r="D84" s="212"/>
      <c r="E84" s="205" t="str">
        <f>IF($C84=0,"",SUMIFS(INPUT_DATA!AT:AT,INPUT_DATA!$A:$A,$C84,INPUT_DATA!$B:$B,"S"))</f>
        <v/>
      </c>
      <c r="F84" s="206" t="str">
        <f>IF($C84=0,"",SUMIFS(INPUT_DATA!AU:AU,INPUT_DATA!$A:$A,$C84,INPUT_DATA!$B:$B,"S"))</f>
        <v/>
      </c>
      <c r="G84" s="206" t="str">
        <f>IF($C84=0,"",SUMIFS(INPUT_DATA!AV:AV,INPUT_DATA!$A:$A,$C84,INPUT_DATA!$B:$B,"S"))</f>
        <v/>
      </c>
      <c r="H84" s="213" t="str">
        <f t="shared" si="11"/>
        <v/>
      </c>
      <c r="I84" s="206" t="str">
        <f>IF($C84=0,"",SUMIFS(INPUT_DATA!AX:AX,INPUT_DATA!$A:$A,$C84,INPUT_DATA!$B:$B,"S"))</f>
        <v/>
      </c>
      <c r="J84" s="206" t="str">
        <f>IF($C84=0,"",SUMIFS(INPUT_DATA!AY:AY,INPUT_DATA!$A:$A,$C84,INPUT_DATA!$B:$B,"S"))</f>
        <v/>
      </c>
      <c r="K84" s="206" t="str">
        <f>IF($C84=0,"",SUMIFS(INPUT_DATA!AZ:AZ,INPUT_DATA!$A:$A,$C84,INPUT_DATA!$B:$B,"S"))</f>
        <v/>
      </c>
      <c r="L84" s="206" t="str">
        <f>IF($C84=0,"",SUMIFS(INPUT_DATA!BA:BA,INPUT_DATA!$A:$A,$C84,INPUT_DATA!$B:$B,"S"))</f>
        <v/>
      </c>
      <c r="M84" s="206" t="str">
        <f>IF($C84=0,"",SUMIFS(INPUT_DATA!BB:BB,INPUT_DATA!$A:$A,$C84,INPUT_DATA!$B:$B,"S"))</f>
        <v/>
      </c>
      <c r="N84" s="206" t="str">
        <f>IF($C84=0,"",SUMIFS(INPUT_DATA!BC:BC,INPUT_DATA!$A:$A,$C84,INPUT_DATA!$B:$B,"S"))</f>
        <v/>
      </c>
      <c r="O84" s="206" t="str">
        <f>IF($C84=0,"",SUMIFS(INPUT_DATA!BD:BD,INPUT_DATA!$A:$A,$C84,INPUT_DATA!$B:$B,"S"))</f>
        <v/>
      </c>
      <c r="P84" s="206" t="str">
        <f>IF($C84=0,"",SUMIFS(INPUT_DATA!BE:BE,INPUT_DATA!$A:$A,$C84,INPUT_DATA!$B:$B,"S"))</f>
        <v/>
      </c>
      <c r="Q84" s="208" t="str">
        <f t="shared" si="12"/>
        <v/>
      </c>
      <c r="R84" s="209" t="str">
        <f>IF($C84=0,"",SUMIFS(INPUT_DATA!BG:BG,INPUT_DATA!$A:$A,$C84,INPUT_DATA!$B:$B,"S"))</f>
        <v/>
      </c>
      <c r="S84" s="209" t="str">
        <f>IF($C84=0,"",SUMIFS(INPUT_DATA!BH:BH,INPUT_DATA!$A:$A,$C84,INPUT_DATA!$B:$B,"S"))</f>
        <v/>
      </c>
      <c r="T84" s="208" t="str">
        <f t="shared" si="13"/>
        <v/>
      </c>
      <c r="U84" s="210" t="str">
        <f>IF($C84=0,"",SUMIFS(INPUT_DATA!BK:BK,INPUT_DATA!$A:$A,$C84,INPUT_DATA!$B:$B,"S"))</f>
        <v/>
      </c>
      <c r="V84" s="214" t="str">
        <f t="shared" si="14"/>
        <v/>
      </c>
      <c r="W84" s="212"/>
      <c r="X84" s="205" t="str">
        <f>IF($C84=0,"",SUMIFS(INPUT_DATA!AT:AT,INPUT_DATA!$A:$A,$C84,INPUT_DATA!$B:$B,"D"))</f>
        <v/>
      </c>
      <c r="Y84" s="206" t="str">
        <f>IF($C84=0,"",SUMIFS(INPUT_DATA!AU:AU,INPUT_DATA!$A:$A,$C84,INPUT_DATA!$B:$B,"D"))</f>
        <v/>
      </c>
      <c r="Z84" s="206" t="str">
        <f>IF($C84=0,"",SUMIFS(INPUT_DATA!AV:AV,INPUT_DATA!$A:$A,$C84,INPUT_DATA!$B:$B,"D"))</f>
        <v/>
      </c>
      <c r="AA84" s="207" t="str">
        <f t="shared" si="16"/>
        <v/>
      </c>
      <c r="AB84" s="206" t="str">
        <f>IF($C84=0,"",SUMIFS(INPUT_DATA!AX:AX,INPUT_DATA!$A:$A,$C84,INPUT_DATA!$B:$B,"D"))</f>
        <v/>
      </c>
      <c r="AC84" s="206" t="str">
        <f>IF($C84=0,"",SUMIFS(INPUT_DATA!AY:AY,INPUT_DATA!$A:$A,$C84,INPUT_DATA!$B:$B,"D"))</f>
        <v/>
      </c>
      <c r="AD84" s="206" t="str">
        <f>IF($C84=0,"",SUMIFS(INPUT_DATA!AZ:AZ,INPUT_DATA!$A:$A,$C84,INPUT_DATA!$B:$B,"D"))</f>
        <v/>
      </c>
      <c r="AE84" s="206" t="str">
        <f>IF($C84=0,"",SUMIFS(INPUT_DATA!BA:BA,INPUT_DATA!$A:$A,$C84,INPUT_DATA!$B:$B,"D"))</f>
        <v/>
      </c>
      <c r="AF84" s="206" t="str">
        <f>IF($C84=0,"",SUMIFS(INPUT_DATA!BB:BB,INPUT_DATA!$A:$A,$C84,INPUT_DATA!$B:$B,"D"))</f>
        <v/>
      </c>
      <c r="AG84" s="206" t="str">
        <f>IF($C84=0,"",SUMIFS(INPUT_DATA!BC:BC,INPUT_DATA!$A:$A,$C84,INPUT_DATA!$B:$B,"D"))</f>
        <v/>
      </c>
      <c r="AH84" s="206" t="str">
        <f>IF($C84=0,"",SUMIFS(INPUT_DATA!BD:BD,INPUT_DATA!$A:$A,$C84,INPUT_DATA!$B:$B,"D"))</f>
        <v/>
      </c>
      <c r="AI84" s="206" t="str">
        <f>IF($C84=0,"",SUMIFS(INPUT_DATA!BE:BE,INPUT_DATA!$A:$A,$C84,INPUT_DATA!$B:$B,"D"))</f>
        <v/>
      </c>
      <c r="AJ84" s="208" t="str">
        <f t="shared" si="17"/>
        <v/>
      </c>
      <c r="AK84" s="209" t="str">
        <f>IF($C84=0,"",SUMIFS(INPUT_DATA!BG:BG,INPUT_DATA!$A:$A,$C84,INPUT_DATA!$B:$B,"D"))</f>
        <v/>
      </c>
      <c r="AL84" s="209" t="str">
        <f>IF($C84=0,"",SUMIFS(INPUT_DATA!BH:BH,INPUT_DATA!$A:$A,$C84,INPUT_DATA!$B:$B,"D"))</f>
        <v/>
      </c>
      <c r="AM84" s="208" t="str">
        <f t="shared" si="18"/>
        <v/>
      </c>
      <c r="AN84" s="210" t="str">
        <f>IF($C84=0,"",SUMIFS(INPUT_DATA!BK:BK,INPUT_DATA!$A:$A,$C84,INPUT_DATA!$B:$B,"D"))</f>
        <v/>
      </c>
      <c r="AO84" s="211" t="str">
        <f t="shared" si="19"/>
        <v/>
      </c>
      <c r="AP84" s="212"/>
      <c r="AR84" s="211" t="str">
        <f t="shared" si="15"/>
        <v/>
      </c>
      <c r="AT84" s="203" t="str">
        <f>IF($C84=0,"",'02 - Monthly Asset Follow up'!E88+'02 - Monthly Asset Follow up'!F88-'02 - Monthly Asset Follow up'!V88+'02 - Monthly Asset Follow up'!Y88-H84)</f>
        <v/>
      </c>
      <c r="AU84" s="203" t="str">
        <f>IF($C84=0,"",'02 - Monthly Asset Follow up'!BB88+'02 - Monthly Asset Follow up'!BC88-'02 - Monthly Asset Follow up'!BR88+'02 - Monthly Asset Follow up'!BU88-AA84)</f>
        <v/>
      </c>
      <c r="AW84" s="215"/>
    </row>
    <row r="85" spans="2:49">
      <c r="B85" s="1573" t="str">
        <f t="shared" si="10"/>
        <v/>
      </c>
      <c r="C85" s="1574">
        <f>'02 - Monthly Asset Follow up'!B89</f>
        <v>0</v>
      </c>
      <c r="D85" s="212"/>
      <c r="E85" s="205" t="str">
        <f>IF($C85=0,"",SUMIFS(INPUT_DATA!AT:AT,INPUT_DATA!$A:$A,$C85,INPUT_DATA!$B:$B,"S"))</f>
        <v/>
      </c>
      <c r="F85" s="206" t="str">
        <f>IF($C85=0,"",SUMIFS(INPUT_DATA!AU:AU,INPUT_DATA!$A:$A,$C85,INPUT_DATA!$B:$B,"S"))</f>
        <v/>
      </c>
      <c r="G85" s="206" t="str">
        <f>IF($C85=0,"",SUMIFS(INPUT_DATA!AV:AV,INPUT_DATA!$A:$A,$C85,INPUT_DATA!$B:$B,"S"))</f>
        <v/>
      </c>
      <c r="H85" s="213" t="str">
        <f t="shared" si="11"/>
        <v/>
      </c>
      <c r="I85" s="206" t="str">
        <f>IF($C85=0,"",SUMIFS(INPUT_DATA!AX:AX,INPUT_DATA!$A:$A,$C85,INPUT_DATA!$B:$B,"S"))</f>
        <v/>
      </c>
      <c r="J85" s="206" t="str">
        <f>IF($C85=0,"",SUMIFS(INPUT_DATA!AY:AY,INPUT_DATA!$A:$A,$C85,INPUT_DATA!$B:$B,"S"))</f>
        <v/>
      </c>
      <c r="K85" s="206" t="str">
        <f>IF($C85=0,"",SUMIFS(INPUT_DATA!AZ:AZ,INPUT_DATA!$A:$A,$C85,INPUT_DATA!$B:$B,"S"))</f>
        <v/>
      </c>
      <c r="L85" s="206" t="str">
        <f>IF($C85=0,"",SUMIFS(INPUT_DATA!BA:BA,INPUT_DATA!$A:$A,$C85,INPUT_DATA!$B:$B,"S"))</f>
        <v/>
      </c>
      <c r="M85" s="206" t="str">
        <f>IF($C85=0,"",SUMIFS(INPUT_DATA!BB:BB,INPUT_DATA!$A:$A,$C85,INPUT_DATA!$B:$B,"S"))</f>
        <v/>
      </c>
      <c r="N85" s="206" t="str">
        <f>IF($C85=0,"",SUMIFS(INPUT_DATA!BC:BC,INPUT_DATA!$A:$A,$C85,INPUT_DATA!$B:$B,"S"))</f>
        <v/>
      </c>
      <c r="O85" s="206" t="str">
        <f>IF($C85=0,"",SUMIFS(INPUT_DATA!BD:BD,INPUT_DATA!$A:$A,$C85,INPUT_DATA!$B:$B,"S"))</f>
        <v/>
      </c>
      <c r="P85" s="206" t="str">
        <f>IF($C85=0,"",SUMIFS(INPUT_DATA!BE:BE,INPUT_DATA!$A:$A,$C85,INPUT_DATA!$B:$B,"S"))</f>
        <v/>
      </c>
      <c r="Q85" s="208" t="str">
        <f t="shared" si="12"/>
        <v/>
      </c>
      <c r="R85" s="209" t="str">
        <f>IF($C85=0,"",SUMIFS(INPUT_DATA!BG:BG,INPUT_DATA!$A:$A,$C85,INPUT_DATA!$B:$B,"S"))</f>
        <v/>
      </c>
      <c r="S85" s="209" t="str">
        <f>IF($C85=0,"",SUMIFS(INPUT_DATA!BH:BH,INPUT_DATA!$A:$A,$C85,INPUT_DATA!$B:$B,"S"))</f>
        <v/>
      </c>
      <c r="T85" s="208" t="str">
        <f t="shared" si="13"/>
        <v/>
      </c>
      <c r="U85" s="210" t="str">
        <f>IF($C85=0,"",SUMIFS(INPUT_DATA!BK:BK,INPUT_DATA!$A:$A,$C85,INPUT_DATA!$B:$B,"S"))</f>
        <v/>
      </c>
      <c r="V85" s="214" t="str">
        <f t="shared" si="14"/>
        <v/>
      </c>
      <c r="W85" s="212"/>
      <c r="X85" s="205" t="str">
        <f>IF($C85=0,"",SUMIFS(INPUT_DATA!AT:AT,INPUT_DATA!$A:$A,$C85,INPUT_DATA!$B:$B,"D"))</f>
        <v/>
      </c>
      <c r="Y85" s="206" t="str">
        <f>IF($C85=0,"",SUMIFS(INPUT_DATA!AU:AU,INPUT_DATA!$A:$A,$C85,INPUT_DATA!$B:$B,"D"))</f>
        <v/>
      </c>
      <c r="Z85" s="206" t="str">
        <f>IF($C85=0,"",SUMIFS(INPUT_DATA!AV:AV,INPUT_DATA!$A:$A,$C85,INPUT_DATA!$B:$B,"D"))</f>
        <v/>
      </c>
      <c r="AA85" s="207" t="str">
        <f t="shared" si="16"/>
        <v/>
      </c>
      <c r="AB85" s="206" t="str">
        <f>IF($C85=0,"",SUMIFS(INPUT_DATA!AX:AX,INPUT_DATA!$A:$A,$C85,INPUT_DATA!$B:$B,"D"))</f>
        <v/>
      </c>
      <c r="AC85" s="206" t="str">
        <f>IF($C85=0,"",SUMIFS(INPUT_DATA!AY:AY,INPUT_DATA!$A:$A,$C85,INPUT_DATA!$B:$B,"D"))</f>
        <v/>
      </c>
      <c r="AD85" s="206" t="str">
        <f>IF($C85=0,"",SUMIFS(INPUT_DATA!AZ:AZ,INPUT_DATA!$A:$A,$C85,INPUT_DATA!$B:$B,"D"))</f>
        <v/>
      </c>
      <c r="AE85" s="206" t="str">
        <f>IF($C85=0,"",SUMIFS(INPUT_DATA!BA:BA,INPUT_DATA!$A:$A,$C85,INPUT_DATA!$B:$B,"D"))</f>
        <v/>
      </c>
      <c r="AF85" s="206" t="str">
        <f>IF($C85=0,"",SUMIFS(INPUT_DATA!BB:BB,INPUT_DATA!$A:$A,$C85,INPUT_DATA!$B:$B,"D"))</f>
        <v/>
      </c>
      <c r="AG85" s="206" t="str">
        <f>IF($C85=0,"",SUMIFS(INPUT_DATA!BC:BC,INPUT_DATA!$A:$A,$C85,INPUT_DATA!$B:$B,"D"))</f>
        <v/>
      </c>
      <c r="AH85" s="206" t="str">
        <f>IF($C85=0,"",SUMIFS(INPUT_DATA!BD:BD,INPUT_DATA!$A:$A,$C85,INPUT_DATA!$B:$B,"D"))</f>
        <v/>
      </c>
      <c r="AI85" s="206" t="str">
        <f>IF($C85=0,"",SUMIFS(INPUT_DATA!BE:BE,INPUT_DATA!$A:$A,$C85,INPUT_DATA!$B:$B,"D"))</f>
        <v/>
      </c>
      <c r="AJ85" s="208" t="str">
        <f t="shared" si="17"/>
        <v/>
      </c>
      <c r="AK85" s="209" t="str">
        <f>IF($C85=0,"",SUMIFS(INPUT_DATA!BG:BG,INPUT_DATA!$A:$A,$C85,INPUT_DATA!$B:$B,"D"))</f>
        <v/>
      </c>
      <c r="AL85" s="209" t="str">
        <f>IF($C85=0,"",SUMIFS(INPUT_DATA!BH:BH,INPUT_DATA!$A:$A,$C85,INPUT_DATA!$B:$B,"D"))</f>
        <v/>
      </c>
      <c r="AM85" s="208" t="str">
        <f t="shared" si="18"/>
        <v/>
      </c>
      <c r="AN85" s="210" t="str">
        <f>IF($C85=0,"",SUMIFS(INPUT_DATA!BK:BK,INPUT_DATA!$A:$A,$C85,INPUT_DATA!$B:$B,"D"))</f>
        <v/>
      </c>
      <c r="AO85" s="211" t="str">
        <f t="shared" si="19"/>
        <v/>
      </c>
      <c r="AP85" s="212"/>
      <c r="AR85" s="211" t="str">
        <f t="shared" si="15"/>
        <v/>
      </c>
      <c r="AT85" s="203" t="str">
        <f>IF($C85=0,"",'02 - Monthly Asset Follow up'!E89+'02 - Monthly Asset Follow up'!F89-'02 - Monthly Asset Follow up'!V89+'02 - Monthly Asset Follow up'!Y89-H85)</f>
        <v/>
      </c>
      <c r="AU85" s="203" t="str">
        <f>IF($C85=0,"",'02 - Monthly Asset Follow up'!BB89+'02 - Monthly Asset Follow up'!BC89-'02 - Monthly Asset Follow up'!BR89+'02 - Monthly Asset Follow up'!BU89-AA85)</f>
        <v/>
      </c>
      <c r="AW85" s="215"/>
    </row>
    <row r="86" spans="2:49">
      <c r="B86" s="1573" t="str">
        <f t="shared" si="10"/>
        <v/>
      </c>
      <c r="C86" s="1574">
        <f>'02 - Monthly Asset Follow up'!B90</f>
        <v>0</v>
      </c>
      <c r="D86" s="212"/>
      <c r="E86" s="205" t="str">
        <f>IF($C86=0,"",SUMIFS(INPUT_DATA!AT:AT,INPUT_DATA!$A:$A,$C86,INPUT_DATA!$B:$B,"S"))</f>
        <v/>
      </c>
      <c r="F86" s="206" t="str">
        <f>IF($C86=0,"",SUMIFS(INPUT_DATA!AU:AU,INPUT_DATA!$A:$A,$C86,INPUT_DATA!$B:$B,"S"))</f>
        <v/>
      </c>
      <c r="G86" s="206" t="str">
        <f>IF($C86=0,"",SUMIFS(INPUT_DATA!AV:AV,INPUT_DATA!$A:$A,$C86,INPUT_DATA!$B:$B,"S"))</f>
        <v/>
      </c>
      <c r="H86" s="213" t="str">
        <f t="shared" si="11"/>
        <v/>
      </c>
      <c r="I86" s="206" t="str">
        <f>IF($C86=0,"",SUMIFS(INPUT_DATA!AX:AX,INPUT_DATA!$A:$A,$C86,INPUT_DATA!$B:$B,"S"))</f>
        <v/>
      </c>
      <c r="J86" s="206" t="str">
        <f>IF($C86=0,"",SUMIFS(INPUT_DATA!AY:AY,INPUT_DATA!$A:$A,$C86,INPUT_DATA!$B:$B,"S"))</f>
        <v/>
      </c>
      <c r="K86" s="206" t="str">
        <f>IF($C86=0,"",SUMIFS(INPUT_DATA!AZ:AZ,INPUT_DATA!$A:$A,$C86,INPUT_DATA!$B:$B,"S"))</f>
        <v/>
      </c>
      <c r="L86" s="206" t="str">
        <f>IF($C86=0,"",SUMIFS(INPUT_DATA!BA:BA,INPUT_DATA!$A:$A,$C86,INPUT_DATA!$B:$B,"S"))</f>
        <v/>
      </c>
      <c r="M86" s="206" t="str">
        <f>IF($C86=0,"",SUMIFS(INPUT_DATA!BB:BB,INPUT_DATA!$A:$A,$C86,INPUT_DATA!$B:$B,"S"))</f>
        <v/>
      </c>
      <c r="N86" s="206" t="str">
        <f>IF($C86=0,"",SUMIFS(INPUT_DATA!BC:BC,INPUT_DATA!$A:$A,$C86,INPUT_DATA!$B:$B,"S"))</f>
        <v/>
      </c>
      <c r="O86" s="206" t="str">
        <f>IF($C86=0,"",SUMIFS(INPUT_DATA!BD:BD,INPUT_DATA!$A:$A,$C86,INPUT_DATA!$B:$B,"S"))</f>
        <v/>
      </c>
      <c r="P86" s="206" t="str">
        <f>IF($C86=0,"",SUMIFS(INPUT_DATA!BE:BE,INPUT_DATA!$A:$A,$C86,INPUT_DATA!$B:$B,"S"))</f>
        <v/>
      </c>
      <c r="Q86" s="208" t="str">
        <f t="shared" si="12"/>
        <v/>
      </c>
      <c r="R86" s="209" t="str">
        <f>IF($C86=0,"",SUMIFS(INPUT_DATA!BG:BG,INPUT_DATA!$A:$A,$C86,INPUT_DATA!$B:$B,"S"))</f>
        <v/>
      </c>
      <c r="S86" s="209" t="str">
        <f>IF($C86=0,"",SUMIFS(INPUT_DATA!BH:BH,INPUT_DATA!$A:$A,$C86,INPUT_DATA!$B:$B,"S"))</f>
        <v/>
      </c>
      <c r="T86" s="208" t="str">
        <f t="shared" si="13"/>
        <v/>
      </c>
      <c r="U86" s="210" t="str">
        <f>IF($C86=0,"",SUMIFS(INPUT_DATA!BK:BK,INPUT_DATA!$A:$A,$C86,INPUT_DATA!$B:$B,"S"))</f>
        <v/>
      </c>
      <c r="V86" s="214" t="str">
        <f t="shared" si="14"/>
        <v/>
      </c>
      <c r="W86" s="212"/>
      <c r="X86" s="205" t="str">
        <f>IF($C86=0,"",SUMIFS(INPUT_DATA!AT:AT,INPUT_DATA!$A:$A,$C86,INPUT_DATA!$B:$B,"D"))</f>
        <v/>
      </c>
      <c r="Y86" s="206" t="str">
        <f>IF($C86=0,"",SUMIFS(INPUT_DATA!AU:AU,INPUT_DATA!$A:$A,$C86,INPUT_DATA!$B:$B,"D"))</f>
        <v/>
      </c>
      <c r="Z86" s="206" t="str">
        <f>IF($C86=0,"",SUMIFS(INPUT_DATA!AV:AV,INPUT_DATA!$A:$A,$C86,INPUT_DATA!$B:$B,"D"))</f>
        <v/>
      </c>
      <c r="AA86" s="207" t="str">
        <f t="shared" si="16"/>
        <v/>
      </c>
      <c r="AB86" s="206" t="str">
        <f>IF($C86=0,"",SUMIFS(INPUT_DATA!AX:AX,INPUT_DATA!$A:$A,$C86,INPUT_DATA!$B:$B,"D"))</f>
        <v/>
      </c>
      <c r="AC86" s="206" t="str">
        <f>IF($C86=0,"",SUMIFS(INPUT_DATA!AY:AY,INPUT_DATA!$A:$A,$C86,INPUT_DATA!$B:$B,"D"))</f>
        <v/>
      </c>
      <c r="AD86" s="206" t="str">
        <f>IF($C86=0,"",SUMIFS(INPUT_DATA!AZ:AZ,INPUT_DATA!$A:$A,$C86,INPUT_DATA!$B:$B,"D"))</f>
        <v/>
      </c>
      <c r="AE86" s="206" t="str">
        <f>IF($C86=0,"",SUMIFS(INPUT_DATA!BA:BA,INPUT_DATA!$A:$A,$C86,INPUT_DATA!$B:$B,"D"))</f>
        <v/>
      </c>
      <c r="AF86" s="206" t="str">
        <f>IF($C86=0,"",SUMIFS(INPUT_DATA!BB:BB,INPUT_DATA!$A:$A,$C86,INPUT_DATA!$B:$B,"D"))</f>
        <v/>
      </c>
      <c r="AG86" s="206" t="str">
        <f>IF($C86=0,"",SUMIFS(INPUT_DATA!BC:BC,INPUT_DATA!$A:$A,$C86,INPUT_DATA!$B:$B,"D"))</f>
        <v/>
      </c>
      <c r="AH86" s="206" t="str">
        <f>IF($C86=0,"",SUMIFS(INPUT_DATA!BD:BD,INPUT_DATA!$A:$A,$C86,INPUT_DATA!$B:$B,"D"))</f>
        <v/>
      </c>
      <c r="AI86" s="206" t="str">
        <f>IF($C86=0,"",SUMIFS(INPUT_DATA!BE:BE,INPUT_DATA!$A:$A,$C86,INPUT_DATA!$B:$B,"D"))</f>
        <v/>
      </c>
      <c r="AJ86" s="208" t="str">
        <f t="shared" si="17"/>
        <v/>
      </c>
      <c r="AK86" s="209" t="str">
        <f>IF($C86=0,"",SUMIFS(INPUT_DATA!BG:BG,INPUT_DATA!$A:$A,$C86,INPUT_DATA!$B:$B,"D"))</f>
        <v/>
      </c>
      <c r="AL86" s="209" t="str">
        <f>IF($C86=0,"",SUMIFS(INPUT_DATA!BH:BH,INPUT_DATA!$A:$A,$C86,INPUT_DATA!$B:$B,"D"))</f>
        <v/>
      </c>
      <c r="AM86" s="208" t="str">
        <f t="shared" si="18"/>
        <v/>
      </c>
      <c r="AN86" s="210" t="str">
        <f>IF($C86=0,"",SUMIFS(INPUT_DATA!BK:BK,INPUT_DATA!$A:$A,$C86,INPUT_DATA!$B:$B,"D"))</f>
        <v/>
      </c>
      <c r="AO86" s="211" t="str">
        <f t="shared" si="19"/>
        <v/>
      </c>
      <c r="AP86" s="212"/>
      <c r="AR86" s="211" t="str">
        <f t="shared" si="15"/>
        <v/>
      </c>
      <c r="AT86" s="203" t="str">
        <f>IF($C86=0,"",'02 - Monthly Asset Follow up'!E90+'02 - Monthly Asset Follow up'!F90-'02 - Monthly Asset Follow up'!V90+'02 - Monthly Asset Follow up'!Y90-H86)</f>
        <v/>
      </c>
      <c r="AU86" s="203" t="str">
        <f>IF($C86=0,"",'02 - Monthly Asset Follow up'!BB90+'02 - Monthly Asset Follow up'!BC90-'02 - Monthly Asset Follow up'!BR90+'02 - Monthly Asset Follow up'!BU90-AA86)</f>
        <v/>
      </c>
      <c r="AW86" s="215"/>
    </row>
    <row r="87" spans="2:49">
      <c r="B87" s="1573" t="str">
        <f t="shared" si="10"/>
        <v/>
      </c>
      <c r="C87" s="1574">
        <f>'02 - Monthly Asset Follow up'!B91</f>
        <v>0</v>
      </c>
      <c r="D87" s="212"/>
      <c r="E87" s="205" t="str">
        <f>IF($C87=0,"",SUMIFS(INPUT_DATA!AT:AT,INPUT_DATA!$A:$A,$C87,INPUT_DATA!$B:$B,"S"))</f>
        <v/>
      </c>
      <c r="F87" s="206" t="str">
        <f>IF($C87=0,"",SUMIFS(INPUT_DATA!AU:AU,INPUT_DATA!$A:$A,$C87,INPUT_DATA!$B:$B,"S"))</f>
        <v/>
      </c>
      <c r="G87" s="206" t="str">
        <f>IF($C87=0,"",SUMIFS(INPUT_DATA!AV:AV,INPUT_DATA!$A:$A,$C87,INPUT_DATA!$B:$B,"S"))</f>
        <v/>
      </c>
      <c r="H87" s="213" t="str">
        <f t="shared" si="11"/>
        <v/>
      </c>
      <c r="I87" s="206" t="str">
        <f>IF($C87=0,"",SUMIFS(INPUT_DATA!AX:AX,INPUT_DATA!$A:$A,$C87,INPUT_DATA!$B:$B,"S"))</f>
        <v/>
      </c>
      <c r="J87" s="206" t="str">
        <f>IF($C87=0,"",SUMIFS(INPUT_DATA!AY:AY,INPUT_DATA!$A:$A,$C87,INPUT_DATA!$B:$B,"S"))</f>
        <v/>
      </c>
      <c r="K87" s="206" t="str">
        <f>IF($C87=0,"",SUMIFS(INPUT_DATA!AZ:AZ,INPUT_DATA!$A:$A,$C87,INPUT_DATA!$B:$B,"S"))</f>
        <v/>
      </c>
      <c r="L87" s="206" t="str">
        <f>IF($C87=0,"",SUMIFS(INPUT_DATA!BA:BA,INPUT_DATA!$A:$A,$C87,INPUT_DATA!$B:$B,"S"))</f>
        <v/>
      </c>
      <c r="M87" s="206" t="str">
        <f>IF($C87=0,"",SUMIFS(INPUT_DATA!BB:BB,INPUT_DATA!$A:$A,$C87,INPUT_DATA!$B:$B,"S"))</f>
        <v/>
      </c>
      <c r="N87" s="206" t="str">
        <f>IF($C87=0,"",SUMIFS(INPUT_DATA!BC:BC,INPUT_DATA!$A:$A,$C87,INPUT_DATA!$B:$B,"S"))</f>
        <v/>
      </c>
      <c r="O87" s="206" t="str">
        <f>IF($C87=0,"",SUMIFS(INPUT_DATA!BD:BD,INPUT_DATA!$A:$A,$C87,INPUT_DATA!$B:$B,"S"))</f>
        <v/>
      </c>
      <c r="P87" s="206" t="str">
        <f>IF($C87=0,"",SUMIFS(INPUT_DATA!BE:BE,INPUT_DATA!$A:$A,$C87,INPUT_DATA!$B:$B,"S"))</f>
        <v/>
      </c>
      <c r="Q87" s="208" t="str">
        <f t="shared" si="12"/>
        <v/>
      </c>
      <c r="R87" s="209" t="str">
        <f>IF($C87=0,"",SUMIFS(INPUT_DATA!BG:BG,INPUT_DATA!$A:$A,$C87,INPUT_DATA!$B:$B,"S"))</f>
        <v/>
      </c>
      <c r="S87" s="209" t="str">
        <f>IF($C87=0,"",SUMIFS(INPUT_DATA!BH:BH,INPUT_DATA!$A:$A,$C87,INPUT_DATA!$B:$B,"S"))</f>
        <v/>
      </c>
      <c r="T87" s="208" t="str">
        <f t="shared" si="13"/>
        <v/>
      </c>
      <c r="U87" s="210" t="str">
        <f>IF($C87=0,"",SUMIFS(INPUT_DATA!BK:BK,INPUT_DATA!$A:$A,$C87,INPUT_DATA!$B:$B,"S"))</f>
        <v/>
      </c>
      <c r="V87" s="214" t="str">
        <f t="shared" si="14"/>
        <v/>
      </c>
      <c r="W87" s="212"/>
      <c r="X87" s="205" t="str">
        <f>IF($C87=0,"",SUMIFS(INPUT_DATA!AT:AT,INPUT_DATA!$A:$A,$C87,INPUT_DATA!$B:$B,"D"))</f>
        <v/>
      </c>
      <c r="Y87" s="206" t="str">
        <f>IF($C87=0,"",SUMIFS(INPUT_DATA!AU:AU,INPUT_DATA!$A:$A,$C87,INPUT_DATA!$B:$B,"D"))</f>
        <v/>
      </c>
      <c r="Z87" s="206" t="str">
        <f>IF($C87=0,"",SUMIFS(INPUT_DATA!AV:AV,INPUT_DATA!$A:$A,$C87,INPUT_DATA!$B:$B,"D"))</f>
        <v/>
      </c>
      <c r="AA87" s="207" t="str">
        <f t="shared" si="16"/>
        <v/>
      </c>
      <c r="AB87" s="206" t="str">
        <f>IF($C87=0,"",SUMIFS(INPUT_DATA!AX:AX,INPUT_DATA!$A:$A,$C87,INPUT_DATA!$B:$B,"D"))</f>
        <v/>
      </c>
      <c r="AC87" s="206" t="str">
        <f>IF($C87=0,"",SUMIFS(INPUT_DATA!AY:AY,INPUT_DATA!$A:$A,$C87,INPUT_DATA!$B:$B,"D"))</f>
        <v/>
      </c>
      <c r="AD87" s="206" t="str">
        <f>IF($C87=0,"",SUMIFS(INPUT_DATA!AZ:AZ,INPUT_DATA!$A:$A,$C87,INPUT_DATA!$B:$B,"D"))</f>
        <v/>
      </c>
      <c r="AE87" s="206" t="str">
        <f>IF($C87=0,"",SUMIFS(INPUT_DATA!BA:BA,INPUT_DATA!$A:$A,$C87,INPUT_DATA!$B:$B,"D"))</f>
        <v/>
      </c>
      <c r="AF87" s="206" t="str">
        <f>IF($C87=0,"",SUMIFS(INPUT_DATA!BB:BB,INPUT_DATA!$A:$A,$C87,INPUT_DATA!$B:$B,"D"))</f>
        <v/>
      </c>
      <c r="AG87" s="206" t="str">
        <f>IF($C87=0,"",SUMIFS(INPUT_DATA!BC:BC,INPUT_DATA!$A:$A,$C87,INPUT_DATA!$B:$B,"D"))</f>
        <v/>
      </c>
      <c r="AH87" s="206" t="str">
        <f>IF($C87=0,"",SUMIFS(INPUT_DATA!BD:BD,INPUT_DATA!$A:$A,$C87,INPUT_DATA!$B:$B,"D"))</f>
        <v/>
      </c>
      <c r="AI87" s="206" t="str">
        <f>IF($C87=0,"",SUMIFS(INPUT_DATA!BE:BE,INPUT_DATA!$A:$A,$C87,INPUT_DATA!$B:$B,"D"))</f>
        <v/>
      </c>
      <c r="AJ87" s="208" t="str">
        <f t="shared" si="17"/>
        <v/>
      </c>
      <c r="AK87" s="209" t="str">
        <f>IF($C87=0,"",SUMIFS(INPUT_DATA!BG:BG,INPUT_DATA!$A:$A,$C87,INPUT_DATA!$B:$B,"D"))</f>
        <v/>
      </c>
      <c r="AL87" s="209" t="str">
        <f>IF($C87=0,"",SUMIFS(INPUT_DATA!BH:BH,INPUT_DATA!$A:$A,$C87,INPUT_DATA!$B:$B,"D"))</f>
        <v/>
      </c>
      <c r="AM87" s="208" t="str">
        <f t="shared" si="18"/>
        <v/>
      </c>
      <c r="AN87" s="210" t="str">
        <f>IF($C87=0,"",SUMIFS(INPUT_DATA!BK:BK,INPUT_DATA!$A:$A,$C87,INPUT_DATA!$B:$B,"D"))</f>
        <v/>
      </c>
      <c r="AO87" s="211" t="str">
        <f t="shared" si="19"/>
        <v/>
      </c>
      <c r="AP87" s="212"/>
      <c r="AR87" s="211" t="str">
        <f t="shared" si="15"/>
        <v/>
      </c>
      <c r="AT87" s="203" t="str">
        <f>IF($C87=0,"",'02 - Monthly Asset Follow up'!E91+'02 - Monthly Asset Follow up'!F91-'02 - Monthly Asset Follow up'!V91+'02 - Monthly Asset Follow up'!Y91-H87)</f>
        <v/>
      </c>
      <c r="AU87" s="203" t="str">
        <f>IF($C87=0,"",'02 - Monthly Asset Follow up'!BB91+'02 - Monthly Asset Follow up'!BC91-'02 - Monthly Asset Follow up'!BR91+'02 - Monthly Asset Follow up'!BU91-AA87)</f>
        <v/>
      </c>
      <c r="AW87" s="215"/>
    </row>
    <row r="88" spans="2:49">
      <c r="B88" s="1573" t="str">
        <f t="shared" si="10"/>
        <v/>
      </c>
      <c r="C88" s="1574">
        <f>'02 - Monthly Asset Follow up'!B92</f>
        <v>0</v>
      </c>
      <c r="D88" s="212"/>
      <c r="E88" s="205" t="str">
        <f>IF($C88=0,"",SUMIFS(INPUT_DATA!AT:AT,INPUT_DATA!$A:$A,$C88,INPUT_DATA!$B:$B,"S"))</f>
        <v/>
      </c>
      <c r="F88" s="206" t="str">
        <f>IF($C88=0,"",SUMIFS(INPUT_DATA!AU:AU,INPUT_DATA!$A:$A,$C88,INPUT_DATA!$B:$B,"S"))</f>
        <v/>
      </c>
      <c r="G88" s="206" t="str">
        <f>IF($C88=0,"",SUMIFS(INPUT_DATA!AV:AV,INPUT_DATA!$A:$A,$C88,INPUT_DATA!$B:$B,"S"))</f>
        <v/>
      </c>
      <c r="H88" s="213" t="str">
        <f t="shared" si="11"/>
        <v/>
      </c>
      <c r="I88" s="206" t="str">
        <f>IF($C88=0,"",SUMIFS(INPUT_DATA!AX:AX,INPUT_DATA!$A:$A,$C88,INPUT_DATA!$B:$B,"S"))</f>
        <v/>
      </c>
      <c r="J88" s="206" t="str">
        <f>IF($C88=0,"",SUMIFS(INPUT_DATA!AY:AY,INPUT_DATA!$A:$A,$C88,INPUT_DATA!$B:$B,"S"))</f>
        <v/>
      </c>
      <c r="K88" s="206" t="str">
        <f>IF($C88=0,"",SUMIFS(INPUT_DATA!AZ:AZ,INPUT_DATA!$A:$A,$C88,INPUT_DATA!$B:$B,"S"))</f>
        <v/>
      </c>
      <c r="L88" s="206" t="str">
        <f>IF($C88=0,"",SUMIFS(INPUT_DATA!BA:BA,INPUT_DATA!$A:$A,$C88,INPUT_DATA!$B:$B,"S"))</f>
        <v/>
      </c>
      <c r="M88" s="206" t="str">
        <f>IF($C88=0,"",SUMIFS(INPUT_DATA!BB:BB,INPUT_DATA!$A:$A,$C88,INPUT_DATA!$B:$B,"S"))</f>
        <v/>
      </c>
      <c r="N88" s="206" t="str">
        <f>IF($C88=0,"",SUMIFS(INPUT_DATA!BC:BC,INPUT_DATA!$A:$A,$C88,INPUT_DATA!$B:$B,"S"))</f>
        <v/>
      </c>
      <c r="O88" s="206" t="str">
        <f>IF($C88=0,"",SUMIFS(INPUT_DATA!BD:BD,INPUT_DATA!$A:$A,$C88,INPUT_DATA!$B:$B,"S"))</f>
        <v/>
      </c>
      <c r="P88" s="206" t="str">
        <f>IF($C88=0,"",SUMIFS(INPUT_DATA!BE:BE,INPUT_DATA!$A:$A,$C88,INPUT_DATA!$B:$B,"S"))</f>
        <v/>
      </c>
      <c r="Q88" s="208" t="str">
        <f t="shared" si="12"/>
        <v/>
      </c>
      <c r="R88" s="209" t="str">
        <f>IF($C88=0,"",SUMIFS(INPUT_DATA!BG:BG,INPUT_DATA!$A:$A,$C88,INPUT_DATA!$B:$B,"S"))</f>
        <v/>
      </c>
      <c r="S88" s="209" t="str">
        <f>IF($C88=0,"",SUMIFS(INPUT_DATA!BH:BH,INPUT_DATA!$A:$A,$C88,INPUT_DATA!$B:$B,"S"))</f>
        <v/>
      </c>
      <c r="T88" s="208" t="str">
        <f t="shared" si="13"/>
        <v/>
      </c>
      <c r="U88" s="210" t="str">
        <f>IF($C88=0,"",SUMIFS(INPUT_DATA!BK:BK,INPUT_DATA!$A:$A,$C88,INPUT_DATA!$B:$B,"S"))</f>
        <v/>
      </c>
      <c r="V88" s="214" t="str">
        <f t="shared" si="14"/>
        <v/>
      </c>
      <c r="W88" s="212"/>
      <c r="X88" s="205" t="str">
        <f>IF($C88=0,"",SUMIFS(INPUT_DATA!AT:AT,INPUT_DATA!$A:$A,$C88,INPUT_DATA!$B:$B,"D"))</f>
        <v/>
      </c>
      <c r="Y88" s="206" t="str">
        <f>IF($C88=0,"",SUMIFS(INPUT_DATA!AU:AU,INPUT_DATA!$A:$A,$C88,INPUT_DATA!$B:$B,"D"))</f>
        <v/>
      </c>
      <c r="Z88" s="206" t="str">
        <f>IF($C88=0,"",SUMIFS(INPUT_DATA!AV:AV,INPUT_DATA!$A:$A,$C88,INPUT_DATA!$B:$B,"D"))</f>
        <v/>
      </c>
      <c r="AA88" s="207" t="str">
        <f t="shared" si="16"/>
        <v/>
      </c>
      <c r="AB88" s="206" t="str">
        <f>IF($C88=0,"",SUMIFS(INPUT_DATA!AX:AX,INPUT_DATA!$A:$A,$C88,INPUT_DATA!$B:$B,"D"))</f>
        <v/>
      </c>
      <c r="AC88" s="206" t="str">
        <f>IF($C88=0,"",SUMIFS(INPUT_DATA!AY:AY,INPUT_DATA!$A:$A,$C88,INPUT_DATA!$B:$B,"D"))</f>
        <v/>
      </c>
      <c r="AD88" s="206" t="str">
        <f>IF($C88=0,"",SUMIFS(INPUT_DATA!AZ:AZ,INPUT_DATA!$A:$A,$C88,INPUT_DATA!$B:$B,"D"))</f>
        <v/>
      </c>
      <c r="AE88" s="206" t="str">
        <f>IF($C88=0,"",SUMIFS(INPUT_DATA!BA:BA,INPUT_DATA!$A:$A,$C88,INPUT_DATA!$B:$B,"D"))</f>
        <v/>
      </c>
      <c r="AF88" s="206" t="str">
        <f>IF($C88=0,"",SUMIFS(INPUT_DATA!BB:BB,INPUT_DATA!$A:$A,$C88,INPUT_DATA!$B:$B,"D"))</f>
        <v/>
      </c>
      <c r="AG88" s="206" t="str">
        <f>IF($C88=0,"",SUMIFS(INPUT_DATA!BC:BC,INPUT_DATA!$A:$A,$C88,INPUT_DATA!$B:$B,"D"))</f>
        <v/>
      </c>
      <c r="AH88" s="206" t="str">
        <f>IF($C88=0,"",SUMIFS(INPUT_DATA!BD:BD,INPUT_DATA!$A:$A,$C88,INPUT_DATA!$B:$B,"D"))</f>
        <v/>
      </c>
      <c r="AI88" s="206" t="str">
        <f>IF($C88=0,"",SUMIFS(INPUT_DATA!BE:BE,INPUT_DATA!$A:$A,$C88,INPUT_DATA!$B:$B,"D"))</f>
        <v/>
      </c>
      <c r="AJ88" s="208" t="str">
        <f t="shared" si="17"/>
        <v/>
      </c>
      <c r="AK88" s="209" t="str">
        <f>IF($C88=0,"",SUMIFS(INPUT_DATA!BG:BG,INPUT_DATA!$A:$A,$C88,INPUT_DATA!$B:$B,"D"))</f>
        <v/>
      </c>
      <c r="AL88" s="209" t="str">
        <f>IF($C88=0,"",SUMIFS(INPUT_DATA!BH:BH,INPUT_DATA!$A:$A,$C88,INPUT_DATA!$B:$B,"D"))</f>
        <v/>
      </c>
      <c r="AM88" s="208" t="str">
        <f t="shared" si="18"/>
        <v/>
      </c>
      <c r="AN88" s="210" t="str">
        <f>IF($C88=0,"",SUMIFS(INPUT_DATA!BK:BK,INPUT_DATA!$A:$A,$C88,INPUT_DATA!$B:$B,"D"))</f>
        <v/>
      </c>
      <c r="AO88" s="211" t="str">
        <f t="shared" si="19"/>
        <v/>
      </c>
      <c r="AP88" s="212"/>
      <c r="AR88" s="211" t="str">
        <f t="shared" si="15"/>
        <v/>
      </c>
      <c r="AT88" s="203" t="str">
        <f>IF($C88=0,"",'02 - Monthly Asset Follow up'!E92+'02 - Monthly Asset Follow up'!F92-'02 - Monthly Asset Follow up'!V92+'02 - Monthly Asset Follow up'!Y92-H88)</f>
        <v/>
      </c>
      <c r="AU88" s="203" t="str">
        <f>IF($C88=0,"",'02 - Monthly Asset Follow up'!BB92+'02 - Monthly Asset Follow up'!BC92-'02 - Monthly Asset Follow up'!BR92+'02 - Monthly Asset Follow up'!BU92-AA88)</f>
        <v/>
      </c>
      <c r="AW88" s="215"/>
    </row>
    <row r="89" spans="2:49">
      <c r="B89" s="1573" t="str">
        <f t="shared" si="10"/>
        <v/>
      </c>
      <c r="C89" s="1574">
        <f>'02 - Monthly Asset Follow up'!B93</f>
        <v>0</v>
      </c>
      <c r="D89" s="212"/>
      <c r="E89" s="205" t="str">
        <f>IF($C89=0,"",SUMIFS(INPUT_DATA!AT:AT,INPUT_DATA!$A:$A,$C89,INPUT_DATA!$B:$B,"S"))</f>
        <v/>
      </c>
      <c r="F89" s="206" t="str">
        <f>IF($C89=0,"",SUMIFS(INPUT_DATA!AU:AU,INPUT_DATA!$A:$A,$C89,INPUT_DATA!$B:$B,"S"))</f>
        <v/>
      </c>
      <c r="G89" s="206" t="str">
        <f>IF($C89=0,"",SUMIFS(INPUT_DATA!AV:AV,INPUT_DATA!$A:$A,$C89,INPUT_DATA!$B:$B,"S"))</f>
        <v/>
      </c>
      <c r="H89" s="213" t="str">
        <f t="shared" si="11"/>
        <v/>
      </c>
      <c r="I89" s="206" t="str">
        <f>IF($C89=0,"",SUMIFS(INPUT_DATA!AX:AX,INPUT_DATA!$A:$A,$C89,INPUT_DATA!$B:$B,"S"))</f>
        <v/>
      </c>
      <c r="J89" s="206" t="str">
        <f>IF($C89=0,"",SUMIFS(INPUT_DATA!AY:AY,INPUT_DATA!$A:$A,$C89,INPUT_DATA!$B:$B,"S"))</f>
        <v/>
      </c>
      <c r="K89" s="206" t="str">
        <f>IF($C89=0,"",SUMIFS(INPUT_DATA!AZ:AZ,INPUT_DATA!$A:$A,$C89,INPUT_DATA!$B:$B,"S"))</f>
        <v/>
      </c>
      <c r="L89" s="206" t="str">
        <f>IF($C89=0,"",SUMIFS(INPUT_DATA!BA:BA,INPUT_DATA!$A:$A,$C89,INPUT_DATA!$B:$B,"S"))</f>
        <v/>
      </c>
      <c r="M89" s="206" t="str">
        <f>IF($C89=0,"",SUMIFS(INPUT_DATA!BB:BB,INPUT_DATA!$A:$A,$C89,INPUT_DATA!$B:$B,"S"))</f>
        <v/>
      </c>
      <c r="N89" s="206" t="str">
        <f>IF($C89=0,"",SUMIFS(INPUT_DATA!BC:BC,INPUT_DATA!$A:$A,$C89,INPUT_DATA!$B:$B,"S"))</f>
        <v/>
      </c>
      <c r="O89" s="206" t="str">
        <f>IF($C89=0,"",SUMIFS(INPUT_DATA!BD:BD,INPUT_DATA!$A:$A,$C89,INPUT_DATA!$B:$B,"S"))</f>
        <v/>
      </c>
      <c r="P89" s="206" t="str">
        <f>IF($C89=0,"",SUMIFS(INPUT_DATA!BE:BE,INPUT_DATA!$A:$A,$C89,INPUT_DATA!$B:$B,"S"))</f>
        <v/>
      </c>
      <c r="Q89" s="208" t="str">
        <f t="shared" si="12"/>
        <v/>
      </c>
      <c r="R89" s="209" t="str">
        <f>IF($C89=0,"",SUMIFS(INPUT_DATA!BG:BG,INPUT_DATA!$A:$A,$C89,INPUT_DATA!$B:$B,"S"))</f>
        <v/>
      </c>
      <c r="S89" s="209" t="str">
        <f>IF($C89=0,"",SUMIFS(INPUT_DATA!BH:BH,INPUT_DATA!$A:$A,$C89,INPUT_DATA!$B:$B,"S"))</f>
        <v/>
      </c>
      <c r="T89" s="208" t="str">
        <f t="shared" si="13"/>
        <v/>
      </c>
      <c r="U89" s="210" t="str">
        <f>IF($C89=0,"",SUMIFS(INPUT_DATA!BK:BK,INPUT_DATA!$A:$A,$C89,INPUT_DATA!$B:$B,"S"))</f>
        <v/>
      </c>
      <c r="V89" s="214" t="str">
        <f t="shared" si="14"/>
        <v/>
      </c>
      <c r="W89" s="212"/>
      <c r="X89" s="205" t="str">
        <f>IF($C89=0,"",SUMIFS(INPUT_DATA!AT:AT,INPUT_DATA!$A:$A,$C89,INPUT_DATA!$B:$B,"D"))</f>
        <v/>
      </c>
      <c r="Y89" s="206" t="str">
        <f>IF($C89=0,"",SUMIFS(INPUT_DATA!AU:AU,INPUT_DATA!$A:$A,$C89,INPUT_DATA!$B:$B,"D"))</f>
        <v/>
      </c>
      <c r="Z89" s="206" t="str">
        <f>IF($C89=0,"",SUMIFS(INPUT_DATA!AV:AV,INPUT_DATA!$A:$A,$C89,INPUT_DATA!$B:$B,"D"))</f>
        <v/>
      </c>
      <c r="AA89" s="207" t="str">
        <f t="shared" si="16"/>
        <v/>
      </c>
      <c r="AB89" s="206" t="str">
        <f>IF($C89=0,"",SUMIFS(INPUT_DATA!AX:AX,INPUT_DATA!$A:$A,$C89,INPUT_DATA!$B:$B,"D"))</f>
        <v/>
      </c>
      <c r="AC89" s="206" t="str">
        <f>IF($C89=0,"",SUMIFS(INPUT_DATA!AY:AY,INPUT_DATA!$A:$A,$C89,INPUT_DATA!$B:$B,"D"))</f>
        <v/>
      </c>
      <c r="AD89" s="206" t="str">
        <f>IF($C89=0,"",SUMIFS(INPUT_DATA!AZ:AZ,INPUT_DATA!$A:$A,$C89,INPUT_DATA!$B:$B,"D"))</f>
        <v/>
      </c>
      <c r="AE89" s="206" t="str">
        <f>IF($C89=0,"",SUMIFS(INPUT_DATA!BA:BA,INPUT_DATA!$A:$A,$C89,INPUT_DATA!$B:$B,"D"))</f>
        <v/>
      </c>
      <c r="AF89" s="206" t="str">
        <f>IF($C89=0,"",SUMIFS(INPUT_DATA!BB:BB,INPUT_DATA!$A:$A,$C89,INPUT_DATA!$B:$B,"D"))</f>
        <v/>
      </c>
      <c r="AG89" s="206" t="str">
        <f>IF($C89=0,"",SUMIFS(INPUT_DATA!BC:BC,INPUT_DATA!$A:$A,$C89,INPUT_DATA!$B:$B,"D"))</f>
        <v/>
      </c>
      <c r="AH89" s="206" t="str">
        <f>IF($C89=0,"",SUMIFS(INPUT_DATA!BD:BD,INPUT_DATA!$A:$A,$C89,INPUT_DATA!$B:$B,"D"))</f>
        <v/>
      </c>
      <c r="AI89" s="206" t="str">
        <f>IF($C89=0,"",SUMIFS(INPUT_DATA!BE:BE,INPUT_DATA!$A:$A,$C89,INPUT_DATA!$B:$B,"D"))</f>
        <v/>
      </c>
      <c r="AJ89" s="208" t="str">
        <f t="shared" si="17"/>
        <v/>
      </c>
      <c r="AK89" s="209" t="str">
        <f>IF($C89=0,"",SUMIFS(INPUT_DATA!BG:BG,INPUT_DATA!$A:$A,$C89,INPUT_DATA!$B:$B,"D"))</f>
        <v/>
      </c>
      <c r="AL89" s="209" t="str">
        <f>IF($C89=0,"",SUMIFS(INPUT_DATA!BH:BH,INPUT_DATA!$A:$A,$C89,INPUT_DATA!$B:$B,"D"))</f>
        <v/>
      </c>
      <c r="AM89" s="208" t="str">
        <f t="shared" si="18"/>
        <v/>
      </c>
      <c r="AN89" s="210" t="str">
        <f>IF($C89=0,"",SUMIFS(INPUT_DATA!BK:BK,INPUT_DATA!$A:$A,$C89,INPUT_DATA!$B:$B,"D"))</f>
        <v/>
      </c>
      <c r="AO89" s="211" t="str">
        <f t="shared" si="19"/>
        <v/>
      </c>
      <c r="AP89" s="212"/>
      <c r="AR89" s="211" t="str">
        <f t="shared" si="15"/>
        <v/>
      </c>
      <c r="AT89" s="203" t="str">
        <f>IF($C89=0,"",'02 - Monthly Asset Follow up'!E93+'02 - Monthly Asset Follow up'!F93-'02 - Monthly Asset Follow up'!V93+'02 - Monthly Asset Follow up'!Y93-H89)</f>
        <v/>
      </c>
      <c r="AU89" s="203" t="str">
        <f>IF($C89=0,"",'02 - Monthly Asset Follow up'!BB93+'02 - Monthly Asset Follow up'!BC93-'02 - Monthly Asset Follow up'!BR93+'02 - Monthly Asset Follow up'!BU93-AA89)</f>
        <v/>
      </c>
      <c r="AW89" s="215"/>
    </row>
    <row r="90" spans="2:49">
      <c r="B90" s="1573" t="str">
        <f t="shared" si="10"/>
        <v/>
      </c>
      <c r="C90" s="1574">
        <f>'02 - Monthly Asset Follow up'!B94</f>
        <v>0</v>
      </c>
      <c r="D90" s="212"/>
      <c r="E90" s="205" t="str">
        <f>IF($C90=0,"",SUMIFS(INPUT_DATA!AT:AT,INPUT_DATA!$A:$A,$C90,INPUT_DATA!$B:$B,"S"))</f>
        <v/>
      </c>
      <c r="F90" s="206" t="str">
        <f>IF($C90=0,"",SUMIFS(INPUT_DATA!AU:AU,INPUT_DATA!$A:$A,$C90,INPUT_DATA!$B:$B,"S"))</f>
        <v/>
      </c>
      <c r="G90" s="206" t="str">
        <f>IF($C90=0,"",SUMIFS(INPUT_DATA!AV:AV,INPUT_DATA!$A:$A,$C90,INPUT_DATA!$B:$B,"S"))</f>
        <v/>
      </c>
      <c r="H90" s="213" t="str">
        <f t="shared" si="11"/>
        <v/>
      </c>
      <c r="I90" s="206" t="str">
        <f>IF($C90=0,"",SUMIFS(INPUT_DATA!AX:AX,INPUT_DATA!$A:$A,$C90,INPUT_DATA!$B:$B,"S"))</f>
        <v/>
      </c>
      <c r="J90" s="206" t="str">
        <f>IF($C90=0,"",SUMIFS(INPUT_DATA!AY:AY,INPUT_DATA!$A:$A,$C90,INPUT_DATA!$B:$B,"S"))</f>
        <v/>
      </c>
      <c r="K90" s="206" t="str">
        <f>IF($C90=0,"",SUMIFS(INPUT_DATA!AZ:AZ,INPUT_DATA!$A:$A,$C90,INPUT_DATA!$B:$B,"S"))</f>
        <v/>
      </c>
      <c r="L90" s="206" t="str">
        <f>IF($C90=0,"",SUMIFS(INPUT_DATA!BA:BA,INPUT_DATA!$A:$A,$C90,INPUT_DATA!$B:$B,"S"))</f>
        <v/>
      </c>
      <c r="M90" s="206" t="str">
        <f>IF($C90=0,"",SUMIFS(INPUT_DATA!BB:BB,INPUT_DATA!$A:$A,$C90,INPUT_DATA!$B:$B,"S"))</f>
        <v/>
      </c>
      <c r="N90" s="206" t="str">
        <f>IF($C90=0,"",SUMIFS(INPUT_DATA!BC:BC,INPUT_DATA!$A:$A,$C90,INPUT_DATA!$B:$B,"S"))</f>
        <v/>
      </c>
      <c r="O90" s="206" t="str">
        <f>IF($C90=0,"",SUMIFS(INPUT_DATA!BD:BD,INPUT_DATA!$A:$A,$C90,INPUT_DATA!$B:$B,"S"))</f>
        <v/>
      </c>
      <c r="P90" s="206" t="str">
        <f>IF($C90=0,"",SUMIFS(INPUT_DATA!BE:BE,INPUT_DATA!$A:$A,$C90,INPUT_DATA!$B:$B,"S"))</f>
        <v/>
      </c>
      <c r="Q90" s="208" t="str">
        <f t="shared" si="12"/>
        <v/>
      </c>
      <c r="R90" s="209" t="str">
        <f>IF($C90=0,"",SUMIFS(INPUT_DATA!BG:BG,INPUT_DATA!$A:$A,$C90,INPUT_DATA!$B:$B,"S"))</f>
        <v/>
      </c>
      <c r="S90" s="209" t="str">
        <f>IF($C90=0,"",SUMIFS(INPUT_DATA!BH:BH,INPUT_DATA!$A:$A,$C90,INPUT_DATA!$B:$B,"S"))</f>
        <v/>
      </c>
      <c r="T90" s="208" t="str">
        <f t="shared" si="13"/>
        <v/>
      </c>
      <c r="U90" s="210" t="str">
        <f>IF($C90=0,"",SUMIFS(INPUT_DATA!BK:BK,INPUT_DATA!$A:$A,$C90,INPUT_DATA!$B:$B,"S"))</f>
        <v/>
      </c>
      <c r="V90" s="214" t="str">
        <f t="shared" si="14"/>
        <v/>
      </c>
      <c r="W90" s="212"/>
      <c r="X90" s="205" t="str">
        <f>IF($C90=0,"",SUMIFS(INPUT_DATA!AT:AT,INPUT_DATA!$A:$A,$C90,INPUT_DATA!$B:$B,"D"))</f>
        <v/>
      </c>
      <c r="Y90" s="206" t="str">
        <f>IF($C90=0,"",SUMIFS(INPUT_DATA!AU:AU,INPUT_DATA!$A:$A,$C90,INPUT_DATA!$B:$B,"D"))</f>
        <v/>
      </c>
      <c r="Z90" s="206" t="str">
        <f>IF($C90=0,"",SUMIFS(INPUT_DATA!AV:AV,INPUT_DATA!$A:$A,$C90,INPUT_DATA!$B:$B,"D"))</f>
        <v/>
      </c>
      <c r="AA90" s="207" t="str">
        <f t="shared" si="16"/>
        <v/>
      </c>
      <c r="AB90" s="206" t="str">
        <f>IF($C90=0,"",SUMIFS(INPUT_DATA!AX:AX,INPUT_DATA!$A:$A,$C90,INPUT_DATA!$B:$B,"D"))</f>
        <v/>
      </c>
      <c r="AC90" s="206" t="str">
        <f>IF($C90=0,"",SUMIFS(INPUT_DATA!AY:AY,INPUT_DATA!$A:$A,$C90,INPUT_DATA!$B:$B,"D"))</f>
        <v/>
      </c>
      <c r="AD90" s="206" t="str">
        <f>IF($C90=0,"",SUMIFS(INPUT_DATA!AZ:AZ,INPUT_DATA!$A:$A,$C90,INPUT_DATA!$B:$B,"D"))</f>
        <v/>
      </c>
      <c r="AE90" s="206" t="str">
        <f>IF($C90=0,"",SUMIFS(INPUT_DATA!BA:BA,INPUT_DATA!$A:$A,$C90,INPUT_DATA!$B:$B,"D"))</f>
        <v/>
      </c>
      <c r="AF90" s="206" t="str">
        <f>IF($C90=0,"",SUMIFS(INPUT_DATA!BB:BB,INPUT_DATA!$A:$A,$C90,INPUT_DATA!$B:$B,"D"))</f>
        <v/>
      </c>
      <c r="AG90" s="206" t="str">
        <f>IF($C90=0,"",SUMIFS(INPUT_DATA!BC:BC,INPUT_DATA!$A:$A,$C90,INPUT_DATA!$B:$B,"D"))</f>
        <v/>
      </c>
      <c r="AH90" s="206" t="str">
        <f>IF($C90=0,"",SUMIFS(INPUT_DATA!BD:BD,INPUT_DATA!$A:$A,$C90,INPUT_DATA!$B:$B,"D"))</f>
        <v/>
      </c>
      <c r="AI90" s="206" t="str">
        <f>IF($C90=0,"",SUMIFS(INPUT_DATA!BE:BE,INPUT_DATA!$A:$A,$C90,INPUT_DATA!$B:$B,"D"))</f>
        <v/>
      </c>
      <c r="AJ90" s="208" t="str">
        <f t="shared" si="17"/>
        <v/>
      </c>
      <c r="AK90" s="209" t="str">
        <f>IF($C90=0,"",SUMIFS(INPUT_DATA!BG:BG,INPUT_DATA!$A:$A,$C90,INPUT_DATA!$B:$B,"D"))</f>
        <v/>
      </c>
      <c r="AL90" s="209" t="str">
        <f>IF($C90=0,"",SUMIFS(INPUT_DATA!BH:BH,INPUT_DATA!$A:$A,$C90,INPUT_DATA!$B:$B,"D"))</f>
        <v/>
      </c>
      <c r="AM90" s="208" t="str">
        <f t="shared" si="18"/>
        <v/>
      </c>
      <c r="AN90" s="210" t="str">
        <f>IF($C90=0,"",SUMIFS(INPUT_DATA!BK:BK,INPUT_DATA!$A:$A,$C90,INPUT_DATA!$B:$B,"D"))</f>
        <v/>
      </c>
      <c r="AO90" s="211" t="str">
        <f t="shared" si="19"/>
        <v/>
      </c>
      <c r="AP90" s="212"/>
      <c r="AR90" s="211" t="str">
        <f t="shared" si="15"/>
        <v/>
      </c>
      <c r="AT90" s="203" t="str">
        <f>IF($C90=0,"",'02 - Monthly Asset Follow up'!E94+'02 - Monthly Asset Follow up'!F94-'02 - Monthly Asset Follow up'!V94+'02 - Monthly Asset Follow up'!Y94-H90)</f>
        <v/>
      </c>
      <c r="AU90" s="203" t="str">
        <f>IF($C90=0,"",'02 - Monthly Asset Follow up'!BB94+'02 - Monthly Asset Follow up'!BC94-'02 - Monthly Asset Follow up'!BR94+'02 - Monthly Asset Follow up'!BU94-AA90)</f>
        <v/>
      </c>
      <c r="AW90" s="215"/>
    </row>
    <row r="91" spans="2:49">
      <c r="B91" s="1573" t="str">
        <f t="shared" si="10"/>
        <v/>
      </c>
      <c r="C91" s="1574">
        <f>'02 - Monthly Asset Follow up'!B95</f>
        <v>0</v>
      </c>
      <c r="D91" s="212"/>
      <c r="E91" s="205" t="str">
        <f>IF($C91=0,"",SUMIFS(INPUT_DATA!AT:AT,INPUT_DATA!$A:$A,$C91,INPUT_DATA!$B:$B,"S"))</f>
        <v/>
      </c>
      <c r="F91" s="206" t="str">
        <f>IF($C91=0,"",SUMIFS(INPUT_DATA!AU:AU,INPUT_DATA!$A:$A,$C91,INPUT_DATA!$B:$B,"S"))</f>
        <v/>
      </c>
      <c r="G91" s="206" t="str">
        <f>IF($C91=0,"",SUMIFS(INPUT_DATA!AV:AV,INPUT_DATA!$A:$A,$C91,INPUT_DATA!$B:$B,"S"))</f>
        <v/>
      </c>
      <c r="H91" s="213" t="str">
        <f t="shared" si="11"/>
        <v/>
      </c>
      <c r="I91" s="206" t="str">
        <f>IF($C91=0,"",SUMIFS(INPUT_DATA!AX:AX,INPUT_DATA!$A:$A,$C91,INPUT_DATA!$B:$B,"S"))</f>
        <v/>
      </c>
      <c r="J91" s="206" t="str">
        <f>IF($C91=0,"",SUMIFS(INPUT_DATA!AY:AY,INPUT_DATA!$A:$A,$C91,INPUT_DATA!$B:$B,"S"))</f>
        <v/>
      </c>
      <c r="K91" s="206" t="str">
        <f>IF($C91=0,"",SUMIFS(INPUT_DATA!AZ:AZ,INPUT_DATA!$A:$A,$C91,INPUT_DATA!$B:$B,"S"))</f>
        <v/>
      </c>
      <c r="L91" s="206" t="str">
        <f>IF($C91=0,"",SUMIFS(INPUT_DATA!BA:BA,INPUT_DATA!$A:$A,$C91,INPUT_DATA!$B:$B,"S"))</f>
        <v/>
      </c>
      <c r="M91" s="206" t="str">
        <f>IF($C91=0,"",SUMIFS(INPUT_DATA!BB:BB,INPUT_DATA!$A:$A,$C91,INPUT_DATA!$B:$B,"S"))</f>
        <v/>
      </c>
      <c r="N91" s="206" t="str">
        <f>IF($C91=0,"",SUMIFS(INPUT_DATA!BC:BC,INPUT_DATA!$A:$A,$C91,INPUT_DATA!$B:$B,"S"))</f>
        <v/>
      </c>
      <c r="O91" s="206" t="str">
        <f>IF($C91=0,"",SUMIFS(INPUT_DATA!BD:BD,INPUT_DATA!$A:$A,$C91,INPUT_DATA!$B:$B,"S"))</f>
        <v/>
      </c>
      <c r="P91" s="206" t="str">
        <f>IF($C91=0,"",SUMIFS(INPUT_DATA!BE:BE,INPUT_DATA!$A:$A,$C91,INPUT_DATA!$B:$B,"S"))</f>
        <v/>
      </c>
      <c r="Q91" s="208" t="str">
        <f t="shared" si="12"/>
        <v/>
      </c>
      <c r="R91" s="209" t="str">
        <f>IF($C91=0,"",SUMIFS(INPUT_DATA!BG:BG,INPUT_DATA!$A:$A,$C91,INPUT_DATA!$B:$B,"S"))</f>
        <v/>
      </c>
      <c r="S91" s="209" t="str">
        <f>IF($C91=0,"",SUMIFS(INPUT_DATA!BH:BH,INPUT_DATA!$A:$A,$C91,INPUT_DATA!$B:$B,"S"))</f>
        <v/>
      </c>
      <c r="T91" s="208" t="str">
        <f t="shared" si="13"/>
        <v/>
      </c>
      <c r="U91" s="210" t="str">
        <f>IF($C91=0,"",SUMIFS(INPUT_DATA!BK:BK,INPUT_DATA!$A:$A,$C91,INPUT_DATA!$B:$B,"S"))</f>
        <v/>
      </c>
      <c r="V91" s="214" t="str">
        <f t="shared" si="14"/>
        <v/>
      </c>
      <c r="W91" s="212"/>
      <c r="X91" s="205" t="str">
        <f>IF($C91=0,"",SUMIFS(INPUT_DATA!AT:AT,INPUT_DATA!$A:$A,$C91,INPUT_DATA!$B:$B,"D"))</f>
        <v/>
      </c>
      <c r="Y91" s="206" t="str">
        <f>IF($C91=0,"",SUMIFS(INPUT_DATA!AU:AU,INPUT_DATA!$A:$A,$C91,INPUT_DATA!$B:$B,"D"))</f>
        <v/>
      </c>
      <c r="Z91" s="206" t="str">
        <f>IF($C91=0,"",SUMIFS(INPUT_DATA!AV:AV,INPUT_DATA!$A:$A,$C91,INPUT_DATA!$B:$B,"D"))</f>
        <v/>
      </c>
      <c r="AA91" s="207" t="str">
        <f t="shared" si="16"/>
        <v/>
      </c>
      <c r="AB91" s="206" t="str">
        <f>IF($C91=0,"",SUMIFS(INPUT_DATA!AX:AX,INPUT_DATA!$A:$A,$C91,INPUT_DATA!$B:$B,"D"))</f>
        <v/>
      </c>
      <c r="AC91" s="206" t="str">
        <f>IF($C91=0,"",SUMIFS(INPUT_DATA!AY:AY,INPUT_DATA!$A:$A,$C91,INPUT_DATA!$B:$B,"D"))</f>
        <v/>
      </c>
      <c r="AD91" s="206" t="str">
        <f>IF($C91=0,"",SUMIFS(INPUT_DATA!AZ:AZ,INPUT_DATA!$A:$A,$C91,INPUT_DATA!$B:$B,"D"))</f>
        <v/>
      </c>
      <c r="AE91" s="206" t="str">
        <f>IF($C91=0,"",SUMIFS(INPUT_DATA!BA:BA,INPUT_DATA!$A:$A,$C91,INPUT_DATA!$B:$B,"D"))</f>
        <v/>
      </c>
      <c r="AF91" s="206" t="str">
        <f>IF($C91=0,"",SUMIFS(INPUT_DATA!BB:BB,INPUT_DATA!$A:$A,$C91,INPUT_DATA!$B:$B,"D"))</f>
        <v/>
      </c>
      <c r="AG91" s="206" t="str">
        <f>IF($C91=0,"",SUMIFS(INPUT_DATA!BC:BC,INPUT_DATA!$A:$A,$C91,INPUT_DATA!$B:$B,"D"))</f>
        <v/>
      </c>
      <c r="AH91" s="206" t="str">
        <f>IF($C91=0,"",SUMIFS(INPUT_DATA!BD:BD,INPUT_DATA!$A:$A,$C91,INPUT_DATA!$B:$B,"D"))</f>
        <v/>
      </c>
      <c r="AI91" s="206" t="str">
        <f>IF($C91=0,"",SUMIFS(INPUT_DATA!BE:BE,INPUT_DATA!$A:$A,$C91,INPUT_DATA!$B:$B,"D"))</f>
        <v/>
      </c>
      <c r="AJ91" s="208" t="str">
        <f t="shared" si="17"/>
        <v/>
      </c>
      <c r="AK91" s="209" t="str">
        <f>IF($C91=0,"",SUMIFS(INPUT_DATA!BG:BG,INPUT_DATA!$A:$A,$C91,INPUT_DATA!$B:$B,"D"))</f>
        <v/>
      </c>
      <c r="AL91" s="209" t="str">
        <f>IF($C91=0,"",SUMIFS(INPUT_DATA!BH:BH,INPUT_DATA!$A:$A,$C91,INPUT_DATA!$B:$B,"D"))</f>
        <v/>
      </c>
      <c r="AM91" s="208" t="str">
        <f t="shared" si="18"/>
        <v/>
      </c>
      <c r="AN91" s="210" t="str">
        <f>IF($C91=0,"",SUMIFS(INPUT_DATA!BK:BK,INPUT_DATA!$A:$A,$C91,INPUT_DATA!$B:$B,"D"))</f>
        <v/>
      </c>
      <c r="AO91" s="211" t="str">
        <f t="shared" si="19"/>
        <v/>
      </c>
      <c r="AP91" s="212"/>
      <c r="AR91" s="211" t="str">
        <f t="shared" si="15"/>
        <v/>
      </c>
      <c r="AT91" s="203" t="str">
        <f>IF($C91=0,"",'02 - Monthly Asset Follow up'!E95+'02 - Monthly Asset Follow up'!F95-'02 - Monthly Asset Follow up'!V95+'02 - Monthly Asset Follow up'!Y95-H91)</f>
        <v/>
      </c>
      <c r="AU91" s="203" t="str">
        <f>IF($C91=0,"",'02 - Monthly Asset Follow up'!BB95+'02 - Monthly Asset Follow up'!BC95-'02 - Monthly Asset Follow up'!BR95+'02 - Monthly Asset Follow up'!BU95-AA91)</f>
        <v/>
      </c>
      <c r="AW91" s="215"/>
    </row>
    <row r="92" spans="2:49">
      <c r="B92" s="1573" t="str">
        <f t="shared" si="10"/>
        <v/>
      </c>
      <c r="C92" s="1574">
        <f>'02 - Monthly Asset Follow up'!B96</f>
        <v>0</v>
      </c>
      <c r="D92" s="212"/>
      <c r="E92" s="205" t="str">
        <f>IF($C92=0,"",SUMIFS(INPUT_DATA!AT:AT,INPUT_DATA!$A:$A,$C92,INPUT_DATA!$B:$B,"S"))</f>
        <v/>
      </c>
      <c r="F92" s="206" t="str">
        <f>IF($C92=0,"",SUMIFS(INPUT_DATA!AU:AU,INPUT_DATA!$A:$A,$C92,INPUT_DATA!$B:$B,"S"))</f>
        <v/>
      </c>
      <c r="G92" s="206" t="str">
        <f>IF($C92=0,"",SUMIFS(INPUT_DATA!AV:AV,INPUT_DATA!$A:$A,$C92,INPUT_DATA!$B:$B,"S"))</f>
        <v/>
      </c>
      <c r="H92" s="213" t="str">
        <f t="shared" si="11"/>
        <v/>
      </c>
      <c r="I92" s="206" t="str">
        <f>IF($C92=0,"",SUMIFS(INPUT_DATA!AX:AX,INPUT_DATA!$A:$A,$C92,INPUT_DATA!$B:$B,"S"))</f>
        <v/>
      </c>
      <c r="J92" s="206" t="str">
        <f>IF($C92=0,"",SUMIFS(INPUT_DATA!AY:AY,INPUT_DATA!$A:$A,$C92,INPUT_DATA!$B:$B,"S"))</f>
        <v/>
      </c>
      <c r="K92" s="206" t="str">
        <f>IF($C92=0,"",SUMIFS(INPUT_DATA!AZ:AZ,INPUT_DATA!$A:$A,$C92,INPUT_DATA!$B:$B,"S"))</f>
        <v/>
      </c>
      <c r="L92" s="206" t="str">
        <f>IF($C92=0,"",SUMIFS(INPUT_DATA!BA:BA,INPUT_DATA!$A:$A,$C92,INPUT_DATA!$B:$B,"S"))</f>
        <v/>
      </c>
      <c r="M92" s="206" t="str">
        <f>IF($C92=0,"",SUMIFS(INPUT_DATA!BB:BB,INPUT_DATA!$A:$A,$C92,INPUT_DATA!$B:$B,"S"))</f>
        <v/>
      </c>
      <c r="N92" s="206" t="str">
        <f>IF($C92=0,"",SUMIFS(INPUT_DATA!BC:BC,INPUT_DATA!$A:$A,$C92,INPUT_DATA!$B:$B,"S"))</f>
        <v/>
      </c>
      <c r="O92" s="206" t="str">
        <f>IF($C92=0,"",SUMIFS(INPUT_DATA!BD:BD,INPUT_DATA!$A:$A,$C92,INPUT_DATA!$B:$B,"S"))</f>
        <v/>
      </c>
      <c r="P92" s="206" t="str">
        <f>IF($C92=0,"",SUMIFS(INPUT_DATA!BE:BE,INPUT_DATA!$A:$A,$C92,INPUT_DATA!$B:$B,"S"))</f>
        <v/>
      </c>
      <c r="Q92" s="208" t="str">
        <f t="shared" si="12"/>
        <v/>
      </c>
      <c r="R92" s="209" t="str">
        <f>IF($C92=0,"",SUMIFS(INPUT_DATA!BG:BG,INPUT_DATA!$A:$A,$C92,INPUT_DATA!$B:$B,"S"))</f>
        <v/>
      </c>
      <c r="S92" s="209" t="str">
        <f>IF($C92=0,"",SUMIFS(INPUT_DATA!BH:BH,INPUT_DATA!$A:$A,$C92,INPUT_DATA!$B:$B,"S"))</f>
        <v/>
      </c>
      <c r="T92" s="208" t="str">
        <f t="shared" si="13"/>
        <v/>
      </c>
      <c r="U92" s="210" t="str">
        <f>IF($C92=0,"",SUMIFS(INPUT_DATA!BK:BK,INPUT_DATA!$A:$A,$C92,INPUT_DATA!$B:$B,"S"))</f>
        <v/>
      </c>
      <c r="V92" s="214" t="str">
        <f t="shared" si="14"/>
        <v/>
      </c>
      <c r="W92" s="212"/>
      <c r="X92" s="205" t="str">
        <f>IF($C92=0,"",SUMIFS(INPUT_DATA!AT:AT,INPUT_DATA!$A:$A,$C92,INPUT_DATA!$B:$B,"D"))</f>
        <v/>
      </c>
      <c r="Y92" s="206" t="str">
        <f>IF($C92=0,"",SUMIFS(INPUT_DATA!AU:AU,INPUT_DATA!$A:$A,$C92,INPUT_DATA!$B:$B,"D"))</f>
        <v/>
      </c>
      <c r="Z92" s="206" t="str">
        <f>IF($C92=0,"",SUMIFS(INPUT_DATA!AV:AV,INPUT_DATA!$A:$A,$C92,INPUT_DATA!$B:$B,"D"))</f>
        <v/>
      </c>
      <c r="AA92" s="207" t="str">
        <f t="shared" si="16"/>
        <v/>
      </c>
      <c r="AB92" s="206" t="str">
        <f>IF($C92=0,"",SUMIFS(INPUT_DATA!AX:AX,INPUT_DATA!$A:$A,$C92,INPUT_DATA!$B:$B,"D"))</f>
        <v/>
      </c>
      <c r="AC92" s="206" t="str">
        <f>IF($C92=0,"",SUMIFS(INPUT_DATA!AY:AY,INPUT_DATA!$A:$A,$C92,INPUT_DATA!$B:$B,"D"))</f>
        <v/>
      </c>
      <c r="AD92" s="206" t="str">
        <f>IF($C92=0,"",SUMIFS(INPUT_DATA!AZ:AZ,INPUT_DATA!$A:$A,$C92,INPUT_DATA!$B:$B,"D"))</f>
        <v/>
      </c>
      <c r="AE92" s="206" t="str">
        <f>IF($C92=0,"",SUMIFS(INPUT_DATA!BA:BA,INPUT_DATA!$A:$A,$C92,INPUT_DATA!$B:$B,"D"))</f>
        <v/>
      </c>
      <c r="AF92" s="206" t="str">
        <f>IF($C92=0,"",SUMIFS(INPUT_DATA!BB:BB,INPUT_DATA!$A:$A,$C92,INPUT_DATA!$B:$B,"D"))</f>
        <v/>
      </c>
      <c r="AG92" s="206" t="str">
        <f>IF($C92=0,"",SUMIFS(INPUT_DATA!BC:BC,INPUT_DATA!$A:$A,$C92,INPUT_DATA!$B:$B,"D"))</f>
        <v/>
      </c>
      <c r="AH92" s="206" t="str">
        <f>IF($C92=0,"",SUMIFS(INPUT_DATA!BD:BD,INPUT_DATA!$A:$A,$C92,INPUT_DATA!$B:$B,"D"))</f>
        <v/>
      </c>
      <c r="AI92" s="206" t="str">
        <f>IF($C92=0,"",SUMIFS(INPUT_DATA!BE:BE,INPUT_DATA!$A:$A,$C92,INPUT_DATA!$B:$B,"D"))</f>
        <v/>
      </c>
      <c r="AJ92" s="208" t="str">
        <f t="shared" si="17"/>
        <v/>
      </c>
      <c r="AK92" s="209" t="str">
        <f>IF($C92=0,"",SUMIFS(INPUT_DATA!BG:BG,INPUT_DATA!$A:$A,$C92,INPUT_DATA!$B:$B,"D"))</f>
        <v/>
      </c>
      <c r="AL92" s="209" t="str">
        <f>IF($C92=0,"",SUMIFS(INPUT_DATA!BH:BH,INPUT_DATA!$A:$A,$C92,INPUT_DATA!$B:$B,"D"))</f>
        <v/>
      </c>
      <c r="AM92" s="208" t="str">
        <f t="shared" si="18"/>
        <v/>
      </c>
      <c r="AN92" s="210" t="str">
        <f>IF($C92=0,"",SUMIFS(INPUT_DATA!BK:BK,INPUT_DATA!$A:$A,$C92,INPUT_DATA!$B:$B,"D"))</f>
        <v/>
      </c>
      <c r="AO92" s="211" t="str">
        <f t="shared" si="19"/>
        <v/>
      </c>
      <c r="AP92" s="212"/>
      <c r="AR92" s="211" t="str">
        <f t="shared" si="15"/>
        <v/>
      </c>
      <c r="AT92" s="203" t="str">
        <f>IF($C92=0,"",'02 - Monthly Asset Follow up'!E96+'02 - Monthly Asset Follow up'!F96-'02 - Monthly Asset Follow up'!V96+'02 - Monthly Asset Follow up'!Y96-H92)</f>
        <v/>
      </c>
      <c r="AU92" s="203" t="str">
        <f>IF($C92=0,"",'02 - Monthly Asset Follow up'!BB96+'02 - Monthly Asset Follow up'!BC96-'02 - Monthly Asset Follow up'!BR96+'02 - Monthly Asset Follow up'!BU96-AA92)</f>
        <v/>
      </c>
      <c r="AW92" s="215"/>
    </row>
    <row r="93" spans="2:49">
      <c r="B93" s="1573" t="str">
        <f t="shared" si="10"/>
        <v/>
      </c>
      <c r="C93" s="1574">
        <f>'02 - Monthly Asset Follow up'!B97</f>
        <v>0</v>
      </c>
      <c r="D93" s="212"/>
      <c r="E93" s="205" t="str">
        <f>IF($C93=0,"",SUMIFS(INPUT_DATA!AT:AT,INPUT_DATA!$A:$A,$C93,INPUT_DATA!$B:$B,"S"))</f>
        <v/>
      </c>
      <c r="F93" s="206" t="str">
        <f>IF($C93=0,"",SUMIFS(INPUT_DATA!AU:AU,INPUT_DATA!$A:$A,$C93,INPUT_DATA!$B:$B,"S"))</f>
        <v/>
      </c>
      <c r="G93" s="206" t="str">
        <f>IF($C93=0,"",SUMIFS(INPUT_DATA!AV:AV,INPUT_DATA!$A:$A,$C93,INPUT_DATA!$B:$B,"S"))</f>
        <v/>
      </c>
      <c r="H93" s="213" t="str">
        <f t="shared" si="11"/>
        <v/>
      </c>
      <c r="I93" s="206" t="str">
        <f>IF($C93=0,"",SUMIFS(INPUT_DATA!AX:AX,INPUT_DATA!$A:$A,$C93,INPUT_DATA!$B:$B,"S"))</f>
        <v/>
      </c>
      <c r="J93" s="206" t="str">
        <f>IF($C93=0,"",SUMIFS(INPUT_DATA!AY:AY,INPUT_DATA!$A:$A,$C93,INPUT_DATA!$B:$B,"S"))</f>
        <v/>
      </c>
      <c r="K93" s="206" t="str">
        <f>IF($C93=0,"",SUMIFS(INPUT_DATA!AZ:AZ,INPUT_DATA!$A:$A,$C93,INPUT_DATA!$B:$B,"S"))</f>
        <v/>
      </c>
      <c r="L93" s="206" t="str">
        <f>IF($C93=0,"",SUMIFS(INPUT_DATA!BA:BA,INPUT_DATA!$A:$A,$C93,INPUT_DATA!$B:$B,"S"))</f>
        <v/>
      </c>
      <c r="M93" s="206" t="str">
        <f>IF($C93=0,"",SUMIFS(INPUT_DATA!BB:BB,INPUT_DATA!$A:$A,$C93,INPUT_DATA!$B:$B,"S"))</f>
        <v/>
      </c>
      <c r="N93" s="206" t="str">
        <f>IF($C93=0,"",SUMIFS(INPUT_DATA!BC:BC,INPUT_DATA!$A:$A,$C93,INPUT_DATA!$B:$B,"S"))</f>
        <v/>
      </c>
      <c r="O93" s="206" t="str">
        <f>IF($C93=0,"",SUMIFS(INPUT_DATA!BD:BD,INPUT_DATA!$A:$A,$C93,INPUT_DATA!$B:$B,"S"))</f>
        <v/>
      </c>
      <c r="P93" s="206" t="str">
        <f>IF($C93=0,"",SUMIFS(INPUT_DATA!BE:BE,INPUT_DATA!$A:$A,$C93,INPUT_DATA!$B:$B,"S"))</f>
        <v/>
      </c>
      <c r="Q93" s="208" t="str">
        <f t="shared" si="12"/>
        <v/>
      </c>
      <c r="R93" s="209" t="str">
        <f>IF($C93=0,"",SUMIFS(INPUT_DATA!BG:BG,INPUT_DATA!$A:$A,$C93,INPUT_DATA!$B:$B,"S"))</f>
        <v/>
      </c>
      <c r="S93" s="209" t="str">
        <f>IF($C93=0,"",SUMIFS(INPUT_DATA!BH:BH,INPUT_DATA!$A:$A,$C93,INPUT_DATA!$B:$B,"S"))</f>
        <v/>
      </c>
      <c r="T93" s="208" t="str">
        <f t="shared" si="13"/>
        <v/>
      </c>
      <c r="U93" s="210" t="str">
        <f>IF($C93=0,"",SUMIFS(INPUT_DATA!BK:BK,INPUT_DATA!$A:$A,$C93,INPUT_DATA!$B:$B,"S"))</f>
        <v/>
      </c>
      <c r="V93" s="214" t="str">
        <f t="shared" si="14"/>
        <v/>
      </c>
      <c r="W93" s="212"/>
      <c r="X93" s="205" t="str">
        <f>IF($C93=0,"",SUMIFS(INPUT_DATA!AT:AT,INPUT_DATA!$A:$A,$C93,INPUT_DATA!$B:$B,"D"))</f>
        <v/>
      </c>
      <c r="Y93" s="206" t="str">
        <f>IF($C93=0,"",SUMIFS(INPUT_DATA!AU:AU,INPUT_DATA!$A:$A,$C93,INPUT_DATA!$B:$B,"D"))</f>
        <v/>
      </c>
      <c r="Z93" s="206" t="str">
        <f>IF($C93=0,"",SUMIFS(INPUT_DATA!AV:AV,INPUT_DATA!$A:$A,$C93,INPUT_DATA!$B:$B,"D"))</f>
        <v/>
      </c>
      <c r="AA93" s="207" t="str">
        <f t="shared" si="16"/>
        <v/>
      </c>
      <c r="AB93" s="206" t="str">
        <f>IF($C93=0,"",SUMIFS(INPUT_DATA!AX:AX,INPUT_DATA!$A:$A,$C93,INPUT_DATA!$B:$B,"D"))</f>
        <v/>
      </c>
      <c r="AC93" s="206" t="str">
        <f>IF($C93=0,"",SUMIFS(INPUT_DATA!AY:AY,INPUT_DATA!$A:$A,$C93,INPUT_DATA!$B:$B,"D"))</f>
        <v/>
      </c>
      <c r="AD93" s="206" t="str">
        <f>IF($C93=0,"",SUMIFS(INPUT_DATA!AZ:AZ,INPUT_DATA!$A:$A,$C93,INPUT_DATA!$B:$B,"D"))</f>
        <v/>
      </c>
      <c r="AE93" s="206" t="str">
        <f>IF($C93=0,"",SUMIFS(INPUT_DATA!BA:BA,INPUT_DATA!$A:$A,$C93,INPUT_DATA!$B:$B,"D"))</f>
        <v/>
      </c>
      <c r="AF93" s="206" t="str">
        <f>IF($C93=0,"",SUMIFS(INPUT_DATA!BB:BB,INPUT_DATA!$A:$A,$C93,INPUT_DATA!$B:$B,"D"))</f>
        <v/>
      </c>
      <c r="AG93" s="206" t="str">
        <f>IF($C93=0,"",SUMIFS(INPUT_DATA!BC:BC,INPUT_DATA!$A:$A,$C93,INPUT_DATA!$B:$B,"D"))</f>
        <v/>
      </c>
      <c r="AH93" s="206" t="str">
        <f>IF($C93=0,"",SUMIFS(INPUT_DATA!BD:BD,INPUT_DATA!$A:$A,$C93,INPUT_DATA!$B:$B,"D"))</f>
        <v/>
      </c>
      <c r="AI93" s="206" t="str">
        <f>IF($C93=0,"",SUMIFS(INPUT_DATA!BE:BE,INPUT_DATA!$A:$A,$C93,INPUT_DATA!$B:$B,"D"))</f>
        <v/>
      </c>
      <c r="AJ93" s="208" t="str">
        <f t="shared" si="17"/>
        <v/>
      </c>
      <c r="AK93" s="209" t="str">
        <f>IF($C93=0,"",SUMIFS(INPUT_DATA!BG:BG,INPUT_DATA!$A:$A,$C93,INPUT_DATA!$B:$B,"D"))</f>
        <v/>
      </c>
      <c r="AL93" s="209" t="str">
        <f>IF($C93=0,"",SUMIFS(INPUT_DATA!BH:BH,INPUT_DATA!$A:$A,$C93,INPUT_DATA!$B:$B,"D"))</f>
        <v/>
      </c>
      <c r="AM93" s="208" t="str">
        <f t="shared" si="18"/>
        <v/>
      </c>
      <c r="AN93" s="210" t="str">
        <f>IF($C93=0,"",SUMIFS(INPUT_DATA!BK:BK,INPUT_DATA!$A:$A,$C93,INPUT_DATA!$B:$B,"D"))</f>
        <v/>
      </c>
      <c r="AO93" s="211" t="str">
        <f t="shared" si="19"/>
        <v/>
      </c>
      <c r="AP93" s="212"/>
      <c r="AR93" s="211" t="str">
        <f t="shared" si="15"/>
        <v/>
      </c>
      <c r="AT93" s="203" t="str">
        <f>IF($C93=0,"",'02 - Monthly Asset Follow up'!E97+'02 - Monthly Asset Follow up'!F97-'02 - Monthly Asset Follow up'!V97+'02 - Monthly Asset Follow up'!Y97-H93)</f>
        <v/>
      </c>
      <c r="AU93" s="203" t="str">
        <f>IF($C93=0,"",'02 - Monthly Asset Follow up'!BB97+'02 - Monthly Asset Follow up'!BC97-'02 - Monthly Asset Follow up'!BR97+'02 - Monthly Asset Follow up'!BU97-AA93)</f>
        <v/>
      </c>
      <c r="AW93" s="215"/>
    </row>
    <row r="94" spans="2:49">
      <c r="B94" s="1573" t="str">
        <f t="shared" si="10"/>
        <v/>
      </c>
      <c r="C94" s="1574">
        <f>'02 - Monthly Asset Follow up'!B98</f>
        <v>0</v>
      </c>
      <c r="D94" s="212"/>
      <c r="E94" s="205" t="str">
        <f>IF($C94=0,"",SUMIFS(INPUT_DATA!AT:AT,INPUT_DATA!$A:$A,$C94,INPUT_DATA!$B:$B,"S"))</f>
        <v/>
      </c>
      <c r="F94" s="206" t="str">
        <f>IF($C94=0,"",SUMIFS(INPUT_DATA!AU:AU,INPUT_DATA!$A:$A,$C94,INPUT_DATA!$B:$B,"S"))</f>
        <v/>
      </c>
      <c r="G94" s="206" t="str">
        <f>IF($C94=0,"",SUMIFS(INPUT_DATA!AV:AV,INPUT_DATA!$A:$A,$C94,INPUT_DATA!$B:$B,"S"))</f>
        <v/>
      </c>
      <c r="H94" s="213" t="str">
        <f t="shared" si="11"/>
        <v/>
      </c>
      <c r="I94" s="206" t="str">
        <f>IF($C94=0,"",SUMIFS(INPUT_DATA!AX:AX,INPUT_DATA!$A:$A,$C94,INPUT_DATA!$B:$B,"S"))</f>
        <v/>
      </c>
      <c r="J94" s="206" t="str">
        <f>IF($C94=0,"",SUMIFS(INPUT_DATA!AY:AY,INPUT_DATA!$A:$A,$C94,INPUT_DATA!$B:$B,"S"))</f>
        <v/>
      </c>
      <c r="K94" s="206" t="str">
        <f>IF($C94=0,"",SUMIFS(INPUT_DATA!AZ:AZ,INPUT_DATA!$A:$A,$C94,INPUT_DATA!$B:$B,"S"))</f>
        <v/>
      </c>
      <c r="L94" s="206" t="str">
        <f>IF($C94=0,"",SUMIFS(INPUT_DATA!BA:BA,INPUT_DATA!$A:$A,$C94,INPUT_DATA!$B:$B,"S"))</f>
        <v/>
      </c>
      <c r="M94" s="206" t="str">
        <f>IF($C94=0,"",SUMIFS(INPUT_DATA!BB:BB,INPUT_DATA!$A:$A,$C94,INPUT_DATA!$B:$B,"S"))</f>
        <v/>
      </c>
      <c r="N94" s="206" t="str">
        <f>IF($C94=0,"",SUMIFS(INPUT_DATA!BC:BC,INPUT_DATA!$A:$A,$C94,INPUT_DATA!$B:$B,"S"))</f>
        <v/>
      </c>
      <c r="O94" s="206" t="str">
        <f>IF($C94=0,"",SUMIFS(INPUT_DATA!BD:BD,INPUT_DATA!$A:$A,$C94,INPUT_DATA!$B:$B,"S"))</f>
        <v/>
      </c>
      <c r="P94" s="206" t="str">
        <f>IF($C94=0,"",SUMIFS(INPUT_DATA!BE:BE,INPUT_DATA!$A:$A,$C94,INPUT_DATA!$B:$B,"S"))</f>
        <v/>
      </c>
      <c r="Q94" s="208" t="str">
        <f t="shared" si="12"/>
        <v/>
      </c>
      <c r="R94" s="209" t="str">
        <f>IF($C94=0,"",SUMIFS(INPUT_DATA!BG:BG,INPUT_DATA!$A:$A,$C94,INPUT_DATA!$B:$B,"S"))</f>
        <v/>
      </c>
      <c r="S94" s="209" t="str">
        <f>IF($C94=0,"",SUMIFS(INPUT_DATA!BH:BH,INPUT_DATA!$A:$A,$C94,INPUT_DATA!$B:$B,"S"))</f>
        <v/>
      </c>
      <c r="T94" s="208" t="str">
        <f t="shared" si="13"/>
        <v/>
      </c>
      <c r="U94" s="210" t="str">
        <f>IF($C94=0,"",SUMIFS(INPUT_DATA!BK:BK,INPUT_DATA!$A:$A,$C94,INPUT_DATA!$B:$B,"S"))</f>
        <v/>
      </c>
      <c r="V94" s="214" t="str">
        <f t="shared" si="14"/>
        <v/>
      </c>
      <c r="W94" s="212"/>
      <c r="X94" s="205" t="str">
        <f>IF($C94=0,"",SUMIFS(INPUT_DATA!AT:AT,INPUT_DATA!$A:$A,$C94,INPUT_DATA!$B:$B,"D"))</f>
        <v/>
      </c>
      <c r="Y94" s="206" t="str">
        <f>IF($C94=0,"",SUMIFS(INPUT_DATA!AU:AU,INPUT_DATA!$A:$A,$C94,INPUT_DATA!$B:$B,"D"))</f>
        <v/>
      </c>
      <c r="Z94" s="206" t="str">
        <f>IF($C94=0,"",SUMIFS(INPUT_DATA!AV:AV,INPUT_DATA!$A:$A,$C94,INPUT_DATA!$B:$B,"D"))</f>
        <v/>
      </c>
      <c r="AA94" s="207" t="str">
        <f t="shared" si="16"/>
        <v/>
      </c>
      <c r="AB94" s="206" t="str">
        <f>IF($C94=0,"",SUMIFS(INPUT_DATA!AX:AX,INPUT_DATA!$A:$A,$C94,INPUT_DATA!$B:$B,"D"))</f>
        <v/>
      </c>
      <c r="AC94" s="206" t="str">
        <f>IF($C94=0,"",SUMIFS(INPUT_DATA!AY:AY,INPUT_DATA!$A:$A,$C94,INPUT_DATA!$B:$B,"D"))</f>
        <v/>
      </c>
      <c r="AD94" s="206" t="str">
        <f>IF($C94=0,"",SUMIFS(INPUT_DATA!AZ:AZ,INPUT_DATA!$A:$A,$C94,INPUT_DATA!$B:$B,"D"))</f>
        <v/>
      </c>
      <c r="AE94" s="206" t="str">
        <f>IF($C94=0,"",SUMIFS(INPUT_DATA!BA:BA,INPUT_DATA!$A:$A,$C94,INPUT_DATA!$B:$B,"D"))</f>
        <v/>
      </c>
      <c r="AF94" s="206" t="str">
        <f>IF($C94=0,"",SUMIFS(INPUT_DATA!BB:BB,INPUT_DATA!$A:$A,$C94,INPUT_DATA!$B:$B,"D"))</f>
        <v/>
      </c>
      <c r="AG94" s="206" t="str">
        <f>IF($C94=0,"",SUMIFS(INPUT_DATA!BC:BC,INPUT_DATA!$A:$A,$C94,INPUT_DATA!$B:$B,"D"))</f>
        <v/>
      </c>
      <c r="AH94" s="206" t="str">
        <f>IF($C94=0,"",SUMIFS(INPUT_DATA!BD:BD,INPUT_DATA!$A:$A,$C94,INPUT_DATA!$B:$B,"D"))</f>
        <v/>
      </c>
      <c r="AI94" s="206" t="str">
        <f>IF($C94=0,"",SUMIFS(INPUT_DATA!BE:BE,INPUT_DATA!$A:$A,$C94,INPUT_DATA!$B:$B,"D"))</f>
        <v/>
      </c>
      <c r="AJ94" s="208" t="str">
        <f t="shared" si="17"/>
        <v/>
      </c>
      <c r="AK94" s="209" t="str">
        <f>IF($C94=0,"",SUMIFS(INPUT_DATA!BG:BG,INPUT_DATA!$A:$A,$C94,INPUT_DATA!$B:$B,"D"))</f>
        <v/>
      </c>
      <c r="AL94" s="209" t="str">
        <f>IF($C94=0,"",SUMIFS(INPUT_DATA!BH:BH,INPUT_DATA!$A:$A,$C94,INPUT_DATA!$B:$B,"D"))</f>
        <v/>
      </c>
      <c r="AM94" s="208" t="str">
        <f t="shared" si="18"/>
        <v/>
      </c>
      <c r="AN94" s="210" t="str">
        <f>IF($C94=0,"",SUMIFS(INPUT_DATA!BK:BK,INPUT_DATA!$A:$A,$C94,INPUT_DATA!$B:$B,"D"))</f>
        <v/>
      </c>
      <c r="AO94" s="211" t="str">
        <f t="shared" si="19"/>
        <v/>
      </c>
      <c r="AP94" s="212"/>
      <c r="AR94" s="211" t="str">
        <f t="shared" si="15"/>
        <v/>
      </c>
      <c r="AT94" s="203" t="str">
        <f>IF($C94=0,"",'02 - Monthly Asset Follow up'!E98+'02 - Monthly Asset Follow up'!F98-'02 - Monthly Asset Follow up'!V98+'02 - Monthly Asset Follow up'!Y98-H94)</f>
        <v/>
      </c>
      <c r="AU94" s="203" t="str">
        <f>IF($C94=0,"",'02 - Monthly Asset Follow up'!BB98+'02 - Monthly Asset Follow up'!BC98-'02 - Monthly Asset Follow up'!BR98+'02 - Monthly Asset Follow up'!BU98-AA94)</f>
        <v/>
      </c>
      <c r="AW94" s="215"/>
    </row>
    <row r="95" spans="2:49">
      <c r="B95" s="1573" t="str">
        <f t="shared" si="10"/>
        <v/>
      </c>
      <c r="C95" s="1574">
        <f>'02 - Monthly Asset Follow up'!B99</f>
        <v>0</v>
      </c>
      <c r="D95" s="212"/>
      <c r="E95" s="205" t="str">
        <f>IF($C95=0,"",SUMIFS(INPUT_DATA!AT:AT,INPUT_DATA!$A:$A,$C95,INPUT_DATA!$B:$B,"S"))</f>
        <v/>
      </c>
      <c r="F95" s="206" t="str">
        <f>IF($C95=0,"",SUMIFS(INPUT_DATA!AU:AU,INPUT_DATA!$A:$A,$C95,INPUT_DATA!$B:$B,"S"))</f>
        <v/>
      </c>
      <c r="G95" s="206" t="str">
        <f>IF($C95=0,"",SUMIFS(INPUT_DATA!AV:AV,INPUT_DATA!$A:$A,$C95,INPUT_DATA!$B:$B,"S"))</f>
        <v/>
      </c>
      <c r="H95" s="213" t="str">
        <f t="shared" si="11"/>
        <v/>
      </c>
      <c r="I95" s="206" t="str">
        <f>IF($C95=0,"",SUMIFS(INPUT_DATA!AX:AX,INPUT_DATA!$A:$A,$C95,INPUT_DATA!$B:$B,"S"))</f>
        <v/>
      </c>
      <c r="J95" s="206" t="str">
        <f>IF($C95=0,"",SUMIFS(INPUT_DATA!AY:AY,INPUT_DATA!$A:$A,$C95,INPUT_DATA!$B:$B,"S"))</f>
        <v/>
      </c>
      <c r="K95" s="206" t="str">
        <f>IF($C95=0,"",SUMIFS(INPUT_DATA!AZ:AZ,INPUT_DATA!$A:$A,$C95,INPUT_DATA!$B:$B,"S"))</f>
        <v/>
      </c>
      <c r="L95" s="206" t="str">
        <f>IF($C95=0,"",SUMIFS(INPUT_DATA!BA:BA,INPUT_DATA!$A:$A,$C95,INPUT_DATA!$B:$B,"S"))</f>
        <v/>
      </c>
      <c r="M95" s="206" t="str">
        <f>IF($C95=0,"",SUMIFS(INPUT_DATA!BB:BB,INPUT_DATA!$A:$A,$C95,INPUT_DATA!$B:$B,"S"))</f>
        <v/>
      </c>
      <c r="N95" s="206" t="str">
        <f>IF($C95=0,"",SUMIFS(INPUT_DATA!BC:BC,INPUT_DATA!$A:$A,$C95,INPUT_DATA!$B:$B,"S"))</f>
        <v/>
      </c>
      <c r="O95" s="206" t="str">
        <f>IF($C95=0,"",SUMIFS(INPUT_DATA!BD:BD,INPUT_DATA!$A:$A,$C95,INPUT_DATA!$B:$B,"S"))</f>
        <v/>
      </c>
      <c r="P95" s="206" t="str">
        <f>IF($C95=0,"",SUMIFS(INPUT_DATA!BE:BE,INPUT_DATA!$A:$A,$C95,INPUT_DATA!$B:$B,"S"))</f>
        <v/>
      </c>
      <c r="Q95" s="208" t="str">
        <f t="shared" si="12"/>
        <v/>
      </c>
      <c r="R95" s="209" t="str">
        <f>IF($C95=0,"",SUMIFS(INPUT_DATA!BG:BG,INPUT_DATA!$A:$A,$C95,INPUT_DATA!$B:$B,"S"))</f>
        <v/>
      </c>
      <c r="S95" s="209" t="str">
        <f>IF($C95=0,"",SUMIFS(INPUT_DATA!BH:BH,INPUT_DATA!$A:$A,$C95,INPUT_DATA!$B:$B,"S"))</f>
        <v/>
      </c>
      <c r="T95" s="208" t="str">
        <f t="shared" si="13"/>
        <v/>
      </c>
      <c r="U95" s="210" t="str">
        <f>IF($C95=0,"",SUMIFS(INPUT_DATA!BK:BK,INPUT_DATA!$A:$A,$C95,INPUT_DATA!$B:$B,"S"))</f>
        <v/>
      </c>
      <c r="V95" s="214" t="str">
        <f t="shared" si="14"/>
        <v/>
      </c>
      <c r="W95" s="212"/>
      <c r="X95" s="205" t="str">
        <f>IF($C95=0,"",SUMIFS(INPUT_DATA!AT:AT,INPUT_DATA!$A:$A,$C95,INPUT_DATA!$B:$B,"D"))</f>
        <v/>
      </c>
      <c r="Y95" s="206" t="str">
        <f>IF($C95=0,"",SUMIFS(INPUT_DATA!AU:AU,INPUT_DATA!$A:$A,$C95,INPUT_DATA!$B:$B,"D"))</f>
        <v/>
      </c>
      <c r="Z95" s="206" t="str">
        <f>IF($C95=0,"",SUMIFS(INPUT_DATA!AV:AV,INPUT_DATA!$A:$A,$C95,INPUT_DATA!$B:$B,"D"))</f>
        <v/>
      </c>
      <c r="AA95" s="207" t="str">
        <f t="shared" si="16"/>
        <v/>
      </c>
      <c r="AB95" s="206" t="str">
        <f>IF($C95=0,"",SUMIFS(INPUT_DATA!AX:AX,INPUT_DATA!$A:$A,$C95,INPUT_DATA!$B:$B,"D"))</f>
        <v/>
      </c>
      <c r="AC95" s="206" t="str">
        <f>IF($C95=0,"",SUMIFS(INPUT_DATA!AY:AY,INPUT_DATA!$A:$A,$C95,INPUT_DATA!$B:$B,"D"))</f>
        <v/>
      </c>
      <c r="AD95" s="206" t="str">
        <f>IF($C95=0,"",SUMIFS(INPUT_DATA!AZ:AZ,INPUT_DATA!$A:$A,$C95,INPUT_DATA!$B:$B,"D"))</f>
        <v/>
      </c>
      <c r="AE95" s="206" t="str">
        <f>IF($C95=0,"",SUMIFS(INPUT_DATA!BA:BA,INPUT_DATA!$A:$A,$C95,INPUT_DATA!$B:$B,"D"))</f>
        <v/>
      </c>
      <c r="AF95" s="206" t="str">
        <f>IF($C95=0,"",SUMIFS(INPUT_DATA!BB:BB,INPUT_DATA!$A:$A,$C95,INPUT_DATA!$B:$B,"D"))</f>
        <v/>
      </c>
      <c r="AG95" s="206" t="str">
        <f>IF($C95=0,"",SUMIFS(INPUT_DATA!BC:BC,INPUT_DATA!$A:$A,$C95,INPUT_DATA!$B:$B,"D"))</f>
        <v/>
      </c>
      <c r="AH95" s="206" t="str">
        <f>IF($C95=0,"",SUMIFS(INPUT_DATA!BD:BD,INPUT_DATA!$A:$A,$C95,INPUT_DATA!$B:$B,"D"))</f>
        <v/>
      </c>
      <c r="AI95" s="206" t="str">
        <f>IF($C95=0,"",SUMIFS(INPUT_DATA!BE:BE,INPUT_DATA!$A:$A,$C95,INPUT_DATA!$B:$B,"D"))</f>
        <v/>
      </c>
      <c r="AJ95" s="208" t="str">
        <f t="shared" si="17"/>
        <v/>
      </c>
      <c r="AK95" s="209" t="str">
        <f>IF($C95=0,"",SUMIFS(INPUT_DATA!BG:BG,INPUT_DATA!$A:$A,$C95,INPUT_DATA!$B:$B,"D"))</f>
        <v/>
      </c>
      <c r="AL95" s="209" t="str">
        <f>IF($C95=0,"",SUMIFS(INPUT_DATA!BH:BH,INPUT_DATA!$A:$A,$C95,INPUT_DATA!$B:$B,"D"))</f>
        <v/>
      </c>
      <c r="AM95" s="208" t="str">
        <f t="shared" si="18"/>
        <v/>
      </c>
      <c r="AN95" s="210" t="str">
        <f>IF($C95=0,"",SUMIFS(INPUT_DATA!BK:BK,INPUT_DATA!$A:$A,$C95,INPUT_DATA!$B:$B,"D"))</f>
        <v/>
      </c>
      <c r="AO95" s="211" t="str">
        <f t="shared" si="19"/>
        <v/>
      </c>
      <c r="AP95" s="212"/>
      <c r="AR95" s="211" t="str">
        <f t="shared" si="15"/>
        <v/>
      </c>
      <c r="AT95" s="203" t="str">
        <f>IF($C95=0,"",'02 - Monthly Asset Follow up'!E99+'02 - Monthly Asset Follow up'!F99-'02 - Monthly Asset Follow up'!V99+'02 - Monthly Asset Follow up'!Y99-H95)</f>
        <v/>
      </c>
      <c r="AU95" s="203" t="str">
        <f>IF($C95=0,"",'02 - Monthly Asset Follow up'!BB99+'02 - Monthly Asset Follow up'!BC99-'02 - Monthly Asset Follow up'!BR99+'02 - Monthly Asset Follow up'!BU99-AA95)</f>
        <v/>
      </c>
      <c r="AW95" s="215"/>
    </row>
    <row r="96" spans="2:49">
      <c r="B96" s="1573" t="str">
        <f t="shared" si="10"/>
        <v/>
      </c>
      <c r="C96" s="1574">
        <f>'02 - Monthly Asset Follow up'!B100</f>
        <v>0</v>
      </c>
      <c r="D96" s="212"/>
      <c r="E96" s="205" t="str">
        <f>IF($C96=0,"",SUMIFS(INPUT_DATA!AT:AT,INPUT_DATA!$A:$A,$C96,INPUT_DATA!$B:$B,"S"))</f>
        <v/>
      </c>
      <c r="F96" s="206" t="str">
        <f>IF($C96=0,"",SUMIFS(INPUT_DATA!AU:AU,INPUT_DATA!$A:$A,$C96,INPUT_DATA!$B:$B,"S"))</f>
        <v/>
      </c>
      <c r="G96" s="206" t="str">
        <f>IF($C96=0,"",SUMIFS(INPUT_DATA!AV:AV,INPUT_DATA!$A:$A,$C96,INPUT_DATA!$B:$B,"S"))</f>
        <v/>
      </c>
      <c r="H96" s="213" t="str">
        <f t="shared" si="11"/>
        <v/>
      </c>
      <c r="I96" s="206" t="str">
        <f>IF($C96=0,"",SUMIFS(INPUT_DATA!AX:AX,INPUT_DATA!$A:$A,$C96,INPUT_DATA!$B:$B,"S"))</f>
        <v/>
      </c>
      <c r="J96" s="206" t="str">
        <f>IF($C96=0,"",SUMIFS(INPUT_DATA!AY:AY,INPUT_DATA!$A:$A,$C96,INPUT_DATA!$B:$B,"S"))</f>
        <v/>
      </c>
      <c r="K96" s="206" t="str">
        <f>IF($C96=0,"",SUMIFS(INPUT_DATA!AZ:AZ,INPUT_DATA!$A:$A,$C96,INPUT_DATA!$B:$B,"S"))</f>
        <v/>
      </c>
      <c r="L96" s="206" t="str">
        <f>IF($C96=0,"",SUMIFS(INPUT_DATA!BA:BA,INPUT_DATA!$A:$A,$C96,INPUT_DATA!$B:$B,"S"))</f>
        <v/>
      </c>
      <c r="M96" s="206" t="str">
        <f>IF($C96=0,"",SUMIFS(INPUT_DATA!BB:BB,INPUT_DATA!$A:$A,$C96,INPUT_DATA!$B:$B,"S"))</f>
        <v/>
      </c>
      <c r="N96" s="206" t="str">
        <f>IF($C96=0,"",SUMIFS(INPUT_DATA!BC:BC,INPUT_DATA!$A:$A,$C96,INPUT_DATA!$B:$B,"S"))</f>
        <v/>
      </c>
      <c r="O96" s="206" t="str">
        <f>IF($C96=0,"",SUMIFS(INPUT_DATA!BD:BD,INPUT_DATA!$A:$A,$C96,INPUT_DATA!$B:$B,"S"))</f>
        <v/>
      </c>
      <c r="P96" s="206" t="str">
        <f>IF($C96=0,"",SUMIFS(INPUT_DATA!BE:BE,INPUT_DATA!$A:$A,$C96,INPUT_DATA!$B:$B,"S"))</f>
        <v/>
      </c>
      <c r="Q96" s="208" t="str">
        <f t="shared" si="12"/>
        <v/>
      </c>
      <c r="R96" s="209" t="str">
        <f>IF($C96=0,"",SUMIFS(INPUT_DATA!BG:BG,INPUT_DATA!$A:$A,$C96,INPUT_DATA!$B:$B,"S"))</f>
        <v/>
      </c>
      <c r="S96" s="209" t="str">
        <f>IF($C96=0,"",SUMIFS(INPUT_DATA!BH:BH,INPUT_DATA!$A:$A,$C96,INPUT_DATA!$B:$B,"S"))</f>
        <v/>
      </c>
      <c r="T96" s="208" t="str">
        <f t="shared" si="13"/>
        <v/>
      </c>
      <c r="U96" s="210" t="str">
        <f>IF($C96=0,"",SUMIFS(INPUT_DATA!BK:BK,INPUT_DATA!$A:$A,$C96,INPUT_DATA!$B:$B,"S"))</f>
        <v/>
      </c>
      <c r="V96" s="214" t="str">
        <f t="shared" si="14"/>
        <v/>
      </c>
      <c r="W96" s="212"/>
      <c r="X96" s="205" t="str">
        <f>IF($C96=0,"",SUMIFS(INPUT_DATA!AT:AT,INPUT_DATA!$A:$A,$C96,INPUT_DATA!$B:$B,"D"))</f>
        <v/>
      </c>
      <c r="Y96" s="206" t="str">
        <f>IF($C96=0,"",SUMIFS(INPUT_DATA!AU:AU,INPUT_DATA!$A:$A,$C96,INPUT_DATA!$B:$B,"D"))</f>
        <v/>
      </c>
      <c r="Z96" s="206" t="str">
        <f>IF($C96=0,"",SUMIFS(INPUT_DATA!AV:AV,INPUT_DATA!$A:$A,$C96,INPUT_DATA!$B:$B,"D"))</f>
        <v/>
      </c>
      <c r="AA96" s="207" t="str">
        <f t="shared" si="16"/>
        <v/>
      </c>
      <c r="AB96" s="206" t="str">
        <f>IF($C96=0,"",SUMIFS(INPUT_DATA!AX:AX,INPUT_DATA!$A:$A,$C96,INPUT_DATA!$B:$B,"D"))</f>
        <v/>
      </c>
      <c r="AC96" s="206" t="str">
        <f>IF($C96=0,"",SUMIFS(INPUT_DATA!AY:AY,INPUT_DATA!$A:$A,$C96,INPUT_DATA!$B:$B,"D"))</f>
        <v/>
      </c>
      <c r="AD96" s="206" t="str">
        <f>IF($C96=0,"",SUMIFS(INPUT_DATA!AZ:AZ,INPUT_DATA!$A:$A,$C96,INPUT_DATA!$B:$B,"D"))</f>
        <v/>
      </c>
      <c r="AE96" s="206" t="str">
        <f>IF($C96=0,"",SUMIFS(INPUT_DATA!BA:BA,INPUT_DATA!$A:$A,$C96,INPUT_DATA!$B:$B,"D"))</f>
        <v/>
      </c>
      <c r="AF96" s="206" t="str">
        <f>IF($C96=0,"",SUMIFS(INPUT_DATA!BB:BB,INPUT_DATA!$A:$A,$C96,INPUT_DATA!$B:$B,"D"))</f>
        <v/>
      </c>
      <c r="AG96" s="206" t="str">
        <f>IF($C96=0,"",SUMIFS(INPUT_DATA!BC:BC,INPUT_DATA!$A:$A,$C96,INPUT_DATA!$B:$B,"D"))</f>
        <v/>
      </c>
      <c r="AH96" s="206" t="str">
        <f>IF($C96=0,"",SUMIFS(INPUT_DATA!BD:BD,INPUT_DATA!$A:$A,$C96,INPUT_DATA!$B:$B,"D"))</f>
        <v/>
      </c>
      <c r="AI96" s="206" t="str">
        <f>IF($C96=0,"",SUMIFS(INPUT_DATA!BE:BE,INPUT_DATA!$A:$A,$C96,INPUT_DATA!$B:$B,"D"))</f>
        <v/>
      </c>
      <c r="AJ96" s="208" t="str">
        <f t="shared" si="17"/>
        <v/>
      </c>
      <c r="AK96" s="209" t="str">
        <f>IF($C96=0,"",SUMIFS(INPUT_DATA!BG:BG,INPUT_DATA!$A:$A,$C96,INPUT_DATA!$B:$B,"D"))</f>
        <v/>
      </c>
      <c r="AL96" s="209" t="str">
        <f>IF($C96=0,"",SUMIFS(INPUT_DATA!BH:BH,INPUT_DATA!$A:$A,$C96,INPUT_DATA!$B:$B,"D"))</f>
        <v/>
      </c>
      <c r="AM96" s="208" t="str">
        <f t="shared" si="18"/>
        <v/>
      </c>
      <c r="AN96" s="210" t="str">
        <f>IF($C96=0,"",SUMIFS(INPUT_DATA!BK:BK,INPUT_DATA!$A:$A,$C96,INPUT_DATA!$B:$B,"D"))</f>
        <v/>
      </c>
      <c r="AO96" s="211" t="str">
        <f t="shared" si="19"/>
        <v/>
      </c>
      <c r="AP96" s="212"/>
      <c r="AR96" s="211" t="str">
        <f t="shared" si="15"/>
        <v/>
      </c>
      <c r="AT96" s="203" t="str">
        <f>IF($C96=0,"",'02 - Monthly Asset Follow up'!E100+'02 - Monthly Asset Follow up'!F100-'02 - Monthly Asset Follow up'!V100+'02 - Monthly Asset Follow up'!Y100-H96)</f>
        <v/>
      </c>
      <c r="AU96" s="203" t="str">
        <f>IF($C96=0,"",'02 - Monthly Asset Follow up'!BB100+'02 - Monthly Asset Follow up'!BC100-'02 - Monthly Asset Follow up'!BR100+'02 - Monthly Asset Follow up'!BU100-AA96)</f>
        <v/>
      </c>
      <c r="AW96" s="215"/>
    </row>
    <row r="97" spans="2:49">
      <c r="B97" s="1573" t="str">
        <f t="shared" si="10"/>
        <v/>
      </c>
      <c r="C97" s="1574">
        <f>'02 - Monthly Asset Follow up'!B101</f>
        <v>0</v>
      </c>
      <c r="D97" s="212"/>
      <c r="E97" s="205" t="str">
        <f>IF($C97=0,"",SUMIFS(INPUT_DATA!AT:AT,INPUT_DATA!$A:$A,$C97,INPUT_DATA!$B:$B,"S"))</f>
        <v/>
      </c>
      <c r="F97" s="206" t="str">
        <f>IF($C97=0,"",SUMIFS(INPUT_DATA!AU:AU,INPUT_DATA!$A:$A,$C97,INPUT_DATA!$B:$B,"S"))</f>
        <v/>
      </c>
      <c r="G97" s="206" t="str">
        <f>IF($C97=0,"",SUMIFS(INPUT_DATA!AV:AV,INPUT_DATA!$A:$A,$C97,INPUT_DATA!$B:$B,"S"))</f>
        <v/>
      </c>
      <c r="H97" s="213" t="str">
        <f t="shared" si="11"/>
        <v/>
      </c>
      <c r="I97" s="206" t="str">
        <f>IF($C97=0,"",SUMIFS(INPUT_DATA!AX:AX,INPUT_DATA!$A:$A,$C97,INPUT_DATA!$B:$B,"S"))</f>
        <v/>
      </c>
      <c r="J97" s="206" t="str">
        <f>IF($C97=0,"",SUMIFS(INPUT_DATA!AY:AY,INPUT_DATA!$A:$A,$C97,INPUT_DATA!$B:$B,"S"))</f>
        <v/>
      </c>
      <c r="K97" s="206" t="str">
        <f>IF($C97=0,"",SUMIFS(INPUT_DATA!AZ:AZ,INPUT_DATA!$A:$A,$C97,INPUT_DATA!$B:$B,"S"))</f>
        <v/>
      </c>
      <c r="L97" s="206" t="str">
        <f>IF($C97=0,"",SUMIFS(INPUT_DATA!BA:BA,INPUT_DATA!$A:$A,$C97,INPUT_DATA!$B:$B,"S"))</f>
        <v/>
      </c>
      <c r="M97" s="206" t="str">
        <f>IF($C97=0,"",SUMIFS(INPUT_DATA!BB:BB,INPUT_DATA!$A:$A,$C97,INPUT_DATA!$B:$B,"S"))</f>
        <v/>
      </c>
      <c r="N97" s="206" t="str">
        <f>IF($C97=0,"",SUMIFS(INPUT_DATA!BC:BC,INPUT_DATA!$A:$A,$C97,INPUT_DATA!$B:$B,"S"))</f>
        <v/>
      </c>
      <c r="O97" s="206" t="str">
        <f>IF($C97=0,"",SUMIFS(INPUT_DATA!BD:BD,INPUT_DATA!$A:$A,$C97,INPUT_DATA!$B:$B,"S"))</f>
        <v/>
      </c>
      <c r="P97" s="206" t="str">
        <f>IF($C97=0,"",SUMIFS(INPUT_DATA!BE:BE,INPUT_DATA!$A:$A,$C97,INPUT_DATA!$B:$B,"S"))</f>
        <v/>
      </c>
      <c r="Q97" s="208" t="str">
        <f t="shared" si="12"/>
        <v/>
      </c>
      <c r="R97" s="209" t="str">
        <f>IF($C97=0,"",SUMIFS(INPUT_DATA!BG:BG,INPUT_DATA!$A:$A,$C97,INPUT_DATA!$B:$B,"S"))</f>
        <v/>
      </c>
      <c r="S97" s="209" t="str">
        <f>IF($C97=0,"",SUMIFS(INPUT_DATA!BH:BH,INPUT_DATA!$A:$A,$C97,INPUT_DATA!$B:$B,"S"))</f>
        <v/>
      </c>
      <c r="T97" s="208" t="str">
        <f t="shared" si="13"/>
        <v/>
      </c>
      <c r="U97" s="210" t="str">
        <f>IF($C97=0,"",SUMIFS(INPUT_DATA!BK:BK,INPUT_DATA!$A:$A,$C97,INPUT_DATA!$B:$B,"S"))</f>
        <v/>
      </c>
      <c r="V97" s="214" t="str">
        <f t="shared" si="14"/>
        <v/>
      </c>
      <c r="W97" s="212"/>
      <c r="X97" s="205" t="str">
        <f>IF($C97=0,"",SUMIFS(INPUT_DATA!AT:AT,INPUT_DATA!$A:$A,$C97,INPUT_DATA!$B:$B,"D"))</f>
        <v/>
      </c>
      <c r="Y97" s="206" t="str">
        <f>IF($C97=0,"",SUMIFS(INPUT_DATA!AU:AU,INPUT_DATA!$A:$A,$C97,INPUT_DATA!$B:$B,"D"))</f>
        <v/>
      </c>
      <c r="Z97" s="206" t="str">
        <f>IF($C97=0,"",SUMIFS(INPUT_DATA!AV:AV,INPUT_DATA!$A:$A,$C97,INPUT_DATA!$B:$B,"D"))</f>
        <v/>
      </c>
      <c r="AA97" s="207" t="str">
        <f t="shared" si="16"/>
        <v/>
      </c>
      <c r="AB97" s="206" t="str">
        <f>IF($C97=0,"",SUMIFS(INPUT_DATA!AX:AX,INPUT_DATA!$A:$A,$C97,INPUT_DATA!$B:$B,"D"))</f>
        <v/>
      </c>
      <c r="AC97" s="206" t="str">
        <f>IF($C97=0,"",SUMIFS(INPUT_DATA!AY:AY,INPUT_DATA!$A:$A,$C97,INPUT_DATA!$B:$B,"D"))</f>
        <v/>
      </c>
      <c r="AD97" s="206" t="str">
        <f>IF($C97=0,"",SUMIFS(INPUT_DATA!AZ:AZ,INPUT_DATA!$A:$A,$C97,INPUT_DATA!$B:$B,"D"))</f>
        <v/>
      </c>
      <c r="AE97" s="206" t="str">
        <f>IF($C97=0,"",SUMIFS(INPUT_DATA!BA:BA,INPUT_DATA!$A:$A,$C97,INPUT_DATA!$B:$B,"D"))</f>
        <v/>
      </c>
      <c r="AF97" s="206" t="str">
        <f>IF($C97=0,"",SUMIFS(INPUT_DATA!BB:BB,INPUT_DATA!$A:$A,$C97,INPUT_DATA!$B:$B,"D"))</f>
        <v/>
      </c>
      <c r="AG97" s="206" t="str">
        <f>IF($C97=0,"",SUMIFS(INPUT_DATA!BC:BC,INPUT_DATA!$A:$A,$C97,INPUT_DATA!$B:$B,"D"))</f>
        <v/>
      </c>
      <c r="AH97" s="206" t="str">
        <f>IF($C97=0,"",SUMIFS(INPUT_DATA!BD:BD,INPUT_DATA!$A:$A,$C97,INPUT_DATA!$B:$B,"D"))</f>
        <v/>
      </c>
      <c r="AI97" s="206" t="str">
        <f>IF($C97=0,"",SUMIFS(INPUT_DATA!BE:BE,INPUT_DATA!$A:$A,$C97,INPUT_DATA!$B:$B,"D"))</f>
        <v/>
      </c>
      <c r="AJ97" s="208" t="str">
        <f t="shared" si="17"/>
        <v/>
      </c>
      <c r="AK97" s="209" t="str">
        <f>IF($C97=0,"",SUMIFS(INPUT_DATA!BG:BG,INPUT_DATA!$A:$A,$C97,INPUT_DATA!$B:$B,"D"))</f>
        <v/>
      </c>
      <c r="AL97" s="209" t="str">
        <f>IF($C97=0,"",SUMIFS(INPUT_DATA!BH:BH,INPUT_DATA!$A:$A,$C97,INPUT_DATA!$B:$B,"D"))</f>
        <v/>
      </c>
      <c r="AM97" s="208" t="str">
        <f t="shared" si="18"/>
        <v/>
      </c>
      <c r="AN97" s="210" t="str">
        <f>IF($C97=0,"",SUMIFS(INPUT_DATA!BK:BK,INPUT_DATA!$A:$A,$C97,INPUT_DATA!$B:$B,"D"))</f>
        <v/>
      </c>
      <c r="AO97" s="211" t="str">
        <f t="shared" si="19"/>
        <v/>
      </c>
      <c r="AP97" s="212"/>
      <c r="AR97" s="211" t="str">
        <f t="shared" si="15"/>
        <v/>
      </c>
      <c r="AT97" s="203" t="str">
        <f>IF($C97=0,"",'02 - Monthly Asset Follow up'!E101+'02 - Monthly Asset Follow up'!F101-'02 - Monthly Asset Follow up'!V101+'02 - Monthly Asset Follow up'!Y101-H97)</f>
        <v/>
      </c>
      <c r="AU97" s="203" t="str">
        <f>IF($C97=0,"",'02 - Monthly Asset Follow up'!BB101+'02 - Monthly Asset Follow up'!BC101-'02 - Monthly Asset Follow up'!BR101+'02 - Monthly Asset Follow up'!BU101-AA97)</f>
        <v/>
      </c>
      <c r="AW97" s="215"/>
    </row>
    <row r="98" spans="2:49">
      <c r="B98" s="1573" t="str">
        <f t="shared" si="10"/>
        <v/>
      </c>
      <c r="C98" s="1574">
        <f>'02 - Monthly Asset Follow up'!B102</f>
        <v>0</v>
      </c>
      <c r="D98" s="212"/>
      <c r="E98" s="205" t="str">
        <f>IF($C98=0,"",SUMIFS(INPUT_DATA!AT:AT,INPUT_DATA!$A:$A,$C98,INPUT_DATA!$B:$B,"S"))</f>
        <v/>
      </c>
      <c r="F98" s="206" t="str">
        <f>IF($C98=0,"",SUMIFS(INPUT_DATA!AU:AU,INPUT_DATA!$A:$A,$C98,INPUT_DATA!$B:$B,"S"))</f>
        <v/>
      </c>
      <c r="G98" s="206" t="str">
        <f>IF($C98=0,"",SUMIFS(INPUT_DATA!AV:AV,INPUT_DATA!$A:$A,$C98,INPUT_DATA!$B:$B,"S"))</f>
        <v/>
      </c>
      <c r="H98" s="213" t="str">
        <f t="shared" si="11"/>
        <v/>
      </c>
      <c r="I98" s="206" t="str">
        <f>IF($C98=0,"",SUMIFS(INPUT_DATA!AX:AX,INPUT_DATA!$A:$A,$C98,INPUT_DATA!$B:$B,"S"))</f>
        <v/>
      </c>
      <c r="J98" s="206" t="str">
        <f>IF($C98=0,"",SUMIFS(INPUT_DATA!AY:AY,INPUT_DATA!$A:$A,$C98,INPUT_DATA!$B:$B,"S"))</f>
        <v/>
      </c>
      <c r="K98" s="206" t="str">
        <f>IF($C98=0,"",SUMIFS(INPUT_DATA!AZ:AZ,INPUT_DATA!$A:$A,$C98,INPUT_DATA!$B:$B,"S"))</f>
        <v/>
      </c>
      <c r="L98" s="206" t="str">
        <f>IF($C98=0,"",SUMIFS(INPUT_DATA!BA:BA,INPUT_DATA!$A:$A,$C98,INPUT_DATA!$B:$B,"S"))</f>
        <v/>
      </c>
      <c r="M98" s="206" t="str">
        <f>IF($C98=0,"",SUMIFS(INPUT_DATA!BB:BB,INPUT_DATA!$A:$A,$C98,INPUT_DATA!$B:$B,"S"))</f>
        <v/>
      </c>
      <c r="N98" s="206" t="str">
        <f>IF($C98=0,"",SUMIFS(INPUT_DATA!BC:BC,INPUT_DATA!$A:$A,$C98,INPUT_DATA!$B:$B,"S"))</f>
        <v/>
      </c>
      <c r="O98" s="206" t="str">
        <f>IF($C98=0,"",SUMIFS(INPUT_DATA!BD:BD,INPUT_DATA!$A:$A,$C98,INPUT_DATA!$B:$B,"S"))</f>
        <v/>
      </c>
      <c r="P98" s="206" t="str">
        <f>IF($C98=0,"",SUMIFS(INPUT_DATA!BE:BE,INPUT_DATA!$A:$A,$C98,INPUT_DATA!$B:$B,"S"))</f>
        <v/>
      </c>
      <c r="Q98" s="208" t="str">
        <f t="shared" si="12"/>
        <v/>
      </c>
      <c r="R98" s="209" t="str">
        <f>IF($C98=0,"",SUMIFS(INPUT_DATA!BG:BG,INPUT_DATA!$A:$A,$C98,INPUT_DATA!$B:$B,"S"))</f>
        <v/>
      </c>
      <c r="S98" s="209" t="str">
        <f>IF($C98=0,"",SUMIFS(INPUT_DATA!BH:BH,INPUT_DATA!$A:$A,$C98,INPUT_DATA!$B:$B,"S"))</f>
        <v/>
      </c>
      <c r="T98" s="208" t="str">
        <f t="shared" si="13"/>
        <v/>
      </c>
      <c r="U98" s="210" t="str">
        <f>IF($C98=0,"",SUMIFS(INPUT_DATA!BK:BK,INPUT_DATA!$A:$A,$C98,INPUT_DATA!$B:$B,"S"))</f>
        <v/>
      </c>
      <c r="V98" s="214" t="str">
        <f t="shared" si="14"/>
        <v/>
      </c>
      <c r="W98" s="212"/>
      <c r="X98" s="205" t="str">
        <f>IF($C98=0,"",SUMIFS(INPUT_DATA!AT:AT,INPUT_DATA!$A:$A,$C98,INPUT_DATA!$B:$B,"D"))</f>
        <v/>
      </c>
      <c r="Y98" s="206" t="str">
        <f>IF($C98=0,"",SUMIFS(INPUT_DATA!AU:AU,INPUT_DATA!$A:$A,$C98,INPUT_DATA!$B:$B,"D"))</f>
        <v/>
      </c>
      <c r="Z98" s="206" t="str">
        <f>IF($C98=0,"",SUMIFS(INPUT_DATA!AV:AV,INPUT_DATA!$A:$A,$C98,INPUT_DATA!$B:$B,"D"))</f>
        <v/>
      </c>
      <c r="AA98" s="207" t="str">
        <f t="shared" si="16"/>
        <v/>
      </c>
      <c r="AB98" s="206" t="str">
        <f>IF($C98=0,"",SUMIFS(INPUT_DATA!AX:AX,INPUT_DATA!$A:$A,$C98,INPUT_DATA!$B:$B,"D"))</f>
        <v/>
      </c>
      <c r="AC98" s="206" t="str">
        <f>IF($C98=0,"",SUMIFS(INPUT_DATA!AY:AY,INPUT_DATA!$A:$A,$C98,INPUT_DATA!$B:$B,"D"))</f>
        <v/>
      </c>
      <c r="AD98" s="206" t="str">
        <f>IF($C98=0,"",SUMIFS(INPUT_DATA!AZ:AZ,INPUT_DATA!$A:$A,$C98,INPUT_DATA!$B:$B,"D"))</f>
        <v/>
      </c>
      <c r="AE98" s="206" t="str">
        <f>IF($C98=0,"",SUMIFS(INPUT_DATA!BA:BA,INPUT_DATA!$A:$A,$C98,INPUT_DATA!$B:$B,"D"))</f>
        <v/>
      </c>
      <c r="AF98" s="206" t="str">
        <f>IF($C98=0,"",SUMIFS(INPUT_DATA!BB:BB,INPUT_DATA!$A:$A,$C98,INPUT_DATA!$B:$B,"D"))</f>
        <v/>
      </c>
      <c r="AG98" s="206" t="str">
        <f>IF($C98=0,"",SUMIFS(INPUT_DATA!BC:BC,INPUT_DATA!$A:$A,$C98,INPUT_DATA!$B:$B,"D"))</f>
        <v/>
      </c>
      <c r="AH98" s="206" t="str">
        <f>IF($C98=0,"",SUMIFS(INPUT_DATA!BD:BD,INPUT_DATA!$A:$A,$C98,INPUT_DATA!$B:$B,"D"))</f>
        <v/>
      </c>
      <c r="AI98" s="206" t="str">
        <f>IF($C98=0,"",SUMIFS(INPUT_DATA!BE:BE,INPUT_DATA!$A:$A,$C98,INPUT_DATA!$B:$B,"D"))</f>
        <v/>
      </c>
      <c r="AJ98" s="208" t="str">
        <f t="shared" si="17"/>
        <v/>
      </c>
      <c r="AK98" s="209" t="str">
        <f>IF($C98=0,"",SUMIFS(INPUT_DATA!BG:BG,INPUT_DATA!$A:$A,$C98,INPUT_DATA!$B:$B,"D"))</f>
        <v/>
      </c>
      <c r="AL98" s="209" t="str">
        <f>IF($C98=0,"",SUMIFS(INPUT_DATA!BH:BH,INPUT_DATA!$A:$A,$C98,INPUT_DATA!$B:$B,"D"))</f>
        <v/>
      </c>
      <c r="AM98" s="208" t="str">
        <f t="shared" si="18"/>
        <v/>
      </c>
      <c r="AN98" s="210" t="str">
        <f>IF($C98=0,"",SUMIFS(INPUT_DATA!BK:BK,INPUT_DATA!$A:$A,$C98,INPUT_DATA!$B:$B,"D"))</f>
        <v/>
      </c>
      <c r="AO98" s="211" t="str">
        <f t="shared" si="19"/>
        <v/>
      </c>
      <c r="AP98" s="212"/>
      <c r="AR98" s="211" t="str">
        <f t="shared" si="15"/>
        <v/>
      </c>
      <c r="AT98" s="203" t="str">
        <f>IF($C98=0,"",'02 - Monthly Asset Follow up'!E102+'02 - Monthly Asset Follow up'!F102-'02 - Monthly Asset Follow up'!V102+'02 - Monthly Asset Follow up'!Y102-H98)</f>
        <v/>
      </c>
      <c r="AU98" s="203" t="str">
        <f>IF($C98=0,"",'02 - Monthly Asset Follow up'!BB102+'02 - Monthly Asset Follow up'!BC102-'02 - Monthly Asset Follow up'!BR102+'02 - Monthly Asset Follow up'!BU102-AA98)</f>
        <v/>
      </c>
      <c r="AW98" s="215"/>
    </row>
    <row r="99" spans="2:49">
      <c r="B99" s="1573" t="str">
        <f t="shared" si="10"/>
        <v/>
      </c>
      <c r="C99" s="1574">
        <f>'02 - Monthly Asset Follow up'!B103</f>
        <v>0</v>
      </c>
      <c r="D99" s="212"/>
      <c r="E99" s="205" t="str">
        <f>IF($C99=0,"",SUMIFS(INPUT_DATA!AT:AT,INPUT_DATA!$A:$A,$C99,INPUT_DATA!$B:$B,"S"))</f>
        <v/>
      </c>
      <c r="F99" s="206" t="str">
        <f>IF($C99=0,"",SUMIFS(INPUT_DATA!AU:AU,INPUT_DATA!$A:$A,$C99,INPUT_DATA!$B:$B,"S"))</f>
        <v/>
      </c>
      <c r="G99" s="206" t="str">
        <f>IF($C99=0,"",SUMIFS(INPUT_DATA!AV:AV,INPUT_DATA!$A:$A,$C99,INPUT_DATA!$B:$B,"S"))</f>
        <v/>
      </c>
      <c r="H99" s="213" t="str">
        <f t="shared" si="11"/>
        <v/>
      </c>
      <c r="I99" s="206" t="str">
        <f>IF($C99=0,"",SUMIFS(INPUT_DATA!AX:AX,INPUT_DATA!$A:$A,$C99,INPUT_DATA!$B:$B,"S"))</f>
        <v/>
      </c>
      <c r="J99" s="206" t="str">
        <f>IF($C99=0,"",SUMIFS(INPUT_DATA!AY:AY,INPUT_DATA!$A:$A,$C99,INPUT_DATA!$B:$B,"S"))</f>
        <v/>
      </c>
      <c r="K99" s="206" t="str">
        <f>IF($C99=0,"",SUMIFS(INPUT_DATA!AZ:AZ,INPUT_DATA!$A:$A,$C99,INPUT_DATA!$B:$B,"S"))</f>
        <v/>
      </c>
      <c r="L99" s="206" t="str">
        <f>IF($C99=0,"",SUMIFS(INPUT_DATA!BA:BA,INPUT_DATA!$A:$A,$C99,INPUT_DATA!$B:$B,"S"))</f>
        <v/>
      </c>
      <c r="M99" s="206" t="str">
        <f>IF($C99=0,"",SUMIFS(INPUT_DATA!BB:BB,INPUT_DATA!$A:$A,$C99,INPUT_DATA!$B:$B,"S"))</f>
        <v/>
      </c>
      <c r="N99" s="206" t="str">
        <f>IF($C99=0,"",SUMIFS(INPUT_DATA!BC:BC,INPUT_DATA!$A:$A,$C99,INPUT_DATA!$B:$B,"S"))</f>
        <v/>
      </c>
      <c r="O99" s="206" t="str">
        <f>IF($C99=0,"",SUMIFS(INPUT_DATA!BD:BD,INPUT_DATA!$A:$A,$C99,INPUT_DATA!$B:$B,"S"))</f>
        <v/>
      </c>
      <c r="P99" s="206" t="str">
        <f>IF($C99=0,"",SUMIFS(INPUT_DATA!BE:BE,INPUT_DATA!$A:$A,$C99,INPUT_DATA!$B:$B,"S"))</f>
        <v/>
      </c>
      <c r="Q99" s="208" t="str">
        <f t="shared" si="12"/>
        <v/>
      </c>
      <c r="R99" s="209" t="str">
        <f>IF($C99=0,"",SUMIFS(INPUT_DATA!BG:BG,INPUT_DATA!$A:$A,$C99,INPUT_DATA!$B:$B,"S"))</f>
        <v/>
      </c>
      <c r="S99" s="209" t="str">
        <f>IF($C99=0,"",SUMIFS(INPUT_DATA!BH:BH,INPUT_DATA!$A:$A,$C99,INPUT_DATA!$B:$B,"S"))</f>
        <v/>
      </c>
      <c r="T99" s="208" t="str">
        <f t="shared" si="13"/>
        <v/>
      </c>
      <c r="U99" s="210" t="str">
        <f>IF($C99=0,"",SUMIFS(INPUT_DATA!BK:BK,INPUT_DATA!$A:$A,$C99,INPUT_DATA!$B:$B,"S"))</f>
        <v/>
      </c>
      <c r="V99" s="214" t="str">
        <f t="shared" si="14"/>
        <v/>
      </c>
      <c r="W99" s="212"/>
      <c r="X99" s="205" t="str">
        <f>IF($C99=0,"",SUMIFS(INPUT_DATA!AT:AT,INPUT_DATA!$A:$A,$C99,INPUT_DATA!$B:$B,"D"))</f>
        <v/>
      </c>
      <c r="Y99" s="206" t="str">
        <f>IF($C99=0,"",SUMIFS(INPUT_DATA!AU:AU,INPUT_DATA!$A:$A,$C99,INPUT_DATA!$B:$B,"D"))</f>
        <v/>
      </c>
      <c r="Z99" s="206" t="str">
        <f>IF($C99=0,"",SUMIFS(INPUT_DATA!AV:AV,INPUT_DATA!$A:$A,$C99,INPUT_DATA!$B:$B,"D"))</f>
        <v/>
      </c>
      <c r="AA99" s="207" t="str">
        <f t="shared" si="16"/>
        <v/>
      </c>
      <c r="AB99" s="206" t="str">
        <f>IF($C99=0,"",SUMIFS(INPUT_DATA!AX:AX,INPUT_DATA!$A:$A,$C99,INPUT_DATA!$B:$B,"D"))</f>
        <v/>
      </c>
      <c r="AC99" s="206" t="str">
        <f>IF($C99=0,"",SUMIFS(INPUT_DATA!AY:AY,INPUT_DATA!$A:$A,$C99,INPUT_DATA!$B:$B,"D"))</f>
        <v/>
      </c>
      <c r="AD99" s="206" t="str">
        <f>IF($C99=0,"",SUMIFS(INPUT_DATA!AZ:AZ,INPUT_DATA!$A:$A,$C99,INPUT_DATA!$B:$B,"D"))</f>
        <v/>
      </c>
      <c r="AE99" s="206" t="str">
        <f>IF($C99=0,"",SUMIFS(INPUT_DATA!BA:BA,INPUT_DATA!$A:$A,$C99,INPUT_DATA!$B:$B,"D"))</f>
        <v/>
      </c>
      <c r="AF99" s="206" t="str">
        <f>IF($C99=0,"",SUMIFS(INPUT_DATA!BB:BB,INPUT_DATA!$A:$A,$C99,INPUT_DATA!$B:$B,"D"))</f>
        <v/>
      </c>
      <c r="AG99" s="206" t="str">
        <f>IF($C99=0,"",SUMIFS(INPUT_DATA!BC:BC,INPUT_DATA!$A:$A,$C99,INPUT_DATA!$B:$B,"D"))</f>
        <v/>
      </c>
      <c r="AH99" s="206" t="str">
        <f>IF($C99=0,"",SUMIFS(INPUT_DATA!BD:BD,INPUT_DATA!$A:$A,$C99,INPUT_DATA!$B:$B,"D"))</f>
        <v/>
      </c>
      <c r="AI99" s="206" t="str">
        <f>IF($C99=0,"",SUMIFS(INPUT_DATA!BE:BE,INPUT_DATA!$A:$A,$C99,INPUT_DATA!$B:$B,"D"))</f>
        <v/>
      </c>
      <c r="AJ99" s="208" t="str">
        <f t="shared" si="17"/>
        <v/>
      </c>
      <c r="AK99" s="209" t="str">
        <f>IF($C99=0,"",SUMIFS(INPUT_DATA!BG:BG,INPUT_DATA!$A:$A,$C99,INPUT_DATA!$B:$B,"D"))</f>
        <v/>
      </c>
      <c r="AL99" s="209" t="str">
        <f>IF($C99=0,"",SUMIFS(INPUT_DATA!BH:BH,INPUT_DATA!$A:$A,$C99,INPUT_DATA!$B:$B,"D"))</f>
        <v/>
      </c>
      <c r="AM99" s="208" t="str">
        <f t="shared" si="18"/>
        <v/>
      </c>
      <c r="AN99" s="210" t="str">
        <f>IF($C99=0,"",SUMIFS(INPUT_DATA!BK:BK,INPUT_DATA!$A:$A,$C99,INPUT_DATA!$B:$B,"D"))</f>
        <v/>
      </c>
      <c r="AO99" s="211" t="str">
        <f t="shared" si="19"/>
        <v/>
      </c>
      <c r="AP99" s="212"/>
      <c r="AR99" s="211" t="str">
        <f t="shared" si="15"/>
        <v/>
      </c>
      <c r="AT99" s="203" t="str">
        <f>IF($C99=0,"",'02 - Monthly Asset Follow up'!E103+'02 - Monthly Asset Follow up'!F103-'02 - Monthly Asset Follow up'!V103+'02 - Monthly Asset Follow up'!Y103-H99)</f>
        <v/>
      </c>
      <c r="AU99" s="203" t="str">
        <f>IF($C99=0,"",'02 - Monthly Asset Follow up'!BB103+'02 - Monthly Asset Follow up'!BC103-'02 - Monthly Asset Follow up'!BR103+'02 - Monthly Asset Follow up'!BU103-AA99)</f>
        <v/>
      </c>
      <c r="AW99" s="215"/>
    </row>
    <row r="100" spans="2:49">
      <c r="B100" s="1573" t="str">
        <f t="shared" si="10"/>
        <v/>
      </c>
      <c r="C100" s="1574">
        <f>'02 - Monthly Asset Follow up'!B104</f>
        <v>0</v>
      </c>
      <c r="D100" s="212"/>
      <c r="E100" s="205" t="str">
        <f>IF($C100=0,"",SUMIFS(INPUT_DATA!AT:AT,INPUT_DATA!$A:$A,$C100,INPUT_DATA!$B:$B,"S"))</f>
        <v/>
      </c>
      <c r="F100" s="206" t="str">
        <f>IF($C100=0,"",SUMIFS(INPUT_DATA!AU:AU,INPUT_DATA!$A:$A,$C100,INPUT_DATA!$B:$B,"S"))</f>
        <v/>
      </c>
      <c r="G100" s="206" t="str">
        <f>IF($C100=0,"",SUMIFS(INPUT_DATA!AV:AV,INPUT_DATA!$A:$A,$C100,INPUT_DATA!$B:$B,"S"))</f>
        <v/>
      </c>
      <c r="H100" s="213" t="str">
        <f t="shared" si="11"/>
        <v/>
      </c>
      <c r="I100" s="206" t="str">
        <f>IF($C100=0,"",SUMIFS(INPUT_DATA!AX:AX,INPUT_DATA!$A:$A,$C100,INPUT_DATA!$B:$B,"S"))</f>
        <v/>
      </c>
      <c r="J100" s="206" t="str">
        <f>IF($C100=0,"",SUMIFS(INPUT_DATA!AY:AY,INPUT_DATA!$A:$A,$C100,INPUT_DATA!$B:$B,"S"))</f>
        <v/>
      </c>
      <c r="K100" s="206" t="str">
        <f>IF($C100=0,"",SUMIFS(INPUT_DATA!AZ:AZ,INPUT_DATA!$A:$A,$C100,INPUT_DATA!$B:$B,"S"))</f>
        <v/>
      </c>
      <c r="L100" s="206" t="str">
        <f>IF($C100=0,"",SUMIFS(INPUT_DATA!BA:BA,INPUT_DATA!$A:$A,$C100,INPUT_DATA!$B:$B,"S"))</f>
        <v/>
      </c>
      <c r="M100" s="206" t="str">
        <f>IF($C100=0,"",SUMIFS(INPUT_DATA!BB:BB,INPUT_DATA!$A:$A,$C100,INPUT_DATA!$B:$B,"S"))</f>
        <v/>
      </c>
      <c r="N100" s="206" t="str">
        <f>IF($C100=0,"",SUMIFS(INPUT_DATA!BC:BC,INPUT_DATA!$A:$A,$C100,INPUT_DATA!$B:$B,"S"))</f>
        <v/>
      </c>
      <c r="O100" s="206" t="str">
        <f>IF($C100=0,"",SUMIFS(INPUT_DATA!BD:BD,INPUT_DATA!$A:$A,$C100,INPUT_DATA!$B:$B,"S"))</f>
        <v/>
      </c>
      <c r="P100" s="206" t="str">
        <f>IF($C100=0,"",SUMIFS(INPUT_DATA!BE:BE,INPUT_DATA!$A:$A,$C100,INPUT_DATA!$B:$B,"S"))</f>
        <v/>
      </c>
      <c r="Q100" s="208" t="str">
        <f t="shared" si="12"/>
        <v/>
      </c>
      <c r="R100" s="209" t="str">
        <f>IF($C100=0,"",SUMIFS(INPUT_DATA!BG:BG,INPUT_DATA!$A:$A,$C100,INPUT_DATA!$B:$B,"S"))</f>
        <v/>
      </c>
      <c r="S100" s="209" t="str">
        <f>IF($C100=0,"",SUMIFS(INPUT_DATA!BH:BH,INPUT_DATA!$A:$A,$C100,INPUT_DATA!$B:$B,"S"))</f>
        <v/>
      </c>
      <c r="T100" s="208" t="str">
        <f t="shared" si="13"/>
        <v/>
      </c>
      <c r="U100" s="210" t="str">
        <f>IF($C100=0,"",SUMIFS(INPUT_DATA!BK:BK,INPUT_DATA!$A:$A,$C100,INPUT_DATA!$B:$B,"S"))</f>
        <v/>
      </c>
      <c r="V100" s="214" t="str">
        <f t="shared" si="14"/>
        <v/>
      </c>
      <c r="W100" s="212"/>
      <c r="X100" s="205" t="str">
        <f>IF($C100=0,"",SUMIFS(INPUT_DATA!AT:AT,INPUT_DATA!$A:$A,$C100,INPUT_DATA!$B:$B,"D"))</f>
        <v/>
      </c>
      <c r="Y100" s="206" t="str">
        <f>IF($C100=0,"",SUMIFS(INPUT_DATA!AU:AU,INPUT_DATA!$A:$A,$C100,INPUT_DATA!$B:$B,"D"))</f>
        <v/>
      </c>
      <c r="Z100" s="206" t="str">
        <f>IF($C100=0,"",SUMIFS(INPUT_DATA!AV:AV,INPUT_DATA!$A:$A,$C100,INPUT_DATA!$B:$B,"D"))</f>
        <v/>
      </c>
      <c r="AA100" s="207" t="str">
        <f t="shared" si="16"/>
        <v/>
      </c>
      <c r="AB100" s="206" t="str">
        <f>IF($C100=0,"",SUMIFS(INPUT_DATA!AX:AX,INPUT_DATA!$A:$A,$C100,INPUT_DATA!$B:$B,"D"))</f>
        <v/>
      </c>
      <c r="AC100" s="206" t="str">
        <f>IF($C100=0,"",SUMIFS(INPUT_DATA!AY:AY,INPUT_DATA!$A:$A,$C100,INPUT_DATA!$B:$B,"D"))</f>
        <v/>
      </c>
      <c r="AD100" s="206" t="str">
        <f>IF($C100=0,"",SUMIFS(INPUT_DATA!AZ:AZ,INPUT_DATA!$A:$A,$C100,INPUT_DATA!$B:$B,"D"))</f>
        <v/>
      </c>
      <c r="AE100" s="206" t="str">
        <f>IF($C100=0,"",SUMIFS(INPUT_DATA!BA:BA,INPUT_DATA!$A:$A,$C100,INPUT_DATA!$B:$B,"D"))</f>
        <v/>
      </c>
      <c r="AF100" s="206" t="str">
        <f>IF($C100=0,"",SUMIFS(INPUT_DATA!BB:BB,INPUT_DATA!$A:$A,$C100,INPUT_DATA!$B:$B,"D"))</f>
        <v/>
      </c>
      <c r="AG100" s="206" t="str">
        <f>IF($C100=0,"",SUMIFS(INPUT_DATA!BC:BC,INPUT_DATA!$A:$A,$C100,INPUT_DATA!$B:$B,"D"))</f>
        <v/>
      </c>
      <c r="AH100" s="206" t="str">
        <f>IF($C100=0,"",SUMIFS(INPUT_DATA!BD:BD,INPUT_DATA!$A:$A,$C100,INPUT_DATA!$B:$B,"D"))</f>
        <v/>
      </c>
      <c r="AI100" s="206" t="str">
        <f>IF($C100=0,"",SUMIFS(INPUT_DATA!BE:BE,INPUT_DATA!$A:$A,$C100,INPUT_DATA!$B:$B,"D"))</f>
        <v/>
      </c>
      <c r="AJ100" s="208" t="str">
        <f t="shared" si="17"/>
        <v/>
      </c>
      <c r="AK100" s="209" t="str">
        <f>IF($C100=0,"",SUMIFS(INPUT_DATA!BG:BG,INPUT_DATA!$A:$A,$C100,INPUT_DATA!$B:$B,"D"))</f>
        <v/>
      </c>
      <c r="AL100" s="209" t="str">
        <f>IF($C100=0,"",SUMIFS(INPUT_DATA!BH:BH,INPUT_DATA!$A:$A,$C100,INPUT_DATA!$B:$B,"D"))</f>
        <v/>
      </c>
      <c r="AM100" s="208" t="str">
        <f t="shared" si="18"/>
        <v/>
      </c>
      <c r="AN100" s="210" t="str">
        <f>IF($C100=0,"",SUMIFS(INPUT_DATA!BK:BK,INPUT_DATA!$A:$A,$C100,INPUT_DATA!$B:$B,"D"))</f>
        <v/>
      </c>
      <c r="AO100" s="211" t="str">
        <f t="shared" si="19"/>
        <v/>
      </c>
      <c r="AP100" s="212"/>
      <c r="AR100" s="211" t="str">
        <f t="shared" si="15"/>
        <v/>
      </c>
      <c r="AT100" s="203" t="str">
        <f>IF($C100=0,"",'02 - Monthly Asset Follow up'!E104+'02 - Monthly Asset Follow up'!F104-'02 - Monthly Asset Follow up'!V104+'02 - Monthly Asset Follow up'!Y104-H100)</f>
        <v/>
      </c>
      <c r="AU100" s="203" t="str">
        <f>IF($C100=0,"",'02 - Monthly Asset Follow up'!BB104+'02 - Monthly Asset Follow up'!BC104-'02 - Monthly Asset Follow up'!BR104+'02 - Monthly Asset Follow up'!BU104-AA100)</f>
        <v/>
      </c>
      <c r="AW100" s="215"/>
    </row>
    <row r="101" spans="2:49">
      <c r="B101" s="1573" t="str">
        <f t="shared" si="10"/>
        <v/>
      </c>
      <c r="C101" s="1574">
        <f>'02 - Monthly Asset Follow up'!B105</f>
        <v>0</v>
      </c>
      <c r="D101" s="212"/>
      <c r="E101" s="205" t="str">
        <f>IF($C101=0,"",SUMIFS(INPUT_DATA!AT:AT,INPUT_DATA!$A:$A,$C101,INPUT_DATA!$B:$B,"S"))</f>
        <v/>
      </c>
      <c r="F101" s="206" t="str">
        <f>IF($C101=0,"",SUMIFS(INPUT_DATA!AU:AU,INPUT_DATA!$A:$A,$C101,INPUT_DATA!$B:$B,"S"))</f>
        <v/>
      </c>
      <c r="G101" s="206" t="str">
        <f>IF($C101=0,"",SUMIFS(INPUT_DATA!AV:AV,INPUT_DATA!$A:$A,$C101,INPUT_DATA!$B:$B,"S"))</f>
        <v/>
      </c>
      <c r="H101" s="213" t="str">
        <f t="shared" si="11"/>
        <v/>
      </c>
      <c r="I101" s="206" t="str">
        <f>IF($C101=0,"",SUMIFS(INPUT_DATA!AX:AX,INPUT_DATA!$A:$A,$C101,INPUT_DATA!$B:$B,"S"))</f>
        <v/>
      </c>
      <c r="J101" s="206" t="str">
        <f>IF($C101=0,"",SUMIFS(INPUT_DATA!AY:AY,INPUT_DATA!$A:$A,$C101,INPUT_DATA!$B:$B,"S"))</f>
        <v/>
      </c>
      <c r="K101" s="206" t="str">
        <f>IF($C101=0,"",SUMIFS(INPUT_DATA!AZ:AZ,INPUT_DATA!$A:$A,$C101,INPUT_DATA!$B:$B,"S"))</f>
        <v/>
      </c>
      <c r="L101" s="206" t="str">
        <f>IF($C101=0,"",SUMIFS(INPUT_DATA!BA:BA,INPUT_DATA!$A:$A,$C101,INPUT_DATA!$B:$B,"S"))</f>
        <v/>
      </c>
      <c r="M101" s="206" t="str">
        <f>IF($C101=0,"",SUMIFS(INPUT_DATA!BB:BB,INPUT_DATA!$A:$A,$C101,INPUT_DATA!$B:$B,"S"))</f>
        <v/>
      </c>
      <c r="N101" s="206" t="str">
        <f>IF($C101=0,"",SUMIFS(INPUT_DATA!BC:BC,INPUT_DATA!$A:$A,$C101,INPUT_DATA!$B:$B,"S"))</f>
        <v/>
      </c>
      <c r="O101" s="206" t="str">
        <f>IF($C101=0,"",SUMIFS(INPUT_DATA!BD:BD,INPUT_DATA!$A:$A,$C101,INPUT_DATA!$B:$B,"S"))</f>
        <v/>
      </c>
      <c r="P101" s="206" t="str">
        <f>IF($C101=0,"",SUMIFS(INPUT_DATA!BE:BE,INPUT_DATA!$A:$A,$C101,INPUT_DATA!$B:$B,"S"))</f>
        <v/>
      </c>
      <c r="Q101" s="208" t="str">
        <f t="shared" si="12"/>
        <v/>
      </c>
      <c r="R101" s="209" t="str">
        <f>IF($C101=0,"",SUMIFS(INPUT_DATA!BG:BG,INPUT_DATA!$A:$A,$C101,INPUT_DATA!$B:$B,"S"))</f>
        <v/>
      </c>
      <c r="S101" s="209" t="str">
        <f>IF($C101=0,"",SUMIFS(INPUT_DATA!BH:BH,INPUT_DATA!$A:$A,$C101,INPUT_DATA!$B:$B,"S"))</f>
        <v/>
      </c>
      <c r="T101" s="208" t="str">
        <f t="shared" si="13"/>
        <v/>
      </c>
      <c r="U101" s="210" t="str">
        <f>IF($C101=0,"",SUMIFS(INPUT_DATA!BK:BK,INPUT_DATA!$A:$A,$C101,INPUT_DATA!$B:$B,"S"))</f>
        <v/>
      </c>
      <c r="V101" s="214" t="str">
        <f t="shared" si="14"/>
        <v/>
      </c>
      <c r="W101" s="212"/>
      <c r="X101" s="205" t="str">
        <f>IF($C101=0,"",SUMIFS(INPUT_DATA!AT:AT,INPUT_DATA!$A:$A,$C101,INPUT_DATA!$B:$B,"D"))</f>
        <v/>
      </c>
      <c r="Y101" s="206" t="str">
        <f>IF($C101=0,"",SUMIFS(INPUT_DATA!AU:AU,INPUT_DATA!$A:$A,$C101,INPUT_DATA!$B:$B,"D"))</f>
        <v/>
      </c>
      <c r="Z101" s="206" t="str">
        <f>IF($C101=0,"",SUMIFS(INPUT_DATA!AV:AV,INPUT_DATA!$A:$A,$C101,INPUT_DATA!$B:$B,"D"))</f>
        <v/>
      </c>
      <c r="AA101" s="207" t="str">
        <f t="shared" si="16"/>
        <v/>
      </c>
      <c r="AB101" s="206" t="str">
        <f>IF($C101=0,"",SUMIFS(INPUT_DATA!AX:AX,INPUT_DATA!$A:$A,$C101,INPUT_DATA!$B:$B,"D"))</f>
        <v/>
      </c>
      <c r="AC101" s="206" t="str">
        <f>IF($C101=0,"",SUMIFS(INPUT_DATA!AY:AY,INPUT_DATA!$A:$A,$C101,INPUT_DATA!$B:$B,"D"))</f>
        <v/>
      </c>
      <c r="AD101" s="206" t="str">
        <f>IF($C101=0,"",SUMIFS(INPUT_DATA!AZ:AZ,INPUT_DATA!$A:$A,$C101,INPUT_DATA!$B:$B,"D"))</f>
        <v/>
      </c>
      <c r="AE101" s="206" t="str">
        <f>IF($C101=0,"",SUMIFS(INPUT_DATA!BA:BA,INPUT_DATA!$A:$A,$C101,INPUT_DATA!$B:$B,"D"))</f>
        <v/>
      </c>
      <c r="AF101" s="206" t="str">
        <f>IF($C101=0,"",SUMIFS(INPUT_DATA!BB:BB,INPUT_DATA!$A:$A,$C101,INPUT_DATA!$B:$B,"D"))</f>
        <v/>
      </c>
      <c r="AG101" s="206" t="str">
        <f>IF($C101=0,"",SUMIFS(INPUT_DATA!BC:BC,INPUT_DATA!$A:$A,$C101,INPUT_DATA!$B:$B,"D"))</f>
        <v/>
      </c>
      <c r="AH101" s="206" t="str">
        <f>IF($C101=0,"",SUMIFS(INPUT_DATA!BD:BD,INPUT_DATA!$A:$A,$C101,INPUT_DATA!$B:$B,"D"))</f>
        <v/>
      </c>
      <c r="AI101" s="206" t="str">
        <f>IF($C101=0,"",SUMIFS(INPUT_DATA!BE:BE,INPUT_DATA!$A:$A,$C101,INPUT_DATA!$B:$B,"D"))</f>
        <v/>
      </c>
      <c r="AJ101" s="208" t="str">
        <f t="shared" si="17"/>
        <v/>
      </c>
      <c r="AK101" s="209" t="str">
        <f>IF($C101=0,"",SUMIFS(INPUT_DATA!BG:BG,INPUT_DATA!$A:$A,$C101,INPUT_DATA!$B:$B,"D"))</f>
        <v/>
      </c>
      <c r="AL101" s="209" t="str">
        <f>IF($C101=0,"",SUMIFS(INPUT_DATA!BH:BH,INPUT_DATA!$A:$A,$C101,INPUT_DATA!$B:$B,"D"))</f>
        <v/>
      </c>
      <c r="AM101" s="208" t="str">
        <f t="shared" si="18"/>
        <v/>
      </c>
      <c r="AN101" s="210" t="str">
        <f>IF($C101=0,"",SUMIFS(INPUT_DATA!BK:BK,INPUT_DATA!$A:$A,$C101,INPUT_DATA!$B:$B,"D"))</f>
        <v/>
      </c>
      <c r="AO101" s="211" t="str">
        <f t="shared" si="19"/>
        <v/>
      </c>
      <c r="AP101" s="212"/>
      <c r="AR101" s="211" t="str">
        <f t="shared" si="15"/>
        <v/>
      </c>
      <c r="AT101" s="203" t="str">
        <f>IF($C101=0,"",'02 - Monthly Asset Follow up'!E105+'02 - Monthly Asset Follow up'!F105-'02 - Monthly Asset Follow up'!V105+'02 - Monthly Asset Follow up'!Y105-H101)</f>
        <v/>
      </c>
      <c r="AU101" s="203" t="str">
        <f>IF($C101=0,"",'02 - Monthly Asset Follow up'!BB105+'02 - Monthly Asset Follow up'!BC105-'02 - Monthly Asset Follow up'!BR105+'02 - Monthly Asset Follow up'!BU105-AA101)</f>
        <v/>
      </c>
      <c r="AW101" s="215"/>
    </row>
    <row r="102" spans="2:49">
      <c r="B102" s="1573" t="str">
        <f t="shared" si="10"/>
        <v/>
      </c>
      <c r="C102" s="1574">
        <f>'02 - Monthly Asset Follow up'!B106</f>
        <v>0</v>
      </c>
      <c r="D102" s="212"/>
      <c r="E102" s="205" t="str">
        <f>IF($C102=0,"",SUMIFS(INPUT_DATA!AT:AT,INPUT_DATA!$A:$A,$C102,INPUT_DATA!$B:$B,"S"))</f>
        <v/>
      </c>
      <c r="F102" s="206" t="str">
        <f>IF($C102=0,"",SUMIFS(INPUT_DATA!AU:AU,INPUT_DATA!$A:$A,$C102,INPUT_DATA!$B:$B,"S"))</f>
        <v/>
      </c>
      <c r="G102" s="206" t="str">
        <f>IF($C102=0,"",SUMIFS(INPUT_DATA!AV:AV,INPUT_DATA!$A:$A,$C102,INPUT_DATA!$B:$B,"S"))</f>
        <v/>
      </c>
      <c r="H102" s="213" t="str">
        <f t="shared" si="11"/>
        <v/>
      </c>
      <c r="I102" s="206" t="str">
        <f>IF($C102=0,"",SUMIFS(INPUT_DATA!AX:AX,INPUT_DATA!$A:$A,$C102,INPUT_DATA!$B:$B,"S"))</f>
        <v/>
      </c>
      <c r="J102" s="206" t="str">
        <f>IF($C102=0,"",SUMIFS(INPUT_DATA!AY:AY,INPUT_DATA!$A:$A,$C102,INPUT_DATA!$B:$B,"S"))</f>
        <v/>
      </c>
      <c r="K102" s="206" t="str">
        <f>IF($C102=0,"",SUMIFS(INPUT_DATA!AZ:AZ,INPUT_DATA!$A:$A,$C102,INPUT_DATA!$B:$B,"S"))</f>
        <v/>
      </c>
      <c r="L102" s="206" t="str">
        <f>IF($C102=0,"",SUMIFS(INPUT_DATA!BA:BA,INPUT_DATA!$A:$A,$C102,INPUT_DATA!$B:$B,"S"))</f>
        <v/>
      </c>
      <c r="M102" s="206" t="str">
        <f>IF($C102=0,"",SUMIFS(INPUT_DATA!BB:BB,INPUT_DATA!$A:$A,$C102,INPUT_DATA!$B:$B,"S"))</f>
        <v/>
      </c>
      <c r="N102" s="206" t="str">
        <f>IF($C102=0,"",SUMIFS(INPUT_DATA!BC:BC,INPUT_DATA!$A:$A,$C102,INPUT_DATA!$B:$B,"S"))</f>
        <v/>
      </c>
      <c r="O102" s="206" t="str">
        <f>IF($C102=0,"",SUMIFS(INPUT_DATA!BD:BD,INPUT_DATA!$A:$A,$C102,INPUT_DATA!$B:$B,"S"))</f>
        <v/>
      </c>
      <c r="P102" s="206" t="str">
        <f>IF($C102=0,"",SUMIFS(INPUT_DATA!BE:BE,INPUT_DATA!$A:$A,$C102,INPUT_DATA!$B:$B,"S"))</f>
        <v/>
      </c>
      <c r="Q102" s="208" t="str">
        <f t="shared" si="12"/>
        <v/>
      </c>
      <c r="R102" s="209" t="str">
        <f>IF($C102=0,"",SUMIFS(INPUT_DATA!BG:BG,INPUT_DATA!$A:$A,$C102,INPUT_DATA!$B:$B,"S"))</f>
        <v/>
      </c>
      <c r="S102" s="209" t="str">
        <f>IF($C102=0,"",SUMIFS(INPUT_DATA!BH:BH,INPUT_DATA!$A:$A,$C102,INPUT_DATA!$B:$B,"S"))</f>
        <v/>
      </c>
      <c r="T102" s="208" t="str">
        <f t="shared" si="13"/>
        <v/>
      </c>
      <c r="U102" s="210" t="str">
        <f>IF($C102=0,"",SUMIFS(INPUT_DATA!BK:BK,INPUT_DATA!$A:$A,$C102,INPUT_DATA!$B:$B,"S"))</f>
        <v/>
      </c>
      <c r="V102" s="214" t="str">
        <f t="shared" si="14"/>
        <v/>
      </c>
      <c r="W102" s="212"/>
      <c r="X102" s="205" t="str">
        <f>IF($C102=0,"",SUMIFS(INPUT_DATA!AT:AT,INPUT_DATA!$A:$A,$C102,INPUT_DATA!$B:$B,"D"))</f>
        <v/>
      </c>
      <c r="Y102" s="206" t="str">
        <f>IF($C102=0,"",SUMIFS(INPUT_DATA!AU:AU,INPUT_DATA!$A:$A,$C102,INPUT_DATA!$B:$B,"D"))</f>
        <v/>
      </c>
      <c r="Z102" s="206" t="str">
        <f>IF($C102=0,"",SUMIFS(INPUT_DATA!AV:AV,INPUT_DATA!$A:$A,$C102,INPUT_DATA!$B:$B,"D"))</f>
        <v/>
      </c>
      <c r="AA102" s="207" t="str">
        <f t="shared" si="16"/>
        <v/>
      </c>
      <c r="AB102" s="206" t="str">
        <f>IF($C102=0,"",SUMIFS(INPUT_DATA!AX:AX,INPUT_DATA!$A:$A,$C102,INPUT_DATA!$B:$B,"D"))</f>
        <v/>
      </c>
      <c r="AC102" s="206" t="str">
        <f>IF($C102=0,"",SUMIFS(INPUT_DATA!AY:AY,INPUT_DATA!$A:$A,$C102,INPUT_DATA!$B:$B,"D"))</f>
        <v/>
      </c>
      <c r="AD102" s="206" t="str">
        <f>IF($C102=0,"",SUMIFS(INPUT_DATA!AZ:AZ,INPUT_DATA!$A:$A,$C102,INPUT_DATA!$B:$B,"D"))</f>
        <v/>
      </c>
      <c r="AE102" s="206" t="str">
        <f>IF($C102=0,"",SUMIFS(INPUT_DATA!BA:BA,INPUT_DATA!$A:$A,$C102,INPUT_DATA!$B:$B,"D"))</f>
        <v/>
      </c>
      <c r="AF102" s="206" t="str">
        <f>IF($C102=0,"",SUMIFS(INPUT_DATA!BB:BB,INPUT_DATA!$A:$A,$C102,INPUT_DATA!$B:$B,"D"))</f>
        <v/>
      </c>
      <c r="AG102" s="206" t="str">
        <f>IF($C102=0,"",SUMIFS(INPUT_DATA!BC:BC,INPUT_DATA!$A:$A,$C102,INPUT_DATA!$B:$B,"D"))</f>
        <v/>
      </c>
      <c r="AH102" s="206" t="str">
        <f>IF($C102=0,"",SUMIFS(INPUT_DATA!BD:BD,INPUT_DATA!$A:$A,$C102,INPUT_DATA!$B:$B,"D"))</f>
        <v/>
      </c>
      <c r="AI102" s="206" t="str">
        <f>IF($C102=0,"",SUMIFS(INPUT_DATA!BE:BE,INPUT_DATA!$A:$A,$C102,INPUT_DATA!$B:$B,"D"))</f>
        <v/>
      </c>
      <c r="AJ102" s="208" t="str">
        <f t="shared" si="17"/>
        <v/>
      </c>
      <c r="AK102" s="209" t="str">
        <f>IF($C102=0,"",SUMIFS(INPUT_DATA!BG:BG,INPUT_DATA!$A:$A,$C102,INPUT_DATA!$B:$B,"D"))</f>
        <v/>
      </c>
      <c r="AL102" s="209" t="str">
        <f>IF($C102=0,"",SUMIFS(INPUT_DATA!BH:BH,INPUT_DATA!$A:$A,$C102,INPUT_DATA!$B:$B,"D"))</f>
        <v/>
      </c>
      <c r="AM102" s="208" t="str">
        <f t="shared" si="18"/>
        <v/>
      </c>
      <c r="AN102" s="210" t="str">
        <f>IF($C102=0,"",SUMIFS(INPUT_DATA!BK:BK,INPUT_DATA!$A:$A,$C102,INPUT_DATA!$B:$B,"D"))</f>
        <v/>
      </c>
      <c r="AO102" s="211" t="str">
        <f t="shared" si="19"/>
        <v/>
      </c>
      <c r="AP102" s="212"/>
      <c r="AR102" s="211" t="str">
        <f t="shared" si="15"/>
        <v/>
      </c>
      <c r="AT102" s="203" t="str">
        <f>IF($C102=0,"",'02 - Monthly Asset Follow up'!E106+'02 - Monthly Asset Follow up'!F106-'02 - Monthly Asset Follow up'!V106+'02 - Monthly Asset Follow up'!Y106-H102)</f>
        <v/>
      </c>
      <c r="AU102" s="203" t="str">
        <f>IF($C102=0,"",'02 - Monthly Asset Follow up'!BB106+'02 - Monthly Asset Follow up'!BC106-'02 - Monthly Asset Follow up'!BR106+'02 - Monthly Asset Follow up'!BU106-AA102)</f>
        <v/>
      </c>
      <c r="AW102" s="215"/>
    </row>
    <row r="103" spans="2:49">
      <c r="B103" s="1573" t="str">
        <f t="shared" si="10"/>
        <v/>
      </c>
      <c r="C103" s="1574">
        <f>'02 - Monthly Asset Follow up'!B107</f>
        <v>0</v>
      </c>
      <c r="D103" s="212"/>
      <c r="E103" s="205" t="str">
        <f>IF($C103=0,"",SUMIFS(INPUT_DATA!AT:AT,INPUT_DATA!$A:$A,$C103,INPUT_DATA!$B:$B,"S"))</f>
        <v/>
      </c>
      <c r="F103" s="206" t="str">
        <f>IF($C103=0,"",SUMIFS(INPUT_DATA!AU:AU,INPUT_DATA!$A:$A,$C103,INPUT_DATA!$B:$B,"S"))</f>
        <v/>
      </c>
      <c r="G103" s="206" t="str">
        <f>IF($C103=0,"",SUMIFS(INPUT_DATA!AV:AV,INPUT_DATA!$A:$A,$C103,INPUT_DATA!$B:$B,"S"))</f>
        <v/>
      </c>
      <c r="H103" s="213" t="str">
        <f t="shared" si="11"/>
        <v/>
      </c>
      <c r="I103" s="206" t="str">
        <f>IF($C103=0,"",SUMIFS(INPUT_DATA!AX:AX,INPUT_DATA!$A:$A,$C103,INPUT_DATA!$B:$B,"S"))</f>
        <v/>
      </c>
      <c r="J103" s="206" t="str">
        <f>IF($C103=0,"",SUMIFS(INPUT_DATA!AY:AY,INPUT_DATA!$A:$A,$C103,INPUT_DATA!$B:$B,"S"))</f>
        <v/>
      </c>
      <c r="K103" s="206" t="str">
        <f>IF($C103=0,"",SUMIFS(INPUT_DATA!AZ:AZ,INPUT_DATA!$A:$A,$C103,INPUT_DATA!$B:$B,"S"))</f>
        <v/>
      </c>
      <c r="L103" s="206" t="str">
        <f>IF($C103=0,"",SUMIFS(INPUT_DATA!BA:BA,INPUT_DATA!$A:$A,$C103,INPUT_DATA!$B:$B,"S"))</f>
        <v/>
      </c>
      <c r="M103" s="206" t="str">
        <f>IF($C103=0,"",SUMIFS(INPUT_DATA!BB:BB,INPUT_DATA!$A:$A,$C103,INPUT_DATA!$B:$B,"S"))</f>
        <v/>
      </c>
      <c r="N103" s="206" t="str">
        <f>IF($C103=0,"",SUMIFS(INPUT_DATA!BC:BC,INPUT_DATA!$A:$A,$C103,INPUT_DATA!$B:$B,"S"))</f>
        <v/>
      </c>
      <c r="O103" s="206" t="str">
        <f>IF($C103=0,"",SUMIFS(INPUT_DATA!BD:BD,INPUT_DATA!$A:$A,$C103,INPUT_DATA!$B:$B,"S"))</f>
        <v/>
      </c>
      <c r="P103" s="206" t="str">
        <f>IF($C103=0,"",SUMIFS(INPUT_DATA!BE:BE,INPUT_DATA!$A:$A,$C103,INPUT_DATA!$B:$B,"S"))</f>
        <v/>
      </c>
      <c r="Q103" s="208" t="str">
        <f t="shared" si="12"/>
        <v/>
      </c>
      <c r="R103" s="209" t="str">
        <f>IF($C103=0,"",SUMIFS(INPUT_DATA!BG:BG,INPUT_DATA!$A:$A,$C103,INPUT_DATA!$B:$B,"S"))</f>
        <v/>
      </c>
      <c r="S103" s="209" t="str">
        <f>IF($C103=0,"",SUMIFS(INPUT_DATA!BH:BH,INPUT_DATA!$A:$A,$C103,INPUT_DATA!$B:$B,"S"))</f>
        <v/>
      </c>
      <c r="T103" s="208" t="str">
        <f t="shared" si="13"/>
        <v/>
      </c>
      <c r="U103" s="210" t="str">
        <f>IF($C103=0,"",SUMIFS(INPUT_DATA!BK:BK,INPUT_DATA!$A:$A,$C103,INPUT_DATA!$B:$B,"S"))</f>
        <v/>
      </c>
      <c r="V103" s="214" t="str">
        <f t="shared" si="14"/>
        <v/>
      </c>
      <c r="W103" s="212"/>
      <c r="X103" s="205" t="str">
        <f>IF($C103=0,"",SUMIFS(INPUT_DATA!AT:AT,INPUT_DATA!$A:$A,$C103,INPUT_DATA!$B:$B,"D"))</f>
        <v/>
      </c>
      <c r="Y103" s="206" t="str">
        <f>IF($C103=0,"",SUMIFS(INPUT_DATA!AU:AU,INPUT_DATA!$A:$A,$C103,INPUT_DATA!$B:$B,"D"))</f>
        <v/>
      </c>
      <c r="Z103" s="206" t="str">
        <f>IF($C103=0,"",SUMIFS(INPUT_DATA!AV:AV,INPUT_DATA!$A:$A,$C103,INPUT_DATA!$B:$B,"D"))</f>
        <v/>
      </c>
      <c r="AA103" s="207" t="str">
        <f t="shared" si="16"/>
        <v/>
      </c>
      <c r="AB103" s="206" t="str">
        <f>IF($C103=0,"",SUMIFS(INPUT_DATA!AX:AX,INPUT_DATA!$A:$A,$C103,INPUT_DATA!$B:$B,"D"))</f>
        <v/>
      </c>
      <c r="AC103" s="206" t="str">
        <f>IF($C103=0,"",SUMIFS(INPUT_DATA!AY:AY,INPUT_DATA!$A:$A,$C103,INPUT_DATA!$B:$B,"D"))</f>
        <v/>
      </c>
      <c r="AD103" s="206" t="str">
        <f>IF($C103=0,"",SUMIFS(INPUT_DATA!AZ:AZ,INPUT_DATA!$A:$A,$C103,INPUT_DATA!$B:$B,"D"))</f>
        <v/>
      </c>
      <c r="AE103" s="206" t="str">
        <f>IF($C103=0,"",SUMIFS(INPUT_DATA!BA:BA,INPUT_DATA!$A:$A,$C103,INPUT_DATA!$B:$B,"D"))</f>
        <v/>
      </c>
      <c r="AF103" s="206" t="str">
        <f>IF($C103=0,"",SUMIFS(INPUT_DATA!BB:BB,INPUT_DATA!$A:$A,$C103,INPUT_DATA!$B:$B,"D"))</f>
        <v/>
      </c>
      <c r="AG103" s="206" t="str">
        <f>IF($C103=0,"",SUMIFS(INPUT_DATA!BC:BC,INPUT_DATA!$A:$A,$C103,INPUT_DATA!$B:$B,"D"))</f>
        <v/>
      </c>
      <c r="AH103" s="206" t="str">
        <f>IF($C103=0,"",SUMIFS(INPUT_DATA!BD:BD,INPUT_DATA!$A:$A,$C103,INPUT_DATA!$B:$B,"D"))</f>
        <v/>
      </c>
      <c r="AI103" s="206" t="str">
        <f>IF($C103=0,"",SUMIFS(INPUT_DATA!BE:BE,INPUT_DATA!$A:$A,$C103,INPUT_DATA!$B:$B,"D"))</f>
        <v/>
      </c>
      <c r="AJ103" s="208" t="str">
        <f t="shared" si="17"/>
        <v/>
      </c>
      <c r="AK103" s="209" t="str">
        <f>IF($C103=0,"",SUMIFS(INPUT_DATA!BG:BG,INPUT_DATA!$A:$A,$C103,INPUT_DATA!$B:$B,"D"))</f>
        <v/>
      </c>
      <c r="AL103" s="209" t="str">
        <f>IF($C103=0,"",SUMIFS(INPUT_DATA!BH:BH,INPUT_DATA!$A:$A,$C103,INPUT_DATA!$B:$B,"D"))</f>
        <v/>
      </c>
      <c r="AM103" s="208" t="str">
        <f t="shared" si="18"/>
        <v/>
      </c>
      <c r="AN103" s="210" t="str">
        <f>IF($C103=0,"",SUMIFS(INPUT_DATA!BK:BK,INPUT_DATA!$A:$A,$C103,INPUT_DATA!$B:$B,"D"))</f>
        <v/>
      </c>
      <c r="AO103" s="211" t="str">
        <f t="shared" si="19"/>
        <v/>
      </c>
      <c r="AP103" s="212"/>
      <c r="AR103" s="211" t="str">
        <f t="shared" si="15"/>
        <v/>
      </c>
      <c r="AT103" s="203" t="str">
        <f>IF($C103=0,"",'02 - Monthly Asset Follow up'!E107+'02 - Monthly Asset Follow up'!F107-'02 - Monthly Asset Follow up'!V107+'02 - Monthly Asset Follow up'!Y107-H103)</f>
        <v/>
      </c>
      <c r="AU103" s="203" t="str">
        <f>IF($C103=0,"",'02 - Monthly Asset Follow up'!BB107+'02 - Monthly Asset Follow up'!BC107-'02 - Monthly Asset Follow up'!BR107+'02 - Monthly Asset Follow up'!BU107-AA103)</f>
        <v/>
      </c>
      <c r="AW103" s="215"/>
    </row>
    <row r="104" spans="2:49">
      <c r="B104" s="1573" t="str">
        <f t="shared" si="10"/>
        <v/>
      </c>
      <c r="C104" s="1574">
        <f>'02 - Monthly Asset Follow up'!B108</f>
        <v>0</v>
      </c>
      <c r="D104" s="212"/>
      <c r="E104" s="205" t="str">
        <f>IF($C104=0,"",SUMIFS(INPUT_DATA!AT:AT,INPUT_DATA!$A:$A,$C104,INPUT_DATA!$B:$B,"S"))</f>
        <v/>
      </c>
      <c r="F104" s="206" t="str">
        <f>IF($C104=0,"",SUMIFS(INPUT_DATA!AU:AU,INPUT_DATA!$A:$A,$C104,INPUT_DATA!$B:$B,"S"))</f>
        <v/>
      </c>
      <c r="G104" s="206" t="str">
        <f>IF($C104=0,"",SUMIFS(INPUT_DATA!AV:AV,INPUT_DATA!$A:$A,$C104,INPUT_DATA!$B:$B,"S"))</f>
        <v/>
      </c>
      <c r="H104" s="213" t="str">
        <f t="shared" si="11"/>
        <v/>
      </c>
      <c r="I104" s="206" t="str">
        <f>IF($C104=0,"",SUMIFS(INPUT_DATA!AX:AX,INPUT_DATA!$A:$A,$C104,INPUT_DATA!$B:$B,"S"))</f>
        <v/>
      </c>
      <c r="J104" s="206" t="str">
        <f>IF($C104=0,"",SUMIFS(INPUT_DATA!AY:AY,INPUT_DATA!$A:$A,$C104,INPUT_DATA!$B:$B,"S"))</f>
        <v/>
      </c>
      <c r="K104" s="206" t="str">
        <f>IF($C104=0,"",SUMIFS(INPUT_DATA!AZ:AZ,INPUT_DATA!$A:$A,$C104,INPUT_DATA!$B:$B,"S"))</f>
        <v/>
      </c>
      <c r="L104" s="206" t="str">
        <f>IF($C104=0,"",SUMIFS(INPUT_DATA!BA:BA,INPUT_DATA!$A:$A,$C104,INPUT_DATA!$B:$B,"S"))</f>
        <v/>
      </c>
      <c r="M104" s="206" t="str">
        <f>IF($C104=0,"",SUMIFS(INPUT_DATA!BB:BB,INPUT_DATA!$A:$A,$C104,INPUT_DATA!$B:$B,"S"))</f>
        <v/>
      </c>
      <c r="N104" s="206" t="str">
        <f>IF($C104=0,"",SUMIFS(INPUT_DATA!BC:BC,INPUT_DATA!$A:$A,$C104,INPUT_DATA!$B:$B,"S"))</f>
        <v/>
      </c>
      <c r="O104" s="206" t="str">
        <f>IF($C104=0,"",SUMIFS(INPUT_DATA!BD:BD,INPUT_DATA!$A:$A,$C104,INPUT_DATA!$B:$B,"S"))</f>
        <v/>
      </c>
      <c r="P104" s="206" t="str">
        <f>IF($C104=0,"",SUMIFS(INPUT_DATA!BE:BE,INPUT_DATA!$A:$A,$C104,INPUT_DATA!$B:$B,"S"))</f>
        <v/>
      </c>
      <c r="Q104" s="208" t="str">
        <f t="shared" si="12"/>
        <v/>
      </c>
      <c r="R104" s="209" t="str">
        <f>IF($C104=0,"",SUMIFS(INPUT_DATA!BG:BG,INPUT_DATA!$A:$A,$C104,INPUT_DATA!$B:$B,"S"))</f>
        <v/>
      </c>
      <c r="S104" s="209" t="str">
        <f>IF($C104=0,"",SUMIFS(INPUT_DATA!BH:BH,INPUT_DATA!$A:$A,$C104,INPUT_DATA!$B:$B,"S"))</f>
        <v/>
      </c>
      <c r="T104" s="208" t="str">
        <f t="shared" si="13"/>
        <v/>
      </c>
      <c r="U104" s="210" t="str">
        <f>IF($C104=0,"",SUMIFS(INPUT_DATA!BK:BK,INPUT_DATA!$A:$A,$C104,INPUT_DATA!$B:$B,"S"))</f>
        <v/>
      </c>
      <c r="V104" s="214" t="str">
        <f t="shared" si="14"/>
        <v/>
      </c>
      <c r="W104" s="212"/>
      <c r="X104" s="205" t="str">
        <f>IF($C104=0,"",SUMIFS(INPUT_DATA!AT:AT,INPUT_DATA!$A:$A,$C104,INPUT_DATA!$B:$B,"D"))</f>
        <v/>
      </c>
      <c r="Y104" s="206" t="str">
        <f>IF($C104=0,"",SUMIFS(INPUT_DATA!AU:AU,INPUT_DATA!$A:$A,$C104,INPUT_DATA!$B:$B,"D"))</f>
        <v/>
      </c>
      <c r="Z104" s="206" t="str">
        <f>IF($C104=0,"",SUMIFS(INPUT_DATA!AV:AV,INPUT_DATA!$A:$A,$C104,INPUT_DATA!$B:$B,"D"))</f>
        <v/>
      </c>
      <c r="AA104" s="207" t="str">
        <f t="shared" si="16"/>
        <v/>
      </c>
      <c r="AB104" s="206" t="str">
        <f>IF($C104=0,"",SUMIFS(INPUT_DATA!AX:AX,INPUT_DATA!$A:$A,$C104,INPUT_DATA!$B:$B,"D"))</f>
        <v/>
      </c>
      <c r="AC104" s="206" t="str">
        <f>IF($C104=0,"",SUMIFS(INPUT_DATA!AY:AY,INPUT_DATA!$A:$A,$C104,INPUT_DATA!$B:$B,"D"))</f>
        <v/>
      </c>
      <c r="AD104" s="206" t="str">
        <f>IF($C104=0,"",SUMIFS(INPUT_DATA!AZ:AZ,INPUT_DATA!$A:$A,$C104,INPUT_DATA!$B:$B,"D"))</f>
        <v/>
      </c>
      <c r="AE104" s="206" t="str">
        <f>IF($C104=0,"",SUMIFS(INPUT_DATA!BA:BA,INPUT_DATA!$A:$A,$C104,INPUT_DATA!$B:$B,"D"))</f>
        <v/>
      </c>
      <c r="AF104" s="206" t="str">
        <f>IF($C104=0,"",SUMIFS(INPUT_DATA!BB:BB,INPUT_DATA!$A:$A,$C104,INPUT_DATA!$B:$B,"D"))</f>
        <v/>
      </c>
      <c r="AG104" s="206" t="str">
        <f>IF($C104=0,"",SUMIFS(INPUT_DATA!BC:BC,INPUT_DATA!$A:$A,$C104,INPUT_DATA!$B:$B,"D"))</f>
        <v/>
      </c>
      <c r="AH104" s="206" t="str">
        <f>IF($C104=0,"",SUMIFS(INPUT_DATA!BD:BD,INPUT_DATA!$A:$A,$C104,INPUT_DATA!$B:$B,"D"))</f>
        <v/>
      </c>
      <c r="AI104" s="206" t="str">
        <f>IF($C104=0,"",SUMIFS(INPUT_DATA!BE:BE,INPUT_DATA!$A:$A,$C104,INPUT_DATA!$B:$B,"D"))</f>
        <v/>
      </c>
      <c r="AJ104" s="208" t="str">
        <f t="shared" si="17"/>
        <v/>
      </c>
      <c r="AK104" s="209" t="str">
        <f>IF($C104=0,"",SUMIFS(INPUT_DATA!BG:BG,INPUT_DATA!$A:$A,$C104,INPUT_DATA!$B:$B,"D"))</f>
        <v/>
      </c>
      <c r="AL104" s="209" t="str">
        <f>IF($C104=0,"",SUMIFS(INPUT_DATA!BH:BH,INPUT_DATA!$A:$A,$C104,INPUT_DATA!$B:$B,"D"))</f>
        <v/>
      </c>
      <c r="AM104" s="208" t="str">
        <f t="shared" si="18"/>
        <v/>
      </c>
      <c r="AN104" s="210" t="str">
        <f>IF($C104=0,"",SUMIFS(INPUT_DATA!BK:BK,INPUT_DATA!$A:$A,$C104,INPUT_DATA!$B:$B,"D"))</f>
        <v/>
      </c>
      <c r="AO104" s="211" t="str">
        <f t="shared" si="19"/>
        <v/>
      </c>
      <c r="AP104" s="212"/>
      <c r="AR104" s="211" t="str">
        <f t="shared" si="15"/>
        <v/>
      </c>
      <c r="AT104" s="203" t="str">
        <f>IF($C104=0,"",'02 - Monthly Asset Follow up'!E108+'02 - Monthly Asset Follow up'!F108-'02 - Monthly Asset Follow up'!V108+'02 - Monthly Asset Follow up'!Y108-H104)</f>
        <v/>
      </c>
      <c r="AU104" s="203" t="str">
        <f>IF($C104=0,"",'02 - Monthly Asset Follow up'!BB108+'02 - Monthly Asset Follow up'!BC108-'02 - Monthly Asset Follow up'!BR108+'02 - Monthly Asset Follow up'!BU108-AA104)</f>
        <v/>
      </c>
      <c r="AW104" s="215"/>
    </row>
    <row r="105" spans="2:49">
      <c r="B105" s="1573" t="str">
        <f t="shared" si="10"/>
        <v/>
      </c>
      <c r="C105" s="1574">
        <f>'02 - Monthly Asset Follow up'!B109</f>
        <v>0</v>
      </c>
      <c r="D105" s="212"/>
      <c r="E105" s="205" t="str">
        <f>IF($C105=0,"",SUMIFS(INPUT_DATA!AT:AT,INPUT_DATA!$A:$A,$C105,INPUT_DATA!$B:$B,"S"))</f>
        <v/>
      </c>
      <c r="F105" s="206" t="str">
        <f>IF($C105=0,"",SUMIFS(INPUT_DATA!AU:AU,INPUT_DATA!$A:$A,$C105,INPUT_DATA!$B:$B,"S"))</f>
        <v/>
      </c>
      <c r="G105" s="206" t="str">
        <f>IF($C105=0,"",SUMIFS(INPUT_DATA!AV:AV,INPUT_DATA!$A:$A,$C105,INPUT_DATA!$B:$B,"S"))</f>
        <v/>
      </c>
      <c r="H105" s="213" t="str">
        <f t="shared" si="11"/>
        <v/>
      </c>
      <c r="I105" s="206" t="str">
        <f>IF($C105=0,"",SUMIFS(INPUT_DATA!AX:AX,INPUT_DATA!$A:$A,$C105,INPUT_DATA!$B:$B,"S"))</f>
        <v/>
      </c>
      <c r="J105" s="206" t="str">
        <f>IF($C105=0,"",SUMIFS(INPUT_DATA!AY:AY,INPUT_DATA!$A:$A,$C105,INPUT_DATA!$B:$B,"S"))</f>
        <v/>
      </c>
      <c r="K105" s="206" t="str">
        <f>IF($C105=0,"",SUMIFS(INPUT_DATA!AZ:AZ,INPUT_DATA!$A:$A,$C105,INPUT_DATA!$B:$B,"S"))</f>
        <v/>
      </c>
      <c r="L105" s="206" t="str">
        <f>IF($C105=0,"",SUMIFS(INPUT_DATA!BA:BA,INPUT_DATA!$A:$A,$C105,INPUT_DATA!$B:$B,"S"))</f>
        <v/>
      </c>
      <c r="M105" s="206" t="str">
        <f>IF($C105=0,"",SUMIFS(INPUT_DATA!BB:BB,INPUT_DATA!$A:$A,$C105,INPUT_DATA!$B:$B,"S"))</f>
        <v/>
      </c>
      <c r="N105" s="206" t="str">
        <f>IF($C105=0,"",SUMIFS(INPUT_DATA!BC:BC,INPUT_DATA!$A:$A,$C105,INPUT_DATA!$B:$B,"S"))</f>
        <v/>
      </c>
      <c r="O105" s="206" t="str">
        <f>IF($C105=0,"",SUMIFS(INPUT_DATA!BD:BD,INPUT_DATA!$A:$A,$C105,INPUT_DATA!$B:$B,"S"))</f>
        <v/>
      </c>
      <c r="P105" s="206" t="str">
        <f>IF($C105=0,"",SUMIFS(INPUT_DATA!BE:BE,INPUT_DATA!$A:$A,$C105,INPUT_DATA!$B:$B,"S"))</f>
        <v/>
      </c>
      <c r="Q105" s="208" t="str">
        <f t="shared" si="12"/>
        <v/>
      </c>
      <c r="R105" s="209" t="str">
        <f>IF($C105=0,"",SUMIFS(INPUT_DATA!BG:BG,INPUT_DATA!$A:$A,$C105,INPUT_DATA!$B:$B,"S"))</f>
        <v/>
      </c>
      <c r="S105" s="209" t="str">
        <f>IF($C105=0,"",SUMIFS(INPUT_DATA!BH:BH,INPUT_DATA!$A:$A,$C105,INPUT_DATA!$B:$B,"S"))</f>
        <v/>
      </c>
      <c r="T105" s="208" t="str">
        <f t="shared" si="13"/>
        <v/>
      </c>
      <c r="U105" s="210" t="str">
        <f>IF($C105=0,"",SUMIFS(INPUT_DATA!BK:BK,INPUT_DATA!$A:$A,$C105,INPUT_DATA!$B:$B,"S"))</f>
        <v/>
      </c>
      <c r="V105" s="214" t="str">
        <f t="shared" si="14"/>
        <v/>
      </c>
      <c r="W105" s="212"/>
      <c r="X105" s="205" t="str">
        <f>IF($C105=0,"",SUMIFS(INPUT_DATA!AT:AT,INPUT_DATA!$A:$A,$C105,INPUT_DATA!$B:$B,"D"))</f>
        <v/>
      </c>
      <c r="Y105" s="206" t="str">
        <f>IF($C105=0,"",SUMIFS(INPUT_DATA!AU:AU,INPUT_DATA!$A:$A,$C105,INPUT_DATA!$B:$B,"D"))</f>
        <v/>
      </c>
      <c r="Z105" s="206" t="str">
        <f>IF($C105=0,"",SUMIFS(INPUT_DATA!AV:AV,INPUT_DATA!$A:$A,$C105,INPUT_DATA!$B:$B,"D"))</f>
        <v/>
      </c>
      <c r="AA105" s="207" t="str">
        <f t="shared" si="16"/>
        <v/>
      </c>
      <c r="AB105" s="206" t="str">
        <f>IF($C105=0,"",SUMIFS(INPUT_DATA!AX:AX,INPUT_DATA!$A:$A,$C105,INPUT_DATA!$B:$B,"D"))</f>
        <v/>
      </c>
      <c r="AC105" s="206" t="str">
        <f>IF($C105=0,"",SUMIFS(INPUT_DATA!AY:AY,INPUT_DATA!$A:$A,$C105,INPUT_DATA!$B:$B,"D"))</f>
        <v/>
      </c>
      <c r="AD105" s="206" t="str">
        <f>IF($C105=0,"",SUMIFS(INPUT_DATA!AZ:AZ,INPUT_DATA!$A:$A,$C105,INPUT_DATA!$B:$B,"D"))</f>
        <v/>
      </c>
      <c r="AE105" s="206" t="str">
        <f>IF($C105=0,"",SUMIFS(INPUT_DATA!BA:BA,INPUT_DATA!$A:$A,$C105,INPUT_DATA!$B:$B,"D"))</f>
        <v/>
      </c>
      <c r="AF105" s="206" t="str">
        <f>IF($C105=0,"",SUMIFS(INPUT_DATA!BB:BB,INPUT_DATA!$A:$A,$C105,INPUT_DATA!$B:$B,"D"))</f>
        <v/>
      </c>
      <c r="AG105" s="206" t="str">
        <f>IF($C105=0,"",SUMIFS(INPUT_DATA!BC:BC,INPUT_DATA!$A:$A,$C105,INPUT_DATA!$B:$B,"D"))</f>
        <v/>
      </c>
      <c r="AH105" s="206" t="str">
        <f>IF($C105=0,"",SUMIFS(INPUT_DATA!BD:BD,INPUT_DATA!$A:$A,$C105,INPUT_DATA!$B:$B,"D"))</f>
        <v/>
      </c>
      <c r="AI105" s="206" t="str">
        <f>IF($C105=0,"",SUMIFS(INPUT_DATA!BE:BE,INPUT_DATA!$A:$A,$C105,INPUT_DATA!$B:$B,"D"))</f>
        <v/>
      </c>
      <c r="AJ105" s="208" t="str">
        <f t="shared" si="17"/>
        <v/>
      </c>
      <c r="AK105" s="209" t="str">
        <f>IF($C105=0,"",SUMIFS(INPUT_DATA!BG:BG,INPUT_DATA!$A:$A,$C105,INPUT_DATA!$B:$B,"D"))</f>
        <v/>
      </c>
      <c r="AL105" s="209" t="str">
        <f>IF($C105=0,"",SUMIFS(INPUT_DATA!BH:BH,INPUT_DATA!$A:$A,$C105,INPUT_DATA!$B:$B,"D"))</f>
        <v/>
      </c>
      <c r="AM105" s="208" t="str">
        <f t="shared" si="18"/>
        <v/>
      </c>
      <c r="AN105" s="210" t="str">
        <f>IF($C105=0,"",SUMIFS(INPUT_DATA!BK:BK,INPUT_DATA!$A:$A,$C105,INPUT_DATA!$B:$B,"D"))</f>
        <v/>
      </c>
      <c r="AO105" s="211" t="str">
        <f t="shared" si="19"/>
        <v/>
      </c>
      <c r="AP105" s="212"/>
      <c r="AR105" s="211" t="str">
        <f t="shared" si="15"/>
        <v/>
      </c>
      <c r="AT105" s="203" t="str">
        <f>IF($C105=0,"",'02 - Monthly Asset Follow up'!E109+'02 - Monthly Asset Follow up'!F109-'02 - Monthly Asset Follow up'!V109+'02 - Monthly Asset Follow up'!Y109-H105)</f>
        <v/>
      </c>
      <c r="AU105" s="203" t="str">
        <f>IF($C105=0,"",'02 - Monthly Asset Follow up'!BB109+'02 - Monthly Asset Follow up'!BC109-'02 - Monthly Asset Follow up'!BR109+'02 - Monthly Asset Follow up'!BU109-AA105)</f>
        <v/>
      </c>
      <c r="AW105" s="215"/>
    </row>
    <row r="106" spans="2:49">
      <c r="B106" s="1573" t="str">
        <f t="shared" si="10"/>
        <v/>
      </c>
      <c r="C106" s="1574">
        <f>'02 - Monthly Asset Follow up'!B110</f>
        <v>0</v>
      </c>
      <c r="D106" s="212"/>
      <c r="E106" s="205" t="str">
        <f>IF($C106=0,"",SUMIFS(INPUT_DATA!AT:AT,INPUT_DATA!$A:$A,$C106,INPUT_DATA!$B:$B,"S"))</f>
        <v/>
      </c>
      <c r="F106" s="206" t="str">
        <f>IF($C106=0,"",SUMIFS(INPUT_DATA!AU:AU,INPUT_DATA!$A:$A,$C106,INPUT_DATA!$B:$B,"S"))</f>
        <v/>
      </c>
      <c r="G106" s="206" t="str">
        <f>IF($C106=0,"",SUMIFS(INPUT_DATA!AV:AV,INPUT_DATA!$A:$A,$C106,INPUT_DATA!$B:$B,"S"))</f>
        <v/>
      </c>
      <c r="H106" s="213" t="str">
        <f t="shared" si="11"/>
        <v/>
      </c>
      <c r="I106" s="206" t="str">
        <f>IF($C106=0,"",SUMIFS(INPUT_DATA!AX:AX,INPUT_DATA!$A:$A,$C106,INPUT_DATA!$B:$B,"S"))</f>
        <v/>
      </c>
      <c r="J106" s="206" t="str">
        <f>IF($C106=0,"",SUMIFS(INPUT_DATA!AY:AY,INPUT_DATA!$A:$A,$C106,INPUT_DATA!$B:$B,"S"))</f>
        <v/>
      </c>
      <c r="K106" s="206" t="str">
        <f>IF($C106=0,"",SUMIFS(INPUT_DATA!AZ:AZ,INPUT_DATA!$A:$A,$C106,INPUT_DATA!$B:$B,"S"))</f>
        <v/>
      </c>
      <c r="L106" s="206" t="str">
        <f>IF($C106=0,"",SUMIFS(INPUT_DATA!BA:BA,INPUT_DATA!$A:$A,$C106,INPUT_DATA!$B:$B,"S"))</f>
        <v/>
      </c>
      <c r="M106" s="206" t="str">
        <f>IF($C106=0,"",SUMIFS(INPUT_DATA!BB:BB,INPUT_DATA!$A:$A,$C106,INPUT_DATA!$B:$B,"S"))</f>
        <v/>
      </c>
      <c r="N106" s="206" t="str">
        <f>IF($C106=0,"",SUMIFS(INPUT_DATA!BC:BC,INPUT_DATA!$A:$A,$C106,INPUT_DATA!$B:$B,"S"))</f>
        <v/>
      </c>
      <c r="O106" s="206" t="str">
        <f>IF($C106=0,"",SUMIFS(INPUT_DATA!BD:BD,INPUT_DATA!$A:$A,$C106,INPUT_DATA!$B:$B,"S"))</f>
        <v/>
      </c>
      <c r="P106" s="206" t="str">
        <f>IF($C106=0,"",SUMIFS(INPUT_DATA!BE:BE,INPUT_DATA!$A:$A,$C106,INPUT_DATA!$B:$B,"S"))</f>
        <v/>
      </c>
      <c r="Q106" s="208" t="str">
        <f t="shared" si="12"/>
        <v/>
      </c>
      <c r="R106" s="209" t="str">
        <f>IF($C106=0,"",SUMIFS(INPUT_DATA!BG:BG,INPUT_DATA!$A:$A,$C106,INPUT_DATA!$B:$B,"S"))</f>
        <v/>
      </c>
      <c r="S106" s="209" t="str">
        <f>IF($C106=0,"",SUMIFS(INPUT_DATA!BH:BH,INPUT_DATA!$A:$A,$C106,INPUT_DATA!$B:$B,"S"))</f>
        <v/>
      </c>
      <c r="T106" s="208" t="str">
        <f t="shared" si="13"/>
        <v/>
      </c>
      <c r="U106" s="210" t="str">
        <f>IF($C106=0,"",SUMIFS(INPUT_DATA!BK:BK,INPUT_DATA!$A:$A,$C106,INPUT_DATA!$B:$B,"S"))</f>
        <v/>
      </c>
      <c r="V106" s="214" t="str">
        <f t="shared" si="14"/>
        <v/>
      </c>
      <c r="W106" s="212"/>
      <c r="X106" s="205" t="str">
        <f>IF($C106=0,"",SUMIFS(INPUT_DATA!AT:AT,INPUT_DATA!$A:$A,$C106,INPUT_DATA!$B:$B,"D"))</f>
        <v/>
      </c>
      <c r="Y106" s="206" t="str">
        <f>IF($C106=0,"",SUMIFS(INPUT_DATA!AU:AU,INPUT_DATA!$A:$A,$C106,INPUT_DATA!$B:$B,"D"))</f>
        <v/>
      </c>
      <c r="Z106" s="206" t="str">
        <f>IF($C106=0,"",SUMIFS(INPUT_DATA!AV:AV,INPUT_DATA!$A:$A,$C106,INPUT_DATA!$B:$B,"D"))</f>
        <v/>
      </c>
      <c r="AA106" s="207" t="str">
        <f t="shared" si="16"/>
        <v/>
      </c>
      <c r="AB106" s="206" t="str">
        <f>IF($C106=0,"",SUMIFS(INPUT_DATA!AX:AX,INPUT_DATA!$A:$A,$C106,INPUT_DATA!$B:$B,"D"))</f>
        <v/>
      </c>
      <c r="AC106" s="206" t="str">
        <f>IF($C106=0,"",SUMIFS(INPUT_DATA!AY:AY,INPUT_DATA!$A:$A,$C106,INPUT_DATA!$B:$B,"D"))</f>
        <v/>
      </c>
      <c r="AD106" s="206" t="str">
        <f>IF($C106=0,"",SUMIFS(INPUT_DATA!AZ:AZ,INPUT_DATA!$A:$A,$C106,INPUT_DATA!$B:$B,"D"))</f>
        <v/>
      </c>
      <c r="AE106" s="206" t="str">
        <f>IF($C106=0,"",SUMIFS(INPUT_DATA!BA:BA,INPUT_DATA!$A:$A,$C106,INPUT_DATA!$B:$B,"D"))</f>
        <v/>
      </c>
      <c r="AF106" s="206" t="str">
        <f>IF($C106=0,"",SUMIFS(INPUT_DATA!BB:BB,INPUT_DATA!$A:$A,$C106,INPUT_DATA!$B:$B,"D"))</f>
        <v/>
      </c>
      <c r="AG106" s="206" t="str">
        <f>IF($C106=0,"",SUMIFS(INPUT_DATA!BC:BC,INPUT_DATA!$A:$A,$C106,INPUT_DATA!$B:$B,"D"))</f>
        <v/>
      </c>
      <c r="AH106" s="206" t="str">
        <f>IF($C106=0,"",SUMIFS(INPUT_DATA!BD:BD,INPUT_DATA!$A:$A,$C106,INPUT_DATA!$B:$B,"D"))</f>
        <v/>
      </c>
      <c r="AI106" s="206" t="str">
        <f>IF($C106=0,"",SUMIFS(INPUT_DATA!BE:BE,INPUT_DATA!$A:$A,$C106,INPUT_DATA!$B:$B,"D"))</f>
        <v/>
      </c>
      <c r="AJ106" s="208" t="str">
        <f t="shared" si="17"/>
        <v/>
      </c>
      <c r="AK106" s="209" t="str">
        <f>IF($C106=0,"",SUMIFS(INPUT_DATA!BG:BG,INPUT_DATA!$A:$A,$C106,INPUT_DATA!$B:$B,"D"))</f>
        <v/>
      </c>
      <c r="AL106" s="209" t="str">
        <f>IF($C106=0,"",SUMIFS(INPUT_DATA!BH:BH,INPUT_DATA!$A:$A,$C106,INPUT_DATA!$B:$B,"D"))</f>
        <v/>
      </c>
      <c r="AM106" s="208" t="str">
        <f t="shared" si="18"/>
        <v/>
      </c>
      <c r="AN106" s="210" t="str">
        <f>IF($C106=0,"",SUMIFS(INPUT_DATA!BK:BK,INPUT_DATA!$A:$A,$C106,INPUT_DATA!$B:$B,"D"))</f>
        <v/>
      </c>
      <c r="AO106" s="211" t="str">
        <f t="shared" si="19"/>
        <v/>
      </c>
      <c r="AP106" s="212"/>
      <c r="AR106" s="211" t="str">
        <f t="shared" si="15"/>
        <v/>
      </c>
      <c r="AT106" s="203" t="str">
        <f>IF($C106=0,"",'02 - Monthly Asset Follow up'!E110+'02 - Monthly Asset Follow up'!F110-'02 - Monthly Asset Follow up'!V110+'02 - Monthly Asset Follow up'!Y110-H106)</f>
        <v/>
      </c>
      <c r="AU106" s="203" t="str">
        <f>IF($C106=0,"",'02 - Monthly Asset Follow up'!BB110+'02 - Monthly Asset Follow up'!BC110-'02 - Monthly Asset Follow up'!BR110+'02 - Monthly Asset Follow up'!BU110-AA106)</f>
        <v/>
      </c>
      <c r="AW106" s="215"/>
    </row>
    <row r="107" spans="2:49">
      <c r="B107" s="1573" t="str">
        <f t="shared" si="10"/>
        <v/>
      </c>
      <c r="C107" s="1574">
        <f>'02 - Monthly Asset Follow up'!B111</f>
        <v>0</v>
      </c>
      <c r="D107" s="212"/>
      <c r="E107" s="205" t="str">
        <f>IF($C107=0,"",SUMIFS(INPUT_DATA!AT:AT,INPUT_DATA!$A:$A,$C107,INPUT_DATA!$B:$B,"S"))</f>
        <v/>
      </c>
      <c r="F107" s="206" t="str">
        <f>IF($C107=0,"",SUMIFS(INPUT_DATA!AU:AU,INPUT_DATA!$A:$A,$C107,INPUT_DATA!$B:$B,"S"))</f>
        <v/>
      </c>
      <c r="G107" s="206" t="str">
        <f>IF($C107=0,"",SUMIFS(INPUT_DATA!AV:AV,INPUT_DATA!$A:$A,$C107,INPUT_DATA!$B:$B,"S"))</f>
        <v/>
      </c>
      <c r="H107" s="213" t="str">
        <f t="shared" si="11"/>
        <v/>
      </c>
      <c r="I107" s="206" t="str">
        <f>IF($C107=0,"",SUMIFS(INPUT_DATA!AX:AX,INPUT_DATA!$A:$A,$C107,INPUT_DATA!$B:$B,"S"))</f>
        <v/>
      </c>
      <c r="J107" s="206" t="str">
        <f>IF($C107=0,"",SUMIFS(INPUT_DATA!AY:AY,INPUT_DATA!$A:$A,$C107,INPUT_DATA!$B:$B,"S"))</f>
        <v/>
      </c>
      <c r="K107" s="206" t="str">
        <f>IF($C107=0,"",SUMIFS(INPUT_DATA!AZ:AZ,INPUT_DATA!$A:$A,$C107,INPUT_DATA!$B:$B,"S"))</f>
        <v/>
      </c>
      <c r="L107" s="206" t="str">
        <f>IF($C107=0,"",SUMIFS(INPUT_DATA!BA:BA,INPUT_DATA!$A:$A,$C107,INPUT_DATA!$B:$B,"S"))</f>
        <v/>
      </c>
      <c r="M107" s="206" t="str">
        <f>IF($C107=0,"",SUMIFS(INPUT_DATA!BB:BB,INPUT_DATA!$A:$A,$C107,INPUT_DATA!$B:$B,"S"))</f>
        <v/>
      </c>
      <c r="N107" s="206" t="str">
        <f>IF($C107=0,"",SUMIFS(INPUT_DATA!BC:BC,INPUT_DATA!$A:$A,$C107,INPUT_DATA!$B:$B,"S"))</f>
        <v/>
      </c>
      <c r="O107" s="206" t="str">
        <f>IF($C107=0,"",SUMIFS(INPUT_DATA!BD:BD,INPUT_DATA!$A:$A,$C107,INPUT_DATA!$B:$B,"S"))</f>
        <v/>
      </c>
      <c r="P107" s="206" t="str">
        <f>IF($C107=0,"",SUMIFS(INPUT_DATA!BE:BE,INPUT_DATA!$A:$A,$C107,INPUT_DATA!$B:$B,"S"))</f>
        <v/>
      </c>
      <c r="Q107" s="208" t="str">
        <f t="shared" si="12"/>
        <v/>
      </c>
      <c r="R107" s="209" t="str">
        <f>IF($C107=0,"",SUMIFS(INPUT_DATA!BG:BG,INPUT_DATA!$A:$A,$C107,INPUT_DATA!$B:$B,"S"))</f>
        <v/>
      </c>
      <c r="S107" s="209" t="str">
        <f>IF($C107=0,"",SUMIFS(INPUT_DATA!BH:BH,INPUT_DATA!$A:$A,$C107,INPUT_DATA!$B:$B,"S"))</f>
        <v/>
      </c>
      <c r="T107" s="208" t="str">
        <f t="shared" si="13"/>
        <v/>
      </c>
      <c r="U107" s="210" t="str">
        <f>IF($C107=0,"",SUMIFS(INPUT_DATA!BK:BK,INPUT_DATA!$A:$A,$C107,INPUT_DATA!$B:$B,"S"))</f>
        <v/>
      </c>
      <c r="V107" s="214" t="str">
        <f t="shared" si="14"/>
        <v/>
      </c>
      <c r="W107" s="212"/>
      <c r="X107" s="205" t="str">
        <f>IF($C107=0,"",SUMIFS(INPUT_DATA!AT:AT,INPUT_DATA!$A:$A,$C107,INPUT_DATA!$B:$B,"D"))</f>
        <v/>
      </c>
      <c r="Y107" s="206" t="str">
        <f>IF($C107=0,"",SUMIFS(INPUT_DATA!AU:AU,INPUT_DATA!$A:$A,$C107,INPUT_DATA!$B:$B,"D"))</f>
        <v/>
      </c>
      <c r="Z107" s="206" t="str">
        <f>IF($C107=0,"",SUMIFS(INPUT_DATA!AV:AV,INPUT_DATA!$A:$A,$C107,INPUT_DATA!$B:$B,"D"))</f>
        <v/>
      </c>
      <c r="AA107" s="207" t="str">
        <f t="shared" si="16"/>
        <v/>
      </c>
      <c r="AB107" s="206" t="str">
        <f>IF($C107=0,"",SUMIFS(INPUT_DATA!AX:AX,INPUT_DATA!$A:$A,$C107,INPUT_DATA!$B:$B,"D"))</f>
        <v/>
      </c>
      <c r="AC107" s="206" t="str">
        <f>IF($C107=0,"",SUMIFS(INPUT_DATA!AY:AY,INPUT_DATA!$A:$A,$C107,INPUT_DATA!$B:$B,"D"))</f>
        <v/>
      </c>
      <c r="AD107" s="206" t="str">
        <f>IF($C107=0,"",SUMIFS(INPUT_DATA!AZ:AZ,INPUT_DATA!$A:$A,$C107,INPUT_DATA!$B:$B,"D"))</f>
        <v/>
      </c>
      <c r="AE107" s="206" t="str">
        <f>IF($C107=0,"",SUMIFS(INPUT_DATA!BA:BA,INPUT_DATA!$A:$A,$C107,INPUT_DATA!$B:$B,"D"))</f>
        <v/>
      </c>
      <c r="AF107" s="206" t="str">
        <f>IF($C107=0,"",SUMIFS(INPUT_DATA!BB:BB,INPUT_DATA!$A:$A,$C107,INPUT_DATA!$B:$B,"D"))</f>
        <v/>
      </c>
      <c r="AG107" s="206" t="str">
        <f>IF($C107=0,"",SUMIFS(INPUT_DATA!BC:BC,INPUT_DATA!$A:$A,$C107,INPUT_DATA!$B:$B,"D"))</f>
        <v/>
      </c>
      <c r="AH107" s="206" t="str">
        <f>IF($C107=0,"",SUMIFS(INPUT_DATA!BD:BD,INPUT_DATA!$A:$A,$C107,INPUT_DATA!$B:$B,"D"))</f>
        <v/>
      </c>
      <c r="AI107" s="206" t="str">
        <f>IF($C107=0,"",SUMIFS(INPUT_DATA!BE:BE,INPUT_DATA!$A:$A,$C107,INPUT_DATA!$B:$B,"D"))</f>
        <v/>
      </c>
      <c r="AJ107" s="208" t="str">
        <f t="shared" si="17"/>
        <v/>
      </c>
      <c r="AK107" s="209" t="str">
        <f>IF($C107=0,"",SUMIFS(INPUT_DATA!BG:BG,INPUT_DATA!$A:$A,$C107,INPUT_DATA!$B:$B,"D"))</f>
        <v/>
      </c>
      <c r="AL107" s="209" t="str">
        <f>IF($C107=0,"",SUMIFS(INPUT_DATA!BH:BH,INPUT_DATA!$A:$A,$C107,INPUT_DATA!$B:$B,"D"))</f>
        <v/>
      </c>
      <c r="AM107" s="208" t="str">
        <f t="shared" si="18"/>
        <v/>
      </c>
      <c r="AN107" s="210" t="str">
        <f>IF($C107=0,"",SUMIFS(INPUT_DATA!BK:BK,INPUT_DATA!$A:$A,$C107,INPUT_DATA!$B:$B,"D"))</f>
        <v/>
      </c>
      <c r="AO107" s="211" t="str">
        <f t="shared" si="19"/>
        <v/>
      </c>
      <c r="AP107" s="212"/>
      <c r="AR107" s="211" t="str">
        <f t="shared" si="15"/>
        <v/>
      </c>
      <c r="AT107" s="203" t="str">
        <f>IF($C107=0,"",'02 - Monthly Asset Follow up'!E111+'02 - Monthly Asset Follow up'!F111-'02 - Monthly Asset Follow up'!V111+'02 - Monthly Asset Follow up'!Y111-H107)</f>
        <v/>
      </c>
      <c r="AU107" s="203" t="str">
        <f>IF($C107=0,"",'02 - Monthly Asset Follow up'!BB111+'02 - Monthly Asset Follow up'!BC111-'02 - Monthly Asset Follow up'!BR111+'02 - Monthly Asset Follow up'!BU111-AA107)</f>
        <v/>
      </c>
      <c r="AW107" s="215"/>
    </row>
    <row r="108" spans="2:49">
      <c r="B108" s="1573" t="str">
        <f t="shared" si="10"/>
        <v/>
      </c>
      <c r="C108" s="1574">
        <f>'02 - Monthly Asset Follow up'!B112</f>
        <v>0</v>
      </c>
      <c r="D108" s="212"/>
      <c r="E108" s="205" t="str">
        <f>IF($C108=0,"",SUMIFS(INPUT_DATA!AT:AT,INPUT_DATA!$A:$A,$C108,INPUT_DATA!$B:$B,"S"))</f>
        <v/>
      </c>
      <c r="F108" s="206" t="str">
        <f>IF($C108=0,"",SUMIFS(INPUT_DATA!AU:AU,INPUT_DATA!$A:$A,$C108,INPUT_DATA!$B:$B,"S"))</f>
        <v/>
      </c>
      <c r="G108" s="206" t="str">
        <f>IF($C108=0,"",SUMIFS(INPUT_DATA!AV:AV,INPUT_DATA!$A:$A,$C108,INPUT_DATA!$B:$B,"S"))</f>
        <v/>
      </c>
      <c r="H108" s="213" t="str">
        <f t="shared" si="11"/>
        <v/>
      </c>
      <c r="I108" s="206" t="str">
        <f>IF($C108=0,"",SUMIFS(INPUT_DATA!AX:AX,INPUT_DATA!$A:$A,$C108,INPUT_DATA!$B:$B,"S"))</f>
        <v/>
      </c>
      <c r="J108" s="206" t="str">
        <f>IF($C108=0,"",SUMIFS(INPUT_DATA!AY:AY,INPUT_DATA!$A:$A,$C108,INPUT_DATA!$B:$B,"S"))</f>
        <v/>
      </c>
      <c r="K108" s="206" t="str">
        <f>IF($C108=0,"",SUMIFS(INPUT_DATA!AZ:AZ,INPUT_DATA!$A:$A,$C108,INPUT_DATA!$B:$B,"S"))</f>
        <v/>
      </c>
      <c r="L108" s="206" t="str">
        <f>IF($C108=0,"",SUMIFS(INPUT_DATA!BA:BA,INPUT_DATA!$A:$A,$C108,INPUT_DATA!$B:$B,"S"))</f>
        <v/>
      </c>
      <c r="M108" s="206" t="str">
        <f>IF($C108=0,"",SUMIFS(INPUT_DATA!BB:BB,INPUT_DATA!$A:$A,$C108,INPUT_DATA!$B:$B,"S"))</f>
        <v/>
      </c>
      <c r="N108" s="206" t="str">
        <f>IF($C108=0,"",SUMIFS(INPUT_DATA!BC:BC,INPUT_DATA!$A:$A,$C108,INPUT_DATA!$B:$B,"S"))</f>
        <v/>
      </c>
      <c r="O108" s="206" t="str">
        <f>IF($C108=0,"",SUMIFS(INPUT_DATA!BD:BD,INPUT_DATA!$A:$A,$C108,INPUT_DATA!$B:$B,"S"))</f>
        <v/>
      </c>
      <c r="P108" s="206" t="str">
        <f>IF($C108=0,"",SUMIFS(INPUT_DATA!BE:BE,INPUT_DATA!$A:$A,$C108,INPUT_DATA!$B:$B,"S"))</f>
        <v/>
      </c>
      <c r="Q108" s="208" t="str">
        <f t="shared" si="12"/>
        <v/>
      </c>
      <c r="R108" s="209" t="str">
        <f>IF($C108=0,"",SUMIFS(INPUT_DATA!BG:BG,INPUT_DATA!$A:$A,$C108,INPUT_DATA!$B:$B,"S"))</f>
        <v/>
      </c>
      <c r="S108" s="209" t="str">
        <f>IF($C108=0,"",SUMIFS(INPUT_DATA!BH:BH,INPUT_DATA!$A:$A,$C108,INPUT_DATA!$B:$B,"S"))</f>
        <v/>
      </c>
      <c r="T108" s="208" t="str">
        <f t="shared" si="13"/>
        <v/>
      </c>
      <c r="U108" s="210" t="str">
        <f>IF($C108=0,"",SUMIFS(INPUT_DATA!BK:BK,INPUT_DATA!$A:$A,$C108,INPUT_DATA!$B:$B,"S"))</f>
        <v/>
      </c>
      <c r="V108" s="214" t="str">
        <f t="shared" si="14"/>
        <v/>
      </c>
      <c r="W108" s="212"/>
      <c r="X108" s="205" t="str">
        <f>IF($C108=0,"",SUMIFS(INPUT_DATA!AT:AT,INPUT_DATA!$A:$A,$C108,INPUT_DATA!$B:$B,"D"))</f>
        <v/>
      </c>
      <c r="Y108" s="206" t="str">
        <f>IF($C108=0,"",SUMIFS(INPUT_DATA!AU:AU,INPUT_DATA!$A:$A,$C108,INPUT_DATA!$B:$B,"D"))</f>
        <v/>
      </c>
      <c r="Z108" s="206" t="str">
        <f>IF($C108=0,"",SUMIFS(INPUT_DATA!AV:AV,INPUT_DATA!$A:$A,$C108,INPUT_DATA!$B:$B,"D"))</f>
        <v/>
      </c>
      <c r="AA108" s="207" t="str">
        <f t="shared" si="16"/>
        <v/>
      </c>
      <c r="AB108" s="206" t="str">
        <f>IF($C108=0,"",SUMIFS(INPUT_DATA!AX:AX,INPUT_DATA!$A:$A,$C108,INPUT_DATA!$B:$B,"D"))</f>
        <v/>
      </c>
      <c r="AC108" s="206" t="str">
        <f>IF($C108=0,"",SUMIFS(INPUT_DATA!AY:AY,INPUT_DATA!$A:$A,$C108,INPUT_DATA!$B:$B,"D"))</f>
        <v/>
      </c>
      <c r="AD108" s="206" t="str">
        <f>IF($C108=0,"",SUMIFS(INPUT_DATA!AZ:AZ,INPUT_DATA!$A:$A,$C108,INPUT_DATA!$B:$B,"D"))</f>
        <v/>
      </c>
      <c r="AE108" s="206" t="str">
        <f>IF($C108=0,"",SUMIFS(INPUT_DATA!BA:BA,INPUT_DATA!$A:$A,$C108,INPUT_DATA!$B:$B,"D"))</f>
        <v/>
      </c>
      <c r="AF108" s="206" t="str">
        <f>IF($C108=0,"",SUMIFS(INPUT_DATA!BB:BB,INPUT_DATA!$A:$A,$C108,INPUT_DATA!$B:$B,"D"))</f>
        <v/>
      </c>
      <c r="AG108" s="206" t="str">
        <f>IF($C108=0,"",SUMIFS(INPUT_DATA!BC:BC,INPUT_DATA!$A:$A,$C108,INPUT_DATA!$B:$B,"D"))</f>
        <v/>
      </c>
      <c r="AH108" s="206" t="str">
        <f>IF($C108=0,"",SUMIFS(INPUT_DATA!BD:BD,INPUT_DATA!$A:$A,$C108,INPUT_DATA!$B:$B,"D"))</f>
        <v/>
      </c>
      <c r="AI108" s="206" t="str">
        <f>IF($C108=0,"",SUMIFS(INPUT_DATA!BE:BE,INPUT_DATA!$A:$A,$C108,INPUT_DATA!$B:$B,"D"))</f>
        <v/>
      </c>
      <c r="AJ108" s="208" t="str">
        <f t="shared" si="17"/>
        <v/>
      </c>
      <c r="AK108" s="209" t="str">
        <f>IF($C108=0,"",SUMIFS(INPUT_DATA!BG:BG,INPUT_DATA!$A:$A,$C108,INPUT_DATA!$B:$B,"D"))</f>
        <v/>
      </c>
      <c r="AL108" s="209" t="str">
        <f>IF($C108=0,"",SUMIFS(INPUT_DATA!BH:BH,INPUT_DATA!$A:$A,$C108,INPUT_DATA!$B:$B,"D"))</f>
        <v/>
      </c>
      <c r="AM108" s="208" t="str">
        <f t="shared" si="18"/>
        <v/>
      </c>
      <c r="AN108" s="210" t="str">
        <f>IF($C108=0,"",SUMIFS(INPUT_DATA!BK:BK,INPUT_DATA!$A:$A,$C108,INPUT_DATA!$B:$B,"D"))</f>
        <v/>
      </c>
      <c r="AO108" s="211" t="str">
        <f t="shared" si="19"/>
        <v/>
      </c>
      <c r="AP108" s="212"/>
      <c r="AR108" s="211" t="str">
        <f t="shared" si="15"/>
        <v/>
      </c>
      <c r="AT108" s="203" t="str">
        <f>IF($C108=0,"",'02 - Monthly Asset Follow up'!E112+'02 - Monthly Asset Follow up'!F112-'02 - Monthly Asset Follow up'!V112+'02 - Monthly Asset Follow up'!Y112-H108)</f>
        <v/>
      </c>
      <c r="AU108" s="203" t="str">
        <f>IF($C108=0,"",'02 - Monthly Asset Follow up'!BB112+'02 - Monthly Asset Follow up'!BC112-'02 - Monthly Asset Follow up'!BR112+'02 - Monthly Asset Follow up'!BU112-AA108)</f>
        <v/>
      </c>
      <c r="AW108" s="215"/>
    </row>
    <row r="109" spans="2:49">
      <c r="B109" s="1573" t="str">
        <f t="shared" si="10"/>
        <v/>
      </c>
      <c r="C109" s="1574">
        <f>'02 - Monthly Asset Follow up'!B113</f>
        <v>0</v>
      </c>
      <c r="D109" s="212"/>
      <c r="E109" s="205" t="str">
        <f>IF($C109=0,"",SUMIFS(INPUT_DATA!AT:AT,INPUT_DATA!$A:$A,$C109,INPUT_DATA!$B:$B,"S"))</f>
        <v/>
      </c>
      <c r="F109" s="206" t="str">
        <f>IF($C109=0,"",SUMIFS(INPUT_DATA!AU:AU,INPUT_DATA!$A:$A,$C109,INPUT_DATA!$B:$B,"S"))</f>
        <v/>
      </c>
      <c r="G109" s="206" t="str">
        <f>IF($C109=0,"",SUMIFS(INPUT_DATA!AV:AV,INPUT_DATA!$A:$A,$C109,INPUT_DATA!$B:$B,"S"))</f>
        <v/>
      </c>
      <c r="H109" s="213" t="str">
        <f t="shared" si="11"/>
        <v/>
      </c>
      <c r="I109" s="206" t="str">
        <f>IF($C109=0,"",SUMIFS(INPUT_DATA!AX:AX,INPUT_DATA!$A:$A,$C109,INPUT_DATA!$B:$B,"S"))</f>
        <v/>
      </c>
      <c r="J109" s="206" t="str">
        <f>IF($C109=0,"",SUMIFS(INPUT_DATA!AY:AY,INPUT_DATA!$A:$A,$C109,INPUT_DATA!$B:$B,"S"))</f>
        <v/>
      </c>
      <c r="K109" s="206" t="str">
        <f>IF($C109=0,"",SUMIFS(INPUT_DATA!AZ:AZ,INPUT_DATA!$A:$A,$C109,INPUT_DATA!$B:$B,"S"))</f>
        <v/>
      </c>
      <c r="L109" s="206" t="str">
        <f>IF($C109=0,"",SUMIFS(INPUT_DATA!BA:BA,INPUT_DATA!$A:$A,$C109,INPUT_DATA!$B:$B,"S"))</f>
        <v/>
      </c>
      <c r="M109" s="206" t="str">
        <f>IF($C109=0,"",SUMIFS(INPUT_DATA!BB:BB,INPUT_DATA!$A:$A,$C109,INPUT_DATA!$B:$B,"S"))</f>
        <v/>
      </c>
      <c r="N109" s="206" t="str">
        <f>IF($C109=0,"",SUMIFS(INPUT_DATA!BC:BC,INPUT_DATA!$A:$A,$C109,INPUT_DATA!$B:$B,"S"))</f>
        <v/>
      </c>
      <c r="O109" s="206" t="str">
        <f>IF($C109=0,"",SUMIFS(INPUT_DATA!BD:BD,INPUT_DATA!$A:$A,$C109,INPUT_DATA!$B:$B,"S"))</f>
        <v/>
      </c>
      <c r="P109" s="206" t="str">
        <f>IF($C109=0,"",SUMIFS(INPUT_DATA!BE:BE,INPUT_DATA!$A:$A,$C109,INPUT_DATA!$B:$B,"S"))</f>
        <v/>
      </c>
      <c r="Q109" s="208" t="str">
        <f t="shared" si="12"/>
        <v/>
      </c>
      <c r="R109" s="209" t="str">
        <f>IF($C109=0,"",SUMIFS(INPUT_DATA!BG:BG,INPUT_DATA!$A:$A,$C109,INPUT_DATA!$B:$B,"S"))</f>
        <v/>
      </c>
      <c r="S109" s="209" t="str">
        <f>IF($C109=0,"",SUMIFS(INPUT_DATA!BH:BH,INPUT_DATA!$A:$A,$C109,INPUT_DATA!$B:$B,"S"))</f>
        <v/>
      </c>
      <c r="T109" s="208" t="str">
        <f t="shared" si="13"/>
        <v/>
      </c>
      <c r="U109" s="210" t="str">
        <f>IF($C109=0,"",SUMIFS(INPUT_DATA!BK:BK,INPUT_DATA!$A:$A,$C109,INPUT_DATA!$B:$B,"S"))</f>
        <v/>
      </c>
      <c r="V109" s="214" t="str">
        <f t="shared" si="14"/>
        <v/>
      </c>
      <c r="W109" s="212"/>
      <c r="X109" s="205" t="str">
        <f>IF($C109=0,"",SUMIFS(INPUT_DATA!AT:AT,INPUT_DATA!$A:$A,$C109,INPUT_DATA!$B:$B,"D"))</f>
        <v/>
      </c>
      <c r="Y109" s="206" t="str">
        <f>IF($C109=0,"",SUMIFS(INPUT_DATA!AU:AU,INPUT_DATA!$A:$A,$C109,INPUT_DATA!$B:$B,"D"))</f>
        <v/>
      </c>
      <c r="Z109" s="206" t="str">
        <f>IF($C109=0,"",SUMIFS(INPUT_DATA!AV:AV,INPUT_DATA!$A:$A,$C109,INPUT_DATA!$B:$B,"D"))</f>
        <v/>
      </c>
      <c r="AA109" s="207" t="str">
        <f t="shared" si="16"/>
        <v/>
      </c>
      <c r="AB109" s="206" t="str">
        <f>IF($C109=0,"",SUMIFS(INPUT_DATA!AX:AX,INPUT_DATA!$A:$A,$C109,INPUT_DATA!$B:$B,"D"))</f>
        <v/>
      </c>
      <c r="AC109" s="206" t="str">
        <f>IF($C109=0,"",SUMIFS(INPUT_DATA!AY:AY,INPUT_DATA!$A:$A,$C109,INPUT_DATA!$B:$B,"D"))</f>
        <v/>
      </c>
      <c r="AD109" s="206" t="str">
        <f>IF($C109=0,"",SUMIFS(INPUT_DATA!AZ:AZ,INPUT_DATA!$A:$A,$C109,INPUT_DATA!$B:$B,"D"))</f>
        <v/>
      </c>
      <c r="AE109" s="206" t="str">
        <f>IF($C109=0,"",SUMIFS(INPUT_DATA!BA:BA,INPUT_DATA!$A:$A,$C109,INPUT_DATA!$B:$B,"D"))</f>
        <v/>
      </c>
      <c r="AF109" s="206" t="str">
        <f>IF($C109=0,"",SUMIFS(INPUT_DATA!BB:BB,INPUT_DATA!$A:$A,$C109,INPUT_DATA!$B:$B,"D"))</f>
        <v/>
      </c>
      <c r="AG109" s="206" t="str">
        <f>IF($C109=0,"",SUMIFS(INPUT_DATA!BC:BC,INPUT_DATA!$A:$A,$C109,INPUT_DATA!$B:$B,"D"))</f>
        <v/>
      </c>
      <c r="AH109" s="206" t="str">
        <f>IF($C109=0,"",SUMIFS(INPUT_DATA!BD:BD,INPUT_DATA!$A:$A,$C109,INPUT_DATA!$B:$B,"D"))</f>
        <v/>
      </c>
      <c r="AI109" s="206" t="str">
        <f>IF($C109=0,"",SUMIFS(INPUT_DATA!BE:BE,INPUT_DATA!$A:$A,$C109,INPUT_DATA!$B:$B,"D"))</f>
        <v/>
      </c>
      <c r="AJ109" s="208" t="str">
        <f t="shared" si="17"/>
        <v/>
      </c>
      <c r="AK109" s="209" t="str">
        <f>IF($C109=0,"",SUMIFS(INPUT_DATA!BG:BG,INPUT_DATA!$A:$A,$C109,INPUT_DATA!$B:$B,"D"))</f>
        <v/>
      </c>
      <c r="AL109" s="209" t="str">
        <f>IF($C109=0,"",SUMIFS(INPUT_DATA!BH:BH,INPUT_DATA!$A:$A,$C109,INPUT_DATA!$B:$B,"D"))</f>
        <v/>
      </c>
      <c r="AM109" s="208" t="str">
        <f t="shared" si="18"/>
        <v/>
      </c>
      <c r="AN109" s="210" t="str">
        <f>IF($C109=0,"",SUMIFS(INPUT_DATA!BK:BK,INPUT_DATA!$A:$A,$C109,INPUT_DATA!$B:$B,"D"))</f>
        <v/>
      </c>
      <c r="AO109" s="211" t="str">
        <f t="shared" si="19"/>
        <v/>
      </c>
      <c r="AP109" s="212"/>
      <c r="AR109" s="211" t="str">
        <f t="shared" si="15"/>
        <v/>
      </c>
      <c r="AT109" s="203" t="str">
        <f>IF($C109=0,"",'02 - Monthly Asset Follow up'!E113+'02 - Monthly Asset Follow up'!F113-'02 - Monthly Asset Follow up'!V113+'02 - Monthly Asset Follow up'!Y113-H109)</f>
        <v/>
      </c>
      <c r="AU109" s="203" t="str">
        <f>IF($C109=0,"",'02 - Monthly Asset Follow up'!BB113+'02 - Monthly Asset Follow up'!BC113-'02 - Monthly Asset Follow up'!BR113+'02 - Monthly Asset Follow up'!BU113-AA109)</f>
        <v/>
      </c>
      <c r="AW109" s="215"/>
    </row>
    <row r="110" spans="2:49">
      <c r="B110" s="1573" t="str">
        <f t="shared" si="10"/>
        <v/>
      </c>
      <c r="C110" s="1574">
        <f>'02 - Monthly Asset Follow up'!B114</f>
        <v>0</v>
      </c>
      <c r="D110" s="212"/>
      <c r="E110" s="205" t="str">
        <f>IF($C110=0,"",SUMIFS(INPUT_DATA!AT:AT,INPUT_DATA!$A:$A,$C110,INPUT_DATA!$B:$B,"S"))</f>
        <v/>
      </c>
      <c r="F110" s="206" t="str">
        <f>IF($C110=0,"",SUMIFS(INPUT_DATA!AU:AU,INPUT_DATA!$A:$A,$C110,INPUT_DATA!$B:$B,"S"))</f>
        <v/>
      </c>
      <c r="G110" s="206" t="str">
        <f>IF($C110=0,"",SUMIFS(INPUT_DATA!AV:AV,INPUT_DATA!$A:$A,$C110,INPUT_DATA!$B:$B,"S"))</f>
        <v/>
      </c>
      <c r="H110" s="213" t="str">
        <f t="shared" si="11"/>
        <v/>
      </c>
      <c r="I110" s="206" t="str">
        <f>IF($C110=0,"",SUMIFS(INPUT_DATA!AX:AX,INPUT_DATA!$A:$A,$C110,INPUT_DATA!$B:$B,"S"))</f>
        <v/>
      </c>
      <c r="J110" s="206" t="str">
        <f>IF($C110=0,"",SUMIFS(INPUT_DATA!AY:AY,INPUT_DATA!$A:$A,$C110,INPUT_DATA!$B:$B,"S"))</f>
        <v/>
      </c>
      <c r="K110" s="206" t="str">
        <f>IF($C110=0,"",SUMIFS(INPUT_DATA!AZ:AZ,INPUT_DATA!$A:$A,$C110,INPUT_DATA!$B:$B,"S"))</f>
        <v/>
      </c>
      <c r="L110" s="206" t="str">
        <f>IF($C110=0,"",SUMIFS(INPUT_DATA!BA:BA,INPUT_DATA!$A:$A,$C110,INPUT_DATA!$B:$B,"S"))</f>
        <v/>
      </c>
      <c r="M110" s="206" t="str">
        <f>IF($C110=0,"",SUMIFS(INPUT_DATA!BB:BB,INPUT_DATA!$A:$A,$C110,INPUT_DATA!$B:$B,"S"))</f>
        <v/>
      </c>
      <c r="N110" s="206" t="str">
        <f>IF($C110=0,"",SUMIFS(INPUT_DATA!BC:BC,INPUT_DATA!$A:$A,$C110,INPUT_DATA!$B:$B,"S"))</f>
        <v/>
      </c>
      <c r="O110" s="206" t="str">
        <f>IF($C110=0,"",SUMIFS(INPUT_DATA!BD:BD,INPUT_DATA!$A:$A,$C110,INPUT_DATA!$B:$B,"S"))</f>
        <v/>
      </c>
      <c r="P110" s="206" t="str">
        <f>IF($C110=0,"",SUMIFS(INPUT_DATA!BE:BE,INPUT_DATA!$A:$A,$C110,INPUT_DATA!$B:$B,"S"))</f>
        <v/>
      </c>
      <c r="Q110" s="208" t="str">
        <f t="shared" si="12"/>
        <v/>
      </c>
      <c r="R110" s="209" t="str">
        <f>IF($C110=0,"",SUMIFS(INPUT_DATA!BG:BG,INPUT_DATA!$A:$A,$C110,INPUT_DATA!$B:$B,"S"))</f>
        <v/>
      </c>
      <c r="S110" s="209" t="str">
        <f>IF($C110=0,"",SUMIFS(INPUT_DATA!BH:BH,INPUT_DATA!$A:$A,$C110,INPUT_DATA!$B:$B,"S"))</f>
        <v/>
      </c>
      <c r="T110" s="208" t="str">
        <f t="shared" si="13"/>
        <v/>
      </c>
      <c r="U110" s="210" t="str">
        <f>IF($C110=0,"",SUMIFS(INPUT_DATA!BK:BK,INPUT_DATA!$A:$A,$C110,INPUT_DATA!$B:$B,"S"))</f>
        <v/>
      </c>
      <c r="V110" s="214" t="str">
        <f t="shared" si="14"/>
        <v/>
      </c>
      <c r="W110" s="212"/>
      <c r="X110" s="205" t="str">
        <f>IF($C110=0,"",SUMIFS(INPUT_DATA!AT:AT,INPUT_DATA!$A:$A,$C110,INPUT_DATA!$B:$B,"D"))</f>
        <v/>
      </c>
      <c r="Y110" s="206" t="str">
        <f>IF($C110=0,"",SUMIFS(INPUT_DATA!AU:AU,INPUT_DATA!$A:$A,$C110,INPUT_DATA!$B:$B,"D"))</f>
        <v/>
      </c>
      <c r="Z110" s="206" t="str">
        <f>IF($C110=0,"",SUMIFS(INPUT_DATA!AV:AV,INPUT_DATA!$A:$A,$C110,INPUT_DATA!$B:$B,"D"))</f>
        <v/>
      </c>
      <c r="AA110" s="207" t="str">
        <f t="shared" si="16"/>
        <v/>
      </c>
      <c r="AB110" s="206" t="str">
        <f>IF($C110=0,"",SUMIFS(INPUT_DATA!AX:AX,INPUT_DATA!$A:$A,$C110,INPUT_DATA!$B:$B,"D"))</f>
        <v/>
      </c>
      <c r="AC110" s="206" t="str">
        <f>IF($C110=0,"",SUMIFS(INPUT_DATA!AY:AY,INPUT_DATA!$A:$A,$C110,INPUT_DATA!$B:$B,"D"))</f>
        <v/>
      </c>
      <c r="AD110" s="206" t="str">
        <f>IF($C110=0,"",SUMIFS(INPUT_DATA!AZ:AZ,INPUT_DATA!$A:$A,$C110,INPUT_DATA!$B:$B,"D"))</f>
        <v/>
      </c>
      <c r="AE110" s="206" t="str">
        <f>IF($C110=0,"",SUMIFS(INPUT_DATA!BA:BA,INPUT_DATA!$A:$A,$C110,INPUT_DATA!$B:$B,"D"))</f>
        <v/>
      </c>
      <c r="AF110" s="206" t="str">
        <f>IF($C110=0,"",SUMIFS(INPUT_DATA!BB:BB,INPUT_DATA!$A:$A,$C110,INPUT_DATA!$B:$B,"D"))</f>
        <v/>
      </c>
      <c r="AG110" s="206" t="str">
        <f>IF($C110=0,"",SUMIFS(INPUT_DATA!BC:BC,INPUT_DATA!$A:$A,$C110,INPUT_DATA!$B:$B,"D"))</f>
        <v/>
      </c>
      <c r="AH110" s="206" t="str">
        <f>IF($C110=0,"",SUMIFS(INPUT_DATA!BD:BD,INPUT_DATA!$A:$A,$C110,INPUT_DATA!$B:$B,"D"))</f>
        <v/>
      </c>
      <c r="AI110" s="206" t="str">
        <f>IF($C110=0,"",SUMIFS(INPUT_DATA!BE:BE,INPUT_DATA!$A:$A,$C110,INPUT_DATA!$B:$B,"D"))</f>
        <v/>
      </c>
      <c r="AJ110" s="208" t="str">
        <f t="shared" si="17"/>
        <v/>
      </c>
      <c r="AK110" s="209" t="str">
        <f>IF($C110=0,"",SUMIFS(INPUT_DATA!BG:BG,INPUT_DATA!$A:$A,$C110,INPUT_DATA!$B:$B,"D"))</f>
        <v/>
      </c>
      <c r="AL110" s="209" t="str">
        <f>IF($C110=0,"",SUMIFS(INPUT_DATA!BH:BH,INPUT_DATA!$A:$A,$C110,INPUT_DATA!$B:$B,"D"))</f>
        <v/>
      </c>
      <c r="AM110" s="208" t="str">
        <f t="shared" si="18"/>
        <v/>
      </c>
      <c r="AN110" s="210" t="str">
        <f>IF($C110=0,"",SUMIFS(INPUT_DATA!BK:BK,INPUT_DATA!$A:$A,$C110,INPUT_DATA!$B:$B,"D"))</f>
        <v/>
      </c>
      <c r="AO110" s="211" t="str">
        <f t="shared" si="19"/>
        <v/>
      </c>
      <c r="AP110" s="212"/>
      <c r="AR110" s="211" t="str">
        <f t="shared" si="15"/>
        <v/>
      </c>
      <c r="AT110" s="203" t="str">
        <f>IF($C110=0,"",'02 - Monthly Asset Follow up'!E114+'02 - Monthly Asset Follow up'!F114-'02 - Monthly Asset Follow up'!V114+'02 - Monthly Asset Follow up'!Y114-H110)</f>
        <v/>
      </c>
      <c r="AU110" s="203" t="str">
        <f>IF($C110=0,"",'02 - Monthly Asset Follow up'!BB114+'02 - Monthly Asset Follow up'!BC114-'02 - Monthly Asset Follow up'!BR114+'02 - Monthly Asset Follow up'!BU114-AA110)</f>
        <v/>
      </c>
      <c r="AW110" s="215"/>
    </row>
    <row r="111" spans="2:49">
      <c r="B111" s="1573" t="str">
        <f t="shared" si="10"/>
        <v/>
      </c>
      <c r="C111" s="1574">
        <f>'02 - Monthly Asset Follow up'!B115</f>
        <v>0</v>
      </c>
      <c r="D111" s="212"/>
      <c r="E111" s="205" t="str">
        <f>IF($C111=0,"",SUMIFS(INPUT_DATA!AT:AT,INPUT_DATA!$A:$A,$C111,INPUT_DATA!$B:$B,"S"))</f>
        <v/>
      </c>
      <c r="F111" s="206" t="str">
        <f>IF($C111=0,"",SUMIFS(INPUT_DATA!AU:AU,INPUT_DATA!$A:$A,$C111,INPUT_DATA!$B:$B,"S"))</f>
        <v/>
      </c>
      <c r="G111" s="206" t="str">
        <f>IF($C111=0,"",SUMIFS(INPUT_DATA!AV:AV,INPUT_DATA!$A:$A,$C111,INPUT_DATA!$B:$B,"S"))</f>
        <v/>
      </c>
      <c r="H111" s="213" t="str">
        <f t="shared" si="11"/>
        <v/>
      </c>
      <c r="I111" s="206" t="str">
        <f>IF($C111=0,"",SUMIFS(INPUT_DATA!AX:AX,INPUT_DATA!$A:$A,$C111,INPUT_DATA!$B:$B,"S"))</f>
        <v/>
      </c>
      <c r="J111" s="206" t="str">
        <f>IF($C111=0,"",SUMIFS(INPUT_DATA!AY:AY,INPUT_DATA!$A:$A,$C111,INPUT_DATA!$B:$B,"S"))</f>
        <v/>
      </c>
      <c r="K111" s="206" t="str">
        <f>IF($C111=0,"",SUMIFS(INPUT_DATA!AZ:AZ,INPUT_DATA!$A:$A,$C111,INPUT_DATA!$B:$B,"S"))</f>
        <v/>
      </c>
      <c r="L111" s="206" t="str">
        <f>IF($C111=0,"",SUMIFS(INPUT_DATA!BA:BA,INPUT_DATA!$A:$A,$C111,INPUT_DATA!$B:$B,"S"))</f>
        <v/>
      </c>
      <c r="M111" s="206" t="str">
        <f>IF($C111=0,"",SUMIFS(INPUT_DATA!BB:BB,INPUT_DATA!$A:$A,$C111,INPUT_DATA!$B:$B,"S"))</f>
        <v/>
      </c>
      <c r="N111" s="206" t="str">
        <f>IF($C111=0,"",SUMIFS(INPUT_DATA!BC:BC,INPUT_DATA!$A:$A,$C111,INPUT_DATA!$B:$B,"S"))</f>
        <v/>
      </c>
      <c r="O111" s="206" t="str">
        <f>IF($C111=0,"",SUMIFS(INPUT_DATA!BD:BD,INPUT_DATA!$A:$A,$C111,INPUT_DATA!$B:$B,"S"))</f>
        <v/>
      </c>
      <c r="P111" s="206" t="str">
        <f>IF($C111=0,"",SUMIFS(INPUT_DATA!BE:BE,INPUT_DATA!$A:$A,$C111,INPUT_DATA!$B:$B,"S"))</f>
        <v/>
      </c>
      <c r="Q111" s="208" t="str">
        <f t="shared" si="12"/>
        <v/>
      </c>
      <c r="R111" s="209" t="str">
        <f>IF($C111=0,"",SUMIFS(INPUT_DATA!BG:BG,INPUT_DATA!$A:$A,$C111,INPUT_DATA!$B:$B,"S"))</f>
        <v/>
      </c>
      <c r="S111" s="209" t="str">
        <f>IF($C111=0,"",SUMIFS(INPUT_DATA!BH:BH,INPUT_DATA!$A:$A,$C111,INPUT_DATA!$B:$B,"S"))</f>
        <v/>
      </c>
      <c r="T111" s="208" t="str">
        <f t="shared" si="13"/>
        <v/>
      </c>
      <c r="U111" s="210" t="str">
        <f>IF($C111=0,"",SUMIFS(INPUT_DATA!BK:BK,INPUT_DATA!$A:$A,$C111,INPUT_DATA!$B:$B,"S"))</f>
        <v/>
      </c>
      <c r="V111" s="214" t="str">
        <f t="shared" si="14"/>
        <v/>
      </c>
      <c r="W111" s="212"/>
      <c r="X111" s="205" t="str">
        <f>IF($C111=0,"",SUMIFS(INPUT_DATA!AT:AT,INPUT_DATA!$A:$A,$C111,INPUT_DATA!$B:$B,"D"))</f>
        <v/>
      </c>
      <c r="Y111" s="206" t="str">
        <f>IF($C111=0,"",SUMIFS(INPUT_DATA!AU:AU,INPUT_DATA!$A:$A,$C111,INPUT_DATA!$B:$B,"D"))</f>
        <v/>
      </c>
      <c r="Z111" s="206" t="str">
        <f>IF($C111=0,"",SUMIFS(INPUT_DATA!AV:AV,INPUT_DATA!$A:$A,$C111,INPUT_DATA!$B:$B,"D"))</f>
        <v/>
      </c>
      <c r="AA111" s="207" t="str">
        <f t="shared" si="16"/>
        <v/>
      </c>
      <c r="AB111" s="206" t="str">
        <f>IF($C111=0,"",SUMIFS(INPUT_DATA!AX:AX,INPUT_DATA!$A:$A,$C111,INPUT_DATA!$B:$B,"D"))</f>
        <v/>
      </c>
      <c r="AC111" s="206" t="str">
        <f>IF($C111=0,"",SUMIFS(INPUT_DATA!AY:AY,INPUT_DATA!$A:$A,$C111,INPUT_DATA!$B:$B,"D"))</f>
        <v/>
      </c>
      <c r="AD111" s="206" t="str">
        <f>IF($C111=0,"",SUMIFS(INPUT_DATA!AZ:AZ,INPUT_DATA!$A:$A,$C111,INPUT_DATA!$B:$B,"D"))</f>
        <v/>
      </c>
      <c r="AE111" s="206" t="str">
        <f>IF($C111=0,"",SUMIFS(INPUT_DATA!BA:BA,INPUT_DATA!$A:$A,$C111,INPUT_DATA!$B:$B,"D"))</f>
        <v/>
      </c>
      <c r="AF111" s="206" t="str">
        <f>IF($C111=0,"",SUMIFS(INPUT_DATA!BB:BB,INPUT_DATA!$A:$A,$C111,INPUT_DATA!$B:$B,"D"))</f>
        <v/>
      </c>
      <c r="AG111" s="206" t="str">
        <f>IF($C111=0,"",SUMIFS(INPUT_DATA!BC:BC,INPUT_DATA!$A:$A,$C111,INPUT_DATA!$B:$B,"D"))</f>
        <v/>
      </c>
      <c r="AH111" s="206" t="str">
        <f>IF($C111=0,"",SUMIFS(INPUT_DATA!BD:BD,INPUT_DATA!$A:$A,$C111,INPUT_DATA!$B:$B,"D"))</f>
        <v/>
      </c>
      <c r="AI111" s="206" t="str">
        <f>IF($C111=0,"",SUMIFS(INPUT_DATA!BE:BE,INPUT_DATA!$A:$A,$C111,INPUT_DATA!$B:$B,"D"))</f>
        <v/>
      </c>
      <c r="AJ111" s="208" t="str">
        <f t="shared" si="17"/>
        <v/>
      </c>
      <c r="AK111" s="209" t="str">
        <f>IF($C111=0,"",SUMIFS(INPUT_DATA!BG:BG,INPUT_DATA!$A:$A,$C111,INPUT_DATA!$B:$B,"D"))</f>
        <v/>
      </c>
      <c r="AL111" s="209" t="str">
        <f>IF($C111=0,"",SUMIFS(INPUT_DATA!BH:BH,INPUT_DATA!$A:$A,$C111,INPUT_DATA!$B:$B,"D"))</f>
        <v/>
      </c>
      <c r="AM111" s="208" t="str">
        <f t="shared" si="18"/>
        <v/>
      </c>
      <c r="AN111" s="210" t="str">
        <f>IF($C111=0,"",SUMIFS(INPUT_DATA!BK:BK,INPUT_DATA!$A:$A,$C111,INPUT_DATA!$B:$B,"D"))</f>
        <v/>
      </c>
      <c r="AO111" s="211" t="str">
        <f t="shared" si="19"/>
        <v/>
      </c>
      <c r="AP111" s="212"/>
      <c r="AR111" s="211" t="str">
        <f t="shared" si="15"/>
        <v/>
      </c>
      <c r="AT111" s="203" t="str">
        <f>IF($C111=0,"",'02 - Monthly Asset Follow up'!E115+'02 - Monthly Asset Follow up'!F115-'02 - Monthly Asset Follow up'!V115+'02 - Monthly Asset Follow up'!Y115-H111)</f>
        <v/>
      </c>
      <c r="AU111" s="203" t="str">
        <f>IF($C111=0,"",'02 - Monthly Asset Follow up'!BB115+'02 - Monthly Asset Follow up'!BC115-'02 - Monthly Asset Follow up'!BR115+'02 - Monthly Asset Follow up'!BU115-AA111)</f>
        <v/>
      </c>
      <c r="AW111" s="215"/>
    </row>
    <row r="112" spans="2:49">
      <c r="B112" s="1573" t="str">
        <f t="shared" si="10"/>
        <v/>
      </c>
      <c r="C112" s="1574">
        <f>'02 - Monthly Asset Follow up'!B116</f>
        <v>0</v>
      </c>
      <c r="D112" s="212"/>
      <c r="E112" s="205" t="str">
        <f>IF($C112=0,"",SUMIFS(INPUT_DATA!AT:AT,INPUT_DATA!$A:$A,$C112,INPUT_DATA!$B:$B,"S"))</f>
        <v/>
      </c>
      <c r="F112" s="206" t="str">
        <f>IF($C112=0,"",SUMIFS(INPUT_DATA!AU:AU,INPUT_DATA!$A:$A,$C112,INPUT_DATA!$B:$B,"S"))</f>
        <v/>
      </c>
      <c r="G112" s="206" t="str">
        <f>IF($C112=0,"",SUMIFS(INPUT_DATA!AV:AV,INPUT_DATA!$A:$A,$C112,INPUT_DATA!$B:$B,"S"))</f>
        <v/>
      </c>
      <c r="H112" s="213" t="str">
        <f t="shared" si="11"/>
        <v/>
      </c>
      <c r="I112" s="206" t="str">
        <f>IF($C112=0,"",SUMIFS(INPUT_DATA!AX:AX,INPUT_DATA!$A:$A,$C112,INPUT_DATA!$B:$B,"S"))</f>
        <v/>
      </c>
      <c r="J112" s="206" t="str">
        <f>IF($C112=0,"",SUMIFS(INPUT_DATA!AY:AY,INPUT_DATA!$A:$A,$C112,INPUT_DATA!$B:$B,"S"))</f>
        <v/>
      </c>
      <c r="K112" s="206" t="str">
        <f>IF($C112=0,"",SUMIFS(INPUT_DATA!AZ:AZ,INPUT_DATA!$A:$A,$C112,INPUT_DATA!$B:$B,"S"))</f>
        <v/>
      </c>
      <c r="L112" s="206" t="str">
        <f>IF($C112=0,"",SUMIFS(INPUT_DATA!BA:BA,INPUT_DATA!$A:$A,$C112,INPUT_DATA!$B:$B,"S"))</f>
        <v/>
      </c>
      <c r="M112" s="206" t="str">
        <f>IF($C112=0,"",SUMIFS(INPUT_DATA!BB:BB,INPUT_DATA!$A:$A,$C112,INPUT_DATA!$B:$B,"S"))</f>
        <v/>
      </c>
      <c r="N112" s="206" t="str">
        <f>IF($C112=0,"",SUMIFS(INPUT_DATA!BC:BC,INPUT_DATA!$A:$A,$C112,INPUT_DATA!$B:$B,"S"))</f>
        <v/>
      </c>
      <c r="O112" s="206" t="str">
        <f>IF($C112=0,"",SUMIFS(INPUT_DATA!BD:BD,INPUT_DATA!$A:$A,$C112,INPUT_DATA!$B:$B,"S"))</f>
        <v/>
      </c>
      <c r="P112" s="206" t="str">
        <f>IF($C112=0,"",SUMIFS(INPUT_DATA!BE:BE,INPUT_DATA!$A:$A,$C112,INPUT_DATA!$B:$B,"S"))</f>
        <v/>
      </c>
      <c r="Q112" s="208" t="str">
        <f t="shared" si="12"/>
        <v/>
      </c>
      <c r="R112" s="209" t="str">
        <f>IF($C112=0,"",SUMIFS(INPUT_DATA!BG:BG,INPUT_DATA!$A:$A,$C112,INPUT_DATA!$B:$B,"S"))</f>
        <v/>
      </c>
      <c r="S112" s="209" t="str">
        <f>IF($C112=0,"",SUMIFS(INPUT_DATA!BH:BH,INPUT_DATA!$A:$A,$C112,INPUT_DATA!$B:$B,"S"))</f>
        <v/>
      </c>
      <c r="T112" s="208" t="str">
        <f t="shared" si="13"/>
        <v/>
      </c>
      <c r="U112" s="210" t="str">
        <f>IF($C112=0,"",SUMIFS(INPUT_DATA!BK:BK,INPUT_DATA!$A:$A,$C112,INPUT_DATA!$B:$B,"S"))</f>
        <v/>
      </c>
      <c r="V112" s="214" t="str">
        <f t="shared" si="14"/>
        <v/>
      </c>
      <c r="W112" s="212"/>
      <c r="X112" s="205" t="str">
        <f>IF($C112=0,"",SUMIFS(INPUT_DATA!AT:AT,INPUT_DATA!$A:$A,$C112,INPUT_DATA!$B:$B,"D"))</f>
        <v/>
      </c>
      <c r="Y112" s="206" t="str">
        <f>IF($C112=0,"",SUMIFS(INPUT_DATA!AU:AU,INPUT_DATA!$A:$A,$C112,INPUT_DATA!$B:$B,"D"))</f>
        <v/>
      </c>
      <c r="Z112" s="206" t="str">
        <f>IF($C112=0,"",SUMIFS(INPUT_DATA!AV:AV,INPUT_DATA!$A:$A,$C112,INPUT_DATA!$B:$B,"D"))</f>
        <v/>
      </c>
      <c r="AA112" s="207" t="str">
        <f t="shared" si="16"/>
        <v/>
      </c>
      <c r="AB112" s="206" t="str">
        <f>IF($C112=0,"",SUMIFS(INPUT_DATA!AX:AX,INPUT_DATA!$A:$A,$C112,INPUT_DATA!$B:$B,"D"))</f>
        <v/>
      </c>
      <c r="AC112" s="206" t="str">
        <f>IF($C112=0,"",SUMIFS(INPUT_DATA!AY:AY,INPUT_DATA!$A:$A,$C112,INPUT_DATA!$B:$B,"D"))</f>
        <v/>
      </c>
      <c r="AD112" s="206" t="str">
        <f>IF($C112=0,"",SUMIFS(INPUT_DATA!AZ:AZ,INPUT_DATA!$A:$A,$C112,INPUT_DATA!$B:$B,"D"))</f>
        <v/>
      </c>
      <c r="AE112" s="206" t="str">
        <f>IF($C112=0,"",SUMIFS(INPUT_DATA!BA:BA,INPUT_DATA!$A:$A,$C112,INPUT_DATA!$B:$B,"D"))</f>
        <v/>
      </c>
      <c r="AF112" s="206" t="str">
        <f>IF($C112=0,"",SUMIFS(INPUT_DATA!BB:BB,INPUT_DATA!$A:$A,$C112,INPUT_DATA!$B:$B,"D"))</f>
        <v/>
      </c>
      <c r="AG112" s="206" t="str">
        <f>IF($C112=0,"",SUMIFS(INPUT_DATA!BC:BC,INPUT_DATA!$A:$A,$C112,INPUT_DATA!$B:$B,"D"))</f>
        <v/>
      </c>
      <c r="AH112" s="206" t="str">
        <f>IF($C112=0,"",SUMIFS(INPUT_DATA!BD:BD,INPUT_DATA!$A:$A,$C112,INPUT_DATA!$B:$B,"D"))</f>
        <v/>
      </c>
      <c r="AI112" s="206" t="str">
        <f>IF($C112=0,"",SUMIFS(INPUT_DATA!BE:BE,INPUT_DATA!$A:$A,$C112,INPUT_DATA!$B:$B,"D"))</f>
        <v/>
      </c>
      <c r="AJ112" s="208" t="str">
        <f t="shared" si="17"/>
        <v/>
      </c>
      <c r="AK112" s="209" t="str">
        <f>IF($C112=0,"",SUMIFS(INPUT_DATA!BG:BG,INPUT_DATA!$A:$A,$C112,INPUT_DATA!$B:$B,"D"))</f>
        <v/>
      </c>
      <c r="AL112" s="209" t="str">
        <f>IF($C112=0,"",SUMIFS(INPUT_DATA!BH:BH,INPUT_DATA!$A:$A,$C112,INPUT_DATA!$B:$B,"D"))</f>
        <v/>
      </c>
      <c r="AM112" s="208" t="str">
        <f t="shared" si="18"/>
        <v/>
      </c>
      <c r="AN112" s="210" t="str">
        <f>IF($C112=0,"",SUMIFS(INPUT_DATA!BK:BK,INPUT_DATA!$A:$A,$C112,INPUT_DATA!$B:$B,"D"))</f>
        <v/>
      </c>
      <c r="AO112" s="211" t="str">
        <f t="shared" si="19"/>
        <v/>
      </c>
      <c r="AP112" s="212"/>
      <c r="AR112" s="211" t="str">
        <f t="shared" si="15"/>
        <v/>
      </c>
      <c r="AT112" s="203" t="str">
        <f>IF($C112=0,"",'02 - Monthly Asset Follow up'!E116+'02 - Monthly Asset Follow up'!F116-'02 - Monthly Asset Follow up'!V116+'02 - Monthly Asset Follow up'!Y116-H112)</f>
        <v/>
      </c>
      <c r="AU112" s="203" t="str">
        <f>IF($C112=0,"",'02 - Monthly Asset Follow up'!BB116+'02 - Monthly Asset Follow up'!BC116-'02 - Monthly Asset Follow up'!BR116+'02 - Monthly Asset Follow up'!BU116-AA112)</f>
        <v/>
      </c>
      <c r="AW112" s="215"/>
    </row>
    <row r="113" spans="2:49">
      <c r="B113" s="1573" t="str">
        <f t="shared" si="10"/>
        <v/>
      </c>
      <c r="C113" s="1574">
        <f>'02 - Monthly Asset Follow up'!B117</f>
        <v>0</v>
      </c>
      <c r="D113" s="212"/>
      <c r="E113" s="205" t="str">
        <f>IF($C113=0,"",SUMIFS(INPUT_DATA!AT:AT,INPUT_DATA!$A:$A,$C113,INPUT_DATA!$B:$B,"S"))</f>
        <v/>
      </c>
      <c r="F113" s="206" t="str">
        <f>IF($C113=0,"",SUMIFS(INPUT_DATA!AU:AU,INPUT_DATA!$A:$A,$C113,INPUT_DATA!$B:$B,"S"))</f>
        <v/>
      </c>
      <c r="G113" s="206" t="str">
        <f>IF($C113=0,"",SUMIFS(INPUT_DATA!AV:AV,INPUT_DATA!$A:$A,$C113,INPUT_DATA!$B:$B,"S"))</f>
        <v/>
      </c>
      <c r="H113" s="213" t="str">
        <f t="shared" si="11"/>
        <v/>
      </c>
      <c r="I113" s="206" t="str">
        <f>IF($C113=0,"",SUMIFS(INPUT_DATA!AX:AX,INPUT_DATA!$A:$A,$C113,INPUT_DATA!$B:$B,"S"))</f>
        <v/>
      </c>
      <c r="J113" s="206" t="str">
        <f>IF($C113=0,"",SUMIFS(INPUT_DATA!AY:AY,INPUT_DATA!$A:$A,$C113,INPUT_DATA!$B:$B,"S"))</f>
        <v/>
      </c>
      <c r="K113" s="206" t="str">
        <f>IF($C113=0,"",SUMIFS(INPUT_DATA!AZ:AZ,INPUT_DATA!$A:$A,$C113,INPUT_DATA!$B:$B,"S"))</f>
        <v/>
      </c>
      <c r="L113" s="206" t="str">
        <f>IF($C113=0,"",SUMIFS(INPUT_DATA!BA:BA,INPUT_DATA!$A:$A,$C113,INPUT_DATA!$B:$B,"S"))</f>
        <v/>
      </c>
      <c r="M113" s="206" t="str">
        <f>IF($C113=0,"",SUMIFS(INPUT_DATA!BB:BB,INPUT_DATA!$A:$A,$C113,INPUT_DATA!$B:$B,"S"))</f>
        <v/>
      </c>
      <c r="N113" s="206" t="str">
        <f>IF($C113=0,"",SUMIFS(INPUT_DATA!BC:BC,INPUT_DATA!$A:$A,$C113,INPUT_DATA!$B:$B,"S"))</f>
        <v/>
      </c>
      <c r="O113" s="206" t="str">
        <f>IF($C113=0,"",SUMIFS(INPUT_DATA!BD:BD,INPUT_DATA!$A:$A,$C113,INPUT_DATA!$B:$B,"S"))</f>
        <v/>
      </c>
      <c r="P113" s="206" t="str">
        <f>IF($C113=0,"",SUMIFS(INPUT_DATA!BE:BE,INPUT_DATA!$A:$A,$C113,INPUT_DATA!$B:$B,"S"))</f>
        <v/>
      </c>
      <c r="Q113" s="208" t="str">
        <f t="shared" si="12"/>
        <v/>
      </c>
      <c r="R113" s="209" t="str">
        <f>IF($C113=0,"",SUMIFS(INPUT_DATA!BG:BG,INPUT_DATA!$A:$A,$C113,INPUT_DATA!$B:$B,"S"))</f>
        <v/>
      </c>
      <c r="S113" s="209" t="str">
        <f>IF($C113=0,"",SUMIFS(INPUT_DATA!BH:BH,INPUT_DATA!$A:$A,$C113,INPUT_DATA!$B:$B,"S"))</f>
        <v/>
      </c>
      <c r="T113" s="208" t="str">
        <f t="shared" si="13"/>
        <v/>
      </c>
      <c r="U113" s="210" t="str">
        <f>IF($C113=0,"",SUMIFS(INPUT_DATA!BK:BK,INPUT_DATA!$A:$A,$C113,INPUT_DATA!$B:$B,"S"))</f>
        <v/>
      </c>
      <c r="V113" s="214" t="str">
        <f t="shared" si="14"/>
        <v/>
      </c>
      <c r="W113" s="212"/>
      <c r="X113" s="205" t="str">
        <f>IF($C113=0,"",SUMIFS(INPUT_DATA!AT:AT,INPUT_DATA!$A:$A,$C113,INPUT_DATA!$B:$B,"D"))</f>
        <v/>
      </c>
      <c r="Y113" s="206" t="str">
        <f>IF($C113=0,"",SUMIFS(INPUT_DATA!AU:AU,INPUT_DATA!$A:$A,$C113,INPUT_DATA!$B:$B,"D"))</f>
        <v/>
      </c>
      <c r="Z113" s="206" t="str">
        <f>IF($C113=0,"",SUMIFS(INPUT_DATA!AV:AV,INPUT_DATA!$A:$A,$C113,INPUT_DATA!$B:$B,"D"))</f>
        <v/>
      </c>
      <c r="AA113" s="207" t="str">
        <f t="shared" si="16"/>
        <v/>
      </c>
      <c r="AB113" s="206" t="str">
        <f>IF($C113=0,"",SUMIFS(INPUT_DATA!AX:AX,INPUT_DATA!$A:$A,$C113,INPUT_DATA!$B:$B,"D"))</f>
        <v/>
      </c>
      <c r="AC113" s="206" t="str">
        <f>IF($C113=0,"",SUMIFS(INPUT_DATA!AY:AY,INPUT_DATA!$A:$A,$C113,INPUT_DATA!$B:$B,"D"))</f>
        <v/>
      </c>
      <c r="AD113" s="206" t="str">
        <f>IF($C113=0,"",SUMIFS(INPUT_DATA!AZ:AZ,INPUT_DATA!$A:$A,$C113,INPUT_DATA!$B:$B,"D"))</f>
        <v/>
      </c>
      <c r="AE113" s="206" t="str">
        <f>IF($C113=0,"",SUMIFS(INPUT_DATA!BA:BA,INPUT_DATA!$A:$A,$C113,INPUT_DATA!$B:$B,"D"))</f>
        <v/>
      </c>
      <c r="AF113" s="206" t="str">
        <f>IF($C113=0,"",SUMIFS(INPUT_DATA!BB:BB,INPUT_DATA!$A:$A,$C113,INPUT_DATA!$B:$B,"D"))</f>
        <v/>
      </c>
      <c r="AG113" s="206" t="str">
        <f>IF($C113=0,"",SUMIFS(INPUT_DATA!BC:BC,INPUT_DATA!$A:$A,$C113,INPUT_DATA!$B:$B,"D"))</f>
        <v/>
      </c>
      <c r="AH113" s="206" t="str">
        <f>IF($C113=0,"",SUMIFS(INPUT_DATA!BD:BD,INPUT_DATA!$A:$A,$C113,INPUT_DATA!$B:$B,"D"))</f>
        <v/>
      </c>
      <c r="AI113" s="206" t="str">
        <f>IF($C113=0,"",SUMIFS(INPUT_DATA!BE:BE,INPUT_DATA!$A:$A,$C113,INPUT_DATA!$B:$B,"D"))</f>
        <v/>
      </c>
      <c r="AJ113" s="208" t="str">
        <f t="shared" si="17"/>
        <v/>
      </c>
      <c r="AK113" s="209" t="str">
        <f>IF($C113=0,"",SUMIFS(INPUT_DATA!BG:BG,INPUT_DATA!$A:$A,$C113,INPUT_DATA!$B:$B,"D"))</f>
        <v/>
      </c>
      <c r="AL113" s="209" t="str">
        <f>IF($C113=0,"",SUMIFS(INPUT_DATA!BH:BH,INPUT_DATA!$A:$A,$C113,INPUT_DATA!$B:$B,"D"))</f>
        <v/>
      </c>
      <c r="AM113" s="208" t="str">
        <f t="shared" si="18"/>
        <v/>
      </c>
      <c r="AN113" s="210" t="str">
        <f>IF($C113=0,"",SUMIFS(INPUT_DATA!BK:BK,INPUT_DATA!$A:$A,$C113,INPUT_DATA!$B:$B,"D"))</f>
        <v/>
      </c>
      <c r="AO113" s="211" t="str">
        <f t="shared" si="19"/>
        <v/>
      </c>
      <c r="AP113" s="212"/>
      <c r="AR113" s="211" t="str">
        <f t="shared" si="15"/>
        <v/>
      </c>
      <c r="AT113" s="203" t="str">
        <f>IF($C113=0,"",'02 - Monthly Asset Follow up'!E117+'02 - Monthly Asset Follow up'!F117-'02 - Monthly Asset Follow up'!V117+'02 - Monthly Asset Follow up'!Y117-H113)</f>
        <v/>
      </c>
      <c r="AU113" s="203" t="str">
        <f>IF($C113=0,"",'02 - Monthly Asset Follow up'!BB117+'02 - Monthly Asset Follow up'!BC117-'02 - Monthly Asset Follow up'!BR117+'02 - Monthly Asset Follow up'!BU117-AA113)</f>
        <v/>
      </c>
      <c r="AW113" s="215"/>
    </row>
    <row r="114" spans="2:49">
      <c r="B114" s="1573" t="str">
        <f t="shared" si="10"/>
        <v/>
      </c>
      <c r="C114" s="1574">
        <f>'02 - Monthly Asset Follow up'!B118</f>
        <v>0</v>
      </c>
      <c r="D114" s="212"/>
      <c r="E114" s="205" t="str">
        <f>IF($C114=0,"",SUMIFS(INPUT_DATA!AT:AT,INPUT_DATA!$A:$A,$C114,INPUT_DATA!$B:$B,"S"))</f>
        <v/>
      </c>
      <c r="F114" s="206" t="str">
        <f>IF($C114=0,"",SUMIFS(INPUT_DATA!AU:AU,INPUT_DATA!$A:$A,$C114,INPUT_DATA!$B:$B,"S"))</f>
        <v/>
      </c>
      <c r="G114" s="206" t="str">
        <f>IF($C114=0,"",SUMIFS(INPUT_DATA!AV:AV,INPUT_DATA!$A:$A,$C114,INPUT_DATA!$B:$B,"S"))</f>
        <v/>
      </c>
      <c r="H114" s="213" t="str">
        <f t="shared" si="11"/>
        <v/>
      </c>
      <c r="I114" s="206" t="str">
        <f>IF($C114=0,"",SUMIFS(INPUT_DATA!AX:AX,INPUT_DATA!$A:$A,$C114,INPUT_DATA!$B:$B,"S"))</f>
        <v/>
      </c>
      <c r="J114" s="206" t="str">
        <f>IF($C114=0,"",SUMIFS(INPUT_DATA!AY:AY,INPUT_DATA!$A:$A,$C114,INPUT_DATA!$B:$B,"S"))</f>
        <v/>
      </c>
      <c r="K114" s="206" t="str">
        <f>IF($C114=0,"",SUMIFS(INPUT_DATA!AZ:AZ,INPUT_DATA!$A:$A,$C114,INPUT_DATA!$B:$B,"S"))</f>
        <v/>
      </c>
      <c r="L114" s="206" t="str">
        <f>IF($C114=0,"",SUMIFS(INPUT_DATA!BA:BA,INPUT_DATA!$A:$A,$C114,INPUT_DATA!$B:$B,"S"))</f>
        <v/>
      </c>
      <c r="M114" s="206" t="str">
        <f>IF($C114=0,"",SUMIFS(INPUT_DATA!BB:BB,INPUT_DATA!$A:$A,$C114,INPUT_DATA!$B:$B,"S"))</f>
        <v/>
      </c>
      <c r="N114" s="206" t="str">
        <f>IF($C114=0,"",SUMIFS(INPUT_DATA!BC:BC,INPUT_DATA!$A:$A,$C114,INPUT_DATA!$B:$B,"S"))</f>
        <v/>
      </c>
      <c r="O114" s="206" t="str">
        <f>IF($C114=0,"",SUMIFS(INPUT_DATA!BD:BD,INPUT_DATA!$A:$A,$C114,INPUT_DATA!$B:$B,"S"))</f>
        <v/>
      </c>
      <c r="P114" s="206" t="str">
        <f>IF($C114=0,"",SUMIFS(INPUT_DATA!BE:BE,INPUT_DATA!$A:$A,$C114,INPUT_DATA!$B:$B,"S"))</f>
        <v/>
      </c>
      <c r="Q114" s="208" t="str">
        <f t="shared" si="12"/>
        <v/>
      </c>
      <c r="R114" s="209" t="str">
        <f>IF($C114=0,"",SUMIFS(INPUT_DATA!BG:BG,INPUT_DATA!$A:$A,$C114,INPUT_DATA!$B:$B,"S"))</f>
        <v/>
      </c>
      <c r="S114" s="209" t="str">
        <f>IF($C114=0,"",SUMIFS(INPUT_DATA!BH:BH,INPUT_DATA!$A:$A,$C114,INPUT_DATA!$B:$B,"S"))</f>
        <v/>
      </c>
      <c r="T114" s="208" t="str">
        <f t="shared" si="13"/>
        <v/>
      </c>
      <c r="U114" s="210" t="str">
        <f>IF($C114=0,"",SUMIFS(INPUT_DATA!BK:BK,INPUT_DATA!$A:$A,$C114,INPUT_DATA!$B:$B,"S"))</f>
        <v/>
      </c>
      <c r="V114" s="214" t="str">
        <f t="shared" si="14"/>
        <v/>
      </c>
      <c r="W114" s="212"/>
      <c r="X114" s="205" t="str">
        <f>IF($C114=0,"",SUMIFS(INPUT_DATA!AT:AT,INPUT_DATA!$A:$A,$C114,INPUT_DATA!$B:$B,"D"))</f>
        <v/>
      </c>
      <c r="Y114" s="206" t="str">
        <f>IF($C114=0,"",SUMIFS(INPUT_DATA!AU:AU,INPUT_DATA!$A:$A,$C114,INPUT_DATA!$B:$B,"D"))</f>
        <v/>
      </c>
      <c r="Z114" s="206" t="str">
        <f>IF($C114=0,"",SUMIFS(INPUT_DATA!AV:AV,INPUT_DATA!$A:$A,$C114,INPUT_DATA!$B:$B,"D"))</f>
        <v/>
      </c>
      <c r="AA114" s="207" t="str">
        <f t="shared" si="16"/>
        <v/>
      </c>
      <c r="AB114" s="206" t="str">
        <f>IF($C114=0,"",SUMIFS(INPUT_DATA!AX:AX,INPUT_DATA!$A:$A,$C114,INPUT_DATA!$B:$B,"D"))</f>
        <v/>
      </c>
      <c r="AC114" s="206" t="str">
        <f>IF($C114=0,"",SUMIFS(INPUT_DATA!AY:AY,INPUT_DATA!$A:$A,$C114,INPUT_DATA!$B:$B,"D"))</f>
        <v/>
      </c>
      <c r="AD114" s="206" t="str">
        <f>IF($C114=0,"",SUMIFS(INPUT_DATA!AZ:AZ,INPUT_DATA!$A:$A,$C114,INPUT_DATA!$B:$B,"D"))</f>
        <v/>
      </c>
      <c r="AE114" s="206" t="str">
        <f>IF($C114=0,"",SUMIFS(INPUT_DATA!BA:BA,INPUT_DATA!$A:$A,$C114,INPUT_DATA!$B:$B,"D"))</f>
        <v/>
      </c>
      <c r="AF114" s="206" t="str">
        <f>IF($C114=0,"",SUMIFS(INPUT_DATA!BB:BB,INPUT_DATA!$A:$A,$C114,INPUT_DATA!$B:$B,"D"))</f>
        <v/>
      </c>
      <c r="AG114" s="206" t="str">
        <f>IF($C114=0,"",SUMIFS(INPUT_DATA!BC:BC,INPUT_DATA!$A:$A,$C114,INPUT_DATA!$B:$B,"D"))</f>
        <v/>
      </c>
      <c r="AH114" s="206" t="str">
        <f>IF($C114=0,"",SUMIFS(INPUT_DATA!BD:BD,INPUT_DATA!$A:$A,$C114,INPUT_DATA!$B:$B,"D"))</f>
        <v/>
      </c>
      <c r="AI114" s="206" t="str">
        <f>IF($C114=0,"",SUMIFS(INPUT_DATA!BE:BE,INPUT_DATA!$A:$A,$C114,INPUT_DATA!$B:$B,"D"))</f>
        <v/>
      </c>
      <c r="AJ114" s="208" t="str">
        <f t="shared" si="17"/>
        <v/>
      </c>
      <c r="AK114" s="209" t="str">
        <f>IF($C114=0,"",SUMIFS(INPUT_DATA!BG:BG,INPUT_DATA!$A:$A,$C114,INPUT_DATA!$B:$B,"D"))</f>
        <v/>
      </c>
      <c r="AL114" s="209" t="str">
        <f>IF($C114=0,"",SUMIFS(INPUT_DATA!BH:BH,INPUT_DATA!$A:$A,$C114,INPUT_DATA!$B:$B,"D"))</f>
        <v/>
      </c>
      <c r="AM114" s="208" t="str">
        <f t="shared" si="18"/>
        <v/>
      </c>
      <c r="AN114" s="210" t="str">
        <f>IF($C114=0,"",SUMIFS(INPUT_DATA!BK:BK,INPUT_DATA!$A:$A,$C114,INPUT_DATA!$B:$B,"D"))</f>
        <v/>
      </c>
      <c r="AO114" s="211" t="str">
        <f t="shared" si="19"/>
        <v/>
      </c>
      <c r="AP114" s="212"/>
      <c r="AR114" s="211" t="str">
        <f t="shared" si="15"/>
        <v/>
      </c>
      <c r="AT114" s="203" t="str">
        <f>IF($C114=0,"",'02 - Monthly Asset Follow up'!E118+'02 - Monthly Asset Follow up'!F118-'02 - Monthly Asset Follow up'!V118+'02 - Monthly Asset Follow up'!Y118-H114)</f>
        <v/>
      </c>
      <c r="AU114" s="203" t="str">
        <f>IF($C114=0,"",'02 - Monthly Asset Follow up'!BB118+'02 - Monthly Asset Follow up'!BC118-'02 - Monthly Asset Follow up'!BR118+'02 - Monthly Asset Follow up'!BU118-AA114)</f>
        <v/>
      </c>
      <c r="AW114" s="215"/>
    </row>
    <row r="115" spans="2:49">
      <c r="B115" s="1573" t="str">
        <f t="shared" si="10"/>
        <v/>
      </c>
      <c r="C115" s="1574">
        <f>'02 - Monthly Asset Follow up'!B119</f>
        <v>0</v>
      </c>
      <c r="D115" s="212"/>
      <c r="E115" s="205" t="str">
        <f>IF($C115=0,"",SUMIFS(INPUT_DATA!AT:AT,INPUT_DATA!$A:$A,$C115,INPUT_DATA!$B:$B,"S"))</f>
        <v/>
      </c>
      <c r="F115" s="206" t="str">
        <f>IF($C115=0,"",SUMIFS(INPUT_DATA!AU:AU,INPUT_DATA!$A:$A,$C115,INPUT_DATA!$B:$B,"S"))</f>
        <v/>
      </c>
      <c r="G115" s="206" t="str">
        <f>IF($C115=0,"",SUMIFS(INPUT_DATA!AV:AV,INPUT_DATA!$A:$A,$C115,INPUT_DATA!$B:$B,"S"))</f>
        <v/>
      </c>
      <c r="H115" s="213" t="str">
        <f t="shared" si="11"/>
        <v/>
      </c>
      <c r="I115" s="206" t="str">
        <f>IF($C115=0,"",SUMIFS(INPUT_DATA!AX:AX,INPUT_DATA!$A:$A,$C115,INPUT_DATA!$B:$B,"S"))</f>
        <v/>
      </c>
      <c r="J115" s="206" t="str">
        <f>IF($C115=0,"",SUMIFS(INPUT_DATA!AY:AY,INPUT_DATA!$A:$A,$C115,INPUT_DATA!$B:$B,"S"))</f>
        <v/>
      </c>
      <c r="K115" s="206" t="str">
        <f>IF($C115=0,"",SUMIFS(INPUT_DATA!AZ:AZ,INPUT_DATA!$A:$A,$C115,INPUT_DATA!$B:$B,"S"))</f>
        <v/>
      </c>
      <c r="L115" s="206" t="str">
        <f>IF($C115=0,"",SUMIFS(INPUT_DATA!BA:BA,INPUT_DATA!$A:$A,$C115,INPUT_DATA!$B:$B,"S"))</f>
        <v/>
      </c>
      <c r="M115" s="206" t="str">
        <f>IF($C115=0,"",SUMIFS(INPUT_DATA!BB:BB,INPUT_DATA!$A:$A,$C115,INPUT_DATA!$B:$B,"S"))</f>
        <v/>
      </c>
      <c r="N115" s="206" t="str">
        <f>IF($C115=0,"",SUMIFS(INPUT_DATA!BC:BC,INPUT_DATA!$A:$A,$C115,INPUT_DATA!$B:$B,"S"))</f>
        <v/>
      </c>
      <c r="O115" s="206" t="str">
        <f>IF($C115=0,"",SUMIFS(INPUT_DATA!BD:BD,INPUT_DATA!$A:$A,$C115,INPUT_DATA!$B:$B,"S"))</f>
        <v/>
      </c>
      <c r="P115" s="206" t="str">
        <f>IF($C115=0,"",SUMIFS(INPUT_DATA!BE:BE,INPUT_DATA!$A:$A,$C115,INPUT_DATA!$B:$B,"S"))</f>
        <v/>
      </c>
      <c r="Q115" s="208" t="str">
        <f t="shared" si="12"/>
        <v/>
      </c>
      <c r="R115" s="209" t="str">
        <f>IF($C115=0,"",SUMIFS(INPUT_DATA!BG:BG,INPUT_DATA!$A:$A,$C115,INPUT_DATA!$B:$B,"S"))</f>
        <v/>
      </c>
      <c r="S115" s="209" t="str">
        <f>IF($C115=0,"",SUMIFS(INPUT_DATA!BH:BH,INPUT_DATA!$A:$A,$C115,INPUT_DATA!$B:$B,"S"))</f>
        <v/>
      </c>
      <c r="T115" s="208" t="str">
        <f t="shared" si="13"/>
        <v/>
      </c>
      <c r="U115" s="210" t="str">
        <f>IF($C115=0,"",SUMIFS(INPUT_DATA!BK:BK,INPUT_DATA!$A:$A,$C115,INPUT_DATA!$B:$B,"S"))</f>
        <v/>
      </c>
      <c r="V115" s="214" t="str">
        <f t="shared" si="14"/>
        <v/>
      </c>
      <c r="W115" s="212"/>
      <c r="X115" s="205" t="str">
        <f>IF($C115=0,"",SUMIFS(INPUT_DATA!AT:AT,INPUT_DATA!$A:$A,$C115,INPUT_DATA!$B:$B,"D"))</f>
        <v/>
      </c>
      <c r="Y115" s="206" t="str">
        <f>IF($C115=0,"",SUMIFS(INPUT_DATA!AU:AU,INPUT_DATA!$A:$A,$C115,INPUT_DATA!$B:$B,"D"))</f>
        <v/>
      </c>
      <c r="Z115" s="206" t="str">
        <f>IF($C115=0,"",SUMIFS(INPUT_DATA!AV:AV,INPUT_DATA!$A:$A,$C115,INPUT_DATA!$B:$B,"D"))</f>
        <v/>
      </c>
      <c r="AA115" s="207" t="str">
        <f t="shared" si="16"/>
        <v/>
      </c>
      <c r="AB115" s="206" t="str">
        <f>IF($C115=0,"",SUMIFS(INPUT_DATA!AX:AX,INPUT_DATA!$A:$A,$C115,INPUT_DATA!$B:$B,"D"))</f>
        <v/>
      </c>
      <c r="AC115" s="206" t="str">
        <f>IF($C115=0,"",SUMIFS(INPUT_DATA!AY:AY,INPUT_DATA!$A:$A,$C115,INPUT_DATA!$B:$B,"D"))</f>
        <v/>
      </c>
      <c r="AD115" s="206" t="str">
        <f>IF($C115=0,"",SUMIFS(INPUT_DATA!AZ:AZ,INPUT_DATA!$A:$A,$C115,INPUT_DATA!$B:$B,"D"))</f>
        <v/>
      </c>
      <c r="AE115" s="206" t="str">
        <f>IF($C115=0,"",SUMIFS(INPUT_DATA!BA:BA,INPUT_DATA!$A:$A,$C115,INPUT_DATA!$B:$B,"D"))</f>
        <v/>
      </c>
      <c r="AF115" s="206" t="str">
        <f>IF($C115=0,"",SUMIFS(INPUT_DATA!BB:BB,INPUT_DATA!$A:$A,$C115,INPUT_DATA!$B:$B,"D"))</f>
        <v/>
      </c>
      <c r="AG115" s="206" t="str">
        <f>IF($C115=0,"",SUMIFS(INPUT_DATA!BC:BC,INPUT_DATA!$A:$A,$C115,INPUT_DATA!$B:$B,"D"))</f>
        <v/>
      </c>
      <c r="AH115" s="206" t="str">
        <f>IF($C115=0,"",SUMIFS(INPUT_DATA!BD:BD,INPUT_DATA!$A:$A,$C115,INPUT_DATA!$B:$B,"D"))</f>
        <v/>
      </c>
      <c r="AI115" s="206" t="str">
        <f>IF($C115=0,"",SUMIFS(INPUT_DATA!BE:BE,INPUT_DATA!$A:$A,$C115,INPUT_DATA!$B:$B,"D"))</f>
        <v/>
      </c>
      <c r="AJ115" s="208" t="str">
        <f t="shared" si="17"/>
        <v/>
      </c>
      <c r="AK115" s="209" t="str">
        <f>IF($C115=0,"",SUMIFS(INPUT_DATA!BG:BG,INPUT_DATA!$A:$A,$C115,INPUT_DATA!$B:$B,"D"))</f>
        <v/>
      </c>
      <c r="AL115" s="209" t="str">
        <f>IF($C115=0,"",SUMIFS(INPUT_DATA!BH:BH,INPUT_DATA!$A:$A,$C115,INPUT_DATA!$B:$B,"D"))</f>
        <v/>
      </c>
      <c r="AM115" s="208" t="str">
        <f t="shared" si="18"/>
        <v/>
      </c>
      <c r="AN115" s="210" t="str">
        <f>IF($C115=0,"",SUMIFS(INPUT_DATA!BK:BK,INPUT_DATA!$A:$A,$C115,INPUT_DATA!$B:$B,"D"))</f>
        <v/>
      </c>
      <c r="AO115" s="211" t="str">
        <f t="shared" si="19"/>
        <v/>
      </c>
      <c r="AP115" s="212"/>
      <c r="AR115" s="211" t="str">
        <f t="shared" si="15"/>
        <v/>
      </c>
      <c r="AT115" s="203" t="str">
        <f>IF($C115=0,"",'02 - Monthly Asset Follow up'!E119+'02 - Monthly Asset Follow up'!F119-'02 - Monthly Asset Follow up'!V119+'02 - Monthly Asset Follow up'!Y119-H115)</f>
        <v/>
      </c>
      <c r="AU115" s="203" t="str">
        <f>IF($C115=0,"",'02 - Monthly Asset Follow up'!BB119+'02 - Monthly Asset Follow up'!BC119-'02 - Monthly Asset Follow up'!BR119+'02 - Monthly Asset Follow up'!BU119-AA115)</f>
        <v/>
      </c>
      <c r="AW115" s="215"/>
    </row>
    <row r="116" spans="2:49">
      <c r="B116" s="1573" t="str">
        <f t="shared" si="10"/>
        <v/>
      </c>
      <c r="C116" s="1574">
        <f>'02 - Monthly Asset Follow up'!B120</f>
        <v>0</v>
      </c>
      <c r="D116" s="212"/>
      <c r="E116" s="205" t="str">
        <f>IF($C116=0,"",SUMIFS(INPUT_DATA!AT:AT,INPUT_DATA!$A:$A,$C116,INPUT_DATA!$B:$B,"S"))</f>
        <v/>
      </c>
      <c r="F116" s="206" t="str">
        <f>IF($C116=0,"",SUMIFS(INPUT_DATA!AU:AU,INPUT_DATA!$A:$A,$C116,INPUT_DATA!$B:$B,"S"))</f>
        <v/>
      </c>
      <c r="G116" s="206" t="str">
        <f>IF($C116=0,"",SUMIFS(INPUT_DATA!AV:AV,INPUT_DATA!$A:$A,$C116,INPUT_DATA!$B:$B,"S"))</f>
        <v/>
      </c>
      <c r="H116" s="213" t="str">
        <f t="shared" si="11"/>
        <v/>
      </c>
      <c r="I116" s="206" t="str">
        <f>IF($C116=0,"",SUMIFS(INPUT_DATA!AX:AX,INPUT_DATA!$A:$A,$C116,INPUT_DATA!$B:$B,"S"))</f>
        <v/>
      </c>
      <c r="J116" s="206" t="str">
        <f>IF($C116=0,"",SUMIFS(INPUT_DATA!AY:AY,INPUT_DATA!$A:$A,$C116,INPUT_DATA!$B:$B,"S"))</f>
        <v/>
      </c>
      <c r="K116" s="206" t="str">
        <f>IF($C116=0,"",SUMIFS(INPUT_DATA!AZ:AZ,INPUT_DATA!$A:$A,$C116,INPUT_DATA!$B:$B,"S"))</f>
        <v/>
      </c>
      <c r="L116" s="206" t="str">
        <f>IF($C116=0,"",SUMIFS(INPUT_DATA!BA:BA,INPUT_DATA!$A:$A,$C116,INPUT_DATA!$B:$B,"S"))</f>
        <v/>
      </c>
      <c r="M116" s="206" t="str">
        <f>IF($C116=0,"",SUMIFS(INPUT_DATA!BB:BB,INPUT_DATA!$A:$A,$C116,INPUT_DATA!$B:$B,"S"))</f>
        <v/>
      </c>
      <c r="N116" s="206" t="str">
        <f>IF($C116=0,"",SUMIFS(INPUT_DATA!BC:BC,INPUT_DATA!$A:$A,$C116,INPUT_DATA!$B:$B,"S"))</f>
        <v/>
      </c>
      <c r="O116" s="206" t="str">
        <f>IF($C116=0,"",SUMIFS(INPUT_DATA!BD:BD,INPUT_DATA!$A:$A,$C116,INPUT_DATA!$B:$B,"S"))</f>
        <v/>
      </c>
      <c r="P116" s="206" t="str">
        <f>IF($C116=0,"",SUMIFS(INPUT_DATA!BE:BE,INPUT_DATA!$A:$A,$C116,INPUT_DATA!$B:$B,"S"))</f>
        <v/>
      </c>
      <c r="Q116" s="208" t="str">
        <f t="shared" si="12"/>
        <v/>
      </c>
      <c r="R116" s="209" t="str">
        <f>IF($C116=0,"",SUMIFS(INPUT_DATA!BG:BG,INPUT_DATA!$A:$A,$C116,INPUT_DATA!$B:$B,"S"))</f>
        <v/>
      </c>
      <c r="S116" s="209" t="str">
        <f>IF($C116=0,"",SUMIFS(INPUT_DATA!BH:BH,INPUT_DATA!$A:$A,$C116,INPUT_DATA!$B:$B,"S"))</f>
        <v/>
      </c>
      <c r="T116" s="208" t="str">
        <f t="shared" si="13"/>
        <v/>
      </c>
      <c r="U116" s="210" t="str">
        <f>IF($C116=0,"",SUMIFS(INPUT_DATA!BK:BK,INPUT_DATA!$A:$A,$C116,INPUT_DATA!$B:$B,"S"))</f>
        <v/>
      </c>
      <c r="V116" s="214" t="str">
        <f t="shared" si="14"/>
        <v/>
      </c>
      <c r="W116" s="212"/>
      <c r="X116" s="205" t="str">
        <f>IF($C116=0,"",SUMIFS(INPUT_DATA!AT:AT,INPUT_DATA!$A:$A,$C116,INPUT_DATA!$B:$B,"D"))</f>
        <v/>
      </c>
      <c r="Y116" s="206" t="str">
        <f>IF($C116=0,"",SUMIFS(INPUT_DATA!AU:AU,INPUT_DATA!$A:$A,$C116,INPUT_DATA!$B:$B,"D"))</f>
        <v/>
      </c>
      <c r="Z116" s="206" t="str">
        <f>IF($C116=0,"",SUMIFS(INPUT_DATA!AV:AV,INPUT_DATA!$A:$A,$C116,INPUT_DATA!$B:$B,"D"))</f>
        <v/>
      </c>
      <c r="AA116" s="207" t="str">
        <f t="shared" si="16"/>
        <v/>
      </c>
      <c r="AB116" s="206" t="str">
        <f>IF($C116=0,"",SUMIFS(INPUT_DATA!AX:AX,INPUT_DATA!$A:$A,$C116,INPUT_DATA!$B:$B,"D"))</f>
        <v/>
      </c>
      <c r="AC116" s="206" t="str">
        <f>IF($C116=0,"",SUMIFS(INPUT_DATA!AY:AY,INPUT_DATA!$A:$A,$C116,INPUT_DATA!$B:$B,"D"))</f>
        <v/>
      </c>
      <c r="AD116" s="206" t="str">
        <f>IF($C116=0,"",SUMIFS(INPUT_DATA!AZ:AZ,INPUT_DATA!$A:$A,$C116,INPUT_DATA!$B:$B,"D"))</f>
        <v/>
      </c>
      <c r="AE116" s="206" t="str">
        <f>IF($C116=0,"",SUMIFS(INPUT_DATA!BA:BA,INPUT_DATA!$A:$A,$C116,INPUT_DATA!$B:$B,"D"))</f>
        <v/>
      </c>
      <c r="AF116" s="206" t="str">
        <f>IF($C116=0,"",SUMIFS(INPUT_DATA!BB:BB,INPUT_DATA!$A:$A,$C116,INPUT_DATA!$B:$B,"D"))</f>
        <v/>
      </c>
      <c r="AG116" s="206" t="str">
        <f>IF($C116=0,"",SUMIFS(INPUT_DATA!BC:BC,INPUT_DATA!$A:$A,$C116,INPUT_DATA!$B:$B,"D"))</f>
        <v/>
      </c>
      <c r="AH116" s="206" t="str">
        <f>IF($C116=0,"",SUMIFS(INPUT_DATA!BD:BD,INPUT_DATA!$A:$A,$C116,INPUT_DATA!$B:$B,"D"))</f>
        <v/>
      </c>
      <c r="AI116" s="206" t="str">
        <f>IF($C116=0,"",SUMIFS(INPUT_DATA!BE:BE,INPUT_DATA!$A:$A,$C116,INPUT_DATA!$B:$B,"D"))</f>
        <v/>
      </c>
      <c r="AJ116" s="208" t="str">
        <f t="shared" si="17"/>
        <v/>
      </c>
      <c r="AK116" s="209" t="str">
        <f>IF($C116=0,"",SUMIFS(INPUT_DATA!BG:BG,INPUT_DATA!$A:$A,$C116,INPUT_DATA!$B:$B,"D"))</f>
        <v/>
      </c>
      <c r="AL116" s="209" t="str">
        <f>IF($C116=0,"",SUMIFS(INPUT_DATA!BH:BH,INPUT_DATA!$A:$A,$C116,INPUT_DATA!$B:$B,"D"))</f>
        <v/>
      </c>
      <c r="AM116" s="208" t="str">
        <f t="shared" si="18"/>
        <v/>
      </c>
      <c r="AN116" s="210" t="str">
        <f>IF($C116=0,"",SUMIFS(INPUT_DATA!BK:BK,INPUT_DATA!$A:$A,$C116,INPUT_DATA!$B:$B,"D"))</f>
        <v/>
      </c>
      <c r="AO116" s="211" t="str">
        <f t="shared" si="19"/>
        <v/>
      </c>
      <c r="AP116" s="212"/>
      <c r="AR116" s="211" t="str">
        <f t="shared" si="15"/>
        <v/>
      </c>
      <c r="AT116" s="203" t="str">
        <f>IF($C116=0,"",'02 - Monthly Asset Follow up'!E120+'02 - Monthly Asset Follow up'!F120-'02 - Monthly Asset Follow up'!V120+'02 - Monthly Asset Follow up'!Y120-H116)</f>
        <v/>
      </c>
      <c r="AU116" s="203" t="str">
        <f>IF($C116=0,"",'02 - Monthly Asset Follow up'!BB120+'02 - Monthly Asset Follow up'!BC120-'02 - Monthly Asset Follow up'!BR120+'02 - Monthly Asset Follow up'!BU120-AA116)</f>
        <v/>
      </c>
      <c r="AW116" s="215"/>
    </row>
    <row r="117" spans="2:49">
      <c r="B117" s="1573" t="str">
        <f t="shared" si="10"/>
        <v/>
      </c>
      <c r="C117" s="1574">
        <f>'02 - Monthly Asset Follow up'!B121</f>
        <v>0</v>
      </c>
      <c r="D117" s="212"/>
      <c r="E117" s="205" t="str">
        <f>IF($C117=0,"",SUMIFS(INPUT_DATA!AT:AT,INPUT_DATA!$A:$A,$C117,INPUT_DATA!$B:$B,"S"))</f>
        <v/>
      </c>
      <c r="F117" s="206" t="str">
        <f>IF($C117=0,"",SUMIFS(INPUT_DATA!AU:AU,INPUT_DATA!$A:$A,$C117,INPUT_DATA!$B:$B,"S"))</f>
        <v/>
      </c>
      <c r="G117" s="206" t="str">
        <f>IF($C117=0,"",SUMIFS(INPUT_DATA!AV:AV,INPUT_DATA!$A:$A,$C117,INPUT_DATA!$B:$B,"S"))</f>
        <v/>
      </c>
      <c r="H117" s="213" t="str">
        <f t="shared" si="11"/>
        <v/>
      </c>
      <c r="I117" s="206" t="str">
        <f>IF($C117=0,"",SUMIFS(INPUT_DATA!AX:AX,INPUT_DATA!$A:$A,$C117,INPUT_DATA!$B:$B,"S"))</f>
        <v/>
      </c>
      <c r="J117" s="206" t="str">
        <f>IF($C117=0,"",SUMIFS(INPUT_DATA!AY:AY,INPUT_DATA!$A:$A,$C117,INPUT_DATA!$B:$B,"S"))</f>
        <v/>
      </c>
      <c r="K117" s="206" t="str">
        <f>IF($C117=0,"",SUMIFS(INPUT_DATA!AZ:AZ,INPUT_DATA!$A:$A,$C117,INPUT_DATA!$B:$B,"S"))</f>
        <v/>
      </c>
      <c r="L117" s="206" t="str">
        <f>IF($C117=0,"",SUMIFS(INPUT_DATA!BA:BA,INPUT_DATA!$A:$A,$C117,INPUT_DATA!$B:$B,"S"))</f>
        <v/>
      </c>
      <c r="M117" s="206" t="str">
        <f>IF($C117=0,"",SUMIFS(INPUT_DATA!BB:BB,INPUT_DATA!$A:$A,$C117,INPUT_DATA!$B:$B,"S"))</f>
        <v/>
      </c>
      <c r="N117" s="206" t="str">
        <f>IF($C117=0,"",SUMIFS(INPUT_DATA!BC:BC,INPUT_DATA!$A:$A,$C117,INPUT_DATA!$B:$B,"S"))</f>
        <v/>
      </c>
      <c r="O117" s="206" t="str">
        <f>IF($C117=0,"",SUMIFS(INPUT_DATA!BD:BD,INPUT_DATA!$A:$A,$C117,INPUT_DATA!$B:$B,"S"))</f>
        <v/>
      </c>
      <c r="P117" s="206" t="str">
        <f>IF($C117=0,"",SUMIFS(INPUT_DATA!BE:BE,INPUT_DATA!$A:$A,$C117,INPUT_DATA!$B:$B,"S"))</f>
        <v/>
      </c>
      <c r="Q117" s="208" t="str">
        <f t="shared" si="12"/>
        <v/>
      </c>
      <c r="R117" s="209" t="str">
        <f>IF($C117=0,"",SUMIFS(INPUT_DATA!BG:BG,INPUT_DATA!$A:$A,$C117,INPUT_DATA!$B:$B,"S"))</f>
        <v/>
      </c>
      <c r="S117" s="209" t="str">
        <f>IF($C117=0,"",SUMIFS(INPUT_DATA!BH:BH,INPUT_DATA!$A:$A,$C117,INPUT_DATA!$B:$B,"S"))</f>
        <v/>
      </c>
      <c r="T117" s="208" t="str">
        <f t="shared" si="13"/>
        <v/>
      </c>
      <c r="U117" s="210" t="str">
        <f>IF($C117=0,"",SUMIFS(INPUT_DATA!BK:BK,INPUT_DATA!$A:$A,$C117,INPUT_DATA!$B:$B,"S"))</f>
        <v/>
      </c>
      <c r="V117" s="214" t="str">
        <f t="shared" si="14"/>
        <v/>
      </c>
      <c r="W117" s="212"/>
      <c r="X117" s="205" t="str">
        <f>IF($C117=0,"",SUMIFS(INPUT_DATA!AT:AT,INPUT_DATA!$A:$A,$C117,INPUT_DATA!$B:$B,"D"))</f>
        <v/>
      </c>
      <c r="Y117" s="206" t="str">
        <f>IF($C117=0,"",SUMIFS(INPUT_DATA!AU:AU,INPUT_DATA!$A:$A,$C117,INPUT_DATA!$B:$B,"D"))</f>
        <v/>
      </c>
      <c r="Z117" s="206" t="str">
        <f>IF($C117=0,"",SUMIFS(INPUT_DATA!AV:AV,INPUT_DATA!$A:$A,$C117,INPUT_DATA!$B:$B,"D"))</f>
        <v/>
      </c>
      <c r="AA117" s="207" t="str">
        <f t="shared" si="16"/>
        <v/>
      </c>
      <c r="AB117" s="206" t="str">
        <f>IF($C117=0,"",SUMIFS(INPUT_DATA!AX:AX,INPUT_DATA!$A:$A,$C117,INPUT_DATA!$B:$B,"D"))</f>
        <v/>
      </c>
      <c r="AC117" s="206" t="str">
        <f>IF($C117=0,"",SUMIFS(INPUT_DATA!AY:AY,INPUT_DATA!$A:$A,$C117,INPUT_DATA!$B:$B,"D"))</f>
        <v/>
      </c>
      <c r="AD117" s="206" t="str">
        <f>IF($C117=0,"",SUMIFS(INPUT_DATA!AZ:AZ,INPUT_DATA!$A:$A,$C117,INPUT_DATA!$B:$B,"D"))</f>
        <v/>
      </c>
      <c r="AE117" s="206" t="str">
        <f>IF($C117=0,"",SUMIFS(INPUT_DATA!BA:BA,INPUT_DATA!$A:$A,$C117,INPUT_DATA!$B:$B,"D"))</f>
        <v/>
      </c>
      <c r="AF117" s="206" t="str">
        <f>IF($C117=0,"",SUMIFS(INPUT_DATA!BB:BB,INPUT_DATA!$A:$A,$C117,INPUT_DATA!$B:$B,"D"))</f>
        <v/>
      </c>
      <c r="AG117" s="206" t="str">
        <f>IF($C117=0,"",SUMIFS(INPUT_DATA!BC:BC,INPUT_DATA!$A:$A,$C117,INPUT_DATA!$B:$B,"D"))</f>
        <v/>
      </c>
      <c r="AH117" s="206" t="str">
        <f>IF($C117=0,"",SUMIFS(INPUT_DATA!BD:BD,INPUT_DATA!$A:$A,$C117,INPUT_DATA!$B:$B,"D"))</f>
        <v/>
      </c>
      <c r="AI117" s="206" t="str">
        <f>IF($C117=0,"",SUMIFS(INPUT_DATA!BE:BE,INPUT_DATA!$A:$A,$C117,INPUT_DATA!$B:$B,"D"))</f>
        <v/>
      </c>
      <c r="AJ117" s="208" t="str">
        <f t="shared" si="17"/>
        <v/>
      </c>
      <c r="AK117" s="209" t="str">
        <f>IF($C117=0,"",SUMIFS(INPUT_DATA!BG:BG,INPUT_DATA!$A:$A,$C117,INPUT_DATA!$B:$B,"D"))</f>
        <v/>
      </c>
      <c r="AL117" s="209" t="str">
        <f>IF($C117=0,"",SUMIFS(INPUT_DATA!BH:BH,INPUT_DATA!$A:$A,$C117,INPUT_DATA!$B:$B,"D"))</f>
        <v/>
      </c>
      <c r="AM117" s="208" t="str">
        <f t="shared" si="18"/>
        <v/>
      </c>
      <c r="AN117" s="210" t="str">
        <f>IF($C117=0,"",SUMIFS(INPUT_DATA!BK:BK,INPUT_DATA!$A:$A,$C117,INPUT_DATA!$B:$B,"D"))</f>
        <v/>
      </c>
      <c r="AO117" s="211" t="str">
        <f t="shared" si="19"/>
        <v/>
      </c>
      <c r="AP117" s="212"/>
      <c r="AR117" s="211" t="str">
        <f t="shared" si="15"/>
        <v/>
      </c>
      <c r="AT117" s="203" t="str">
        <f>IF($C117=0,"",'02 - Monthly Asset Follow up'!E121+'02 - Monthly Asset Follow up'!F121-'02 - Monthly Asset Follow up'!V121+'02 - Monthly Asset Follow up'!Y121-H117)</f>
        <v/>
      </c>
      <c r="AU117" s="203" t="str">
        <f>IF($C117=0,"",'02 - Monthly Asset Follow up'!BB121+'02 - Monthly Asset Follow up'!BC121-'02 - Monthly Asset Follow up'!BR121+'02 - Monthly Asset Follow up'!BU121-AA117)</f>
        <v/>
      </c>
      <c r="AW117" s="215"/>
    </row>
    <row r="118" spans="2:49">
      <c r="B118" s="1573" t="str">
        <f t="shared" si="10"/>
        <v/>
      </c>
      <c r="C118" s="1574">
        <f>'02 - Monthly Asset Follow up'!B122</f>
        <v>0</v>
      </c>
      <c r="D118" s="212"/>
      <c r="E118" s="205" t="str">
        <f>IF($C118=0,"",SUMIFS(INPUT_DATA!AT:AT,INPUT_DATA!$A:$A,$C118,INPUT_DATA!$B:$B,"S"))</f>
        <v/>
      </c>
      <c r="F118" s="206" t="str">
        <f>IF($C118=0,"",SUMIFS(INPUT_DATA!AU:AU,INPUT_DATA!$A:$A,$C118,INPUT_DATA!$B:$B,"S"))</f>
        <v/>
      </c>
      <c r="G118" s="206" t="str">
        <f>IF($C118=0,"",SUMIFS(INPUT_DATA!AV:AV,INPUT_DATA!$A:$A,$C118,INPUT_DATA!$B:$B,"S"))</f>
        <v/>
      </c>
      <c r="H118" s="213" t="str">
        <f t="shared" si="11"/>
        <v/>
      </c>
      <c r="I118" s="206" t="str">
        <f>IF($C118=0,"",SUMIFS(INPUT_DATA!AX:AX,INPUT_DATA!$A:$A,$C118,INPUT_DATA!$B:$B,"S"))</f>
        <v/>
      </c>
      <c r="J118" s="206" t="str">
        <f>IF($C118=0,"",SUMIFS(INPUT_DATA!AY:AY,INPUT_DATA!$A:$A,$C118,INPUT_DATA!$B:$B,"S"))</f>
        <v/>
      </c>
      <c r="K118" s="206" t="str">
        <f>IF($C118=0,"",SUMIFS(INPUT_DATA!AZ:AZ,INPUT_DATA!$A:$A,$C118,INPUT_DATA!$B:$B,"S"))</f>
        <v/>
      </c>
      <c r="L118" s="206" t="str">
        <f>IF($C118=0,"",SUMIFS(INPUT_DATA!BA:BA,INPUT_DATA!$A:$A,$C118,INPUT_DATA!$B:$B,"S"))</f>
        <v/>
      </c>
      <c r="M118" s="206" t="str">
        <f>IF($C118=0,"",SUMIFS(INPUT_DATA!BB:BB,INPUT_DATA!$A:$A,$C118,INPUT_DATA!$B:$B,"S"))</f>
        <v/>
      </c>
      <c r="N118" s="206" t="str">
        <f>IF($C118=0,"",SUMIFS(INPUT_DATA!BC:BC,INPUT_DATA!$A:$A,$C118,INPUT_DATA!$B:$B,"S"))</f>
        <v/>
      </c>
      <c r="O118" s="206" t="str">
        <f>IF($C118=0,"",SUMIFS(INPUT_DATA!BD:BD,INPUT_DATA!$A:$A,$C118,INPUT_DATA!$B:$B,"S"))</f>
        <v/>
      </c>
      <c r="P118" s="206" t="str">
        <f>IF($C118=0,"",SUMIFS(INPUT_DATA!BE:BE,INPUT_DATA!$A:$A,$C118,INPUT_DATA!$B:$B,"S"))</f>
        <v/>
      </c>
      <c r="Q118" s="208" t="str">
        <f t="shared" si="12"/>
        <v/>
      </c>
      <c r="R118" s="209" t="str">
        <f>IF($C118=0,"",SUMIFS(INPUT_DATA!BG:BG,INPUT_DATA!$A:$A,$C118,INPUT_DATA!$B:$B,"S"))</f>
        <v/>
      </c>
      <c r="S118" s="209" t="str">
        <f>IF($C118=0,"",SUMIFS(INPUT_DATA!BH:BH,INPUT_DATA!$A:$A,$C118,INPUT_DATA!$B:$B,"S"))</f>
        <v/>
      </c>
      <c r="T118" s="208" t="str">
        <f t="shared" si="13"/>
        <v/>
      </c>
      <c r="U118" s="210" t="str">
        <f>IF($C118=0,"",SUMIFS(INPUT_DATA!BK:BK,INPUT_DATA!$A:$A,$C118,INPUT_DATA!$B:$B,"S"))</f>
        <v/>
      </c>
      <c r="V118" s="214" t="str">
        <f t="shared" si="14"/>
        <v/>
      </c>
      <c r="W118" s="212"/>
      <c r="X118" s="205" t="str">
        <f>IF($C118=0,"",SUMIFS(INPUT_DATA!AT:AT,INPUT_DATA!$A:$A,$C118,INPUT_DATA!$B:$B,"D"))</f>
        <v/>
      </c>
      <c r="Y118" s="206" t="str">
        <f>IF($C118=0,"",SUMIFS(INPUT_DATA!AU:AU,INPUT_DATA!$A:$A,$C118,INPUT_DATA!$B:$B,"D"))</f>
        <v/>
      </c>
      <c r="Z118" s="206" t="str">
        <f>IF($C118=0,"",SUMIFS(INPUT_DATA!AV:AV,INPUT_DATA!$A:$A,$C118,INPUT_DATA!$B:$B,"D"))</f>
        <v/>
      </c>
      <c r="AA118" s="207" t="str">
        <f t="shared" si="16"/>
        <v/>
      </c>
      <c r="AB118" s="206" t="str">
        <f>IF($C118=0,"",SUMIFS(INPUT_DATA!AX:AX,INPUT_DATA!$A:$A,$C118,INPUT_DATA!$B:$B,"D"))</f>
        <v/>
      </c>
      <c r="AC118" s="206" t="str">
        <f>IF($C118=0,"",SUMIFS(INPUT_DATA!AY:AY,INPUT_DATA!$A:$A,$C118,INPUT_DATA!$B:$B,"D"))</f>
        <v/>
      </c>
      <c r="AD118" s="206" t="str">
        <f>IF($C118=0,"",SUMIFS(INPUT_DATA!AZ:AZ,INPUT_DATA!$A:$A,$C118,INPUT_DATA!$B:$B,"D"))</f>
        <v/>
      </c>
      <c r="AE118" s="206" t="str">
        <f>IF($C118=0,"",SUMIFS(INPUT_DATA!BA:BA,INPUT_DATA!$A:$A,$C118,INPUT_DATA!$B:$B,"D"))</f>
        <v/>
      </c>
      <c r="AF118" s="206" t="str">
        <f>IF($C118=0,"",SUMIFS(INPUT_DATA!BB:BB,INPUT_DATA!$A:$A,$C118,INPUT_DATA!$B:$B,"D"))</f>
        <v/>
      </c>
      <c r="AG118" s="206" t="str">
        <f>IF($C118=0,"",SUMIFS(INPUT_DATA!BC:BC,INPUT_DATA!$A:$A,$C118,INPUT_DATA!$B:$B,"D"))</f>
        <v/>
      </c>
      <c r="AH118" s="206" t="str">
        <f>IF($C118=0,"",SUMIFS(INPUT_DATA!BD:BD,INPUT_DATA!$A:$A,$C118,INPUT_DATA!$B:$B,"D"))</f>
        <v/>
      </c>
      <c r="AI118" s="206" t="str">
        <f>IF($C118=0,"",SUMIFS(INPUT_DATA!BE:BE,INPUT_DATA!$A:$A,$C118,INPUT_DATA!$B:$B,"D"))</f>
        <v/>
      </c>
      <c r="AJ118" s="208" t="str">
        <f t="shared" si="17"/>
        <v/>
      </c>
      <c r="AK118" s="209" t="str">
        <f>IF($C118=0,"",SUMIFS(INPUT_DATA!BG:BG,INPUT_DATA!$A:$A,$C118,INPUT_DATA!$B:$B,"D"))</f>
        <v/>
      </c>
      <c r="AL118" s="209" t="str">
        <f>IF($C118=0,"",SUMIFS(INPUT_DATA!BH:BH,INPUT_DATA!$A:$A,$C118,INPUT_DATA!$B:$B,"D"))</f>
        <v/>
      </c>
      <c r="AM118" s="208" t="str">
        <f t="shared" si="18"/>
        <v/>
      </c>
      <c r="AN118" s="210" t="str">
        <f>IF($C118=0,"",SUMIFS(INPUT_DATA!BK:BK,INPUT_DATA!$A:$A,$C118,INPUT_DATA!$B:$B,"D"))</f>
        <v/>
      </c>
      <c r="AO118" s="211" t="str">
        <f t="shared" si="19"/>
        <v/>
      </c>
      <c r="AP118" s="212"/>
      <c r="AR118" s="211" t="str">
        <f t="shared" si="15"/>
        <v/>
      </c>
      <c r="AT118" s="203" t="str">
        <f>IF($C118=0,"",'02 - Monthly Asset Follow up'!E122+'02 - Monthly Asset Follow up'!F122-'02 - Monthly Asset Follow up'!V122+'02 - Monthly Asset Follow up'!Y122-H118)</f>
        <v/>
      </c>
      <c r="AU118" s="203" t="str">
        <f>IF($C118=0,"",'02 - Monthly Asset Follow up'!BB122+'02 - Monthly Asset Follow up'!BC122-'02 - Monthly Asset Follow up'!BR122+'02 - Monthly Asset Follow up'!BU122-AA118)</f>
        <v/>
      </c>
      <c r="AW118" s="215"/>
    </row>
    <row r="119" spans="2:49">
      <c r="B119" s="1573" t="str">
        <f t="shared" si="10"/>
        <v/>
      </c>
      <c r="C119" s="1574">
        <f>'02 - Monthly Asset Follow up'!B123</f>
        <v>0</v>
      </c>
      <c r="D119" s="212"/>
      <c r="E119" s="205" t="str">
        <f>IF($C119=0,"",SUMIFS(INPUT_DATA!AT:AT,INPUT_DATA!$A:$A,$C119,INPUT_DATA!$B:$B,"S"))</f>
        <v/>
      </c>
      <c r="F119" s="206" t="str">
        <f>IF($C119=0,"",SUMIFS(INPUT_DATA!AU:AU,INPUT_DATA!$A:$A,$C119,INPUT_DATA!$B:$B,"S"))</f>
        <v/>
      </c>
      <c r="G119" s="206" t="str">
        <f>IF($C119=0,"",SUMIFS(INPUT_DATA!AV:AV,INPUT_DATA!$A:$A,$C119,INPUT_DATA!$B:$B,"S"))</f>
        <v/>
      </c>
      <c r="H119" s="213" t="str">
        <f t="shared" si="11"/>
        <v/>
      </c>
      <c r="I119" s="206" t="str">
        <f>IF($C119=0,"",SUMIFS(INPUT_DATA!AX:AX,INPUT_DATA!$A:$A,$C119,INPUT_DATA!$B:$B,"S"))</f>
        <v/>
      </c>
      <c r="J119" s="206" t="str">
        <f>IF($C119=0,"",SUMIFS(INPUT_DATA!AY:AY,INPUT_DATA!$A:$A,$C119,INPUT_DATA!$B:$B,"S"))</f>
        <v/>
      </c>
      <c r="K119" s="206" t="str">
        <f>IF($C119=0,"",SUMIFS(INPUT_DATA!AZ:AZ,INPUT_DATA!$A:$A,$C119,INPUT_DATA!$B:$B,"S"))</f>
        <v/>
      </c>
      <c r="L119" s="206" t="str">
        <f>IF($C119=0,"",SUMIFS(INPUT_DATA!BA:BA,INPUT_DATA!$A:$A,$C119,INPUT_DATA!$B:$B,"S"))</f>
        <v/>
      </c>
      <c r="M119" s="206" t="str">
        <f>IF($C119=0,"",SUMIFS(INPUT_DATA!BB:BB,INPUT_DATA!$A:$A,$C119,INPUT_DATA!$B:$B,"S"))</f>
        <v/>
      </c>
      <c r="N119" s="206" t="str">
        <f>IF($C119=0,"",SUMIFS(INPUT_DATA!BC:BC,INPUT_DATA!$A:$A,$C119,INPUT_DATA!$B:$B,"S"))</f>
        <v/>
      </c>
      <c r="O119" s="206" t="str">
        <f>IF($C119=0,"",SUMIFS(INPUT_DATA!BD:BD,INPUT_DATA!$A:$A,$C119,INPUT_DATA!$B:$B,"S"))</f>
        <v/>
      </c>
      <c r="P119" s="206" t="str">
        <f>IF($C119=0,"",SUMIFS(INPUT_DATA!BE:BE,INPUT_DATA!$A:$A,$C119,INPUT_DATA!$B:$B,"S"))</f>
        <v/>
      </c>
      <c r="Q119" s="208" t="str">
        <f t="shared" si="12"/>
        <v/>
      </c>
      <c r="R119" s="209" t="str">
        <f>IF($C119=0,"",SUMIFS(INPUT_DATA!BG:BG,INPUT_DATA!$A:$A,$C119,INPUT_DATA!$B:$B,"S"))</f>
        <v/>
      </c>
      <c r="S119" s="209" t="str">
        <f>IF($C119=0,"",SUMIFS(INPUT_DATA!BH:BH,INPUT_DATA!$A:$A,$C119,INPUT_DATA!$B:$B,"S"))</f>
        <v/>
      </c>
      <c r="T119" s="208" t="str">
        <f t="shared" si="13"/>
        <v/>
      </c>
      <c r="U119" s="210" t="str">
        <f>IF($C119=0,"",SUMIFS(INPUT_DATA!BK:BK,INPUT_DATA!$A:$A,$C119,INPUT_DATA!$B:$B,"S"))</f>
        <v/>
      </c>
      <c r="V119" s="214" t="str">
        <f t="shared" si="14"/>
        <v/>
      </c>
      <c r="W119" s="212"/>
      <c r="X119" s="205" t="str">
        <f>IF($C119=0,"",SUMIFS(INPUT_DATA!AT:AT,INPUT_DATA!$A:$A,$C119,INPUT_DATA!$B:$B,"D"))</f>
        <v/>
      </c>
      <c r="Y119" s="206" t="str">
        <f>IF($C119=0,"",SUMIFS(INPUT_DATA!AU:AU,INPUT_DATA!$A:$A,$C119,INPUT_DATA!$B:$B,"D"))</f>
        <v/>
      </c>
      <c r="Z119" s="206" t="str">
        <f>IF($C119=0,"",SUMIFS(INPUT_DATA!AV:AV,INPUT_DATA!$A:$A,$C119,INPUT_DATA!$B:$B,"D"))</f>
        <v/>
      </c>
      <c r="AA119" s="207" t="str">
        <f t="shared" si="16"/>
        <v/>
      </c>
      <c r="AB119" s="206" t="str">
        <f>IF($C119=0,"",SUMIFS(INPUT_DATA!AX:AX,INPUT_DATA!$A:$A,$C119,INPUT_DATA!$B:$B,"D"))</f>
        <v/>
      </c>
      <c r="AC119" s="206" t="str">
        <f>IF($C119=0,"",SUMIFS(INPUT_DATA!AY:AY,INPUT_DATA!$A:$A,$C119,INPUT_DATA!$B:$B,"D"))</f>
        <v/>
      </c>
      <c r="AD119" s="206" t="str">
        <f>IF($C119=0,"",SUMIFS(INPUT_DATA!AZ:AZ,INPUT_DATA!$A:$A,$C119,INPUT_DATA!$B:$B,"D"))</f>
        <v/>
      </c>
      <c r="AE119" s="206" t="str">
        <f>IF($C119=0,"",SUMIFS(INPUT_DATA!BA:BA,INPUT_DATA!$A:$A,$C119,INPUT_DATA!$B:$B,"D"))</f>
        <v/>
      </c>
      <c r="AF119" s="206" t="str">
        <f>IF($C119=0,"",SUMIFS(INPUT_DATA!BB:BB,INPUT_DATA!$A:$A,$C119,INPUT_DATA!$B:$B,"D"))</f>
        <v/>
      </c>
      <c r="AG119" s="206" t="str">
        <f>IF($C119=0,"",SUMIFS(INPUT_DATA!BC:BC,INPUT_DATA!$A:$A,$C119,INPUT_DATA!$B:$B,"D"))</f>
        <v/>
      </c>
      <c r="AH119" s="206" t="str">
        <f>IF($C119=0,"",SUMIFS(INPUT_DATA!BD:BD,INPUT_DATA!$A:$A,$C119,INPUT_DATA!$B:$B,"D"))</f>
        <v/>
      </c>
      <c r="AI119" s="206" t="str">
        <f>IF($C119=0,"",SUMIFS(INPUT_DATA!BE:BE,INPUT_DATA!$A:$A,$C119,INPUT_DATA!$B:$B,"D"))</f>
        <v/>
      </c>
      <c r="AJ119" s="208" t="str">
        <f t="shared" si="17"/>
        <v/>
      </c>
      <c r="AK119" s="209" t="str">
        <f>IF($C119=0,"",SUMIFS(INPUT_DATA!BG:BG,INPUT_DATA!$A:$A,$C119,INPUT_DATA!$B:$B,"D"))</f>
        <v/>
      </c>
      <c r="AL119" s="209" t="str">
        <f>IF($C119=0,"",SUMIFS(INPUT_DATA!BH:BH,INPUT_DATA!$A:$A,$C119,INPUT_DATA!$B:$B,"D"))</f>
        <v/>
      </c>
      <c r="AM119" s="208" t="str">
        <f t="shared" si="18"/>
        <v/>
      </c>
      <c r="AN119" s="210" t="str">
        <f>IF($C119=0,"",SUMIFS(INPUT_DATA!BK:BK,INPUT_DATA!$A:$A,$C119,INPUT_DATA!$B:$B,"D"))</f>
        <v/>
      </c>
      <c r="AO119" s="211" t="str">
        <f t="shared" si="19"/>
        <v/>
      </c>
      <c r="AP119" s="212"/>
      <c r="AR119" s="211" t="str">
        <f t="shared" si="15"/>
        <v/>
      </c>
      <c r="AT119" s="203" t="str">
        <f>IF($C119=0,"",'02 - Monthly Asset Follow up'!E123+'02 - Monthly Asset Follow up'!F123-'02 - Monthly Asset Follow up'!V123+'02 - Monthly Asset Follow up'!Y123-H119)</f>
        <v/>
      </c>
      <c r="AU119" s="203" t="str">
        <f>IF($C119=0,"",'02 - Monthly Asset Follow up'!BB123+'02 - Monthly Asset Follow up'!BC123-'02 - Monthly Asset Follow up'!BR123+'02 - Monthly Asset Follow up'!BU123-AA119)</f>
        <v/>
      </c>
      <c r="AW119" s="215"/>
    </row>
    <row r="120" spans="2:49">
      <c r="B120" s="1573" t="str">
        <f t="shared" si="10"/>
        <v/>
      </c>
      <c r="C120" s="1574">
        <f>'02 - Monthly Asset Follow up'!B124</f>
        <v>0</v>
      </c>
      <c r="D120" s="212"/>
      <c r="E120" s="205" t="str">
        <f>IF($C120=0,"",SUMIFS(INPUT_DATA!AT:AT,INPUT_DATA!$A:$A,$C120,INPUT_DATA!$B:$B,"S"))</f>
        <v/>
      </c>
      <c r="F120" s="206" t="str">
        <f>IF($C120=0,"",SUMIFS(INPUT_DATA!AU:AU,INPUT_DATA!$A:$A,$C120,INPUT_DATA!$B:$B,"S"))</f>
        <v/>
      </c>
      <c r="G120" s="206" t="str">
        <f>IF($C120=0,"",SUMIFS(INPUT_DATA!AV:AV,INPUT_DATA!$A:$A,$C120,INPUT_DATA!$B:$B,"S"))</f>
        <v/>
      </c>
      <c r="H120" s="213" t="str">
        <f t="shared" si="11"/>
        <v/>
      </c>
      <c r="I120" s="206" t="str">
        <f>IF($C120=0,"",SUMIFS(INPUT_DATA!AX:AX,INPUT_DATA!$A:$A,$C120,INPUT_DATA!$B:$B,"S"))</f>
        <v/>
      </c>
      <c r="J120" s="206" t="str">
        <f>IF($C120=0,"",SUMIFS(INPUT_DATA!AY:AY,INPUT_DATA!$A:$A,$C120,INPUT_DATA!$B:$B,"S"))</f>
        <v/>
      </c>
      <c r="K120" s="206" t="str">
        <f>IF($C120=0,"",SUMIFS(INPUT_DATA!AZ:AZ,INPUT_DATA!$A:$A,$C120,INPUT_DATA!$B:$B,"S"))</f>
        <v/>
      </c>
      <c r="L120" s="206" t="str">
        <f>IF($C120=0,"",SUMIFS(INPUT_DATA!BA:BA,INPUT_DATA!$A:$A,$C120,INPUT_DATA!$B:$B,"S"))</f>
        <v/>
      </c>
      <c r="M120" s="206" t="str">
        <f>IF($C120=0,"",SUMIFS(INPUT_DATA!BB:BB,INPUT_DATA!$A:$A,$C120,INPUT_DATA!$B:$B,"S"))</f>
        <v/>
      </c>
      <c r="N120" s="206" t="str">
        <f>IF($C120=0,"",SUMIFS(INPUT_DATA!BC:BC,INPUT_DATA!$A:$A,$C120,INPUT_DATA!$B:$B,"S"))</f>
        <v/>
      </c>
      <c r="O120" s="206" t="str">
        <f>IF($C120=0,"",SUMIFS(INPUT_DATA!BD:BD,INPUT_DATA!$A:$A,$C120,INPUT_DATA!$B:$B,"S"))</f>
        <v/>
      </c>
      <c r="P120" s="206" t="str">
        <f>IF($C120=0,"",SUMIFS(INPUT_DATA!BE:BE,INPUT_DATA!$A:$A,$C120,INPUT_DATA!$B:$B,"S"))</f>
        <v/>
      </c>
      <c r="Q120" s="208" t="str">
        <f t="shared" si="12"/>
        <v/>
      </c>
      <c r="R120" s="209" t="str">
        <f>IF($C120=0,"",SUMIFS(INPUT_DATA!BG:BG,INPUT_DATA!$A:$A,$C120,INPUT_DATA!$B:$B,"S"))</f>
        <v/>
      </c>
      <c r="S120" s="209" t="str">
        <f>IF($C120=0,"",SUMIFS(INPUT_DATA!BH:BH,INPUT_DATA!$A:$A,$C120,INPUT_DATA!$B:$B,"S"))</f>
        <v/>
      </c>
      <c r="T120" s="208" t="str">
        <f t="shared" si="13"/>
        <v/>
      </c>
      <c r="U120" s="210" t="str">
        <f>IF($C120=0,"",SUMIFS(INPUT_DATA!BK:BK,INPUT_DATA!$A:$A,$C120,INPUT_DATA!$B:$B,"S"))</f>
        <v/>
      </c>
      <c r="V120" s="214" t="str">
        <f t="shared" si="14"/>
        <v/>
      </c>
      <c r="W120" s="212"/>
      <c r="X120" s="205" t="str">
        <f>IF($C120=0,"",SUMIFS(INPUT_DATA!AT:AT,INPUT_DATA!$A:$A,$C120,INPUT_DATA!$B:$B,"D"))</f>
        <v/>
      </c>
      <c r="Y120" s="206" t="str">
        <f>IF($C120=0,"",SUMIFS(INPUT_DATA!AU:AU,INPUT_DATA!$A:$A,$C120,INPUT_DATA!$B:$B,"D"))</f>
        <v/>
      </c>
      <c r="Z120" s="206" t="str">
        <f>IF($C120=0,"",SUMIFS(INPUT_DATA!AV:AV,INPUT_DATA!$A:$A,$C120,INPUT_DATA!$B:$B,"D"))</f>
        <v/>
      </c>
      <c r="AA120" s="207" t="str">
        <f t="shared" si="16"/>
        <v/>
      </c>
      <c r="AB120" s="206" t="str">
        <f>IF($C120=0,"",SUMIFS(INPUT_DATA!AX:AX,INPUT_DATA!$A:$A,$C120,INPUT_DATA!$B:$B,"D"))</f>
        <v/>
      </c>
      <c r="AC120" s="206" t="str">
        <f>IF($C120=0,"",SUMIFS(INPUT_DATA!AY:AY,INPUT_DATA!$A:$A,$C120,INPUT_DATA!$B:$B,"D"))</f>
        <v/>
      </c>
      <c r="AD120" s="206" t="str">
        <f>IF($C120=0,"",SUMIFS(INPUT_DATA!AZ:AZ,INPUT_DATA!$A:$A,$C120,INPUT_DATA!$B:$B,"D"))</f>
        <v/>
      </c>
      <c r="AE120" s="206" t="str">
        <f>IF($C120=0,"",SUMIFS(INPUT_DATA!BA:BA,INPUT_DATA!$A:$A,$C120,INPUT_DATA!$B:$B,"D"))</f>
        <v/>
      </c>
      <c r="AF120" s="206" t="str">
        <f>IF($C120=0,"",SUMIFS(INPUT_DATA!BB:BB,INPUT_DATA!$A:$A,$C120,INPUT_DATA!$B:$B,"D"))</f>
        <v/>
      </c>
      <c r="AG120" s="206" t="str">
        <f>IF($C120=0,"",SUMIFS(INPUT_DATA!BC:BC,INPUT_DATA!$A:$A,$C120,INPUT_DATA!$B:$B,"D"))</f>
        <v/>
      </c>
      <c r="AH120" s="206" t="str">
        <f>IF($C120=0,"",SUMIFS(INPUT_DATA!BD:BD,INPUT_DATA!$A:$A,$C120,INPUT_DATA!$B:$B,"D"))</f>
        <v/>
      </c>
      <c r="AI120" s="206" t="str">
        <f>IF($C120=0,"",SUMIFS(INPUT_DATA!BE:BE,INPUT_DATA!$A:$A,$C120,INPUT_DATA!$B:$B,"D"))</f>
        <v/>
      </c>
      <c r="AJ120" s="208" t="str">
        <f t="shared" si="17"/>
        <v/>
      </c>
      <c r="AK120" s="209" t="str">
        <f>IF($C120=0,"",SUMIFS(INPUT_DATA!BG:BG,INPUT_DATA!$A:$A,$C120,INPUT_DATA!$B:$B,"D"))</f>
        <v/>
      </c>
      <c r="AL120" s="209" t="str">
        <f>IF($C120=0,"",SUMIFS(INPUT_DATA!BH:BH,INPUT_DATA!$A:$A,$C120,INPUT_DATA!$B:$B,"D"))</f>
        <v/>
      </c>
      <c r="AM120" s="208" t="str">
        <f t="shared" si="18"/>
        <v/>
      </c>
      <c r="AN120" s="210" t="str">
        <f>IF($C120=0,"",SUMIFS(INPUT_DATA!BK:BK,INPUT_DATA!$A:$A,$C120,INPUT_DATA!$B:$B,"D"))</f>
        <v/>
      </c>
      <c r="AO120" s="211" t="str">
        <f t="shared" si="19"/>
        <v/>
      </c>
      <c r="AP120" s="212"/>
      <c r="AR120" s="211" t="str">
        <f t="shared" si="15"/>
        <v/>
      </c>
      <c r="AT120" s="203" t="str">
        <f>IF($C120=0,"",'02 - Monthly Asset Follow up'!E124+'02 - Monthly Asset Follow up'!F124-'02 - Monthly Asset Follow up'!V124+'02 - Monthly Asset Follow up'!Y124-H120)</f>
        <v/>
      </c>
      <c r="AU120" s="203" t="str">
        <f>IF($C120=0,"",'02 - Monthly Asset Follow up'!BB124+'02 - Monthly Asset Follow up'!BC124-'02 - Monthly Asset Follow up'!BR124+'02 - Monthly Asset Follow up'!BU124-AA120)</f>
        <v/>
      </c>
      <c r="AW120" s="215"/>
    </row>
    <row r="121" spans="2:49" ht="13.5" thickBot="1">
      <c r="B121" s="1575" t="str">
        <f t="shared" si="10"/>
        <v/>
      </c>
      <c r="C121" s="1576">
        <f>'02 - Monthly Asset Follow up'!B125</f>
        <v>0</v>
      </c>
      <c r="D121" s="212"/>
      <c r="E121" s="216" t="str">
        <f>IF($C121=0,"",SUMIFS(INPUT_DATA!AT:AT,INPUT_DATA!$A:$A,$C121,INPUT_DATA!$B:$B,"S"))</f>
        <v/>
      </c>
      <c r="F121" s="217" t="str">
        <f>IF($C121=0,"",SUMIFS(INPUT_DATA!AU:AU,INPUT_DATA!$A:$A,$C121,INPUT_DATA!$B:$B,"S"))</f>
        <v/>
      </c>
      <c r="G121" s="218" t="str">
        <f>IF($C121=0,"",SUMIFS(INPUT_DATA!AV:AV,INPUT_DATA!$A:$A,$C121,INPUT_DATA!$B:$B,"S"))</f>
        <v/>
      </c>
      <c r="H121" s="219" t="str">
        <f t="shared" si="11"/>
        <v/>
      </c>
      <c r="I121" s="217" t="str">
        <f>IF($C121=0,"",SUMIFS(INPUT_DATA!AX:AX,INPUT_DATA!$A:$A,$C121,INPUT_DATA!$B:$B,"S"))</f>
        <v/>
      </c>
      <c r="J121" s="217" t="str">
        <f>IF($C121=0,"",SUMIFS(INPUT_DATA!AY:AY,INPUT_DATA!$A:$A,$C121,INPUT_DATA!$B:$B,"S"))</f>
        <v/>
      </c>
      <c r="K121" s="217" t="str">
        <f>IF($C121=0,"",SUMIFS(INPUT_DATA!AZ:AZ,INPUT_DATA!$A:$A,$C121,INPUT_DATA!$B:$B,"S"))</f>
        <v/>
      </c>
      <c r="L121" s="217" t="str">
        <f>IF($C121=0,"",SUMIFS(INPUT_DATA!BA:BA,INPUT_DATA!$A:$A,$C121,INPUT_DATA!$B:$B,"S"))</f>
        <v/>
      </c>
      <c r="M121" s="217" t="str">
        <f>IF($C121=0,"",SUMIFS(INPUT_DATA!BB:BB,INPUT_DATA!$A:$A,$C121,INPUT_DATA!$B:$B,"S"))</f>
        <v/>
      </c>
      <c r="N121" s="217" t="str">
        <f>IF($C121=0,"",SUMIFS(INPUT_DATA!BC:BC,INPUT_DATA!$A:$A,$C121,INPUT_DATA!$B:$B,"S"))</f>
        <v/>
      </c>
      <c r="O121" s="217" t="str">
        <f>IF($C121=0,"",SUMIFS(INPUT_DATA!BD:BD,INPUT_DATA!$A:$A,$C121,INPUT_DATA!$B:$B,"S"))</f>
        <v/>
      </c>
      <c r="P121" s="217" t="str">
        <f>IF($C121=0,"",SUMIFS(INPUT_DATA!BE:BE,INPUT_DATA!$A:$A,$C121,INPUT_DATA!$B:$B,"S"))</f>
        <v/>
      </c>
      <c r="Q121" s="220" t="str">
        <f t="shared" si="12"/>
        <v/>
      </c>
      <c r="R121" s="209" t="str">
        <f>IF($C121=0,"",SUMIFS(INPUT_DATA!BG:BG,INPUT_DATA!$A:$A,$C121,INPUT_DATA!$B:$B,"S"))</f>
        <v/>
      </c>
      <c r="S121" s="209" t="str">
        <f>IF($C121=0,"",SUMIFS(INPUT_DATA!BH:BH,INPUT_DATA!$A:$A,$C121,INPUT_DATA!$B:$B,"S"))</f>
        <v/>
      </c>
      <c r="T121" s="208" t="str">
        <f t="shared" si="13"/>
        <v/>
      </c>
      <c r="U121" s="210" t="str">
        <f>IF($C121=0,"",SUMIFS(INPUT_DATA!BK:BK,INPUT_DATA!$A:$A,$C121,INPUT_DATA!$B:$B,"S"))</f>
        <v/>
      </c>
      <c r="V121" s="221" t="str">
        <f t="shared" si="14"/>
        <v/>
      </c>
      <c r="W121" s="212"/>
      <c r="X121" s="216" t="str">
        <f>IF($C121=0,"",SUMIFS(INPUT_DATA!AT:AT,INPUT_DATA!$A:$A,$C121,INPUT_DATA!$B:$B,"D"))</f>
        <v/>
      </c>
      <c r="Y121" s="217" t="str">
        <f>IF($C121=0,"",SUMIFS(INPUT_DATA!AU:AU,INPUT_DATA!$A:$A,$C121,INPUT_DATA!$B:$B,"D"))</f>
        <v/>
      </c>
      <c r="Z121" s="218" t="str">
        <f>IF($C121=0,"",SUMIFS(INPUT_DATA!AV:AV,INPUT_DATA!$A:$A,$C121,INPUT_DATA!$B:$B,"D"))</f>
        <v/>
      </c>
      <c r="AA121" s="222" t="str">
        <f>IF($C121=0,"",X121+Y121+Z121)</f>
        <v/>
      </c>
      <c r="AB121" s="217" t="str">
        <f>IF($C121=0,"",SUMIFS(INPUT_DATA!AX:AX,INPUT_DATA!$A:$A,$C121,INPUT_DATA!$B:$B,"D"))</f>
        <v/>
      </c>
      <c r="AC121" s="217" t="str">
        <f>IF($C121=0,"",SUMIFS(INPUT_DATA!AY:AY,INPUT_DATA!$A:$A,$C121,INPUT_DATA!$B:$B,"D"))</f>
        <v/>
      </c>
      <c r="AD121" s="217" t="str">
        <f>IF($C121=0,"",SUMIFS(INPUT_DATA!AZ:AZ,INPUT_DATA!$A:$A,$C121,INPUT_DATA!$B:$B,"D"))</f>
        <v/>
      </c>
      <c r="AE121" s="217" t="str">
        <f>IF($C121=0,"",SUMIFS(INPUT_DATA!BA:BA,INPUT_DATA!$A:$A,$C121,INPUT_DATA!$B:$B,"D"))</f>
        <v/>
      </c>
      <c r="AF121" s="217" t="str">
        <f>IF($C121=0,"",SUMIFS(INPUT_DATA!BB:BB,INPUT_DATA!$A:$A,$C121,INPUT_DATA!$B:$B,"D"))</f>
        <v/>
      </c>
      <c r="AG121" s="217" t="str">
        <f>IF($C121=0,"",SUMIFS(INPUT_DATA!BC:BC,INPUT_DATA!$A:$A,$C121,INPUT_DATA!$B:$B,"D"))</f>
        <v/>
      </c>
      <c r="AH121" s="217" t="str">
        <f>IF($C121=0,"",SUMIFS(INPUT_DATA!BD:BD,INPUT_DATA!$A:$A,$C121,INPUT_DATA!$B:$B,"D"))</f>
        <v/>
      </c>
      <c r="AI121" s="217" t="str">
        <f>IF($C121=0,"",SUMIFS(INPUT_DATA!BE:BE,INPUT_DATA!$A:$A,$C121,INPUT_DATA!$B:$B,"D"))</f>
        <v/>
      </c>
      <c r="AJ121" s="223" t="str">
        <f>IF($C121=0,"",AB121+AC121+AD121+AE121+AF121+AG121+AH121+AI121)</f>
        <v/>
      </c>
      <c r="AK121" s="224" t="str">
        <f>IF($C121=0,"",SUMIFS(INPUT_DATA!BG:BG,INPUT_DATA!$A:$A,$C121,INPUT_DATA!$B:$B,"D"))</f>
        <v/>
      </c>
      <c r="AL121" s="224" t="str">
        <f>IF($C121=0,"",SUMIFS(INPUT_DATA!BH:BH,INPUT_DATA!$A:$A,$C121,INPUT_DATA!$B:$B,"D"))</f>
        <v/>
      </c>
      <c r="AM121" s="220" t="str">
        <f>IF($C121=0,"",AA121+AJ121+AK121)</f>
        <v/>
      </c>
      <c r="AN121" s="225" t="str">
        <f>IF($C121=0,"",SUMIFS(INPUT_DATA!BK:BK,INPUT_DATA!$A:$A,$C121,INPUT_DATA!$B:$B,"D"))</f>
        <v/>
      </c>
      <c r="AO121" s="226" t="str">
        <f>IF($C121=0,"",AM121-AN121)</f>
        <v/>
      </c>
      <c r="AP121" s="212"/>
      <c r="AR121" s="226" t="str">
        <f t="shared" si="15"/>
        <v/>
      </c>
      <c r="AT121" s="203" t="str">
        <f>IF($C121=0,"",'02 - Monthly Asset Follow up'!E125+'02 - Monthly Asset Follow up'!F125-'02 - Monthly Asset Follow up'!V125+'02 - Monthly Asset Follow up'!Y125-H121)</f>
        <v/>
      </c>
      <c r="AU121" s="227" t="str">
        <f>IF($C121=0,"",'02 - Monthly Asset Follow up'!BB125+'02 - Monthly Asset Follow up'!BC125-'02 - Monthly Asset Follow up'!BR125+'02 - Monthly Asset Follow up'!BU125-AA121)</f>
        <v/>
      </c>
      <c r="AW121" s="228"/>
    </row>
  </sheetData>
  <conditionalFormatting sqref="B14:C121">
    <cfRule type="cellIs" dxfId="56" priority="1" operator="lessThanOrEqual">
      <formula>0</formula>
    </cfRule>
  </conditionalFormatting>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911BA-0EAB-40A3-976B-059E02635F7A}">
  <sheetPr codeName="Sheet5">
    <tabColor theme="9" tint="0.59999389629810485"/>
  </sheetPr>
  <dimension ref="B1:BG83"/>
  <sheetViews>
    <sheetView showGridLines="0" zoomScale="80" zoomScaleNormal="80" workbookViewId="0">
      <selection activeCell="P4" sqref="P4:AE5"/>
    </sheetView>
  </sheetViews>
  <sheetFormatPr defaultColWidth="9.140625" defaultRowHeight="15"/>
  <cols>
    <col min="1" max="1" width="3" customWidth="1"/>
    <col min="2" max="2" width="18" bestFit="1" customWidth="1"/>
    <col min="3" max="3" width="17.42578125" style="1241" customWidth="1"/>
    <col min="4" max="7" width="17.42578125" customWidth="1"/>
    <col min="8" max="8" width="18.85546875" style="1241" customWidth="1"/>
    <col min="9" max="12" width="18.85546875" customWidth="1"/>
    <col min="13" max="13" width="16.7109375" style="1241" customWidth="1"/>
    <col min="14" max="17" width="16.7109375" customWidth="1"/>
    <col min="18" max="18" width="15.85546875" style="1241" customWidth="1"/>
    <col min="19" max="22" width="15.85546875" customWidth="1"/>
    <col min="23" max="25" width="20.140625" customWidth="1"/>
    <col min="26" max="26" width="20.140625" style="1298" customWidth="1"/>
    <col min="27" max="27" width="20.140625" style="1239" customWidth="1"/>
    <col min="28" max="32" width="20.140625" customWidth="1"/>
    <col min="33" max="33" width="20.140625" style="1298" customWidth="1"/>
    <col min="34" max="34" width="20.140625" style="1239" customWidth="1"/>
    <col min="35" max="35" width="20.140625" customWidth="1"/>
    <col min="36" max="36" width="20.140625" style="1241" customWidth="1"/>
    <col min="37" max="38" width="20.140625" customWidth="1"/>
    <col min="39" max="39" width="40.42578125" customWidth="1"/>
    <col min="40" max="40" width="20.140625" style="1298" customWidth="1"/>
    <col min="41" max="41" width="20.140625" style="1239" customWidth="1"/>
    <col min="42" max="42" width="20.140625" customWidth="1"/>
    <col min="43" max="43" width="20.140625" style="1241" customWidth="1"/>
    <col min="44" max="44" width="20.140625" customWidth="1"/>
    <col min="45" max="45" width="20.140625" style="1241" customWidth="1"/>
    <col min="46" max="58" width="20.140625" customWidth="1"/>
    <col min="59" max="59" width="2.42578125" customWidth="1"/>
    <col min="61" max="61" width="20.140625" customWidth="1"/>
    <col min="63" max="63" width="12.42578125" bestFit="1" customWidth="1"/>
    <col min="64" max="64" width="14.85546875" bestFit="1" customWidth="1"/>
    <col min="66" max="66" width="20.140625" customWidth="1"/>
  </cols>
  <sheetData>
    <row r="1" spans="2:59" s="170" customFormat="1" ht="12.75">
      <c r="C1" s="1269"/>
      <c r="H1" s="1269"/>
      <c r="M1" s="1269"/>
      <c r="R1" s="1269"/>
      <c r="Z1" s="1293"/>
      <c r="AA1" s="171"/>
      <c r="AG1" s="1293"/>
      <c r="AH1" s="171"/>
      <c r="AJ1" s="1269"/>
      <c r="AN1" s="1293"/>
      <c r="AO1" s="171"/>
      <c r="AQ1" s="1269"/>
      <c r="AS1" s="1269"/>
    </row>
    <row r="2" spans="2:59" s="170" customFormat="1" ht="12.75">
      <c r="C2" s="1269"/>
      <c r="H2" s="1269"/>
      <c r="M2" s="1269"/>
      <c r="R2" s="1269"/>
      <c r="Z2" s="1293"/>
      <c r="AA2" s="171"/>
      <c r="AG2" s="1293"/>
      <c r="AH2" s="171"/>
      <c r="AJ2" s="1269"/>
      <c r="AN2" s="1293"/>
      <c r="AO2" s="171"/>
      <c r="AQ2" s="1269"/>
      <c r="AS2" s="1269"/>
    </row>
    <row r="3" spans="2:59" s="170" customFormat="1" ht="12.75">
      <c r="C3" s="1269"/>
      <c r="H3" s="1269"/>
      <c r="M3" s="1269"/>
      <c r="R3" s="1269"/>
      <c r="Z3" s="1293"/>
      <c r="AA3" s="171"/>
      <c r="AG3" s="1293"/>
      <c r="AH3" s="171"/>
      <c r="AJ3" s="1213" t="s">
        <v>99</v>
      </c>
      <c r="AK3" s="1213">
        <f>'00 - Cover'!$F$17</f>
        <v>46265</v>
      </c>
      <c r="AN3" s="1293"/>
      <c r="AO3" s="171"/>
      <c r="AQ3" s="1269"/>
      <c r="AS3" s="1269"/>
      <c r="AT3" s="171"/>
      <c r="AU3" s="171"/>
      <c r="AV3" s="171"/>
      <c r="AW3" s="171"/>
    </row>
    <row r="4" spans="2:59" s="170" customFormat="1" ht="12.75">
      <c r="C4" s="1269"/>
      <c r="H4" s="1269"/>
      <c r="M4" s="1269"/>
      <c r="R4" s="1269"/>
      <c r="Z4" s="1293"/>
      <c r="AA4" s="171"/>
      <c r="AG4" s="1293"/>
      <c r="AH4" s="171"/>
      <c r="AJ4" s="1213" t="s">
        <v>4</v>
      </c>
      <c r="AK4" s="1213">
        <f>'00 - Cover'!$F$19</f>
        <v>46286</v>
      </c>
      <c r="AN4" s="1293"/>
      <c r="AO4" s="171"/>
      <c r="AQ4" s="1269"/>
      <c r="AS4" s="1269"/>
    </row>
    <row r="5" spans="2:59" s="170" customFormat="1" ht="12.75">
      <c r="C5" s="1269"/>
      <c r="H5" s="1269"/>
      <c r="M5" s="1269"/>
      <c r="R5" s="1269"/>
      <c r="Z5" s="1293"/>
      <c r="AA5" s="171"/>
      <c r="AG5" s="1293"/>
      <c r="AH5" s="171"/>
      <c r="AJ5" s="1213" t="s">
        <v>5</v>
      </c>
      <c r="AK5" s="1213">
        <f>'00 - Cover'!$F$20</f>
        <v>46293</v>
      </c>
      <c r="AN5" s="1293"/>
      <c r="AO5" s="171"/>
      <c r="AQ5" s="1269"/>
      <c r="AR5" s="171"/>
      <c r="AS5" s="1269"/>
    </row>
    <row r="6" spans="2:59" s="170" customFormat="1" ht="12.75">
      <c r="C6" s="1269"/>
      <c r="H6" s="1269"/>
      <c r="M6" s="1269"/>
      <c r="R6" s="1269"/>
      <c r="Z6" s="1293"/>
      <c r="AA6" s="171"/>
      <c r="AG6" s="1293"/>
      <c r="AH6" s="171"/>
      <c r="AJ6" s="1269"/>
      <c r="AN6" s="1293"/>
      <c r="AO6" s="171"/>
      <c r="AQ6" s="1269"/>
      <c r="AS6" s="1269"/>
    </row>
    <row r="7" spans="2:59" s="170" customFormat="1" ht="15.75">
      <c r="B7" s="44" t="s">
        <v>1998</v>
      </c>
      <c r="C7" s="1270"/>
      <c r="D7" s="84"/>
      <c r="E7" s="84"/>
      <c r="F7" s="1489"/>
      <c r="G7" s="84"/>
      <c r="H7" s="1270"/>
      <c r="I7" s="84"/>
      <c r="J7" s="84"/>
      <c r="K7" s="1489"/>
      <c r="L7" s="84"/>
      <c r="M7" s="1270"/>
      <c r="N7" s="84"/>
      <c r="O7" s="84"/>
      <c r="P7" s="1489"/>
      <c r="Q7" s="84"/>
      <c r="R7" s="1270"/>
      <c r="S7" s="84"/>
      <c r="T7" s="84"/>
      <c r="U7" s="1489"/>
      <c r="V7" s="84"/>
      <c r="W7" s="84"/>
      <c r="X7" s="84"/>
      <c r="Y7" s="84"/>
      <c r="Z7" s="1294"/>
      <c r="AA7" s="1673"/>
      <c r="AB7" s="84"/>
      <c r="AC7" s="84"/>
      <c r="AD7" s="84"/>
      <c r="AE7" s="84"/>
      <c r="AF7" s="84"/>
      <c r="AG7" s="1294"/>
      <c r="AH7" s="1673"/>
      <c r="AI7" s="84"/>
      <c r="AJ7" s="1270"/>
      <c r="AK7" s="84"/>
      <c r="AL7" s="84"/>
      <c r="AM7" s="84"/>
      <c r="AN7" s="1294"/>
      <c r="AO7" s="1673"/>
      <c r="AP7" s="84"/>
      <c r="AQ7" s="1270"/>
      <c r="AR7" s="84"/>
      <c r="AS7" s="1270"/>
      <c r="AT7" s="84"/>
      <c r="AU7" s="84"/>
      <c r="AV7" s="84"/>
      <c r="AW7" s="84"/>
      <c r="AX7" s="84"/>
      <c r="AY7" s="84"/>
      <c r="AZ7" s="84"/>
      <c r="BA7" s="84"/>
      <c r="BB7" s="84"/>
      <c r="BC7" s="84"/>
      <c r="BD7" s="84"/>
      <c r="BE7" s="84"/>
      <c r="BF7" s="84"/>
      <c r="BG7" s="84"/>
    </row>
    <row r="8" spans="2:59" s="170" customFormat="1" ht="13.5" thickBot="1">
      <c r="C8" s="1269"/>
      <c r="H8" s="1269"/>
      <c r="M8" s="1269"/>
      <c r="R8" s="1269"/>
      <c r="Z8" s="1293"/>
      <c r="AA8" s="171"/>
      <c r="AG8" s="171"/>
      <c r="AH8" s="171"/>
      <c r="AJ8" s="1269"/>
      <c r="AL8" s="171"/>
      <c r="AN8" s="1293"/>
      <c r="AO8" s="171"/>
      <c r="AQ8" s="1269"/>
      <c r="AS8" s="1269"/>
      <c r="AT8" s="171"/>
      <c r="AU8" s="171"/>
      <c r="AV8" s="171"/>
      <c r="AW8" s="171"/>
    </row>
    <row r="9" spans="2:59" ht="15.75" thickBot="1">
      <c r="C9" s="1279" t="s">
        <v>765</v>
      </c>
      <c r="D9" s="173"/>
      <c r="E9" s="173"/>
      <c r="F9" s="1877"/>
      <c r="G9" s="173"/>
      <c r="H9" s="1279"/>
      <c r="I9" s="173"/>
      <c r="J9" s="173"/>
      <c r="K9" s="1877"/>
      <c r="L9" s="173"/>
      <c r="M9" s="1279"/>
      <c r="N9" s="173"/>
      <c r="O9" s="173"/>
      <c r="P9" s="1877"/>
      <c r="Q9" s="173"/>
      <c r="R9" s="1279"/>
      <c r="S9" s="173"/>
      <c r="T9" s="173"/>
      <c r="U9" s="1877"/>
      <c r="V9" s="172"/>
      <c r="W9" s="173" t="s">
        <v>776</v>
      </c>
      <c r="X9" s="173"/>
      <c r="Y9" s="173"/>
      <c r="Z9" s="1295"/>
      <c r="AA9" s="1674"/>
      <c r="AB9" s="173"/>
      <c r="AC9" s="172"/>
      <c r="AD9" s="173"/>
      <c r="AE9" s="173"/>
      <c r="AF9" s="173"/>
      <c r="AG9" s="1295"/>
      <c r="AH9" s="1674"/>
      <c r="AI9" s="173"/>
      <c r="AJ9" s="1271"/>
      <c r="AK9" s="173"/>
      <c r="AL9" s="173"/>
      <c r="AM9" s="173"/>
      <c r="AN9" s="1295"/>
      <c r="AO9" s="1674"/>
      <c r="AP9" s="173"/>
      <c r="AQ9" s="1271"/>
      <c r="AR9" s="173"/>
      <c r="AS9" s="1271"/>
    </row>
    <row r="10" spans="2:59" ht="54.75" customHeight="1">
      <c r="B10" s="1945" t="s">
        <v>44</v>
      </c>
      <c r="C10" s="1289" t="s">
        <v>766</v>
      </c>
      <c r="D10" s="1277"/>
      <c r="E10" s="1277"/>
      <c r="F10" s="1277"/>
      <c r="G10" s="1277"/>
      <c r="H10" s="1280" t="s">
        <v>767</v>
      </c>
      <c r="I10" s="1278"/>
      <c r="J10" s="1278"/>
      <c r="K10" s="1278"/>
      <c r="L10" s="1278"/>
      <c r="M10" s="1280" t="s">
        <v>768</v>
      </c>
      <c r="N10" s="1278"/>
      <c r="O10" s="1278"/>
      <c r="P10" s="1278"/>
      <c r="Q10" s="1278"/>
      <c r="R10" s="1280" t="s">
        <v>769</v>
      </c>
      <c r="S10" s="1278"/>
      <c r="T10" s="1278"/>
      <c r="U10" s="1278"/>
      <c r="V10" s="1278"/>
      <c r="W10" s="1260" t="s">
        <v>771</v>
      </c>
      <c r="X10" s="1260"/>
      <c r="Y10" s="1260"/>
      <c r="Z10" s="1296"/>
      <c r="AA10" s="1675"/>
      <c r="AB10" s="1261"/>
      <c r="AC10" s="1264"/>
      <c r="AD10" s="1260" t="s">
        <v>777</v>
      </c>
      <c r="AE10" s="1260"/>
      <c r="AF10" s="1260"/>
      <c r="AG10" s="1296"/>
      <c r="AH10" s="1675"/>
      <c r="AI10" s="1261"/>
      <c r="AJ10" s="1301"/>
      <c r="AK10" s="1260" t="s">
        <v>778</v>
      </c>
      <c r="AL10" s="1260"/>
      <c r="AM10" s="1260"/>
      <c r="AN10" s="1296"/>
      <c r="AO10" s="1675"/>
      <c r="AP10" s="1261"/>
      <c r="AQ10" s="1301"/>
      <c r="AR10" s="1267" t="s">
        <v>415</v>
      </c>
      <c r="AS10" s="1272"/>
    </row>
    <row r="11" spans="2:59" ht="124.5" customHeight="1" thickBot="1">
      <c r="B11" s="1946"/>
      <c r="C11" s="1281" t="s">
        <v>710</v>
      </c>
      <c r="D11" s="1263" t="s">
        <v>398</v>
      </c>
      <c r="E11" s="1263" t="s">
        <v>770</v>
      </c>
      <c r="F11" s="1263" t="s">
        <v>2080</v>
      </c>
      <c r="G11" s="1263" t="s">
        <v>96</v>
      </c>
      <c r="H11" s="1281" t="s">
        <v>710</v>
      </c>
      <c r="I11" s="1263" t="s">
        <v>398</v>
      </c>
      <c r="J11" s="1263" t="s">
        <v>770</v>
      </c>
      <c r="K11" s="1263" t="s">
        <v>2080</v>
      </c>
      <c r="L11" s="1263" t="s">
        <v>96</v>
      </c>
      <c r="M11" s="1281" t="s">
        <v>710</v>
      </c>
      <c r="N11" s="1263" t="s">
        <v>398</v>
      </c>
      <c r="O11" s="1263" t="s">
        <v>770</v>
      </c>
      <c r="P11" s="1263" t="s">
        <v>2080</v>
      </c>
      <c r="Q11" s="1263" t="s">
        <v>96</v>
      </c>
      <c r="R11" s="1281" t="s">
        <v>710</v>
      </c>
      <c r="S11" s="1263" t="s">
        <v>398</v>
      </c>
      <c r="T11" s="1263" t="s">
        <v>770</v>
      </c>
      <c r="U11" s="1263" t="s">
        <v>2080</v>
      </c>
      <c r="V11" s="1263" t="s">
        <v>96</v>
      </c>
      <c r="W11" s="1262" t="s">
        <v>772</v>
      </c>
      <c r="X11" s="1263" t="s">
        <v>773</v>
      </c>
      <c r="Y11" s="1263" t="s">
        <v>774</v>
      </c>
      <c r="Z11" s="1297" t="s">
        <v>166</v>
      </c>
      <c r="AA11" s="1676" t="s">
        <v>1947</v>
      </c>
      <c r="AB11" s="1263" t="s">
        <v>96</v>
      </c>
      <c r="AC11" s="1265" t="s">
        <v>775</v>
      </c>
      <c r="AD11" s="1262" t="s">
        <v>772</v>
      </c>
      <c r="AE11" s="1263" t="s">
        <v>773</v>
      </c>
      <c r="AF11" s="1263" t="s">
        <v>774</v>
      </c>
      <c r="AG11" s="1297" t="s">
        <v>166</v>
      </c>
      <c r="AH11" s="1676" t="s">
        <v>1947</v>
      </c>
      <c r="AI11" s="1263" t="s">
        <v>96</v>
      </c>
      <c r="AJ11" s="1302" t="s">
        <v>775</v>
      </c>
      <c r="AK11" s="1262" t="s">
        <v>772</v>
      </c>
      <c r="AL11" s="1263" t="s">
        <v>773</v>
      </c>
      <c r="AM11" s="1263" t="s">
        <v>774</v>
      </c>
      <c r="AN11" s="1297" t="s">
        <v>166</v>
      </c>
      <c r="AO11" s="1676" t="s">
        <v>1947</v>
      </c>
      <c r="AP11" s="1263" t="s">
        <v>96</v>
      </c>
      <c r="AQ11" s="1302" t="s">
        <v>775</v>
      </c>
      <c r="AR11" s="1268" t="s">
        <v>96</v>
      </c>
      <c r="AS11" s="1273" t="s">
        <v>775</v>
      </c>
    </row>
    <row r="12" spans="2:59" ht="3" customHeight="1">
      <c r="B12" s="116"/>
      <c r="C12" s="1282"/>
      <c r="D12" s="116"/>
      <c r="E12" s="116"/>
      <c r="F12" s="116"/>
      <c r="G12" s="116"/>
      <c r="H12" s="1282"/>
      <c r="I12" s="116"/>
      <c r="J12" s="116"/>
      <c r="K12" s="116"/>
      <c r="L12" s="116"/>
      <c r="M12" s="1282"/>
      <c r="N12" s="116"/>
      <c r="O12" s="116"/>
      <c r="P12" s="116"/>
      <c r="Q12" s="116"/>
      <c r="R12" s="1282" t="str">
        <f t="shared" ref="R12:T13" si="0">IF($B12=0,"",SUM(C12,H12,M12))</f>
        <v/>
      </c>
      <c r="S12" s="116" t="str">
        <f t="shared" si="0"/>
        <v/>
      </c>
      <c r="T12" s="116" t="str">
        <f t="shared" si="0"/>
        <v/>
      </c>
      <c r="U12" s="116"/>
      <c r="V12" s="116"/>
    </row>
    <row r="13" spans="2:59">
      <c r="B13" s="1266">
        <f>'00 - Cover'!F16</f>
        <v>46265</v>
      </c>
      <c r="C13" s="1290">
        <f>IF($B13=0,"",_xlfn.XLOOKUP($B13,INPUT_DATA!$BP:$BP,INPUT_DATA!BQ:BQ))</f>
        <v>1</v>
      </c>
      <c r="D13" s="1276">
        <f>IF($B13=0,"",_xlfn.XLOOKUP($B13,INPUT_DATA!$BP:$BP,INPUT_DATA!BR:BR))</f>
        <v>139560.22</v>
      </c>
      <c r="E13" s="1276">
        <f>IF($B13=0,"",_xlfn.XLOOKUP($B13,INPUT_DATA!$BP:$BP,INPUT_DATA!BS:BS))</f>
        <v>133.82</v>
      </c>
      <c r="F13" s="1878">
        <f>IF($B13=0,"",_xlfn.XLOOKUP($B13,INPUT_DATA!$BP:$BP,INPUT_DATA!BT:BT))</f>
        <v>0</v>
      </c>
      <c r="G13" s="1276">
        <f>IF($B13=0,"",D13+E13+F13)</f>
        <v>139694.04</v>
      </c>
      <c r="H13" s="1292">
        <f>IF($B13=0,"",_xlfn.XLOOKUP($B13,INPUT_DATA!$BP:$BP,INPUT_DATA!BU:BU))</f>
        <v>0</v>
      </c>
      <c r="I13" s="125">
        <f>IF($B13=0,"",_xlfn.XLOOKUP($B13,INPUT_DATA!$BP:$BP,INPUT_DATA!BV:BV))</f>
        <v>0</v>
      </c>
      <c r="J13" s="125">
        <f>IF($B13=0,"",_xlfn.XLOOKUP($B13,INPUT_DATA!$BP:$BP,INPUT_DATA!BW:BW))</f>
        <v>0</v>
      </c>
      <c r="K13" s="125">
        <f>IF($B13=0,"",_xlfn.XLOOKUP($B13,INPUT_DATA!$BP:$BP,INPUT_DATA!BX:BX))</f>
        <v>0</v>
      </c>
      <c r="L13" s="125">
        <f>IF($B13=0,"",I13+J13+K13)</f>
        <v>0</v>
      </c>
      <c r="M13" s="1292">
        <f>IF($B13=0,"",_xlfn.XLOOKUP($B13,INPUT_DATA!$BP:$BP,INPUT_DATA!BY:BY))</f>
        <v>22</v>
      </c>
      <c r="N13" s="125">
        <f>IF($B13=0,"",_xlfn.XLOOKUP($B13,INPUT_DATA!$BP:$BP,INPUT_DATA!BZ:BZ))</f>
        <v>2314794</v>
      </c>
      <c r="O13" s="125">
        <f>IF($B13=0,"",_xlfn.XLOOKUP($B13,INPUT_DATA!$BP:$BP,INPUT_DATA!CA:CA))</f>
        <v>2553.13</v>
      </c>
      <c r="P13" s="125">
        <f>IF($B13=0,"",_xlfn.XLOOKUP($B13,INPUT_DATA!$BP:$BP,INPUT_DATA!CB:CB))</f>
        <v>6046.16</v>
      </c>
      <c r="Q13" s="125">
        <f>IF($B13=0,"",N13+O13+P13)</f>
        <v>2323393.29</v>
      </c>
      <c r="R13" s="1274">
        <f t="shared" si="0"/>
        <v>23</v>
      </c>
      <c r="S13" s="124">
        <f t="shared" si="0"/>
        <v>2454354.2200000002</v>
      </c>
      <c r="T13" s="124">
        <f t="shared" si="0"/>
        <v>2686.9500000000003</v>
      </c>
      <c r="U13" s="1879">
        <f>IF($B13=0,"",SUM(F13,K13,P13))</f>
        <v>6046.16</v>
      </c>
      <c r="V13" s="124">
        <f>IF($B13=0,"",SUM(G13,L13,Q13))</f>
        <v>2463087.33</v>
      </c>
      <c r="W13" s="125">
        <f>IF($B13=0,"",_xlfn.XLOOKUP($B13,INPUT_DATA!$BP:$BP,INPUT_DATA!CC:CC))</f>
        <v>2417872.2200000002</v>
      </c>
      <c r="X13" s="125">
        <f>IF($B13=0,"",_xlfn.XLOOKUP($B13,INPUT_DATA!$BP:$BP,INPUT_DATA!CD:CD))</f>
        <v>2620.7600000000002</v>
      </c>
      <c r="Y13" s="125">
        <f>IF($B13=0,"",_xlfn.XLOOKUP($B13,INPUT_DATA!$BP:$BP,INPUT_DATA!CE:CE))</f>
        <v>5737.71</v>
      </c>
      <c r="Z13" s="1299">
        <f>IF($B13=0,"",100%)</f>
        <v>1</v>
      </c>
      <c r="AA13" s="124">
        <f>IF($B13=0,"",_xlfn.XLOOKUP($B13,INPUT_DATA!$BP:$BP,INPUT_DATA!CF:CF))</f>
        <v>0</v>
      </c>
      <c r="AB13" s="124">
        <f t="shared" ref="AB13:AB44" si="1">IF($B13=0,"",SUM(W13:Y13)*Z13)</f>
        <v>2426230.69</v>
      </c>
      <c r="AC13" s="124">
        <f>IF($B13=0,"",_xlfn.XLOOKUP($B13,INPUT_DATA!$BP:$BP,INPUT_DATA!CG:CG))</f>
        <v>22</v>
      </c>
      <c r="AD13" s="125">
        <f>IF($B13=0,"",_xlfn.XLOOKUP($B13,INPUT_DATA!$BP:$BP,INPUT_DATA!CH:CH))</f>
        <v>36482</v>
      </c>
      <c r="AE13" s="125">
        <f>IF($B13=0,"",_xlfn.XLOOKUP($B13,INPUT_DATA!$BP:$BP,INPUT_DATA!CI:CI))</f>
        <v>66.19</v>
      </c>
      <c r="AF13" s="125">
        <f>IF($B13=0,"",_xlfn.XLOOKUP($B13,INPUT_DATA!$BP:$BP,INPUT_DATA!CJ:CJ))</f>
        <v>308.45</v>
      </c>
      <c r="AG13" s="1299">
        <v>0.93</v>
      </c>
      <c r="AH13" s="124">
        <f>IF($B13=0,"",_xlfn.XLOOKUP($B13,INPUT_DATA!$BP:$BP,INPUT_DATA!CK:CK))</f>
        <v>0</v>
      </c>
      <c r="AI13" s="124">
        <f>IF($B13=0,"",SUM(AD13:AF13)-AH13)</f>
        <v>36856.639999999999</v>
      </c>
      <c r="AJ13" s="1274">
        <f>IF($B13=0,"",_xlfn.XLOOKUP($B13,INPUT_DATA!$BP:$BP,INPUT_DATA!CL:CL))</f>
        <v>1</v>
      </c>
      <c r="AK13" s="125">
        <f>IF($B13=0,"",_xlfn.XLOOKUP($B13,INPUT_DATA!$BP:$BP,INPUT_DATA!CM:CM))</f>
        <v>687200.85</v>
      </c>
      <c r="AL13" s="125">
        <f>IF($B13=0,"",_xlfn.XLOOKUP($B13,INPUT_DATA!$BP:$BP,INPUT_DATA!CN:CN))</f>
        <v>495.01000000000005</v>
      </c>
      <c r="AM13" s="125">
        <f>IF($B13=0,"",_xlfn.XLOOKUP($B13,INPUT_DATA!$BP:$BP,INPUT_DATA!CO:CO))</f>
        <v>19493.25</v>
      </c>
      <c r="AN13" s="1299">
        <f>IF($B13=0,"",60%)</f>
        <v>0.6</v>
      </c>
      <c r="AO13" s="1758">
        <f>IF($B13=0,"",_xlfn.XLOOKUP($B13,INPUT_DATA!$BP:$BP,INPUT_DATA!CP:CP))</f>
        <v>240444.29740000001</v>
      </c>
      <c r="AP13" s="1759">
        <f>IF($B13=0,"",AK13+AL13-AO13+AM13)</f>
        <v>466744.81259999995</v>
      </c>
      <c r="AQ13" s="1760">
        <f>IF($B13=0,"",_xlfn.XLOOKUP($B13,INPUT_DATA!$BP:$BP,INPUT_DATA!CQ:CQ))</f>
        <v>10</v>
      </c>
      <c r="AR13" s="1759">
        <f>IF($B13=0,"",SUM(AB13,AI13,AP13))</f>
        <v>2929832.1425999999</v>
      </c>
      <c r="AS13" s="1760">
        <f>IF($B13=0,"",SUM(AC13,AJ13,AQ13))</f>
        <v>33</v>
      </c>
      <c r="AT13" s="1853">
        <f>AR13+AO13+AH13+AA13-AL13-X13-AE13</f>
        <v>3167094.4800000004</v>
      </c>
      <c r="AU13" s="1853">
        <f>AT13-'02 - Monthly Asset Follow up'!Q11</f>
        <v>0</v>
      </c>
    </row>
    <row r="14" spans="2:59">
      <c r="B14" s="137">
        <f>INPUT_DATA!BP5</f>
        <v>46234</v>
      </c>
      <c r="C14" s="1291">
        <f>IF($B14=0,"",_xlfn.XLOOKUP($B14,INPUT_DATA!$BP:$BP,INPUT_DATA!BQ:BQ))</f>
        <v>2</v>
      </c>
      <c r="D14" s="140">
        <f>IF($B14=0,"",_xlfn.XLOOKUP($B14,INPUT_DATA!$BP:$BP,INPUT_DATA!BR:BR))</f>
        <v>169889.66999999998</v>
      </c>
      <c r="E14" s="140">
        <f>IF($B14=0,"",_xlfn.XLOOKUP($B14,INPUT_DATA!$BP:$BP,INPUT_DATA!BS:BS))</f>
        <v>232.18</v>
      </c>
      <c r="F14" s="140">
        <f>IF($B14=0,"",_xlfn.XLOOKUP($B14,INPUT_DATA!$BP:$BP,INPUT_DATA!BT:BT))</f>
        <v>0</v>
      </c>
      <c r="G14" s="140">
        <f t="shared" ref="G14:G77" si="2">IF($B14=0,"",D14+E14+F14)</f>
        <v>170121.84999999998</v>
      </c>
      <c r="H14" s="1291">
        <f>IF($B14=0,"",_xlfn.XLOOKUP($B14,INPUT_DATA!$BP:$BP,INPUT_DATA!BU:BU))</f>
        <v>2</v>
      </c>
      <c r="I14" s="140">
        <f>IF($B14=0,"",_xlfn.XLOOKUP($B14,INPUT_DATA!$BP:$BP,INPUT_DATA!BV:BV))</f>
        <v>1472868.8599999999</v>
      </c>
      <c r="J14" s="140">
        <f>IF($B14=0,"",_xlfn.XLOOKUP($B14,INPUT_DATA!$BP:$BP,INPUT_DATA!BW:BW))</f>
        <v>3616.96</v>
      </c>
      <c r="K14" s="140">
        <f>IF($B14=0,"",_xlfn.XLOOKUP($B14,INPUT_DATA!$BP:$BP,INPUT_DATA!BX:BX))</f>
        <v>0</v>
      </c>
      <c r="L14" s="140">
        <f t="shared" ref="L14:L77" si="3">IF($B14=0,"",I14+J14+K14)</f>
        <v>1476485.8199999998</v>
      </c>
      <c r="M14" s="1291">
        <f>IF($B14=0,"",_xlfn.XLOOKUP($B14,INPUT_DATA!$BP:$BP,INPUT_DATA!BY:BY))</f>
        <v>24</v>
      </c>
      <c r="N14" s="140">
        <f>IF($B14=0,"",_xlfn.XLOOKUP($B14,INPUT_DATA!$BP:$BP,INPUT_DATA!BZ:BZ))</f>
        <v>5026014.22</v>
      </c>
      <c r="O14" s="140">
        <f>IF($B14=0,"",_xlfn.XLOOKUP($B14,INPUT_DATA!$BP:$BP,INPUT_DATA!CA:CA))</f>
        <v>7408.8899999999994</v>
      </c>
      <c r="P14" s="140">
        <f>IF($B14=0,"",_xlfn.XLOOKUP($B14,INPUT_DATA!$BP:$BP,INPUT_DATA!CB:CB))</f>
        <v>2679.3</v>
      </c>
      <c r="Q14" s="140">
        <f t="shared" ref="Q14:Q77" si="4">IF($B14=0,"",N14+O14+P14)</f>
        <v>5036102.4099999992</v>
      </c>
      <c r="R14" s="1275">
        <f t="shared" ref="R14:R77" si="5">IF($B14=0,"",SUM(C14,H14,M14))</f>
        <v>28</v>
      </c>
      <c r="S14" s="139">
        <f t="shared" ref="S14:S77" si="6">IF($B14=0,"",SUM(D14,I14,N14))</f>
        <v>6668772.75</v>
      </c>
      <c r="T14" s="139">
        <f t="shared" ref="T14:T77" si="7">IF($B14=0,"",SUM(E14,J14,O14))</f>
        <v>11258.029999999999</v>
      </c>
      <c r="U14" s="1880">
        <f t="shared" ref="U14:U77" si="8">IF($B14=0,"",SUM(F14,K14,P14))</f>
        <v>2679.3</v>
      </c>
      <c r="V14" s="139">
        <f t="shared" ref="V14:V77" si="9">IF($B14=0,"",SUM(G14,L14,Q14))</f>
        <v>6682710.0799999991</v>
      </c>
      <c r="W14" s="140">
        <f>IF($B14=0,"",_xlfn.XLOOKUP($B14,INPUT_DATA!$BP:$BP,INPUT_DATA!CC:CC))</f>
        <v>6668772.75</v>
      </c>
      <c r="X14" s="140">
        <f>IF($B14=0,"",_xlfn.XLOOKUP($B14,INPUT_DATA!$BP:$BP,INPUT_DATA!CD:CD))</f>
        <v>11258.029999999999</v>
      </c>
      <c r="Y14" s="140">
        <f>IF($B14=0,"",_xlfn.XLOOKUP($B14,INPUT_DATA!$BP:$BP,INPUT_DATA!CE:CE))</f>
        <v>2679.3</v>
      </c>
      <c r="Z14" s="1300">
        <f t="shared" ref="Z14:Z77" si="10">IF($B14=0,"",100%)</f>
        <v>1</v>
      </c>
      <c r="AA14" s="139">
        <f>IF($B14=0,"",_xlfn.XLOOKUP($B14,INPUT_DATA!$BP:$BP,INPUT_DATA!CF:CF))</f>
        <v>0</v>
      </c>
      <c r="AB14" s="139">
        <f t="shared" si="1"/>
        <v>6682710.0800000001</v>
      </c>
      <c r="AC14" s="139">
        <f>IF($B14=0,"",_xlfn.XLOOKUP($B14,INPUT_DATA!$BP:$BP,INPUT_DATA!CG:CG))</f>
        <v>28</v>
      </c>
      <c r="AD14" s="140">
        <f>IF($B14=0,"",_xlfn.XLOOKUP($B14,INPUT_DATA!$BP:$BP,INPUT_DATA!CH:CH))</f>
        <v>0</v>
      </c>
      <c r="AE14" s="140">
        <f>IF($B14=0,"",_xlfn.XLOOKUP($B14,INPUT_DATA!$BP:$BP,INPUT_DATA!CI:CI))</f>
        <v>0</v>
      </c>
      <c r="AF14" s="140">
        <f>IF($B14=0,"",_xlfn.XLOOKUP($B14,INPUT_DATA!$BP:$BP,INPUT_DATA!CJ:CJ))</f>
        <v>0</v>
      </c>
      <c r="AG14" s="1300">
        <f t="shared" ref="AG14:AG77" si="11">IF($B14=0,"",93%)</f>
        <v>0.93</v>
      </c>
      <c r="AH14" s="139">
        <f>IF($B14=0,"",_xlfn.XLOOKUP($B14,INPUT_DATA!$BP:$BP,INPUT_DATA!CK:CK))</f>
        <v>0</v>
      </c>
      <c r="AI14" s="139">
        <f t="shared" ref="AI14:AI25" si="12">IF($B14=0,"",SUM(AD14:AF14)-AH14)</f>
        <v>0</v>
      </c>
      <c r="AJ14" s="1275">
        <f>IF($B14=0,"",_xlfn.XLOOKUP($B14,INPUT_DATA!$BP:$BP,INPUT_DATA!CL:CL))</f>
        <v>0</v>
      </c>
      <c r="AK14" s="140">
        <f>IF($B14=0,"",_xlfn.XLOOKUP($B14,INPUT_DATA!$BP:$BP,INPUT_DATA!CM:CM))</f>
        <v>750568.92999999993</v>
      </c>
      <c r="AL14" s="140">
        <f>IF($B14=0,"",_xlfn.XLOOKUP($B14,INPUT_DATA!$BP:$BP,INPUT_DATA!CN:CN))</f>
        <v>95.87</v>
      </c>
      <c r="AM14" s="140">
        <f>IF($B14=0,"",_xlfn.XLOOKUP($B14,INPUT_DATA!$BP:$BP,INPUT_DATA!CO:CO))</f>
        <v>151457.03</v>
      </c>
      <c r="AN14" s="1300">
        <f t="shared" ref="AN14:AN77" si="13">IF($B14=0,"",60%)</f>
        <v>0.6</v>
      </c>
      <c r="AO14" s="1761">
        <f>IF($B14=0,"",_xlfn.XLOOKUP($B14,INPUT_DATA!$BP:$BP,INPUT_DATA!CP:CP))</f>
        <v>262834.91979999997</v>
      </c>
      <c r="AP14" s="1761">
        <f t="shared" ref="AP14:AP77" si="14">IF($B14=0,"",AK14+AL14-AO14+AM14)</f>
        <v>639286.91019999993</v>
      </c>
      <c r="AQ14" s="1762">
        <f>IF($B14=0,"",_xlfn.XLOOKUP($B14,INPUT_DATA!$BP:$BP,INPUT_DATA!CQ:CQ))</f>
        <v>7</v>
      </c>
      <c r="AR14" s="1761">
        <f>IF($B14=0,"",SUM(AB14,AI14,AP14))</f>
        <v>7321996.9901999999</v>
      </c>
      <c r="AS14" s="1762">
        <f t="shared" ref="AS14:AS77" si="15">IF($B14=0,"",SUM(AC14,AJ14,AQ14))</f>
        <v>35</v>
      </c>
      <c r="AT14" s="1239"/>
      <c r="AU14" s="1239"/>
    </row>
    <row r="15" spans="2:59">
      <c r="B15" s="137">
        <f>INPUT_DATA!BP6</f>
        <v>46203</v>
      </c>
      <c r="C15" s="1291">
        <f>IF($B15=0,"",_xlfn.XLOOKUP($B15,INPUT_DATA!$BP:$BP,INPUT_DATA!BQ:BQ))</f>
        <v>2</v>
      </c>
      <c r="D15" s="140">
        <f>IF($B15=0,"",_xlfn.XLOOKUP($B15,INPUT_DATA!$BP:$BP,INPUT_DATA!BR:BR))</f>
        <v>239030.63999999998</v>
      </c>
      <c r="E15" s="140">
        <f>IF($B15=0,"",_xlfn.XLOOKUP($B15,INPUT_DATA!$BP:$BP,INPUT_DATA!BS:BS))</f>
        <v>35.33</v>
      </c>
      <c r="F15" s="140">
        <f>IF($B15=0,"",_xlfn.XLOOKUP($B15,INPUT_DATA!$BP:$BP,INPUT_DATA!BT:BT))</f>
        <v>0</v>
      </c>
      <c r="G15" s="140">
        <f t="shared" si="2"/>
        <v>239065.96999999997</v>
      </c>
      <c r="H15" s="1291">
        <f>IF($B15=0,"",_xlfn.XLOOKUP($B15,INPUT_DATA!$BP:$BP,INPUT_DATA!BU:BU))</f>
        <v>6</v>
      </c>
      <c r="I15" s="140">
        <f>IF($B15=0,"",_xlfn.XLOOKUP($B15,INPUT_DATA!$BP:$BP,INPUT_DATA!BV:BV))</f>
        <v>1020839.5900000001</v>
      </c>
      <c r="J15" s="140">
        <f>IF($B15=0,"",_xlfn.XLOOKUP($B15,INPUT_DATA!$BP:$BP,INPUT_DATA!BW:BW))</f>
        <v>729.40000000000009</v>
      </c>
      <c r="K15" s="140">
        <f>IF($B15=0,"",_xlfn.XLOOKUP($B15,INPUT_DATA!$BP:$BP,INPUT_DATA!BX:BX))</f>
        <v>0</v>
      </c>
      <c r="L15" s="140">
        <f t="shared" si="3"/>
        <v>1021568.9900000001</v>
      </c>
      <c r="M15" s="1291">
        <f>IF($B15=0,"",_xlfn.XLOOKUP($B15,INPUT_DATA!$BP:$BP,INPUT_DATA!BY:BY))</f>
        <v>28</v>
      </c>
      <c r="N15" s="140">
        <f>IF($B15=0,"",_xlfn.XLOOKUP($B15,INPUT_DATA!$BP:$BP,INPUT_DATA!BZ:BZ))</f>
        <v>5651075.25</v>
      </c>
      <c r="O15" s="140">
        <f>IF($B15=0,"",_xlfn.XLOOKUP($B15,INPUT_DATA!$BP:$BP,INPUT_DATA!CA:CA))</f>
        <v>6848.0100000000011</v>
      </c>
      <c r="P15" s="140">
        <f>IF($B15=0,"",_xlfn.XLOOKUP($B15,INPUT_DATA!$BP:$BP,INPUT_DATA!CB:CB))</f>
        <v>540.63</v>
      </c>
      <c r="Q15" s="140">
        <f t="shared" si="4"/>
        <v>5658463.8899999997</v>
      </c>
      <c r="R15" s="1275">
        <f t="shared" si="5"/>
        <v>36</v>
      </c>
      <c r="S15" s="139">
        <f t="shared" si="6"/>
        <v>6910945.4800000004</v>
      </c>
      <c r="T15" s="139">
        <f t="shared" si="7"/>
        <v>7612.7400000000016</v>
      </c>
      <c r="U15" s="1880">
        <f t="shared" si="8"/>
        <v>540.63</v>
      </c>
      <c r="V15" s="139">
        <f t="shared" si="9"/>
        <v>6919098.8499999996</v>
      </c>
      <c r="W15" s="140">
        <f>IF($B15=0,"",_xlfn.XLOOKUP($B15,INPUT_DATA!$BP:$BP,INPUT_DATA!CC:CC))</f>
        <v>6036277.3100000005</v>
      </c>
      <c r="X15" s="140">
        <f>IF($B15=0,"",_xlfn.XLOOKUP($B15,INPUT_DATA!$BP:$BP,INPUT_DATA!CD:CD))</f>
        <v>6594.0400000000018</v>
      </c>
      <c r="Y15" s="140">
        <f>IF($B15=0,"",_xlfn.XLOOKUP($B15,INPUT_DATA!$BP:$BP,INPUT_DATA!CE:CE))</f>
        <v>540.63</v>
      </c>
      <c r="Z15" s="1300">
        <f t="shared" si="10"/>
        <v>1</v>
      </c>
      <c r="AA15" s="139">
        <f>IF($B15=0,"",_xlfn.XLOOKUP($B15,INPUT_DATA!$BP:$BP,INPUT_DATA!CF:CF))</f>
        <v>0</v>
      </c>
      <c r="AB15" s="139">
        <f t="shared" si="1"/>
        <v>6043411.9800000004</v>
      </c>
      <c r="AC15" s="139">
        <f>IF($B15=0,"",_xlfn.XLOOKUP($B15,INPUT_DATA!$BP:$BP,INPUT_DATA!CG:CG))</f>
        <v>33</v>
      </c>
      <c r="AD15" s="140">
        <f>IF($B15=0,"",_xlfn.XLOOKUP($B15,INPUT_DATA!$BP:$BP,INPUT_DATA!CH:CH))</f>
        <v>874668.17</v>
      </c>
      <c r="AE15" s="140">
        <f>IF($B15=0,"",_xlfn.XLOOKUP($B15,INPUT_DATA!$BP:$BP,INPUT_DATA!CI:CI))</f>
        <v>1018.7</v>
      </c>
      <c r="AF15" s="140">
        <f>IF($B15=0,"",_xlfn.XLOOKUP($B15,INPUT_DATA!$BP:$BP,INPUT_DATA!CJ:CJ))</f>
        <v>0</v>
      </c>
      <c r="AG15" s="1300">
        <f t="shared" si="11"/>
        <v>0.93</v>
      </c>
      <c r="AH15" s="139">
        <f>IF($B15=0,"",_xlfn.XLOOKUP($B15,INPUT_DATA!$BP:$BP,INPUT_DATA!CK:CK))</f>
        <v>0</v>
      </c>
      <c r="AI15" s="139">
        <f t="shared" si="12"/>
        <v>875686.87</v>
      </c>
      <c r="AJ15" s="1275">
        <f>IF($B15=0,"",_xlfn.XLOOKUP($B15,INPUT_DATA!$BP:$BP,INPUT_DATA!CL:CL))</f>
        <v>3</v>
      </c>
      <c r="AK15" s="140">
        <f>IF($B15=0,"",_xlfn.XLOOKUP($B15,INPUT_DATA!$BP:$BP,INPUT_DATA!CM:CM))</f>
        <v>872226.22000000009</v>
      </c>
      <c r="AL15" s="140">
        <f>IF($B15=0,"",_xlfn.XLOOKUP($B15,INPUT_DATA!$BP:$BP,INPUT_DATA!CN:CN))</f>
        <v>1015.99</v>
      </c>
      <c r="AM15" s="140">
        <f>IF($B15=0,"",_xlfn.XLOOKUP($B15,INPUT_DATA!$BP:$BP,INPUT_DATA!CO:CO))</f>
        <v>200007.20999999996</v>
      </c>
      <c r="AN15" s="1300">
        <f t="shared" si="13"/>
        <v>0.6</v>
      </c>
      <c r="AO15" s="1761">
        <f>IF($B15=0,"",_xlfn.XLOOKUP($B15,INPUT_DATA!$BP:$BP,INPUT_DATA!CP:CP))</f>
        <v>238742.57880000002</v>
      </c>
      <c r="AP15" s="1761">
        <f t="shared" si="14"/>
        <v>834506.84120000002</v>
      </c>
      <c r="AQ15" s="1762">
        <f>IF($B15=0,"",_xlfn.XLOOKUP($B15,INPUT_DATA!$BP:$BP,INPUT_DATA!CQ:CQ))</f>
        <v>7</v>
      </c>
      <c r="AR15" s="1761">
        <f t="shared" ref="AR15:AR22" si="16">IF($B15=0,"",SUM(AB15,AI15,AP15))</f>
        <v>7753605.6912000002</v>
      </c>
      <c r="AS15" s="1762">
        <f t="shared" si="15"/>
        <v>43</v>
      </c>
    </row>
    <row r="16" spans="2:59">
      <c r="B16" s="137">
        <f>INPUT_DATA!BP7</f>
        <v>46173</v>
      </c>
      <c r="C16" s="1291">
        <f>IF($B16=0,"",_xlfn.XLOOKUP($B16,INPUT_DATA!$BP:$BP,INPUT_DATA!BQ:BQ))</f>
        <v>1</v>
      </c>
      <c r="D16" s="140">
        <f>IF($B16=0,"",_xlfn.XLOOKUP($B16,INPUT_DATA!$BP:$BP,INPUT_DATA!BR:BR))</f>
        <v>152732.19</v>
      </c>
      <c r="E16" s="140">
        <f>IF($B16=0,"",_xlfn.XLOOKUP($B16,INPUT_DATA!$BP:$BP,INPUT_DATA!BS:BS))</f>
        <v>98.54</v>
      </c>
      <c r="F16" s="140">
        <f>IF($B16=0,"",_xlfn.XLOOKUP($B16,INPUT_DATA!$BP:$BP,INPUT_DATA!BT:BT))</f>
        <v>0</v>
      </c>
      <c r="G16" s="140">
        <f t="shared" si="2"/>
        <v>152830.73000000001</v>
      </c>
      <c r="H16" s="1291">
        <f>IF($B16=0,"",_xlfn.XLOOKUP($B16,INPUT_DATA!$BP:$BP,INPUT_DATA!BU:BU))</f>
        <v>0</v>
      </c>
      <c r="I16" s="140">
        <f>IF($B16=0,"",_xlfn.XLOOKUP($B16,INPUT_DATA!$BP:$BP,INPUT_DATA!BV:BV))</f>
        <v>0</v>
      </c>
      <c r="J16" s="140">
        <f>IF($B16=0,"",_xlfn.XLOOKUP($B16,INPUT_DATA!$BP:$BP,INPUT_DATA!BW:BW))</f>
        <v>0</v>
      </c>
      <c r="K16" s="140">
        <f>IF($B16=0,"",_xlfn.XLOOKUP($B16,INPUT_DATA!$BP:$BP,INPUT_DATA!BX:BX))</f>
        <v>0</v>
      </c>
      <c r="L16" s="140">
        <f t="shared" si="3"/>
        <v>0</v>
      </c>
      <c r="M16" s="1291">
        <f>IF($B16=0,"",_xlfn.XLOOKUP($B16,INPUT_DATA!$BP:$BP,INPUT_DATA!BY:BY))</f>
        <v>18</v>
      </c>
      <c r="N16" s="140">
        <f>IF($B16=0,"",_xlfn.XLOOKUP($B16,INPUT_DATA!$BP:$BP,INPUT_DATA!BZ:BZ))</f>
        <v>4280726.6600000011</v>
      </c>
      <c r="O16" s="140">
        <f>IF($B16=0,"",_xlfn.XLOOKUP($B16,INPUT_DATA!$BP:$BP,INPUT_DATA!CA:CA))</f>
        <v>5746.8300000000008</v>
      </c>
      <c r="P16" s="140">
        <f>IF($B16=0,"",_xlfn.XLOOKUP($B16,INPUT_DATA!$BP:$BP,INPUT_DATA!CB:CB))</f>
        <v>0</v>
      </c>
      <c r="Q16" s="140">
        <f t="shared" si="4"/>
        <v>4286473.4900000012</v>
      </c>
      <c r="R16" s="1275">
        <f t="shared" si="5"/>
        <v>19</v>
      </c>
      <c r="S16" s="139">
        <f t="shared" si="6"/>
        <v>4433458.8500000015</v>
      </c>
      <c r="T16" s="139">
        <f t="shared" si="7"/>
        <v>5845.3700000000008</v>
      </c>
      <c r="U16" s="1880">
        <f t="shared" si="8"/>
        <v>0</v>
      </c>
      <c r="V16" s="139">
        <f t="shared" si="9"/>
        <v>4439304.2200000016</v>
      </c>
      <c r="W16" s="140">
        <f>IF($B16=0,"",_xlfn.XLOOKUP($B16,INPUT_DATA!$BP:$BP,INPUT_DATA!CC:CC))</f>
        <v>4230023.2800000012</v>
      </c>
      <c r="X16" s="140">
        <f>IF($B16=0,"",_xlfn.XLOOKUP($B16,INPUT_DATA!$BP:$BP,INPUT_DATA!CD:CD))</f>
        <v>5619.7900000000009</v>
      </c>
      <c r="Y16" s="140">
        <f>IF($B16=0,"",_xlfn.XLOOKUP($B16,INPUT_DATA!$BP:$BP,INPUT_DATA!CE:CE))</f>
        <v>0</v>
      </c>
      <c r="Z16" s="1300">
        <f t="shared" si="10"/>
        <v>1</v>
      </c>
      <c r="AA16" s="139">
        <f>IF($B16=0,"",_xlfn.XLOOKUP($B16,INPUT_DATA!$BP:$BP,INPUT_DATA!CF:CF))</f>
        <v>0</v>
      </c>
      <c r="AB16" s="139">
        <f t="shared" si="1"/>
        <v>4235643.0700000012</v>
      </c>
      <c r="AC16" s="139">
        <f>IF($B16=0,"",_xlfn.XLOOKUP($B16,INPUT_DATA!$BP:$BP,INPUT_DATA!CG:CG))</f>
        <v>18</v>
      </c>
      <c r="AD16" s="140">
        <f>IF($B16=0,"",_xlfn.XLOOKUP($B16,INPUT_DATA!$BP:$BP,INPUT_DATA!CH:CH))</f>
        <v>203435.57</v>
      </c>
      <c r="AE16" s="140">
        <f>IF($B16=0,"",_xlfn.XLOOKUP($B16,INPUT_DATA!$BP:$BP,INPUT_DATA!CI:CI))</f>
        <v>225.58</v>
      </c>
      <c r="AF16" s="140">
        <f>IF($B16=0,"",_xlfn.XLOOKUP($B16,INPUT_DATA!$BP:$BP,INPUT_DATA!CJ:CJ))</f>
        <v>0</v>
      </c>
      <c r="AG16" s="1300">
        <f t="shared" si="11"/>
        <v>0.93</v>
      </c>
      <c r="AH16" s="139">
        <f>IF($B16=0,"",_xlfn.XLOOKUP($B16,INPUT_DATA!$BP:$BP,INPUT_DATA!CK:CK))</f>
        <v>0</v>
      </c>
      <c r="AI16" s="139">
        <f t="shared" si="12"/>
        <v>203661.15</v>
      </c>
      <c r="AJ16" s="1275">
        <f>IF($B16=0,"",_xlfn.XLOOKUP($B16,INPUT_DATA!$BP:$BP,INPUT_DATA!CL:CL))</f>
        <v>1</v>
      </c>
      <c r="AK16" s="140">
        <f>IF($B16=0,"",_xlfn.XLOOKUP($B16,INPUT_DATA!$BP:$BP,INPUT_DATA!CM:CM))</f>
        <v>642924.51</v>
      </c>
      <c r="AL16" s="140">
        <f>IF($B16=0,"",_xlfn.XLOOKUP($B16,INPUT_DATA!$BP:$BP,INPUT_DATA!CN:CN))</f>
        <v>148.21</v>
      </c>
      <c r="AM16" s="140">
        <f>IF($B16=0,"",_xlfn.XLOOKUP($B16,INPUT_DATA!$BP:$BP,INPUT_DATA!CO:CO))</f>
        <v>6336</v>
      </c>
      <c r="AN16" s="1300">
        <f t="shared" si="13"/>
        <v>0.6</v>
      </c>
      <c r="AO16" s="1761">
        <f>IF($B16=0,"",_xlfn.XLOOKUP($B16,INPUT_DATA!$BP:$BP,INPUT_DATA!CP:CP))</f>
        <v>221676.1648</v>
      </c>
      <c r="AP16" s="1761">
        <f t="shared" si="14"/>
        <v>427732.55519999994</v>
      </c>
      <c r="AQ16" s="1762">
        <f>IF($B16=0,"",_xlfn.XLOOKUP($B16,INPUT_DATA!$BP:$BP,INPUT_DATA!CQ:CQ))</f>
        <v>4</v>
      </c>
      <c r="AR16" s="1761">
        <f t="shared" si="16"/>
        <v>4867036.7752000019</v>
      </c>
      <c r="AS16" s="1762">
        <f t="shared" si="15"/>
        <v>23</v>
      </c>
      <c r="AT16" s="1239"/>
    </row>
    <row r="17" spans="2:46">
      <c r="B17" s="137">
        <f>INPUT_DATA!BP8</f>
        <v>46142</v>
      </c>
      <c r="C17" s="1291">
        <f>IF($B17=0,"",_xlfn.XLOOKUP($B17,INPUT_DATA!$BP:$BP,INPUT_DATA!BQ:BQ))</f>
        <v>0</v>
      </c>
      <c r="D17" s="140">
        <f>IF($B17=0,"",_xlfn.XLOOKUP($B17,INPUT_DATA!$BP:$BP,INPUT_DATA!BR:BR))</f>
        <v>0</v>
      </c>
      <c r="E17" s="140">
        <f>IF($B17=0,"",_xlfn.XLOOKUP($B17,INPUT_DATA!$BP:$BP,INPUT_DATA!BS:BS))</f>
        <v>0</v>
      </c>
      <c r="F17" s="140">
        <f>IF($B17=0,"",_xlfn.XLOOKUP($B17,INPUT_DATA!$BP:$BP,INPUT_DATA!BT:BT))</f>
        <v>0</v>
      </c>
      <c r="G17" s="140">
        <f t="shared" si="2"/>
        <v>0</v>
      </c>
      <c r="H17" s="1291">
        <f>IF($B17=0,"",_xlfn.XLOOKUP($B17,INPUT_DATA!$BP:$BP,INPUT_DATA!BU:BU))</f>
        <v>9</v>
      </c>
      <c r="I17" s="140">
        <f>IF($B17=0,"",_xlfn.XLOOKUP($B17,INPUT_DATA!$BP:$BP,INPUT_DATA!BV:BV))</f>
        <v>3790074.33</v>
      </c>
      <c r="J17" s="140">
        <f>IF($B17=0,"",_xlfn.XLOOKUP($B17,INPUT_DATA!$BP:$BP,INPUT_DATA!BW:BW))</f>
        <v>2202.9299999999998</v>
      </c>
      <c r="K17" s="140">
        <f>IF($B17=0,"",_xlfn.XLOOKUP($B17,INPUT_DATA!$BP:$BP,INPUT_DATA!BX:BX))</f>
        <v>0</v>
      </c>
      <c r="L17" s="140">
        <f t="shared" si="3"/>
        <v>3792277.2600000002</v>
      </c>
      <c r="M17" s="1291">
        <f>IF($B17=0,"",_xlfn.XLOOKUP($B17,INPUT_DATA!$BP:$BP,INPUT_DATA!BY:BY))</f>
        <v>22</v>
      </c>
      <c r="N17" s="140">
        <f>IF($B17=0,"",_xlfn.XLOOKUP($B17,INPUT_DATA!$BP:$BP,INPUT_DATA!BZ:BZ))</f>
        <v>4395709.5</v>
      </c>
      <c r="O17" s="140">
        <f>IF($B17=0,"",_xlfn.XLOOKUP($B17,INPUT_DATA!$BP:$BP,INPUT_DATA!CA:CA))</f>
        <v>6338.54</v>
      </c>
      <c r="P17" s="140">
        <f>IF($B17=0,"",_xlfn.XLOOKUP($B17,INPUT_DATA!$BP:$BP,INPUT_DATA!CB:CB))</f>
        <v>833.81999999999994</v>
      </c>
      <c r="Q17" s="140">
        <f t="shared" si="4"/>
        <v>4402881.8600000003</v>
      </c>
      <c r="R17" s="1275">
        <f t="shared" si="5"/>
        <v>31</v>
      </c>
      <c r="S17" s="139">
        <f t="shared" si="6"/>
        <v>8185783.8300000001</v>
      </c>
      <c r="T17" s="139">
        <f t="shared" si="7"/>
        <v>8541.4699999999993</v>
      </c>
      <c r="U17" s="1880">
        <f t="shared" si="8"/>
        <v>833.81999999999994</v>
      </c>
      <c r="V17" s="139">
        <f t="shared" si="9"/>
        <v>8195159.120000001</v>
      </c>
      <c r="W17" s="140">
        <f>IF($B17=0,"",_xlfn.XLOOKUP($B17,INPUT_DATA!$BP:$BP,INPUT_DATA!CC:CC))</f>
        <v>8185783.8300000001</v>
      </c>
      <c r="X17" s="140">
        <f>IF($B17=0,"",_xlfn.XLOOKUP($B17,INPUT_DATA!$BP:$BP,INPUT_DATA!CD:CD))</f>
        <v>8541.4699999999993</v>
      </c>
      <c r="Y17" s="140">
        <f>IF($B17=0,"",_xlfn.XLOOKUP($B17,INPUT_DATA!$BP:$BP,INPUT_DATA!CE:CE))</f>
        <v>833.81999999999994</v>
      </c>
      <c r="Z17" s="1300">
        <f t="shared" si="10"/>
        <v>1</v>
      </c>
      <c r="AA17" s="139">
        <f>IF($B17=0,"",_xlfn.XLOOKUP($B17,INPUT_DATA!$BP:$BP,INPUT_DATA!CF:CF))</f>
        <v>0</v>
      </c>
      <c r="AB17" s="139">
        <f t="shared" si="1"/>
        <v>8195159.1200000001</v>
      </c>
      <c r="AC17" s="139">
        <f>IF($B17=0,"",_xlfn.XLOOKUP($B17,INPUT_DATA!$BP:$BP,INPUT_DATA!CG:CG))</f>
        <v>31</v>
      </c>
      <c r="AD17" s="140">
        <f>IF($B17=0,"",_xlfn.XLOOKUP($B17,INPUT_DATA!$BP:$BP,INPUT_DATA!CH:CH))</f>
        <v>0</v>
      </c>
      <c r="AE17" s="140">
        <f>IF($B17=0,"",_xlfn.XLOOKUP($B17,INPUT_DATA!$BP:$BP,INPUT_DATA!CI:CI))</f>
        <v>0</v>
      </c>
      <c r="AF17" s="140">
        <f>IF($B17=0,"",_xlfn.XLOOKUP($B17,INPUT_DATA!$BP:$BP,INPUT_DATA!CJ:CJ))</f>
        <v>0</v>
      </c>
      <c r="AG17" s="1300">
        <f t="shared" si="11"/>
        <v>0.93</v>
      </c>
      <c r="AH17" s="139">
        <f>IF($B17=0,"",_xlfn.XLOOKUP($B17,INPUT_DATA!$BP:$BP,INPUT_DATA!CK:CK))</f>
        <v>0</v>
      </c>
      <c r="AI17" s="139">
        <f t="shared" si="12"/>
        <v>0</v>
      </c>
      <c r="AJ17" s="1275">
        <f>IF($B17=0,"",_xlfn.XLOOKUP($B17,INPUT_DATA!$BP:$BP,INPUT_DATA!CL:CL))</f>
        <v>0</v>
      </c>
      <c r="AK17" s="140">
        <f>IF($B17=0,"",_xlfn.XLOOKUP($B17,INPUT_DATA!$BP:$BP,INPUT_DATA!CM:CM))</f>
        <v>430994.3</v>
      </c>
      <c r="AL17" s="140">
        <f>IF($B17=0,"",_xlfn.XLOOKUP($B17,INPUT_DATA!$BP:$BP,INPUT_DATA!CN:CN))</f>
        <v>800.11000000000013</v>
      </c>
      <c r="AM17" s="140">
        <f>IF($B17=0,"",_xlfn.XLOOKUP($B17,INPUT_DATA!$BP:$BP,INPUT_DATA!CO:CO))</f>
        <v>8392.02</v>
      </c>
      <c r="AN17" s="1300">
        <f t="shared" si="13"/>
        <v>0.6</v>
      </c>
      <c r="AO17" s="1761">
        <f>IF($B17=0,"",_xlfn.XLOOKUP($B17,INPUT_DATA!$BP:$BP,INPUT_DATA!CP:CP))</f>
        <v>96722.386399999988</v>
      </c>
      <c r="AP17" s="1761">
        <f t="shared" si="14"/>
        <v>343464.04359999998</v>
      </c>
      <c r="AQ17" s="1762">
        <f>IF($B17=0,"",_xlfn.XLOOKUP($B17,INPUT_DATA!$BP:$BP,INPUT_DATA!CQ:CQ))</f>
        <v>4</v>
      </c>
      <c r="AR17" s="1761">
        <f t="shared" si="16"/>
        <v>8538623.1635999996</v>
      </c>
      <c r="AS17" s="1762">
        <f t="shared" si="15"/>
        <v>35</v>
      </c>
      <c r="AT17" s="1239"/>
    </row>
    <row r="18" spans="2:46">
      <c r="B18" s="137">
        <f>INPUT_DATA!BP9</f>
        <v>46112</v>
      </c>
      <c r="C18" s="1291">
        <f>IF($B18=0,"",_xlfn.XLOOKUP($B18,INPUT_DATA!$BP:$BP,INPUT_DATA!BQ:BQ))</f>
        <v>3</v>
      </c>
      <c r="D18" s="140">
        <f>IF($B18=0,"",_xlfn.XLOOKUP($B18,INPUT_DATA!$BP:$BP,INPUT_DATA!BR:BR))</f>
        <v>230016.56999999998</v>
      </c>
      <c r="E18" s="140">
        <f>IF($B18=0,"",_xlfn.XLOOKUP($B18,INPUT_DATA!$BP:$BP,INPUT_DATA!BS:BS))</f>
        <v>229.81</v>
      </c>
      <c r="F18" s="140">
        <f>IF($B18=0,"",_xlfn.XLOOKUP($B18,INPUT_DATA!$BP:$BP,INPUT_DATA!BT:BT))</f>
        <v>0</v>
      </c>
      <c r="G18" s="140">
        <f t="shared" si="2"/>
        <v>230246.37999999998</v>
      </c>
      <c r="H18" s="1291">
        <f>IF($B18=0,"",_xlfn.XLOOKUP($B18,INPUT_DATA!$BP:$BP,INPUT_DATA!BU:BU))</f>
        <v>64</v>
      </c>
      <c r="I18" s="140">
        <f>IF($B18=0,"",_xlfn.XLOOKUP($B18,INPUT_DATA!$BP:$BP,INPUT_DATA!BV:BV))</f>
        <v>10988292.460000001</v>
      </c>
      <c r="J18" s="140">
        <f>IF($B18=0,"",_xlfn.XLOOKUP($B18,INPUT_DATA!$BP:$BP,INPUT_DATA!BW:BW))</f>
        <v>9412.7799999999988</v>
      </c>
      <c r="K18" s="140">
        <f>IF($B18=0,"",_xlfn.XLOOKUP($B18,INPUT_DATA!$BP:$BP,INPUT_DATA!BX:BX))</f>
        <v>0</v>
      </c>
      <c r="L18" s="140">
        <f t="shared" si="3"/>
        <v>10997705.24</v>
      </c>
      <c r="M18" s="1291">
        <f>IF($B18=0,"",_xlfn.XLOOKUP($B18,INPUT_DATA!$BP:$BP,INPUT_DATA!BY:BY))</f>
        <v>39</v>
      </c>
      <c r="N18" s="140">
        <f>IF($B18=0,"",_xlfn.XLOOKUP($B18,INPUT_DATA!$BP:$BP,INPUT_DATA!BZ:BZ))</f>
        <v>6853543.1100000022</v>
      </c>
      <c r="O18" s="140">
        <f>IF($B18=0,"",_xlfn.XLOOKUP($B18,INPUT_DATA!$BP:$BP,INPUT_DATA!CA:CA))</f>
        <v>7356.2500000000009</v>
      </c>
      <c r="P18" s="140">
        <f>IF($B18=0,"",_xlfn.XLOOKUP($B18,INPUT_DATA!$BP:$BP,INPUT_DATA!CB:CB))</f>
        <v>109.5100000000061</v>
      </c>
      <c r="Q18" s="140">
        <f t="shared" si="4"/>
        <v>6861008.870000002</v>
      </c>
      <c r="R18" s="1275">
        <f t="shared" si="5"/>
        <v>106</v>
      </c>
      <c r="S18" s="139">
        <f t="shared" si="6"/>
        <v>18071852.140000004</v>
      </c>
      <c r="T18" s="139">
        <f t="shared" si="7"/>
        <v>16998.84</v>
      </c>
      <c r="U18" s="1880">
        <f t="shared" si="8"/>
        <v>109.5100000000061</v>
      </c>
      <c r="V18" s="139">
        <f t="shared" si="9"/>
        <v>18088960.490000002</v>
      </c>
      <c r="W18" s="140">
        <f>IF($B18=0,"",_xlfn.XLOOKUP($B18,INPUT_DATA!$BP:$BP,INPUT_DATA!CC:CC))</f>
        <v>18071852.140000004</v>
      </c>
      <c r="X18" s="140">
        <f>IF($B18=0,"",_xlfn.XLOOKUP($B18,INPUT_DATA!$BP:$BP,INPUT_DATA!CD:CD))</f>
        <v>16998.84</v>
      </c>
      <c r="Y18" s="140">
        <f>IF($B18=0,"",_xlfn.XLOOKUP($B18,INPUT_DATA!$BP:$BP,INPUT_DATA!CE:CE))</f>
        <v>109.5100000000061</v>
      </c>
      <c r="Z18" s="1300">
        <f t="shared" si="10"/>
        <v>1</v>
      </c>
      <c r="AA18" s="139">
        <f>IF($B18=0,"",_xlfn.XLOOKUP($B18,INPUT_DATA!$BP:$BP,INPUT_DATA!CF:CF))</f>
        <v>0</v>
      </c>
      <c r="AB18" s="139">
        <f t="shared" si="1"/>
        <v>18088960.490000006</v>
      </c>
      <c r="AC18" s="139">
        <f>IF($B18=0,"",_xlfn.XLOOKUP($B18,INPUT_DATA!$BP:$BP,INPUT_DATA!CG:CG))</f>
        <v>106</v>
      </c>
      <c r="AD18" s="140">
        <f>IF($B18=0,"",_xlfn.XLOOKUP($B18,INPUT_DATA!$BP:$BP,INPUT_DATA!CH:CH))</f>
        <v>0</v>
      </c>
      <c r="AE18" s="140">
        <f>IF($B18=0,"",_xlfn.XLOOKUP($B18,INPUT_DATA!$BP:$BP,INPUT_DATA!CI:CI))</f>
        <v>0</v>
      </c>
      <c r="AF18" s="140">
        <f>IF($B18=0,"",_xlfn.XLOOKUP($B18,INPUT_DATA!$BP:$BP,INPUT_DATA!CJ:CJ))</f>
        <v>0</v>
      </c>
      <c r="AG18" s="1300">
        <f t="shared" si="11"/>
        <v>0.93</v>
      </c>
      <c r="AH18" s="139">
        <f>IF($B18=0,"",_xlfn.XLOOKUP($B18,INPUT_DATA!$BP:$BP,INPUT_DATA!CK:CK))</f>
        <v>0</v>
      </c>
      <c r="AI18" s="139">
        <f t="shared" si="12"/>
        <v>0</v>
      </c>
      <c r="AJ18" s="1275">
        <f>IF($B18=0,"",_xlfn.XLOOKUP($B18,INPUT_DATA!$BP:$BP,INPUT_DATA!CL:CL))</f>
        <v>0</v>
      </c>
      <c r="AK18" s="140">
        <f>IF($B18=0,"",_xlfn.XLOOKUP($B18,INPUT_DATA!$BP:$BP,INPUT_DATA!CM:CM))</f>
        <v>281667.24</v>
      </c>
      <c r="AL18" s="140">
        <f>IF($B18=0,"",_xlfn.XLOOKUP($B18,INPUT_DATA!$BP:$BP,INPUT_DATA!CN:CN))</f>
        <v>0</v>
      </c>
      <c r="AM18" s="140">
        <f>IF($B18=0,"",_xlfn.XLOOKUP($B18,INPUT_DATA!$BP:$BP,INPUT_DATA!CO:CO))</f>
        <v>0</v>
      </c>
      <c r="AN18" s="1300">
        <f t="shared" si="13"/>
        <v>0.6</v>
      </c>
      <c r="AO18" s="1761">
        <f>IF($B18=0,"",_xlfn.XLOOKUP($B18,INPUT_DATA!$BP:$BP,INPUT_DATA!CP:CP))</f>
        <v>51237.93680000001</v>
      </c>
      <c r="AP18" s="1761">
        <f t="shared" si="14"/>
        <v>230429.30319999997</v>
      </c>
      <c r="AQ18" s="1275">
        <f>IF($B18=0,"",_xlfn.XLOOKUP($B18,INPUT_DATA!$BP:$BP,INPUT_DATA!CQ:CQ))</f>
        <v>3</v>
      </c>
      <c r="AR18" s="1761">
        <f t="shared" si="16"/>
        <v>18319389.793200005</v>
      </c>
      <c r="AS18" s="1275">
        <f t="shared" si="15"/>
        <v>109</v>
      </c>
      <c r="AT18" s="1239"/>
    </row>
    <row r="19" spans="2:46">
      <c r="B19" s="137">
        <f>INPUT_DATA!BP10</f>
        <v>46081</v>
      </c>
      <c r="C19" s="1291">
        <f>IF($B19=0,"",_xlfn.XLOOKUP($B19,INPUT_DATA!$BP:$BP,INPUT_DATA!BQ:BQ))</f>
        <v>5</v>
      </c>
      <c r="D19" s="140">
        <f>IF($B19=0,"",_xlfn.XLOOKUP($B19,INPUT_DATA!$BP:$BP,INPUT_DATA!BR:BR))</f>
        <v>763755.39999999991</v>
      </c>
      <c r="E19" s="140">
        <f>IF($B19=0,"",_xlfn.XLOOKUP($B19,INPUT_DATA!$BP:$BP,INPUT_DATA!BS:BS))</f>
        <v>375.06</v>
      </c>
      <c r="F19" s="140">
        <f>IF($B19=0,"",_xlfn.XLOOKUP($B19,INPUT_DATA!$BP:$BP,INPUT_DATA!BT:BT))</f>
        <v>0</v>
      </c>
      <c r="G19" s="140">
        <f t="shared" si="2"/>
        <v>764130.46</v>
      </c>
      <c r="H19" s="1291">
        <f>IF($B19=0,"",_xlfn.XLOOKUP($B19,INPUT_DATA!$BP:$BP,INPUT_DATA!BU:BU))</f>
        <v>10</v>
      </c>
      <c r="I19" s="140">
        <f>IF($B19=0,"",_xlfn.XLOOKUP($B19,INPUT_DATA!$BP:$BP,INPUT_DATA!BV:BV))</f>
        <v>1281886.29</v>
      </c>
      <c r="J19" s="140">
        <f>IF($B19=0,"",_xlfn.XLOOKUP($B19,INPUT_DATA!$BP:$BP,INPUT_DATA!BW:BW))</f>
        <v>721.47</v>
      </c>
      <c r="K19" s="140">
        <f>IF($B19=0,"",_xlfn.XLOOKUP($B19,INPUT_DATA!$BP:$BP,INPUT_DATA!BX:BX))</f>
        <v>0</v>
      </c>
      <c r="L19" s="140">
        <f t="shared" si="3"/>
        <v>1282607.76</v>
      </c>
      <c r="M19" s="1291">
        <f>IF($B19=0,"",_xlfn.XLOOKUP($B19,INPUT_DATA!$BP:$BP,INPUT_DATA!BY:BY))</f>
        <v>22</v>
      </c>
      <c r="N19" s="140">
        <f>IF($B19=0,"",_xlfn.XLOOKUP($B19,INPUT_DATA!$BP:$BP,INPUT_DATA!BZ:BZ))</f>
        <v>2989116.4600000009</v>
      </c>
      <c r="O19" s="140">
        <f>IF($B19=0,"",_xlfn.XLOOKUP($B19,INPUT_DATA!$BP:$BP,INPUT_DATA!CA:CA))</f>
        <v>2387.8700000000003</v>
      </c>
      <c r="P19" s="140">
        <f>IF($B19=0,"",_xlfn.XLOOKUP($B19,INPUT_DATA!$BP:$BP,INPUT_DATA!CB:CB))</f>
        <v>0</v>
      </c>
      <c r="Q19" s="140">
        <f t="shared" si="4"/>
        <v>2991504.330000001</v>
      </c>
      <c r="R19" s="1275">
        <f t="shared" si="5"/>
        <v>37</v>
      </c>
      <c r="S19" s="139">
        <f t="shared" si="6"/>
        <v>5034758.1500000004</v>
      </c>
      <c r="T19" s="139">
        <f t="shared" si="7"/>
        <v>3484.4000000000005</v>
      </c>
      <c r="U19" s="1880">
        <f t="shared" si="8"/>
        <v>0</v>
      </c>
      <c r="V19" s="139">
        <f t="shared" si="9"/>
        <v>5038242.5500000007</v>
      </c>
      <c r="W19" s="140">
        <f>IF($B19=0,"",_xlfn.XLOOKUP($B19,INPUT_DATA!$BP:$BP,INPUT_DATA!CC:CC))</f>
        <v>5034758.1500000004</v>
      </c>
      <c r="X19" s="140">
        <f>IF($B19=0,"",_xlfn.XLOOKUP($B19,INPUT_DATA!$BP:$BP,INPUT_DATA!CD:CD))</f>
        <v>3484.4000000000005</v>
      </c>
      <c r="Y19" s="140">
        <f>IF($B19=0,"",_xlfn.XLOOKUP($B19,INPUT_DATA!$BP:$BP,INPUT_DATA!CE:CE))</f>
        <v>0</v>
      </c>
      <c r="Z19" s="1300">
        <f t="shared" si="10"/>
        <v>1</v>
      </c>
      <c r="AA19" s="139">
        <f>IF($B19=0,"",_xlfn.XLOOKUP($B19,INPUT_DATA!$BP:$BP,INPUT_DATA!CF:CF))</f>
        <v>0</v>
      </c>
      <c r="AB19" s="139">
        <f t="shared" si="1"/>
        <v>5038242.5500000007</v>
      </c>
      <c r="AC19" s="139">
        <f>IF($B19=0,"",_xlfn.XLOOKUP($B19,INPUT_DATA!$BP:$BP,INPUT_DATA!CG:CG))</f>
        <v>37</v>
      </c>
      <c r="AD19" s="140">
        <f>IF($B19=0,"",_xlfn.XLOOKUP($B19,INPUT_DATA!$BP:$BP,INPUT_DATA!CH:CH))</f>
        <v>0</v>
      </c>
      <c r="AE19" s="140">
        <f>IF($B19=0,"",_xlfn.XLOOKUP($B19,INPUT_DATA!$BP:$BP,INPUT_DATA!CI:CI))</f>
        <v>0</v>
      </c>
      <c r="AF19" s="140">
        <f>IF($B19=0,"",_xlfn.XLOOKUP($B19,INPUT_DATA!$BP:$BP,INPUT_DATA!CJ:CJ))</f>
        <v>0</v>
      </c>
      <c r="AG19" s="1300">
        <f t="shared" si="11"/>
        <v>0.93</v>
      </c>
      <c r="AH19" s="139">
        <f>IF($B19=0,"",_xlfn.XLOOKUP($B19,INPUT_DATA!$BP:$BP,INPUT_DATA!CK:CK))</f>
        <v>0</v>
      </c>
      <c r="AI19" s="139">
        <f t="shared" si="12"/>
        <v>0</v>
      </c>
      <c r="AJ19" s="1275">
        <f>IF($B19=0,"",_xlfn.XLOOKUP($B19,INPUT_DATA!$BP:$BP,INPUT_DATA!CL:CL))</f>
        <v>0</v>
      </c>
      <c r="AK19" s="140">
        <f>IF($B19=0,"",_xlfn.XLOOKUP($B19,INPUT_DATA!$BP:$BP,INPUT_DATA!CM:CM))</f>
        <v>1752712.98</v>
      </c>
      <c r="AL19" s="140">
        <f>IF($B19=0,"",_xlfn.XLOOKUP($B19,INPUT_DATA!$BP:$BP,INPUT_DATA!CN:CN))</f>
        <v>1322.82</v>
      </c>
      <c r="AM19" s="140">
        <f>IF($B19=0,"",_xlfn.XLOOKUP($B19,INPUT_DATA!$BP:$BP,INPUT_DATA!CO:CO))</f>
        <v>162538.41999999998</v>
      </c>
      <c r="AN19" s="1300">
        <f t="shared" si="13"/>
        <v>0.6</v>
      </c>
      <c r="AO19" s="1761">
        <f>IF($B19=0,"",_xlfn.XLOOKUP($B19,INPUT_DATA!$BP:$BP,INPUT_DATA!CP:CP))</f>
        <v>61672.050800000005</v>
      </c>
      <c r="AP19" s="1761">
        <f t="shared" si="14"/>
        <v>1854902.1691999999</v>
      </c>
      <c r="AQ19" s="1275">
        <f>IF($B19=0,"",_xlfn.XLOOKUP($B19,INPUT_DATA!$BP:$BP,INPUT_DATA!CQ:CQ))</f>
        <v>5</v>
      </c>
      <c r="AR19" s="1761">
        <f t="shared" si="16"/>
        <v>6893144.7192000002</v>
      </c>
      <c r="AS19" s="1275">
        <f t="shared" si="15"/>
        <v>42</v>
      </c>
      <c r="AT19" s="1239"/>
    </row>
    <row r="20" spans="2:46">
      <c r="B20" s="137">
        <f>INPUT_DATA!BP11</f>
        <v>46053</v>
      </c>
      <c r="C20" s="1291">
        <f>IF($B20=0,"",_xlfn.XLOOKUP($B20,INPUT_DATA!$BP:$BP,INPUT_DATA!BQ:BQ))</f>
        <v>2</v>
      </c>
      <c r="D20" s="140">
        <f>IF($B20=0,"",_xlfn.XLOOKUP($B20,INPUT_DATA!$BP:$BP,INPUT_DATA!BR:BR))</f>
        <v>341586.32999999996</v>
      </c>
      <c r="E20" s="140">
        <f>IF($B20=0,"",_xlfn.XLOOKUP($B20,INPUT_DATA!$BP:$BP,INPUT_DATA!BS:BS))</f>
        <v>265.74</v>
      </c>
      <c r="F20" s="140">
        <f>IF($B20=0,"",_xlfn.XLOOKUP($B20,INPUT_DATA!$BP:$BP,INPUT_DATA!BT:BT))</f>
        <v>0</v>
      </c>
      <c r="G20" s="140">
        <f t="shared" si="2"/>
        <v>341852.06999999995</v>
      </c>
      <c r="H20" s="1291">
        <f>IF($B20=0,"",_xlfn.XLOOKUP($B20,INPUT_DATA!$BP:$BP,INPUT_DATA!BU:BU))</f>
        <v>3</v>
      </c>
      <c r="I20" s="140">
        <f>IF($B20=0,"",_xlfn.XLOOKUP($B20,INPUT_DATA!$BP:$BP,INPUT_DATA!BV:BV))</f>
        <v>820008.75</v>
      </c>
      <c r="J20" s="140">
        <f>IF($B20=0,"",_xlfn.XLOOKUP($B20,INPUT_DATA!$BP:$BP,INPUT_DATA!BW:BW))</f>
        <v>578.11</v>
      </c>
      <c r="K20" s="140">
        <f>IF($B20=0,"",_xlfn.XLOOKUP($B20,INPUT_DATA!$BP:$BP,INPUT_DATA!BX:BX))</f>
        <v>0</v>
      </c>
      <c r="L20" s="140">
        <f t="shared" si="3"/>
        <v>820586.86</v>
      </c>
      <c r="M20" s="1291">
        <f>IF($B20=0,"",_xlfn.XLOOKUP($B20,INPUT_DATA!$BP:$BP,INPUT_DATA!BY:BY))</f>
        <v>30</v>
      </c>
      <c r="N20" s="140">
        <f>IF($B20=0,"",_xlfn.XLOOKUP($B20,INPUT_DATA!$BP:$BP,INPUT_DATA!BZ:BZ))</f>
        <v>3498697.2300000014</v>
      </c>
      <c r="O20" s="140">
        <f>IF($B20=0,"",_xlfn.XLOOKUP($B20,INPUT_DATA!$BP:$BP,INPUT_DATA!CA:CA))</f>
        <v>3382.0099999999993</v>
      </c>
      <c r="P20" s="140">
        <f>IF($B20=0,"",_xlfn.XLOOKUP($B20,INPUT_DATA!$BP:$BP,INPUT_DATA!CB:CB))</f>
        <v>0</v>
      </c>
      <c r="Q20" s="140">
        <f t="shared" si="4"/>
        <v>3502079.2400000012</v>
      </c>
      <c r="R20" s="1275">
        <f t="shared" si="5"/>
        <v>35</v>
      </c>
      <c r="S20" s="139">
        <f t="shared" si="6"/>
        <v>4660292.3100000015</v>
      </c>
      <c r="T20" s="139">
        <f t="shared" si="7"/>
        <v>4225.8599999999997</v>
      </c>
      <c r="U20" s="1880">
        <f t="shared" si="8"/>
        <v>0</v>
      </c>
      <c r="V20" s="139">
        <f t="shared" si="9"/>
        <v>4664518.1700000009</v>
      </c>
      <c r="W20" s="140">
        <f>IF($B20=0,"",_xlfn.XLOOKUP($B20,INPUT_DATA!$BP:$BP,INPUT_DATA!CC:CC))</f>
        <v>4291922.2800000012</v>
      </c>
      <c r="X20" s="140">
        <f>IF($B20=0,"",_xlfn.XLOOKUP($B20,INPUT_DATA!$BP:$BP,INPUT_DATA!CD:CD))</f>
        <v>3896.6699999999996</v>
      </c>
      <c r="Y20" s="140">
        <f>IF($B20=0,"",_xlfn.XLOOKUP($B20,INPUT_DATA!$BP:$BP,INPUT_DATA!CE:CE))</f>
        <v>0</v>
      </c>
      <c r="Z20" s="1300">
        <f t="shared" si="10"/>
        <v>1</v>
      </c>
      <c r="AA20" s="139">
        <f>IF($B20=0,"",_xlfn.XLOOKUP($B20,INPUT_DATA!$BP:$BP,INPUT_DATA!CF:CF))</f>
        <v>0</v>
      </c>
      <c r="AB20" s="139">
        <f t="shared" si="1"/>
        <v>4295818.9500000011</v>
      </c>
      <c r="AC20" s="139">
        <f>IF($B20=0,"",_xlfn.XLOOKUP($B20,INPUT_DATA!$BP:$BP,INPUT_DATA!CG:CG))</f>
        <v>31</v>
      </c>
      <c r="AD20" s="140">
        <f>IF($B20=0,"",_xlfn.XLOOKUP($B20,INPUT_DATA!$BP:$BP,INPUT_DATA!CH:CH))</f>
        <v>368370.03</v>
      </c>
      <c r="AE20" s="140">
        <f>IF($B20=0,"",_xlfn.XLOOKUP($B20,INPUT_DATA!$BP:$BP,INPUT_DATA!CI:CI))</f>
        <v>329.19000000000005</v>
      </c>
      <c r="AF20" s="140">
        <f>IF($B20=0,"",_xlfn.XLOOKUP($B20,INPUT_DATA!$BP:$BP,INPUT_DATA!CJ:CJ))</f>
        <v>20020.63</v>
      </c>
      <c r="AG20" s="1300">
        <f t="shared" si="11"/>
        <v>0.93</v>
      </c>
      <c r="AH20" s="139">
        <f>IF($B20=0,"",_xlfn.XLOOKUP($B20,INPUT_DATA!$BP:$BP,INPUT_DATA!CK:CK))</f>
        <v>9353.1905000000006</v>
      </c>
      <c r="AI20" s="139">
        <f t="shared" si="12"/>
        <v>379366.65950000001</v>
      </c>
      <c r="AJ20" s="1275">
        <f>IF($B20=0,"",_xlfn.XLOOKUP($B20,INPUT_DATA!$BP:$BP,INPUT_DATA!CL:CL))</f>
        <v>4</v>
      </c>
      <c r="AK20" s="140">
        <f>IF($B20=0,"",_xlfn.XLOOKUP($B20,INPUT_DATA!$BP:$BP,INPUT_DATA!CM:CM))</f>
        <v>615513.06000000006</v>
      </c>
      <c r="AL20" s="140">
        <f>IF($B20=0,"",_xlfn.XLOOKUP($B20,INPUT_DATA!$BP:$BP,INPUT_DATA!CN:CN))</f>
        <v>658.41</v>
      </c>
      <c r="AM20" s="140">
        <f>IF($B20=0,"",_xlfn.XLOOKUP($B20,INPUT_DATA!$BP:$BP,INPUT_DATA!CO:CO))</f>
        <v>380508.92999999993</v>
      </c>
      <c r="AN20" s="1300">
        <f t="shared" si="13"/>
        <v>0.6</v>
      </c>
      <c r="AO20" s="1761">
        <f>IF($B20=0,"",_xlfn.XLOOKUP($B20,INPUT_DATA!$BP:$BP,INPUT_DATA!CP:CP))</f>
        <v>306821.35519999999</v>
      </c>
      <c r="AP20" s="1761">
        <f t="shared" si="14"/>
        <v>689859.04480000003</v>
      </c>
      <c r="AQ20" s="1275">
        <f>IF($B20=0,"",_xlfn.XLOOKUP($B20,INPUT_DATA!$BP:$BP,INPUT_DATA!CQ:CQ))</f>
        <v>7</v>
      </c>
      <c r="AR20" s="1761">
        <f t="shared" si="16"/>
        <v>5365044.6543000014</v>
      </c>
      <c r="AS20" s="1275">
        <f t="shared" si="15"/>
        <v>42</v>
      </c>
    </row>
    <row r="21" spans="2:46">
      <c r="B21" s="137">
        <f>INPUT_DATA!BP12</f>
        <v>46022</v>
      </c>
      <c r="C21" s="1291">
        <f>IF($B21=0,"",_xlfn.XLOOKUP($B21,INPUT_DATA!$BP:$BP,INPUT_DATA!BQ:BQ))</f>
        <v>2</v>
      </c>
      <c r="D21" s="140">
        <f>IF($B21=0,"",_xlfn.XLOOKUP($B21,INPUT_DATA!$BP:$BP,INPUT_DATA!BR:BR))</f>
        <v>94955.07</v>
      </c>
      <c r="E21" s="140">
        <f>IF($B21=0,"",_xlfn.XLOOKUP($B21,INPUT_DATA!$BP:$BP,INPUT_DATA!BS:BS))</f>
        <v>68.259999999999991</v>
      </c>
      <c r="F21" s="140">
        <f>IF($B21=0,"",_xlfn.XLOOKUP($B21,INPUT_DATA!$BP:$BP,INPUT_DATA!BT:BT))</f>
        <v>0</v>
      </c>
      <c r="G21" s="140">
        <f t="shared" si="2"/>
        <v>95023.33</v>
      </c>
      <c r="H21" s="1291">
        <f>IF($B21=0,"",_xlfn.XLOOKUP($B21,INPUT_DATA!$BP:$BP,INPUT_DATA!BU:BU))</f>
        <v>3</v>
      </c>
      <c r="I21" s="140">
        <f>IF($B21=0,"",_xlfn.XLOOKUP($B21,INPUT_DATA!$BP:$BP,INPUT_DATA!BV:BV))</f>
        <v>2485301.84</v>
      </c>
      <c r="J21" s="140">
        <f>IF($B21=0,"",_xlfn.XLOOKUP($B21,INPUT_DATA!$BP:$BP,INPUT_DATA!BW:BW))</f>
        <v>1794.97</v>
      </c>
      <c r="K21" s="140">
        <f>IF($B21=0,"",_xlfn.XLOOKUP($B21,INPUT_DATA!$BP:$BP,INPUT_DATA!BX:BX))</f>
        <v>0</v>
      </c>
      <c r="L21" s="140">
        <f t="shared" si="3"/>
        <v>2487096.81</v>
      </c>
      <c r="M21" s="1291">
        <f>IF($B21=0,"",_xlfn.XLOOKUP($B21,INPUT_DATA!$BP:$BP,INPUT_DATA!BY:BY))</f>
        <v>28</v>
      </c>
      <c r="N21" s="140">
        <f>IF($B21=0,"",_xlfn.XLOOKUP($B21,INPUT_DATA!$BP:$BP,INPUT_DATA!BZ:BZ))</f>
        <v>4085857.6799999992</v>
      </c>
      <c r="O21" s="140">
        <f>IF($B21=0,"",_xlfn.XLOOKUP($B21,INPUT_DATA!$BP:$BP,INPUT_DATA!CA:CA))</f>
        <v>4515.8999999999996</v>
      </c>
      <c r="P21" s="140">
        <f>IF($B21=0,"",_xlfn.XLOOKUP($B21,INPUT_DATA!$BP:$BP,INPUT_DATA!CB:CB))</f>
        <v>0</v>
      </c>
      <c r="Q21" s="140">
        <f t="shared" si="4"/>
        <v>4090373.5799999991</v>
      </c>
      <c r="R21" s="1275">
        <f t="shared" si="5"/>
        <v>33</v>
      </c>
      <c r="S21" s="139">
        <f t="shared" si="6"/>
        <v>6666114.5899999989</v>
      </c>
      <c r="T21" s="139">
        <f t="shared" si="7"/>
        <v>6379.1299999999992</v>
      </c>
      <c r="U21" s="1880">
        <f t="shared" si="8"/>
        <v>0</v>
      </c>
      <c r="V21" s="139">
        <f t="shared" si="9"/>
        <v>6672493.7199999988</v>
      </c>
      <c r="W21" s="140">
        <f>IF($B21=0,"",_xlfn.XLOOKUP($B21,INPUT_DATA!$BP:$BP,INPUT_DATA!CC:CC))</f>
        <v>6314729.9999999991</v>
      </c>
      <c r="X21" s="140">
        <f>IF($B21=0,"",_xlfn.XLOOKUP($B21,INPUT_DATA!$BP:$BP,INPUT_DATA!CD:CD))</f>
        <v>6141.46</v>
      </c>
      <c r="Y21" s="140">
        <f>IF($B21=0,"",_xlfn.XLOOKUP($B21,INPUT_DATA!$BP:$BP,INPUT_DATA!CE:CE))</f>
        <v>1206.92</v>
      </c>
      <c r="Z21" s="1300">
        <f t="shared" si="10"/>
        <v>1</v>
      </c>
      <c r="AA21" s="139">
        <f>IF($B21=0,"",_xlfn.XLOOKUP($B21,INPUT_DATA!$BP:$BP,INPUT_DATA!CF:CF))</f>
        <v>0</v>
      </c>
      <c r="AB21" s="139">
        <f t="shared" si="1"/>
        <v>6322078.379999999</v>
      </c>
      <c r="AC21" s="139">
        <f>IF($B21=0,"",_xlfn.XLOOKUP($B21,INPUT_DATA!$BP:$BP,INPUT_DATA!CG:CG))</f>
        <v>31</v>
      </c>
      <c r="AD21" s="140">
        <f>IF($B21=0,"",_xlfn.XLOOKUP($B21,INPUT_DATA!$BP:$BP,INPUT_DATA!CH:CH))</f>
        <v>351384.58999999997</v>
      </c>
      <c r="AE21" s="140">
        <f>IF($B21=0,"",_xlfn.XLOOKUP($B21,INPUT_DATA!$BP:$BP,INPUT_DATA!CI:CI))</f>
        <v>237.67</v>
      </c>
      <c r="AF21" s="140">
        <f>IF($B21=0,"",_xlfn.XLOOKUP($B21,INPUT_DATA!$BP:$BP,INPUT_DATA!CJ:CJ))</f>
        <v>1592.54</v>
      </c>
      <c r="AG21" s="1300">
        <f t="shared" si="11"/>
        <v>0.93</v>
      </c>
      <c r="AH21" s="139">
        <f>IF($B21=0,"",_xlfn.XLOOKUP($B21,INPUT_DATA!$BP:$BP,INPUT_DATA!CK:CK))</f>
        <v>0</v>
      </c>
      <c r="AI21" s="139">
        <f t="shared" si="12"/>
        <v>353214.79999999993</v>
      </c>
      <c r="AJ21" s="1275">
        <f>IF($B21=0,"",_xlfn.XLOOKUP($B21,INPUT_DATA!$BP:$BP,INPUT_DATA!CL:CL))</f>
        <v>2</v>
      </c>
      <c r="AK21" s="140">
        <f>IF($B21=0,"",_xlfn.XLOOKUP($B21,INPUT_DATA!$BP:$BP,INPUT_DATA!CM:CM))</f>
        <v>253037.17</v>
      </c>
      <c r="AL21" s="140">
        <f>IF($B21=0,"",_xlfn.XLOOKUP($B21,INPUT_DATA!$BP:$BP,INPUT_DATA!CN:CN))</f>
        <v>194.13</v>
      </c>
      <c r="AM21" s="140">
        <f>IF($B21=0,"",_xlfn.XLOOKUP($B21,INPUT_DATA!$BP:$BP,INPUT_DATA!CO:CO))</f>
        <v>1071.6600000000001</v>
      </c>
      <c r="AN21" s="1300">
        <f t="shared" si="13"/>
        <v>0.6</v>
      </c>
      <c r="AO21" s="1761">
        <f>IF($B21=0,"",_xlfn.XLOOKUP($B21,INPUT_DATA!$BP:$BP,INPUT_DATA!CP:CP))</f>
        <v>0</v>
      </c>
      <c r="AP21" s="1761">
        <f t="shared" si="14"/>
        <v>254302.96000000002</v>
      </c>
      <c r="AQ21" s="1275">
        <f>IF($B21=0,"",_xlfn.XLOOKUP($B21,INPUT_DATA!$BP:$BP,INPUT_DATA!CQ:CQ))</f>
        <v>6</v>
      </c>
      <c r="AR21" s="1761">
        <f t="shared" si="16"/>
        <v>6929596.1399999987</v>
      </c>
      <c r="AS21" s="1275">
        <f t="shared" si="15"/>
        <v>39</v>
      </c>
    </row>
    <row r="22" spans="2:46">
      <c r="B22" s="137">
        <f>INPUT_DATA!BP13</f>
        <v>45991</v>
      </c>
      <c r="C22" s="1291">
        <f>IF($B22=0,"",_xlfn.XLOOKUP($B22,INPUT_DATA!$BP:$BP,INPUT_DATA!BQ:BQ))</f>
        <v>2</v>
      </c>
      <c r="D22" s="140">
        <f>IF($B22=0,"",_xlfn.XLOOKUP($B22,INPUT_DATA!$BP:$BP,INPUT_DATA!BR:BR))</f>
        <v>117467.51000000001</v>
      </c>
      <c r="E22" s="140">
        <f>IF($B22=0,"",_xlfn.XLOOKUP($B22,INPUT_DATA!$BP:$BP,INPUT_DATA!BS:BS))</f>
        <v>97.600000000000009</v>
      </c>
      <c r="F22" s="140">
        <f>IF($B22=0,"",_xlfn.XLOOKUP($B22,INPUT_DATA!$BP:$BP,INPUT_DATA!BT:BT))</f>
        <v>0</v>
      </c>
      <c r="G22" s="140">
        <f t="shared" si="2"/>
        <v>117565.11000000002</v>
      </c>
      <c r="H22" s="1291">
        <f>IF($B22=0,"",_xlfn.XLOOKUP($B22,INPUT_DATA!$BP:$BP,INPUT_DATA!BU:BU))</f>
        <v>3</v>
      </c>
      <c r="I22" s="140">
        <f>IF($B22=0,"",_xlfn.XLOOKUP($B22,INPUT_DATA!$BP:$BP,INPUT_DATA!BV:BV))</f>
        <v>572210.66999999993</v>
      </c>
      <c r="J22" s="140">
        <f>IF($B22=0,"",_xlfn.XLOOKUP($B22,INPUT_DATA!$BP:$BP,INPUT_DATA!BW:BW))</f>
        <v>557.45999999999992</v>
      </c>
      <c r="K22" s="140">
        <f>IF($B22=0,"",_xlfn.XLOOKUP($B22,INPUT_DATA!$BP:$BP,INPUT_DATA!BX:BX))</f>
        <v>0</v>
      </c>
      <c r="L22" s="140">
        <f t="shared" si="3"/>
        <v>572768.12999999989</v>
      </c>
      <c r="M22" s="1291">
        <f>IF($B22=0,"",_xlfn.XLOOKUP($B22,INPUT_DATA!$BP:$BP,INPUT_DATA!BY:BY))</f>
        <v>28</v>
      </c>
      <c r="N22" s="140">
        <f>IF($B22=0,"",_xlfn.XLOOKUP($B22,INPUT_DATA!$BP:$BP,INPUT_DATA!BZ:BZ))</f>
        <v>3832595.1799999988</v>
      </c>
      <c r="O22" s="140">
        <f>IF($B22=0,"",_xlfn.XLOOKUP($B22,INPUT_DATA!$BP:$BP,INPUT_DATA!CA:CA))</f>
        <v>4311.12</v>
      </c>
      <c r="P22" s="140">
        <f>IF($B22=0,"",_xlfn.XLOOKUP($B22,INPUT_DATA!$BP:$BP,INPUT_DATA!CB:CB))</f>
        <v>0</v>
      </c>
      <c r="Q22" s="140">
        <f t="shared" si="4"/>
        <v>3836906.2999999989</v>
      </c>
      <c r="R22" s="1275">
        <f t="shared" si="5"/>
        <v>33</v>
      </c>
      <c r="S22" s="139">
        <f t="shared" si="6"/>
        <v>4522273.3599999985</v>
      </c>
      <c r="T22" s="139">
        <f t="shared" si="7"/>
        <v>4966.18</v>
      </c>
      <c r="U22" s="1880">
        <f t="shared" si="8"/>
        <v>0</v>
      </c>
      <c r="V22" s="139">
        <f t="shared" si="9"/>
        <v>4527239.5399999991</v>
      </c>
      <c r="W22" s="140">
        <f>IF($B22=0,"",_xlfn.XLOOKUP($B22,INPUT_DATA!$BP:$BP,INPUT_DATA!CC:CC))</f>
        <v>4397497.5299999984</v>
      </c>
      <c r="X22" s="140">
        <f>IF($B22=0,"",_xlfn.XLOOKUP($B22,INPUT_DATA!$BP:$BP,INPUT_DATA!CD:CD))</f>
        <v>4876.8999999999996</v>
      </c>
      <c r="Y22" s="140">
        <f>IF($B22=0,"",_xlfn.XLOOKUP($B22,INPUT_DATA!$BP:$BP,INPUT_DATA!CE:CE))</f>
        <v>0</v>
      </c>
      <c r="Z22" s="1300">
        <f t="shared" si="10"/>
        <v>1</v>
      </c>
      <c r="AA22" s="139">
        <f>IF($B22=0,"",_xlfn.XLOOKUP($B22,INPUT_DATA!$BP:$BP,INPUT_DATA!CF:CF))</f>
        <v>0</v>
      </c>
      <c r="AB22" s="139">
        <f t="shared" si="1"/>
        <v>4402374.4299999988</v>
      </c>
      <c r="AC22" s="139">
        <f>IF($B22=0,"",_xlfn.XLOOKUP($B22,INPUT_DATA!$BP:$BP,INPUT_DATA!CG:CG))</f>
        <v>32</v>
      </c>
      <c r="AD22" s="140">
        <f>IF($B22=0,"",_xlfn.XLOOKUP($B22,INPUT_DATA!$BP:$BP,INPUT_DATA!CH:CH))</f>
        <v>124775.83</v>
      </c>
      <c r="AE22" s="140">
        <f>IF($B22=0,"",_xlfn.XLOOKUP($B22,INPUT_DATA!$BP:$BP,INPUT_DATA!CI:CI))</f>
        <v>89.28</v>
      </c>
      <c r="AF22" s="140">
        <f>IF($B22=0,"",_xlfn.XLOOKUP($B22,INPUT_DATA!$BP:$BP,INPUT_DATA!CJ:CJ))</f>
        <v>0</v>
      </c>
      <c r="AG22" s="1300">
        <f t="shared" si="11"/>
        <v>0.93</v>
      </c>
      <c r="AH22" s="139">
        <f>IF($B22=0,"",_xlfn.XLOOKUP($B22,INPUT_DATA!$BP:$BP,INPUT_DATA!CK:CK))</f>
        <v>0</v>
      </c>
      <c r="AI22" s="139">
        <f t="shared" si="12"/>
        <v>124865.11</v>
      </c>
      <c r="AJ22" s="1275">
        <f>IF($B22=0,"",_xlfn.XLOOKUP($B22,INPUT_DATA!$BP:$BP,INPUT_DATA!CL:CL))</f>
        <v>1</v>
      </c>
      <c r="AK22" s="140">
        <f>IF($B22=0,"",_xlfn.XLOOKUP($B22,INPUT_DATA!$BP:$BP,INPUT_DATA!CM:CM))</f>
        <v>210535.09</v>
      </c>
      <c r="AL22" s="140">
        <f>IF($B22=0,"",_xlfn.XLOOKUP($B22,INPUT_DATA!$BP:$BP,INPUT_DATA!CN:CN))</f>
        <v>0</v>
      </c>
      <c r="AM22" s="140">
        <f>IF($B22=0,"",_xlfn.XLOOKUP($B22,INPUT_DATA!$BP:$BP,INPUT_DATA!CO:CO))</f>
        <v>19588.48</v>
      </c>
      <c r="AN22" s="1300">
        <f t="shared" si="13"/>
        <v>0.6</v>
      </c>
      <c r="AO22" s="139">
        <f>IF($B22=0,"",_xlfn.XLOOKUP($B22,INPUT_DATA!$BP:$BP,INPUT_DATA!CP:CP))</f>
        <v>0</v>
      </c>
      <c r="AP22" s="1761">
        <f t="shared" si="14"/>
        <v>230123.57</v>
      </c>
      <c r="AQ22" s="1275">
        <f>IF($B22=0,"",_xlfn.XLOOKUP($B22,INPUT_DATA!$BP:$BP,INPUT_DATA!CQ:CQ))</f>
        <v>3</v>
      </c>
      <c r="AR22" s="1761">
        <f t="shared" si="16"/>
        <v>4757363.1099999994</v>
      </c>
      <c r="AS22" s="1275">
        <f t="shared" si="15"/>
        <v>36</v>
      </c>
    </row>
    <row r="23" spans="2:46">
      <c r="B23" s="137">
        <f>INPUT_DATA!BP14</f>
        <v>45961</v>
      </c>
      <c r="C23" s="1291">
        <f>IF($B23=0,"",_xlfn.XLOOKUP($B23,INPUT_DATA!$BP:$BP,INPUT_DATA!BQ:BQ))</f>
        <v>4</v>
      </c>
      <c r="D23" s="140">
        <f>IF($B23=0,"",_xlfn.XLOOKUP($B23,INPUT_DATA!$BP:$BP,INPUT_DATA!BR:BR))</f>
        <v>531251.02</v>
      </c>
      <c r="E23" s="140">
        <f>IF($B23=0,"",_xlfn.XLOOKUP($B23,INPUT_DATA!$BP:$BP,INPUT_DATA!BS:BS))</f>
        <v>860.11999999999989</v>
      </c>
      <c r="F23" s="140">
        <f>IF($B23=0,"",_xlfn.XLOOKUP($B23,INPUT_DATA!$BP:$BP,INPUT_DATA!BT:BT))</f>
        <v>0</v>
      </c>
      <c r="G23" s="140">
        <f t="shared" si="2"/>
        <v>532111.14</v>
      </c>
      <c r="H23" s="1291">
        <f>IF($B23=0,"",_xlfn.XLOOKUP($B23,INPUT_DATA!$BP:$BP,INPUT_DATA!BU:BU))</f>
        <v>69</v>
      </c>
      <c r="I23" s="140">
        <f>IF($B23=0,"",_xlfn.XLOOKUP($B23,INPUT_DATA!$BP:$BP,INPUT_DATA!BV:BV))</f>
        <v>16480703.700000001</v>
      </c>
      <c r="J23" s="140">
        <f>IF($B23=0,"",_xlfn.XLOOKUP($B23,INPUT_DATA!$BP:$BP,INPUT_DATA!BW:BW))</f>
        <v>13733.740000000002</v>
      </c>
      <c r="K23" s="140">
        <f>IF($B23=0,"",_xlfn.XLOOKUP($B23,INPUT_DATA!$BP:$BP,INPUT_DATA!BX:BX))</f>
        <v>0</v>
      </c>
      <c r="L23" s="140">
        <f t="shared" si="3"/>
        <v>16494437.440000001</v>
      </c>
      <c r="M23" s="1291">
        <f>IF($B23=0,"",_xlfn.XLOOKUP($B23,INPUT_DATA!$BP:$BP,INPUT_DATA!BY:BY))</f>
        <v>0</v>
      </c>
      <c r="N23" s="140">
        <f>IF($B23=0,"",_xlfn.XLOOKUP($B23,INPUT_DATA!$BP:$BP,INPUT_DATA!BZ:BZ))</f>
        <v>0</v>
      </c>
      <c r="O23" s="140">
        <f>IF($B23=0,"",_xlfn.XLOOKUP($B23,INPUT_DATA!$BP:$BP,INPUT_DATA!CA:CA))</f>
        <v>0</v>
      </c>
      <c r="P23" s="140">
        <f>IF($B23=0,"",_xlfn.XLOOKUP($B23,INPUT_DATA!$BP:$BP,INPUT_DATA!CB:CB))</f>
        <v>0</v>
      </c>
      <c r="Q23" s="140">
        <f t="shared" si="4"/>
        <v>0</v>
      </c>
      <c r="R23" s="1275">
        <f t="shared" si="5"/>
        <v>73</v>
      </c>
      <c r="S23" s="139">
        <f t="shared" si="6"/>
        <v>17011954.720000003</v>
      </c>
      <c r="T23" s="139">
        <f t="shared" si="7"/>
        <v>14593.86</v>
      </c>
      <c r="U23" s="1880">
        <f t="shared" si="8"/>
        <v>0</v>
      </c>
      <c r="V23" s="139">
        <f t="shared" si="9"/>
        <v>17026548.580000002</v>
      </c>
      <c r="W23" s="140">
        <f>IF($B23=0,"",_xlfn.XLOOKUP($B23,INPUT_DATA!$BP:$BP,INPUT_DATA!CC:CC))</f>
        <v>16920356.800000001</v>
      </c>
      <c r="X23" s="140">
        <f>IF($B23=0,"",_xlfn.XLOOKUP($B23,INPUT_DATA!$BP:$BP,INPUT_DATA!CD:CD))</f>
        <v>14538.29</v>
      </c>
      <c r="Y23" s="140">
        <f>IF($B23=0,"",_xlfn.XLOOKUP($B23,INPUT_DATA!$BP:$BP,INPUT_DATA!CE:CE))</f>
        <v>3595.38</v>
      </c>
      <c r="Z23" s="1300">
        <f t="shared" si="10"/>
        <v>1</v>
      </c>
      <c r="AA23" s="139">
        <f>IF($B23=0,"",_xlfn.XLOOKUP($B23,INPUT_DATA!$BP:$BP,INPUT_DATA!CF:CF))</f>
        <v>0</v>
      </c>
      <c r="AB23" s="139">
        <f t="shared" si="1"/>
        <v>16938490.469999999</v>
      </c>
      <c r="AC23" s="139">
        <f>IF($B23=0,"",_xlfn.XLOOKUP($B23,INPUT_DATA!$BP:$BP,INPUT_DATA!CG:CG))</f>
        <v>72</v>
      </c>
      <c r="AD23" s="140">
        <f>IF($B23=0,"",_xlfn.XLOOKUP($B23,INPUT_DATA!$BP:$BP,INPUT_DATA!CH:CH))</f>
        <v>91597.92</v>
      </c>
      <c r="AE23" s="140">
        <f>IF($B23=0,"",_xlfn.XLOOKUP($B23,INPUT_DATA!$BP:$BP,INPUT_DATA!CI:CI))</f>
        <v>55.57</v>
      </c>
      <c r="AF23" s="140">
        <f>IF($B23=0,"",_xlfn.XLOOKUP($B23,INPUT_DATA!$BP:$BP,INPUT_DATA!CJ:CJ))</f>
        <v>0</v>
      </c>
      <c r="AG23" s="1300">
        <f t="shared" si="11"/>
        <v>0.93</v>
      </c>
      <c r="AH23" s="139">
        <f>IF($B23=0,"",_xlfn.XLOOKUP($B23,INPUT_DATA!$BP:$BP,INPUT_DATA!CK:CK))</f>
        <v>0</v>
      </c>
      <c r="AI23" s="139">
        <f t="shared" si="12"/>
        <v>91653.49</v>
      </c>
      <c r="AJ23" s="1275">
        <f>IF($B23=0,"",_xlfn.XLOOKUP($B23,INPUT_DATA!$BP:$BP,INPUT_DATA!CL:CL))</f>
        <v>1</v>
      </c>
      <c r="AK23" s="140">
        <f>IF($B23=0,"",_xlfn.XLOOKUP($B23,INPUT_DATA!$BP:$BP,INPUT_DATA!CM:CM))</f>
        <v>0</v>
      </c>
      <c r="AL23" s="140">
        <f>IF($B23=0,"",_xlfn.XLOOKUP($B23,INPUT_DATA!$BP:$BP,INPUT_DATA!CN:CN))</f>
        <v>0</v>
      </c>
      <c r="AM23" s="140">
        <f>IF($B23=0,"",_xlfn.XLOOKUP($B23,INPUT_DATA!$BP:$BP,INPUT_DATA!CO:CO))</f>
        <v>0</v>
      </c>
      <c r="AN23" s="1300">
        <f t="shared" si="13"/>
        <v>0.6</v>
      </c>
      <c r="AO23" s="139">
        <f>IF($B23=0,"",_xlfn.XLOOKUP($B23,INPUT_DATA!$BP:$BP,INPUT_DATA!CP:CP))</f>
        <v>0</v>
      </c>
      <c r="AP23" s="139">
        <f t="shared" si="14"/>
        <v>0</v>
      </c>
      <c r="AQ23" s="1275">
        <f>IF($B23=0,"",_xlfn.XLOOKUP($B23,INPUT_DATA!$BP:$BP,INPUT_DATA!CQ:CQ))</f>
        <v>0</v>
      </c>
      <c r="AR23" s="139">
        <f t="shared" ref="AR23:AR77" si="17">IF($B23=0,"",SUM(AB23,AI23,AP23))</f>
        <v>17030143.959999997</v>
      </c>
      <c r="AS23" s="1275">
        <f t="shared" si="15"/>
        <v>73</v>
      </c>
    </row>
    <row r="24" spans="2:46">
      <c r="B24" s="137">
        <f>INPUT_DATA!BP15</f>
        <v>45930</v>
      </c>
      <c r="C24" s="1291">
        <f>IF($B24=0,"",_xlfn.XLOOKUP($B24,INPUT_DATA!$BP:$BP,INPUT_DATA!BQ:BQ))</f>
        <v>3</v>
      </c>
      <c r="D24" s="140">
        <f>IF($B24=0,"",_xlfn.XLOOKUP($B24,INPUT_DATA!$BP:$BP,INPUT_DATA!BR:BR))</f>
        <v>226821.57</v>
      </c>
      <c r="E24" s="140">
        <f>IF($B24=0,"",_xlfn.XLOOKUP($B24,INPUT_DATA!$BP:$BP,INPUT_DATA!BS:BS))</f>
        <v>128.74</v>
      </c>
      <c r="F24" s="140">
        <f>IF($B24=0,"",_xlfn.XLOOKUP($B24,INPUT_DATA!$BP:$BP,INPUT_DATA!BT:BT))</f>
        <v>0</v>
      </c>
      <c r="G24" s="140">
        <f t="shared" si="2"/>
        <v>226950.31</v>
      </c>
      <c r="H24" s="1291">
        <f>IF($B24=0,"",_xlfn.XLOOKUP($B24,INPUT_DATA!$BP:$BP,INPUT_DATA!BU:BU))</f>
        <v>26</v>
      </c>
      <c r="I24" s="140">
        <f>IF($B24=0,"",_xlfn.XLOOKUP($B24,INPUT_DATA!$BP:$BP,INPUT_DATA!BV:BV))</f>
        <v>3436121.1</v>
      </c>
      <c r="J24" s="140">
        <f>IF($B24=0,"",_xlfn.XLOOKUP($B24,INPUT_DATA!$BP:$BP,INPUT_DATA!BW:BW))</f>
        <v>2889.5200000000004</v>
      </c>
      <c r="K24" s="140">
        <f>IF($B24=0,"",_xlfn.XLOOKUP($B24,INPUT_DATA!$BP:$BP,INPUT_DATA!BX:BX))</f>
        <v>0</v>
      </c>
      <c r="L24" s="140">
        <f t="shared" si="3"/>
        <v>3439010.62</v>
      </c>
      <c r="M24" s="1291">
        <f>IF($B24=0,"",_xlfn.XLOOKUP($B24,INPUT_DATA!$BP:$BP,INPUT_DATA!BY:BY))</f>
        <v>0</v>
      </c>
      <c r="N24" s="140">
        <f>IF($B24=0,"",_xlfn.XLOOKUP($B24,INPUT_DATA!$BP:$BP,INPUT_DATA!BZ:BZ))</f>
        <v>0</v>
      </c>
      <c r="O24" s="140">
        <f>IF($B24=0,"",_xlfn.XLOOKUP($B24,INPUT_DATA!$BP:$BP,INPUT_DATA!CA:CA))</f>
        <v>0</v>
      </c>
      <c r="P24" s="140">
        <f>IF($B24=0,"",_xlfn.XLOOKUP($B24,INPUT_DATA!$BP:$BP,INPUT_DATA!CB:CB))</f>
        <v>0</v>
      </c>
      <c r="Q24" s="140">
        <f t="shared" si="4"/>
        <v>0</v>
      </c>
      <c r="R24" s="1275">
        <f t="shared" si="5"/>
        <v>29</v>
      </c>
      <c r="S24" s="139">
        <f t="shared" si="6"/>
        <v>3662942.67</v>
      </c>
      <c r="T24" s="139">
        <f t="shared" si="7"/>
        <v>3018.26</v>
      </c>
      <c r="U24" s="1880">
        <f t="shared" si="8"/>
        <v>0</v>
      </c>
      <c r="V24" s="139">
        <f t="shared" si="9"/>
        <v>3665960.93</v>
      </c>
      <c r="W24" s="140">
        <f>IF($B24=0,"",_xlfn.XLOOKUP($B24,INPUT_DATA!$BP:$BP,INPUT_DATA!CC:CC))</f>
        <v>3615386.7300000004</v>
      </c>
      <c r="X24" s="140">
        <f>IF($B24=0,"",_xlfn.XLOOKUP($B24,INPUT_DATA!$BP:$BP,INPUT_DATA!CD:CD))</f>
        <v>3000.33</v>
      </c>
      <c r="Y24" s="140">
        <f>IF($B24=0,"",_xlfn.XLOOKUP($B24,INPUT_DATA!$BP:$BP,INPUT_DATA!CE:CE))</f>
        <v>0</v>
      </c>
      <c r="Z24" s="1300">
        <f t="shared" si="10"/>
        <v>1</v>
      </c>
      <c r="AA24" s="139">
        <f>IF($B24=0,"",_xlfn.XLOOKUP($B24,INPUT_DATA!$BP:$BP,INPUT_DATA!CF:CF))</f>
        <v>0</v>
      </c>
      <c r="AB24" s="139">
        <f t="shared" si="1"/>
        <v>3618387.0600000005</v>
      </c>
      <c r="AC24" s="139">
        <f>IF($B24=0,"",_xlfn.XLOOKUP($B24,INPUT_DATA!$BP:$BP,INPUT_DATA!CG:CG))</f>
        <v>28</v>
      </c>
      <c r="AD24" s="140">
        <f>IF($B24=0,"",_xlfn.XLOOKUP($B24,INPUT_DATA!$BP:$BP,INPUT_DATA!CH:CH))</f>
        <v>47555.94</v>
      </c>
      <c r="AE24" s="140">
        <f>IF($B24=0,"",_xlfn.XLOOKUP($B24,INPUT_DATA!$BP:$BP,INPUT_DATA!CI:CI))</f>
        <v>17.93</v>
      </c>
      <c r="AF24" s="140">
        <f>IF($B24=0,"",_xlfn.XLOOKUP($B24,INPUT_DATA!$BP:$BP,INPUT_DATA!CJ:CJ))</f>
        <v>1682.74</v>
      </c>
      <c r="AG24" s="1300">
        <f t="shared" si="11"/>
        <v>0.93</v>
      </c>
      <c r="AH24" s="139">
        <f>IF($B24=0,"",_xlfn.XLOOKUP($B24,INPUT_DATA!$BP:$BP,INPUT_DATA!CK:CK))</f>
        <v>0</v>
      </c>
      <c r="AI24" s="139">
        <f t="shared" si="12"/>
        <v>49256.61</v>
      </c>
      <c r="AJ24" s="1275">
        <f>IF($B24=0,"",_xlfn.XLOOKUP($B24,INPUT_DATA!$BP:$BP,INPUT_DATA!CL:CL))</f>
        <v>1</v>
      </c>
      <c r="AK24" s="140">
        <f>IF($B24=0,"",_xlfn.XLOOKUP($B24,INPUT_DATA!$BP:$BP,INPUT_DATA!CM:CM))</f>
        <v>738031.12999999989</v>
      </c>
      <c r="AL24" s="140">
        <f>IF($B24=0,"",_xlfn.XLOOKUP($B24,INPUT_DATA!$BP:$BP,INPUT_DATA!CN:CN))</f>
        <v>544.57000000000005</v>
      </c>
      <c r="AM24" s="140">
        <f>IF($B24=0,"",_xlfn.XLOOKUP($B24,INPUT_DATA!$BP:$BP,INPUT_DATA!CO:CO))</f>
        <v>1737.02</v>
      </c>
      <c r="AN24" s="1300">
        <f t="shared" si="13"/>
        <v>0.6</v>
      </c>
      <c r="AO24" s="139">
        <f>IF($B24=0,"",_xlfn.XLOOKUP($B24,INPUT_DATA!$BP:$BP,INPUT_DATA!CP:CP))</f>
        <v>0</v>
      </c>
      <c r="AP24" s="139">
        <f t="shared" si="14"/>
        <v>740312.71999999986</v>
      </c>
      <c r="AQ24" s="1275">
        <f>IF($B24=0,"",_xlfn.XLOOKUP($B24,INPUT_DATA!$BP:$BP,INPUT_DATA!CQ:CQ))</f>
        <v>10</v>
      </c>
      <c r="AR24" s="139">
        <f t="shared" si="17"/>
        <v>4407956.3900000006</v>
      </c>
      <c r="AS24" s="1275">
        <f t="shared" si="15"/>
        <v>39</v>
      </c>
    </row>
    <row r="25" spans="2:46">
      <c r="B25" s="137">
        <f>INPUT_DATA!BP16</f>
        <v>45900</v>
      </c>
      <c r="C25" s="1291">
        <f>IF($B25=0,"",_xlfn.XLOOKUP($B25,INPUT_DATA!$BP:$BP,INPUT_DATA!BQ:BQ))</f>
        <v>2</v>
      </c>
      <c r="D25" s="140">
        <f>IF($B25=0,"",_xlfn.XLOOKUP($B25,INPUT_DATA!$BP:$BP,INPUT_DATA!BR:BR))</f>
        <v>275408</v>
      </c>
      <c r="E25" s="140">
        <f>IF($B25=0,"",_xlfn.XLOOKUP($B25,INPUT_DATA!$BP:$BP,INPUT_DATA!BS:BS))</f>
        <v>152.67000000000002</v>
      </c>
      <c r="F25" s="140">
        <f>IF($B25=0,"",_xlfn.XLOOKUP($B25,INPUT_DATA!$BP:$BP,INPUT_DATA!BT:BT))</f>
        <v>0</v>
      </c>
      <c r="G25" s="140">
        <f t="shared" si="2"/>
        <v>275560.67</v>
      </c>
      <c r="H25" s="1291">
        <f>IF($B25=0,"",_xlfn.XLOOKUP($B25,INPUT_DATA!$BP:$BP,INPUT_DATA!BU:BU))</f>
        <v>22</v>
      </c>
      <c r="I25" s="140">
        <f>IF($B25=0,"",_xlfn.XLOOKUP($B25,INPUT_DATA!$BP:$BP,INPUT_DATA!BV:BV))</f>
        <v>4528335.8899999997</v>
      </c>
      <c r="J25" s="140">
        <f>IF($B25=0,"",_xlfn.XLOOKUP($B25,INPUT_DATA!$BP:$BP,INPUT_DATA!BW:BW))</f>
        <v>3529.58</v>
      </c>
      <c r="K25" s="140">
        <f>IF($B25=0,"",_xlfn.XLOOKUP($B25,INPUT_DATA!$BP:$BP,INPUT_DATA!BX:BX))</f>
        <v>0</v>
      </c>
      <c r="L25" s="140">
        <f t="shared" si="3"/>
        <v>4531865.47</v>
      </c>
      <c r="M25" s="1291">
        <f>IF($B25=0,"",_xlfn.XLOOKUP($B25,INPUT_DATA!$BP:$BP,INPUT_DATA!BY:BY))</f>
        <v>0</v>
      </c>
      <c r="N25" s="140">
        <f>IF($B25=0,"",_xlfn.XLOOKUP($B25,INPUT_DATA!$BP:$BP,INPUT_DATA!BZ:BZ))</f>
        <v>0</v>
      </c>
      <c r="O25" s="140">
        <f>IF($B25=0,"",_xlfn.XLOOKUP($B25,INPUT_DATA!$BP:$BP,INPUT_DATA!CA:CA))</f>
        <v>0</v>
      </c>
      <c r="P25" s="140">
        <f>IF($B25=0,"",_xlfn.XLOOKUP($B25,INPUT_DATA!$BP:$BP,INPUT_DATA!CB:CB))</f>
        <v>0</v>
      </c>
      <c r="Q25" s="140">
        <f t="shared" si="4"/>
        <v>0</v>
      </c>
      <c r="R25" s="1275">
        <f t="shared" si="5"/>
        <v>24</v>
      </c>
      <c r="S25" s="139">
        <f t="shared" si="6"/>
        <v>4803743.8899999997</v>
      </c>
      <c r="T25" s="139">
        <f t="shared" si="7"/>
        <v>3682.25</v>
      </c>
      <c r="U25" s="1880">
        <f t="shared" si="8"/>
        <v>0</v>
      </c>
      <c r="V25" s="139">
        <f t="shared" si="9"/>
        <v>4807426.1399999997</v>
      </c>
      <c r="W25" s="140">
        <f>IF($B25=0,"",_xlfn.XLOOKUP($B25,INPUT_DATA!$BP:$BP,INPUT_DATA!CC:CC))</f>
        <v>4803743.8899999997</v>
      </c>
      <c r="X25" s="140">
        <f>IF($B25=0,"",_xlfn.XLOOKUP($B25,INPUT_DATA!$BP:$BP,INPUT_DATA!CD:CD))</f>
        <v>3682.25</v>
      </c>
      <c r="Y25" s="140">
        <f>IF($B25=0,"",_xlfn.XLOOKUP($B25,INPUT_DATA!$BP:$BP,INPUT_DATA!CE:CE))</f>
        <v>0</v>
      </c>
      <c r="Z25" s="1300">
        <f t="shared" si="10"/>
        <v>1</v>
      </c>
      <c r="AA25" s="139">
        <f>IF($B25=0,"",_xlfn.XLOOKUP($B25,INPUT_DATA!$BP:$BP,INPUT_DATA!CF:CF))</f>
        <v>0</v>
      </c>
      <c r="AB25" s="139">
        <f t="shared" si="1"/>
        <v>4807426.1399999997</v>
      </c>
      <c r="AC25" s="139">
        <f>IF($B25=0,"",_xlfn.XLOOKUP($B25,INPUT_DATA!$BP:$BP,INPUT_DATA!CG:CG))</f>
        <v>24</v>
      </c>
      <c r="AD25" s="140">
        <f>IF($B25=0,"",_xlfn.XLOOKUP($B25,INPUT_DATA!$BP:$BP,INPUT_DATA!CH:CH))</f>
        <v>0</v>
      </c>
      <c r="AE25" s="140">
        <f>IF($B25=0,"",_xlfn.XLOOKUP($B25,INPUT_DATA!$BP:$BP,INPUT_DATA!CI:CI))</f>
        <v>0</v>
      </c>
      <c r="AF25" s="140">
        <f>IF($B25=0,"",_xlfn.XLOOKUP($B25,INPUT_DATA!$BP:$BP,INPUT_DATA!CJ:CJ))</f>
        <v>0</v>
      </c>
      <c r="AG25" s="1300">
        <f t="shared" si="11"/>
        <v>0.93</v>
      </c>
      <c r="AH25" s="139">
        <f>IF($B25=0,"",_xlfn.XLOOKUP($B25,INPUT_DATA!$BP:$BP,INPUT_DATA!CK:CK))</f>
        <v>0</v>
      </c>
      <c r="AI25" s="139">
        <f t="shared" si="12"/>
        <v>0</v>
      </c>
      <c r="AJ25" s="1275">
        <f>IF($B25=0,"",_xlfn.XLOOKUP($B25,INPUT_DATA!$BP:$BP,INPUT_DATA!CL:CL))</f>
        <v>0</v>
      </c>
      <c r="AK25" s="140">
        <f>IF($B25=0,"",_xlfn.XLOOKUP($B25,INPUT_DATA!$BP:$BP,INPUT_DATA!CM:CM))</f>
        <v>615408.64000000001</v>
      </c>
      <c r="AL25" s="140">
        <f>IF($B25=0,"",_xlfn.XLOOKUP($B25,INPUT_DATA!$BP:$BP,INPUT_DATA!CN:CN))</f>
        <v>467.13</v>
      </c>
      <c r="AM25" s="140">
        <f>IF($B25=0,"",_xlfn.XLOOKUP($B25,INPUT_DATA!$BP:$BP,INPUT_DATA!CO:CO))</f>
        <v>2943.67</v>
      </c>
      <c r="AN25" s="1300">
        <f t="shared" si="13"/>
        <v>0.6</v>
      </c>
      <c r="AO25" s="139">
        <f>IF($B25=0,"",_xlfn.XLOOKUP($B25,INPUT_DATA!$BP:$BP,INPUT_DATA!CP:CP))</f>
        <v>173771.76800000001</v>
      </c>
      <c r="AP25" s="139">
        <f t="shared" si="14"/>
        <v>445047.67199999996</v>
      </c>
      <c r="AQ25" s="1275">
        <f>IF($B25=0,"",_xlfn.XLOOKUP($B25,INPUT_DATA!$BP:$BP,INPUT_DATA!CQ:CQ))</f>
        <v>5</v>
      </c>
      <c r="AR25" s="139">
        <f t="shared" si="17"/>
        <v>5252473.8119999999</v>
      </c>
      <c r="AS25" s="1275">
        <f t="shared" si="15"/>
        <v>29</v>
      </c>
    </row>
    <row r="26" spans="2:46">
      <c r="B26" s="137">
        <f>INPUT_DATA!BP17</f>
        <v>45869</v>
      </c>
      <c r="C26" s="1291">
        <f>IF($B26=0,"",_xlfn.XLOOKUP($B26,INPUT_DATA!$BP:$BP,INPUT_DATA!BQ:BQ))</f>
        <v>0</v>
      </c>
      <c r="D26" s="140">
        <f>IF($B26=0,"",_xlfn.XLOOKUP($B26,INPUT_DATA!$BP:$BP,INPUT_DATA!BR:BR))</f>
        <v>0</v>
      </c>
      <c r="E26" s="140">
        <f>IF($B26=0,"",_xlfn.XLOOKUP($B26,INPUT_DATA!$BP:$BP,INPUT_DATA!BS:BS))</f>
        <v>0</v>
      </c>
      <c r="F26" s="140">
        <f>IF($B26=0,"",_xlfn.XLOOKUP($B26,INPUT_DATA!$BP:$BP,INPUT_DATA!BT:BT))</f>
        <v>0</v>
      </c>
      <c r="G26" s="140">
        <f t="shared" si="2"/>
        <v>0</v>
      </c>
      <c r="H26" s="1291">
        <f>IF($B26=0,"",_xlfn.XLOOKUP($B26,INPUT_DATA!$BP:$BP,INPUT_DATA!BU:BU))</f>
        <v>19</v>
      </c>
      <c r="I26" s="140">
        <f>IF($B26=0,"",_xlfn.XLOOKUP($B26,INPUT_DATA!$BP:$BP,INPUT_DATA!BV:BV))</f>
        <v>3048750.8400000008</v>
      </c>
      <c r="J26" s="140">
        <f>IF($B26=0,"",_xlfn.XLOOKUP($B26,INPUT_DATA!$BP:$BP,INPUT_DATA!BW:BW))</f>
        <v>3700.88</v>
      </c>
      <c r="K26" s="140">
        <f>IF($B26=0,"",_xlfn.XLOOKUP($B26,INPUT_DATA!$BP:$BP,INPUT_DATA!BX:BX))</f>
        <v>0</v>
      </c>
      <c r="L26" s="140">
        <f t="shared" si="3"/>
        <v>3052451.7200000007</v>
      </c>
      <c r="M26" s="1291">
        <f>IF($B26=0,"",_xlfn.XLOOKUP($B26,INPUT_DATA!$BP:$BP,INPUT_DATA!BY:BY))</f>
        <v>0</v>
      </c>
      <c r="N26" s="140">
        <f>IF($B26=0,"",_xlfn.XLOOKUP($B26,INPUT_DATA!$BP:$BP,INPUT_DATA!BZ:BZ))</f>
        <v>0</v>
      </c>
      <c r="O26" s="140">
        <f>IF($B26=0,"",_xlfn.XLOOKUP($B26,INPUT_DATA!$BP:$BP,INPUT_DATA!CA:CA))</f>
        <v>0</v>
      </c>
      <c r="P26" s="140">
        <f>IF($B26=0,"",_xlfn.XLOOKUP($B26,INPUT_DATA!$BP:$BP,INPUT_DATA!CB:CB))</f>
        <v>0</v>
      </c>
      <c r="Q26" s="140">
        <f t="shared" si="4"/>
        <v>0</v>
      </c>
      <c r="R26" s="1275">
        <f t="shared" si="5"/>
        <v>19</v>
      </c>
      <c r="S26" s="139">
        <f t="shared" si="6"/>
        <v>3048750.8400000008</v>
      </c>
      <c r="T26" s="139">
        <f t="shared" si="7"/>
        <v>3700.88</v>
      </c>
      <c r="U26" s="1880">
        <f t="shared" si="8"/>
        <v>0</v>
      </c>
      <c r="V26" s="139">
        <f t="shared" si="9"/>
        <v>3052451.7200000007</v>
      </c>
      <c r="W26" s="140">
        <f>IF($B26=0,"",_xlfn.XLOOKUP($B26,INPUT_DATA!$BP:$BP,INPUT_DATA!CC:CC))</f>
        <v>3048750.8400000008</v>
      </c>
      <c r="X26" s="140">
        <f>IF($B26=0,"",_xlfn.XLOOKUP($B26,INPUT_DATA!$BP:$BP,INPUT_DATA!CD:CD))</f>
        <v>3700.88</v>
      </c>
      <c r="Y26" s="140">
        <f>IF($B26=0,"",_xlfn.XLOOKUP($B26,INPUT_DATA!$BP:$BP,INPUT_DATA!CE:CE))</f>
        <v>0</v>
      </c>
      <c r="Z26" s="1300">
        <f t="shared" si="10"/>
        <v>1</v>
      </c>
      <c r="AA26" s="139">
        <f>IF($B26=0,"",_xlfn.XLOOKUP($B26,INPUT_DATA!$BP:$BP,INPUT_DATA!CF:CF))</f>
        <v>0</v>
      </c>
      <c r="AB26" s="139">
        <f t="shared" si="1"/>
        <v>3052451.7200000007</v>
      </c>
      <c r="AC26" s="139">
        <f>IF($B26=0,"",_xlfn.XLOOKUP($B26,INPUT_DATA!$BP:$BP,INPUT_DATA!CG:CG))</f>
        <v>19</v>
      </c>
      <c r="AD26" s="140">
        <f>IF($B26=0,"",_xlfn.XLOOKUP($B26,INPUT_DATA!$BP:$BP,INPUT_DATA!CH:CH))</f>
        <v>0</v>
      </c>
      <c r="AE26" s="140">
        <f>IF($B26=0,"",_xlfn.XLOOKUP($B26,INPUT_DATA!$BP:$BP,INPUT_DATA!CI:CI))</f>
        <v>0</v>
      </c>
      <c r="AF26" s="140">
        <f>IF($B26=0,"",_xlfn.XLOOKUP($B26,INPUT_DATA!$BP:$BP,INPUT_DATA!CJ:CJ))</f>
        <v>0</v>
      </c>
      <c r="AG26" s="1300">
        <f t="shared" si="11"/>
        <v>0.93</v>
      </c>
      <c r="AH26" s="139">
        <f>IF($B26=0,"",_xlfn.XLOOKUP($B26,INPUT_DATA!$BP:$BP,INPUT_DATA!CK:CK))</f>
        <v>0</v>
      </c>
      <c r="AI26" s="139">
        <f t="shared" ref="AI26:AI77" si="18">IF($B26=0,"",SUM(AD26:AF26)*AG26)</f>
        <v>0</v>
      </c>
      <c r="AJ26" s="1275">
        <f>IF($B26=0,"",_xlfn.XLOOKUP($B26,INPUT_DATA!$BP:$BP,INPUT_DATA!CL:CL))</f>
        <v>0</v>
      </c>
      <c r="AK26" s="140">
        <f>IF($B26=0,"",_xlfn.XLOOKUP($B26,INPUT_DATA!$BP:$BP,INPUT_DATA!CM:CM))</f>
        <v>180060.56</v>
      </c>
      <c r="AL26" s="140">
        <f>IF($B26=0,"",_xlfn.XLOOKUP($B26,INPUT_DATA!$BP:$BP,INPUT_DATA!CN:CN))</f>
        <v>192.42</v>
      </c>
      <c r="AM26" s="140">
        <f>IF($B26=0,"",_xlfn.XLOOKUP($B26,INPUT_DATA!$BP:$BP,INPUT_DATA!CO:CO))</f>
        <v>0</v>
      </c>
      <c r="AN26" s="1300">
        <f t="shared" si="13"/>
        <v>0.6</v>
      </c>
      <c r="AO26" s="139">
        <f>IF($B26=0,"",_xlfn.XLOOKUP($B26,INPUT_DATA!$BP:$BP,INPUT_DATA!CP:CP))</f>
        <v>19118.566800000001</v>
      </c>
      <c r="AP26" s="139">
        <f t="shared" si="14"/>
        <v>161134.41320000001</v>
      </c>
      <c r="AQ26" s="1275">
        <f>IF($B26=0,"",_xlfn.XLOOKUP($B26,INPUT_DATA!$BP:$BP,INPUT_DATA!CQ:CQ))</f>
        <v>3</v>
      </c>
      <c r="AR26" s="139">
        <f t="shared" si="17"/>
        <v>3213586.1332000005</v>
      </c>
      <c r="AS26" s="1275">
        <f t="shared" si="15"/>
        <v>22</v>
      </c>
    </row>
    <row r="27" spans="2:46">
      <c r="B27" s="137">
        <f>INPUT_DATA!BP18</f>
        <v>45838</v>
      </c>
      <c r="C27" s="1291">
        <f>IF($B27=0,"",_xlfn.XLOOKUP($B27,INPUT_DATA!$BP:$BP,INPUT_DATA!BQ:BQ))</f>
        <v>0</v>
      </c>
      <c r="D27" s="140">
        <f>IF($B27=0,"",_xlfn.XLOOKUP($B27,INPUT_DATA!$BP:$BP,INPUT_DATA!BR:BR))</f>
        <v>0</v>
      </c>
      <c r="E27" s="140">
        <f>IF($B27=0,"",_xlfn.XLOOKUP($B27,INPUT_DATA!$BP:$BP,INPUT_DATA!BS:BS))</f>
        <v>0</v>
      </c>
      <c r="F27" s="140">
        <f>IF($B27=0,"",_xlfn.XLOOKUP($B27,INPUT_DATA!$BP:$BP,INPUT_DATA!BT:BT))</f>
        <v>0</v>
      </c>
      <c r="G27" s="140">
        <f t="shared" si="2"/>
        <v>0</v>
      </c>
      <c r="H27" s="1291">
        <f>IF($B27=0,"",_xlfn.XLOOKUP($B27,INPUT_DATA!$BP:$BP,INPUT_DATA!BU:BU))</f>
        <v>25</v>
      </c>
      <c r="I27" s="140">
        <f>IF($B27=0,"",_xlfn.XLOOKUP($B27,INPUT_DATA!$BP:$BP,INPUT_DATA!BV:BV))</f>
        <v>6188091.2599999988</v>
      </c>
      <c r="J27" s="140">
        <f>IF($B27=0,"",_xlfn.XLOOKUP($B27,INPUT_DATA!$BP:$BP,INPUT_DATA!BW:BW))</f>
        <v>4150.1000000000004</v>
      </c>
      <c r="K27" s="140">
        <f>IF($B27=0,"",_xlfn.XLOOKUP($B27,INPUT_DATA!$BP:$BP,INPUT_DATA!BX:BX))</f>
        <v>0</v>
      </c>
      <c r="L27" s="140">
        <f t="shared" si="3"/>
        <v>6192241.3599999985</v>
      </c>
      <c r="M27" s="1291">
        <f>IF($B27=0,"",_xlfn.XLOOKUP($B27,INPUT_DATA!$BP:$BP,INPUT_DATA!BY:BY))</f>
        <v>0</v>
      </c>
      <c r="N27" s="140">
        <f>IF($B27=0,"",_xlfn.XLOOKUP($B27,INPUT_DATA!$BP:$BP,INPUT_DATA!BZ:BZ))</f>
        <v>0</v>
      </c>
      <c r="O27" s="140">
        <f>IF($B27=0,"",_xlfn.XLOOKUP($B27,INPUT_DATA!$BP:$BP,INPUT_DATA!CA:CA))</f>
        <v>0</v>
      </c>
      <c r="P27" s="140">
        <f>IF($B27=0,"",_xlfn.XLOOKUP($B27,INPUT_DATA!$BP:$BP,INPUT_DATA!CB:CB))</f>
        <v>0</v>
      </c>
      <c r="Q27" s="140">
        <f t="shared" si="4"/>
        <v>0</v>
      </c>
      <c r="R27" s="1275">
        <f t="shared" si="5"/>
        <v>25</v>
      </c>
      <c r="S27" s="139">
        <f t="shared" si="6"/>
        <v>6188091.2599999988</v>
      </c>
      <c r="T27" s="139">
        <f t="shared" si="7"/>
        <v>4150.1000000000004</v>
      </c>
      <c r="U27" s="1880">
        <f t="shared" si="8"/>
        <v>0</v>
      </c>
      <c r="V27" s="139">
        <f t="shared" si="9"/>
        <v>6192241.3599999985</v>
      </c>
      <c r="W27" s="140">
        <f>IF($B27=0,"",_xlfn.XLOOKUP($B27,INPUT_DATA!$BP:$BP,INPUT_DATA!CC:CC))</f>
        <v>6188091.2599999988</v>
      </c>
      <c r="X27" s="140">
        <f>IF($B27=0,"",_xlfn.XLOOKUP($B27,INPUT_DATA!$BP:$BP,INPUT_DATA!CD:CD))</f>
        <v>4150.1000000000004</v>
      </c>
      <c r="Y27" s="140">
        <f>IF($B27=0,"",_xlfn.XLOOKUP($B27,INPUT_DATA!$BP:$BP,INPUT_DATA!CE:CE))</f>
        <v>0</v>
      </c>
      <c r="Z27" s="1300">
        <f t="shared" si="10"/>
        <v>1</v>
      </c>
      <c r="AA27" s="139">
        <f>IF($B27=0,"",_xlfn.XLOOKUP($B27,INPUT_DATA!$BP:$BP,INPUT_DATA!CF:CF))</f>
        <v>0</v>
      </c>
      <c r="AB27" s="139">
        <f t="shared" si="1"/>
        <v>6192241.3599999985</v>
      </c>
      <c r="AC27" s="139">
        <f>IF($B27=0,"",_xlfn.XLOOKUP($B27,INPUT_DATA!$BP:$BP,INPUT_DATA!CG:CG))</f>
        <v>25</v>
      </c>
      <c r="AD27" s="140">
        <f>IF($B27=0,"",_xlfn.XLOOKUP($B27,INPUT_DATA!$BP:$BP,INPUT_DATA!CH:CH))</f>
        <v>0</v>
      </c>
      <c r="AE27" s="140">
        <f>IF($B27=0,"",_xlfn.XLOOKUP($B27,INPUT_DATA!$BP:$BP,INPUT_DATA!CI:CI))</f>
        <v>0</v>
      </c>
      <c r="AF27" s="140">
        <f>IF($B27=0,"",_xlfn.XLOOKUP($B27,INPUT_DATA!$BP:$BP,INPUT_DATA!CJ:CJ))</f>
        <v>0</v>
      </c>
      <c r="AG27" s="1300">
        <f t="shared" si="11"/>
        <v>0.93</v>
      </c>
      <c r="AH27" s="139">
        <f>IF($B27=0,"",_xlfn.XLOOKUP($B27,INPUT_DATA!$BP:$BP,INPUT_DATA!CK:CK))</f>
        <v>0</v>
      </c>
      <c r="AI27" s="139">
        <f t="shared" si="18"/>
        <v>0</v>
      </c>
      <c r="AJ27" s="1275">
        <f>IF($B27=0,"",_xlfn.XLOOKUP($B27,INPUT_DATA!$BP:$BP,INPUT_DATA!CL:CL))</f>
        <v>0</v>
      </c>
      <c r="AK27" s="140">
        <f>IF($B27=0,"",_xlfn.XLOOKUP($B27,INPUT_DATA!$BP:$BP,INPUT_DATA!CM:CM))</f>
        <v>714376.95000000007</v>
      </c>
      <c r="AL27" s="140">
        <f>IF($B27=0,"",_xlfn.XLOOKUP($B27,INPUT_DATA!$BP:$BP,INPUT_DATA!CN:CN))</f>
        <v>975.79</v>
      </c>
      <c r="AM27" s="140">
        <f>IF($B27=0,"",_xlfn.XLOOKUP($B27,INPUT_DATA!$BP:$BP,INPUT_DATA!CO:CO))</f>
        <v>0</v>
      </c>
      <c r="AN27" s="1300">
        <f t="shared" si="13"/>
        <v>0.6</v>
      </c>
      <c r="AO27" s="139">
        <f>IF($B27=0,"",_xlfn.XLOOKUP($B27,INPUT_DATA!$BP:$BP,INPUT_DATA!CP:CP))</f>
        <v>0</v>
      </c>
      <c r="AP27" s="139">
        <f t="shared" si="14"/>
        <v>715352.74000000011</v>
      </c>
      <c r="AQ27" s="1275">
        <f>IF($B27=0,"",_xlfn.XLOOKUP($B27,INPUT_DATA!$BP:$BP,INPUT_DATA!CQ:CQ))</f>
        <v>10</v>
      </c>
      <c r="AR27" s="139">
        <f t="shared" si="17"/>
        <v>6907594.0999999987</v>
      </c>
      <c r="AS27" s="1275">
        <f t="shared" si="15"/>
        <v>35</v>
      </c>
    </row>
    <row r="28" spans="2:46">
      <c r="B28" s="137">
        <f>INPUT_DATA!BP19</f>
        <v>45808</v>
      </c>
      <c r="C28" s="1291">
        <f>IF($B28=0,"",_xlfn.XLOOKUP($B28,INPUT_DATA!$BP:$BP,INPUT_DATA!BQ:BQ))</f>
        <v>2</v>
      </c>
      <c r="D28" s="140">
        <f>IF($B28=0,"",_xlfn.XLOOKUP($B28,INPUT_DATA!$BP:$BP,INPUT_DATA!BR:BR))</f>
        <v>322233.44</v>
      </c>
      <c r="E28" s="140">
        <f>IF($B28=0,"",_xlfn.XLOOKUP($B28,INPUT_DATA!$BP:$BP,INPUT_DATA!BS:BS))</f>
        <v>284.75</v>
      </c>
      <c r="F28" s="140">
        <f>IF($B28=0,"",_xlfn.XLOOKUP($B28,INPUT_DATA!$BP:$BP,INPUT_DATA!BT:BT))</f>
        <v>0</v>
      </c>
      <c r="G28" s="140">
        <f t="shared" si="2"/>
        <v>322518.19</v>
      </c>
      <c r="H28" s="1291">
        <f>IF($B28=0,"",_xlfn.XLOOKUP($B28,INPUT_DATA!$BP:$BP,INPUT_DATA!BU:BU))</f>
        <v>21</v>
      </c>
      <c r="I28" s="140">
        <f>IF($B28=0,"",_xlfn.XLOOKUP($B28,INPUT_DATA!$BP:$BP,INPUT_DATA!BV:BV))</f>
        <v>3429887.7700000005</v>
      </c>
      <c r="J28" s="140">
        <f>IF($B28=0,"",_xlfn.XLOOKUP($B28,INPUT_DATA!$BP:$BP,INPUT_DATA!BW:BW))</f>
        <v>2942.6600000000003</v>
      </c>
      <c r="K28" s="140">
        <f>IF($B28=0,"",_xlfn.XLOOKUP($B28,INPUT_DATA!$BP:$BP,INPUT_DATA!BX:BX))</f>
        <v>0</v>
      </c>
      <c r="L28" s="140">
        <f t="shared" si="3"/>
        <v>3432830.4300000006</v>
      </c>
      <c r="M28" s="1291">
        <f>IF($B28=0,"",_xlfn.XLOOKUP($B28,INPUT_DATA!$BP:$BP,INPUT_DATA!BY:BY))</f>
        <v>0</v>
      </c>
      <c r="N28" s="140">
        <f>IF($B28=0,"",_xlfn.XLOOKUP($B28,INPUT_DATA!$BP:$BP,INPUT_DATA!BZ:BZ))</f>
        <v>0</v>
      </c>
      <c r="O28" s="140">
        <f>IF($B28=0,"",_xlfn.XLOOKUP($B28,INPUT_DATA!$BP:$BP,INPUT_DATA!CA:CA))</f>
        <v>0</v>
      </c>
      <c r="P28" s="140">
        <f>IF($B28=0,"",_xlfn.XLOOKUP($B28,INPUT_DATA!$BP:$BP,INPUT_DATA!CB:CB))</f>
        <v>0</v>
      </c>
      <c r="Q28" s="140">
        <f t="shared" si="4"/>
        <v>0</v>
      </c>
      <c r="R28" s="1275">
        <f t="shared" si="5"/>
        <v>23</v>
      </c>
      <c r="S28" s="139">
        <f t="shared" si="6"/>
        <v>3752121.2100000004</v>
      </c>
      <c r="T28" s="139">
        <f t="shared" si="7"/>
        <v>3227.4100000000003</v>
      </c>
      <c r="U28" s="1880">
        <f t="shared" si="8"/>
        <v>0</v>
      </c>
      <c r="V28" s="139">
        <f t="shared" si="9"/>
        <v>3755348.6200000006</v>
      </c>
      <c r="W28" s="140">
        <f>IF($B28=0,"",_xlfn.XLOOKUP($B28,INPUT_DATA!$BP:$BP,INPUT_DATA!CC:CC))</f>
        <v>3752121.2100000004</v>
      </c>
      <c r="X28" s="140">
        <f>IF($B28=0,"",_xlfn.XLOOKUP($B28,INPUT_DATA!$BP:$BP,INPUT_DATA!CD:CD))</f>
        <v>3227.4100000000003</v>
      </c>
      <c r="Y28" s="140">
        <f>IF($B28=0,"",_xlfn.XLOOKUP($B28,INPUT_DATA!$BP:$BP,INPUT_DATA!CE:CE))</f>
        <v>1342.65</v>
      </c>
      <c r="Z28" s="1300">
        <f t="shared" si="10"/>
        <v>1</v>
      </c>
      <c r="AA28" s="139">
        <f>IF($B28=0,"",_xlfn.XLOOKUP($B28,INPUT_DATA!$BP:$BP,INPUT_DATA!CF:CF))</f>
        <v>0</v>
      </c>
      <c r="AB28" s="139">
        <f t="shared" si="1"/>
        <v>3756691.2700000005</v>
      </c>
      <c r="AC28" s="139">
        <f>IF($B28=0,"",_xlfn.XLOOKUP($B28,INPUT_DATA!$BP:$BP,INPUT_DATA!CG:CG))</f>
        <v>23</v>
      </c>
      <c r="AD28" s="140">
        <f>IF($B28=0,"",_xlfn.XLOOKUP($B28,INPUT_DATA!$BP:$BP,INPUT_DATA!CH:CH))</f>
        <v>0</v>
      </c>
      <c r="AE28" s="140">
        <f>IF($B28=0,"",_xlfn.XLOOKUP($B28,INPUT_DATA!$BP:$BP,INPUT_DATA!CI:CI))</f>
        <v>0</v>
      </c>
      <c r="AF28" s="140">
        <f>IF($B28=0,"",_xlfn.XLOOKUP($B28,INPUT_DATA!$BP:$BP,INPUT_DATA!CJ:CJ))</f>
        <v>0</v>
      </c>
      <c r="AG28" s="1300">
        <f t="shared" si="11"/>
        <v>0.93</v>
      </c>
      <c r="AH28" s="139">
        <f>IF($B28=0,"",_xlfn.XLOOKUP($B28,INPUT_DATA!$BP:$BP,INPUT_DATA!CK:CK))</f>
        <v>0</v>
      </c>
      <c r="AI28" s="139">
        <f t="shared" si="18"/>
        <v>0</v>
      </c>
      <c r="AJ28" s="1275">
        <f>IF($B28=0,"",_xlfn.XLOOKUP($B28,INPUT_DATA!$BP:$BP,INPUT_DATA!CL:CL))</f>
        <v>0</v>
      </c>
      <c r="AK28" s="140">
        <f>IF($B28=0,"",_xlfn.XLOOKUP($B28,INPUT_DATA!$BP:$BP,INPUT_DATA!CM:CM))</f>
        <v>1227113.95</v>
      </c>
      <c r="AL28" s="140">
        <f>IF($B28=0,"",_xlfn.XLOOKUP($B28,INPUT_DATA!$BP:$BP,INPUT_DATA!CN:CN))</f>
        <v>1398.9199999999998</v>
      </c>
      <c r="AM28" s="140">
        <f>IF($B28=0,"",_xlfn.XLOOKUP($B28,INPUT_DATA!$BP:$BP,INPUT_DATA!CO:CO))</f>
        <v>0</v>
      </c>
      <c r="AN28" s="1300">
        <f t="shared" si="13"/>
        <v>0.6</v>
      </c>
      <c r="AO28" s="139">
        <f>IF($B28=0,"",_xlfn.XLOOKUP($B28,INPUT_DATA!$BP:$BP,INPUT_DATA!CP:CP))</f>
        <v>7044.9869000000008</v>
      </c>
      <c r="AP28" s="139">
        <f t="shared" si="14"/>
        <v>1221467.8831</v>
      </c>
      <c r="AQ28" s="1275">
        <f>IF($B28=0,"",_xlfn.XLOOKUP($B28,INPUT_DATA!$BP:$BP,INPUT_DATA!CQ:CQ))</f>
        <v>10</v>
      </c>
      <c r="AR28" s="139">
        <f t="shared" si="17"/>
        <v>4978159.1531000007</v>
      </c>
      <c r="AS28" s="1275">
        <f t="shared" si="15"/>
        <v>33</v>
      </c>
    </row>
    <row r="29" spans="2:46">
      <c r="B29" s="137">
        <f>INPUT_DATA!BP20</f>
        <v>45777</v>
      </c>
      <c r="C29" s="1291">
        <f>IF($B29=0,"",_xlfn.XLOOKUP($B29,INPUT_DATA!$BP:$BP,INPUT_DATA!BQ:BQ))</f>
        <v>1</v>
      </c>
      <c r="D29" s="140">
        <f>IF($B29=0,"",_xlfn.XLOOKUP($B29,INPUT_DATA!$BP:$BP,INPUT_DATA!BR:BR))</f>
        <v>78474.25</v>
      </c>
      <c r="E29" s="140">
        <f>IF($B29=0,"",_xlfn.XLOOKUP($B29,INPUT_DATA!$BP:$BP,INPUT_DATA!BS:BS))</f>
        <v>75.2</v>
      </c>
      <c r="F29" s="140">
        <f>IF($B29=0,"",_xlfn.XLOOKUP($B29,INPUT_DATA!$BP:$BP,INPUT_DATA!BT:BT))</f>
        <v>0</v>
      </c>
      <c r="G29" s="140">
        <f t="shared" si="2"/>
        <v>78549.45</v>
      </c>
      <c r="H29" s="1291">
        <f>IF($B29=0,"",_xlfn.XLOOKUP($B29,INPUT_DATA!$BP:$BP,INPUT_DATA!BU:BU))</f>
        <v>21</v>
      </c>
      <c r="I29" s="140">
        <f>IF($B29=0,"",_xlfn.XLOOKUP($B29,INPUT_DATA!$BP:$BP,INPUT_DATA!BV:BV))</f>
        <v>4040646.3600000003</v>
      </c>
      <c r="J29" s="140">
        <f>IF($B29=0,"",_xlfn.XLOOKUP($B29,INPUT_DATA!$BP:$BP,INPUT_DATA!BW:BW))</f>
        <v>2824.41</v>
      </c>
      <c r="K29" s="140">
        <f>IF($B29=0,"",_xlfn.XLOOKUP($B29,INPUT_DATA!$BP:$BP,INPUT_DATA!BX:BX))</f>
        <v>0</v>
      </c>
      <c r="L29" s="140">
        <f t="shared" si="3"/>
        <v>4043470.7700000005</v>
      </c>
      <c r="M29" s="1291">
        <f>IF($B29=0,"",_xlfn.XLOOKUP($B29,INPUT_DATA!$BP:$BP,INPUT_DATA!BY:BY))</f>
        <v>0</v>
      </c>
      <c r="N29" s="140">
        <f>IF($B29=0,"",_xlfn.XLOOKUP($B29,INPUT_DATA!$BP:$BP,INPUT_DATA!BZ:BZ))</f>
        <v>0</v>
      </c>
      <c r="O29" s="140">
        <f>IF($B29=0,"",_xlfn.XLOOKUP($B29,INPUT_DATA!$BP:$BP,INPUT_DATA!CA:CA))</f>
        <v>0</v>
      </c>
      <c r="P29" s="140">
        <f>IF($B29=0,"",_xlfn.XLOOKUP($B29,INPUT_DATA!$BP:$BP,INPUT_DATA!CB:CB))</f>
        <v>0</v>
      </c>
      <c r="Q29" s="140">
        <f t="shared" si="4"/>
        <v>0</v>
      </c>
      <c r="R29" s="1275">
        <f t="shared" si="5"/>
        <v>22</v>
      </c>
      <c r="S29" s="139">
        <f t="shared" si="6"/>
        <v>4119120.6100000003</v>
      </c>
      <c r="T29" s="139">
        <f t="shared" si="7"/>
        <v>2899.6099999999997</v>
      </c>
      <c r="U29" s="1880">
        <f t="shared" si="8"/>
        <v>0</v>
      </c>
      <c r="V29" s="139">
        <f t="shared" si="9"/>
        <v>4122020.2200000007</v>
      </c>
      <c r="W29" s="140">
        <f>IF($B29=0,"",_xlfn.XLOOKUP($B29,INPUT_DATA!$BP:$BP,INPUT_DATA!CC:CC))</f>
        <v>4119120.6100000003</v>
      </c>
      <c r="X29" s="140">
        <f>IF($B29=0,"",_xlfn.XLOOKUP($B29,INPUT_DATA!$BP:$BP,INPUT_DATA!CD:CD))</f>
        <v>2899.6099999999997</v>
      </c>
      <c r="Y29" s="140">
        <f>IF($B29=0,"",_xlfn.XLOOKUP($B29,INPUT_DATA!$BP:$BP,INPUT_DATA!CE:CE))</f>
        <v>0</v>
      </c>
      <c r="Z29" s="1300">
        <f t="shared" si="10"/>
        <v>1</v>
      </c>
      <c r="AA29" s="139">
        <f>IF($B29=0,"",_xlfn.XLOOKUP($B29,INPUT_DATA!$BP:$BP,INPUT_DATA!CF:CF))</f>
        <v>0</v>
      </c>
      <c r="AB29" s="139">
        <f t="shared" si="1"/>
        <v>4122020.22</v>
      </c>
      <c r="AC29" s="139">
        <f>IF($B29=0,"",_xlfn.XLOOKUP($B29,INPUT_DATA!$BP:$BP,INPUT_DATA!CG:CG))</f>
        <v>22</v>
      </c>
      <c r="AD29" s="140">
        <f>IF($B29=0,"",_xlfn.XLOOKUP($B29,INPUT_DATA!$BP:$BP,INPUT_DATA!CH:CH))</f>
        <v>0</v>
      </c>
      <c r="AE29" s="140">
        <f>IF($B29=0,"",_xlfn.XLOOKUP($B29,INPUT_DATA!$BP:$BP,INPUT_DATA!CI:CI))</f>
        <v>0</v>
      </c>
      <c r="AF29" s="140">
        <f>IF($B29=0,"",_xlfn.XLOOKUP($B29,INPUT_DATA!$BP:$BP,INPUT_DATA!CJ:CJ))</f>
        <v>0</v>
      </c>
      <c r="AG29" s="1300">
        <f t="shared" si="11"/>
        <v>0.93</v>
      </c>
      <c r="AH29" s="139">
        <f>IF($B29=0,"",_xlfn.XLOOKUP($B29,INPUT_DATA!$BP:$BP,INPUT_DATA!CK:CK))</f>
        <v>0</v>
      </c>
      <c r="AI29" s="139">
        <f t="shared" si="18"/>
        <v>0</v>
      </c>
      <c r="AJ29" s="1275">
        <f>IF($B29=0,"",_xlfn.XLOOKUP($B29,INPUT_DATA!$BP:$BP,INPUT_DATA!CL:CL))</f>
        <v>0</v>
      </c>
      <c r="AK29" s="140">
        <f>IF($B29=0,"",_xlfn.XLOOKUP($B29,INPUT_DATA!$BP:$BP,INPUT_DATA!CM:CM))</f>
        <v>279860.35000000003</v>
      </c>
      <c r="AL29" s="140">
        <f>IF($B29=0,"",_xlfn.XLOOKUP($B29,INPUT_DATA!$BP:$BP,INPUT_DATA!CN:CN))</f>
        <v>140.32</v>
      </c>
      <c r="AM29" s="140">
        <f>IF($B29=0,"",_xlfn.XLOOKUP($B29,INPUT_DATA!$BP:$BP,INPUT_DATA!CO:CO))</f>
        <v>2841.66</v>
      </c>
      <c r="AN29" s="1300">
        <f t="shared" si="13"/>
        <v>0.6</v>
      </c>
      <c r="AO29" s="139">
        <f>IF($B29=0,"",_xlfn.XLOOKUP($B29,INPUT_DATA!$BP:$BP,INPUT_DATA!CP:CP))</f>
        <v>0</v>
      </c>
      <c r="AP29" s="139">
        <f t="shared" si="14"/>
        <v>282842.33</v>
      </c>
      <c r="AQ29" s="1275">
        <f>IF($B29=0,"",_xlfn.XLOOKUP($B29,INPUT_DATA!$BP:$BP,INPUT_DATA!CQ:CQ))</f>
        <v>4</v>
      </c>
      <c r="AR29" s="139">
        <f t="shared" si="17"/>
        <v>4404862.55</v>
      </c>
      <c r="AS29" s="1275">
        <f t="shared" si="15"/>
        <v>26</v>
      </c>
    </row>
    <row r="30" spans="2:46">
      <c r="B30" s="137">
        <f>INPUT_DATA!BP21</f>
        <v>45747</v>
      </c>
      <c r="C30" s="1291">
        <f>IF($B30=0,"",_xlfn.XLOOKUP($B30,INPUT_DATA!$BP:$BP,INPUT_DATA!BQ:BQ))</f>
        <v>0</v>
      </c>
      <c r="D30" s="140">
        <f>IF($B30=0,"",_xlfn.XLOOKUP($B30,INPUT_DATA!$BP:$BP,INPUT_DATA!BR:BR))</f>
        <v>0</v>
      </c>
      <c r="E30" s="140">
        <f>IF($B30=0,"",_xlfn.XLOOKUP($B30,INPUT_DATA!$BP:$BP,INPUT_DATA!BS:BS))</f>
        <v>0</v>
      </c>
      <c r="F30" s="140">
        <f>IF($B30=0,"",_xlfn.XLOOKUP($B30,INPUT_DATA!$BP:$BP,INPUT_DATA!BT:BT))</f>
        <v>0</v>
      </c>
      <c r="G30" s="140">
        <f t="shared" si="2"/>
        <v>0</v>
      </c>
      <c r="H30" s="1291">
        <f>IF($B30=0,"",_xlfn.XLOOKUP($B30,INPUT_DATA!$BP:$BP,INPUT_DATA!BU:BU))</f>
        <v>19</v>
      </c>
      <c r="I30" s="140">
        <f>IF($B30=0,"",_xlfn.XLOOKUP($B30,INPUT_DATA!$BP:$BP,INPUT_DATA!BV:BV))</f>
        <v>1994383.5400000005</v>
      </c>
      <c r="J30" s="140">
        <f>IF($B30=0,"",_xlfn.XLOOKUP($B30,INPUT_DATA!$BP:$BP,INPUT_DATA!BW:BW))</f>
        <v>1968.1099999999997</v>
      </c>
      <c r="K30" s="140">
        <f>IF($B30=0,"",_xlfn.XLOOKUP($B30,INPUT_DATA!$BP:$BP,INPUT_DATA!BX:BX))</f>
        <v>0</v>
      </c>
      <c r="L30" s="140">
        <f t="shared" si="3"/>
        <v>1996351.6500000006</v>
      </c>
      <c r="M30" s="1291">
        <f>IF($B30=0,"",_xlfn.XLOOKUP($B30,INPUT_DATA!$BP:$BP,INPUT_DATA!BY:BY))</f>
        <v>0</v>
      </c>
      <c r="N30" s="140">
        <f>IF($B30=0,"",_xlfn.XLOOKUP($B30,INPUT_DATA!$BP:$BP,INPUT_DATA!BZ:BZ))</f>
        <v>0</v>
      </c>
      <c r="O30" s="140">
        <f>IF($B30=0,"",_xlfn.XLOOKUP($B30,INPUT_DATA!$BP:$BP,INPUT_DATA!CA:CA))</f>
        <v>0</v>
      </c>
      <c r="P30" s="140">
        <f>IF($B30=0,"",_xlfn.XLOOKUP($B30,INPUT_DATA!$BP:$BP,INPUT_DATA!CB:CB))</f>
        <v>0</v>
      </c>
      <c r="Q30" s="140">
        <f t="shared" si="4"/>
        <v>0</v>
      </c>
      <c r="R30" s="1275">
        <f t="shared" si="5"/>
        <v>19</v>
      </c>
      <c r="S30" s="139">
        <f t="shared" si="6"/>
        <v>1994383.5400000005</v>
      </c>
      <c r="T30" s="139">
        <f t="shared" si="7"/>
        <v>1968.1099999999997</v>
      </c>
      <c r="U30" s="1880">
        <f t="shared" si="8"/>
        <v>0</v>
      </c>
      <c r="V30" s="139">
        <f t="shared" si="9"/>
        <v>1996351.6500000006</v>
      </c>
      <c r="W30" s="140">
        <f>IF($B30=0,"",_xlfn.XLOOKUP($B30,INPUT_DATA!$BP:$BP,INPUT_DATA!CC:CC))</f>
        <v>1994383.5400000005</v>
      </c>
      <c r="X30" s="140">
        <f>IF($B30=0,"",_xlfn.XLOOKUP($B30,INPUT_DATA!$BP:$BP,INPUT_DATA!CD:CD))</f>
        <v>1968.1099999999997</v>
      </c>
      <c r="Y30" s="140">
        <f>IF($B30=0,"",_xlfn.XLOOKUP($B30,INPUT_DATA!$BP:$BP,INPUT_DATA!CE:CE))</f>
        <v>0</v>
      </c>
      <c r="Z30" s="1300">
        <f t="shared" si="10"/>
        <v>1</v>
      </c>
      <c r="AA30" s="139">
        <f>IF($B30=0,"",_xlfn.XLOOKUP($B30,INPUT_DATA!$BP:$BP,INPUT_DATA!CF:CF))</f>
        <v>0</v>
      </c>
      <c r="AB30" s="139">
        <f t="shared" si="1"/>
        <v>1996351.6500000006</v>
      </c>
      <c r="AC30" s="139">
        <f>IF($B30=0,"",_xlfn.XLOOKUP($B30,INPUT_DATA!$BP:$BP,INPUT_DATA!CG:CG))</f>
        <v>19</v>
      </c>
      <c r="AD30" s="140">
        <f>IF($B30=0,"",_xlfn.XLOOKUP($B30,INPUT_DATA!$BP:$BP,INPUT_DATA!CH:CH))</f>
        <v>0</v>
      </c>
      <c r="AE30" s="140">
        <f>IF($B30=0,"",_xlfn.XLOOKUP($B30,INPUT_DATA!$BP:$BP,INPUT_DATA!CI:CI))</f>
        <v>0</v>
      </c>
      <c r="AF30" s="140">
        <f>IF($B30=0,"",_xlfn.XLOOKUP($B30,INPUT_DATA!$BP:$BP,INPUT_DATA!CJ:CJ))</f>
        <v>0</v>
      </c>
      <c r="AG30" s="1300">
        <f t="shared" si="11"/>
        <v>0.93</v>
      </c>
      <c r="AH30" s="139">
        <f>IF($B30=0,"",_xlfn.XLOOKUP($B30,INPUT_DATA!$BP:$BP,INPUT_DATA!CK:CK))</f>
        <v>0</v>
      </c>
      <c r="AI30" s="139">
        <f t="shared" si="18"/>
        <v>0</v>
      </c>
      <c r="AJ30" s="1275">
        <f>IF($B30=0,"",_xlfn.XLOOKUP($B30,INPUT_DATA!$BP:$BP,INPUT_DATA!CL:CL))</f>
        <v>0</v>
      </c>
      <c r="AK30" s="140">
        <f>IF($B30=0,"",_xlfn.XLOOKUP($B30,INPUT_DATA!$BP:$BP,INPUT_DATA!CM:CM))</f>
        <v>206709.84000000003</v>
      </c>
      <c r="AL30" s="140">
        <f>IF($B30=0,"",_xlfn.XLOOKUP($B30,INPUT_DATA!$BP:$BP,INPUT_DATA!CN:CN))</f>
        <v>359.76</v>
      </c>
      <c r="AM30" s="140">
        <f>IF($B30=0,"",_xlfn.XLOOKUP($B30,INPUT_DATA!$BP:$BP,INPUT_DATA!CO:CO))</f>
        <v>0</v>
      </c>
      <c r="AN30" s="1300">
        <f t="shared" si="13"/>
        <v>0.6</v>
      </c>
      <c r="AO30" s="139">
        <f>IF($B30=0,"",_xlfn.XLOOKUP($B30,INPUT_DATA!$BP:$BP,INPUT_DATA!CP:CP))</f>
        <v>0</v>
      </c>
      <c r="AP30" s="139">
        <f t="shared" si="14"/>
        <v>207069.60000000003</v>
      </c>
      <c r="AQ30" s="1275">
        <f>IF($B30=0,"",_xlfn.XLOOKUP($B30,INPUT_DATA!$BP:$BP,INPUT_DATA!CQ:CQ))</f>
        <v>2</v>
      </c>
      <c r="AR30" s="139">
        <f t="shared" si="17"/>
        <v>2203421.2500000005</v>
      </c>
      <c r="AS30" s="1275">
        <f t="shared" si="15"/>
        <v>21</v>
      </c>
    </row>
    <row r="31" spans="2:46">
      <c r="B31" s="137">
        <f>INPUT_DATA!BP22</f>
        <v>45716</v>
      </c>
      <c r="C31" s="1291">
        <f>IF($B31=0,"",_xlfn.XLOOKUP($B31,INPUT_DATA!$BP:$BP,INPUT_DATA!BQ:BQ))</f>
        <v>0</v>
      </c>
      <c r="D31" s="140">
        <f>IF($B31=0,"",_xlfn.XLOOKUP($B31,INPUT_DATA!$BP:$BP,INPUT_DATA!BR:BR))</f>
        <v>0</v>
      </c>
      <c r="E31" s="140">
        <f>IF($B31=0,"",_xlfn.XLOOKUP($B31,INPUT_DATA!$BP:$BP,INPUT_DATA!BS:BS))</f>
        <v>0</v>
      </c>
      <c r="F31" s="140">
        <f>IF($B31=0,"",_xlfn.XLOOKUP($B31,INPUT_DATA!$BP:$BP,INPUT_DATA!BT:BT))</f>
        <v>0</v>
      </c>
      <c r="G31" s="140">
        <f t="shared" si="2"/>
        <v>0</v>
      </c>
      <c r="H31" s="1291">
        <f>IF($B31=0,"",_xlfn.XLOOKUP($B31,INPUT_DATA!$BP:$BP,INPUT_DATA!BU:BU))</f>
        <v>20</v>
      </c>
      <c r="I31" s="140">
        <f>IF($B31=0,"",_xlfn.XLOOKUP($B31,INPUT_DATA!$BP:$BP,INPUT_DATA!BV:BV))</f>
        <v>4466570.6999999993</v>
      </c>
      <c r="J31" s="140">
        <f>IF($B31=0,"",_xlfn.XLOOKUP($B31,INPUT_DATA!$BP:$BP,INPUT_DATA!BW:BW))</f>
        <v>3668.8299999999995</v>
      </c>
      <c r="K31" s="140">
        <f>IF($B31=0,"",_xlfn.XLOOKUP($B31,INPUT_DATA!$BP:$BP,INPUT_DATA!BX:BX))</f>
        <v>0</v>
      </c>
      <c r="L31" s="140">
        <f t="shared" si="3"/>
        <v>4470239.5299999993</v>
      </c>
      <c r="M31" s="1291">
        <f>IF($B31=0,"",_xlfn.XLOOKUP($B31,INPUT_DATA!$BP:$BP,INPUT_DATA!BY:BY))</f>
        <v>0</v>
      </c>
      <c r="N31" s="140">
        <f>IF($B31=0,"",_xlfn.XLOOKUP($B31,INPUT_DATA!$BP:$BP,INPUT_DATA!BZ:BZ))</f>
        <v>0</v>
      </c>
      <c r="O31" s="140">
        <f>IF($B31=0,"",_xlfn.XLOOKUP($B31,INPUT_DATA!$BP:$BP,INPUT_DATA!CA:CA))</f>
        <v>0</v>
      </c>
      <c r="P31" s="140">
        <f>IF($B31=0,"",_xlfn.XLOOKUP($B31,INPUT_DATA!$BP:$BP,INPUT_DATA!CB:CB))</f>
        <v>0</v>
      </c>
      <c r="Q31" s="140">
        <f t="shared" si="4"/>
        <v>0</v>
      </c>
      <c r="R31" s="1275">
        <f t="shared" si="5"/>
        <v>20</v>
      </c>
      <c r="S31" s="139">
        <f t="shared" si="6"/>
        <v>4466570.6999999993</v>
      </c>
      <c r="T31" s="139">
        <f t="shared" si="7"/>
        <v>3668.8299999999995</v>
      </c>
      <c r="U31" s="1880">
        <f t="shared" si="8"/>
        <v>0</v>
      </c>
      <c r="V31" s="139">
        <f t="shared" si="9"/>
        <v>4470239.5299999993</v>
      </c>
      <c r="W31" s="140">
        <f>IF($B31=0,"",_xlfn.XLOOKUP($B31,INPUT_DATA!$BP:$BP,INPUT_DATA!CC:CC))</f>
        <v>4466570.6999999993</v>
      </c>
      <c r="X31" s="140">
        <f>IF($B31=0,"",_xlfn.XLOOKUP($B31,INPUT_DATA!$BP:$BP,INPUT_DATA!CD:CD))</f>
        <v>3668.8299999999995</v>
      </c>
      <c r="Y31" s="140">
        <f>IF($B31=0,"",_xlfn.XLOOKUP($B31,INPUT_DATA!$BP:$BP,INPUT_DATA!CE:CE))</f>
        <v>0</v>
      </c>
      <c r="Z31" s="1300">
        <f t="shared" si="10"/>
        <v>1</v>
      </c>
      <c r="AA31" s="139">
        <f>IF($B31=0,"",_xlfn.XLOOKUP($B31,INPUT_DATA!$BP:$BP,INPUT_DATA!CF:CF))</f>
        <v>0</v>
      </c>
      <c r="AB31" s="139">
        <f t="shared" si="1"/>
        <v>4470239.5299999993</v>
      </c>
      <c r="AC31" s="139">
        <f>IF($B31=0,"",_xlfn.XLOOKUP($B31,INPUT_DATA!$BP:$BP,INPUT_DATA!CG:CG))</f>
        <v>20</v>
      </c>
      <c r="AD31" s="140">
        <f>IF($B31=0,"",_xlfn.XLOOKUP($B31,INPUT_DATA!$BP:$BP,INPUT_DATA!CH:CH))</f>
        <v>0</v>
      </c>
      <c r="AE31" s="140">
        <f>IF($B31=0,"",_xlfn.XLOOKUP($B31,INPUT_DATA!$BP:$BP,INPUT_DATA!CI:CI))</f>
        <v>0</v>
      </c>
      <c r="AF31" s="140">
        <f>IF($B31=0,"",_xlfn.XLOOKUP($B31,INPUT_DATA!$BP:$BP,INPUT_DATA!CJ:CJ))</f>
        <v>0</v>
      </c>
      <c r="AG31" s="1300">
        <f t="shared" si="11"/>
        <v>0.93</v>
      </c>
      <c r="AH31" s="139">
        <f>IF($B31=0,"",_xlfn.XLOOKUP($B31,INPUT_DATA!$BP:$BP,INPUT_DATA!CK:CK))</f>
        <v>0</v>
      </c>
      <c r="AI31" s="139">
        <f t="shared" si="18"/>
        <v>0</v>
      </c>
      <c r="AJ31" s="1275">
        <f>IF($B31=0,"",_xlfn.XLOOKUP($B31,INPUT_DATA!$BP:$BP,INPUT_DATA!CL:CL))</f>
        <v>0</v>
      </c>
      <c r="AK31" s="140">
        <f>IF($B31=0,"",_xlfn.XLOOKUP($B31,INPUT_DATA!$BP:$BP,INPUT_DATA!CM:CM))</f>
        <v>409364.52000000008</v>
      </c>
      <c r="AL31" s="140">
        <f>IF($B31=0,"",_xlfn.XLOOKUP($B31,INPUT_DATA!$BP:$BP,INPUT_DATA!CN:CN))</f>
        <v>168.14</v>
      </c>
      <c r="AM31" s="140">
        <f>IF($B31=0,"",_xlfn.XLOOKUP($B31,INPUT_DATA!$BP:$BP,INPUT_DATA!CO:CO))</f>
        <v>0</v>
      </c>
      <c r="AN31" s="1300">
        <f t="shared" si="13"/>
        <v>0.6</v>
      </c>
      <c r="AO31" s="139">
        <f>IF($B31=0,"",_xlfn.XLOOKUP($B31,INPUT_DATA!$BP:$BP,INPUT_DATA!CP:CP))</f>
        <v>0</v>
      </c>
      <c r="AP31" s="139">
        <f t="shared" si="14"/>
        <v>409532.66000000009</v>
      </c>
      <c r="AQ31" s="1275">
        <f>IF($B31=0,"",_xlfn.XLOOKUP($B31,INPUT_DATA!$BP:$BP,INPUT_DATA!CQ:CQ))</f>
        <v>6</v>
      </c>
      <c r="AR31" s="139">
        <f t="shared" si="17"/>
        <v>4879772.1899999995</v>
      </c>
      <c r="AS31" s="1275">
        <f t="shared" si="15"/>
        <v>26</v>
      </c>
    </row>
    <row r="32" spans="2:46">
      <c r="B32" s="137">
        <f>INPUT_DATA!BP23</f>
        <v>45688</v>
      </c>
      <c r="C32" s="1291">
        <f>IF($B32=0,"",_xlfn.XLOOKUP($B32,INPUT_DATA!$BP:$BP,INPUT_DATA!BQ:BQ))</f>
        <v>1</v>
      </c>
      <c r="D32" s="140">
        <f>IF($B32=0,"",_xlfn.XLOOKUP($B32,INPUT_DATA!$BP:$BP,INPUT_DATA!BR:BR))</f>
        <v>72001.25</v>
      </c>
      <c r="E32" s="140">
        <f>IF($B32=0,"",_xlfn.XLOOKUP($B32,INPUT_DATA!$BP:$BP,INPUT_DATA!BS:BS))</f>
        <v>50.4</v>
      </c>
      <c r="F32" s="140">
        <f>IF($B32=0,"",_xlfn.XLOOKUP($B32,INPUT_DATA!$BP:$BP,INPUT_DATA!BT:BT))</f>
        <v>0</v>
      </c>
      <c r="G32" s="140">
        <f t="shared" si="2"/>
        <v>72051.649999999994</v>
      </c>
      <c r="H32" s="1291">
        <f>IF($B32=0,"",_xlfn.XLOOKUP($B32,INPUT_DATA!$BP:$BP,INPUT_DATA!BU:BU))</f>
        <v>20</v>
      </c>
      <c r="I32" s="140">
        <f>IF($B32=0,"",_xlfn.XLOOKUP($B32,INPUT_DATA!$BP:$BP,INPUT_DATA!BV:BV))</f>
        <v>3671628.52</v>
      </c>
      <c r="J32" s="140">
        <f>IF($B32=0,"",_xlfn.XLOOKUP($B32,INPUT_DATA!$BP:$BP,INPUT_DATA!BW:BW))</f>
        <v>3756.21</v>
      </c>
      <c r="K32" s="140">
        <f>IF($B32=0,"",_xlfn.XLOOKUP($B32,INPUT_DATA!$BP:$BP,INPUT_DATA!BX:BX))</f>
        <v>0</v>
      </c>
      <c r="L32" s="140">
        <f t="shared" si="3"/>
        <v>3675384.73</v>
      </c>
      <c r="M32" s="1291">
        <f>IF($B32=0,"",_xlfn.XLOOKUP($B32,INPUT_DATA!$BP:$BP,INPUT_DATA!BY:BY))</f>
        <v>0</v>
      </c>
      <c r="N32" s="140">
        <f>IF($B32=0,"",_xlfn.XLOOKUP($B32,INPUT_DATA!$BP:$BP,INPUT_DATA!BZ:BZ))</f>
        <v>0</v>
      </c>
      <c r="O32" s="140">
        <f>IF($B32=0,"",_xlfn.XLOOKUP($B32,INPUT_DATA!$BP:$BP,INPUT_DATA!CA:CA))</f>
        <v>0</v>
      </c>
      <c r="P32" s="140">
        <f>IF($B32=0,"",_xlfn.XLOOKUP($B32,INPUT_DATA!$BP:$BP,INPUT_DATA!CB:CB))</f>
        <v>0</v>
      </c>
      <c r="Q32" s="140">
        <f t="shared" si="4"/>
        <v>0</v>
      </c>
      <c r="R32" s="1275">
        <f t="shared" si="5"/>
        <v>21</v>
      </c>
      <c r="S32" s="139">
        <f t="shared" si="6"/>
        <v>3743629.77</v>
      </c>
      <c r="T32" s="139">
        <f t="shared" si="7"/>
        <v>3806.61</v>
      </c>
      <c r="U32" s="1880">
        <f t="shared" si="8"/>
        <v>0</v>
      </c>
      <c r="V32" s="139">
        <f t="shared" si="9"/>
        <v>3747436.38</v>
      </c>
      <c r="W32" s="140">
        <f>IF($B32=0,"",_xlfn.XLOOKUP($B32,INPUT_DATA!$BP:$BP,INPUT_DATA!CC:CC))</f>
        <v>3743629.77</v>
      </c>
      <c r="X32" s="140">
        <f>IF($B32=0,"",_xlfn.XLOOKUP($B32,INPUT_DATA!$BP:$BP,INPUT_DATA!CD:CD))</f>
        <v>3806.61</v>
      </c>
      <c r="Y32" s="140">
        <f>IF($B32=0,"",_xlfn.XLOOKUP($B32,INPUT_DATA!$BP:$BP,INPUT_DATA!CE:CE))</f>
        <v>0</v>
      </c>
      <c r="Z32" s="1300">
        <f t="shared" si="10"/>
        <v>1</v>
      </c>
      <c r="AA32" s="139">
        <f>IF($B32=0,"",_xlfn.XLOOKUP($B32,INPUT_DATA!$BP:$BP,INPUT_DATA!CF:CF))</f>
        <v>0</v>
      </c>
      <c r="AB32" s="139">
        <f t="shared" si="1"/>
        <v>3747436.38</v>
      </c>
      <c r="AC32" s="139">
        <f>IF($B32=0,"",_xlfn.XLOOKUP($B32,INPUT_DATA!$BP:$BP,INPUT_DATA!CG:CG))</f>
        <v>21</v>
      </c>
      <c r="AD32" s="140">
        <f>IF($B32=0,"",_xlfn.XLOOKUP($B32,INPUT_DATA!$BP:$BP,INPUT_DATA!CH:CH))</f>
        <v>0</v>
      </c>
      <c r="AE32" s="140">
        <f>IF($B32=0,"",_xlfn.XLOOKUP($B32,INPUT_DATA!$BP:$BP,INPUT_DATA!CI:CI))</f>
        <v>0</v>
      </c>
      <c r="AF32" s="140">
        <f>IF($B32=0,"",_xlfn.XLOOKUP($B32,INPUT_DATA!$BP:$BP,INPUT_DATA!CJ:CJ))</f>
        <v>0</v>
      </c>
      <c r="AG32" s="1300">
        <f t="shared" si="11"/>
        <v>0.93</v>
      </c>
      <c r="AH32" s="139">
        <f>IF($B32=0,"",_xlfn.XLOOKUP($B32,INPUT_DATA!$BP:$BP,INPUT_DATA!CK:CK))</f>
        <v>0</v>
      </c>
      <c r="AI32" s="139">
        <f t="shared" si="18"/>
        <v>0</v>
      </c>
      <c r="AJ32" s="1275">
        <f>IF($B32=0,"",_xlfn.XLOOKUP($B32,INPUT_DATA!$BP:$BP,INPUT_DATA!CL:CL))</f>
        <v>0</v>
      </c>
      <c r="AK32" s="140">
        <f>IF($B32=0,"",_xlfn.XLOOKUP($B32,INPUT_DATA!$BP:$BP,INPUT_DATA!CM:CM))</f>
        <v>238668.41</v>
      </c>
      <c r="AL32" s="140">
        <f>IF($B32=0,"",_xlfn.XLOOKUP($B32,INPUT_DATA!$BP:$BP,INPUT_DATA!CN:CN))</f>
        <v>90.25</v>
      </c>
      <c r="AM32" s="140">
        <f>IF($B32=0,"",_xlfn.XLOOKUP($B32,INPUT_DATA!$BP:$BP,INPUT_DATA!CO:CO))</f>
        <v>0</v>
      </c>
      <c r="AN32" s="1300">
        <f t="shared" si="13"/>
        <v>0.6</v>
      </c>
      <c r="AO32" s="139">
        <f>IF($B32=0,"",_xlfn.XLOOKUP($B32,INPUT_DATA!$BP:$BP,INPUT_DATA!CP:CP))</f>
        <v>0</v>
      </c>
      <c r="AP32" s="139">
        <f t="shared" si="14"/>
        <v>238758.66</v>
      </c>
      <c r="AQ32" s="1275">
        <f>IF($B32=0,"",_xlfn.XLOOKUP($B32,INPUT_DATA!$BP:$BP,INPUT_DATA!CQ:CQ))</f>
        <v>2</v>
      </c>
      <c r="AR32" s="139">
        <f t="shared" si="17"/>
        <v>3986195.04</v>
      </c>
      <c r="AS32" s="1275">
        <f t="shared" si="15"/>
        <v>23</v>
      </c>
    </row>
    <row r="33" spans="2:45">
      <c r="B33" s="137">
        <f>INPUT_DATA!BP24</f>
        <v>45657</v>
      </c>
      <c r="C33" s="1291">
        <f>IF($B33=0,"",_xlfn.XLOOKUP($B33,INPUT_DATA!$BP:$BP,INPUT_DATA!BQ:BQ))</f>
        <v>2</v>
      </c>
      <c r="D33" s="140">
        <f>IF($B33=0,"",_xlfn.XLOOKUP($B33,INPUT_DATA!$BP:$BP,INPUT_DATA!BR:BR))</f>
        <v>574406.91999999993</v>
      </c>
      <c r="E33" s="140">
        <f>IF($B33=0,"",_xlfn.XLOOKUP($B33,INPUT_DATA!$BP:$BP,INPUT_DATA!BS:BS))</f>
        <v>417.5</v>
      </c>
      <c r="F33" s="140">
        <f>IF($B33=0,"",_xlfn.XLOOKUP($B33,INPUT_DATA!$BP:$BP,INPUT_DATA!BT:BT))</f>
        <v>0</v>
      </c>
      <c r="G33" s="140">
        <f t="shared" si="2"/>
        <v>574824.41999999993</v>
      </c>
      <c r="H33" s="1291">
        <f>IF($B33=0,"",_xlfn.XLOOKUP($B33,INPUT_DATA!$BP:$BP,INPUT_DATA!BU:BU))</f>
        <v>6</v>
      </c>
      <c r="I33" s="140">
        <f>IF($B33=0,"",_xlfn.XLOOKUP($B33,INPUT_DATA!$BP:$BP,INPUT_DATA!BV:BV))</f>
        <v>820697.87</v>
      </c>
      <c r="J33" s="140">
        <f>IF($B33=0,"",_xlfn.XLOOKUP($B33,INPUT_DATA!$BP:$BP,INPUT_DATA!BW:BW))</f>
        <v>1068.02</v>
      </c>
      <c r="K33" s="140">
        <f>IF($B33=0,"",_xlfn.XLOOKUP($B33,INPUT_DATA!$BP:$BP,INPUT_DATA!BX:BX))</f>
        <v>0</v>
      </c>
      <c r="L33" s="140">
        <f t="shared" si="3"/>
        <v>821765.89</v>
      </c>
      <c r="M33" s="1291">
        <f>IF($B33=0,"",_xlfn.XLOOKUP($B33,INPUT_DATA!$BP:$BP,INPUT_DATA!BY:BY))</f>
        <v>14</v>
      </c>
      <c r="N33" s="140">
        <f>IF($B33=0,"",_xlfn.XLOOKUP($B33,INPUT_DATA!$BP:$BP,INPUT_DATA!BZ:BZ))</f>
        <v>1995804.8499999996</v>
      </c>
      <c r="O33" s="140">
        <f>IF($B33=0,"",_xlfn.XLOOKUP($B33,INPUT_DATA!$BP:$BP,INPUT_DATA!CA:CA))</f>
        <v>1808.9099999999996</v>
      </c>
      <c r="P33" s="140">
        <f>IF($B33=0,"",_xlfn.XLOOKUP($B33,INPUT_DATA!$BP:$BP,INPUT_DATA!CB:CB))</f>
        <v>0</v>
      </c>
      <c r="Q33" s="140">
        <f t="shared" si="4"/>
        <v>1997613.7599999995</v>
      </c>
      <c r="R33" s="1275">
        <f t="shared" si="5"/>
        <v>22</v>
      </c>
      <c r="S33" s="139">
        <f t="shared" si="6"/>
        <v>3390909.6399999997</v>
      </c>
      <c r="T33" s="139">
        <f t="shared" si="7"/>
        <v>3294.4299999999994</v>
      </c>
      <c r="U33" s="1880">
        <f t="shared" si="8"/>
        <v>0</v>
      </c>
      <c r="V33" s="139">
        <f t="shared" si="9"/>
        <v>3394204.0699999994</v>
      </c>
      <c r="W33" s="140">
        <f>IF($B33=0,"",_xlfn.XLOOKUP($B33,INPUT_DATA!$BP:$BP,INPUT_DATA!CC:CC))</f>
        <v>3390909.6399999997</v>
      </c>
      <c r="X33" s="140">
        <f>IF($B33=0,"",_xlfn.XLOOKUP($B33,INPUT_DATA!$BP:$BP,INPUT_DATA!CD:CD))</f>
        <v>3294.4299999999994</v>
      </c>
      <c r="Y33" s="140">
        <f>IF($B33=0,"",_xlfn.XLOOKUP($B33,INPUT_DATA!$BP:$BP,INPUT_DATA!CE:CE))</f>
        <v>0</v>
      </c>
      <c r="Z33" s="1300">
        <f t="shared" si="10"/>
        <v>1</v>
      </c>
      <c r="AA33" s="139">
        <f>IF($B33=0,"",_xlfn.XLOOKUP($B33,INPUT_DATA!$BP:$BP,INPUT_DATA!CF:CF))</f>
        <v>0</v>
      </c>
      <c r="AB33" s="139">
        <f t="shared" si="1"/>
        <v>3394204.07</v>
      </c>
      <c r="AC33" s="139">
        <f>IF($B33=0,"",_xlfn.XLOOKUP($B33,INPUT_DATA!$BP:$BP,INPUT_DATA!CG:CG))</f>
        <v>22</v>
      </c>
      <c r="AD33" s="140">
        <f>IF($B33=0,"",_xlfn.XLOOKUP($B33,INPUT_DATA!$BP:$BP,INPUT_DATA!CH:CH))</f>
        <v>0</v>
      </c>
      <c r="AE33" s="140">
        <f>IF($B33=0,"",_xlfn.XLOOKUP($B33,INPUT_DATA!$BP:$BP,INPUT_DATA!CI:CI))</f>
        <v>0</v>
      </c>
      <c r="AF33" s="140">
        <f>IF($B33=0,"",_xlfn.XLOOKUP($B33,INPUT_DATA!$BP:$BP,INPUT_DATA!CJ:CJ))</f>
        <v>0</v>
      </c>
      <c r="AG33" s="1300">
        <f t="shared" si="11"/>
        <v>0.93</v>
      </c>
      <c r="AH33" s="139">
        <f>IF($B33=0,"",_xlfn.XLOOKUP($B33,INPUT_DATA!$BP:$BP,INPUT_DATA!CK:CK))</f>
        <v>0</v>
      </c>
      <c r="AI33" s="139">
        <f t="shared" si="18"/>
        <v>0</v>
      </c>
      <c r="AJ33" s="1275">
        <f>IF($B33=0,"",_xlfn.XLOOKUP($B33,INPUT_DATA!$BP:$BP,INPUT_DATA!CL:CL))</f>
        <v>0</v>
      </c>
      <c r="AK33" s="140">
        <f>IF($B33=0,"",_xlfn.XLOOKUP($B33,INPUT_DATA!$BP:$BP,INPUT_DATA!CM:CM))</f>
        <v>254831.75</v>
      </c>
      <c r="AL33" s="140">
        <f>IF($B33=0,"",_xlfn.XLOOKUP($B33,INPUT_DATA!$BP:$BP,INPUT_DATA!CN:CN))</f>
        <v>459.87</v>
      </c>
      <c r="AM33" s="140">
        <f>IF($B33=0,"",_xlfn.XLOOKUP($B33,INPUT_DATA!$BP:$BP,INPUT_DATA!CO:CO))</f>
        <v>0</v>
      </c>
      <c r="AN33" s="1300">
        <f t="shared" si="13"/>
        <v>0.6</v>
      </c>
      <c r="AO33" s="139">
        <f>IF($B33=0,"",_xlfn.XLOOKUP($B33,INPUT_DATA!$BP:$BP,INPUT_DATA!CP:CP))</f>
        <v>10910.39</v>
      </c>
      <c r="AP33" s="139">
        <f t="shared" si="14"/>
        <v>244381.22999999998</v>
      </c>
      <c r="AQ33" s="1275">
        <f>IF($B33=0,"",_xlfn.XLOOKUP($B33,INPUT_DATA!$BP:$BP,INPUT_DATA!CQ:CQ))</f>
        <v>2</v>
      </c>
      <c r="AR33" s="139">
        <f t="shared" si="17"/>
        <v>3638585.3</v>
      </c>
      <c r="AS33" s="1275">
        <f t="shared" si="15"/>
        <v>24</v>
      </c>
    </row>
    <row r="34" spans="2:45">
      <c r="B34" s="137">
        <f>INPUT_DATA!BP25</f>
        <v>45626</v>
      </c>
      <c r="C34" s="1291">
        <f>IF($B34=0,"",_xlfn.XLOOKUP($B34,INPUT_DATA!$BP:$BP,INPUT_DATA!BQ:BQ))</f>
        <v>4</v>
      </c>
      <c r="D34" s="140">
        <f>IF($B34=0,"",_xlfn.XLOOKUP($B34,INPUT_DATA!$BP:$BP,INPUT_DATA!BR:BR))</f>
        <v>408945.69999999995</v>
      </c>
      <c r="E34" s="140">
        <f>IF($B34=0,"",_xlfn.XLOOKUP($B34,INPUT_DATA!$BP:$BP,INPUT_DATA!BS:BS))</f>
        <v>436.15000000000003</v>
      </c>
      <c r="F34" s="140">
        <f>IF($B34=0,"",_xlfn.XLOOKUP($B34,INPUT_DATA!$BP:$BP,INPUT_DATA!BT:BT))</f>
        <v>0</v>
      </c>
      <c r="G34" s="140">
        <f t="shared" si="2"/>
        <v>409381.85</v>
      </c>
      <c r="H34" s="1291">
        <f>IF($B34=0,"",_xlfn.XLOOKUP($B34,INPUT_DATA!$BP:$BP,INPUT_DATA!BU:BU))</f>
        <v>22</v>
      </c>
      <c r="I34" s="140">
        <f>IF($B34=0,"",_xlfn.XLOOKUP($B34,INPUT_DATA!$BP:$BP,INPUT_DATA!BV:BV))</f>
        <v>2678021.54</v>
      </c>
      <c r="J34" s="140">
        <f>IF($B34=0,"",_xlfn.XLOOKUP($B34,INPUT_DATA!$BP:$BP,INPUT_DATA!BW:BW))</f>
        <v>1937.04</v>
      </c>
      <c r="K34" s="140">
        <f>IF($B34=0,"",_xlfn.XLOOKUP($B34,INPUT_DATA!$BP:$BP,INPUT_DATA!BX:BX))</f>
        <v>0</v>
      </c>
      <c r="L34" s="140">
        <f t="shared" si="3"/>
        <v>2679958.58</v>
      </c>
      <c r="M34" s="1291">
        <f>IF($B34=0,"",_xlfn.XLOOKUP($B34,INPUT_DATA!$BP:$BP,INPUT_DATA!BY:BY))</f>
        <v>0</v>
      </c>
      <c r="N34" s="140">
        <f>IF($B34=0,"",_xlfn.XLOOKUP($B34,INPUT_DATA!$BP:$BP,INPUT_DATA!BZ:BZ))</f>
        <v>0</v>
      </c>
      <c r="O34" s="140">
        <f>IF($B34=0,"",_xlfn.XLOOKUP($B34,INPUT_DATA!$BP:$BP,INPUT_DATA!CA:CA))</f>
        <v>0</v>
      </c>
      <c r="P34" s="140">
        <f>IF($B34=0,"",_xlfn.XLOOKUP($B34,INPUT_DATA!$BP:$BP,INPUT_DATA!CB:CB))</f>
        <v>0</v>
      </c>
      <c r="Q34" s="140">
        <f t="shared" si="4"/>
        <v>0</v>
      </c>
      <c r="R34" s="1275">
        <f t="shared" si="5"/>
        <v>26</v>
      </c>
      <c r="S34" s="139">
        <f t="shared" si="6"/>
        <v>3086967.24</v>
      </c>
      <c r="T34" s="139">
        <f t="shared" si="7"/>
        <v>2373.19</v>
      </c>
      <c r="U34" s="1880">
        <f t="shared" si="8"/>
        <v>0</v>
      </c>
      <c r="V34" s="139">
        <f t="shared" si="9"/>
        <v>3089340.43</v>
      </c>
      <c r="W34" s="140">
        <f>IF($B34=0,"",_xlfn.XLOOKUP($B34,INPUT_DATA!$BP:$BP,INPUT_DATA!CC:CC))</f>
        <v>3086967.2399999998</v>
      </c>
      <c r="X34" s="140">
        <f>IF($B34=0,"",_xlfn.XLOOKUP($B34,INPUT_DATA!$BP:$BP,INPUT_DATA!CD:CD))</f>
        <v>2373.19</v>
      </c>
      <c r="Y34" s="140">
        <f>IF($B34=0,"",_xlfn.XLOOKUP($B34,INPUT_DATA!$BP:$BP,INPUT_DATA!CE:CE))</f>
        <v>0</v>
      </c>
      <c r="Z34" s="1300">
        <f t="shared" si="10"/>
        <v>1</v>
      </c>
      <c r="AA34" s="139">
        <f>IF($B34=0,"",_xlfn.XLOOKUP($B34,INPUT_DATA!$BP:$BP,INPUT_DATA!CF:CF))</f>
        <v>0</v>
      </c>
      <c r="AB34" s="139">
        <f t="shared" si="1"/>
        <v>3089340.4299999997</v>
      </c>
      <c r="AC34" s="139">
        <f>IF($B34=0,"",_xlfn.XLOOKUP($B34,INPUT_DATA!$BP:$BP,INPUT_DATA!CG:CG))</f>
        <v>26</v>
      </c>
      <c r="AD34" s="140">
        <f>IF($B34=0,"",_xlfn.XLOOKUP($B34,INPUT_DATA!$BP:$BP,INPUT_DATA!CH:CH))</f>
        <v>0</v>
      </c>
      <c r="AE34" s="140">
        <f>IF($B34=0,"",_xlfn.XLOOKUP($B34,INPUT_DATA!$BP:$BP,INPUT_DATA!CI:CI))</f>
        <v>0</v>
      </c>
      <c r="AF34" s="140">
        <f>IF($B34=0,"",_xlfn.XLOOKUP($B34,INPUT_DATA!$BP:$BP,INPUT_DATA!CJ:CJ))</f>
        <v>0</v>
      </c>
      <c r="AG34" s="1300">
        <f t="shared" si="11"/>
        <v>0.93</v>
      </c>
      <c r="AH34" s="139">
        <f>IF($B34=0,"",_xlfn.XLOOKUP($B34,INPUT_DATA!$BP:$BP,INPUT_DATA!CK:CK))</f>
        <v>0</v>
      </c>
      <c r="AI34" s="139">
        <f t="shared" si="18"/>
        <v>0</v>
      </c>
      <c r="AJ34" s="1275">
        <f>IF($B34=0,"",_xlfn.XLOOKUP($B34,INPUT_DATA!$BP:$BP,INPUT_DATA!CL:CL))</f>
        <v>0</v>
      </c>
      <c r="AK34" s="140">
        <f>IF($B34=0,"",_xlfn.XLOOKUP($B34,INPUT_DATA!$BP:$BP,INPUT_DATA!CM:CM))</f>
        <v>63768.42</v>
      </c>
      <c r="AL34" s="140">
        <f>IF($B34=0,"",_xlfn.XLOOKUP($B34,INPUT_DATA!$BP:$BP,INPUT_DATA!CN:CN))</f>
        <v>101.85</v>
      </c>
      <c r="AM34" s="140">
        <f>IF($B34=0,"",_xlfn.XLOOKUP($B34,INPUT_DATA!$BP:$BP,INPUT_DATA!CO:CO))</f>
        <v>0</v>
      </c>
      <c r="AN34" s="1300">
        <f t="shared" si="13"/>
        <v>0.6</v>
      </c>
      <c r="AO34" s="139">
        <f>IF($B34=0,"",_xlfn.XLOOKUP($B34,INPUT_DATA!$BP:$BP,INPUT_DATA!CP:CP))</f>
        <v>0</v>
      </c>
      <c r="AP34" s="139">
        <f t="shared" si="14"/>
        <v>63870.27</v>
      </c>
      <c r="AQ34" s="1275">
        <f>IF($B34=0,"",_xlfn.XLOOKUP($B34,INPUT_DATA!$BP:$BP,INPUT_DATA!CQ:CQ))</f>
        <v>1</v>
      </c>
      <c r="AR34" s="139">
        <f t="shared" si="17"/>
        <v>3153210.6999999997</v>
      </c>
      <c r="AS34" s="1275">
        <f t="shared" si="15"/>
        <v>27</v>
      </c>
    </row>
    <row r="35" spans="2:45">
      <c r="B35" s="137">
        <f>INPUT_DATA!BP26</f>
        <v>45596</v>
      </c>
      <c r="C35" s="1291">
        <f>IF($B35=0,"",_xlfn.XLOOKUP($B35,INPUT_DATA!$BP:$BP,INPUT_DATA!BQ:BQ))</f>
        <v>0</v>
      </c>
      <c r="D35" s="140">
        <f>IF($B35=0,"",_xlfn.XLOOKUP($B35,INPUT_DATA!$BP:$BP,INPUT_DATA!BR:BR))</f>
        <v>0</v>
      </c>
      <c r="E35" s="140">
        <f>IF($B35=0,"",_xlfn.XLOOKUP($B35,INPUT_DATA!$BP:$BP,INPUT_DATA!BS:BS))</f>
        <v>0</v>
      </c>
      <c r="F35" s="140">
        <f>IF($B35=0,"",_xlfn.XLOOKUP($B35,INPUT_DATA!$BP:$BP,INPUT_DATA!BT:BT))</f>
        <v>0</v>
      </c>
      <c r="G35" s="140">
        <f t="shared" si="2"/>
        <v>0</v>
      </c>
      <c r="H35" s="1291">
        <f>IF($B35=0,"",_xlfn.XLOOKUP($B35,INPUT_DATA!$BP:$BP,INPUT_DATA!BU:BU))</f>
        <v>2</v>
      </c>
      <c r="I35" s="140">
        <f>IF($B35=0,"",_xlfn.XLOOKUP($B35,INPUT_DATA!$BP:$BP,INPUT_DATA!BV:BV))</f>
        <v>262375.61</v>
      </c>
      <c r="J35" s="140">
        <f>IF($B35=0,"",_xlfn.XLOOKUP($B35,INPUT_DATA!$BP:$BP,INPUT_DATA!BW:BW))</f>
        <v>232.45</v>
      </c>
      <c r="K35" s="140">
        <f>IF($B35=0,"",_xlfn.XLOOKUP($B35,INPUT_DATA!$BP:$BP,INPUT_DATA!BX:BX))</f>
        <v>0</v>
      </c>
      <c r="L35" s="140">
        <f t="shared" si="3"/>
        <v>262608.06</v>
      </c>
      <c r="M35" s="1291">
        <f>IF($B35=0,"",_xlfn.XLOOKUP($B35,INPUT_DATA!$BP:$BP,INPUT_DATA!BY:BY))</f>
        <v>10</v>
      </c>
      <c r="N35" s="140">
        <f>IF($B35=0,"",_xlfn.XLOOKUP($B35,INPUT_DATA!$BP:$BP,INPUT_DATA!BZ:BZ))</f>
        <v>1276580.07</v>
      </c>
      <c r="O35" s="140">
        <f>IF($B35=0,"",_xlfn.XLOOKUP($B35,INPUT_DATA!$BP:$BP,INPUT_DATA!CA:CA))</f>
        <v>1196.04</v>
      </c>
      <c r="P35" s="140">
        <f>IF($B35=0,"",_xlfn.XLOOKUP($B35,INPUT_DATA!$BP:$BP,INPUT_DATA!CB:CB))</f>
        <v>0</v>
      </c>
      <c r="Q35" s="140">
        <f t="shared" si="4"/>
        <v>1277776.1100000001</v>
      </c>
      <c r="R35" s="1275">
        <f t="shared" si="5"/>
        <v>12</v>
      </c>
      <c r="S35" s="139">
        <f t="shared" si="6"/>
        <v>1538955.6800000002</v>
      </c>
      <c r="T35" s="139">
        <f t="shared" si="7"/>
        <v>1428.49</v>
      </c>
      <c r="U35" s="1880">
        <f t="shared" si="8"/>
        <v>0</v>
      </c>
      <c r="V35" s="139">
        <f t="shared" si="9"/>
        <v>1540384.1700000002</v>
      </c>
      <c r="W35" s="140">
        <f>IF($B35=0,"",_xlfn.XLOOKUP($B35,INPUT_DATA!$BP:$BP,INPUT_DATA!CC:CC))</f>
        <v>1538955.6800000002</v>
      </c>
      <c r="X35" s="140">
        <f>IF($B35=0,"",_xlfn.XLOOKUP($B35,INPUT_DATA!$BP:$BP,INPUT_DATA!CD:CD))</f>
        <v>1428.49</v>
      </c>
      <c r="Y35" s="140">
        <f>IF($B35=0,"",_xlfn.XLOOKUP($B35,INPUT_DATA!$BP:$BP,INPUT_DATA!CE:CE))</f>
        <v>0</v>
      </c>
      <c r="Z35" s="1300">
        <f t="shared" si="10"/>
        <v>1</v>
      </c>
      <c r="AA35" s="139">
        <f>IF($B35=0,"",_xlfn.XLOOKUP($B35,INPUT_DATA!$BP:$BP,INPUT_DATA!CF:CF))</f>
        <v>0</v>
      </c>
      <c r="AB35" s="139">
        <f t="shared" si="1"/>
        <v>1540384.1700000002</v>
      </c>
      <c r="AC35" s="139">
        <f>IF($B35=0,"",_xlfn.XLOOKUP($B35,INPUT_DATA!$BP:$BP,INPUT_DATA!CG:CG))</f>
        <v>12</v>
      </c>
      <c r="AD35" s="140">
        <f>IF($B35=0,"",_xlfn.XLOOKUP($B35,INPUT_DATA!$BP:$BP,INPUT_DATA!CH:CH))</f>
        <v>0</v>
      </c>
      <c r="AE35" s="140">
        <f>IF($B35=0,"",_xlfn.XLOOKUP($B35,INPUT_DATA!$BP:$BP,INPUT_DATA!CI:CI))</f>
        <v>0</v>
      </c>
      <c r="AF35" s="140">
        <f>IF($B35=0,"",_xlfn.XLOOKUP($B35,INPUT_DATA!$BP:$BP,INPUT_DATA!CJ:CJ))</f>
        <v>0</v>
      </c>
      <c r="AG35" s="1300">
        <f t="shared" si="11"/>
        <v>0.93</v>
      </c>
      <c r="AH35" s="139">
        <f>IF($B35=0,"",_xlfn.XLOOKUP($B35,INPUT_DATA!$BP:$BP,INPUT_DATA!CK:CK))</f>
        <v>0</v>
      </c>
      <c r="AI35" s="139">
        <f t="shared" si="18"/>
        <v>0</v>
      </c>
      <c r="AJ35" s="1275">
        <f>IF($B35=0,"",_xlfn.XLOOKUP($B35,INPUT_DATA!$BP:$BP,INPUT_DATA!CL:CL))</f>
        <v>0</v>
      </c>
      <c r="AK35" s="140">
        <f>IF($B35=0,"",_xlfn.XLOOKUP($B35,INPUT_DATA!$BP:$BP,INPUT_DATA!CM:CM))</f>
        <v>0</v>
      </c>
      <c r="AL35" s="140">
        <f>IF($B35=0,"",_xlfn.XLOOKUP($B35,INPUT_DATA!$BP:$BP,INPUT_DATA!CN:CN))</f>
        <v>0</v>
      </c>
      <c r="AM35" s="140">
        <f>IF($B35=0,"",_xlfn.XLOOKUP($B35,INPUT_DATA!$BP:$BP,INPUT_DATA!CO:CO))</f>
        <v>0</v>
      </c>
      <c r="AN35" s="1300">
        <f t="shared" si="13"/>
        <v>0.6</v>
      </c>
      <c r="AO35" s="139">
        <f>IF($B35=0,"",_xlfn.XLOOKUP($B35,INPUT_DATA!$BP:$BP,INPUT_DATA!CP:CP))</f>
        <v>0</v>
      </c>
      <c r="AP35" s="139">
        <f t="shared" si="14"/>
        <v>0</v>
      </c>
      <c r="AQ35" s="1275">
        <f>IF($B35=0,"",_xlfn.XLOOKUP($B35,INPUT_DATA!$BP:$BP,INPUT_DATA!CQ:CQ))</f>
        <v>0</v>
      </c>
      <c r="AR35" s="139">
        <f t="shared" si="17"/>
        <v>1540384.1700000002</v>
      </c>
      <c r="AS35" s="1275">
        <f t="shared" si="15"/>
        <v>12</v>
      </c>
    </row>
    <row r="36" spans="2:45">
      <c r="B36" s="137">
        <f>INPUT_DATA!BP27</f>
        <v>45565</v>
      </c>
      <c r="C36" s="1291">
        <f>IF($B36=0,"",_xlfn.XLOOKUP($B36,INPUT_DATA!$BP:$BP,INPUT_DATA!BQ:BQ))</f>
        <v>0</v>
      </c>
      <c r="D36" s="140">
        <f>IF($B36=0,"",_xlfn.XLOOKUP($B36,INPUT_DATA!$BP:$BP,INPUT_DATA!BR:BR))</f>
        <v>0</v>
      </c>
      <c r="E36" s="140">
        <f>IF($B36=0,"",_xlfn.XLOOKUP($B36,INPUT_DATA!$BP:$BP,INPUT_DATA!BS:BS))</f>
        <v>0</v>
      </c>
      <c r="F36" s="140">
        <f>IF($B36=0,"",_xlfn.XLOOKUP($B36,INPUT_DATA!$BP:$BP,INPUT_DATA!BT:BT))</f>
        <v>0</v>
      </c>
      <c r="G36" s="140">
        <f t="shared" si="2"/>
        <v>0</v>
      </c>
      <c r="H36" s="1291">
        <f>IF($B36=0,"",_xlfn.XLOOKUP($B36,INPUT_DATA!$BP:$BP,INPUT_DATA!BU:BU))</f>
        <v>0</v>
      </c>
      <c r="I36" s="140">
        <f>IF($B36=0,"",_xlfn.XLOOKUP($B36,INPUT_DATA!$BP:$BP,INPUT_DATA!BV:BV))</f>
        <v>0</v>
      </c>
      <c r="J36" s="140">
        <f>IF($B36=0,"",_xlfn.XLOOKUP($B36,INPUT_DATA!$BP:$BP,INPUT_DATA!BW:BW))</f>
        <v>0</v>
      </c>
      <c r="K36" s="140">
        <f>IF($B36=0,"",_xlfn.XLOOKUP($B36,INPUT_DATA!$BP:$BP,INPUT_DATA!BX:BX))</f>
        <v>0</v>
      </c>
      <c r="L36" s="140">
        <f t="shared" si="3"/>
        <v>0</v>
      </c>
      <c r="M36" s="1291">
        <f>IF($B36=0,"",_xlfn.XLOOKUP($B36,INPUT_DATA!$BP:$BP,INPUT_DATA!BY:BY))</f>
        <v>0</v>
      </c>
      <c r="N36" s="140">
        <f>IF($B36=0,"",_xlfn.XLOOKUP($B36,INPUT_DATA!$BP:$BP,INPUT_DATA!BZ:BZ))</f>
        <v>0</v>
      </c>
      <c r="O36" s="140">
        <f>IF($B36=0,"",_xlfn.XLOOKUP($B36,INPUT_DATA!$BP:$BP,INPUT_DATA!CA:CA))</f>
        <v>0</v>
      </c>
      <c r="P36" s="140">
        <f>IF($B36=0,"",_xlfn.XLOOKUP($B36,INPUT_DATA!$BP:$BP,INPUT_DATA!CB:CB))</f>
        <v>0</v>
      </c>
      <c r="Q36" s="140">
        <f t="shared" si="4"/>
        <v>0</v>
      </c>
      <c r="R36" s="1275">
        <f t="shared" si="5"/>
        <v>0</v>
      </c>
      <c r="S36" s="139">
        <f t="shared" si="6"/>
        <v>0</v>
      </c>
      <c r="T36" s="139">
        <f t="shared" si="7"/>
        <v>0</v>
      </c>
      <c r="U36" s="1880">
        <f t="shared" si="8"/>
        <v>0</v>
      </c>
      <c r="V36" s="139">
        <f t="shared" si="9"/>
        <v>0</v>
      </c>
      <c r="W36" s="140">
        <f>IF($B36=0,"",_xlfn.XLOOKUP($B36,INPUT_DATA!$BP:$BP,INPUT_DATA!CC:CC))</f>
        <v>0</v>
      </c>
      <c r="X36" s="140">
        <f>IF($B36=0,"",_xlfn.XLOOKUP($B36,INPUT_DATA!$BP:$BP,INPUT_DATA!CD:CD))</f>
        <v>0</v>
      </c>
      <c r="Y36" s="140">
        <f>IF($B36=0,"",_xlfn.XLOOKUP($B36,INPUT_DATA!$BP:$BP,INPUT_DATA!CE:CE))</f>
        <v>0</v>
      </c>
      <c r="Z36" s="1300">
        <f t="shared" si="10"/>
        <v>1</v>
      </c>
      <c r="AA36" s="139">
        <f>IF($B36=0,"",_xlfn.XLOOKUP($B36,INPUT_DATA!$BP:$BP,INPUT_DATA!CF:CF))</f>
        <v>0</v>
      </c>
      <c r="AB36" s="139">
        <f t="shared" si="1"/>
        <v>0</v>
      </c>
      <c r="AC36" s="139">
        <f>IF($B36=0,"",_xlfn.XLOOKUP($B36,INPUT_DATA!$BP:$BP,INPUT_DATA!CG:CG))</f>
        <v>0</v>
      </c>
      <c r="AD36" s="140">
        <f>IF($B36=0,"",_xlfn.XLOOKUP($B36,INPUT_DATA!$BP:$BP,INPUT_DATA!CH:CH))</f>
        <v>0</v>
      </c>
      <c r="AE36" s="140">
        <f>IF($B36=0,"",_xlfn.XLOOKUP($B36,INPUT_DATA!$BP:$BP,INPUT_DATA!CI:CI))</f>
        <v>0</v>
      </c>
      <c r="AF36" s="140">
        <f>IF($B36=0,"",_xlfn.XLOOKUP($B36,INPUT_DATA!$BP:$BP,INPUT_DATA!CJ:CJ))</f>
        <v>0</v>
      </c>
      <c r="AG36" s="1300">
        <f t="shared" si="11"/>
        <v>0.93</v>
      </c>
      <c r="AH36" s="139">
        <f>IF($B36=0,"",_xlfn.XLOOKUP($B36,INPUT_DATA!$BP:$BP,INPUT_DATA!CK:CK))</f>
        <v>0</v>
      </c>
      <c r="AI36" s="139">
        <f t="shared" si="18"/>
        <v>0</v>
      </c>
      <c r="AJ36" s="1275">
        <f>IF($B36=0,"",_xlfn.XLOOKUP($B36,INPUT_DATA!$BP:$BP,INPUT_DATA!CL:CL))</f>
        <v>0</v>
      </c>
      <c r="AK36" s="140">
        <f>IF($B36=0,"",_xlfn.XLOOKUP($B36,INPUT_DATA!$BP:$BP,INPUT_DATA!CM:CM))</f>
        <v>0</v>
      </c>
      <c r="AL36" s="140">
        <f>IF($B36=0,"",_xlfn.XLOOKUP($B36,INPUT_DATA!$BP:$BP,INPUT_DATA!CN:CN))</f>
        <v>0</v>
      </c>
      <c r="AM36" s="140">
        <f>IF($B36=0,"",_xlfn.XLOOKUP($B36,INPUT_DATA!$BP:$BP,INPUT_DATA!CO:CO))</f>
        <v>0</v>
      </c>
      <c r="AN36" s="1300">
        <f t="shared" si="13"/>
        <v>0.6</v>
      </c>
      <c r="AO36" s="139">
        <f>IF($B36=0,"",_xlfn.XLOOKUP($B36,INPUT_DATA!$BP:$BP,INPUT_DATA!CP:CP))</f>
        <v>0</v>
      </c>
      <c r="AP36" s="139">
        <f t="shared" si="14"/>
        <v>0</v>
      </c>
      <c r="AQ36" s="1275">
        <f>IF($B36=0,"",_xlfn.XLOOKUP($B36,INPUT_DATA!$BP:$BP,INPUT_DATA!CQ:CQ))</f>
        <v>0</v>
      </c>
      <c r="AR36" s="139">
        <f t="shared" si="17"/>
        <v>0</v>
      </c>
      <c r="AS36" s="1275">
        <f t="shared" si="15"/>
        <v>0</v>
      </c>
    </row>
    <row r="37" spans="2:45">
      <c r="B37" s="137">
        <f>INPUT_DATA!BP28</f>
        <v>0</v>
      </c>
      <c r="C37" s="1291" t="str">
        <f>IF($B37=0,"",_xlfn.XLOOKUP($B37,INPUT_DATA!$BP:$BP,INPUT_DATA!BQ:BQ))</f>
        <v/>
      </c>
      <c r="D37" s="140" t="str">
        <f>IF($B37=0,"",_xlfn.XLOOKUP($B37,INPUT_DATA!$BP:$BP,INPUT_DATA!BR:BR))</f>
        <v/>
      </c>
      <c r="E37" s="140" t="str">
        <f>IF($B37=0,"",_xlfn.XLOOKUP($B37,INPUT_DATA!$BP:$BP,INPUT_DATA!BS:BS))</f>
        <v/>
      </c>
      <c r="F37" s="140" t="str">
        <f>IF($B37=0,"",_xlfn.XLOOKUP($B37,INPUT_DATA!$BP:$BP,INPUT_DATA!BT:BT))</f>
        <v/>
      </c>
      <c r="G37" s="140" t="str">
        <f t="shared" si="2"/>
        <v/>
      </c>
      <c r="H37" s="1291" t="str">
        <f>IF($B37=0,"",_xlfn.XLOOKUP($B37,INPUT_DATA!$BP:$BP,INPUT_DATA!BU:BU))</f>
        <v/>
      </c>
      <c r="I37" s="140" t="str">
        <f>IF($B37=0,"",_xlfn.XLOOKUP($B37,INPUT_DATA!$BP:$BP,INPUT_DATA!BV:BV))</f>
        <v/>
      </c>
      <c r="J37" s="140" t="str">
        <f>IF($B37=0,"",_xlfn.XLOOKUP($B37,INPUT_DATA!$BP:$BP,INPUT_DATA!BW:BW))</f>
        <v/>
      </c>
      <c r="K37" s="140" t="str">
        <f>IF($B37=0,"",_xlfn.XLOOKUP($B37,INPUT_DATA!$BP:$BP,INPUT_DATA!BX:BX))</f>
        <v/>
      </c>
      <c r="L37" s="140" t="str">
        <f t="shared" si="3"/>
        <v/>
      </c>
      <c r="M37" s="1291" t="str">
        <f>IF($B37=0,"",_xlfn.XLOOKUP($B37,INPUT_DATA!$BP:$BP,INPUT_DATA!BY:BY))</f>
        <v/>
      </c>
      <c r="N37" s="140" t="str">
        <f>IF($B37=0,"",_xlfn.XLOOKUP($B37,INPUT_DATA!$BP:$BP,INPUT_DATA!BZ:BZ))</f>
        <v/>
      </c>
      <c r="O37" s="140" t="str">
        <f>IF($B37=0,"",_xlfn.XLOOKUP($B37,INPUT_DATA!$BP:$BP,INPUT_DATA!CA:CA))</f>
        <v/>
      </c>
      <c r="P37" s="140" t="str">
        <f>IF($B37=0,"",_xlfn.XLOOKUP($B37,INPUT_DATA!$BP:$BP,INPUT_DATA!CB:CB))</f>
        <v/>
      </c>
      <c r="Q37" s="140" t="str">
        <f t="shared" si="4"/>
        <v/>
      </c>
      <c r="R37" s="1275" t="str">
        <f t="shared" si="5"/>
        <v/>
      </c>
      <c r="S37" s="139" t="str">
        <f t="shared" si="6"/>
        <v/>
      </c>
      <c r="T37" s="139" t="str">
        <f t="shared" si="7"/>
        <v/>
      </c>
      <c r="U37" s="1880" t="str">
        <f t="shared" si="8"/>
        <v/>
      </c>
      <c r="V37" s="139" t="str">
        <f t="shared" si="9"/>
        <v/>
      </c>
      <c r="W37" s="140" t="str">
        <f>IF($B37=0,"",_xlfn.XLOOKUP($B37,INPUT_DATA!$BP:$BP,INPUT_DATA!CC:CC))</f>
        <v/>
      </c>
      <c r="X37" s="140" t="str">
        <f>IF($B37=0,"",_xlfn.XLOOKUP($B37,INPUT_DATA!$BP:$BP,INPUT_DATA!CD:CD))</f>
        <v/>
      </c>
      <c r="Y37" s="140" t="str">
        <f>IF($B37=0,"",_xlfn.XLOOKUP($B37,INPUT_DATA!$BP:$BP,INPUT_DATA!CE:CE))</f>
        <v/>
      </c>
      <c r="Z37" s="1300" t="str">
        <f t="shared" si="10"/>
        <v/>
      </c>
      <c r="AA37" s="139" t="str">
        <f>IF($B37=0,"",_xlfn.XLOOKUP($B37,INPUT_DATA!$BP:$BP,INPUT_DATA!CF:CF))</f>
        <v/>
      </c>
      <c r="AB37" s="139" t="str">
        <f t="shared" si="1"/>
        <v/>
      </c>
      <c r="AC37" s="139" t="str">
        <f>IF($B37=0,"",_xlfn.XLOOKUP($B37,INPUT_DATA!$BP:$BP,INPUT_DATA!CG:CG))</f>
        <v/>
      </c>
      <c r="AD37" s="140" t="str">
        <f>IF($B37=0,"",_xlfn.XLOOKUP($B37,INPUT_DATA!$BP:$BP,INPUT_DATA!CH:CH))</f>
        <v/>
      </c>
      <c r="AE37" s="140" t="str">
        <f>IF($B37=0,"",_xlfn.XLOOKUP($B37,INPUT_DATA!$BP:$BP,INPUT_DATA!CI:CI))</f>
        <v/>
      </c>
      <c r="AF37" s="140" t="str">
        <f>IF($B37=0,"",_xlfn.XLOOKUP($B37,INPUT_DATA!$BP:$BP,INPUT_DATA!CJ:CJ))</f>
        <v/>
      </c>
      <c r="AG37" s="1300" t="str">
        <f t="shared" si="11"/>
        <v/>
      </c>
      <c r="AH37" s="139" t="str">
        <f>IF($B37=0,"",_xlfn.XLOOKUP($B37,INPUT_DATA!$BP:$BP,INPUT_DATA!CK:CK))</f>
        <v/>
      </c>
      <c r="AI37" s="139" t="str">
        <f t="shared" si="18"/>
        <v/>
      </c>
      <c r="AJ37" s="1275" t="str">
        <f>IF($B37=0,"",_xlfn.XLOOKUP($B37,INPUT_DATA!$BP:$BP,INPUT_DATA!CL:CL))</f>
        <v/>
      </c>
      <c r="AK37" s="140" t="str">
        <f>IF($B37=0,"",_xlfn.XLOOKUP($B37,INPUT_DATA!$BP:$BP,INPUT_DATA!CM:CM))</f>
        <v/>
      </c>
      <c r="AL37" s="140" t="str">
        <f>IF($B37=0,"",_xlfn.XLOOKUP($B37,INPUT_DATA!$BP:$BP,INPUT_DATA!CN:CN))</f>
        <v/>
      </c>
      <c r="AM37" s="140" t="str">
        <f>IF($B37=0,"",_xlfn.XLOOKUP($B37,INPUT_DATA!$BP:$BP,INPUT_DATA!CO:CO))</f>
        <v/>
      </c>
      <c r="AN37" s="1300" t="str">
        <f t="shared" si="13"/>
        <v/>
      </c>
      <c r="AO37" s="139" t="str">
        <f>IF($B37=0,"",_xlfn.XLOOKUP($B37,INPUT_DATA!$BP:$BP,INPUT_DATA!CP:CP))</f>
        <v/>
      </c>
      <c r="AP37" s="139" t="str">
        <f t="shared" si="14"/>
        <v/>
      </c>
      <c r="AQ37" s="1275" t="str">
        <f>IF($B37=0,"",_xlfn.XLOOKUP($B37,INPUT_DATA!$BP:$BP,INPUT_DATA!CQ:CQ))</f>
        <v/>
      </c>
      <c r="AR37" s="139" t="str">
        <f t="shared" si="17"/>
        <v/>
      </c>
      <c r="AS37" s="1275" t="str">
        <f t="shared" si="15"/>
        <v/>
      </c>
    </row>
    <row r="38" spans="2:45">
      <c r="B38" s="137">
        <f>INPUT_DATA!BP29</f>
        <v>0</v>
      </c>
      <c r="C38" s="1291" t="str">
        <f>IF($B38=0,"",_xlfn.XLOOKUP($B38,INPUT_DATA!$BP:$BP,INPUT_DATA!BQ:BQ))</f>
        <v/>
      </c>
      <c r="D38" s="140" t="str">
        <f>IF($B38=0,"",_xlfn.XLOOKUP($B38,INPUT_DATA!$BP:$BP,INPUT_DATA!BR:BR))</f>
        <v/>
      </c>
      <c r="E38" s="140" t="str">
        <f>IF($B38=0,"",_xlfn.XLOOKUP($B38,INPUT_DATA!$BP:$BP,INPUT_DATA!BS:BS))</f>
        <v/>
      </c>
      <c r="F38" s="140" t="str">
        <f>IF($B38=0,"",_xlfn.XLOOKUP($B38,INPUT_DATA!$BP:$BP,INPUT_DATA!BT:BT))</f>
        <v/>
      </c>
      <c r="G38" s="140" t="str">
        <f t="shared" si="2"/>
        <v/>
      </c>
      <c r="H38" s="1291" t="str">
        <f>IF($B38=0,"",_xlfn.XLOOKUP($B38,INPUT_DATA!$BP:$BP,INPUT_DATA!BU:BU))</f>
        <v/>
      </c>
      <c r="I38" s="140" t="str">
        <f>IF($B38=0,"",_xlfn.XLOOKUP($B38,INPUT_DATA!$BP:$BP,INPUT_DATA!BV:BV))</f>
        <v/>
      </c>
      <c r="J38" s="140" t="str">
        <f>IF($B38=0,"",_xlfn.XLOOKUP($B38,INPUT_DATA!$BP:$BP,INPUT_DATA!BW:BW))</f>
        <v/>
      </c>
      <c r="K38" s="140" t="str">
        <f>IF($B38=0,"",_xlfn.XLOOKUP($B38,INPUT_DATA!$BP:$BP,INPUT_DATA!BX:BX))</f>
        <v/>
      </c>
      <c r="L38" s="140" t="str">
        <f t="shared" si="3"/>
        <v/>
      </c>
      <c r="M38" s="1291" t="str">
        <f>IF($B38=0,"",_xlfn.XLOOKUP($B38,INPUT_DATA!$BP:$BP,INPUT_DATA!BY:BY))</f>
        <v/>
      </c>
      <c r="N38" s="140" t="str">
        <f>IF($B38=0,"",_xlfn.XLOOKUP($B38,INPUT_DATA!$BP:$BP,INPUT_DATA!BZ:BZ))</f>
        <v/>
      </c>
      <c r="O38" s="140" t="str">
        <f>IF($B38=0,"",_xlfn.XLOOKUP($B38,INPUT_DATA!$BP:$BP,INPUT_DATA!CA:CA))</f>
        <v/>
      </c>
      <c r="P38" s="140" t="str">
        <f>IF($B38=0,"",_xlfn.XLOOKUP($B38,INPUT_DATA!$BP:$BP,INPUT_DATA!CB:CB))</f>
        <v/>
      </c>
      <c r="Q38" s="140" t="str">
        <f t="shared" si="4"/>
        <v/>
      </c>
      <c r="R38" s="1275" t="str">
        <f t="shared" si="5"/>
        <v/>
      </c>
      <c r="S38" s="139" t="str">
        <f t="shared" si="6"/>
        <v/>
      </c>
      <c r="T38" s="139" t="str">
        <f t="shared" si="7"/>
        <v/>
      </c>
      <c r="U38" s="1880" t="str">
        <f t="shared" si="8"/>
        <v/>
      </c>
      <c r="V38" s="139" t="str">
        <f t="shared" si="9"/>
        <v/>
      </c>
      <c r="W38" s="140" t="str">
        <f>IF($B38=0,"",_xlfn.XLOOKUP($B38,INPUT_DATA!$BP:$BP,INPUT_DATA!CC:CC))</f>
        <v/>
      </c>
      <c r="X38" s="140" t="str">
        <f>IF($B38=0,"",_xlfn.XLOOKUP($B38,INPUT_DATA!$BP:$BP,INPUT_DATA!CD:CD))</f>
        <v/>
      </c>
      <c r="Y38" s="140" t="str">
        <f>IF($B38=0,"",_xlfn.XLOOKUP($B38,INPUT_DATA!$BP:$BP,INPUT_DATA!CE:CE))</f>
        <v/>
      </c>
      <c r="Z38" s="1300" t="str">
        <f t="shared" si="10"/>
        <v/>
      </c>
      <c r="AA38" s="139" t="str">
        <f>IF($B38=0,"",_xlfn.XLOOKUP($B38,INPUT_DATA!$BP:$BP,INPUT_DATA!CF:CF))</f>
        <v/>
      </c>
      <c r="AB38" s="139" t="str">
        <f t="shared" si="1"/>
        <v/>
      </c>
      <c r="AC38" s="139" t="str">
        <f>IF($B38=0,"",_xlfn.XLOOKUP($B38,INPUT_DATA!$BP:$BP,INPUT_DATA!CG:CG))</f>
        <v/>
      </c>
      <c r="AD38" s="140" t="str">
        <f>IF($B38=0,"",_xlfn.XLOOKUP($B38,INPUT_DATA!$BP:$BP,INPUT_DATA!CH:CH))</f>
        <v/>
      </c>
      <c r="AE38" s="140" t="str">
        <f>IF($B38=0,"",_xlfn.XLOOKUP($B38,INPUT_DATA!$BP:$BP,INPUT_DATA!CI:CI))</f>
        <v/>
      </c>
      <c r="AF38" s="140" t="str">
        <f>IF($B38=0,"",_xlfn.XLOOKUP($B38,INPUT_DATA!$BP:$BP,INPUT_DATA!CJ:CJ))</f>
        <v/>
      </c>
      <c r="AG38" s="1300" t="str">
        <f t="shared" si="11"/>
        <v/>
      </c>
      <c r="AH38" s="139" t="str">
        <f>IF($B38=0,"",_xlfn.XLOOKUP($B38,INPUT_DATA!$BP:$BP,INPUT_DATA!CK:CK))</f>
        <v/>
      </c>
      <c r="AI38" s="139" t="str">
        <f t="shared" si="18"/>
        <v/>
      </c>
      <c r="AJ38" s="1275" t="str">
        <f>IF($B38=0,"",_xlfn.XLOOKUP($B38,INPUT_DATA!$BP:$BP,INPUT_DATA!CL:CL))</f>
        <v/>
      </c>
      <c r="AK38" s="140" t="str">
        <f>IF($B38=0,"",_xlfn.XLOOKUP($B38,INPUT_DATA!$BP:$BP,INPUT_DATA!CM:CM))</f>
        <v/>
      </c>
      <c r="AL38" s="140" t="str">
        <f>IF($B38=0,"",_xlfn.XLOOKUP($B38,INPUT_DATA!$BP:$BP,INPUT_DATA!CN:CN))</f>
        <v/>
      </c>
      <c r="AM38" s="140" t="str">
        <f>IF($B38=0,"",_xlfn.XLOOKUP($B38,INPUT_DATA!$BP:$BP,INPUT_DATA!CO:CO))</f>
        <v/>
      </c>
      <c r="AN38" s="1300" t="str">
        <f t="shared" si="13"/>
        <v/>
      </c>
      <c r="AO38" s="139" t="str">
        <f>IF($B38=0,"",_xlfn.XLOOKUP($B38,INPUT_DATA!$BP:$BP,INPUT_DATA!CP:CP))</f>
        <v/>
      </c>
      <c r="AP38" s="139" t="str">
        <f t="shared" si="14"/>
        <v/>
      </c>
      <c r="AQ38" s="1275" t="str">
        <f>IF($B38=0,"",_xlfn.XLOOKUP($B38,INPUT_DATA!$BP:$BP,INPUT_DATA!CQ:CQ))</f>
        <v/>
      </c>
      <c r="AR38" s="139" t="str">
        <f t="shared" si="17"/>
        <v/>
      </c>
      <c r="AS38" s="1275" t="str">
        <f t="shared" si="15"/>
        <v/>
      </c>
    </row>
    <row r="39" spans="2:45">
      <c r="B39" s="137">
        <f>INPUT_DATA!BP30</f>
        <v>0</v>
      </c>
      <c r="C39" s="1291" t="str">
        <f>IF($B39=0,"",_xlfn.XLOOKUP($B39,INPUT_DATA!$BP:$BP,INPUT_DATA!BQ:BQ))</f>
        <v/>
      </c>
      <c r="D39" s="140" t="str">
        <f>IF($B39=0,"",_xlfn.XLOOKUP($B39,INPUT_DATA!$BP:$BP,INPUT_DATA!BR:BR))</f>
        <v/>
      </c>
      <c r="E39" s="140" t="str">
        <f>IF($B39=0,"",_xlfn.XLOOKUP($B39,INPUT_DATA!$BP:$BP,INPUT_DATA!BS:BS))</f>
        <v/>
      </c>
      <c r="F39" s="140" t="str">
        <f>IF($B39=0,"",_xlfn.XLOOKUP($B39,INPUT_DATA!$BP:$BP,INPUT_DATA!BT:BT))</f>
        <v/>
      </c>
      <c r="G39" s="140" t="str">
        <f t="shared" si="2"/>
        <v/>
      </c>
      <c r="H39" s="1291" t="str">
        <f>IF($B39=0,"",_xlfn.XLOOKUP($B39,INPUT_DATA!$BP:$BP,INPUT_DATA!BU:BU))</f>
        <v/>
      </c>
      <c r="I39" s="140" t="str">
        <f>IF($B39=0,"",_xlfn.XLOOKUP($B39,INPUT_DATA!$BP:$BP,INPUT_DATA!BV:BV))</f>
        <v/>
      </c>
      <c r="J39" s="140" t="str">
        <f>IF($B39=0,"",_xlfn.XLOOKUP($B39,INPUT_DATA!$BP:$BP,INPUT_DATA!BW:BW))</f>
        <v/>
      </c>
      <c r="K39" s="140" t="str">
        <f>IF($B39=0,"",_xlfn.XLOOKUP($B39,INPUT_DATA!$BP:$BP,INPUT_DATA!BX:BX))</f>
        <v/>
      </c>
      <c r="L39" s="140" t="str">
        <f t="shared" si="3"/>
        <v/>
      </c>
      <c r="M39" s="1291" t="str">
        <f>IF($B39=0,"",_xlfn.XLOOKUP($B39,INPUT_DATA!$BP:$BP,INPUT_DATA!BY:BY))</f>
        <v/>
      </c>
      <c r="N39" s="140" t="str">
        <f>IF($B39=0,"",_xlfn.XLOOKUP($B39,INPUT_DATA!$BP:$BP,INPUT_DATA!BZ:BZ))</f>
        <v/>
      </c>
      <c r="O39" s="140" t="str">
        <f>IF($B39=0,"",_xlfn.XLOOKUP($B39,INPUT_DATA!$BP:$BP,INPUT_DATA!CA:CA))</f>
        <v/>
      </c>
      <c r="P39" s="140" t="str">
        <f>IF($B39=0,"",_xlfn.XLOOKUP($B39,INPUT_DATA!$BP:$BP,INPUT_DATA!CB:CB))</f>
        <v/>
      </c>
      <c r="Q39" s="140" t="str">
        <f t="shared" si="4"/>
        <v/>
      </c>
      <c r="R39" s="1275" t="str">
        <f t="shared" si="5"/>
        <v/>
      </c>
      <c r="S39" s="139" t="str">
        <f t="shared" si="6"/>
        <v/>
      </c>
      <c r="T39" s="139" t="str">
        <f t="shared" si="7"/>
        <v/>
      </c>
      <c r="U39" s="1880" t="str">
        <f t="shared" si="8"/>
        <v/>
      </c>
      <c r="V39" s="139" t="str">
        <f t="shared" si="9"/>
        <v/>
      </c>
      <c r="W39" s="140" t="str">
        <f>IF($B39=0,"",_xlfn.XLOOKUP($B39,INPUT_DATA!$BP:$BP,INPUT_DATA!CC:CC))</f>
        <v/>
      </c>
      <c r="X39" s="140" t="str">
        <f>IF($B39=0,"",_xlfn.XLOOKUP($B39,INPUT_DATA!$BP:$BP,INPUT_DATA!CD:CD))</f>
        <v/>
      </c>
      <c r="Y39" s="140" t="str">
        <f>IF($B39=0,"",_xlfn.XLOOKUP($B39,INPUT_DATA!$BP:$BP,INPUT_DATA!CE:CE))</f>
        <v/>
      </c>
      <c r="Z39" s="1300" t="str">
        <f t="shared" si="10"/>
        <v/>
      </c>
      <c r="AA39" s="139" t="str">
        <f>IF($B39=0,"",_xlfn.XLOOKUP($B39,INPUT_DATA!$BP:$BP,INPUT_DATA!CF:CF))</f>
        <v/>
      </c>
      <c r="AB39" s="139" t="str">
        <f t="shared" si="1"/>
        <v/>
      </c>
      <c r="AC39" s="139" t="str">
        <f>IF($B39=0,"",_xlfn.XLOOKUP($B39,INPUT_DATA!$BP:$BP,INPUT_DATA!CG:CG))</f>
        <v/>
      </c>
      <c r="AD39" s="140" t="str">
        <f>IF($B39=0,"",_xlfn.XLOOKUP($B39,INPUT_DATA!$BP:$BP,INPUT_DATA!CH:CH))</f>
        <v/>
      </c>
      <c r="AE39" s="140" t="str">
        <f>IF($B39=0,"",_xlfn.XLOOKUP($B39,INPUT_DATA!$BP:$BP,INPUT_DATA!CI:CI))</f>
        <v/>
      </c>
      <c r="AF39" s="140" t="str">
        <f>IF($B39=0,"",_xlfn.XLOOKUP($B39,INPUT_DATA!$BP:$BP,INPUT_DATA!CJ:CJ))</f>
        <v/>
      </c>
      <c r="AG39" s="1300" t="str">
        <f t="shared" si="11"/>
        <v/>
      </c>
      <c r="AH39" s="139" t="str">
        <f>IF($B39=0,"",_xlfn.XLOOKUP($B39,INPUT_DATA!$BP:$BP,INPUT_DATA!CK:CK))</f>
        <v/>
      </c>
      <c r="AI39" s="139" t="str">
        <f t="shared" si="18"/>
        <v/>
      </c>
      <c r="AJ39" s="1275" t="str">
        <f>IF($B39=0,"",_xlfn.XLOOKUP($B39,INPUT_DATA!$BP:$BP,INPUT_DATA!CL:CL))</f>
        <v/>
      </c>
      <c r="AK39" s="140" t="str">
        <f>IF($B39=0,"",_xlfn.XLOOKUP($B39,INPUT_DATA!$BP:$BP,INPUT_DATA!CM:CM))</f>
        <v/>
      </c>
      <c r="AL39" s="140" t="str">
        <f>IF($B39=0,"",_xlfn.XLOOKUP($B39,INPUT_DATA!$BP:$BP,INPUT_DATA!CN:CN))</f>
        <v/>
      </c>
      <c r="AM39" s="140" t="str">
        <f>IF($B39=0,"",_xlfn.XLOOKUP($B39,INPUT_DATA!$BP:$BP,INPUT_DATA!CO:CO))</f>
        <v/>
      </c>
      <c r="AN39" s="1300" t="str">
        <f t="shared" si="13"/>
        <v/>
      </c>
      <c r="AO39" s="139" t="str">
        <f>IF($B39=0,"",_xlfn.XLOOKUP($B39,INPUT_DATA!$BP:$BP,INPUT_DATA!CP:CP))</f>
        <v/>
      </c>
      <c r="AP39" s="139" t="str">
        <f t="shared" si="14"/>
        <v/>
      </c>
      <c r="AQ39" s="1275" t="str">
        <f>IF($B39=0,"",_xlfn.XLOOKUP($B39,INPUT_DATA!$BP:$BP,INPUT_DATA!CQ:CQ))</f>
        <v/>
      </c>
      <c r="AR39" s="139" t="str">
        <f t="shared" si="17"/>
        <v/>
      </c>
      <c r="AS39" s="1275" t="str">
        <f t="shared" si="15"/>
        <v/>
      </c>
    </row>
    <row r="40" spans="2:45">
      <c r="B40" s="137">
        <f>INPUT_DATA!BP31</f>
        <v>0</v>
      </c>
      <c r="C40" s="1291" t="str">
        <f>IF($B40=0,"",_xlfn.XLOOKUP($B40,INPUT_DATA!$BP:$BP,INPUT_DATA!BQ:BQ))</f>
        <v/>
      </c>
      <c r="D40" s="140" t="str">
        <f>IF($B40=0,"",_xlfn.XLOOKUP($B40,INPUT_DATA!$BP:$BP,INPUT_DATA!BR:BR))</f>
        <v/>
      </c>
      <c r="E40" s="140" t="str">
        <f>IF($B40=0,"",_xlfn.XLOOKUP($B40,INPUT_DATA!$BP:$BP,INPUT_DATA!BS:BS))</f>
        <v/>
      </c>
      <c r="F40" s="140" t="str">
        <f>IF($B40=0,"",_xlfn.XLOOKUP($B40,INPUT_DATA!$BP:$BP,INPUT_DATA!BT:BT))</f>
        <v/>
      </c>
      <c r="G40" s="140" t="str">
        <f t="shared" si="2"/>
        <v/>
      </c>
      <c r="H40" s="1291" t="str">
        <f>IF($B40=0,"",_xlfn.XLOOKUP($B40,INPUT_DATA!$BP:$BP,INPUT_DATA!BU:BU))</f>
        <v/>
      </c>
      <c r="I40" s="140" t="str">
        <f>IF($B40=0,"",_xlfn.XLOOKUP($B40,INPUT_DATA!$BP:$BP,INPUT_DATA!BV:BV))</f>
        <v/>
      </c>
      <c r="J40" s="140" t="str">
        <f>IF($B40=0,"",_xlfn.XLOOKUP($B40,INPUT_DATA!$BP:$BP,INPUT_DATA!BW:BW))</f>
        <v/>
      </c>
      <c r="K40" s="140" t="str">
        <f>IF($B40=0,"",_xlfn.XLOOKUP($B40,INPUT_DATA!$BP:$BP,INPUT_DATA!BX:BX))</f>
        <v/>
      </c>
      <c r="L40" s="140" t="str">
        <f t="shared" si="3"/>
        <v/>
      </c>
      <c r="M40" s="1291" t="str">
        <f>IF($B40=0,"",_xlfn.XLOOKUP($B40,INPUT_DATA!$BP:$BP,INPUT_DATA!BY:BY))</f>
        <v/>
      </c>
      <c r="N40" s="140" t="str">
        <f>IF($B40=0,"",_xlfn.XLOOKUP($B40,INPUT_DATA!$BP:$BP,INPUT_DATA!BZ:BZ))</f>
        <v/>
      </c>
      <c r="O40" s="140" t="str">
        <f>IF($B40=0,"",_xlfn.XLOOKUP($B40,INPUT_DATA!$BP:$BP,INPUT_DATA!CA:CA))</f>
        <v/>
      </c>
      <c r="P40" s="140" t="str">
        <f>IF($B40=0,"",_xlfn.XLOOKUP($B40,INPUT_DATA!$BP:$BP,INPUT_DATA!CB:CB))</f>
        <v/>
      </c>
      <c r="Q40" s="140" t="str">
        <f t="shared" si="4"/>
        <v/>
      </c>
      <c r="R40" s="1275" t="str">
        <f t="shared" si="5"/>
        <v/>
      </c>
      <c r="S40" s="139" t="str">
        <f t="shared" si="6"/>
        <v/>
      </c>
      <c r="T40" s="139" t="str">
        <f t="shared" si="7"/>
        <v/>
      </c>
      <c r="U40" s="1880" t="str">
        <f t="shared" si="8"/>
        <v/>
      </c>
      <c r="V40" s="139" t="str">
        <f t="shared" si="9"/>
        <v/>
      </c>
      <c r="W40" s="140" t="str">
        <f>IF($B40=0,"",_xlfn.XLOOKUP($B40,INPUT_DATA!$BP:$BP,INPUT_DATA!CC:CC))</f>
        <v/>
      </c>
      <c r="X40" s="140" t="str">
        <f>IF($B40=0,"",_xlfn.XLOOKUP($B40,INPUT_DATA!$BP:$BP,INPUT_DATA!CD:CD))</f>
        <v/>
      </c>
      <c r="Y40" s="140" t="str">
        <f>IF($B40=0,"",_xlfn.XLOOKUP($B40,INPUT_DATA!$BP:$BP,INPUT_DATA!CE:CE))</f>
        <v/>
      </c>
      <c r="Z40" s="1300" t="str">
        <f t="shared" si="10"/>
        <v/>
      </c>
      <c r="AA40" s="139" t="str">
        <f>IF($B40=0,"",_xlfn.XLOOKUP($B40,INPUT_DATA!$BP:$BP,INPUT_DATA!CF:CF))</f>
        <v/>
      </c>
      <c r="AB40" s="139" t="str">
        <f t="shared" si="1"/>
        <v/>
      </c>
      <c r="AC40" s="139" t="str">
        <f>IF($B40=0,"",_xlfn.XLOOKUP($B40,INPUT_DATA!$BP:$BP,INPUT_DATA!CG:CG))</f>
        <v/>
      </c>
      <c r="AD40" s="140" t="str">
        <f>IF($B40=0,"",_xlfn.XLOOKUP($B40,INPUT_DATA!$BP:$BP,INPUT_DATA!CH:CH))</f>
        <v/>
      </c>
      <c r="AE40" s="140" t="str">
        <f>IF($B40=0,"",_xlfn.XLOOKUP($B40,INPUT_DATA!$BP:$BP,INPUT_DATA!CI:CI))</f>
        <v/>
      </c>
      <c r="AF40" s="140" t="str">
        <f>IF($B40=0,"",_xlfn.XLOOKUP($B40,INPUT_DATA!$BP:$BP,INPUT_DATA!CJ:CJ))</f>
        <v/>
      </c>
      <c r="AG40" s="1300" t="str">
        <f t="shared" si="11"/>
        <v/>
      </c>
      <c r="AH40" s="139" t="str">
        <f>IF($B40=0,"",_xlfn.XLOOKUP($B40,INPUT_DATA!$BP:$BP,INPUT_DATA!CK:CK))</f>
        <v/>
      </c>
      <c r="AI40" s="139" t="str">
        <f t="shared" si="18"/>
        <v/>
      </c>
      <c r="AJ40" s="1275" t="str">
        <f>IF($B40=0,"",_xlfn.XLOOKUP($B40,INPUT_DATA!$BP:$BP,INPUT_DATA!CL:CL))</f>
        <v/>
      </c>
      <c r="AK40" s="140" t="str">
        <f>IF($B40=0,"",_xlfn.XLOOKUP($B40,INPUT_DATA!$BP:$BP,INPUT_DATA!CM:CM))</f>
        <v/>
      </c>
      <c r="AL40" s="140" t="str">
        <f>IF($B40=0,"",_xlfn.XLOOKUP($B40,INPUT_DATA!$BP:$BP,INPUT_DATA!CN:CN))</f>
        <v/>
      </c>
      <c r="AM40" s="140" t="str">
        <f>IF($B40=0,"",_xlfn.XLOOKUP($B40,INPUT_DATA!$BP:$BP,INPUT_DATA!CO:CO))</f>
        <v/>
      </c>
      <c r="AN40" s="1300" t="str">
        <f t="shared" si="13"/>
        <v/>
      </c>
      <c r="AO40" s="139" t="str">
        <f>IF($B40=0,"",_xlfn.XLOOKUP($B40,INPUT_DATA!$BP:$BP,INPUT_DATA!CP:CP))</f>
        <v/>
      </c>
      <c r="AP40" s="139" t="str">
        <f t="shared" si="14"/>
        <v/>
      </c>
      <c r="AQ40" s="1275" t="str">
        <f>IF($B40=0,"",_xlfn.XLOOKUP($B40,INPUT_DATA!$BP:$BP,INPUT_DATA!CQ:CQ))</f>
        <v/>
      </c>
      <c r="AR40" s="139" t="str">
        <f t="shared" si="17"/>
        <v/>
      </c>
      <c r="AS40" s="1275" t="str">
        <f t="shared" si="15"/>
        <v/>
      </c>
    </row>
    <row r="41" spans="2:45">
      <c r="B41" s="137">
        <f>INPUT_DATA!BP32</f>
        <v>0</v>
      </c>
      <c r="C41" s="1291" t="str">
        <f>IF($B41=0,"",_xlfn.XLOOKUP($B41,INPUT_DATA!$BP:$BP,INPUT_DATA!BQ:BQ))</f>
        <v/>
      </c>
      <c r="D41" s="140" t="str">
        <f>IF($B41=0,"",_xlfn.XLOOKUP($B41,INPUT_DATA!$BP:$BP,INPUT_DATA!BR:BR))</f>
        <v/>
      </c>
      <c r="E41" s="140" t="str">
        <f>IF($B41=0,"",_xlfn.XLOOKUP($B41,INPUT_DATA!$BP:$BP,INPUT_DATA!BS:BS))</f>
        <v/>
      </c>
      <c r="F41" s="140" t="str">
        <f>IF($B41=0,"",_xlfn.XLOOKUP($B41,INPUT_DATA!$BP:$BP,INPUT_DATA!BT:BT))</f>
        <v/>
      </c>
      <c r="G41" s="140" t="str">
        <f t="shared" si="2"/>
        <v/>
      </c>
      <c r="H41" s="1291" t="str">
        <f>IF($B41=0,"",_xlfn.XLOOKUP($B41,INPUT_DATA!$BP:$BP,INPUT_DATA!BU:BU))</f>
        <v/>
      </c>
      <c r="I41" s="140" t="str">
        <f>IF($B41=0,"",_xlfn.XLOOKUP($B41,INPUT_DATA!$BP:$BP,INPUT_DATA!BV:BV))</f>
        <v/>
      </c>
      <c r="J41" s="140" t="str">
        <f>IF($B41=0,"",_xlfn.XLOOKUP($B41,INPUT_DATA!$BP:$BP,INPUT_DATA!BW:BW))</f>
        <v/>
      </c>
      <c r="K41" s="140" t="str">
        <f>IF($B41=0,"",_xlfn.XLOOKUP($B41,INPUT_DATA!$BP:$BP,INPUT_DATA!BX:BX))</f>
        <v/>
      </c>
      <c r="L41" s="140" t="str">
        <f t="shared" si="3"/>
        <v/>
      </c>
      <c r="M41" s="1291" t="str">
        <f>IF($B41=0,"",_xlfn.XLOOKUP($B41,INPUT_DATA!$BP:$BP,INPUT_DATA!BY:BY))</f>
        <v/>
      </c>
      <c r="N41" s="140" t="str">
        <f>IF($B41=0,"",_xlfn.XLOOKUP($B41,INPUT_DATA!$BP:$BP,INPUT_DATA!BZ:BZ))</f>
        <v/>
      </c>
      <c r="O41" s="140" t="str">
        <f>IF($B41=0,"",_xlfn.XLOOKUP($B41,INPUT_DATA!$BP:$BP,INPUT_DATA!CA:CA))</f>
        <v/>
      </c>
      <c r="P41" s="140" t="str">
        <f>IF($B41=0,"",_xlfn.XLOOKUP($B41,INPUT_DATA!$BP:$BP,INPUT_DATA!CB:CB))</f>
        <v/>
      </c>
      <c r="Q41" s="140" t="str">
        <f t="shared" si="4"/>
        <v/>
      </c>
      <c r="R41" s="1275" t="str">
        <f t="shared" si="5"/>
        <v/>
      </c>
      <c r="S41" s="139" t="str">
        <f t="shared" si="6"/>
        <v/>
      </c>
      <c r="T41" s="139" t="str">
        <f t="shared" si="7"/>
        <v/>
      </c>
      <c r="U41" s="1880" t="str">
        <f t="shared" si="8"/>
        <v/>
      </c>
      <c r="V41" s="139" t="str">
        <f t="shared" si="9"/>
        <v/>
      </c>
      <c r="W41" s="140" t="str">
        <f>IF($B41=0,"",_xlfn.XLOOKUP($B41,INPUT_DATA!$BP:$BP,INPUT_DATA!CC:CC))</f>
        <v/>
      </c>
      <c r="X41" s="140" t="str">
        <f>IF($B41=0,"",_xlfn.XLOOKUP($B41,INPUT_DATA!$BP:$BP,INPUT_DATA!CD:CD))</f>
        <v/>
      </c>
      <c r="Y41" s="140" t="str">
        <f>IF($B41=0,"",_xlfn.XLOOKUP($B41,INPUT_DATA!$BP:$BP,INPUT_DATA!CE:CE))</f>
        <v/>
      </c>
      <c r="Z41" s="1300" t="str">
        <f t="shared" si="10"/>
        <v/>
      </c>
      <c r="AA41" s="139" t="str">
        <f>IF($B41=0,"",_xlfn.XLOOKUP($B41,INPUT_DATA!$BP:$BP,INPUT_DATA!CF:CF))</f>
        <v/>
      </c>
      <c r="AB41" s="139" t="str">
        <f t="shared" si="1"/>
        <v/>
      </c>
      <c r="AC41" s="139" t="str">
        <f>IF($B41=0,"",_xlfn.XLOOKUP($B41,INPUT_DATA!$BP:$BP,INPUT_DATA!CG:CG))</f>
        <v/>
      </c>
      <c r="AD41" s="140" t="str">
        <f>IF($B41=0,"",_xlfn.XLOOKUP($B41,INPUT_DATA!$BP:$BP,INPUT_DATA!CH:CH))</f>
        <v/>
      </c>
      <c r="AE41" s="140" t="str">
        <f>IF($B41=0,"",_xlfn.XLOOKUP($B41,INPUT_DATA!$BP:$BP,INPUT_DATA!CI:CI))</f>
        <v/>
      </c>
      <c r="AF41" s="140" t="str">
        <f>IF($B41=0,"",_xlfn.XLOOKUP($B41,INPUT_DATA!$BP:$BP,INPUT_DATA!CJ:CJ))</f>
        <v/>
      </c>
      <c r="AG41" s="1300" t="str">
        <f t="shared" si="11"/>
        <v/>
      </c>
      <c r="AH41" s="139" t="str">
        <f>IF($B41=0,"",_xlfn.XLOOKUP($B41,INPUT_DATA!$BP:$BP,INPUT_DATA!CK:CK))</f>
        <v/>
      </c>
      <c r="AI41" s="139" t="str">
        <f t="shared" si="18"/>
        <v/>
      </c>
      <c r="AJ41" s="1275" t="str">
        <f>IF($B41=0,"",_xlfn.XLOOKUP($B41,INPUT_DATA!$BP:$BP,INPUT_DATA!CL:CL))</f>
        <v/>
      </c>
      <c r="AK41" s="140" t="str">
        <f>IF($B41=0,"",_xlfn.XLOOKUP($B41,INPUT_DATA!$BP:$BP,INPUT_DATA!CM:CM))</f>
        <v/>
      </c>
      <c r="AL41" s="140" t="str">
        <f>IF($B41=0,"",_xlfn.XLOOKUP($B41,INPUT_DATA!$BP:$BP,INPUT_DATA!CN:CN))</f>
        <v/>
      </c>
      <c r="AM41" s="140" t="str">
        <f>IF($B41=0,"",_xlfn.XLOOKUP($B41,INPUT_DATA!$BP:$BP,INPUT_DATA!CO:CO))</f>
        <v/>
      </c>
      <c r="AN41" s="1300" t="str">
        <f t="shared" si="13"/>
        <v/>
      </c>
      <c r="AO41" s="139" t="str">
        <f>IF($B41=0,"",_xlfn.XLOOKUP($B41,INPUT_DATA!$BP:$BP,INPUT_DATA!CP:CP))</f>
        <v/>
      </c>
      <c r="AP41" s="139" t="str">
        <f t="shared" si="14"/>
        <v/>
      </c>
      <c r="AQ41" s="1275" t="str">
        <f>IF($B41=0,"",_xlfn.XLOOKUP($B41,INPUT_DATA!$BP:$BP,INPUT_DATA!CQ:CQ))</f>
        <v/>
      </c>
      <c r="AR41" s="139" t="str">
        <f t="shared" si="17"/>
        <v/>
      </c>
      <c r="AS41" s="1275" t="str">
        <f t="shared" si="15"/>
        <v/>
      </c>
    </row>
    <row r="42" spans="2:45">
      <c r="B42" s="137">
        <f>INPUT_DATA!BP33</f>
        <v>0</v>
      </c>
      <c r="C42" s="1291" t="str">
        <f>IF($B42=0,"",_xlfn.XLOOKUP($B42,INPUT_DATA!$BP:$BP,INPUT_DATA!BQ:BQ))</f>
        <v/>
      </c>
      <c r="D42" s="140" t="str">
        <f>IF($B42=0,"",_xlfn.XLOOKUP($B42,INPUT_DATA!$BP:$BP,INPUT_DATA!BR:BR))</f>
        <v/>
      </c>
      <c r="E42" s="140" t="str">
        <f>IF($B42=0,"",_xlfn.XLOOKUP($B42,INPUT_DATA!$BP:$BP,INPUT_DATA!BS:BS))</f>
        <v/>
      </c>
      <c r="F42" s="140" t="str">
        <f>IF($B42=0,"",_xlfn.XLOOKUP($B42,INPUT_DATA!$BP:$BP,INPUT_DATA!BT:BT))</f>
        <v/>
      </c>
      <c r="G42" s="140" t="str">
        <f t="shared" si="2"/>
        <v/>
      </c>
      <c r="H42" s="1291" t="str">
        <f>IF($B42=0,"",_xlfn.XLOOKUP($B42,INPUT_DATA!$BP:$BP,INPUT_DATA!BU:BU))</f>
        <v/>
      </c>
      <c r="I42" s="140" t="str">
        <f>IF($B42=0,"",_xlfn.XLOOKUP($B42,INPUT_DATA!$BP:$BP,INPUT_DATA!BV:BV))</f>
        <v/>
      </c>
      <c r="J42" s="140" t="str">
        <f>IF($B42=0,"",_xlfn.XLOOKUP($B42,INPUT_DATA!$BP:$BP,INPUT_DATA!BW:BW))</f>
        <v/>
      </c>
      <c r="K42" s="140" t="str">
        <f>IF($B42=0,"",_xlfn.XLOOKUP($B42,INPUT_DATA!$BP:$BP,INPUT_DATA!BX:BX))</f>
        <v/>
      </c>
      <c r="L42" s="140" t="str">
        <f t="shared" si="3"/>
        <v/>
      </c>
      <c r="M42" s="1291" t="str">
        <f>IF($B42=0,"",_xlfn.XLOOKUP($B42,INPUT_DATA!$BP:$BP,INPUT_DATA!BY:BY))</f>
        <v/>
      </c>
      <c r="N42" s="140" t="str">
        <f>IF($B42=0,"",_xlfn.XLOOKUP($B42,INPUT_DATA!$BP:$BP,INPUT_DATA!BZ:BZ))</f>
        <v/>
      </c>
      <c r="O42" s="140" t="str">
        <f>IF($B42=0,"",_xlfn.XLOOKUP($B42,INPUT_DATA!$BP:$BP,INPUT_DATA!CA:CA))</f>
        <v/>
      </c>
      <c r="P42" s="140" t="str">
        <f>IF($B42=0,"",_xlfn.XLOOKUP($B42,INPUT_DATA!$BP:$BP,INPUT_DATA!CB:CB))</f>
        <v/>
      </c>
      <c r="Q42" s="140" t="str">
        <f t="shared" si="4"/>
        <v/>
      </c>
      <c r="R42" s="1275" t="str">
        <f t="shared" si="5"/>
        <v/>
      </c>
      <c r="S42" s="139" t="str">
        <f t="shared" si="6"/>
        <v/>
      </c>
      <c r="T42" s="139" t="str">
        <f t="shared" si="7"/>
        <v/>
      </c>
      <c r="U42" s="1880" t="str">
        <f t="shared" si="8"/>
        <v/>
      </c>
      <c r="V42" s="139" t="str">
        <f t="shared" si="9"/>
        <v/>
      </c>
      <c r="W42" s="140" t="str">
        <f>IF($B42=0,"",_xlfn.XLOOKUP($B42,INPUT_DATA!$BP:$BP,INPUT_DATA!CC:CC))</f>
        <v/>
      </c>
      <c r="X42" s="140" t="str">
        <f>IF($B42=0,"",_xlfn.XLOOKUP($B42,INPUT_DATA!$BP:$BP,INPUT_DATA!CD:CD))</f>
        <v/>
      </c>
      <c r="Y42" s="140" t="str">
        <f>IF($B42=0,"",_xlfn.XLOOKUP($B42,INPUT_DATA!$BP:$BP,INPUT_DATA!CE:CE))</f>
        <v/>
      </c>
      <c r="Z42" s="1300" t="str">
        <f t="shared" si="10"/>
        <v/>
      </c>
      <c r="AA42" s="139" t="str">
        <f>IF($B42=0,"",_xlfn.XLOOKUP($B42,INPUT_DATA!$BP:$BP,INPUT_DATA!CF:CF))</f>
        <v/>
      </c>
      <c r="AB42" s="139" t="str">
        <f t="shared" si="1"/>
        <v/>
      </c>
      <c r="AC42" s="139" t="str">
        <f>IF($B42=0,"",_xlfn.XLOOKUP($B42,INPUT_DATA!$BP:$BP,INPUT_DATA!CG:CG))</f>
        <v/>
      </c>
      <c r="AD42" s="140" t="str">
        <f>IF($B42=0,"",_xlfn.XLOOKUP($B42,INPUT_DATA!$BP:$BP,INPUT_DATA!CH:CH))</f>
        <v/>
      </c>
      <c r="AE42" s="140" t="str">
        <f>IF($B42=0,"",_xlfn.XLOOKUP($B42,INPUT_DATA!$BP:$BP,INPUT_DATA!CI:CI))</f>
        <v/>
      </c>
      <c r="AF42" s="140" t="str">
        <f>IF($B42=0,"",_xlfn.XLOOKUP($B42,INPUT_DATA!$BP:$BP,INPUT_DATA!CJ:CJ))</f>
        <v/>
      </c>
      <c r="AG42" s="1300" t="str">
        <f t="shared" si="11"/>
        <v/>
      </c>
      <c r="AH42" s="139" t="str">
        <f>IF($B42=0,"",_xlfn.XLOOKUP($B42,INPUT_DATA!$BP:$BP,INPUT_DATA!CK:CK))</f>
        <v/>
      </c>
      <c r="AI42" s="139" t="str">
        <f t="shared" si="18"/>
        <v/>
      </c>
      <c r="AJ42" s="1275" t="str">
        <f>IF($B42=0,"",_xlfn.XLOOKUP($B42,INPUT_DATA!$BP:$BP,INPUT_DATA!CL:CL))</f>
        <v/>
      </c>
      <c r="AK42" s="140" t="str">
        <f>IF($B42=0,"",_xlfn.XLOOKUP($B42,INPUT_DATA!$BP:$BP,INPUT_DATA!CM:CM))</f>
        <v/>
      </c>
      <c r="AL42" s="140" t="str">
        <f>IF($B42=0,"",_xlfn.XLOOKUP($B42,INPUT_DATA!$BP:$BP,INPUT_DATA!CN:CN))</f>
        <v/>
      </c>
      <c r="AM42" s="140" t="str">
        <f>IF($B42=0,"",_xlfn.XLOOKUP($B42,INPUT_DATA!$BP:$BP,INPUT_DATA!CO:CO))</f>
        <v/>
      </c>
      <c r="AN42" s="1300" t="str">
        <f t="shared" si="13"/>
        <v/>
      </c>
      <c r="AO42" s="139" t="str">
        <f>IF($B42=0,"",_xlfn.XLOOKUP($B42,INPUT_DATA!$BP:$BP,INPUT_DATA!CP:CP))</f>
        <v/>
      </c>
      <c r="AP42" s="139" t="str">
        <f t="shared" si="14"/>
        <v/>
      </c>
      <c r="AQ42" s="1275" t="str">
        <f>IF($B42=0,"",_xlfn.XLOOKUP($B42,INPUT_DATA!$BP:$BP,INPUT_DATA!CQ:CQ))</f>
        <v/>
      </c>
      <c r="AR42" s="139" t="str">
        <f t="shared" si="17"/>
        <v/>
      </c>
      <c r="AS42" s="1275" t="str">
        <f t="shared" si="15"/>
        <v/>
      </c>
    </row>
    <row r="43" spans="2:45">
      <c r="B43" s="137">
        <f>INPUT_DATA!BP34</f>
        <v>0</v>
      </c>
      <c r="C43" s="1291" t="str">
        <f>IF($B43=0,"",_xlfn.XLOOKUP($B43,INPUT_DATA!$BP:$BP,INPUT_DATA!BQ:BQ))</f>
        <v/>
      </c>
      <c r="D43" s="140" t="str">
        <f>IF($B43=0,"",_xlfn.XLOOKUP($B43,INPUT_DATA!$BP:$BP,INPUT_DATA!BR:BR))</f>
        <v/>
      </c>
      <c r="E43" s="140" t="str">
        <f>IF($B43=0,"",_xlfn.XLOOKUP($B43,INPUT_DATA!$BP:$BP,INPUT_DATA!BS:BS))</f>
        <v/>
      </c>
      <c r="F43" s="140" t="str">
        <f>IF($B43=0,"",_xlfn.XLOOKUP($B43,INPUT_DATA!$BP:$BP,INPUT_DATA!BT:BT))</f>
        <v/>
      </c>
      <c r="G43" s="140" t="str">
        <f t="shared" si="2"/>
        <v/>
      </c>
      <c r="H43" s="1291" t="str">
        <f>IF($B43=0,"",_xlfn.XLOOKUP($B43,INPUT_DATA!$BP:$BP,INPUT_DATA!BU:BU))</f>
        <v/>
      </c>
      <c r="I43" s="140" t="str">
        <f>IF($B43=0,"",_xlfn.XLOOKUP($B43,INPUT_DATA!$BP:$BP,INPUT_DATA!BV:BV))</f>
        <v/>
      </c>
      <c r="J43" s="140" t="str">
        <f>IF($B43=0,"",_xlfn.XLOOKUP($B43,INPUT_DATA!$BP:$BP,INPUT_DATA!BW:BW))</f>
        <v/>
      </c>
      <c r="K43" s="140" t="str">
        <f>IF($B43=0,"",_xlfn.XLOOKUP($B43,INPUT_DATA!$BP:$BP,INPUT_DATA!BX:BX))</f>
        <v/>
      </c>
      <c r="L43" s="140" t="str">
        <f t="shared" si="3"/>
        <v/>
      </c>
      <c r="M43" s="1291" t="str">
        <f>IF($B43=0,"",_xlfn.XLOOKUP($B43,INPUT_DATA!$BP:$BP,INPUT_DATA!BY:BY))</f>
        <v/>
      </c>
      <c r="N43" s="140" t="str">
        <f>IF($B43=0,"",_xlfn.XLOOKUP($B43,INPUT_DATA!$BP:$BP,INPUT_DATA!BZ:BZ))</f>
        <v/>
      </c>
      <c r="O43" s="140" t="str">
        <f>IF($B43=0,"",_xlfn.XLOOKUP($B43,INPUT_DATA!$BP:$BP,INPUT_DATA!CA:CA))</f>
        <v/>
      </c>
      <c r="P43" s="140" t="str">
        <f>IF($B43=0,"",_xlfn.XLOOKUP($B43,INPUT_DATA!$BP:$BP,INPUT_DATA!CB:CB))</f>
        <v/>
      </c>
      <c r="Q43" s="140" t="str">
        <f t="shared" si="4"/>
        <v/>
      </c>
      <c r="R43" s="1275" t="str">
        <f t="shared" si="5"/>
        <v/>
      </c>
      <c r="S43" s="139" t="str">
        <f t="shared" si="6"/>
        <v/>
      </c>
      <c r="T43" s="139" t="str">
        <f t="shared" si="7"/>
        <v/>
      </c>
      <c r="U43" s="1880" t="str">
        <f t="shared" si="8"/>
        <v/>
      </c>
      <c r="V43" s="139" t="str">
        <f t="shared" si="9"/>
        <v/>
      </c>
      <c r="W43" s="140" t="str">
        <f>IF($B43=0,"",_xlfn.XLOOKUP($B43,INPUT_DATA!$BP:$BP,INPUT_DATA!CC:CC))</f>
        <v/>
      </c>
      <c r="X43" s="140" t="str">
        <f>IF($B43=0,"",_xlfn.XLOOKUP($B43,INPUT_DATA!$BP:$BP,INPUT_DATA!CD:CD))</f>
        <v/>
      </c>
      <c r="Y43" s="140" t="str">
        <f>IF($B43=0,"",_xlfn.XLOOKUP($B43,INPUT_DATA!$BP:$BP,INPUT_DATA!CE:CE))</f>
        <v/>
      </c>
      <c r="Z43" s="1300" t="str">
        <f t="shared" si="10"/>
        <v/>
      </c>
      <c r="AA43" s="139" t="str">
        <f>IF($B43=0,"",_xlfn.XLOOKUP($B43,INPUT_DATA!$BP:$BP,INPUT_DATA!CF:CF))</f>
        <v/>
      </c>
      <c r="AB43" s="139" t="str">
        <f t="shared" si="1"/>
        <v/>
      </c>
      <c r="AC43" s="139" t="str">
        <f>IF($B43=0,"",_xlfn.XLOOKUP($B43,INPUT_DATA!$BP:$BP,INPUT_DATA!CG:CG))</f>
        <v/>
      </c>
      <c r="AD43" s="140" t="str">
        <f>IF($B43=0,"",_xlfn.XLOOKUP($B43,INPUT_DATA!$BP:$BP,INPUT_DATA!CH:CH))</f>
        <v/>
      </c>
      <c r="AE43" s="140" t="str">
        <f>IF($B43=0,"",_xlfn.XLOOKUP($B43,INPUT_DATA!$BP:$BP,INPUT_DATA!CI:CI))</f>
        <v/>
      </c>
      <c r="AF43" s="140" t="str">
        <f>IF($B43=0,"",_xlfn.XLOOKUP($B43,INPUT_DATA!$BP:$BP,INPUT_DATA!CJ:CJ))</f>
        <v/>
      </c>
      <c r="AG43" s="1300" t="str">
        <f t="shared" si="11"/>
        <v/>
      </c>
      <c r="AH43" s="139" t="str">
        <f>IF($B43=0,"",_xlfn.XLOOKUP($B43,INPUT_DATA!$BP:$BP,INPUT_DATA!CK:CK))</f>
        <v/>
      </c>
      <c r="AI43" s="139" t="str">
        <f t="shared" si="18"/>
        <v/>
      </c>
      <c r="AJ43" s="1275" t="str">
        <f>IF($B43=0,"",_xlfn.XLOOKUP($B43,INPUT_DATA!$BP:$BP,INPUT_DATA!CL:CL))</f>
        <v/>
      </c>
      <c r="AK43" s="140" t="str">
        <f>IF($B43=0,"",_xlfn.XLOOKUP($B43,INPUT_DATA!$BP:$BP,INPUT_DATA!CM:CM))</f>
        <v/>
      </c>
      <c r="AL43" s="140" t="str">
        <f>IF($B43=0,"",_xlfn.XLOOKUP($B43,INPUT_DATA!$BP:$BP,INPUT_DATA!CN:CN))</f>
        <v/>
      </c>
      <c r="AM43" s="140" t="str">
        <f>IF($B43=0,"",_xlfn.XLOOKUP($B43,INPUT_DATA!$BP:$BP,INPUT_DATA!CO:CO))</f>
        <v/>
      </c>
      <c r="AN43" s="1300" t="str">
        <f t="shared" si="13"/>
        <v/>
      </c>
      <c r="AO43" s="139" t="str">
        <f>IF($B43=0,"",_xlfn.XLOOKUP($B43,INPUT_DATA!$BP:$BP,INPUT_DATA!CP:CP))</f>
        <v/>
      </c>
      <c r="AP43" s="139" t="str">
        <f t="shared" si="14"/>
        <v/>
      </c>
      <c r="AQ43" s="1275" t="str">
        <f>IF($B43=0,"",_xlfn.XLOOKUP($B43,INPUT_DATA!$BP:$BP,INPUT_DATA!CQ:CQ))</f>
        <v/>
      </c>
      <c r="AR43" s="139" t="str">
        <f t="shared" si="17"/>
        <v/>
      </c>
      <c r="AS43" s="1275" t="str">
        <f t="shared" si="15"/>
        <v/>
      </c>
    </row>
    <row r="44" spans="2:45">
      <c r="B44" s="137">
        <f>INPUT_DATA!BP35</f>
        <v>0</v>
      </c>
      <c r="C44" s="1291" t="str">
        <f>IF($B44=0,"",_xlfn.XLOOKUP($B44,INPUT_DATA!$BP:$BP,INPUT_DATA!BQ:BQ))</f>
        <v/>
      </c>
      <c r="D44" s="140" t="str">
        <f>IF($B44=0,"",_xlfn.XLOOKUP($B44,INPUT_DATA!$BP:$BP,INPUT_DATA!BR:BR))</f>
        <v/>
      </c>
      <c r="E44" s="140" t="str">
        <f>IF($B44=0,"",_xlfn.XLOOKUP($B44,INPUT_DATA!$BP:$BP,INPUT_DATA!BS:BS))</f>
        <v/>
      </c>
      <c r="F44" s="140" t="str">
        <f>IF($B44=0,"",_xlfn.XLOOKUP($B44,INPUT_DATA!$BP:$BP,INPUT_DATA!BT:BT))</f>
        <v/>
      </c>
      <c r="G44" s="140" t="str">
        <f t="shared" si="2"/>
        <v/>
      </c>
      <c r="H44" s="1291" t="str">
        <f>IF($B44=0,"",_xlfn.XLOOKUP($B44,INPUT_DATA!$BP:$BP,INPUT_DATA!BU:BU))</f>
        <v/>
      </c>
      <c r="I44" s="140" t="str">
        <f>IF($B44=0,"",_xlfn.XLOOKUP($B44,INPUT_DATA!$BP:$BP,INPUT_DATA!BV:BV))</f>
        <v/>
      </c>
      <c r="J44" s="140" t="str">
        <f>IF($B44=0,"",_xlfn.XLOOKUP($B44,INPUT_DATA!$BP:$BP,INPUT_DATA!BW:BW))</f>
        <v/>
      </c>
      <c r="K44" s="140" t="str">
        <f>IF($B44=0,"",_xlfn.XLOOKUP($B44,INPUT_DATA!$BP:$BP,INPUT_DATA!BX:BX))</f>
        <v/>
      </c>
      <c r="L44" s="140" t="str">
        <f t="shared" si="3"/>
        <v/>
      </c>
      <c r="M44" s="1291" t="str">
        <f>IF($B44=0,"",_xlfn.XLOOKUP($B44,INPUT_DATA!$BP:$BP,INPUT_DATA!BY:BY))</f>
        <v/>
      </c>
      <c r="N44" s="140" t="str">
        <f>IF($B44=0,"",_xlfn.XLOOKUP($B44,INPUT_DATA!$BP:$BP,INPUT_DATA!BZ:BZ))</f>
        <v/>
      </c>
      <c r="O44" s="140" t="str">
        <f>IF($B44=0,"",_xlfn.XLOOKUP($B44,INPUT_DATA!$BP:$BP,INPUT_DATA!CA:CA))</f>
        <v/>
      </c>
      <c r="P44" s="140" t="str">
        <f>IF($B44=0,"",_xlfn.XLOOKUP($B44,INPUT_DATA!$BP:$BP,INPUT_DATA!CB:CB))</f>
        <v/>
      </c>
      <c r="Q44" s="140" t="str">
        <f t="shared" si="4"/>
        <v/>
      </c>
      <c r="R44" s="1275" t="str">
        <f t="shared" si="5"/>
        <v/>
      </c>
      <c r="S44" s="139" t="str">
        <f t="shared" si="6"/>
        <v/>
      </c>
      <c r="T44" s="139" t="str">
        <f t="shared" si="7"/>
        <v/>
      </c>
      <c r="U44" s="1880" t="str">
        <f t="shared" si="8"/>
        <v/>
      </c>
      <c r="V44" s="139" t="str">
        <f t="shared" si="9"/>
        <v/>
      </c>
      <c r="W44" s="140" t="str">
        <f>IF($B44=0,"",_xlfn.XLOOKUP($B44,INPUT_DATA!$BP:$BP,INPUT_DATA!CC:CC))</f>
        <v/>
      </c>
      <c r="X44" s="140" t="str">
        <f>IF($B44=0,"",_xlfn.XLOOKUP($B44,INPUT_DATA!$BP:$BP,INPUT_DATA!CD:CD))</f>
        <v/>
      </c>
      <c r="Y44" s="140" t="str">
        <f>IF($B44=0,"",_xlfn.XLOOKUP($B44,INPUT_DATA!$BP:$BP,INPUT_DATA!CE:CE))</f>
        <v/>
      </c>
      <c r="Z44" s="1300" t="str">
        <f t="shared" si="10"/>
        <v/>
      </c>
      <c r="AA44" s="139" t="str">
        <f>IF($B44=0,"",_xlfn.XLOOKUP($B44,INPUT_DATA!$BP:$BP,INPUT_DATA!CF:CF))</f>
        <v/>
      </c>
      <c r="AB44" s="139" t="str">
        <f t="shared" si="1"/>
        <v/>
      </c>
      <c r="AC44" s="139" t="str">
        <f>IF($B44=0,"",_xlfn.XLOOKUP($B44,INPUT_DATA!$BP:$BP,INPUT_DATA!CG:CG))</f>
        <v/>
      </c>
      <c r="AD44" s="140" t="str">
        <f>IF($B44=0,"",_xlfn.XLOOKUP($B44,INPUT_DATA!$BP:$BP,INPUT_DATA!CH:CH))</f>
        <v/>
      </c>
      <c r="AE44" s="140" t="str">
        <f>IF($B44=0,"",_xlfn.XLOOKUP($B44,INPUT_DATA!$BP:$BP,INPUT_DATA!CI:CI))</f>
        <v/>
      </c>
      <c r="AF44" s="140" t="str">
        <f>IF($B44=0,"",_xlfn.XLOOKUP($B44,INPUT_DATA!$BP:$BP,INPUT_DATA!CJ:CJ))</f>
        <v/>
      </c>
      <c r="AG44" s="1300" t="str">
        <f t="shared" si="11"/>
        <v/>
      </c>
      <c r="AH44" s="139" t="str">
        <f>IF($B44=0,"",_xlfn.XLOOKUP($B44,INPUT_DATA!$BP:$BP,INPUT_DATA!CK:CK))</f>
        <v/>
      </c>
      <c r="AI44" s="139" t="str">
        <f t="shared" si="18"/>
        <v/>
      </c>
      <c r="AJ44" s="1275" t="str">
        <f>IF($B44=0,"",_xlfn.XLOOKUP($B44,INPUT_DATA!$BP:$BP,INPUT_DATA!CL:CL))</f>
        <v/>
      </c>
      <c r="AK44" s="140" t="str">
        <f>IF($B44=0,"",_xlfn.XLOOKUP($B44,INPUT_DATA!$BP:$BP,INPUT_DATA!CM:CM))</f>
        <v/>
      </c>
      <c r="AL44" s="140" t="str">
        <f>IF($B44=0,"",_xlfn.XLOOKUP($B44,INPUT_DATA!$BP:$BP,INPUT_DATA!CN:CN))</f>
        <v/>
      </c>
      <c r="AM44" s="140" t="str">
        <f>IF($B44=0,"",_xlfn.XLOOKUP($B44,INPUT_DATA!$BP:$BP,INPUT_DATA!CO:CO))</f>
        <v/>
      </c>
      <c r="AN44" s="1300" t="str">
        <f t="shared" si="13"/>
        <v/>
      </c>
      <c r="AO44" s="139" t="str">
        <f>IF($B44=0,"",_xlfn.XLOOKUP($B44,INPUT_DATA!$BP:$BP,INPUT_DATA!CP:CP))</f>
        <v/>
      </c>
      <c r="AP44" s="139" t="str">
        <f t="shared" si="14"/>
        <v/>
      </c>
      <c r="AQ44" s="1275" t="str">
        <f>IF($B44=0,"",_xlfn.XLOOKUP($B44,INPUT_DATA!$BP:$BP,INPUT_DATA!CQ:CQ))</f>
        <v/>
      </c>
      <c r="AR44" s="139" t="str">
        <f t="shared" si="17"/>
        <v/>
      </c>
      <c r="AS44" s="1275" t="str">
        <f t="shared" si="15"/>
        <v/>
      </c>
    </row>
    <row r="45" spans="2:45">
      <c r="B45" s="137">
        <f>INPUT_DATA!BP36</f>
        <v>0</v>
      </c>
      <c r="C45" s="1291" t="str">
        <f>IF($B45=0,"",_xlfn.XLOOKUP($B45,INPUT_DATA!$BP:$BP,INPUT_DATA!BQ:BQ))</f>
        <v/>
      </c>
      <c r="D45" s="140" t="str">
        <f>IF($B45=0,"",_xlfn.XLOOKUP($B45,INPUT_DATA!$BP:$BP,INPUT_DATA!BR:BR))</f>
        <v/>
      </c>
      <c r="E45" s="140" t="str">
        <f>IF($B45=0,"",_xlfn.XLOOKUP($B45,INPUT_DATA!$BP:$BP,INPUT_DATA!BS:BS))</f>
        <v/>
      </c>
      <c r="F45" s="140" t="str">
        <f>IF($B45=0,"",_xlfn.XLOOKUP($B45,INPUT_DATA!$BP:$BP,INPUT_DATA!BT:BT))</f>
        <v/>
      </c>
      <c r="G45" s="140" t="str">
        <f t="shared" si="2"/>
        <v/>
      </c>
      <c r="H45" s="1291" t="str">
        <f>IF($B45=0,"",_xlfn.XLOOKUP($B45,INPUT_DATA!$BP:$BP,INPUT_DATA!BU:BU))</f>
        <v/>
      </c>
      <c r="I45" s="140" t="str">
        <f>IF($B45=0,"",_xlfn.XLOOKUP($B45,INPUT_DATA!$BP:$BP,INPUT_DATA!BV:BV))</f>
        <v/>
      </c>
      <c r="J45" s="140" t="str">
        <f>IF($B45=0,"",_xlfn.XLOOKUP($B45,INPUT_DATA!$BP:$BP,INPUT_DATA!BW:BW))</f>
        <v/>
      </c>
      <c r="K45" s="140" t="str">
        <f>IF($B45=0,"",_xlfn.XLOOKUP($B45,INPUT_DATA!$BP:$BP,INPUT_DATA!BX:BX))</f>
        <v/>
      </c>
      <c r="L45" s="140" t="str">
        <f t="shared" si="3"/>
        <v/>
      </c>
      <c r="M45" s="1291" t="str">
        <f>IF($B45=0,"",_xlfn.XLOOKUP($B45,INPUT_DATA!$BP:$BP,INPUT_DATA!BY:BY))</f>
        <v/>
      </c>
      <c r="N45" s="140" t="str">
        <f>IF($B45=0,"",_xlfn.XLOOKUP($B45,INPUT_DATA!$BP:$BP,INPUT_DATA!BZ:BZ))</f>
        <v/>
      </c>
      <c r="O45" s="140" t="str">
        <f>IF($B45=0,"",_xlfn.XLOOKUP($B45,INPUT_DATA!$BP:$BP,INPUT_DATA!CA:CA))</f>
        <v/>
      </c>
      <c r="P45" s="140" t="str">
        <f>IF($B45=0,"",_xlfn.XLOOKUP($B45,INPUT_DATA!$BP:$BP,INPUT_DATA!CB:CB))</f>
        <v/>
      </c>
      <c r="Q45" s="140" t="str">
        <f t="shared" si="4"/>
        <v/>
      </c>
      <c r="R45" s="1275" t="str">
        <f t="shared" si="5"/>
        <v/>
      </c>
      <c r="S45" s="139" t="str">
        <f t="shared" si="6"/>
        <v/>
      </c>
      <c r="T45" s="139" t="str">
        <f t="shared" si="7"/>
        <v/>
      </c>
      <c r="U45" s="1880" t="str">
        <f t="shared" si="8"/>
        <v/>
      </c>
      <c r="V45" s="139" t="str">
        <f t="shared" si="9"/>
        <v/>
      </c>
      <c r="W45" s="140" t="str">
        <f>IF($B45=0,"",_xlfn.XLOOKUP($B45,INPUT_DATA!$BP:$BP,INPUT_DATA!CC:CC))</f>
        <v/>
      </c>
      <c r="X45" s="140" t="str">
        <f>IF($B45=0,"",_xlfn.XLOOKUP($B45,INPUT_DATA!$BP:$BP,INPUT_DATA!CD:CD))</f>
        <v/>
      </c>
      <c r="Y45" s="140" t="str">
        <f>IF($B45=0,"",_xlfn.XLOOKUP($B45,INPUT_DATA!$BP:$BP,INPUT_DATA!CE:CE))</f>
        <v/>
      </c>
      <c r="Z45" s="1300" t="str">
        <f t="shared" si="10"/>
        <v/>
      </c>
      <c r="AA45" s="139" t="str">
        <f>IF($B45=0,"",_xlfn.XLOOKUP($B45,INPUT_DATA!$BP:$BP,INPUT_DATA!CF:CF))</f>
        <v/>
      </c>
      <c r="AB45" s="139" t="str">
        <f t="shared" ref="AB45:AB76" si="19">IF($B45=0,"",SUM(W45:Y45)*Z45)</f>
        <v/>
      </c>
      <c r="AC45" s="139" t="str">
        <f>IF($B45=0,"",_xlfn.XLOOKUP($B45,INPUT_DATA!$BP:$BP,INPUT_DATA!CG:CG))</f>
        <v/>
      </c>
      <c r="AD45" s="140" t="str">
        <f>IF($B45=0,"",_xlfn.XLOOKUP($B45,INPUT_DATA!$BP:$BP,INPUT_DATA!CH:CH))</f>
        <v/>
      </c>
      <c r="AE45" s="140" t="str">
        <f>IF($B45=0,"",_xlfn.XLOOKUP($B45,INPUT_DATA!$BP:$BP,INPUT_DATA!CI:CI))</f>
        <v/>
      </c>
      <c r="AF45" s="140" t="str">
        <f>IF($B45=0,"",_xlfn.XLOOKUP($B45,INPUT_DATA!$BP:$BP,INPUT_DATA!CJ:CJ))</f>
        <v/>
      </c>
      <c r="AG45" s="1300" t="str">
        <f t="shared" si="11"/>
        <v/>
      </c>
      <c r="AH45" s="139" t="str">
        <f>IF($B45=0,"",_xlfn.XLOOKUP($B45,INPUT_DATA!$BP:$BP,INPUT_DATA!CK:CK))</f>
        <v/>
      </c>
      <c r="AI45" s="139" t="str">
        <f t="shared" si="18"/>
        <v/>
      </c>
      <c r="AJ45" s="1275" t="str">
        <f>IF($B45=0,"",_xlfn.XLOOKUP($B45,INPUT_DATA!$BP:$BP,INPUT_DATA!CL:CL))</f>
        <v/>
      </c>
      <c r="AK45" s="140" t="str">
        <f>IF($B45=0,"",_xlfn.XLOOKUP($B45,INPUT_DATA!$BP:$BP,INPUT_DATA!CM:CM))</f>
        <v/>
      </c>
      <c r="AL45" s="140" t="str">
        <f>IF($B45=0,"",_xlfn.XLOOKUP($B45,INPUT_DATA!$BP:$BP,INPUT_DATA!CN:CN))</f>
        <v/>
      </c>
      <c r="AM45" s="140" t="str">
        <f>IF($B45=0,"",_xlfn.XLOOKUP($B45,INPUT_DATA!$BP:$BP,INPUT_DATA!CO:CO))</f>
        <v/>
      </c>
      <c r="AN45" s="1300" t="str">
        <f t="shared" si="13"/>
        <v/>
      </c>
      <c r="AO45" s="139" t="str">
        <f>IF($B45=0,"",_xlfn.XLOOKUP($B45,INPUT_DATA!$BP:$BP,INPUT_DATA!CP:CP))</f>
        <v/>
      </c>
      <c r="AP45" s="139" t="str">
        <f t="shared" si="14"/>
        <v/>
      </c>
      <c r="AQ45" s="1275" t="str">
        <f>IF($B45=0,"",_xlfn.XLOOKUP($B45,INPUT_DATA!$BP:$BP,INPUT_DATA!CQ:CQ))</f>
        <v/>
      </c>
      <c r="AR45" s="139" t="str">
        <f t="shared" si="17"/>
        <v/>
      </c>
      <c r="AS45" s="1275" t="str">
        <f t="shared" si="15"/>
        <v/>
      </c>
    </row>
    <row r="46" spans="2:45">
      <c r="B46" s="137">
        <f>INPUT_DATA!BP37</f>
        <v>0</v>
      </c>
      <c r="C46" s="1291" t="str">
        <f>IF($B46=0,"",_xlfn.XLOOKUP($B46,INPUT_DATA!$BP:$BP,INPUT_DATA!BQ:BQ))</f>
        <v/>
      </c>
      <c r="D46" s="140" t="str">
        <f>IF($B46=0,"",_xlfn.XLOOKUP($B46,INPUT_DATA!$BP:$BP,INPUT_DATA!BR:BR))</f>
        <v/>
      </c>
      <c r="E46" s="140" t="str">
        <f>IF($B46=0,"",_xlfn.XLOOKUP($B46,INPUT_DATA!$BP:$BP,INPUT_DATA!BS:BS))</f>
        <v/>
      </c>
      <c r="F46" s="140" t="str">
        <f>IF($B46=0,"",_xlfn.XLOOKUP($B46,INPUT_DATA!$BP:$BP,INPUT_DATA!BT:BT))</f>
        <v/>
      </c>
      <c r="G46" s="140" t="str">
        <f t="shared" si="2"/>
        <v/>
      </c>
      <c r="H46" s="1291" t="str">
        <f>IF($B46=0,"",_xlfn.XLOOKUP($B46,INPUT_DATA!$BP:$BP,INPUT_DATA!BU:BU))</f>
        <v/>
      </c>
      <c r="I46" s="140" t="str">
        <f>IF($B46=0,"",_xlfn.XLOOKUP($B46,INPUT_DATA!$BP:$BP,INPUT_DATA!BV:BV))</f>
        <v/>
      </c>
      <c r="J46" s="140" t="str">
        <f>IF($B46=0,"",_xlfn.XLOOKUP($B46,INPUT_DATA!$BP:$BP,INPUT_DATA!BW:BW))</f>
        <v/>
      </c>
      <c r="K46" s="140" t="str">
        <f>IF($B46=0,"",_xlfn.XLOOKUP($B46,INPUT_DATA!$BP:$BP,INPUT_DATA!BX:BX))</f>
        <v/>
      </c>
      <c r="L46" s="140" t="str">
        <f t="shared" si="3"/>
        <v/>
      </c>
      <c r="M46" s="1291" t="str">
        <f>IF($B46=0,"",_xlfn.XLOOKUP($B46,INPUT_DATA!$BP:$BP,INPUT_DATA!BY:BY))</f>
        <v/>
      </c>
      <c r="N46" s="140" t="str">
        <f>IF($B46=0,"",_xlfn.XLOOKUP($B46,INPUT_DATA!$BP:$BP,INPUT_DATA!BZ:BZ))</f>
        <v/>
      </c>
      <c r="O46" s="140" t="str">
        <f>IF($B46=0,"",_xlfn.XLOOKUP($B46,INPUT_DATA!$BP:$BP,INPUT_DATA!CA:CA))</f>
        <v/>
      </c>
      <c r="P46" s="140" t="str">
        <f>IF($B46=0,"",_xlfn.XLOOKUP($B46,INPUT_DATA!$BP:$BP,INPUT_DATA!CB:CB))</f>
        <v/>
      </c>
      <c r="Q46" s="140" t="str">
        <f t="shared" si="4"/>
        <v/>
      </c>
      <c r="R46" s="1275" t="str">
        <f t="shared" si="5"/>
        <v/>
      </c>
      <c r="S46" s="139" t="str">
        <f t="shared" si="6"/>
        <v/>
      </c>
      <c r="T46" s="139" t="str">
        <f t="shared" si="7"/>
        <v/>
      </c>
      <c r="U46" s="1880" t="str">
        <f t="shared" si="8"/>
        <v/>
      </c>
      <c r="V46" s="139" t="str">
        <f t="shared" si="9"/>
        <v/>
      </c>
      <c r="W46" s="140" t="str">
        <f>IF($B46=0,"",_xlfn.XLOOKUP($B46,INPUT_DATA!$BP:$BP,INPUT_DATA!CC:CC))</f>
        <v/>
      </c>
      <c r="X46" s="140" t="str">
        <f>IF($B46=0,"",_xlfn.XLOOKUP($B46,INPUT_DATA!$BP:$BP,INPUT_DATA!CD:CD))</f>
        <v/>
      </c>
      <c r="Y46" s="140" t="str">
        <f>IF($B46=0,"",_xlfn.XLOOKUP($B46,INPUT_DATA!$BP:$BP,INPUT_DATA!CE:CE))</f>
        <v/>
      </c>
      <c r="Z46" s="1300" t="str">
        <f t="shared" si="10"/>
        <v/>
      </c>
      <c r="AA46" s="139" t="str">
        <f>IF($B46=0,"",_xlfn.XLOOKUP($B46,INPUT_DATA!$BP:$BP,INPUT_DATA!CF:CF))</f>
        <v/>
      </c>
      <c r="AB46" s="139" t="str">
        <f t="shared" si="19"/>
        <v/>
      </c>
      <c r="AC46" s="139" t="str">
        <f>IF($B46=0,"",_xlfn.XLOOKUP($B46,INPUT_DATA!$BP:$BP,INPUT_DATA!CG:CG))</f>
        <v/>
      </c>
      <c r="AD46" s="140" t="str">
        <f>IF($B46=0,"",_xlfn.XLOOKUP($B46,INPUT_DATA!$BP:$BP,INPUT_DATA!CH:CH))</f>
        <v/>
      </c>
      <c r="AE46" s="140" t="str">
        <f>IF($B46=0,"",_xlfn.XLOOKUP($B46,INPUT_DATA!$BP:$BP,INPUT_DATA!CI:CI))</f>
        <v/>
      </c>
      <c r="AF46" s="140" t="str">
        <f>IF($B46=0,"",_xlfn.XLOOKUP($B46,INPUT_DATA!$BP:$BP,INPUT_DATA!CJ:CJ))</f>
        <v/>
      </c>
      <c r="AG46" s="1300" t="str">
        <f t="shared" si="11"/>
        <v/>
      </c>
      <c r="AH46" s="139" t="str">
        <f>IF($B46=0,"",_xlfn.XLOOKUP($B46,INPUT_DATA!$BP:$BP,INPUT_DATA!CK:CK))</f>
        <v/>
      </c>
      <c r="AI46" s="139" t="str">
        <f t="shared" si="18"/>
        <v/>
      </c>
      <c r="AJ46" s="1275" t="str">
        <f>IF($B46=0,"",_xlfn.XLOOKUP($B46,INPUT_DATA!$BP:$BP,INPUT_DATA!CL:CL))</f>
        <v/>
      </c>
      <c r="AK46" s="140" t="str">
        <f>IF($B46=0,"",_xlfn.XLOOKUP($B46,INPUT_DATA!$BP:$BP,INPUT_DATA!CM:CM))</f>
        <v/>
      </c>
      <c r="AL46" s="140" t="str">
        <f>IF($B46=0,"",_xlfn.XLOOKUP($B46,INPUT_DATA!$BP:$BP,INPUT_DATA!CN:CN))</f>
        <v/>
      </c>
      <c r="AM46" s="140" t="str">
        <f>IF($B46=0,"",_xlfn.XLOOKUP($B46,INPUT_DATA!$BP:$BP,INPUT_DATA!CO:CO))</f>
        <v/>
      </c>
      <c r="AN46" s="1300" t="str">
        <f t="shared" si="13"/>
        <v/>
      </c>
      <c r="AO46" s="139" t="str">
        <f>IF($B46=0,"",_xlfn.XLOOKUP($B46,INPUT_DATA!$BP:$BP,INPUT_DATA!CP:CP))</f>
        <v/>
      </c>
      <c r="AP46" s="139" t="str">
        <f t="shared" si="14"/>
        <v/>
      </c>
      <c r="AQ46" s="1275" t="str">
        <f>IF($B46=0,"",_xlfn.XLOOKUP($B46,INPUT_DATA!$BP:$BP,INPUT_DATA!CQ:CQ))</f>
        <v/>
      </c>
      <c r="AR46" s="139" t="str">
        <f t="shared" si="17"/>
        <v/>
      </c>
      <c r="AS46" s="1275" t="str">
        <f t="shared" si="15"/>
        <v/>
      </c>
    </row>
    <row r="47" spans="2:45">
      <c r="B47" s="137">
        <f>INPUT_DATA!BP38</f>
        <v>0</v>
      </c>
      <c r="C47" s="1291" t="str">
        <f>IF($B47=0,"",_xlfn.XLOOKUP($B47,INPUT_DATA!$BP:$BP,INPUT_DATA!BQ:BQ))</f>
        <v/>
      </c>
      <c r="D47" s="140" t="str">
        <f>IF($B47=0,"",_xlfn.XLOOKUP($B47,INPUT_DATA!$BP:$BP,INPUT_DATA!BR:BR))</f>
        <v/>
      </c>
      <c r="E47" s="140" t="str">
        <f>IF($B47=0,"",_xlfn.XLOOKUP($B47,INPUT_DATA!$BP:$BP,INPUT_DATA!BS:BS))</f>
        <v/>
      </c>
      <c r="F47" s="140" t="str">
        <f>IF($B47=0,"",_xlfn.XLOOKUP($B47,INPUT_DATA!$BP:$BP,INPUT_DATA!BT:BT))</f>
        <v/>
      </c>
      <c r="G47" s="140" t="str">
        <f t="shared" si="2"/>
        <v/>
      </c>
      <c r="H47" s="1291" t="str">
        <f>IF($B47=0,"",_xlfn.XLOOKUP($B47,INPUT_DATA!$BP:$BP,INPUT_DATA!BU:BU))</f>
        <v/>
      </c>
      <c r="I47" s="140" t="str">
        <f>IF($B47=0,"",_xlfn.XLOOKUP($B47,INPUT_DATA!$BP:$BP,INPUT_DATA!BV:BV))</f>
        <v/>
      </c>
      <c r="J47" s="140" t="str">
        <f>IF($B47=0,"",_xlfn.XLOOKUP($B47,INPUT_DATA!$BP:$BP,INPUT_DATA!BW:BW))</f>
        <v/>
      </c>
      <c r="K47" s="140" t="str">
        <f>IF($B47=0,"",_xlfn.XLOOKUP($B47,INPUT_DATA!$BP:$BP,INPUT_DATA!BX:BX))</f>
        <v/>
      </c>
      <c r="L47" s="140" t="str">
        <f t="shared" si="3"/>
        <v/>
      </c>
      <c r="M47" s="1291" t="str">
        <f>IF($B47=0,"",_xlfn.XLOOKUP($B47,INPUT_DATA!$BP:$BP,INPUT_DATA!BY:BY))</f>
        <v/>
      </c>
      <c r="N47" s="140" t="str">
        <f>IF($B47=0,"",_xlfn.XLOOKUP($B47,INPUT_DATA!$BP:$BP,INPUT_DATA!BZ:BZ))</f>
        <v/>
      </c>
      <c r="O47" s="140" t="str">
        <f>IF($B47=0,"",_xlfn.XLOOKUP($B47,INPUT_DATA!$BP:$BP,INPUT_DATA!CA:CA))</f>
        <v/>
      </c>
      <c r="P47" s="140" t="str">
        <f>IF($B47=0,"",_xlfn.XLOOKUP($B47,INPUT_DATA!$BP:$BP,INPUT_DATA!CB:CB))</f>
        <v/>
      </c>
      <c r="Q47" s="140" t="str">
        <f t="shared" si="4"/>
        <v/>
      </c>
      <c r="R47" s="1275" t="str">
        <f t="shared" si="5"/>
        <v/>
      </c>
      <c r="S47" s="139" t="str">
        <f t="shared" si="6"/>
        <v/>
      </c>
      <c r="T47" s="139" t="str">
        <f t="shared" si="7"/>
        <v/>
      </c>
      <c r="U47" s="1880" t="str">
        <f t="shared" si="8"/>
        <v/>
      </c>
      <c r="V47" s="139" t="str">
        <f t="shared" si="9"/>
        <v/>
      </c>
      <c r="W47" s="140" t="str">
        <f>IF($B47=0,"",_xlfn.XLOOKUP($B47,INPUT_DATA!$BP:$BP,INPUT_DATA!CC:CC))</f>
        <v/>
      </c>
      <c r="X47" s="140" t="str">
        <f>IF($B47=0,"",_xlfn.XLOOKUP($B47,INPUT_DATA!$BP:$BP,INPUT_DATA!CD:CD))</f>
        <v/>
      </c>
      <c r="Y47" s="140" t="str">
        <f>IF($B47=0,"",_xlfn.XLOOKUP($B47,INPUT_DATA!$BP:$BP,INPUT_DATA!CE:CE))</f>
        <v/>
      </c>
      <c r="Z47" s="1300" t="str">
        <f t="shared" si="10"/>
        <v/>
      </c>
      <c r="AA47" s="139" t="str">
        <f>IF($B47=0,"",_xlfn.XLOOKUP($B47,INPUT_DATA!$BP:$BP,INPUT_DATA!CF:CF))</f>
        <v/>
      </c>
      <c r="AB47" s="139" t="str">
        <f t="shared" si="19"/>
        <v/>
      </c>
      <c r="AC47" s="139" t="str">
        <f>IF($B47=0,"",_xlfn.XLOOKUP($B47,INPUT_DATA!$BP:$BP,INPUT_DATA!CG:CG))</f>
        <v/>
      </c>
      <c r="AD47" s="140" t="str">
        <f>IF($B47=0,"",_xlfn.XLOOKUP($B47,INPUT_DATA!$BP:$BP,INPUT_DATA!CH:CH))</f>
        <v/>
      </c>
      <c r="AE47" s="140" t="str">
        <f>IF($B47=0,"",_xlfn.XLOOKUP($B47,INPUT_DATA!$BP:$BP,INPUT_DATA!CI:CI))</f>
        <v/>
      </c>
      <c r="AF47" s="140" t="str">
        <f>IF($B47=0,"",_xlfn.XLOOKUP($B47,INPUT_DATA!$BP:$BP,INPUT_DATA!CJ:CJ))</f>
        <v/>
      </c>
      <c r="AG47" s="1300" t="str">
        <f t="shared" si="11"/>
        <v/>
      </c>
      <c r="AH47" s="139" t="str">
        <f>IF($B47=0,"",_xlfn.XLOOKUP($B47,INPUT_DATA!$BP:$BP,INPUT_DATA!CK:CK))</f>
        <v/>
      </c>
      <c r="AI47" s="139" t="str">
        <f t="shared" si="18"/>
        <v/>
      </c>
      <c r="AJ47" s="1275" t="str">
        <f>IF($B47=0,"",_xlfn.XLOOKUP($B47,INPUT_DATA!$BP:$BP,INPUT_DATA!CL:CL))</f>
        <v/>
      </c>
      <c r="AK47" s="140" t="str">
        <f>IF($B47=0,"",_xlfn.XLOOKUP($B47,INPUT_DATA!$BP:$BP,INPUT_DATA!CM:CM))</f>
        <v/>
      </c>
      <c r="AL47" s="140" t="str">
        <f>IF($B47=0,"",_xlfn.XLOOKUP($B47,INPUT_DATA!$BP:$BP,INPUT_DATA!CN:CN))</f>
        <v/>
      </c>
      <c r="AM47" s="140" t="str">
        <f>IF($B47=0,"",_xlfn.XLOOKUP($B47,INPUT_DATA!$BP:$BP,INPUT_DATA!CO:CO))</f>
        <v/>
      </c>
      <c r="AN47" s="1300" t="str">
        <f t="shared" si="13"/>
        <v/>
      </c>
      <c r="AO47" s="139" t="str">
        <f>IF($B47=0,"",_xlfn.XLOOKUP($B47,INPUT_DATA!$BP:$BP,INPUT_DATA!CP:CP))</f>
        <v/>
      </c>
      <c r="AP47" s="139" t="str">
        <f t="shared" si="14"/>
        <v/>
      </c>
      <c r="AQ47" s="1275" t="str">
        <f>IF($B47=0,"",_xlfn.XLOOKUP($B47,INPUT_DATA!$BP:$BP,INPUT_DATA!CQ:CQ))</f>
        <v/>
      </c>
      <c r="AR47" s="139" t="str">
        <f t="shared" si="17"/>
        <v/>
      </c>
      <c r="AS47" s="1275" t="str">
        <f t="shared" si="15"/>
        <v/>
      </c>
    </row>
    <row r="48" spans="2:45">
      <c r="B48" s="137">
        <f>INPUT_DATA!BP39</f>
        <v>0</v>
      </c>
      <c r="C48" s="1291" t="str">
        <f>IF($B48=0,"",_xlfn.XLOOKUP($B48,INPUT_DATA!$BP:$BP,INPUT_DATA!BQ:BQ))</f>
        <v/>
      </c>
      <c r="D48" s="140" t="str">
        <f>IF($B48=0,"",_xlfn.XLOOKUP($B48,INPUT_DATA!$BP:$BP,INPUT_DATA!BR:BR))</f>
        <v/>
      </c>
      <c r="E48" s="140" t="str">
        <f>IF($B48=0,"",_xlfn.XLOOKUP($B48,INPUT_DATA!$BP:$BP,INPUT_DATA!BS:BS))</f>
        <v/>
      </c>
      <c r="F48" s="140" t="str">
        <f>IF($B48=0,"",_xlfn.XLOOKUP($B48,INPUT_DATA!$BP:$BP,INPUT_DATA!BT:BT))</f>
        <v/>
      </c>
      <c r="G48" s="140" t="str">
        <f t="shared" si="2"/>
        <v/>
      </c>
      <c r="H48" s="1291" t="str">
        <f>IF($B48=0,"",_xlfn.XLOOKUP($B48,INPUT_DATA!$BP:$BP,INPUT_DATA!BU:BU))</f>
        <v/>
      </c>
      <c r="I48" s="140" t="str">
        <f>IF($B48=0,"",_xlfn.XLOOKUP($B48,INPUT_DATA!$BP:$BP,INPUT_DATA!BV:BV))</f>
        <v/>
      </c>
      <c r="J48" s="140" t="str">
        <f>IF($B48=0,"",_xlfn.XLOOKUP($B48,INPUT_DATA!$BP:$BP,INPUT_DATA!BW:BW))</f>
        <v/>
      </c>
      <c r="K48" s="140" t="str">
        <f>IF($B48=0,"",_xlfn.XLOOKUP($B48,INPUT_DATA!$BP:$BP,INPUT_DATA!BX:BX))</f>
        <v/>
      </c>
      <c r="L48" s="140" t="str">
        <f t="shared" si="3"/>
        <v/>
      </c>
      <c r="M48" s="1291" t="str">
        <f>IF($B48=0,"",_xlfn.XLOOKUP($B48,INPUT_DATA!$BP:$BP,INPUT_DATA!BY:BY))</f>
        <v/>
      </c>
      <c r="N48" s="140" t="str">
        <f>IF($B48=0,"",_xlfn.XLOOKUP($B48,INPUT_DATA!$BP:$BP,INPUT_DATA!BZ:BZ))</f>
        <v/>
      </c>
      <c r="O48" s="140" t="str">
        <f>IF($B48=0,"",_xlfn.XLOOKUP($B48,INPUT_DATA!$BP:$BP,INPUT_DATA!CA:CA))</f>
        <v/>
      </c>
      <c r="P48" s="140" t="str">
        <f>IF($B48=0,"",_xlfn.XLOOKUP($B48,INPUT_DATA!$BP:$BP,INPUT_DATA!CB:CB))</f>
        <v/>
      </c>
      <c r="Q48" s="140" t="str">
        <f t="shared" si="4"/>
        <v/>
      </c>
      <c r="R48" s="1275" t="str">
        <f t="shared" si="5"/>
        <v/>
      </c>
      <c r="S48" s="139" t="str">
        <f t="shared" si="6"/>
        <v/>
      </c>
      <c r="T48" s="139" t="str">
        <f t="shared" si="7"/>
        <v/>
      </c>
      <c r="U48" s="1880" t="str">
        <f t="shared" si="8"/>
        <v/>
      </c>
      <c r="V48" s="139" t="str">
        <f t="shared" si="9"/>
        <v/>
      </c>
      <c r="W48" s="140" t="str">
        <f>IF($B48=0,"",_xlfn.XLOOKUP($B48,INPUT_DATA!$BP:$BP,INPUT_DATA!CC:CC))</f>
        <v/>
      </c>
      <c r="X48" s="140" t="str">
        <f>IF($B48=0,"",_xlfn.XLOOKUP($B48,INPUT_DATA!$BP:$BP,INPUT_DATA!CD:CD))</f>
        <v/>
      </c>
      <c r="Y48" s="140" t="str">
        <f>IF($B48=0,"",_xlfn.XLOOKUP($B48,INPUT_DATA!$BP:$BP,INPUT_DATA!CE:CE))</f>
        <v/>
      </c>
      <c r="Z48" s="1300" t="str">
        <f t="shared" si="10"/>
        <v/>
      </c>
      <c r="AA48" s="139" t="str">
        <f>IF($B48=0,"",_xlfn.XLOOKUP($B48,INPUT_DATA!$BP:$BP,INPUT_DATA!CF:CF))</f>
        <v/>
      </c>
      <c r="AB48" s="139" t="str">
        <f t="shared" si="19"/>
        <v/>
      </c>
      <c r="AC48" s="139" t="str">
        <f>IF($B48=0,"",_xlfn.XLOOKUP($B48,INPUT_DATA!$BP:$BP,INPUT_DATA!CG:CG))</f>
        <v/>
      </c>
      <c r="AD48" s="140" t="str">
        <f>IF($B48=0,"",_xlfn.XLOOKUP($B48,INPUT_DATA!$BP:$BP,INPUT_DATA!CH:CH))</f>
        <v/>
      </c>
      <c r="AE48" s="140" t="str">
        <f>IF($B48=0,"",_xlfn.XLOOKUP($B48,INPUT_DATA!$BP:$BP,INPUT_DATA!CI:CI))</f>
        <v/>
      </c>
      <c r="AF48" s="140" t="str">
        <f>IF($B48=0,"",_xlfn.XLOOKUP($B48,INPUT_DATA!$BP:$BP,INPUT_DATA!CJ:CJ))</f>
        <v/>
      </c>
      <c r="AG48" s="1300" t="str">
        <f t="shared" si="11"/>
        <v/>
      </c>
      <c r="AH48" s="139" t="str">
        <f>IF($B48=0,"",_xlfn.XLOOKUP($B48,INPUT_DATA!$BP:$BP,INPUT_DATA!CK:CK))</f>
        <v/>
      </c>
      <c r="AI48" s="139" t="str">
        <f t="shared" si="18"/>
        <v/>
      </c>
      <c r="AJ48" s="1275" t="str">
        <f>IF($B48=0,"",_xlfn.XLOOKUP($B48,INPUT_DATA!$BP:$BP,INPUT_DATA!CL:CL))</f>
        <v/>
      </c>
      <c r="AK48" s="140" t="str">
        <f>IF($B48=0,"",_xlfn.XLOOKUP($B48,INPUT_DATA!$BP:$BP,INPUT_DATA!CM:CM))</f>
        <v/>
      </c>
      <c r="AL48" s="140" t="str">
        <f>IF($B48=0,"",_xlfn.XLOOKUP($B48,INPUT_DATA!$BP:$BP,INPUT_DATA!CN:CN))</f>
        <v/>
      </c>
      <c r="AM48" s="140" t="str">
        <f>IF($B48=0,"",_xlfn.XLOOKUP($B48,INPUT_DATA!$BP:$BP,INPUT_DATA!CO:CO))</f>
        <v/>
      </c>
      <c r="AN48" s="1300" t="str">
        <f t="shared" si="13"/>
        <v/>
      </c>
      <c r="AO48" s="139" t="str">
        <f>IF($B48=0,"",_xlfn.XLOOKUP($B48,INPUT_DATA!$BP:$BP,INPUT_DATA!CP:CP))</f>
        <v/>
      </c>
      <c r="AP48" s="139" t="str">
        <f t="shared" si="14"/>
        <v/>
      </c>
      <c r="AQ48" s="1275" t="str">
        <f>IF($B48=0,"",_xlfn.XLOOKUP($B48,INPUT_DATA!$BP:$BP,INPUT_DATA!CQ:CQ))</f>
        <v/>
      </c>
      <c r="AR48" s="139" t="str">
        <f t="shared" si="17"/>
        <v/>
      </c>
      <c r="AS48" s="1275" t="str">
        <f t="shared" si="15"/>
        <v/>
      </c>
    </row>
    <row r="49" spans="2:45">
      <c r="B49" s="137">
        <f>INPUT_DATA!BP40</f>
        <v>0</v>
      </c>
      <c r="C49" s="1291" t="str">
        <f>IF($B49=0,"",_xlfn.XLOOKUP($B49,INPUT_DATA!$BP:$BP,INPUT_DATA!BQ:BQ))</f>
        <v/>
      </c>
      <c r="D49" s="140" t="str">
        <f>IF($B49=0,"",_xlfn.XLOOKUP($B49,INPUT_DATA!$BP:$BP,INPUT_DATA!BR:BR))</f>
        <v/>
      </c>
      <c r="E49" s="140" t="str">
        <f>IF($B49=0,"",_xlfn.XLOOKUP($B49,INPUT_DATA!$BP:$BP,INPUT_DATA!BS:BS))</f>
        <v/>
      </c>
      <c r="F49" s="140" t="str">
        <f>IF($B49=0,"",_xlfn.XLOOKUP($B49,INPUT_DATA!$BP:$BP,INPUT_DATA!BT:BT))</f>
        <v/>
      </c>
      <c r="G49" s="140" t="str">
        <f t="shared" si="2"/>
        <v/>
      </c>
      <c r="H49" s="1291" t="str">
        <f>IF($B49=0,"",_xlfn.XLOOKUP($B49,INPUT_DATA!$BP:$BP,INPUT_DATA!BU:BU))</f>
        <v/>
      </c>
      <c r="I49" s="140" t="str">
        <f>IF($B49=0,"",_xlfn.XLOOKUP($B49,INPUT_DATA!$BP:$BP,INPUT_DATA!BV:BV))</f>
        <v/>
      </c>
      <c r="J49" s="140" t="str">
        <f>IF($B49=0,"",_xlfn.XLOOKUP($B49,INPUT_DATA!$BP:$BP,INPUT_DATA!BW:BW))</f>
        <v/>
      </c>
      <c r="K49" s="140" t="str">
        <f>IF($B49=0,"",_xlfn.XLOOKUP($B49,INPUT_DATA!$BP:$BP,INPUT_DATA!BX:BX))</f>
        <v/>
      </c>
      <c r="L49" s="140" t="str">
        <f t="shared" si="3"/>
        <v/>
      </c>
      <c r="M49" s="1291" t="str">
        <f>IF($B49=0,"",_xlfn.XLOOKUP($B49,INPUT_DATA!$BP:$BP,INPUT_DATA!BY:BY))</f>
        <v/>
      </c>
      <c r="N49" s="140" t="str">
        <f>IF($B49=0,"",_xlfn.XLOOKUP($B49,INPUT_DATA!$BP:$BP,INPUT_DATA!BZ:BZ))</f>
        <v/>
      </c>
      <c r="O49" s="140" t="str">
        <f>IF($B49=0,"",_xlfn.XLOOKUP($B49,INPUT_DATA!$BP:$BP,INPUT_DATA!CA:CA))</f>
        <v/>
      </c>
      <c r="P49" s="140" t="str">
        <f>IF($B49=0,"",_xlfn.XLOOKUP($B49,INPUT_DATA!$BP:$BP,INPUT_DATA!CB:CB))</f>
        <v/>
      </c>
      <c r="Q49" s="140" t="str">
        <f t="shared" si="4"/>
        <v/>
      </c>
      <c r="R49" s="1275" t="str">
        <f t="shared" si="5"/>
        <v/>
      </c>
      <c r="S49" s="139" t="str">
        <f t="shared" si="6"/>
        <v/>
      </c>
      <c r="T49" s="139" t="str">
        <f t="shared" si="7"/>
        <v/>
      </c>
      <c r="U49" s="1880" t="str">
        <f t="shared" si="8"/>
        <v/>
      </c>
      <c r="V49" s="139" t="str">
        <f t="shared" si="9"/>
        <v/>
      </c>
      <c r="W49" s="140" t="str">
        <f>IF($B49=0,"",_xlfn.XLOOKUP($B49,INPUT_DATA!$BP:$BP,INPUT_DATA!CC:CC))</f>
        <v/>
      </c>
      <c r="X49" s="140" t="str">
        <f>IF($B49=0,"",_xlfn.XLOOKUP($B49,INPUT_DATA!$BP:$BP,INPUT_DATA!CD:CD))</f>
        <v/>
      </c>
      <c r="Y49" s="140" t="str">
        <f>IF($B49=0,"",_xlfn.XLOOKUP($B49,INPUT_DATA!$BP:$BP,INPUT_DATA!CE:CE))</f>
        <v/>
      </c>
      <c r="Z49" s="1300" t="str">
        <f t="shared" si="10"/>
        <v/>
      </c>
      <c r="AA49" s="139" t="str">
        <f>IF($B49=0,"",_xlfn.XLOOKUP($B49,INPUT_DATA!$BP:$BP,INPUT_DATA!CF:CF))</f>
        <v/>
      </c>
      <c r="AB49" s="139" t="str">
        <f t="shared" si="19"/>
        <v/>
      </c>
      <c r="AC49" s="139" t="str">
        <f>IF($B49=0,"",_xlfn.XLOOKUP($B49,INPUT_DATA!$BP:$BP,INPUT_DATA!CG:CG))</f>
        <v/>
      </c>
      <c r="AD49" s="140" t="str">
        <f>IF($B49=0,"",_xlfn.XLOOKUP($B49,INPUT_DATA!$BP:$BP,INPUT_DATA!CH:CH))</f>
        <v/>
      </c>
      <c r="AE49" s="140" t="str">
        <f>IF($B49=0,"",_xlfn.XLOOKUP($B49,INPUT_DATA!$BP:$BP,INPUT_DATA!CI:CI))</f>
        <v/>
      </c>
      <c r="AF49" s="140" t="str">
        <f>IF($B49=0,"",_xlfn.XLOOKUP($B49,INPUT_DATA!$BP:$BP,INPUT_DATA!CJ:CJ))</f>
        <v/>
      </c>
      <c r="AG49" s="1300" t="str">
        <f t="shared" si="11"/>
        <v/>
      </c>
      <c r="AH49" s="139" t="str">
        <f>IF($B49=0,"",_xlfn.XLOOKUP($B49,INPUT_DATA!$BP:$BP,INPUT_DATA!CK:CK))</f>
        <v/>
      </c>
      <c r="AI49" s="139" t="str">
        <f t="shared" si="18"/>
        <v/>
      </c>
      <c r="AJ49" s="1275" t="str">
        <f>IF($B49=0,"",_xlfn.XLOOKUP($B49,INPUT_DATA!$BP:$BP,INPUT_DATA!CL:CL))</f>
        <v/>
      </c>
      <c r="AK49" s="140" t="str">
        <f>IF($B49=0,"",_xlfn.XLOOKUP($B49,INPUT_DATA!$BP:$BP,INPUT_DATA!CM:CM))</f>
        <v/>
      </c>
      <c r="AL49" s="140" t="str">
        <f>IF($B49=0,"",_xlfn.XLOOKUP($B49,INPUT_DATA!$BP:$BP,INPUT_DATA!CN:CN))</f>
        <v/>
      </c>
      <c r="AM49" s="140" t="str">
        <f>IF($B49=0,"",_xlfn.XLOOKUP($B49,INPUT_DATA!$BP:$BP,INPUT_DATA!CO:CO))</f>
        <v/>
      </c>
      <c r="AN49" s="1300" t="str">
        <f t="shared" si="13"/>
        <v/>
      </c>
      <c r="AO49" s="139" t="str">
        <f>IF($B49=0,"",_xlfn.XLOOKUP($B49,INPUT_DATA!$BP:$BP,INPUT_DATA!CP:CP))</f>
        <v/>
      </c>
      <c r="AP49" s="139" t="str">
        <f t="shared" si="14"/>
        <v/>
      </c>
      <c r="AQ49" s="1275" t="str">
        <f>IF($B49=0,"",_xlfn.XLOOKUP($B49,INPUT_DATA!$BP:$BP,INPUT_DATA!CQ:CQ))</f>
        <v/>
      </c>
      <c r="AR49" s="139" t="str">
        <f t="shared" si="17"/>
        <v/>
      </c>
      <c r="AS49" s="1275" t="str">
        <f t="shared" si="15"/>
        <v/>
      </c>
    </row>
    <row r="50" spans="2:45">
      <c r="B50" s="137">
        <f>INPUT_DATA!BP41</f>
        <v>0</v>
      </c>
      <c r="C50" s="1291" t="str">
        <f>IF($B50=0,"",_xlfn.XLOOKUP($B50,INPUT_DATA!$BP:$BP,INPUT_DATA!BQ:BQ))</f>
        <v/>
      </c>
      <c r="D50" s="140" t="str">
        <f>IF($B50=0,"",_xlfn.XLOOKUP($B50,INPUT_DATA!$BP:$BP,INPUT_DATA!BR:BR))</f>
        <v/>
      </c>
      <c r="E50" s="140" t="str">
        <f>IF($B50=0,"",_xlfn.XLOOKUP($B50,INPUT_DATA!$BP:$BP,INPUT_DATA!BS:BS))</f>
        <v/>
      </c>
      <c r="F50" s="140" t="str">
        <f>IF($B50=0,"",_xlfn.XLOOKUP($B50,INPUT_DATA!$BP:$BP,INPUT_DATA!BT:BT))</f>
        <v/>
      </c>
      <c r="G50" s="140" t="str">
        <f t="shared" si="2"/>
        <v/>
      </c>
      <c r="H50" s="1291" t="str">
        <f>IF($B50=0,"",_xlfn.XLOOKUP($B50,INPUT_DATA!$BP:$BP,INPUT_DATA!BU:BU))</f>
        <v/>
      </c>
      <c r="I50" s="140" t="str">
        <f>IF($B50=0,"",_xlfn.XLOOKUP($B50,INPUT_DATA!$BP:$BP,INPUT_DATA!BV:BV))</f>
        <v/>
      </c>
      <c r="J50" s="140" t="str">
        <f>IF($B50=0,"",_xlfn.XLOOKUP($B50,INPUT_DATA!$BP:$BP,INPUT_DATA!BW:BW))</f>
        <v/>
      </c>
      <c r="K50" s="140" t="str">
        <f>IF($B50=0,"",_xlfn.XLOOKUP($B50,INPUT_DATA!$BP:$BP,INPUT_DATA!BX:BX))</f>
        <v/>
      </c>
      <c r="L50" s="140" t="str">
        <f t="shared" si="3"/>
        <v/>
      </c>
      <c r="M50" s="1291" t="str">
        <f>IF($B50=0,"",_xlfn.XLOOKUP($B50,INPUT_DATA!$BP:$BP,INPUT_DATA!BY:BY))</f>
        <v/>
      </c>
      <c r="N50" s="140" t="str">
        <f>IF($B50=0,"",_xlfn.XLOOKUP($B50,INPUT_DATA!$BP:$BP,INPUT_DATA!BZ:BZ))</f>
        <v/>
      </c>
      <c r="O50" s="140" t="str">
        <f>IF($B50=0,"",_xlfn.XLOOKUP($B50,INPUT_DATA!$BP:$BP,INPUT_DATA!CA:CA))</f>
        <v/>
      </c>
      <c r="P50" s="140" t="str">
        <f>IF($B50=0,"",_xlfn.XLOOKUP($B50,INPUT_DATA!$BP:$BP,INPUT_DATA!CB:CB))</f>
        <v/>
      </c>
      <c r="Q50" s="140" t="str">
        <f t="shared" si="4"/>
        <v/>
      </c>
      <c r="R50" s="1275" t="str">
        <f t="shared" si="5"/>
        <v/>
      </c>
      <c r="S50" s="139" t="str">
        <f t="shared" si="6"/>
        <v/>
      </c>
      <c r="T50" s="139" t="str">
        <f t="shared" si="7"/>
        <v/>
      </c>
      <c r="U50" s="1880" t="str">
        <f t="shared" si="8"/>
        <v/>
      </c>
      <c r="V50" s="139" t="str">
        <f t="shared" si="9"/>
        <v/>
      </c>
      <c r="W50" s="140" t="str">
        <f>IF($B50=0,"",_xlfn.XLOOKUP($B50,INPUT_DATA!$BP:$BP,INPUT_DATA!CC:CC))</f>
        <v/>
      </c>
      <c r="X50" s="140" t="str">
        <f>IF($B50=0,"",_xlfn.XLOOKUP($B50,INPUT_DATA!$BP:$BP,INPUT_DATA!CD:CD))</f>
        <v/>
      </c>
      <c r="Y50" s="140" t="str">
        <f>IF($B50=0,"",_xlfn.XLOOKUP($B50,INPUT_DATA!$BP:$BP,INPUT_DATA!CE:CE))</f>
        <v/>
      </c>
      <c r="Z50" s="1300" t="str">
        <f t="shared" si="10"/>
        <v/>
      </c>
      <c r="AA50" s="139" t="str">
        <f>IF($B50=0,"",_xlfn.XLOOKUP($B50,INPUT_DATA!$BP:$BP,INPUT_DATA!CF:CF))</f>
        <v/>
      </c>
      <c r="AB50" s="139" t="str">
        <f t="shared" si="19"/>
        <v/>
      </c>
      <c r="AC50" s="139" t="str">
        <f>IF($B50=0,"",_xlfn.XLOOKUP($B50,INPUT_DATA!$BP:$BP,INPUT_DATA!CG:CG))</f>
        <v/>
      </c>
      <c r="AD50" s="140" t="str">
        <f>IF($B50=0,"",_xlfn.XLOOKUP($B50,INPUT_DATA!$BP:$BP,INPUT_DATA!CH:CH))</f>
        <v/>
      </c>
      <c r="AE50" s="140" t="str">
        <f>IF($B50=0,"",_xlfn.XLOOKUP($B50,INPUT_DATA!$BP:$BP,INPUT_DATA!CI:CI))</f>
        <v/>
      </c>
      <c r="AF50" s="140" t="str">
        <f>IF($B50=0,"",_xlfn.XLOOKUP($B50,INPUT_DATA!$BP:$BP,INPUT_DATA!CJ:CJ))</f>
        <v/>
      </c>
      <c r="AG50" s="1300" t="str">
        <f t="shared" si="11"/>
        <v/>
      </c>
      <c r="AH50" s="139" t="str">
        <f>IF($B50=0,"",_xlfn.XLOOKUP($B50,INPUT_DATA!$BP:$BP,INPUT_DATA!CK:CK))</f>
        <v/>
      </c>
      <c r="AI50" s="139" t="str">
        <f t="shared" si="18"/>
        <v/>
      </c>
      <c r="AJ50" s="1275" t="str">
        <f>IF($B50=0,"",_xlfn.XLOOKUP($B50,INPUT_DATA!$BP:$BP,INPUT_DATA!CL:CL))</f>
        <v/>
      </c>
      <c r="AK50" s="140" t="str">
        <f>IF($B50=0,"",_xlfn.XLOOKUP($B50,INPUT_DATA!$BP:$BP,INPUT_DATA!CM:CM))</f>
        <v/>
      </c>
      <c r="AL50" s="140" t="str">
        <f>IF($B50=0,"",_xlfn.XLOOKUP($B50,INPUT_DATA!$BP:$BP,INPUT_DATA!CN:CN))</f>
        <v/>
      </c>
      <c r="AM50" s="140" t="str">
        <f>IF($B50=0,"",_xlfn.XLOOKUP($B50,INPUT_DATA!$BP:$BP,INPUT_DATA!CO:CO))</f>
        <v/>
      </c>
      <c r="AN50" s="1300" t="str">
        <f t="shared" si="13"/>
        <v/>
      </c>
      <c r="AO50" s="139" t="str">
        <f>IF($B50=0,"",_xlfn.XLOOKUP($B50,INPUT_DATA!$BP:$BP,INPUT_DATA!CP:CP))</f>
        <v/>
      </c>
      <c r="AP50" s="139" t="str">
        <f t="shared" si="14"/>
        <v/>
      </c>
      <c r="AQ50" s="1275" t="str">
        <f>IF($B50=0,"",_xlfn.XLOOKUP($B50,INPUT_DATA!$BP:$BP,INPUT_DATA!CQ:CQ))</f>
        <v/>
      </c>
      <c r="AR50" s="139" t="str">
        <f t="shared" si="17"/>
        <v/>
      </c>
      <c r="AS50" s="1275" t="str">
        <f t="shared" si="15"/>
        <v/>
      </c>
    </row>
    <row r="51" spans="2:45">
      <c r="B51" s="137">
        <f>INPUT_DATA!BP42</f>
        <v>0</v>
      </c>
      <c r="C51" s="1291" t="str">
        <f>IF($B51=0,"",_xlfn.XLOOKUP($B51,INPUT_DATA!$BP:$BP,INPUT_DATA!BQ:BQ))</f>
        <v/>
      </c>
      <c r="D51" s="140" t="str">
        <f>IF($B51=0,"",_xlfn.XLOOKUP($B51,INPUT_DATA!$BP:$BP,INPUT_DATA!BR:BR))</f>
        <v/>
      </c>
      <c r="E51" s="140" t="str">
        <f>IF($B51=0,"",_xlfn.XLOOKUP($B51,INPUT_DATA!$BP:$BP,INPUT_DATA!BS:BS))</f>
        <v/>
      </c>
      <c r="F51" s="140" t="str">
        <f>IF($B51=0,"",_xlfn.XLOOKUP($B51,INPUT_DATA!$BP:$BP,INPUT_DATA!BT:BT))</f>
        <v/>
      </c>
      <c r="G51" s="140" t="str">
        <f t="shared" si="2"/>
        <v/>
      </c>
      <c r="H51" s="1291" t="str">
        <f>IF($B51=0,"",_xlfn.XLOOKUP($B51,INPUT_DATA!$BP:$BP,INPUT_DATA!BU:BU))</f>
        <v/>
      </c>
      <c r="I51" s="140" t="str">
        <f>IF($B51=0,"",_xlfn.XLOOKUP($B51,INPUT_DATA!$BP:$BP,INPUT_DATA!BV:BV))</f>
        <v/>
      </c>
      <c r="J51" s="140" t="str">
        <f>IF($B51=0,"",_xlfn.XLOOKUP($B51,INPUT_DATA!$BP:$BP,INPUT_DATA!BW:BW))</f>
        <v/>
      </c>
      <c r="K51" s="140" t="str">
        <f>IF($B51=0,"",_xlfn.XLOOKUP($B51,INPUT_DATA!$BP:$BP,INPUT_DATA!BX:BX))</f>
        <v/>
      </c>
      <c r="L51" s="140" t="str">
        <f t="shared" si="3"/>
        <v/>
      </c>
      <c r="M51" s="1291" t="str">
        <f>IF($B51=0,"",_xlfn.XLOOKUP($B51,INPUT_DATA!$BP:$BP,INPUT_DATA!BY:BY))</f>
        <v/>
      </c>
      <c r="N51" s="140" t="str">
        <f>IF($B51=0,"",_xlfn.XLOOKUP($B51,INPUT_DATA!$BP:$BP,INPUT_DATA!BZ:BZ))</f>
        <v/>
      </c>
      <c r="O51" s="140" t="str">
        <f>IF($B51=0,"",_xlfn.XLOOKUP($B51,INPUT_DATA!$BP:$BP,INPUT_DATA!CA:CA))</f>
        <v/>
      </c>
      <c r="P51" s="140" t="str">
        <f>IF($B51=0,"",_xlfn.XLOOKUP($B51,INPUT_DATA!$BP:$BP,INPUT_DATA!CB:CB))</f>
        <v/>
      </c>
      <c r="Q51" s="140" t="str">
        <f t="shared" si="4"/>
        <v/>
      </c>
      <c r="R51" s="1275" t="str">
        <f t="shared" si="5"/>
        <v/>
      </c>
      <c r="S51" s="139" t="str">
        <f t="shared" si="6"/>
        <v/>
      </c>
      <c r="T51" s="139" t="str">
        <f t="shared" si="7"/>
        <v/>
      </c>
      <c r="U51" s="1880" t="str">
        <f t="shared" si="8"/>
        <v/>
      </c>
      <c r="V51" s="139" t="str">
        <f t="shared" si="9"/>
        <v/>
      </c>
      <c r="W51" s="140" t="str">
        <f>IF($B51=0,"",_xlfn.XLOOKUP($B51,INPUT_DATA!$BP:$BP,INPUT_DATA!CC:CC))</f>
        <v/>
      </c>
      <c r="X51" s="140" t="str">
        <f>IF($B51=0,"",_xlfn.XLOOKUP($B51,INPUT_DATA!$BP:$BP,INPUT_DATA!CD:CD))</f>
        <v/>
      </c>
      <c r="Y51" s="140" t="str">
        <f>IF($B51=0,"",_xlfn.XLOOKUP($B51,INPUT_DATA!$BP:$BP,INPUT_DATA!CE:CE))</f>
        <v/>
      </c>
      <c r="Z51" s="1300" t="str">
        <f t="shared" si="10"/>
        <v/>
      </c>
      <c r="AA51" s="139" t="str">
        <f>IF($B51=0,"",_xlfn.XLOOKUP($B51,INPUT_DATA!$BP:$BP,INPUT_DATA!CF:CF))</f>
        <v/>
      </c>
      <c r="AB51" s="139" t="str">
        <f t="shared" si="19"/>
        <v/>
      </c>
      <c r="AC51" s="139" t="str">
        <f>IF($B51=0,"",_xlfn.XLOOKUP($B51,INPUT_DATA!$BP:$BP,INPUT_DATA!CG:CG))</f>
        <v/>
      </c>
      <c r="AD51" s="140" t="str">
        <f>IF($B51=0,"",_xlfn.XLOOKUP($B51,INPUT_DATA!$BP:$BP,INPUT_DATA!CH:CH))</f>
        <v/>
      </c>
      <c r="AE51" s="140" t="str">
        <f>IF($B51=0,"",_xlfn.XLOOKUP($B51,INPUT_DATA!$BP:$BP,INPUT_DATA!CI:CI))</f>
        <v/>
      </c>
      <c r="AF51" s="140" t="str">
        <f>IF($B51=0,"",_xlfn.XLOOKUP($B51,INPUT_DATA!$BP:$BP,INPUT_DATA!CJ:CJ))</f>
        <v/>
      </c>
      <c r="AG51" s="1300" t="str">
        <f t="shared" si="11"/>
        <v/>
      </c>
      <c r="AH51" s="139" t="str">
        <f>IF($B51=0,"",_xlfn.XLOOKUP($B51,INPUT_DATA!$BP:$BP,INPUT_DATA!CK:CK))</f>
        <v/>
      </c>
      <c r="AI51" s="139" t="str">
        <f t="shared" si="18"/>
        <v/>
      </c>
      <c r="AJ51" s="1275" t="str">
        <f>IF($B51=0,"",_xlfn.XLOOKUP($B51,INPUT_DATA!$BP:$BP,INPUT_DATA!CL:CL))</f>
        <v/>
      </c>
      <c r="AK51" s="140" t="str">
        <f>IF($B51=0,"",_xlfn.XLOOKUP($B51,INPUT_DATA!$BP:$BP,INPUT_DATA!CM:CM))</f>
        <v/>
      </c>
      <c r="AL51" s="140" t="str">
        <f>IF($B51=0,"",_xlfn.XLOOKUP($B51,INPUT_DATA!$BP:$BP,INPUT_DATA!CN:CN))</f>
        <v/>
      </c>
      <c r="AM51" s="140" t="str">
        <f>IF($B51=0,"",_xlfn.XLOOKUP($B51,INPUT_DATA!$BP:$BP,INPUT_DATA!CO:CO))</f>
        <v/>
      </c>
      <c r="AN51" s="1300" t="str">
        <f t="shared" si="13"/>
        <v/>
      </c>
      <c r="AO51" s="139" t="str">
        <f>IF($B51=0,"",_xlfn.XLOOKUP($B51,INPUT_DATA!$BP:$BP,INPUT_DATA!CP:CP))</f>
        <v/>
      </c>
      <c r="AP51" s="139" t="str">
        <f t="shared" si="14"/>
        <v/>
      </c>
      <c r="AQ51" s="1275" t="str">
        <f>IF($B51=0,"",_xlfn.XLOOKUP($B51,INPUT_DATA!$BP:$BP,INPUT_DATA!CQ:CQ))</f>
        <v/>
      </c>
      <c r="AR51" s="139" t="str">
        <f t="shared" si="17"/>
        <v/>
      </c>
      <c r="AS51" s="1275" t="str">
        <f t="shared" si="15"/>
        <v/>
      </c>
    </row>
    <row r="52" spans="2:45">
      <c r="B52" s="137">
        <f>INPUT_DATA!BP43</f>
        <v>0</v>
      </c>
      <c r="C52" s="1291" t="str">
        <f>IF($B52=0,"",_xlfn.XLOOKUP($B52,INPUT_DATA!$BP:$BP,INPUT_DATA!BQ:BQ))</f>
        <v/>
      </c>
      <c r="D52" s="140" t="str">
        <f>IF($B52=0,"",_xlfn.XLOOKUP($B52,INPUT_DATA!$BP:$BP,INPUT_DATA!BR:BR))</f>
        <v/>
      </c>
      <c r="E52" s="140" t="str">
        <f>IF($B52=0,"",_xlfn.XLOOKUP($B52,INPUT_DATA!$BP:$BP,INPUT_DATA!BS:BS))</f>
        <v/>
      </c>
      <c r="F52" s="140" t="str">
        <f>IF($B52=0,"",_xlfn.XLOOKUP($B52,INPUT_DATA!$BP:$BP,INPUT_DATA!BT:BT))</f>
        <v/>
      </c>
      <c r="G52" s="140" t="str">
        <f t="shared" si="2"/>
        <v/>
      </c>
      <c r="H52" s="1291" t="str">
        <f>IF($B52=0,"",_xlfn.XLOOKUP($B52,INPUT_DATA!$BP:$BP,INPUT_DATA!BU:BU))</f>
        <v/>
      </c>
      <c r="I52" s="140" t="str">
        <f>IF($B52=0,"",_xlfn.XLOOKUP($B52,INPUT_DATA!$BP:$BP,INPUT_DATA!BV:BV))</f>
        <v/>
      </c>
      <c r="J52" s="140" t="str">
        <f>IF($B52=0,"",_xlfn.XLOOKUP($B52,INPUT_DATA!$BP:$BP,INPUT_DATA!BW:BW))</f>
        <v/>
      </c>
      <c r="K52" s="140" t="str">
        <f>IF($B52=0,"",_xlfn.XLOOKUP($B52,INPUT_DATA!$BP:$BP,INPUT_DATA!BX:BX))</f>
        <v/>
      </c>
      <c r="L52" s="140" t="str">
        <f t="shared" si="3"/>
        <v/>
      </c>
      <c r="M52" s="1291" t="str">
        <f>IF($B52=0,"",_xlfn.XLOOKUP($B52,INPUT_DATA!$BP:$BP,INPUT_DATA!BY:BY))</f>
        <v/>
      </c>
      <c r="N52" s="140" t="str">
        <f>IF($B52=0,"",_xlfn.XLOOKUP($B52,INPUT_DATA!$BP:$BP,INPUT_DATA!BZ:BZ))</f>
        <v/>
      </c>
      <c r="O52" s="140" t="str">
        <f>IF($B52=0,"",_xlfn.XLOOKUP($B52,INPUT_DATA!$BP:$BP,INPUT_DATA!CA:CA))</f>
        <v/>
      </c>
      <c r="P52" s="140" t="str">
        <f>IF($B52=0,"",_xlfn.XLOOKUP($B52,INPUT_DATA!$BP:$BP,INPUT_DATA!CB:CB))</f>
        <v/>
      </c>
      <c r="Q52" s="140" t="str">
        <f t="shared" si="4"/>
        <v/>
      </c>
      <c r="R52" s="1275" t="str">
        <f t="shared" si="5"/>
        <v/>
      </c>
      <c r="S52" s="139" t="str">
        <f t="shared" si="6"/>
        <v/>
      </c>
      <c r="T52" s="139" t="str">
        <f t="shared" si="7"/>
        <v/>
      </c>
      <c r="U52" s="1880" t="str">
        <f t="shared" si="8"/>
        <v/>
      </c>
      <c r="V52" s="139" t="str">
        <f t="shared" si="9"/>
        <v/>
      </c>
      <c r="W52" s="140" t="str">
        <f>IF($B52=0,"",_xlfn.XLOOKUP($B52,INPUT_DATA!$BP:$BP,INPUT_DATA!CC:CC))</f>
        <v/>
      </c>
      <c r="X52" s="140" t="str">
        <f>IF($B52=0,"",_xlfn.XLOOKUP($B52,INPUT_DATA!$BP:$BP,INPUT_DATA!CD:CD))</f>
        <v/>
      </c>
      <c r="Y52" s="140" t="str">
        <f>IF($B52=0,"",_xlfn.XLOOKUP($B52,INPUT_DATA!$BP:$BP,INPUT_DATA!CE:CE))</f>
        <v/>
      </c>
      <c r="Z52" s="1300" t="str">
        <f t="shared" si="10"/>
        <v/>
      </c>
      <c r="AA52" s="139" t="str">
        <f>IF($B52=0,"",_xlfn.XLOOKUP($B52,INPUT_DATA!$BP:$BP,INPUT_DATA!CF:CF))</f>
        <v/>
      </c>
      <c r="AB52" s="139" t="str">
        <f t="shared" si="19"/>
        <v/>
      </c>
      <c r="AC52" s="139" t="str">
        <f>IF($B52=0,"",_xlfn.XLOOKUP($B52,INPUT_DATA!$BP:$BP,INPUT_DATA!CG:CG))</f>
        <v/>
      </c>
      <c r="AD52" s="140" t="str">
        <f>IF($B52=0,"",_xlfn.XLOOKUP($B52,INPUT_DATA!$BP:$BP,INPUT_DATA!CH:CH))</f>
        <v/>
      </c>
      <c r="AE52" s="140" t="str">
        <f>IF($B52=0,"",_xlfn.XLOOKUP($B52,INPUT_DATA!$BP:$BP,INPUT_DATA!CI:CI))</f>
        <v/>
      </c>
      <c r="AF52" s="140" t="str">
        <f>IF($B52=0,"",_xlfn.XLOOKUP($B52,INPUT_DATA!$BP:$BP,INPUT_DATA!CJ:CJ))</f>
        <v/>
      </c>
      <c r="AG52" s="1300" t="str">
        <f t="shared" si="11"/>
        <v/>
      </c>
      <c r="AH52" s="139" t="str">
        <f>IF($B52=0,"",_xlfn.XLOOKUP($B52,INPUT_DATA!$BP:$BP,INPUT_DATA!CK:CK))</f>
        <v/>
      </c>
      <c r="AI52" s="139" t="str">
        <f t="shared" si="18"/>
        <v/>
      </c>
      <c r="AJ52" s="1275" t="str">
        <f>IF($B52=0,"",_xlfn.XLOOKUP($B52,INPUT_DATA!$BP:$BP,INPUT_DATA!CL:CL))</f>
        <v/>
      </c>
      <c r="AK52" s="140" t="str">
        <f>IF($B52=0,"",_xlfn.XLOOKUP($B52,INPUT_DATA!$BP:$BP,INPUT_DATA!CM:CM))</f>
        <v/>
      </c>
      <c r="AL52" s="140" t="str">
        <f>IF($B52=0,"",_xlfn.XLOOKUP($B52,INPUT_DATA!$BP:$BP,INPUT_DATA!CN:CN))</f>
        <v/>
      </c>
      <c r="AM52" s="140" t="str">
        <f>IF($B52=0,"",_xlfn.XLOOKUP($B52,INPUT_DATA!$BP:$BP,INPUT_DATA!CO:CO))</f>
        <v/>
      </c>
      <c r="AN52" s="1300" t="str">
        <f t="shared" si="13"/>
        <v/>
      </c>
      <c r="AO52" s="139" t="str">
        <f>IF($B52=0,"",_xlfn.XLOOKUP($B52,INPUT_DATA!$BP:$BP,INPUT_DATA!CP:CP))</f>
        <v/>
      </c>
      <c r="AP52" s="139" t="str">
        <f t="shared" si="14"/>
        <v/>
      </c>
      <c r="AQ52" s="1275" t="str">
        <f>IF($B52=0,"",_xlfn.XLOOKUP($B52,INPUT_DATA!$BP:$BP,INPUT_DATA!CQ:CQ))</f>
        <v/>
      </c>
      <c r="AR52" s="139" t="str">
        <f t="shared" si="17"/>
        <v/>
      </c>
      <c r="AS52" s="1275" t="str">
        <f t="shared" si="15"/>
        <v/>
      </c>
    </row>
    <row r="53" spans="2:45">
      <c r="B53" s="137">
        <f>INPUT_DATA!BP44</f>
        <v>0</v>
      </c>
      <c r="C53" s="1291" t="str">
        <f>IF($B53=0,"",_xlfn.XLOOKUP($B53,INPUT_DATA!$BP:$BP,INPUT_DATA!BQ:BQ))</f>
        <v/>
      </c>
      <c r="D53" s="140" t="str">
        <f>IF($B53=0,"",_xlfn.XLOOKUP($B53,INPUT_DATA!$BP:$BP,INPUT_DATA!BR:BR))</f>
        <v/>
      </c>
      <c r="E53" s="140" t="str">
        <f>IF($B53=0,"",_xlfn.XLOOKUP($B53,INPUT_DATA!$BP:$BP,INPUT_DATA!BS:BS))</f>
        <v/>
      </c>
      <c r="F53" s="140" t="str">
        <f>IF($B53=0,"",_xlfn.XLOOKUP($B53,INPUT_DATA!$BP:$BP,INPUT_DATA!BT:BT))</f>
        <v/>
      </c>
      <c r="G53" s="140" t="str">
        <f t="shared" si="2"/>
        <v/>
      </c>
      <c r="H53" s="1291" t="str">
        <f>IF($B53=0,"",_xlfn.XLOOKUP($B53,INPUT_DATA!$BP:$BP,INPUT_DATA!BU:BU))</f>
        <v/>
      </c>
      <c r="I53" s="140" t="str">
        <f>IF($B53=0,"",_xlfn.XLOOKUP($B53,INPUT_DATA!$BP:$BP,INPUT_DATA!BV:BV))</f>
        <v/>
      </c>
      <c r="J53" s="140" t="str">
        <f>IF($B53=0,"",_xlfn.XLOOKUP($B53,INPUT_DATA!$BP:$BP,INPUT_DATA!BW:BW))</f>
        <v/>
      </c>
      <c r="K53" s="140" t="str">
        <f>IF($B53=0,"",_xlfn.XLOOKUP($B53,INPUT_DATA!$BP:$BP,INPUT_DATA!BX:BX))</f>
        <v/>
      </c>
      <c r="L53" s="140" t="str">
        <f t="shared" si="3"/>
        <v/>
      </c>
      <c r="M53" s="1291" t="str">
        <f>IF($B53=0,"",_xlfn.XLOOKUP($B53,INPUT_DATA!$BP:$BP,INPUT_DATA!BY:BY))</f>
        <v/>
      </c>
      <c r="N53" s="140" t="str">
        <f>IF($B53=0,"",_xlfn.XLOOKUP($B53,INPUT_DATA!$BP:$BP,INPUT_DATA!BZ:BZ))</f>
        <v/>
      </c>
      <c r="O53" s="140" t="str">
        <f>IF($B53=0,"",_xlfn.XLOOKUP($B53,INPUT_DATA!$BP:$BP,INPUT_DATA!CA:CA))</f>
        <v/>
      </c>
      <c r="P53" s="140" t="str">
        <f>IF($B53=0,"",_xlfn.XLOOKUP($B53,INPUT_DATA!$BP:$BP,INPUT_DATA!CB:CB))</f>
        <v/>
      </c>
      <c r="Q53" s="140" t="str">
        <f t="shared" si="4"/>
        <v/>
      </c>
      <c r="R53" s="1275" t="str">
        <f t="shared" si="5"/>
        <v/>
      </c>
      <c r="S53" s="139" t="str">
        <f t="shared" si="6"/>
        <v/>
      </c>
      <c r="T53" s="139" t="str">
        <f t="shared" si="7"/>
        <v/>
      </c>
      <c r="U53" s="1880" t="str">
        <f t="shared" si="8"/>
        <v/>
      </c>
      <c r="V53" s="139" t="str">
        <f t="shared" si="9"/>
        <v/>
      </c>
      <c r="W53" s="140" t="str">
        <f>IF($B53=0,"",_xlfn.XLOOKUP($B53,INPUT_DATA!$BP:$BP,INPUT_DATA!CC:CC))</f>
        <v/>
      </c>
      <c r="X53" s="140" t="str">
        <f>IF($B53=0,"",_xlfn.XLOOKUP($B53,INPUT_DATA!$BP:$BP,INPUT_DATA!CD:CD))</f>
        <v/>
      </c>
      <c r="Y53" s="140" t="str">
        <f>IF($B53=0,"",_xlfn.XLOOKUP($B53,INPUT_DATA!$BP:$BP,INPUT_DATA!CE:CE))</f>
        <v/>
      </c>
      <c r="Z53" s="1300" t="str">
        <f t="shared" si="10"/>
        <v/>
      </c>
      <c r="AA53" s="139" t="str">
        <f>IF($B53=0,"",_xlfn.XLOOKUP($B53,INPUT_DATA!$BP:$BP,INPUT_DATA!CF:CF))</f>
        <v/>
      </c>
      <c r="AB53" s="139" t="str">
        <f t="shared" si="19"/>
        <v/>
      </c>
      <c r="AC53" s="139" t="str">
        <f>IF($B53=0,"",_xlfn.XLOOKUP($B53,INPUT_DATA!$BP:$BP,INPUT_DATA!CG:CG))</f>
        <v/>
      </c>
      <c r="AD53" s="140" t="str">
        <f>IF($B53=0,"",_xlfn.XLOOKUP($B53,INPUT_DATA!$BP:$BP,INPUT_DATA!CH:CH))</f>
        <v/>
      </c>
      <c r="AE53" s="140" t="str">
        <f>IF($B53=0,"",_xlfn.XLOOKUP($B53,INPUT_DATA!$BP:$BP,INPUT_DATA!CI:CI))</f>
        <v/>
      </c>
      <c r="AF53" s="140" t="str">
        <f>IF($B53=0,"",_xlfn.XLOOKUP($B53,INPUT_DATA!$BP:$BP,INPUT_DATA!CJ:CJ))</f>
        <v/>
      </c>
      <c r="AG53" s="1300" t="str">
        <f t="shared" si="11"/>
        <v/>
      </c>
      <c r="AH53" s="139" t="str">
        <f>IF($B53=0,"",_xlfn.XLOOKUP($B53,INPUT_DATA!$BP:$BP,INPUT_DATA!CK:CK))</f>
        <v/>
      </c>
      <c r="AI53" s="139" t="str">
        <f t="shared" si="18"/>
        <v/>
      </c>
      <c r="AJ53" s="1275" t="str">
        <f>IF($B53=0,"",_xlfn.XLOOKUP($B53,INPUT_DATA!$BP:$BP,INPUT_DATA!CL:CL))</f>
        <v/>
      </c>
      <c r="AK53" s="140" t="str">
        <f>IF($B53=0,"",_xlfn.XLOOKUP($B53,INPUT_DATA!$BP:$BP,INPUT_DATA!CM:CM))</f>
        <v/>
      </c>
      <c r="AL53" s="140" t="str">
        <f>IF($B53=0,"",_xlfn.XLOOKUP($B53,INPUT_DATA!$BP:$BP,INPUT_DATA!CN:CN))</f>
        <v/>
      </c>
      <c r="AM53" s="140" t="str">
        <f>IF($B53=0,"",_xlfn.XLOOKUP($B53,INPUT_DATA!$BP:$BP,INPUT_DATA!CO:CO))</f>
        <v/>
      </c>
      <c r="AN53" s="1300" t="str">
        <f t="shared" si="13"/>
        <v/>
      </c>
      <c r="AO53" s="139" t="str">
        <f>IF($B53=0,"",_xlfn.XLOOKUP($B53,INPUT_DATA!$BP:$BP,INPUT_DATA!CP:CP))</f>
        <v/>
      </c>
      <c r="AP53" s="139" t="str">
        <f t="shared" si="14"/>
        <v/>
      </c>
      <c r="AQ53" s="1275" t="str">
        <f>IF($B53=0,"",_xlfn.XLOOKUP($B53,INPUT_DATA!$BP:$BP,INPUT_DATA!CQ:CQ))</f>
        <v/>
      </c>
      <c r="AR53" s="139" t="str">
        <f t="shared" si="17"/>
        <v/>
      </c>
      <c r="AS53" s="1275" t="str">
        <f t="shared" si="15"/>
        <v/>
      </c>
    </row>
    <row r="54" spans="2:45">
      <c r="B54" s="137">
        <f>INPUT_DATA!BP45</f>
        <v>0</v>
      </c>
      <c r="C54" s="1291" t="str">
        <f>IF($B54=0,"",_xlfn.XLOOKUP($B54,INPUT_DATA!$BP:$BP,INPUT_DATA!BQ:BQ))</f>
        <v/>
      </c>
      <c r="D54" s="140" t="str">
        <f>IF($B54=0,"",_xlfn.XLOOKUP($B54,INPUT_DATA!$BP:$BP,INPUT_DATA!BR:BR))</f>
        <v/>
      </c>
      <c r="E54" s="140" t="str">
        <f>IF($B54=0,"",_xlfn.XLOOKUP($B54,INPUT_DATA!$BP:$BP,INPUT_DATA!BS:BS))</f>
        <v/>
      </c>
      <c r="F54" s="140" t="str">
        <f>IF($B54=0,"",_xlfn.XLOOKUP($B54,INPUT_DATA!$BP:$BP,INPUT_DATA!BT:BT))</f>
        <v/>
      </c>
      <c r="G54" s="140" t="str">
        <f t="shared" si="2"/>
        <v/>
      </c>
      <c r="H54" s="1291" t="str">
        <f>IF($B54=0,"",_xlfn.XLOOKUP($B54,INPUT_DATA!$BP:$BP,INPUT_DATA!BU:BU))</f>
        <v/>
      </c>
      <c r="I54" s="140" t="str">
        <f>IF($B54=0,"",_xlfn.XLOOKUP($B54,INPUT_DATA!$BP:$BP,INPUT_DATA!BV:BV))</f>
        <v/>
      </c>
      <c r="J54" s="140" t="str">
        <f>IF($B54=0,"",_xlfn.XLOOKUP($B54,INPUT_DATA!$BP:$BP,INPUT_DATA!BW:BW))</f>
        <v/>
      </c>
      <c r="K54" s="140" t="str">
        <f>IF($B54=0,"",_xlfn.XLOOKUP($B54,INPUT_DATA!$BP:$BP,INPUT_DATA!BX:BX))</f>
        <v/>
      </c>
      <c r="L54" s="140" t="str">
        <f t="shared" si="3"/>
        <v/>
      </c>
      <c r="M54" s="1291" t="str">
        <f>IF($B54=0,"",_xlfn.XLOOKUP($B54,INPUT_DATA!$BP:$BP,INPUT_DATA!BY:BY))</f>
        <v/>
      </c>
      <c r="N54" s="140" t="str">
        <f>IF($B54=0,"",_xlfn.XLOOKUP($B54,INPUT_DATA!$BP:$BP,INPUT_DATA!BZ:BZ))</f>
        <v/>
      </c>
      <c r="O54" s="140" t="str">
        <f>IF($B54=0,"",_xlfn.XLOOKUP($B54,INPUT_DATA!$BP:$BP,INPUT_DATA!CA:CA))</f>
        <v/>
      </c>
      <c r="P54" s="140" t="str">
        <f>IF($B54=0,"",_xlfn.XLOOKUP($B54,INPUT_DATA!$BP:$BP,INPUT_DATA!CB:CB))</f>
        <v/>
      </c>
      <c r="Q54" s="140" t="str">
        <f t="shared" si="4"/>
        <v/>
      </c>
      <c r="R54" s="1275" t="str">
        <f t="shared" si="5"/>
        <v/>
      </c>
      <c r="S54" s="139" t="str">
        <f t="shared" si="6"/>
        <v/>
      </c>
      <c r="T54" s="139" t="str">
        <f t="shared" si="7"/>
        <v/>
      </c>
      <c r="U54" s="1880" t="str">
        <f t="shared" si="8"/>
        <v/>
      </c>
      <c r="V54" s="139" t="str">
        <f t="shared" si="9"/>
        <v/>
      </c>
      <c r="W54" s="140" t="str">
        <f>IF($B54=0,"",_xlfn.XLOOKUP($B54,INPUT_DATA!$BP:$BP,INPUT_DATA!CC:CC))</f>
        <v/>
      </c>
      <c r="X54" s="140" t="str">
        <f>IF($B54=0,"",_xlfn.XLOOKUP($B54,INPUT_DATA!$BP:$BP,INPUT_DATA!CD:CD))</f>
        <v/>
      </c>
      <c r="Y54" s="140" t="str">
        <f>IF($B54=0,"",_xlfn.XLOOKUP($B54,INPUT_DATA!$BP:$BP,INPUT_DATA!CE:CE))</f>
        <v/>
      </c>
      <c r="Z54" s="1300" t="str">
        <f t="shared" si="10"/>
        <v/>
      </c>
      <c r="AA54" s="139" t="str">
        <f>IF($B54=0,"",_xlfn.XLOOKUP($B54,INPUT_DATA!$BP:$BP,INPUT_DATA!CF:CF))</f>
        <v/>
      </c>
      <c r="AB54" s="139" t="str">
        <f t="shared" si="19"/>
        <v/>
      </c>
      <c r="AC54" s="139" t="str">
        <f>IF($B54=0,"",_xlfn.XLOOKUP($B54,INPUT_DATA!$BP:$BP,INPUT_DATA!CG:CG))</f>
        <v/>
      </c>
      <c r="AD54" s="140" t="str">
        <f>IF($B54=0,"",_xlfn.XLOOKUP($B54,INPUT_DATA!$BP:$BP,INPUT_DATA!CH:CH))</f>
        <v/>
      </c>
      <c r="AE54" s="140" t="str">
        <f>IF($B54=0,"",_xlfn.XLOOKUP($B54,INPUT_DATA!$BP:$BP,INPUT_DATA!CI:CI))</f>
        <v/>
      </c>
      <c r="AF54" s="140" t="str">
        <f>IF($B54=0,"",_xlfn.XLOOKUP($B54,INPUT_DATA!$BP:$BP,INPUT_DATA!CJ:CJ))</f>
        <v/>
      </c>
      <c r="AG54" s="1300" t="str">
        <f t="shared" si="11"/>
        <v/>
      </c>
      <c r="AH54" s="139" t="str">
        <f>IF($B54=0,"",_xlfn.XLOOKUP($B54,INPUT_DATA!$BP:$BP,INPUT_DATA!CK:CK))</f>
        <v/>
      </c>
      <c r="AI54" s="139" t="str">
        <f t="shared" si="18"/>
        <v/>
      </c>
      <c r="AJ54" s="1275" t="str">
        <f>IF($B54=0,"",_xlfn.XLOOKUP($B54,INPUT_DATA!$BP:$BP,INPUT_DATA!CL:CL))</f>
        <v/>
      </c>
      <c r="AK54" s="140" t="str">
        <f>IF($B54=0,"",_xlfn.XLOOKUP($B54,INPUT_DATA!$BP:$BP,INPUT_DATA!CM:CM))</f>
        <v/>
      </c>
      <c r="AL54" s="140" t="str">
        <f>IF($B54=0,"",_xlfn.XLOOKUP($B54,INPUT_DATA!$BP:$BP,INPUT_DATA!CN:CN))</f>
        <v/>
      </c>
      <c r="AM54" s="140" t="str">
        <f>IF($B54=0,"",_xlfn.XLOOKUP($B54,INPUT_DATA!$BP:$BP,INPUT_DATA!CO:CO))</f>
        <v/>
      </c>
      <c r="AN54" s="1300" t="str">
        <f t="shared" si="13"/>
        <v/>
      </c>
      <c r="AO54" s="139" t="str">
        <f>IF($B54=0,"",_xlfn.XLOOKUP($B54,INPUT_DATA!$BP:$BP,INPUT_DATA!CP:CP))</f>
        <v/>
      </c>
      <c r="AP54" s="139" t="str">
        <f t="shared" si="14"/>
        <v/>
      </c>
      <c r="AQ54" s="1275" t="str">
        <f>IF($B54=0,"",_xlfn.XLOOKUP($B54,INPUT_DATA!$BP:$BP,INPUT_DATA!CQ:CQ))</f>
        <v/>
      </c>
      <c r="AR54" s="139" t="str">
        <f t="shared" si="17"/>
        <v/>
      </c>
      <c r="AS54" s="1275" t="str">
        <f t="shared" si="15"/>
        <v/>
      </c>
    </row>
    <row r="55" spans="2:45">
      <c r="B55" s="137">
        <f>INPUT_DATA!BP46</f>
        <v>0</v>
      </c>
      <c r="C55" s="1291" t="str">
        <f>IF($B55=0,"",_xlfn.XLOOKUP($B55,INPUT_DATA!$BP:$BP,INPUT_DATA!BQ:BQ))</f>
        <v/>
      </c>
      <c r="D55" s="140" t="str">
        <f>IF($B55=0,"",_xlfn.XLOOKUP($B55,INPUT_DATA!$BP:$BP,INPUT_DATA!BR:BR))</f>
        <v/>
      </c>
      <c r="E55" s="140" t="str">
        <f>IF($B55=0,"",_xlfn.XLOOKUP($B55,INPUT_DATA!$BP:$BP,INPUT_DATA!BS:BS))</f>
        <v/>
      </c>
      <c r="F55" s="140" t="str">
        <f>IF($B55=0,"",_xlfn.XLOOKUP($B55,INPUT_DATA!$BP:$BP,INPUT_DATA!BT:BT))</f>
        <v/>
      </c>
      <c r="G55" s="140" t="str">
        <f t="shared" si="2"/>
        <v/>
      </c>
      <c r="H55" s="1291" t="str">
        <f>IF($B55=0,"",_xlfn.XLOOKUP($B55,INPUT_DATA!$BP:$BP,INPUT_DATA!BU:BU))</f>
        <v/>
      </c>
      <c r="I55" s="140" t="str">
        <f>IF($B55=0,"",_xlfn.XLOOKUP($B55,INPUT_DATA!$BP:$BP,INPUT_DATA!BV:BV))</f>
        <v/>
      </c>
      <c r="J55" s="140" t="str">
        <f>IF($B55=0,"",_xlfn.XLOOKUP($B55,INPUT_DATA!$BP:$BP,INPUT_DATA!BW:BW))</f>
        <v/>
      </c>
      <c r="K55" s="140" t="str">
        <f>IF($B55=0,"",_xlfn.XLOOKUP($B55,INPUT_DATA!$BP:$BP,INPUT_DATA!BX:BX))</f>
        <v/>
      </c>
      <c r="L55" s="140" t="str">
        <f t="shared" si="3"/>
        <v/>
      </c>
      <c r="M55" s="1291" t="str">
        <f>IF($B55=0,"",_xlfn.XLOOKUP($B55,INPUT_DATA!$BP:$BP,INPUT_DATA!BY:BY))</f>
        <v/>
      </c>
      <c r="N55" s="140" t="str">
        <f>IF($B55=0,"",_xlfn.XLOOKUP($B55,INPUT_DATA!$BP:$BP,INPUT_DATA!BZ:BZ))</f>
        <v/>
      </c>
      <c r="O55" s="140" t="str">
        <f>IF($B55=0,"",_xlfn.XLOOKUP($B55,INPUT_DATA!$BP:$BP,INPUT_DATA!CA:CA))</f>
        <v/>
      </c>
      <c r="P55" s="140" t="str">
        <f>IF($B55=0,"",_xlfn.XLOOKUP($B55,INPUT_DATA!$BP:$BP,INPUT_DATA!CB:CB))</f>
        <v/>
      </c>
      <c r="Q55" s="140" t="str">
        <f t="shared" si="4"/>
        <v/>
      </c>
      <c r="R55" s="1275" t="str">
        <f t="shared" si="5"/>
        <v/>
      </c>
      <c r="S55" s="139" t="str">
        <f t="shared" si="6"/>
        <v/>
      </c>
      <c r="T55" s="139" t="str">
        <f t="shared" si="7"/>
        <v/>
      </c>
      <c r="U55" s="1880" t="str">
        <f t="shared" si="8"/>
        <v/>
      </c>
      <c r="V55" s="139" t="str">
        <f t="shared" si="9"/>
        <v/>
      </c>
      <c r="W55" s="140" t="str">
        <f>IF($B55=0,"",_xlfn.XLOOKUP($B55,INPUT_DATA!$BP:$BP,INPUT_DATA!CC:CC))</f>
        <v/>
      </c>
      <c r="X55" s="140" t="str">
        <f>IF($B55=0,"",_xlfn.XLOOKUP($B55,INPUT_DATA!$BP:$BP,INPUT_DATA!CD:CD))</f>
        <v/>
      </c>
      <c r="Y55" s="140" t="str">
        <f>IF($B55=0,"",_xlfn.XLOOKUP($B55,INPUT_DATA!$BP:$BP,INPUT_DATA!CE:CE))</f>
        <v/>
      </c>
      <c r="Z55" s="1300" t="str">
        <f t="shared" si="10"/>
        <v/>
      </c>
      <c r="AA55" s="139" t="str">
        <f>IF($B55=0,"",_xlfn.XLOOKUP($B55,INPUT_DATA!$BP:$BP,INPUT_DATA!CF:CF))</f>
        <v/>
      </c>
      <c r="AB55" s="139" t="str">
        <f t="shared" si="19"/>
        <v/>
      </c>
      <c r="AC55" s="139" t="str">
        <f>IF($B55=0,"",_xlfn.XLOOKUP($B55,INPUT_DATA!$BP:$BP,INPUT_DATA!CG:CG))</f>
        <v/>
      </c>
      <c r="AD55" s="140" t="str">
        <f>IF($B55=0,"",_xlfn.XLOOKUP($B55,INPUT_DATA!$BP:$BP,INPUT_DATA!CH:CH))</f>
        <v/>
      </c>
      <c r="AE55" s="140" t="str">
        <f>IF($B55=0,"",_xlfn.XLOOKUP($B55,INPUT_DATA!$BP:$BP,INPUT_DATA!CI:CI))</f>
        <v/>
      </c>
      <c r="AF55" s="140" t="str">
        <f>IF($B55=0,"",_xlfn.XLOOKUP($B55,INPUT_DATA!$BP:$BP,INPUT_DATA!CJ:CJ))</f>
        <v/>
      </c>
      <c r="AG55" s="1300" t="str">
        <f t="shared" si="11"/>
        <v/>
      </c>
      <c r="AH55" s="139" t="str">
        <f>IF($B55=0,"",_xlfn.XLOOKUP($B55,INPUT_DATA!$BP:$BP,INPUT_DATA!CK:CK))</f>
        <v/>
      </c>
      <c r="AI55" s="139" t="str">
        <f t="shared" si="18"/>
        <v/>
      </c>
      <c r="AJ55" s="1275" t="str">
        <f>IF($B55=0,"",_xlfn.XLOOKUP($B55,INPUT_DATA!$BP:$BP,INPUT_DATA!CL:CL))</f>
        <v/>
      </c>
      <c r="AK55" s="140" t="str">
        <f>IF($B55=0,"",_xlfn.XLOOKUP($B55,INPUT_DATA!$BP:$BP,INPUT_DATA!CM:CM))</f>
        <v/>
      </c>
      <c r="AL55" s="140" t="str">
        <f>IF($B55=0,"",_xlfn.XLOOKUP($B55,INPUT_DATA!$BP:$BP,INPUT_DATA!CN:CN))</f>
        <v/>
      </c>
      <c r="AM55" s="140" t="str">
        <f>IF($B55=0,"",_xlfn.XLOOKUP($B55,INPUT_DATA!$BP:$BP,INPUT_DATA!CO:CO))</f>
        <v/>
      </c>
      <c r="AN55" s="1300" t="str">
        <f t="shared" si="13"/>
        <v/>
      </c>
      <c r="AO55" s="139" t="str">
        <f>IF($B55=0,"",_xlfn.XLOOKUP($B55,INPUT_DATA!$BP:$BP,INPUT_DATA!CP:CP))</f>
        <v/>
      </c>
      <c r="AP55" s="139" t="str">
        <f t="shared" si="14"/>
        <v/>
      </c>
      <c r="AQ55" s="1275" t="str">
        <f>IF($B55=0,"",_xlfn.XLOOKUP($B55,INPUT_DATA!$BP:$BP,INPUT_DATA!CQ:CQ))</f>
        <v/>
      </c>
      <c r="AR55" s="139" t="str">
        <f t="shared" si="17"/>
        <v/>
      </c>
      <c r="AS55" s="1275" t="str">
        <f t="shared" si="15"/>
        <v/>
      </c>
    </row>
    <row r="56" spans="2:45">
      <c r="B56" s="137">
        <f>INPUT_DATA!BP47</f>
        <v>0</v>
      </c>
      <c r="C56" s="1291" t="str">
        <f>IF($B56=0,"",_xlfn.XLOOKUP($B56,INPUT_DATA!$BP:$BP,INPUT_DATA!BQ:BQ))</f>
        <v/>
      </c>
      <c r="D56" s="140" t="str">
        <f>IF($B56=0,"",_xlfn.XLOOKUP($B56,INPUT_DATA!$BP:$BP,INPUT_DATA!BR:BR))</f>
        <v/>
      </c>
      <c r="E56" s="140" t="str">
        <f>IF($B56=0,"",_xlfn.XLOOKUP($B56,INPUT_DATA!$BP:$BP,INPUT_DATA!BS:BS))</f>
        <v/>
      </c>
      <c r="F56" s="140" t="str">
        <f>IF($B56=0,"",_xlfn.XLOOKUP($B56,INPUT_DATA!$BP:$BP,INPUT_DATA!BT:BT))</f>
        <v/>
      </c>
      <c r="G56" s="140" t="str">
        <f t="shared" si="2"/>
        <v/>
      </c>
      <c r="H56" s="1291" t="str">
        <f>IF($B56=0,"",_xlfn.XLOOKUP($B56,INPUT_DATA!$BP:$BP,INPUT_DATA!BU:BU))</f>
        <v/>
      </c>
      <c r="I56" s="140" t="str">
        <f>IF($B56=0,"",_xlfn.XLOOKUP($B56,INPUT_DATA!$BP:$BP,INPUT_DATA!BV:BV))</f>
        <v/>
      </c>
      <c r="J56" s="140" t="str">
        <f>IF($B56=0,"",_xlfn.XLOOKUP($B56,INPUT_DATA!$BP:$BP,INPUT_DATA!BW:BW))</f>
        <v/>
      </c>
      <c r="K56" s="140" t="str">
        <f>IF($B56=0,"",_xlfn.XLOOKUP($B56,INPUT_DATA!$BP:$BP,INPUT_DATA!BX:BX))</f>
        <v/>
      </c>
      <c r="L56" s="140" t="str">
        <f t="shared" si="3"/>
        <v/>
      </c>
      <c r="M56" s="1291" t="str">
        <f>IF($B56=0,"",_xlfn.XLOOKUP($B56,INPUT_DATA!$BP:$BP,INPUT_DATA!BY:BY))</f>
        <v/>
      </c>
      <c r="N56" s="140" t="str">
        <f>IF($B56=0,"",_xlfn.XLOOKUP($B56,INPUT_DATA!$BP:$BP,INPUT_DATA!BZ:BZ))</f>
        <v/>
      </c>
      <c r="O56" s="140" t="str">
        <f>IF($B56=0,"",_xlfn.XLOOKUP($B56,INPUT_DATA!$BP:$BP,INPUT_DATA!CA:CA))</f>
        <v/>
      </c>
      <c r="P56" s="140" t="str">
        <f>IF($B56=0,"",_xlfn.XLOOKUP($B56,INPUT_DATA!$BP:$BP,INPUT_DATA!CB:CB))</f>
        <v/>
      </c>
      <c r="Q56" s="140" t="str">
        <f t="shared" si="4"/>
        <v/>
      </c>
      <c r="R56" s="1275" t="str">
        <f t="shared" si="5"/>
        <v/>
      </c>
      <c r="S56" s="139" t="str">
        <f t="shared" si="6"/>
        <v/>
      </c>
      <c r="T56" s="139" t="str">
        <f t="shared" si="7"/>
        <v/>
      </c>
      <c r="U56" s="1880" t="str">
        <f t="shared" si="8"/>
        <v/>
      </c>
      <c r="V56" s="139" t="str">
        <f t="shared" si="9"/>
        <v/>
      </c>
      <c r="W56" s="140" t="str">
        <f>IF($B56=0,"",_xlfn.XLOOKUP($B56,INPUT_DATA!$BP:$BP,INPUT_DATA!CC:CC))</f>
        <v/>
      </c>
      <c r="X56" s="140" t="str">
        <f>IF($B56=0,"",_xlfn.XLOOKUP($B56,INPUT_DATA!$BP:$BP,INPUT_DATA!CD:CD))</f>
        <v/>
      </c>
      <c r="Y56" s="140" t="str">
        <f>IF($B56=0,"",_xlfn.XLOOKUP($B56,INPUT_DATA!$BP:$BP,INPUT_DATA!CE:CE))</f>
        <v/>
      </c>
      <c r="Z56" s="1300" t="str">
        <f t="shared" si="10"/>
        <v/>
      </c>
      <c r="AA56" s="139" t="str">
        <f>IF($B56=0,"",_xlfn.XLOOKUP($B56,INPUT_DATA!$BP:$BP,INPUT_DATA!CF:CF))</f>
        <v/>
      </c>
      <c r="AB56" s="139" t="str">
        <f t="shared" si="19"/>
        <v/>
      </c>
      <c r="AC56" s="139" t="str">
        <f>IF($B56=0,"",_xlfn.XLOOKUP($B56,INPUT_DATA!$BP:$BP,INPUT_DATA!CG:CG))</f>
        <v/>
      </c>
      <c r="AD56" s="140" t="str">
        <f>IF($B56=0,"",_xlfn.XLOOKUP($B56,INPUT_DATA!$BP:$BP,INPUT_DATA!CH:CH))</f>
        <v/>
      </c>
      <c r="AE56" s="140" t="str">
        <f>IF($B56=0,"",_xlfn.XLOOKUP($B56,INPUT_DATA!$BP:$BP,INPUT_DATA!CI:CI))</f>
        <v/>
      </c>
      <c r="AF56" s="140" t="str">
        <f>IF($B56=0,"",_xlfn.XLOOKUP($B56,INPUT_DATA!$BP:$BP,INPUT_DATA!CJ:CJ))</f>
        <v/>
      </c>
      <c r="AG56" s="1300" t="str">
        <f t="shared" si="11"/>
        <v/>
      </c>
      <c r="AH56" s="139" t="str">
        <f>IF($B56=0,"",_xlfn.XLOOKUP($B56,INPUT_DATA!$BP:$BP,INPUT_DATA!CK:CK))</f>
        <v/>
      </c>
      <c r="AI56" s="139" t="str">
        <f t="shared" si="18"/>
        <v/>
      </c>
      <c r="AJ56" s="1275" t="str">
        <f>IF($B56=0,"",_xlfn.XLOOKUP($B56,INPUT_DATA!$BP:$BP,INPUT_DATA!CL:CL))</f>
        <v/>
      </c>
      <c r="AK56" s="140" t="str">
        <f>IF($B56=0,"",_xlfn.XLOOKUP($B56,INPUT_DATA!$BP:$BP,INPUT_DATA!CM:CM))</f>
        <v/>
      </c>
      <c r="AL56" s="140" t="str">
        <f>IF($B56=0,"",_xlfn.XLOOKUP($B56,INPUT_DATA!$BP:$BP,INPUT_DATA!CN:CN))</f>
        <v/>
      </c>
      <c r="AM56" s="140" t="str">
        <f>IF($B56=0,"",_xlfn.XLOOKUP($B56,INPUT_DATA!$BP:$BP,INPUT_DATA!CO:CO))</f>
        <v/>
      </c>
      <c r="AN56" s="1300" t="str">
        <f t="shared" si="13"/>
        <v/>
      </c>
      <c r="AO56" s="139" t="str">
        <f>IF($B56=0,"",_xlfn.XLOOKUP($B56,INPUT_DATA!$BP:$BP,INPUT_DATA!CP:CP))</f>
        <v/>
      </c>
      <c r="AP56" s="139" t="str">
        <f t="shared" si="14"/>
        <v/>
      </c>
      <c r="AQ56" s="1275" t="str">
        <f>IF($B56=0,"",_xlfn.XLOOKUP($B56,INPUT_DATA!$BP:$BP,INPUT_DATA!CQ:CQ))</f>
        <v/>
      </c>
      <c r="AR56" s="139" t="str">
        <f t="shared" si="17"/>
        <v/>
      </c>
      <c r="AS56" s="1275" t="str">
        <f t="shared" si="15"/>
        <v/>
      </c>
    </row>
    <row r="57" spans="2:45">
      <c r="B57" s="137">
        <f>INPUT_DATA!BP48</f>
        <v>0</v>
      </c>
      <c r="C57" s="1291" t="str">
        <f>IF($B57=0,"",_xlfn.XLOOKUP($B57,INPUT_DATA!$BP:$BP,INPUT_DATA!BQ:BQ))</f>
        <v/>
      </c>
      <c r="D57" s="140" t="str">
        <f>IF($B57=0,"",_xlfn.XLOOKUP($B57,INPUT_DATA!$BP:$BP,INPUT_DATA!BR:BR))</f>
        <v/>
      </c>
      <c r="E57" s="140" t="str">
        <f>IF($B57=0,"",_xlfn.XLOOKUP($B57,INPUT_DATA!$BP:$BP,INPUT_DATA!BS:BS))</f>
        <v/>
      </c>
      <c r="F57" s="140" t="str">
        <f>IF($B57=0,"",_xlfn.XLOOKUP($B57,INPUT_DATA!$BP:$BP,INPUT_DATA!BT:BT))</f>
        <v/>
      </c>
      <c r="G57" s="140" t="str">
        <f t="shared" si="2"/>
        <v/>
      </c>
      <c r="H57" s="1291" t="str">
        <f>IF($B57=0,"",_xlfn.XLOOKUP($B57,INPUT_DATA!$BP:$BP,INPUT_DATA!BU:BU))</f>
        <v/>
      </c>
      <c r="I57" s="140" t="str">
        <f>IF($B57=0,"",_xlfn.XLOOKUP($B57,INPUT_DATA!$BP:$BP,INPUT_DATA!BV:BV))</f>
        <v/>
      </c>
      <c r="J57" s="140" t="str">
        <f>IF($B57=0,"",_xlfn.XLOOKUP($B57,INPUT_DATA!$BP:$BP,INPUT_DATA!BW:BW))</f>
        <v/>
      </c>
      <c r="K57" s="140" t="str">
        <f>IF($B57=0,"",_xlfn.XLOOKUP($B57,INPUT_DATA!$BP:$BP,INPUT_DATA!BX:BX))</f>
        <v/>
      </c>
      <c r="L57" s="140" t="str">
        <f t="shared" si="3"/>
        <v/>
      </c>
      <c r="M57" s="1291" t="str">
        <f>IF($B57=0,"",_xlfn.XLOOKUP($B57,INPUT_DATA!$BP:$BP,INPUT_DATA!BY:BY))</f>
        <v/>
      </c>
      <c r="N57" s="140" t="str">
        <f>IF($B57=0,"",_xlfn.XLOOKUP($B57,INPUT_DATA!$BP:$BP,INPUT_DATA!BZ:BZ))</f>
        <v/>
      </c>
      <c r="O57" s="140" t="str">
        <f>IF($B57=0,"",_xlfn.XLOOKUP($B57,INPUT_DATA!$BP:$BP,INPUT_DATA!CA:CA))</f>
        <v/>
      </c>
      <c r="P57" s="140" t="str">
        <f>IF($B57=0,"",_xlfn.XLOOKUP($B57,INPUT_DATA!$BP:$BP,INPUT_DATA!CB:CB))</f>
        <v/>
      </c>
      <c r="Q57" s="140" t="str">
        <f t="shared" si="4"/>
        <v/>
      </c>
      <c r="R57" s="1275" t="str">
        <f t="shared" si="5"/>
        <v/>
      </c>
      <c r="S57" s="139" t="str">
        <f t="shared" si="6"/>
        <v/>
      </c>
      <c r="T57" s="139" t="str">
        <f t="shared" si="7"/>
        <v/>
      </c>
      <c r="U57" s="1880" t="str">
        <f t="shared" si="8"/>
        <v/>
      </c>
      <c r="V57" s="139" t="str">
        <f t="shared" si="9"/>
        <v/>
      </c>
      <c r="W57" s="140" t="str">
        <f>IF($B57=0,"",_xlfn.XLOOKUP($B57,INPUT_DATA!$BP:$BP,INPUT_DATA!CC:CC))</f>
        <v/>
      </c>
      <c r="X57" s="140" t="str">
        <f>IF($B57=0,"",_xlfn.XLOOKUP($B57,INPUT_DATA!$BP:$BP,INPUT_DATA!CD:CD))</f>
        <v/>
      </c>
      <c r="Y57" s="140" t="str">
        <f>IF($B57=0,"",_xlfn.XLOOKUP($B57,INPUT_DATA!$BP:$BP,INPUT_DATA!CE:CE))</f>
        <v/>
      </c>
      <c r="Z57" s="1300" t="str">
        <f t="shared" si="10"/>
        <v/>
      </c>
      <c r="AA57" s="139" t="str">
        <f>IF($B57=0,"",_xlfn.XLOOKUP($B57,INPUT_DATA!$BP:$BP,INPUT_DATA!CF:CF))</f>
        <v/>
      </c>
      <c r="AB57" s="139" t="str">
        <f t="shared" si="19"/>
        <v/>
      </c>
      <c r="AC57" s="139" t="str">
        <f>IF($B57=0,"",_xlfn.XLOOKUP($B57,INPUT_DATA!$BP:$BP,INPUT_DATA!CG:CG))</f>
        <v/>
      </c>
      <c r="AD57" s="140" t="str">
        <f>IF($B57=0,"",_xlfn.XLOOKUP($B57,INPUT_DATA!$BP:$BP,INPUT_DATA!CH:CH))</f>
        <v/>
      </c>
      <c r="AE57" s="140" t="str">
        <f>IF($B57=0,"",_xlfn.XLOOKUP($B57,INPUT_DATA!$BP:$BP,INPUT_DATA!CI:CI))</f>
        <v/>
      </c>
      <c r="AF57" s="140" t="str">
        <f>IF($B57=0,"",_xlfn.XLOOKUP($B57,INPUT_DATA!$BP:$BP,INPUT_DATA!CJ:CJ))</f>
        <v/>
      </c>
      <c r="AG57" s="1300" t="str">
        <f t="shared" si="11"/>
        <v/>
      </c>
      <c r="AH57" s="139" t="str">
        <f>IF($B57=0,"",_xlfn.XLOOKUP($B57,INPUT_DATA!$BP:$BP,INPUT_DATA!CK:CK))</f>
        <v/>
      </c>
      <c r="AI57" s="139" t="str">
        <f t="shared" si="18"/>
        <v/>
      </c>
      <c r="AJ57" s="1275" t="str">
        <f>IF($B57=0,"",_xlfn.XLOOKUP($B57,INPUT_DATA!$BP:$BP,INPUT_DATA!CL:CL))</f>
        <v/>
      </c>
      <c r="AK57" s="140" t="str">
        <f>IF($B57=0,"",_xlfn.XLOOKUP($B57,INPUT_DATA!$BP:$BP,INPUT_DATA!CM:CM))</f>
        <v/>
      </c>
      <c r="AL57" s="140" t="str">
        <f>IF($B57=0,"",_xlfn.XLOOKUP($B57,INPUT_DATA!$BP:$BP,INPUT_DATA!CN:CN))</f>
        <v/>
      </c>
      <c r="AM57" s="140" t="str">
        <f>IF($B57=0,"",_xlfn.XLOOKUP($B57,INPUT_DATA!$BP:$BP,INPUT_DATA!CO:CO))</f>
        <v/>
      </c>
      <c r="AN57" s="1300" t="str">
        <f t="shared" si="13"/>
        <v/>
      </c>
      <c r="AO57" s="139" t="str">
        <f>IF($B57=0,"",_xlfn.XLOOKUP($B57,INPUT_DATA!$BP:$BP,INPUT_DATA!CP:CP))</f>
        <v/>
      </c>
      <c r="AP57" s="139" t="str">
        <f t="shared" si="14"/>
        <v/>
      </c>
      <c r="AQ57" s="1275" t="str">
        <f>IF($B57=0,"",_xlfn.XLOOKUP($B57,INPUT_DATA!$BP:$BP,INPUT_DATA!CQ:CQ))</f>
        <v/>
      </c>
      <c r="AR57" s="139" t="str">
        <f t="shared" si="17"/>
        <v/>
      </c>
      <c r="AS57" s="1275" t="str">
        <f t="shared" si="15"/>
        <v/>
      </c>
    </row>
    <row r="58" spans="2:45">
      <c r="B58" s="137">
        <f>INPUT_DATA!BP49</f>
        <v>0</v>
      </c>
      <c r="C58" s="1291" t="str">
        <f>IF($B58=0,"",_xlfn.XLOOKUP($B58,INPUT_DATA!$BP:$BP,INPUT_DATA!BQ:BQ))</f>
        <v/>
      </c>
      <c r="D58" s="140" t="str">
        <f>IF($B58=0,"",_xlfn.XLOOKUP($B58,INPUT_DATA!$BP:$BP,INPUT_DATA!BR:BR))</f>
        <v/>
      </c>
      <c r="E58" s="140" t="str">
        <f>IF($B58=0,"",_xlfn.XLOOKUP($B58,INPUT_DATA!$BP:$BP,INPUT_DATA!BS:BS))</f>
        <v/>
      </c>
      <c r="F58" s="140" t="str">
        <f>IF($B58=0,"",_xlfn.XLOOKUP($B58,INPUT_DATA!$BP:$BP,INPUT_DATA!BT:BT))</f>
        <v/>
      </c>
      <c r="G58" s="140" t="str">
        <f t="shared" si="2"/>
        <v/>
      </c>
      <c r="H58" s="1291" t="str">
        <f>IF($B58=0,"",_xlfn.XLOOKUP($B58,INPUT_DATA!$BP:$BP,INPUT_DATA!BU:BU))</f>
        <v/>
      </c>
      <c r="I58" s="140" t="str">
        <f>IF($B58=0,"",_xlfn.XLOOKUP($B58,INPUT_DATA!$BP:$BP,INPUT_DATA!BV:BV))</f>
        <v/>
      </c>
      <c r="J58" s="140" t="str">
        <f>IF($B58=0,"",_xlfn.XLOOKUP($B58,INPUT_DATA!$BP:$BP,INPUT_DATA!BW:BW))</f>
        <v/>
      </c>
      <c r="K58" s="140" t="str">
        <f>IF($B58=0,"",_xlfn.XLOOKUP($B58,INPUT_DATA!$BP:$BP,INPUT_DATA!BX:BX))</f>
        <v/>
      </c>
      <c r="L58" s="140" t="str">
        <f t="shared" si="3"/>
        <v/>
      </c>
      <c r="M58" s="1291" t="str">
        <f>IF($B58=0,"",_xlfn.XLOOKUP($B58,INPUT_DATA!$BP:$BP,INPUT_DATA!BY:BY))</f>
        <v/>
      </c>
      <c r="N58" s="140" t="str">
        <f>IF($B58=0,"",_xlfn.XLOOKUP($B58,INPUT_DATA!$BP:$BP,INPUT_DATA!BZ:BZ))</f>
        <v/>
      </c>
      <c r="O58" s="140" t="str">
        <f>IF($B58=0,"",_xlfn.XLOOKUP($B58,INPUT_DATA!$BP:$BP,INPUT_DATA!CA:CA))</f>
        <v/>
      </c>
      <c r="P58" s="140" t="str">
        <f>IF($B58=0,"",_xlfn.XLOOKUP($B58,INPUT_DATA!$BP:$BP,INPUT_DATA!CB:CB))</f>
        <v/>
      </c>
      <c r="Q58" s="140" t="str">
        <f t="shared" si="4"/>
        <v/>
      </c>
      <c r="R58" s="1275" t="str">
        <f t="shared" si="5"/>
        <v/>
      </c>
      <c r="S58" s="139" t="str">
        <f t="shared" si="6"/>
        <v/>
      </c>
      <c r="T58" s="139" t="str">
        <f t="shared" si="7"/>
        <v/>
      </c>
      <c r="U58" s="1880" t="str">
        <f t="shared" si="8"/>
        <v/>
      </c>
      <c r="V58" s="139" t="str">
        <f t="shared" si="9"/>
        <v/>
      </c>
      <c r="W58" s="140" t="str">
        <f>IF($B58=0,"",_xlfn.XLOOKUP($B58,INPUT_DATA!$BP:$BP,INPUT_DATA!CC:CC))</f>
        <v/>
      </c>
      <c r="X58" s="140" t="str">
        <f>IF($B58=0,"",_xlfn.XLOOKUP($B58,INPUT_DATA!$BP:$BP,INPUT_DATA!CD:CD))</f>
        <v/>
      </c>
      <c r="Y58" s="140" t="str">
        <f>IF($B58=0,"",_xlfn.XLOOKUP($B58,INPUT_DATA!$BP:$BP,INPUT_DATA!CE:CE))</f>
        <v/>
      </c>
      <c r="Z58" s="1300" t="str">
        <f t="shared" si="10"/>
        <v/>
      </c>
      <c r="AA58" s="139" t="str">
        <f>IF($B58=0,"",_xlfn.XLOOKUP($B58,INPUT_DATA!$BP:$BP,INPUT_DATA!CF:CF))</f>
        <v/>
      </c>
      <c r="AB58" s="139" t="str">
        <f t="shared" si="19"/>
        <v/>
      </c>
      <c r="AC58" s="139" t="str">
        <f>IF($B58=0,"",_xlfn.XLOOKUP($B58,INPUT_DATA!$BP:$BP,INPUT_DATA!CG:CG))</f>
        <v/>
      </c>
      <c r="AD58" s="140" t="str">
        <f>IF($B58=0,"",_xlfn.XLOOKUP($B58,INPUT_DATA!$BP:$BP,INPUT_DATA!CH:CH))</f>
        <v/>
      </c>
      <c r="AE58" s="140" t="str">
        <f>IF($B58=0,"",_xlfn.XLOOKUP($B58,INPUT_DATA!$BP:$BP,INPUT_DATA!CI:CI))</f>
        <v/>
      </c>
      <c r="AF58" s="140" t="str">
        <f>IF($B58=0,"",_xlfn.XLOOKUP($B58,INPUT_DATA!$BP:$BP,INPUT_DATA!CJ:CJ))</f>
        <v/>
      </c>
      <c r="AG58" s="1300" t="str">
        <f t="shared" si="11"/>
        <v/>
      </c>
      <c r="AH58" s="139" t="str">
        <f>IF($B58=0,"",_xlfn.XLOOKUP($B58,INPUT_DATA!$BP:$BP,INPUT_DATA!CK:CK))</f>
        <v/>
      </c>
      <c r="AI58" s="139" t="str">
        <f t="shared" si="18"/>
        <v/>
      </c>
      <c r="AJ58" s="1275" t="str">
        <f>IF($B58=0,"",_xlfn.XLOOKUP($B58,INPUT_DATA!$BP:$BP,INPUT_DATA!CL:CL))</f>
        <v/>
      </c>
      <c r="AK58" s="140" t="str">
        <f>IF($B58=0,"",_xlfn.XLOOKUP($B58,INPUT_DATA!$BP:$BP,INPUT_DATA!CM:CM))</f>
        <v/>
      </c>
      <c r="AL58" s="140" t="str">
        <f>IF($B58=0,"",_xlfn.XLOOKUP($B58,INPUT_DATA!$BP:$BP,INPUT_DATA!CN:CN))</f>
        <v/>
      </c>
      <c r="AM58" s="140" t="str">
        <f>IF($B58=0,"",_xlfn.XLOOKUP($B58,INPUT_DATA!$BP:$BP,INPUT_DATA!CO:CO))</f>
        <v/>
      </c>
      <c r="AN58" s="1300" t="str">
        <f t="shared" si="13"/>
        <v/>
      </c>
      <c r="AO58" s="139" t="str">
        <f>IF($B58=0,"",_xlfn.XLOOKUP($B58,INPUT_DATA!$BP:$BP,INPUT_DATA!CP:CP))</f>
        <v/>
      </c>
      <c r="AP58" s="139" t="str">
        <f t="shared" si="14"/>
        <v/>
      </c>
      <c r="AQ58" s="1275" t="str">
        <f>IF($B58=0,"",_xlfn.XLOOKUP($B58,INPUT_DATA!$BP:$BP,INPUT_DATA!CQ:CQ))</f>
        <v/>
      </c>
      <c r="AR58" s="139" t="str">
        <f t="shared" si="17"/>
        <v/>
      </c>
      <c r="AS58" s="1275" t="str">
        <f t="shared" si="15"/>
        <v/>
      </c>
    </row>
    <row r="59" spans="2:45">
      <c r="B59" s="137">
        <f>INPUT_DATA!BP50</f>
        <v>0</v>
      </c>
      <c r="C59" s="1291" t="str">
        <f>IF($B59=0,"",_xlfn.XLOOKUP($B59,INPUT_DATA!$BP:$BP,INPUT_DATA!BQ:BQ))</f>
        <v/>
      </c>
      <c r="D59" s="140" t="str">
        <f>IF($B59=0,"",_xlfn.XLOOKUP($B59,INPUT_DATA!$BP:$BP,INPUT_DATA!BR:BR))</f>
        <v/>
      </c>
      <c r="E59" s="140" t="str">
        <f>IF($B59=0,"",_xlfn.XLOOKUP($B59,INPUT_DATA!$BP:$BP,INPUT_DATA!BS:BS))</f>
        <v/>
      </c>
      <c r="F59" s="140" t="str">
        <f>IF($B59=0,"",_xlfn.XLOOKUP($B59,INPUT_DATA!$BP:$BP,INPUT_DATA!BT:BT))</f>
        <v/>
      </c>
      <c r="G59" s="140" t="str">
        <f t="shared" si="2"/>
        <v/>
      </c>
      <c r="H59" s="1291" t="str">
        <f>IF($B59=0,"",_xlfn.XLOOKUP($B59,INPUT_DATA!$BP:$BP,INPUT_DATA!BU:BU))</f>
        <v/>
      </c>
      <c r="I59" s="140" t="str">
        <f>IF($B59=0,"",_xlfn.XLOOKUP($B59,INPUT_DATA!$BP:$BP,INPUT_DATA!BV:BV))</f>
        <v/>
      </c>
      <c r="J59" s="140" t="str">
        <f>IF($B59=0,"",_xlfn.XLOOKUP($B59,INPUT_DATA!$BP:$BP,INPUT_DATA!BW:BW))</f>
        <v/>
      </c>
      <c r="K59" s="140" t="str">
        <f>IF($B59=0,"",_xlfn.XLOOKUP($B59,INPUT_DATA!$BP:$BP,INPUT_DATA!BX:BX))</f>
        <v/>
      </c>
      <c r="L59" s="140" t="str">
        <f t="shared" si="3"/>
        <v/>
      </c>
      <c r="M59" s="1291" t="str">
        <f>IF($B59=0,"",_xlfn.XLOOKUP($B59,INPUT_DATA!$BP:$BP,INPUT_DATA!BY:BY))</f>
        <v/>
      </c>
      <c r="N59" s="140" t="str">
        <f>IF($B59=0,"",_xlfn.XLOOKUP($B59,INPUT_DATA!$BP:$BP,INPUT_DATA!BZ:BZ))</f>
        <v/>
      </c>
      <c r="O59" s="140" t="str">
        <f>IF($B59=0,"",_xlfn.XLOOKUP($B59,INPUT_DATA!$BP:$BP,INPUT_DATA!CA:CA))</f>
        <v/>
      </c>
      <c r="P59" s="140" t="str">
        <f>IF($B59=0,"",_xlfn.XLOOKUP($B59,INPUT_DATA!$BP:$BP,INPUT_DATA!CB:CB))</f>
        <v/>
      </c>
      <c r="Q59" s="140" t="str">
        <f t="shared" si="4"/>
        <v/>
      </c>
      <c r="R59" s="1275" t="str">
        <f t="shared" si="5"/>
        <v/>
      </c>
      <c r="S59" s="139" t="str">
        <f t="shared" si="6"/>
        <v/>
      </c>
      <c r="T59" s="139" t="str">
        <f t="shared" si="7"/>
        <v/>
      </c>
      <c r="U59" s="1880" t="str">
        <f t="shared" si="8"/>
        <v/>
      </c>
      <c r="V59" s="139" t="str">
        <f t="shared" si="9"/>
        <v/>
      </c>
      <c r="W59" s="140" t="str">
        <f>IF($B59=0,"",_xlfn.XLOOKUP($B59,INPUT_DATA!$BP:$BP,INPUT_DATA!CC:CC))</f>
        <v/>
      </c>
      <c r="X59" s="140" t="str">
        <f>IF($B59=0,"",_xlfn.XLOOKUP($B59,INPUT_DATA!$BP:$BP,INPUT_DATA!CD:CD))</f>
        <v/>
      </c>
      <c r="Y59" s="140" t="str">
        <f>IF($B59=0,"",_xlfn.XLOOKUP($B59,INPUT_DATA!$BP:$BP,INPUT_DATA!CE:CE))</f>
        <v/>
      </c>
      <c r="Z59" s="1300" t="str">
        <f t="shared" si="10"/>
        <v/>
      </c>
      <c r="AA59" s="139" t="str">
        <f>IF($B59=0,"",_xlfn.XLOOKUP($B59,INPUT_DATA!$BP:$BP,INPUT_DATA!CF:CF))</f>
        <v/>
      </c>
      <c r="AB59" s="139" t="str">
        <f t="shared" si="19"/>
        <v/>
      </c>
      <c r="AC59" s="139" t="str">
        <f>IF($B59=0,"",_xlfn.XLOOKUP($B59,INPUT_DATA!$BP:$BP,INPUT_DATA!CG:CG))</f>
        <v/>
      </c>
      <c r="AD59" s="140" t="str">
        <f>IF($B59=0,"",_xlfn.XLOOKUP($B59,INPUT_DATA!$BP:$BP,INPUT_DATA!CH:CH))</f>
        <v/>
      </c>
      <c r="AE59" s="140" t="str">
        <f>IF($B59=0,"",_xlfn.XLOOKUP($B59,INPUT_DATA!$BP:$BP,INPUT_DATA!CI:CI))</f>
        <v/>
      </c>
      <c r="AF59" s="140" t="str">
        <f>IF($B59=0,"",_xlfn.XLOOKUP($B59,INPUT_DATA!$BP:$BP,INPUT_DATA!CJ:CJ))</f>
        <v/>
      </c>
      <c r="AG59" s="1300" t="str">
        <f t="shared" si="11"/>
        <v/>
      </c>
      <c r="AH59" s="139" t="str">
        <f>IF($B59=0,"",_xlfn.XLOOKUP($B59,INPUT_DATA!$BP:$BP,INPUT_DATA!CK:CK))</f>
        <v/>
      </c>
      <c r="AI59" s="139" t="str">
        <f t="shared" si="18"/>
        <v/>
      </c>
      <c r="AJ59" s="1275" t="str">
        <f>IF($B59=0,"",_xlfn.XLOOKUP($B59,INPUT_DATA!$BP:$BP,INPUT_DATA!CL:CL))</f>
        <v/>
      </c>
      <c r="AK59" s="140" t="str">
        <f>IF($B59=0,"",_xlfn.XLOOKUP($B59,INPUT_DATA!$BP:$BP,INPUT_DATA!CM:CM))</f>
        <v/>
      </c>
      <c r="AL59" s="140" t="str">
        <f>IF($B59=0,"",_xlfn.XLOOKUP($B59,INPUT_DATA!$BP:$BP,INPUT_DATA!CN:CN))</f>
        <v/>
      </c>
      <c r="AM59" s="140" t="str">
        <f>IF($B59=0,"",_xlfn.XLOOKUP($B59,INPUT_DATA!$BP:$BP,INPUT_DATA!CO:CO))</f>
        <v/>
      </c>
      <c r="AN59" s="1300" t="str">
        <f t="shared" si="13"/>
        <v/>
      </c>
      <c r="AO59" s="139" t="str">
        <f>IF($B59=0,"",_xlfn.XLOOKUP($B59,INPUT_DATA!$BP:$BP,INPUT_DATA!CP:CP))</f>
        <v/>
      </c>
      <c r="AP59" s="139" t="str">
        <f t="shared" si="14"/>
        <v/>
      </c>
      <c r="AQ59" s="1275" t="str">
        <f>IF($B59=0,"",_xlfn.XLOOKUP($B59,INPUT_DATA!$BP:$BP,INPUT_DATA!CQ:CQ))</f>
        <v/>
      </c>
      <c r="AR59" s="139" t="str">
        <f t="shared" si="17"/>
        <v/>
      </c>
      <c r="AS59" s="1275" t="str">
        <f t="shared" si="15"/>
        <v/>
      </c>
    </row>
    <row r="60" spans="2:45">
      <c r="B60" s="137">
        <f>INPUT_DATA!BP51</f>
        <v>0</v>
      </c>
      <c r="C60" s="1291" t="str">
        <f>IF($B60=0,"",_xlfn.XLOOKUP($B60,INPUT_DATA!$BP:$BP,INPUT_DATA!BQ:BQ))</f>
        <v/>
      </c>
      <c r="D60" s="140" t="str">
        <f>IF($B60=0,"",_xlfn.XLOOKUP($B60,INPUT_DATA!$BP:$BP,INPUT_DATA!BR:BR))</f>
        <v/>
      </c>
      <c r="E60" s="140" t="str">
        <f>IF($B60=0,"",_xlfn.XLOOKUP($B60,INPUT_DATA!$BP:$BP,INPUT_DATA!BS:BS))</f>
        <v/>
      </c>
      <c r="F60" s="140" t="str">
        <f>IF($B60=0,"",_xlfn.XLOOKUP($B60,INPUT_DATA!$BP:$BP,INPUT_DATA!BT:BT))</f>
        <v/>
      </c>
      <c r="G60" s="140" t="str">
        <f t="shared" si="2"/>
        <v/>
      </c>
      <c r="H60" s="1291" t="str">
        <f>IF($B60=0,"",_xlfn.XLOOKUP($B60,INPUT_DATA!$BP:$BP,INPUT_DATA!BU:BU))</f>
        <v/>
      </c>
      <c r="I60" s="140" t="str">
        <f>IF($B60=0,"",_xlfn.XLOOKUP($B60,INPUT_DATA!$BP:$BP,INPUT_DATA!BV:BV))</f>
        <v/>
      </c>
      <c r="J60" s="140" t="str">
        <f>IF($B60=0,"",_xlfn.XLOOKUP($B60,INPUT_DATA!$BP:$BP,INPUT_DATA!BW:BW))</f>
        <v/>
      </c>
      <c r="K60" s="140" t="str">
        <f>IF($B60=0,"",_xlfn.XLOOKUP($B60,INPUT_DATA!$BP:$BP,INPUT_DATA!BX:BX))</f>
        <v/>
      </c>
      <c r="L60" s="140" t="str">
        <f t="shared" si="3"/>
        <v/>
      </c>
      <c r="M60" s="1291" t="str">
        <f>IF($B60=0,"",_xlfn.XLOOKUP($B60,INPUT_DATA!$BP:$BP,INPUT_DATA!BY:BY))</f>
        <v/>
      </c>
      <c r="N60" s="140" t="str">
        <f>IF($B60=0,"",_xlfn.XLOOKUP($B60,INPUT_DATA!$BP:$BP,INPUT_DATA!BZ:BZ))</f>
        <v/>
      </c>
      <c r="O60" s="140" t="str">
        <f>IF($B60=0,"",_xlfn.XLOOKUP($B60,INPUT_DATA!$BP:$BP,INPUT_DATA!CA:CA))</f>
        <v/>
      </c>
      <c r="P60" s="140" t="str">
        <f>IF($B60=0,"",_xlfn.XLOOKUP($B60,INPUT_DATA!$BP:$BP,INPUT_DATA!CB:CB))</f>
        <v/>
      </c>
      <c r="Q60" s="140" t="str">
        <f t="shared" si="4"/>
        <v/>
      </c>
      <c r="R60" s="1275" t="str">
        <f t="shared" si="5"/>
        <v/>
      </c>
      <c r="S60" s="139" t="str">
        <f t="shared" si="6"/>
        <v/>
      </c>
      <c r="T60" s="139" t="str">
        <f t="shared" si="7"/>
        <v/>
      </c>
      <c r="U60" s="1880" t="str">
        <f t="shared" si="8"/>
        <v/>
      </c>
      <c r="V60" s="139" t="str">
        <f t="shared" si="9"/>
        <v/>
      </c>
      <c r="W60" s="140" t="str">
        <f>IF($B60=0,"",_xlfn.XLOOKUP($B60,INPUT_DATA!$BP:$BP,INPUT_DATA!CC:CC))</f>
        <v/>
      </c>
      <c r="X60" s="140" t="str">
        <f>IF($B60=0,"",_xlfn.XLOOKUP($B60,INPUT_DATA!$BP:$BP,INPUT_DATA!CD:CD))</f>
        <v/>
      </c>
      <c r="Y60" s="140" t="str">
        <f>IF($B60=0,"",_xlfn.XLOOKUP($B60,INPUT_DATA!$BP:$BP,INPUT_DATA!CE:CE))</f>
        <v/>
      </c>
      <c r="Z60" s="1300" t="str">
        <f t="shared" si="10"/>
        <v/>
      </c>
      <c r="AA60" s="139" t="str">
        <f>IF($B60=0,"",_xlfn.XLOOKUP($B60,INPUT_DATA!$BP:$BP,INPUT_DATA!CF:CF))</f>
        <v/>
      </c>
      <c r="AB60" s="139" t="str">
        <f t="shared" si="19"/>
        <v/>
      </c>
      <c r="AC60" s="139" t="str">
        <f>IF($B60=0,"",_xlfn.XLOOKUP($B60,INPUT_DATA!$BP:$BP,INPUT_DATA!CG:CG))</f>
        <v/>
      </c>
      <c r="AD60" s="140" t="str">
        <f>IF($B60=0,"",_xlfn.XLOOKUP($B60,INPUT_DATA!$BP:$BP,INPUT_DATA!CH:CH))</f>
        <v/>
      </c>
      <c r="AE60" s="140" t="str">
        <f>IF($B60=0,"",_xlfn.XLOOKUP($B60,INPUT_DATA!$BP:$BP,INPUT_DATA!CI:CI))</f>
        <v/>
      </c>
      <c r="AF60" s="140" t="str">
        <f>IF($B60=0,"",_xlfn.XLOOKUP($B60,INPUT_DATA!$BP:$BP,INPUT_DATA!CJ:CJ))</f>
        <v/>
      </c>
      <c r="AG60" s="1300" t="str">
        <f t="shared" si="11"/>
        <v/>
      </c>
      <c r="AH60" s="139" t="str">
        <f>IF($B60=0,"",_xlfn.XLOOKUP($B60,INPUT_DATA!$BP:$BP,INPUT_DATA!CK:CK))</f>
        <v/>
      </c>
      <c r="AI60" s="139" t="str">
        <f t="shared" si="18"/>
        <v/>
      </c>
      <c r="AJ60" s="1275" t="str">
        <f>IF($B60=0,"",_xlfn.XLOOKUP($B60,INPUT_DATA!$BP:$BP,INPUT_DATA!CL:CL))</f>
        <v/>
      </c>
      <c r="AK60" s="140" t="str">
        <f>IF($B60=0,"",_xlfn.XLOOKUP($B60,INPUT_DATA!$BP:$BP,INPUT_DATA!CM:CM))</f>
        <v/>
      </c>
      <c r="AL60" s="140" t="str">
        <f>IF($B60=0,"",_xlfn.XLOOKUP($B60,INPUT_DATA!$BP:$BP,INPUT_DATA!CN:CN))</f>
        <v/>
      </c>
      <c r="AM60" s="140" t="str">
        <f>IF($B60=0,"",_xlfn.XLOOKUP($B60,INPUT_DATA!$BP:$BP,INPUT_DATA!CO:CO))</f>
        <v/>
      </c>
      <c r="AN60" s="1300" t="str">
        <f t="shared" si="13"/>
        <v/>
      </c>
      <c r="AO60" s="139" t="str">
        <f>IF($B60=0,"",_xlfn.XLOOKUP($B60,INPUT_DATA!$BP:$BP,INPUT_DATA!CP:CP))</f>
        <v/>
      </c>
      <c r="AP60" s="139" t="str">
        <f t="shared" si="14"/>
        <v/>
      </c>
      <c r="AQ60" s="1275" t="str">
        <f>IF($B60=0,"",_xlfn.XLOOKUP($B60,INPUT_DATA!$BP:$BP,INPUT_DATA!CQ:CQ))</f>
        <v/>
      </c>
      <c r="AR60" s="139" t="str">
        <f t="shared" si="17"/>
        <v/>
      </c>
      <c r="AS60" s="1275" t="str">
        <f t="shared" si="15"/>
        <v/>
      </c>
    </row>
    <row r="61" spans="2:45">
      <c r="B61" s="137">
        <f>INPUT_DATA!BP52</f>
        <v>0</v>
      </c>
      <c r="C61" s="1291" t="str">
        <f>IF($B61=0,"",_xlfn.XLOOKUP($B61,INPUT_DATA!$BP:$BP,INPUT_DATA!BQ:BQ))</f>
        <v/>
      </c>
      <c r="D61" s="140" t="str">
        <f>IF($B61=0,"",_xlfn.XLOOKUP($B61,INPUT_DATA!$BP:$BP,INPUT_DATA!BR:BR))</f>
        <v/>
      </c>
      <c r="E61" s="140" t="str">
        <f>IF($B61=0,"",_xlfn.XLOOKUP($B61,INPUT_DATA!$BP:$BP,INPUT_DATA!BS:BS))</f>
        <v/>
      </c>
      <c r="F61" s="140" t="str">
        <f>IF($B61=0,"",_xlfn.XLOOKUP($B61,INPUT_DATA!$BP:$BP,INPUT_DATA!BT:BT))</f>
        <v/>
      </c>
      <c r="G61" s="140" t="str">
        <f t="shared" si="2"/>
        <v/>
      </c>
      <c r="H61" s="1291" t="str">
        <f>IF($B61=0,"",_xlfn.XLOOKUP($B61,INPUT_DATA!$BP:$BP,INPUT_DATA!BU:BU))</f>
        <v/>
      </c>
      <c r="I61" s="140" t="str">
        <f>IF($B61=0,"",_xlfn.XLOOKUP($B61,INPUT_DATA!$BP:$BP,INPUT_DATA!BV:BV))</f>
        <v/>
      </c>
      <c r="J61" s="140" t="str">
        <f>IF($B61=0,"",_xlfn.XLOOKUP($B61,INPUT_DATA!$BP:$BP,INPUT_DATA!BW:BW))</f>
        <v/>
      </c>
      <c r="K61" s="140" t="str">
        <f>IF($B61=0,"",_xlfn.XLOOKUP($B61,INPUT_DATA!$BP:$BP,INPUT_DATA!BX:BX))</f>
        <v/>
      </c>
      <c r="L61" s="140" t="str">
        <f t="shared" si="3"/>
        <v/>
      </c>
      <c r="M61" s="1291" t="str">
        <f>IF($B61=0,"",_xlfn.XLOOKUP($B61,INPUT_DATA!$BP:$BP,INPUT_DATA!BY:BY))</f>
        <v/>
      </c>
      <c r="N61" s="140" t="str">
        <f>IF($B61=0,"",_xlfn.XLOOKUP($B61,INPUT_DATA!$BP:$BP,INPUT_DATA!BZ:BZ))</f>
        <v/>
      </c>
      <c r="O61" s="140" t="str">
        <f>IF($B61=0,"",_xlfn.XLOOKUP($B61,INPUT_DATA!$BP:$BP,INPUT_DATA!CA:CA))</f>
        <v/>
      </c>
      <c r="P61" s="140" t="str">
        <f>IF($B61=0,"",_xlfn.XLOOKUP($B61,INPUT_DATA!$BP:$BP,INPUT_DATA!CB:CB))</f>
        <v/>
      </c>
      <c r="Q61" s="140" t="str">
        <f t="shared" si="4"/>
        <v/>
      </c>
      <c r="R61" s="1275" t="str">
        <f t="shared" si="5"/>
        <v/>
      </c>
      <c r="S61" s="139" t="str">
        <f t="shared" si="6"/>
        <v/>
      </c>
      <c r="T61" s="139" t="str">
        <f t="shared" si="7"/>
        <v/>
      </c>
      <c r="U61" s="1880" t="str">
        <f t="shared" si="8"/>
        <v/>
      </c>
      <c r="V61" s="139" t="str">
        <f t="shared" si="9"/>
        <v/>
      </c>
      <c r="W61" s="140" t="str">
        <f>IF($B61=0,"",_xlfn.XLOOKUP($B61,INPUT_DATA!$BP:$BP,INPUT_DATA!CC:CC))</f>
        <v/>
      </c>
      <c r="X61" s="140" t="str">
        <f>IF($B61=0,"",_xlfn.XLOOKUP($B61,INPUT_DATA!$BP:$BP,INPUT_DATA!CD:CD))</f>
        <v/>
      </c>
      <c r="Y61" s="140" t="str">
        <f>IF($B61=0,"",_xlfn.XLOOKUP($B61,INPUT_DATA!$BP:$BP,INPUT_DATA!CE:CE))</f>
        <v/>
      </c>
      <c r="Z61" s="1300" t="str">
        <f t="shared" si="10"/>
        <v/>
      </c>
      <c r="AA61" s="139" t="str">
        <f>IF($B61=0,"",_xlfn.XLOOKUP($B61,INPUT_DATA!$BP:$BP,INPUT_DATA!CF:CF))</f>
        <v/>
      </c>
      <c r="AB61" s="139" t="str">
        <f t="shared" si="19"/>
        <v/>
      </c>
      <c r="AC61" s="139" t="str">
        <f>IF($B61=0,"",_xlfn.XLOOKUP($B61,INPUT_DATA!$BP:$BP,INPUT_DATA!CG:CG))</f>
        <v/>
      </c>
      <c r="AD61" s="140" t="str">
        <f>IF($B61=0,"",_xlfn.XLOOKUP($B61,INPUT_DATA!$BP:$BP,INPUT_DATA!CH:CH))</f>
        <v/>
      </c>
      <c r="AE61" s="140" t="str">
        <f>IF($B61=0,"",_xlfn.XLOOKUP($B61,INPUT_DATA!$BP:$BP,INPUT_DATA!CI:CI))</f>
        <v/>
      </c>
      <c r="AF61" s="140" t="str">
        <f>IF($B61=0,"",_xlfn.XLOOKUP($B61,INPUT_DATA!$BP:$BP,INPUT_DATA!CJ:CJ))</f>
        <v/>
      </c>
      <c r="AG61" s="1300" t="str">
        <f t="shared" si="11"/>
        <v/>
      </c>
      <c r="AH61" s="139" t="str">
        <f>IF($B61=0,"",_xlfn.XLOOKUP($B61,INPUT_DATA!$BP:$BP,INPUT_DATA!CK:CK))</f>
        <v/>
      </c>
      <c r="AI61" s="139" t="str">
        <f t="shared" si="18"/>
        <v/>
      </c>
      <c r="AJ61" s="1275" t="str">
        <f>IF($B61=0,"",_xlfn.XLOOKUP($B61,INPUT_DATA!$BP:$BP,INPUT_DATA!CL:CL))</f>
        <v/>
      </c>
      <c r="AK61" s="140" t="str">
        <f>IF($B61=0,"",_xlfn.XLOOKUP($B61,INPUT_DATA!$BP:$BP,INPUT_DATA!CM:CM))</f>
        <v/>
      </c>
      <c r="AL61" s="140" t="str">
        <f>IF($B61=0,"",_xlfn.XLOOKUP($B61,INPUT_DATA!$BP:$BP,INPUT_DATA!CN:CN))</f>
        <v/>
      </c>
      <c r="AM61" s="140" t="str">
        <f>IF($B61=0,"",_xlfn.XLOOKUP($B61,INPUT_DATA!$BP:$BP,INPUT_DATA!CO:CO))</f>
        <v/>
      </c>
      <c r="AN61" s="1300" t="str">
        <f t="shared" si="13"/>
        <v/>
      </c>
      <c r="AO61" s="139" t="str">
        <f>IF($B61=0,"",_xlfn.XLOOKUP($B61,INPUT_DATA!$BP:$BP,INPUT_DATA!CP:CP))</f>
        <v/>
      </c>
      <c r="AP61" s="139" t="str">
        <f t="shared" si="14"/>
        <v/>
      </c>
      <c r="AQ61" s="1275" t="str">
        <f>IF($B61=0,"",_xlfn.XLOOKUP($B61,INPUT_DATA!$BP:$BP,INPUT_DATA!CQ:CQ))</f>
        <v/>
      </c>
      <c r="AR61" s="139" t="str">
        <f t="shared" si="17"/>
        <v/>
      </c>
      <c r="AS61" s="1275" t="str">
        <f t="shared" si="15"/>
        <v/>
      </c>
    </row>
    <row r="62" spans="2:45">
      <c r="B62" s="137">
        <f>INPUT_DATA!BP53</f>
        <v>0</v>
      </c>
      <c r="C62" s="1291" t="str">
        <f>IF($B62=0,"",_xlfn.XLOOKUP($B62,INPUT_DATA!$BP:$BP,INPUT_DATA!BQ:BQ))</f>
        <v/>
      </c>
      <c r="D62" s="140" t="str">
        <f>IF($B62=0,"",_xlfn.XLOOKUP($B62,INPUT_DATA!$BP:$BP,INPUT_DATA!BR:BR))</f>
        <v/>
      </c>
      <c r="E62" s="140" t="str">
        <f>IF($B62=0,"",_xlfn.XLOOKUP($B62,INPUT_DATA!$BP:$BP,INPUT_DATA!BS:BS))</f>
        <v/>
      </c>
      <c r="F62" s="140" t="str">
        <f>IF($B62=0,"",_xlfn.XLOOKUP($B62,INPUT_DATA!$BP:$BP,INPUT_DATA!BT:BT))</f>
        <v/>
      </c>
      <c r="G62" s="140" t="str">
        <f t="shared" si="2"/>
        <v/>
      </c>
      <c r="H62" s="1291" t="str">
        <f>IF($B62=0,"",_xlfn.XLOOKUP($B62,INPUT_DATA!$BP:$BP,INPUT_DATA!BU:BU))</f>
        <v/>
      </c>
      <c r="I62" s="140" t="str">
        <f>IF($B62=0,"",_xlfn.XLOOKUP($B62,INPUT_DATA!$BP:$BP,INPUT_DATA!BV:BV))</f>
        <v/>
      </c>
      <c r="J62" s="140" t="str">
        <f>IF($B62=0,"",_xlfn.XLOOKUP($B62,INPUT_DATA!$BP:$BP,INPUT_DATA!BW:BW))</f>
        <v/>
      </c>
      <c r="K62" s="140" t="str">
        <f>IF($B62=0,"",_xlfn.XLOOKUP($B62,INPUT_DATA!$BP:$BP,INPUT_DATA!BX:BX))</f>
        <v/>
      </c>
      <c r="L62" s="140" t="str">
        <f t="shared" si="3"/>
        <v/>
      </c>
      <c r="M62" s="1291" t="str">
        <f>IF($B62=0,"",_xlfn.XLOOKUP($B62,INPUT_DATA!$BP:$BP,INPUT_DATA!BY:BY))</f>
        <v/>
      </c>
      <c r="N62" s="140" t="str">
        <f>IF($B62=0,"",_xlfn.XLOOKUP($B62,INPUT_DATA!$BP:$BP,INPUT_DATA!BZ:BZ))</f>
        <v/>
      </c>
      <c r="O62" s="140" t="str">
        <f>IF($B62=0,"",_xlfn.XLOOKUP($B62,INPUT_DATA!$BP:$BP,INPUT_DATA!CA:CA))</f>
        <v/>
      </c>
      <c r="P62" s="140" t="str">
        <f>IF($B62=0,"",_xlfn.XLOOKUP($B62,INPUT_DATA!$BP:$BP,INPUT_DATA!CB:CB))</f>
        <v/>
      </c>
      <c r="Q62" s="140" t="str">
        <f t="shared" si="4"/>
        <v/>
      </c>
      <c r="R62" s="1275" t="str">
        <f t="shared" si="5"/>
        <v/>
      </c>
      <c r="S62" s="139" t="str">
        <f t="shared" si="6"/>
        <v/>
      </c>
      <c r="T62" s="139" t="str">
        <f t="shared" si="7"/>
        <v/>
      </c>
      <c r="U62" s="1880" t="str">
        <f t="shared" si="8"/>
        <v/>
      </c>
      <c r="V62" s="139" t="str">
        <f t="shared" si="9"/>
        <v/>
      </c>
      <c r="W62" s="140" t="str">
        <f>IF($B62=0,"",_xlfn.XLOOKUP($B62,INPUT_DATA!$BP:$BP,INPUT_DATA!CC:CC))</f>
        <v/>
      </c>
      <c r="X62" s="140" t="str">
        <f>IF($B62=0,"",_xlfn.XLOOKUP($B62,INPUT_DATA!$BP:$BP,INPUT_DATA!CD:CD))</f>
        <v/>
      </c>
      <c r="Y62" s="140" t="str">
        <f>IF($B62=0,"",_xlfn.XLOOKUP($B62,INPUT_DATA!$BP:$BP,INPUT_DATA!CE:CE))</f>
        <v/>
      </c>
      <c r="Z62" s="1300" t="str">
        <f t="shared" si="10"/>
        <v/>
      </c>
      <c r="AA62" s="139" t="str">
        <f>IF($B62=0,"",_xlfn.XLOOKUP($B62,INPUT_DATA!$BP:$BP,INPUT_DATA!CF:CF))</f>
        <v/>
      </c>
      <c r="AB62" s="139" t="str">
        <f t="shared" si="19"/>
        <v/>
      </c>
      <c r="AC62" s="139" t="str">
        <f>IF($B62=0,"",_xlfn.XLOOKUP($B62,INPUT_DATA!$BP:$BP,INPUT_DATA!CG:CG))</f>
        <v/>
      </c>
      <c r="AD62" s="140" t="str">
        <f>IF($B62=0,"",_xlfn.XLOOKUP($B62,INPUT_DATA!$BP:$BP,INPUT_DATA!CH:CH))</f>
        <v/>
      </c>
      <c r="AE62" s="140" t="str">
        <f>IF($B62=0,"",_xlfn.XLOOKUP($B62,INPUT_DATA!$BP:$BP,INPUT_DATA!CI:CI))</f>
        <v/>
      </c>
      <c r="AF62" s="140" t="str">
        <f>IF($B62=0,"",_xlfn.XLOOKUP($B62,INPUT_DATA!$BP:$BP,INPUT_DATA!CJ:CJ))</f>
        <v/>
      </c>
      <c r="AG62" s="1300" t="str">
        <f t="shared" si="11"/>
        <v/>
      </c>
      <c r="AH62" s="139" t="str">
        <f>IF($B62=0,"",_xlfn.XLOOKUP($B62,INPUT_DATA!$BP:$BP,INPUT_DATA!CK:CK))</f>
        <v/>
      </c>
      <c r="AI62" s="139" t="str">
        <f t="shared" si="18"/>
        <v/>
      </c>
      <c r="AJ62" s="1275" t="str">
        <f>IF($B62=0,"",_xlfn.XLOOKUP($B62,INPUT_DATA!$BP:$BP,INPUT_DATA!CL:CL))</f>
        <v/>
      </c>
      <c r="AK62" s="140" t="str">
        <f>IF($B62=0,"",_xlfn.XLOOKUP($B62,INPUT_DATA!$BP:$BP,INPUT_DATA!CM:CM))</f>
        <v/>
      </c>
      <c r="AL62" s="140" t="str">
        <f>IF($B62=0,"",_xlfn.XLOOKUP($B62,INPUT_DATA!$BP:$BP,INPUT_DATA!CN:CN))</f>
        <v/>
      </c>
      <c r="AM62" s="140" t="str">
        <f>IF($B62=0,"",_xlfn.XLOOKUP($B62,INPUT_DATA!$BP:$BP,INPUT_DATA!CO:CO))</f>
        <v/>
      </c>
      <c r="AN62" s="1300" t="str">
        <f t="shared" si="13"/>
        <v/>
      </c>
      <c r="AO62" s="139" t="str">
        <f>IF($B62=0,"",_xlfn.XLOOKUP($B62,INPUT_DATA!$BP:$BP,INPUT_DATA!CP:CP))</f>
        <v/>
      </c>
      <c r="AP62" s="139" t="str">
        <f t="shared" si="14"/>
        <v/>
      </c>
      <c r="AQ62" s="1275" t="str">
        <f>IF($B62=0,"",_xlfn.XLOOKUP($B62,INPUT_DATA!$BP:$BP,INPUT_DATA!CQ:CQ))</f>
        <v/>
      </c>
      <c r="AR62" s="139" t="str">
        <f t="shared" si="17"/>
        <v/>
      </c>
      <c r="AS62" s="1275" t="str">
        <f t="shared" si="15"/>
        <v/>
      </c>
    </row>
    <row r="63" spans="2:45">
      <c r="B63" s="137">
        <f>INPUT_DATA!BP54</f>
        <v>0</v>
      </c>
      <c r="C63" s="1291" t="str">
        <f>IF($B63=0,"",_xlfn.XLOOKUP($B63,INPUT_DATA!$BP:$BP,INPUT_DATA!BQ:BQ))</f>
        <v/>
      </c>
      <c r="D63" s="140" t="str">
        <f>IF($B63=0,"",_xlfn.XLOOKUP($B63,INPUT_DATA!$BP:$BP,INPUT_DATA!BR:BR))</f>
        <v/>
      </c>
      <c r="E63" s="140" t="str">
        <f>IF($B63=0,"",_xlfn.XLOOKUP($B63,INPUT_DATA!$BP:$BP,INPUT_DATA!BS:BS))</f>
        <v/>
      </c>
      <c r="F63" s="140" t="str">
        <f>IF($B63=0,"",_xlfn.XLOOKUP($B63,INPUT_DATA!$BP:$BP,INPUT_DATA!BT:BT))</f>
        <v/>
      </c>
      <c r="G63" s="140" t="str">
        <f t="shared" si="2"/>
        <v/>
      </c>
      <c r="H63" s="1291" t="str">
        <f>IF($B63=0,"",_xlfn.XLOOKUP($B63,INPUT_DATA!$BP:$BP,INPUT_DATA!BU:BU))</f>
        <v/>
      </c>
      <c r="I63" s="140" t="str">
        <f>IF($B63=0,"",_xlfn.XLOOKUP($B63,INPUT_DATA!$BP:$BP,INPUT_DATA!BV:BV))</f>
        <v/>
      </c>
      <c r="J63" s="140" t="str">
        <f>IF($B63=0,"",_xlfn.XLOOKUP($B63,INPUT_DATA!$BP:$BP,INPUT_DATA!BW:BW))</f>
        <v/>
      </c>
      <c r="K63" s="140" t="str">
        <f>IF($B63=0,"",_xlfn.XLOOKUP($B63,INPUT_DATA!$BP:$BP,INPUT_DATA!BX:BX))</f>
        <v/>
      </c>
      <c r="L63" s="140" t="str">
        <f t="shared" si="3"/>
        <v/>
      </c>
      <c r="M63" s="1291" t="str">
        <f>IF($B63=0,"",_xlfn.XLOOKUP($B63,INPUT_DATA!$BP:$BP,INPUT_DATA!BY:BY))</f>
        <v/>
      </c>
      <c r="N63" s="140" t="str">
        <f>IF($B63=0,"",_xlfn.XLOOKUP($B63,INPUT_DATA!$BP:$BP,INPUT_DATA!BZ:BZ))</f>
        <v/>
      </c>
      <c r="O63" s="140" t="str">
        <f>IF($B63=0,"",_xlfn.XLOOKUP($B63,INPUT_DATA!$BP:$BP,INPUT_DATA!CA:CA))</f>
        <v/>
      </c>
      <c r="P63" s="140" t="str">
        <f>IF($B63=0,"",_xlfn.XLOOKUP($B63,INPUT_DATA!$BP:$BP,INPUT_DATA!CB:CB))</f>
        <v/>
      </c>
      <c r="Q63" s="140" t="str">
        <f t="shared" si="4"/>
        <v/>
      </c>
      <c r="R63" s="1275" t="str">
        <f t="shared" si="5"/>
        <v/>
      </c>
      <c r="S63" s="139" t="str">
        <f t="shared" si="6"/>
        <v/>
      </c>
      <c r="T63" s="139" t="str">
        <f t="shared" si="7"/>
        <v/>
      </c>
      <c r="U63" s="1880" t="str">
        <f t="shared" si="8"/>
        <v/>
      </c>
      <c r="V63" s="139" t="str">
        <f t="shared" si="9"/>
        <v/>
      </c>
      <c r="W63" s="140" t="str">
        <f>IF($B63=0,"",_xlfn.XLOOKUP($B63,INPUT_DATA!$BP:$BP,INPUT_DATA!CC:CC))</f>
        <v/>
      </c>
      <c r="X63" s="140" t="str">
        <f>IF($B63=0,"",_xlfn.XLOOKUP($B63,INPUT_DATA!$BP:$BP,INPUT_DATA!CD:CD))</f>
        <v/>
      </c>
      <c r="Y63" s="140" t="str">
        <f>IF($B63=0,"",_xlfn.XLOOKUP($B63,INPUT_DATA!$BP:$BP,INPUT_DATA!CE:CE))</f>
        <v/>
      </c>
      <c r="Z63" s="1300" t="str">
        <f t="shared" si="10"/>
        <v/>
      </c>
      <c r="AA63" s="139" t="str">
        <f>IF($B63=0,"",_xlfn.XLOOKUP($B63,INPUT_DATA!$BP:$BP,INPUT_DATA!CF:CF))</f>
        <v/>
      </c>
      <c r="AB63" s="139" t="str">
        <f t="shared" si="19"/>
        <v/>
      </c>
      <c r="AC63" s="139" t="str">
        <f>IF($B63=0,"",_xlfn.XLOOKUP($B63,INPUT_DATA!$BP:$BP,INPUT_DATA!CG:CG))</f>
        <v/>
      </c>
      <c r="AD63" s="140" t="str">
        <f>IF($B63=0,"",_xlfn.XLOOKUP($B63,INPUT_DATA!$BP:$BP,INPUT_DATA!CH:CH))</f>
        <v/>
      </c>
      <c r="AE63" s="140" t="str">
        <f>IF($B63=0,"",_xlfn.XLOOKUP($B63,INPUT_DATA!$BP:$BP,INPUT_DATA!CI:CI))</f>
        <v/>
      </c>
      <c r="AF63" s="140" t="str">
        <f>IF($B63=0,"",_xlfn.XLOOKUP($B63,INPUT_DATA!$BP:$BP,INPUT_DATA!CJ:CJ))</f>
        <v/>
      </c>
      <c r="AG63" s="1300" t="str">
        <f t="shared" si="11"/>
        <v/>
      </c>
      <c r="AH63" s="139" t="str">
        <f>IF($B63=0,"",_xlfn.XLOOKUP($B63,INPUT_DATA!$BP:$BP,INPUT_DATA!CK:CK))</f>
        <v/>
      </c>
      <c r="AI63" s="139" t="str">
        <f t="shared" si="18"/>
        <v/>
      </c>
      <c r="AJ63" s="1275" t="str">
        <f>IF($B63=0,"",_xlfn.XLOOKUP($B63,INPUT_DATA!$BP:$BP,INPUT_DATA!CL:CL))</f>
        <v/>
      </c>
      <c r="AK63" s="140" t="str">
        <f>IF($B63=0,"",_xlfn.XLOOKUP($B63,INPUT_DATA!$BP:$BP,INPUT_DATA!CM:CM))</f>
        <v/>
      </c>
      <c r="AL63" s="140" t="str">
        <f>IF($B63=0,"",_xlfn.XLOOKUP($B63,INPUT_DATA!$BP:$BP,INPUT_DATA!CN:CN))</f>
        <v/>
      </c>
      <c r="AM63" s="140" t="str">
        <f>IF($B63=0,"",_xlfn.XLOOKUP($B63,INPUT_DATA!$BP:$BP,INPUT_DATA!CO:CO))</f>
        <v/>
      </c>
      <c r="AN63" s="1300" t="str">
        <f t="shared" si="13"/>
        <v/>
      </c>
      <c r="AO63" s="139" t="str">
        <f>IF($B63=0,"",_xlfn.XLOOKUP($B63,INPUT_DATA!$BP:$BP,INPUT_DATA!CP:CP))</f>
        <v/>
      </c>
      <c r="AP63" s="139" t="str">
        <f t="shared" si="14"/>
        <v/>
      </c>
      <c r="AQ63" s="1275" t="str">
        <f>IF($B63=0,"",_xlfn.XLOOKUP($B63,INPUT_DATA!$BP:$BP,INPUT_DATA!CQ:CQ))</f>
        <v/>
      </c>
      <c r="AR63" s="139" t="str">
        <f t="shared" si="17"/>
        <v/>
      </c>
      <c r="AS63" s="1275" t="str">
        <f t="shared" si="15"/>
        <v/>
      </c>
    </row>
    <row r="64" spans="2:45">
      <c r="B64" s="137">
        <f>INPUT_DATA!BP55</f>
        <v>0</v>
      </c>
      <c r="C64" s="1291" t="str">
        <f>IF($B64=0,"",_xlfn.XLOOKUP($B64,INPUT_DATA!$BP:$BP,INPUT_DATA!BQ:BQ))</f>
        <v/>
      </c>
      <c r="D64" s="140" t="str">
        <f>IF($B64=0,"",_xlfn.XLOOKUP($B64,INPUT_DATA!$BP:$BP,INPUT_DATA!BR:BR))</f>
        <v/>
      </c>
      <c r="E64" s="140" t="str">
        <f>IF($B64=0,"",_xlfn.XLOOKUP($B64,INPUT_DATA!$BP:$BP,INPUT_DATA!BS:BS))</f>
        <v/>
      </c>
      <c r="F64" s="140" t="str">
        <f>IF($B64=0,"",_xlfn.XLOOKUP($B64,INPUT_DATA!$BP:$BP,INPUT_DATA!BT:BT))</f>
        <v/>
      </c>
      <c r="G64" s="140" t="str">
        <f t="shared" si="2"/>
        <v/>
      </c>
      <c r="H64" s="1291" t="str">
        <f>IF($B64=0,"",_xlfn.XLOOKUP($B64,INPUT_DATA!$BP:$BP,INPUT_DATA!BU:BU))</f>
        <v/>
      </c>
      <c r="I64" s="140" t="str">
        <f>IF($B64=0,"",_xlfn.XLOOKUP($B64,INPUT_DATA!$BP:$BP,INPUT_DATA!BV:BV))</f>
        <v/>
      </c>
      <c r="J64" s="140" t="str">
        <f>IF($B64=0,"",_xlfn.XLOOKUP($B64,INPUT_DATA!$BP:$BP,INPUT_DATA!BW:BW))</f>
        <v/>
      </c>
      <c r="K64" s="140" t="str">
        <f>IF($B64=0,"",_xlfn.XLOOKUP($B64,INPUT_DATA!$BP:$BP,INPUT_DATA!BX:BX))</f>
        <v/>
      </c>
      <c r="L64" s="140" t="str">
        <f t="shared" si="3"/>
        <v/>
      </c>
      <c r="M64" s="1291" t="str">
        <f>IF($B64=0,"",_xlfn.XLOOKUP($B64,INPUT_DATA!$BP:$BP,INPUT_DATA!BY:BY))</f>
        <v/>
      </c>
      <c r="N64" s="140" t="str">
        <f>IF($B64=0,"",_xlfn.XLOOKUP($B64,INPUT_DATA!$BP:$BP,INPUT_DATA!BZ:BZ))</f>
        <v/>
      </c>
      <c r="O64" s="140" t="str">
        <f>IF($B64=0,"",_xlfn.XLOOKUP($B64,INPUT_DATA!$BP:$BP,INPUT_DATA!CA:CA))</f>
        <v/>
      </c>
      <c r="P64" s="140" t="str">
        <f>IF($B64=0,"",_xlfn.XLOOKUP($B64,INPUT_DATA!$BP:$BP,INPUT_DATA!CB:CB))</f>
        <v/>
      </c>
      <c r="Q64" s="140" t="str">
        <f t="shared" si="4"/>
        <v/>
      </c>
      <c r="R64" s="1275" t="str">
        <f t="shared" si="5"/>
        <v/>
      </c>
      <c r="S64" s="139" t="str">
        <f t="shared" si="6"/>
        <v/>
      </c>
      <c r="T64" s="139" t="str">
        <f t="shared" si="7"/>
        <v/>
      </c>
      <c r="U64" s="1880" t="str">
        <f t="shared" si="8"/>
        <v/>
      </c>
      <c r="V64" s="139" t="str">
        <f t="shared" si="9"/>
        <v/>
      </c>
      <c r="W64" s="140" t="str">
        <f>IF($B64=0,"",_xlfn.XLOOKUP($B64,INPUT_DATA!$BP:$BP,INPUT_DATA!CC:CC))</f>
        <v/>
      </c>
      <c r="X64" s="140" t="str">
        <f>IF($B64=0,"",_xlfn.XLOOKUP($B64,INPUT_DATA!$BP:$BP,INPUT_DATA!CD:CD))</f>
        <v/>
      </c>
      <c r="Y64" s="140" t="str">
        <f>IF($B64=0,"",_xlfn.XLOOKUP($B64,INPUT_DATA!$BP:$BP,INPUT_DATA!CE:CE))</f>
        <v/>
      </c>
      <c r="Z64" s="1300" t="str">
        <f t="shared" si="10"/>
        <v/>
      </c>
      <c r="AA64" s="139" t="str">
        <f>IF($B64=0,"",_xlfn.XLOOKUP($B64,INPUT_DATA!$BP:$BP,INPUT_DATA!CF:CF))</f>
        <v/>
      </c>
      <c r="AB64" s="139" t="str">
        <f t="shared" si="19"/>
        <v/>
      </c>
      <c r="AC64" s="139" t="str">
        <f>IF($B64=0,"",_xlfn.XLOOKUP($B64,INPUT_DATA!$BP:$BP,INPUT_DATA!CG:CG))</f>
        <v/>
      </c>
      <c r="AD64" s="140" t="str">
        <f>IF($B64=0,"",_xlfn.XLOOKUP($B64,INPUT_DATA!$BP:$BP,INPUT_DATA!CH:CH))</f>
        <v/>
      </c>
      <c r="AE64" s="140" t="str">
        <f>IF($B64=0,"",_xlfn.XLOOKUP($B64,INPUT_DATA!$BP:$BP,INPUT_DATA!CI:CI))</f>
        <v/>
      </c>
      <c r="AF64" s="140" t="str">
        <f>IF($B64=0,"",_xlfn.XLOOKUP($B64,INPUT_DATA!$BP:$BP,INPUT_DATA!CJ:CJ))</f>
        <v/>
      </c>
      <c r="AG64" s="1300" t="str">
        <f t="shared" si="11"/>
        <v/>
      </c>
      <c r="AH64" s="139" t="str">
        <f>IF($B64=0,"",_xlfn.XLOOKUP($B64,INPUT_DATA!$BP:$BP,INPUT_DATA!CK:CK))</f>
        <v/>
      </c>
      <c r="AI64" s="139" t="str">
        <f t="shared" si="18"/>
        <v/>
      </c>
      <c r="AJ64" s="1275" t="str">
        <f>IF($B64=0,"",_xlfn.XLOOKUP($B64,INPUT_DATA!$BP:$BP,INPUT_DATA!CL:CL))</f>
        <v/>
      </c>
      <c r="AK64" s="140" t="str">
        <f>IF($B64=0,"",_xlfn.XLOOKUP($B64,INPUT_DATA!$BP:$BP,INPUT_DATA!CM:CM))</f>
        <v/>
      </c>
      <c r="AL64" s="140" t="str">
        <f>IF($B64=0,"",_xlfn.XLOOKUP($B64,INPUT_DATA!$BP:$BP,INPUT_DATA!CN:CN))</f>
        <v/>
      </c>
      <c r="AM64" s="140" t="str">
        <f>IF($B64=0,"",_xlfn.XLOOKUP($B64,INPUT_DATA!$BP:$BP,INPUT_DATA!CO:CO))</f>
        <v/>
      </c>
      <c r="AN64" s="1300" t="str">
        <f t="shared" si="13"/>
        <v/>
      </c>
      <c r="AO64" s="139" t="str">
        <f>IF($B64=0,"",_xlfn.XLOOKUP($B64,INPUT_DATA!$BP:$BP,INPUT_DATA!CP:CP))</f>
        <v/>
      </c>
      <c r="AP64" s="139" t="str">
        <f t="shared" si="14"/>
        <v/>
      </c>
      <c r="AQ64" s="1275" t="str">
        <f>IF($B64=0,"",_xlfn.XLOOKUP($B64,INPUT_DATA!$BP:$BP,INPUT_DATA!CQ:CQ))</f>
        <v/>
      </c>
      <c r="AR64" s="139" t="str">
        <f t="shared" si="17"/>
        <v/>
      </c>
      <c r="AS64" s="1275" t="str">
        <f t="shared" si="15"/>
        <v/>
      </c>
    </row>
    <row r="65" spans="2:45">
      <c r="B65" s="137">
        <f>INPUT_DATA!BP56</f>
        <v>0</v>
      </c>
      <c r="C65" s="1291" t="str">
        <f>IF($B65=0,"",_xlfn.XLOOKUP($B65,INPUT_DATA!$BP:$BP,INPUT_DATA!BQ:BQ))</f>
        <v/>
      </c>
      <c r="D65" s="140" t="str">
        <f>IF($B65=0,"",_xlfn.XLOOKUP($B65,INPUT_DATA!$BP:$BP,INPUT_DATA!BR:BR))</f>
        <v/>
      </c>
      <c r="E65" s="140" t="str">
        <f>IF($B65=0,"",_xlfn.XLOOKUP($B65,INPUT_DATA!$BP:$BP,INPUT_DATA!BS:BS))</f>
        <v/>
      </c>
      <c r="F65" s="140" t="str">
        <f>IF($B65=0,"",_xlfn.XLOOKUP($B65,INPUT_DATA!$BP:$BP,INPUT_DATA!BT:BT))</f>
        <v/>
      </c>
      <c r="G65" s="140" t="str">
        <f t="shared" si="2"/>
        <v/>
      </c>
      <c r="H65" s="1291" t="str">
        <f>IF($B65=0,"",_xlfn.XLOOKUP($B65,INPUT_DATA!$BP:$BP,INPUT_DATA!BU:BU))</f>
        <v/>
      </c>
      <c r="I65" s="140" t="str">
        <f>IF($B65=0,"",_xlfn.XLOOKUP($B65,INPUT_DATA!$BP:$BP,INPUT_DATA!BV:BV))</f>
        <v/>
      </c>
      <c r="J65" s="140" t="str">
        <f>IF($B65=0,"",_xlfn.XLOOKUP($B65,INPUT_DATA!$BP:$BP,INPUT_DATA!BW:BW))</f>
        <v/>
      </c>
      <c r="K65" s="140" t="str">
        <f>IF($B65=0,"",_xlfn.XLOOKUP($B65,INPUT_DATA!$BP:$BP,INPUT_DATA!BX:BX))</f>
        <v/>
      </c>
      <c r="L65" s="140" t="str">
        <f t="shared" si="3"/>
        <v/>
      </c>
      <c r="M65" s="1291" t="str">
        <f>IF($B65=0,"",_xlfn.XLOOKUP($B65,INPUT_DATA!$BP:$BP,INPUT_DATA!BY:BY))</f>
        <v/>
      </c>
      <c r="N65" s="140" t="str">
        <f>IF($B65=0,"",_xlfn.XLOOKUP($B65,INPUT_DATA!$BP:$BP,INPUT_DATA!BZ:BZ))</f>
        <v/>
      </c>
      <c r="O65" s="140" t="str">
        <f>IF($B65=0,"",_xlfn.XLOOKUP($B65,INPUT_DATA!$BP:$BP,INPUT_DATA!CA:CA))</f>
        <v/>
      </c>
      <c r="P65" s="140" t="str">
        <f>IF($B65=0,"",_xlfn.XLOOKUP($B65,INPUT_DATA!$BP:$BP,INPUT_DATA!CB:CB))</f>
        <v/>
      </c>
      <c r="Q65" s="140" t="str">
        <f t="shared" si="4"/>
        <v/>
      </c>
      <c r="R65" s="1275" t="str">
        <f t="shared" si="5"/>
        <v/>
      </c>
      <c r="S65" s="139" t="str">
        <f t="shared" si="6"/>
        <v/>
      </c>
      <c r="T65" s="139" t="str">
        <f t="shared" si="7"/>
        <v/>
      </c>
      <c r="U65" s="1880" t="str">
        <f t="shared" si="8"/>
        <v/>
      </c>
      <c r="V65" s="139" t="str">
        <f t="shared" si="9"/>
        <v/>
      </c>
      <c r="W65" s="140" t="str">
        <f>IF($B65=0,"",_xlfn.XLOOKUP($B65,INPUT_DATA!$BP:$BP,INPUT_DATA!CC:CC))</f>
        <v/>
      </c>
      <c r="X65" s="140" t="str">
        <f>IF($B65=0,"",_xlfn.XLOOKUP($B65,INPUT_DATA!$BP:$BP,INPUT_DATA!CD:CD))</f>
        <v/>
      </c>
      <c r="Y65" s="140" t="str">
        <f>IF($B65=0,"",_xlfn.XLOOKUP($B65,INPUT_DATA!$BP:$BP,INPUT_DATA!CE:CE))</f>
        <v/>
      </c>
      <c r="Z65" s="1300" t="str">
        <f t="shared" si="10"/>
        <v/>
      </c>
      <c r="AA65" s="139" t="str">
        <f>IF($B65=0,"",_xlfn.XLOOKUP($B65,INPUT_DATA!$BP:$BP,INPUT_DATA!CF:CF))</f>
        <v/>
      </c>
      <c r="AB65" s="139" t="str">
        <f t="shared" si="19"/>
        <v/>
      </c>
      <c r="AC65" s="139" t="str">
        <f>IF($B65=0,"",_xlfn.XLOOKUP($B65,INPUT_DATA!$BP:$BP,INPUT_DATA!CG:CG))</f>
        <v/>
      </c>
      <c r="AD65" s="140" t="str">
        <f>IF($B65=0,"",_xlfn.XLOOKUP($B65,INPUT_DATA!$BP:$BP,INPUT_DATA!CH:CH))</f>
        <v/>
      </c>
      <c r="AE65" s="140" t="str">
        <f>IF($B65=0,"",_xlfn.XLOOKUP($B65,INPUT_DATA!$BP:$BP,INPUT_DATA!CI:CI))</f>
        <v/>
      </c>
      <c r="AF65" s="140" t="str">
        <f>IF($B65=0,"",_xlfn.XLOOKUP($B65,INPUT_DATA!$BP:$BP,INPUT_DATA!CJ:CJ))</f>
        <v/>
      </c>
      <c r="AG65" s="1300" t="str">
        <f t="shared" si="11"/>
        <v/>
      </c>
      <c r="AH65" s="139" t="str">
        <f>IF($B65=0,"",_xlfn.XLOOKUP($B65,INPUT_DATA!$BP:$BP,INPUT_DATA!CK:CK))</f>
        <v/>
      </c>
      <c r="AI65" s="139" t="str">
        <f t="shared" si="18"/>
        <v/>
      </c>
      <c r="AJ65" s="1275" t="str">
        <f>IF($B65=0,"",_xlfn.XLOOKUP($B65,INPUT_DATA!$BP:$BP,INPUT_DATA!CL:CL))</f>
        <v/>
      </c>
      <c r="AK65" s="140" t="str">
        <f>IF($B65=0,"",_xlfn.XLOOKUP($B65,INPUT_DATA!$BP:$BP,INPUT_DATA!CM:CM))</f>
        <v/>
      </c>
      <c r="AL65" s="140" t="str">
        <f>IF($B65=0,"",_xlfn.XLOOKUP($B65,INPUT_DATA!$BP:$BP,INPUT_DATA!CN:CN))</f>
        <v/>
      </c>
      <c r="AM65" s="140" t="str">
        <f>IF($B65=0,"",_xlfn.XLOOKUP($B65,INPUT_DATA!$BP:$BP,INPUT_DATA!CO:CO))</f>
        <v/>
      </c>
      <c r="AN65" s="1300" t="str">
        <f t="shared" si="13"/>
        <v/>
      </c>
      <c r="AO65" s="139" t="str">
        <f>IF($B65=0,"",_xlfn.XLOOKUP($B65,INPUT_DATA!$BP:$BP,INPUT_DATA!CP:CP))</f>
        <v/>
      </c>
      <c r="AP65" s="139" t="str">
        <f t="shared" si="14"/>
        <v/>
      </c>
      <c r="AQ65" s="1275" t="str">
        <f>IF($B65=0,"",_xlfn.XLOOKUP($B65,INPUT_DATA!$BP:$BP,INPUT_DATA!CQ:CQ))</f>
        <v/>
      </c>
      <c r="AR65" s="139" t="str">
        <f t="shared" si="17"/>
        <v/>
      </c>
      <c r="AS65" s="1275" t="str">
        <f t="shared" si="15"/>
        <v/>
      </c>
    </row>
    <row r="66" spans="2:45">
      <c r="B66" s="137">
        <f>INPUT_DATA!BP57</f>
        <v>0</v>
      </c>
      <c r="C66" s="1291" t="str">
        <f>IF($B66=0,"",_xlfn.XLOOKUP($B66,INPUT_DATA!$BP:$BP,INPUT_DATA!BQ:BQ))</f>
        <v/>
      </c>
      <c r="D66" s="140" t="str">
        <f>IF($B66=0,"",_xlfn.XLOOKUP($B66,INPUT_DATA!$BP:$BP,INPUT_DATA!BR:BR))</f>
        <v/>
      </c>
      <c r="E66" s="140" t="str">
        <f>IF($B66=0,"",_xlfn.XLOOKUP($B66,INPUT_DATA!$BP:$BP,INPUT_DATA!BS:BS))</f>
        <v/>
      </c>
      <c r="F66" s="140" t="str">
        <f>IF($B66=0,"",_xlfn.XLOOKUP($B66,INPUT_DATA!$BP:$BP,INPUT_DATA!BT:BT))</f>
        <v/>
      </c>
      <c r="G66" s="140" t="str">
        <f t="shared" si="2"/>
        <v/>
      </c>
      <c r="H66" s="1291" t="str">
        <f>IF($B66=0,"",_xlfn.XLOOKUP($B66,INPUT_DATA!$BP:$BP,INPUT_DATA!BU:BU))</f>
        <v/>
      </c>
      <c r="I66" s="140" t="str">
        <f>IF($B66=0,"",_xlfn.XLOOKUP($B66,INPUT_DATA!$BP:$BP,INPUT_DATA!BV:BV))</f>
        <v/>
      </c>
      <c r="J66" s="140" t="str">
        <f>IF($B66=0,"",_xlfn.XLOOKUP($B66,INPUT_DATA!$BP:$BP,INPUT_DATA!BW:BW))</f>
        <v/>
      </c>
      <c r="K66" s="140" t="str">
        <f>IF($B66=0,"",_xlfn.XLOOKUP($B66,INPUT_DATA!$BP:$BP,INPUT_DATA!BX:BX))</f>
        <v/>
      </c>
      <c r="L66" s="140" t="str">
        <f t="shared" si="3"/>
        <v/>
      </c>
      <c r="M66" s="1291" t="str">
        <f>IF($B66=0,"",_xlfn.XLOOKUP($B66,INPUT_DATA!$BP:$BP,INPUT_DATA!BY:BY))</f>
        <v/>
      </c>
      <c r="N66" s="140" t="str">
        <f>IF($B66=0,"",_xlfn.XLOOKUP($B66,INPUT_DATA!$BP:$BP,INPUT_DATA!BZ:BZ))</f>
        <v/>
      </c>
      <c r="O66" s="140" t="str">
        <f>IF($B66=0,"",_xlfn.XLOOKUP($B66,INPUT_DATA!$BP:$BP,INPUT_DATA!CA:CA))</f>
        <v/>
      </c>
      <c r="P66" s="140" t="str">
        <f>IF($B66=0,"",_xlfn.XLOOKUP($B66,INPUT_DATA!$BP:$BP,INPUT_DATA!CB:CB))</f>
        <v/>
      </c>
      <c r="Q66" s="140" t="str">
        <f t="shared" si="4"/>
        <v/>
      </c>
      <c r="R66" s="1275" t="str">
        <f t="shared" si="5"/>
        <v/>
      </c>
      <c r="S66" s="139" t="str">
        <f t="shared" si="6"/>
        <v/>
      </c>
      <c r="T66" s="139" t="str">
        <f t="shared" si="7"/>
        <v/>
      </c>
      <c r="U66" s="1880" t="str">
        <f t="shared" si="8"/>
        <v/>
      </c>
      <c r="V66" s="139" t="str">
        <f t="shared" si="9"/>
        <v/>
      </c>
      <c r="W66" s="140" t="str">
        <f>IF($B66=0,"",_xlfn.XLOOKUP($B66,INPUT_DATA!$BP:$BP,INPUT_DATA!CC:CC))</f>
        <v/>
      </c>
      <c r="X66" s="140" t="str">
        <f>IF($B66=0,"",_xlfn.XLOOKUP($B66,INPUT_DATA!$BP:$BP,INPUT_DATA!CD:CD))</f>
        <v/>
      </c>
      <c r="Y66" s="140" t="str">
        <f>IF($B66=0,"",_xlfn.XLOOKUP($B66,INPUT_DATA!$BP:$BP,INPUT_DATA!CE:CE))</f>
        <v/>
      </c>
      <c r="Z66" s="1300" t="str">
        <f t="shared" si="10"/>
        <v/>
      </c>
      <c r="AA66" s="139" t="str">
        <f>IF($B66=0,"",_xlfn.XLOOKUP($B66,INPUT_DATA!$BP:$BP,INPUT_DATA!CF:CF))</f>
        <v/>
      </c>
      <c r="AB66" s="139" t="str">
        <f t="shared" si="19"/>
        <v/>
      </c>
      <c r="AC66" s="139" t="str">
        <f>IF($B66=0,"",_xlfn.XLOOKUP($B66,INPUT_DATA!$BP:$BP,INPUT_DATA!CG:CG))</f>
        <v/>
      </c>
      <c r="AD66" s="140" t="str">
        <f>IF($B66=0,"",_xlfn.XLOOKUP($B66,INPUT_DATA!$BP:$BP,INPUT_DATA!CH:CH))</f>
        <v/>
      </c>
      <c r="AE66" s="140" t="str">
        <f>IF($B66=0,"",_xlfn.XLOOKUP($B66,INPUT_DATA!$BP:$BP,INPUT_DATA!CI:CI))</f>
        <v/>
      </c>
      <c r="AF66" s="140" t="str">
        <f>IF($B66=0,"",_xlfn.XLOOKUP($B66,INPUT_DATA!$BP:$BP,INPUT_DATA!CJ:CJ))</f>
        <v/>
      </c>
      <c r="AG66" s="1300" t="str">
        <f t="shared" si="11"/>
        <v/>
      </c>
      <c r="AH66" s="139" t="str">
        <f>IF($B66=0,"",_xlfn.XLOOKUP($B66,INPUT_DATA!$BP:$BP,INPUT_DATA!CK:CK))</f>
        <v/>
      </c>
      <c r="AI66" s="139" t="str">
        <f t="shared" si="18"/>
        <v/>
      </c>
      <c r="AJ66" s="1275" t="str">
        <f>IF($B66=0,"",_xlfn.XLOOKUP($B66,INPUT_DATA!$BP:$BP,INPUT_DATA!CL:CL))</f>
        <v/>
      </c>
      <c r="AK66" s="140" t="str">
        <f>IF($B66=0,"",_xlfn.XLOOKUP($B66,INPUT_DATA!$BP:$BP,INPUT_DATA!CM:CM))</f>
        <v/>
      </c>
      <c r="AL66" s="140" t="str">
        <f>IF($B66=0,"",_xlfn.XLOOKUP($B66,INPUT_DATA!$BP:$BP,INPUT_DATA!CN:CN))</f>
        <v/>
      </c>
      <c r="AM66" s="140" t="str">
        <f>IF($B66=0,"",_xlfn.XLOOKUP($B66,INPUT_DATA!$BP:$BP,INPUT_DATA!CO:CO))</f>
        <v/>
      </c>
      <c r="AN66" s="1300" t="str">
        <f t="shared" si="13"/>
        <v/>
      </c>
      <c r="AO66" s="139" t="str">
        <f>IF($B66=0,"",_xlfn.XLOOKUP($B66,INPUT_DATA!$BP:$BP,INPUT_DATA!CP:CP))</f>
        <v/>
      </c>
      <c r="AP66" s="139" t="str">
        <f t="shared" si="14"/>
        <v/>
      </c>
      <c r="AQ66" s="1275" t="str">
        <f>IF($B66=0,"",_xlfn.XLOOKUP($B66,INPUT_DATA!$BP:$BP,INPUT_DATA!CQ:CQ))</f>
        <v/>
      </c>
      <c r="AR66" s="139" t="str">
        <f t="shared" si="17"/>
        <v/>
      </c>
      <c r="AS66" s="1275" t="str">
        <f t="shared" si="15"/>
        <v/>
      </c>
    </row>
    <row r="67" spans="2:45">
      <c r="B67" s="137">
        <f>INPUT_DATA!BP58</f>
        <v>0</v>
      </c>
      <c r="C67" s="1291" t="str">
        <f>IF($B67=0,"",_xlfn.XLOOKUP($B67,INPUT_DATA!$BP:$BP,INPUT_DATA!BQ:BQ))</f>
        <v/>
      </c>
      <c r="D67" s="140" t="str">
        <f>IF($B67=0,"",_xlfn.XLOOKUP($B67,INPUT_DATA!$BP:$BP,INPUT_DATA!BR:BR))</f>
        <v/>
      </c>
      <c r="E67" s="140" t="str">
        <f>IF($B67=0,"",_xlfn.XLOOKUP($B67,INPUT_DATA!$BP:$BP,INPUT_DATA!BS:BS))</f>
        <v/>
      </c>
      <c r="F67" s="140" t="str">
        <f>IF($B67=0,"",_xlfn.XLOOKUP($B67,INPUT_DATA!$BP:$BP,INPUT_DATA!BT:BT))</f>
        <v/>
      </c>
      <c r="G67" s="140" t="str">
        <f t="shared" si="2"/>
        <v/>
      </c>
      <c r="H67" s="1291" t="str">
        <f>IF($B67=0,"",_xlfn.XLOOKUP($B67,INPUT_DATA!$BP:$BP,INPUT_DATA!BU:BU))</f>
        <v/>
      </c>
      <c r="I67" s="140" t="str">
        <f>IF($B67=0,"",_xlfn.XLOOKUP($B67,INPUT_DATA!$BP:$BP,INPUT_DATA!BV:BV))</f>
        <v/>
      </c>
      <c r="J67" s="140" t="str">
        <f>IF($B67=0,"",_xlfn.XLOOKUP($B67,INPUT_DATA!$BP:$BP,INPUT_DATA!BW:BW))</f>
        <v/>
      </c>
      <c r="K67" s="140" t="str">
        <f>IF($B67=0,"",_xlfn.XLOOKUP($B67,INPUT_DATA!$BP:$BP,INPUT_DATA!BX:BX))</f>
        <v/>
      </c>
      <c r="L67" s="140" t="str">
        <f t="shared" si="3"/>
        <v/>
      </c>
      <c r="M67" s="1291" t="str">
        <f>IF($B67=0,"",_xlfn.XLOOKUP($B67,INPUT_DATA!$BP:$BP,INPUT_DATA!BY:BY))</f>
        <v/>
      </c>
      <c r="N67" s="140" t="str">
        <f>IF($B67=0,"",_xlfn.XLOOKUP($B67,INPUT_DATA!$BP:$BP,INPUT_DATA!BZ:BZ))</f>
        <v/>
      </c>
      <c r="O67" s="140" t="str">
        <f>IF($B67=0,"",_xlfn.XLOOKUP($B67,INPUT_DATA!$BP:$BP,INPUT_DATA!CA:CA))</f>
        <v/>
      </c>
      <c r="P67" s="140" t="str">
        <f>IF($B67=0,"",_xlfn.XLOOKUP($B67,INPUT_DATA!$BP:$BP,INPUT_DATA!CB:CB))</f>
        <v/>
      </c>
      <c r="Q67" s="140" t="str">
        <f t="shared" si="4"/>
        <v/>
      </c>
      <c r="R67" s="1275" t="str">
        <f t="shared" si="5"/>
        <v/>
      </c>
      <c r="S67" s="139" t="str">
        <f t="shared" si="6"/>
        <v/>
      </c>
      <c r="T67" s="139" t="str">
        <f t="shared" si="7"/>
        <v/>
      </c>
      <c r="U67" s="1880" t="str">
        <f t="shared" si="8"/>
        <v/>
      </c>
      <c r="V67" s="139" t="str">
        <f t="shared" si="9"/>
        <v/>
      </c>
      <c r="W67" s="140" t="str">
        <f>IF($B67=0,"",_xlfn.XLOOKUP($B67,INPUT_DATA!$BP:$BP,INPUT_DATA!CC:CC))</f>
        <v/>
      </c>
      <c r="X67" s="140" t="str">
        <f>IF($B67=0,"",_xlfn.XLOOKUP($B67,INPUT_DATA!$BP:$BP,INPUT_DATA!CD:CD))</f>
        <v/>
      </c>
      <c r="Y67" s="140" t="str">
        <f>IF($B67=0,"",_xlfn.XLOOKUP($B67,INPUT_DATA!$BP:$BP,INPUT_DATA!CE:CE))</f>
        <v/>
      </c>
      <c r="Z67" s="1300" t="str">
        <f t="shared" si="10"/>
        <v/>
      </c>
      <c r="AA67" s="139" t="str">
        <f>IF($B67=0,"",_xlfn.XLOOKUP($B67,INPUT_DATA!$BP:$BP,INPUT_DATA!CF:CF))</f>
        <v/>
      </c>
      <c r="AB67" s="139" t="str">
        <f t="shared" si="19"/>
        <v/>
      </c>
      <c r="AC67" s="139" t="str">
        <f>IF($B67=0,"",_xlfn.XLOOKUP($B67,INPUT_DATA!$BP:$BP,INPUT_DATA!CG:CG))</f>
        <v/>
      </c>
      <c r="AD67" s="140" t="str">
        <f>IF($B67=0,"",_xlfn.XLOOKUP($B67,INPUT_DATA!$BP:$BP,INPUT_DATA!CH:CH))</f>
        <v/>
      </c>
      <c r="AE67" s="140" t="str">
        <f>IF($B67=0,"",_xlfn.XLOOKUP($B67,INPUT_DATA!$BP:$BP,INPUT_DATA!CI:CI))</f>
        <v/>
      </c>
      <c r="AF67" s="140" t="str">
        <f>IF($B67=0,"",_xlfn.XLOOKUP($B67,INPUT_DATA!$BP:$BP,INPUT_DATA!CJ:CJ))</f>
        <v/>
      </c>
      <c r="AG67" s="1300" t="str">
        <f t="shared" si="11"/>
        <v/>
      </c>
      <c r="AH67" s="139" t="str">
        <f>IF($B67=0,"",_xlfn.XLOOKUP($B67,INPUT_DATA!$BP:$BP,INPUT_DATA!CK:CK))</f>
        <v/>
      </c>
      <c r="AI67" s="139" t="str">
        <f t="shared" si="18"/>
        <v/>
      </c>
      <c r="AJ67" s="1275" t="str">
        <f>IF($B67=0,"",_xlfn.XLOOKUP($B67,INPUT_DATA!$BP:$BP,INPUT_DATA!CL:CL))</f>
        <v/>
      </c>
      <c r="AK67" s="140" t="str">
        <f>IF($B67=0,"",_xlfn.XLOOKUP($B67,INPUT_DATA!$BP:$BP,INPUT_DATA!CM:CM))</f>
        <v/>
      </c>
      <c r="AL67" s="140" t="str">
        <f>IF($B67=0,"",_xlfn.XLOOKUP($B67,INPUT_DATA!$BP:$BP,INPUT_DATA!CN:CN))</f>
        <v/>
      </c>
      <c r="AM67" s="140" t="str">
        <f>IF($B67=0,"",_xlfn.XLOOKUP($B67,INPUT_DATA!$BP:$BP,INPUT_DATA!CO:CO))</f>
        <v/>
      </c>
      <c r="AN67" s="1300" t="str">
        <f t="shared" si="13"/>
        <v/>
      </c>
      <c r="AO67" s="139" t="str">
        <f>IF($B67=0,"",_xlfn.XLOOKUP($B67,INPUT_DATA!$BP:$BP,INPUT_DATA!CP:CP))</f>
        <v/>
      </c>
      <c r="AP67" s="139" t="str">
        <f t="shared" si="14"/>
        <v/>
      </c>
      <c r="AQ67" s="1275" t="str">
        <f>IF($B67=0,"",_xlfn.XLOOKUP($B67,INPUT_DATA!$BP:$BP,INPUT_DATA!CQ:CQ))</f>
        <v/>
      </c>
      <c r="AR67" s="139" t="str">
        <f t="shared" si="17"/>
        <v/>
      </c>
      <c r="AS67" s="1275" t="str">
        <f t="shared" si="15"/>
        <v/>
      </c>
    </row>
    <row r="68" spans="2:45">
      <c r="B68" s="137">
        <f>INPUT_DATA!BP59</f>
        <v>0</v>
      </c>
      <c r="C68" s="1291" t="str">
        <f>IF($B68=0,"",_xlfn.XLOOKUP($B68,INPUT_DATA!$BP:$BP,INPUT_DATA!BQ:BQ))</f>
        <v/>
      </c>
      <c r="D68" s="140" t="str">
        <f>IF($B68=0,"",_xlfn.XLOOKUP($B68,INPUT_DATA!$BP:$BP,INPUT_DATA!BR:BR))</f>
        <v/>
      </c>
      <c r="E68" s="140" t="str">
        <f>IF($B68=0,"",_xlfn.XLOOKUP($B68,INPUT_DATA!$BP:$BP,INPUT_DATA!BS:BS))</f>
        <v/>
      </c>
      <c r="F68" s="140" t="str">
        <f>IF($B68=0,"",_xlfn.XLOOKUP($B68,INPUT_DATA!$BP:$BP,INPUT_DATA!BT:BT))</f>
        <v/>
      </c>
      <c r="G68" s="140" t="str">
        <f t="shared" si="2"/>
        <v/>
      </c>
      <c r="H68" s="1291" t="str">
        <f>IF($B68=0,"",_xlfn.XLOOKUP($B68,INPUT_DATA!$BP:$BP,INPUT_DATA!BU:BU))</f>
        <v/>
      </c>
      <c r="I68" s="140" t="str">
        <f>IF($B68=0,"",_xlfn.XLOOKUP($B68,INPUT_DATA!$BP:$BP,INPUT_DATA!BV:BV))</f>
        <v/>
      </c>
      <c r="J68" s="140" t="str">
        <f>IF($B68=0,"",_xlfn.XLOOKUP($B68,INPUT_DATA!$BP:$BP,INPUT_DATA!BW:BW))</f>
        <v/>
      </c>
      <c r="K68" s="140" t="str">
        <f>IF($B68=0,"",_xlfn.XLOOKUP($B68,INPUT_DATA!$BP:$BP,INPUT_DATA!BX:BX))</f>
        <v/>
      </c>
      <c r="L68" s="140" t="str">
        <f t="shared" si="3"/>
        <v/>
      </c>
      <c r="M68" s="1291" t="str">
        <f>IF($B68=0,"",_xlfn.XLOOKUP($B68,INPUT_DATA!$BP:$BP,INPUT_DATA!BY:BY))</f>
        <v/>
      </c>
      <c r="N68" s="140" t="str">
        <f>IF($B68=0,"",_xlfn.XLOOKUP($B68,INPUT_DATA!$BP:$BP,INPUT_DATA!BZ:BZ))</f>
        <v/>
      </c>
      <c r="O68" s="140" t="str">
        <f>IF($B68=0,"",_xlfn.XLOOKUP($B68,INPUT_DATA!$BP:$BP,INPUT_DATA!CA:CA))</f>
        <v/>
      </c>
      <c r="P68" s="140" t="str">
        <f>IF($B68=0,"",_xlfn.XLOOKUP($B68,INPUT_DATA!$BP:$BP,INPUT_DATA!CB:CB))</f>
        <v/>
      </c>
      <c r="Q68" s="140" t="str">
        <f t="shared" si="4"/>
        <v/>
      </c>
      <c r="R68" s="1275" t="str">
        <f t="shared" si="5"/>
        <v/>
      </c>
      <c r="S68" s="139" t="str">
        <f t="shared" si="6"/>
        <v/>
      </c>
      <c r="T68" s="139" t="str">
        <f t="shared" si="7"/>
        <v/>
      </c>
      <c r="U68" s="1880" t="str">
        <f t="shared" si="8"/>
        <v/>
      </c>
      <c r="V68" s="139" t="str">
        <f t="shared" si="9"/>
        <v/>
      </c>
      <c r="W68" s="140" t="str">
        <f>IF($B68=0,"",_xlfn.XLOOKUP($B68,INPUT_DATA!$BP:$BP,INPUT_DATA!CC:CC))</f>
        <v/>
      </c>
      <c r="X68" s="140" t="str">
        <f>IF($B68=0,"",_xlfn.XLOOKUP($B68,INPUT_DATA!$BP:$BP,INPUT_DATA!CD:CD))</f>
        <v/>
      </c>
      <c r="Y68" s="140" t="str">
        <f>IF($B68=0,"",_xlfn.XLOOKUP($B68,INPUT_DATA!$BP:$BP,INPUT_DATA!CE:CE))</f>
        <v/>
      </c>
      <c r="Z68" s="1300" t="str">
        <f t="shared" si="10"/>
        <v/>
      </c>
      <c r="AA68" s="139" t="str">
        <f>IF($B68=0,"",_xlfn.XLOOKUP($B68,INPUT_DATA!$BP:$BP,INPUT_DATA!CF:CF))</f>
        <v/>
      </c>
      <c r="AB68" s="139" t="str">
        <f t="shared" si="19"/>
        <v/>
      </c>
      <c r="AC68" s="139" t="str">
        <f>IF($B68=0,"",_xlfn.XLOOKUP($B68,INPUT_DATA!$BP:$BP,INPUT_DATA!CG:CG))</f>
        <v/>
      </c>
      <c r="AD68" s="140" t="str">
        <f>IF($B68=0,"",_xlfn.XLOOKUP($B68,INPUT_DATA!$BP:$BP,INPUT_DATA!CH:CH))</f>
        <v/>
      </c>
      <c r="AE68" s="140" t="str">
        <f>IF($B68=0,"",_xlfn.XLOOKUP($B68,INPUT_DATA!$BP:$BP,INPUT_DATA!CI:CI))</f>
        <v/>
      </c>
      <c r="AF68" s="140" t="str">
        <f>IF($B68=0,"",_xlfn.XLOOKUP($B68,INPUT_DATA!$BP:$BP,INPUT_DATA!CJ:CJ))</f>
        <v/>
      </c>
      <c r="AG68" s="1300" t="str">
        <f t="shared" si="11"/>
        <v/>
      </c>
      <c r="AH68" s="139" t="str">
        <f>IF($B68=0,"",_xlfn.XLOOKUP($B68,INPUT_DATA!$BP:$BP,INPUT_DATA!CK:CK))</f>
        <v/>
      </c>
      <c r="AI68" s="139" t="str">
        <f t="shared" si="18"/>
        <v/>
      </c>
      <c r="AJ68" s="1275" t="str">
        <f>IF($B68=0,"",_xlfn.XLOOKUP($B68,INPUT_DATA!$BP:$BP,INPUT_DATA!CL:CL))</f>
        <v/>
      </c>
      <c r="AK68" s="140" t="str">
        <f>IF($B68=0,"",_xlfn.XLOOKUP($B68,INPUT_DATA!$BP:$BP,INPUT_DATA!CM:CM))</f>
        <v/>
      </c>
      <c r="AL68" s="140" t="str">
        <f>IF($B68=0,"",_xlfn.XLOOKUP($B68,INPUT_DATA!$BP:$BP,INPUT_DATA!CN:CN))</f>
        <v/>
      </c>
      <c r="AM68" s="140" t="str">
        <f>IF($B68=0,"",_xlfn.XLOOKUP($B68,INPUT_DATA!$BP:$BP,INPUT_DATA!CO:CO))</f>
        <v/>
      </c>
      <c r="AN68" s="1300" t="str">
        <f t="shared" si="13"/>
        <v/>
      </c>
      <c r="AO68" s="139" t="str">
        <f>IF($B68=0,"",_xlfn.XLOOKUP($B68,INPUT_DATA!$BP:$BP,INPUT_DATA!CP:CP))</f>
        <v/>
      </c>
      <c r="AP68" s="139" t="str">
        <f t="shared" si="14"/>
        <v/>
      </c>
      <c r="AQ68" s="1275" t="str">
        <f>IF($B68=0,"",_xlfn.XLOOKUP($B68,INPUT_DATA!$BP:$BP,INPUT_DATA!CQ:CQ))</f>
        <v/>
      </c>
      <c r="AR68" s="139" t="str">
        <f t="shared" si="17"/>
        <v/>
      </c>
      <c r="AS68" s="1275" t="str">
        <f t="shared" si="15"/>
        <v/>
      </c>
    </row>
    <row r="69" spans="2:45">
      <c r="B69" s="137">
        <f>INPUT_DATA!BP60</f>
        <v>0</v>
      </c>
      <c r="C69" s="1291" t="str">
        <f>IF($B69=0,"",_xlfn.XLOOKUP($B69,INPUT_DATA!$BP:$BP,INPUT_DATA!BQ:BQ))</f>
        <v/>
      </c>
      <c r="D69" s="140" t="str">
        <f>IF($B69=0,"",_xlfn.XLOOKUP($B69,INPUT_DATA!$BP:$BP,INPUT_DATA!BR:BR))</f>
        <v/>
      </c>
      <c r="E69" s="140" t="str">
        <f>IF($B69=0,"",_xlfn.XLOOKUP($B69,INPUT_DATA!$BP:$BP,INPUT_DATA!BS:BS))</f>
        <v/>
      </c>
      <c r="F69" s="140" t="str">
        <f>IF($B69=0,"",_xlfn.XLOOKUP($B69,INPUT_DATA!$BP:$BP,INPUT_DATA!BT:BT))</f>
        <v/>
      </c>
      <c r="G69" s="140" t="str">
        <f t="shared" si="2"/>
        <v/>
      </c>
      <c r="H69" s="1291" t="str">
        <f>IF($B69=0,"",_xlfn.XLOOKUP($B69,INPUT_DATA!$BP:$BP,INPUT_DATA!BU:BU))</f>
        <v/>
      </c>
      <c r="I69" s="140" t="str">
        <f>IF($B69=0,"",_xlfn.XLOOKUP($B69,INPUT_DATA!$BP:$BP,INPUT_DATA!BV:BV))</f>
        <v/>
      </c>
      <c r="J69" s="140" t="str">
        <f>IF($B69=0,"",_xlfn.XLOOKUP($B69,INPUT_DATA!$BP:$BP,INPUT_DATA!BW:BW))</f>
        <v/>
      </c>
      <c r="K69" s="140" t="str">
        <f>IF($B69=0,"",_xlfn.XLOOKUP($B69,INPUT_DATA!$BP:$BP,INPUT_DATA!BX:BX))</f>
        <v/>
      </c>
      <c r="L69" s="140" t="str">
        <f t="shared" si="3"/>
        <v/>
      </c>
      <c r="M69" s="1291" t="str">
        <f>IF($B69=0,"",_xlfn.XLOOKUP($B69,INPUT_DATA!$BP:$BP,INPUT_DATA!BY:BY))</f>
        <v/>
      </c>
      <c r="N69" s="140" t="str">
        <f>IF($B69=0,"",_xlfn.XLOOKUP($B69,INPUT_DATA!$BP:$BP,INPUT_DATA!BZ:BZ))</f>
        <v/>
      </c>
      <c r="O69" s="140" t="str">
        <f>IF($B69=0,"",_xlfn.XLOOKUP($B69,INPUT_DATA!$BP:$BP,INPUT_DATA!CA:CA))</f>
        <v/>
      </c>
      <c r="P69" s="140" t="str">
        <f>IF($B69=0,"",_xlfn.XLOOKUP($B69,INPUT_DATA!$BP:$BP,INPUT_DATA!CB:CB))</f>
        <v/>
      </c>
      <c r="Q69" s="140" t="str">
        <f t="shared" si="4"/>
        <v/>
      </c>
      <c r="R69" s="1275" t="str">
        <f t="shared" si="5"/>
        <v/>
      </c>
      <c r="S69" s="139" t="str">
        <f t="shared" si="6"/>
        <v/>
      </c>
      <c r="T69" s="139" t="str">
        <f t="shared" si="7"/>
        <v/>
      </c>
      <c r="U69" s="1880" t="str">
        <f t="shared" si="8"/>
        <v/>
      </c>
      <c r="V69" s="139" t="str">
        <f t="shared" si="9"/>
        <v/>
      </c>
      <c r="W69" s="140" t="str">
        <f>IF($B69=0,"",_xlfn.XLOOKUP($B69,INPUT_DATA!$BP:$BP,INPUT_DATA!CC:CC))</f>
        <v/>
      </c>
      <c r="X69" s="140" t="str">
        <f>IF($B69=0,"",_xlfn.XLOOKUP($B69,INPUT_DATA!$BP:$BP,INPUT_DATA!CD:CD))</f>
        <v/>
      </c>
      <c r="Y69" s="140" t="str">
        <f>IF($B69=0,"",_xlfn.XLOOKUP($B69,INPUT_DATA!$BP:$BP,INPUT_DATA!CE:CE))</f>
        <v/>
      </c>
      <c r="Z69" s="1300" t="str">
        <f t="shared" si="10"/>
        <v/>
      </c>
      <c r="AA69" s="139" t="str">
        <f>IF($B69=0,"",_xlfn.XLOOKUP($B69,INPUT_DATA!$BP:$BP,INPUT_DATA!CF:CF))</f>
        <v/>
      </c>
      <c r="AB69" s="139" t="str">
        <f t="shared" si="19"/>
        <v/>
      </c>
      <c r="AC69" s="139" t="str">
        <f>IF($B69=0,"",_xlfn.XLOOKUP($B69,INPUT_DATA!$BP:$BP,INPUT_DATA!CG:CG))</f>
        <v/>
      </c>
      <c r="AD69" s="140" t="str">
        <f>IF($B69=0,"",_xlfn.XLOOKUP($B69,INPUT_DATA!$BP:$BP,INPUT_DATA!CH:CH))</f>
        <v/>
      </c>
      <c r="AE69" s="140" t="str">
        <f>IF($B69=0,"",_xlfn.XLOOKUP($B69,INPUT_DATA!$BP:$BP,INPUT_DATA!CI:CI))</f>
        <v/>
      </c>
      <c r="AF69" s="140" t="str">
        <f>IF($B69=0,"",_xlfn.XLOOKUP($B69,INPUT_DATA!$BP:$BP,INPUT_DATA!CJ:CJ))</f>
        <v/>
      </c>
      <c r="AG69" s="1300" t="str">
        <f t="shared" si="11"/>
        <v/>
      </c>
      <c r="AH69" s="139" t="str">
        <f>IF($B69=0,"",_xlfn.XLOOKUP($B69,INPUT_DATA!$BP:$BP,INPUT_DATA!CK:CK))</f>
        <v/>
      </c>
      <c r="AI69" s="139" t="str">
        <f t="shared" si="18"/>
        <v/>
      </c>
      <c r="AJ69" s="1275" t="str">
        <f>IF($B69=0,"",_xlfn.XLOOKUP($B69,INPUT_DATA!$BP:$BP,INPUT_DATA!CL:CL))</f>
        <v/>
      </c>
      <c r="AK69" s="140" t="str">
        <f>IF($B69=0,"",_xlfn.XLOOKUP($B69,INPUT_DATA!$BP:$BP,INPUT_DATA!CM:CM))</f>
        <v/>
      </c>
      <c r="AL69" s="140" t="str">
        <f>IF($B69=0,"",_xlfn.XLOOKUP($B69,INPUT_DATA!$BP:$BP,INPUT_DATA!CN:CN))</f>
        <v/>
      </c>
      <c r="AM69" s="140" t="str">
        <f>IF($B69=0,"",_xlfn.XLOOKUP($B69,INPUT_DATA!$BP:$BP,INPUT_DATA!CO:CO))</f>
        <v/>
      </c>
      <c r="AN69" s="1300" t="str">
        <f t="shared" si="13"/>
        <v/>
      </c>
      <c r="AO69" s="139" t="str">
        <f>IF($B69=0,"",_xlfn.XLOOKUP($B69,INPUT_DATA!$BP:$BP,INPUT_DATA!CP:CP))</f>
        <v/>
      </c>
      <c r="AP69" s="139" t="str">
        <f t="shared" si="14"/>
        <v/>
      </c>
      <c r="AQ69" s="1275" t="str">
        <f>IF($B69=0,"",_xlfn.XLOOKUP($B69,INPUT_DATA!$BP:$BP,INPUT_DATA!CQ:CQ))</f>
        <v/>
      </c>
      <c r="AR69" s="139" t="str">
        <f t="shared" si="17"/>
        <v/>
      </c>
      <c r="AS69" s="1275" t="str">
        <f t="shared" si="15"/>
        <v/>
      </c>
    </row>
    <row r="70" spans="2:45">
      <c r="B70" s="137">
        <f>INPUT_DATA!BP61</f>
        <v>0</v>
      </c>
      <c r="C70" s="1291" t="str">
        <f>IF($B70=0,"",_xlfn.XLOOKUP($B70,INPUT_DATA!$BP:$BP,INPUT_DATA!BQ:BQ))</f>
        <v/>
      </c>
      <c r="D70" s="140" t="str">
        <f>IF($B70=0,"",_xlfn.XLOOKUP($B70,INPUT_DATA!$BP:$BP,INPUT_DATA!BR:BR))</f>
        <v/>
      </c>
      <c r="E70" s="140" t="str">
        <f>IF($B70=0,"",_xlfn.XLOOKUP($B70,INPUT_DATA!$BP:$BP,INPUT_DATA!BS:BS))</f>
        <v/>
      </c>
      <c r="F70" s="140" t="str">
        <f>IF($B70=0,"",_xlfn.XLOOKUP($B70,INPUT_DATA!$BP:$BP,INPUT_DATA!BT:BT))</f>
        <v/>
      </c>
      <c r="G70" s="140" t="str">
        <f t="shared" si="2"/>
        <v/>
      </c>
      <c r="H70" s="1291" t="str">
        <f>IF($B70=0,"",_xlfn.XLOOKUP($B70,INPUT_DATA!$BP:$BP,INPUT_DATA!BU:BU))</f>
        <v/>
      </c>
      <c r="I70" s="140" t="str">
        <f>IF($B70=0,"",_xlfn.XLOOKUP($B70,INPUT_DATA!$BP:$BP,INPUT_DATA!BV:BV))</f>
        <v/>
      </c>
      <c r="J70" s="140" t="str">
        <f>IF($B70=0,"",_xlfn.XLOOKUP($B70,INPUT_DATA!$BP:$BP,INPUT_DATA!BW:BW))</f>
        <v/>
      </c>
      <c r="K70" s="140" t="str">
        <f>IF($B70=0,"",_xlfn.XLOOKUP($B70,INPUT_DATA!$BP:$BP,INPUT_DATA!BX:BX))</f>
        <v/>
      </c>
      <c r="L70" s="140" t="str">
        <f t="shared" si="3"/>
        <v/>
      </c>
      <c r="M70" s="1291" t="str">
        <f>IF($B70=0,"",_xlfn.XLOOKUP($B70,INPUT_DATA!$BP:$BP,INPUT_DATA!BY:BY))</f>
        <v/>
      </c>
      <c r="N70" s="140" t="str">
        <f>IF($B70=0,"",_xlfn.XLOOKUP($B70,INPUT_DATA!$BP:$BP,INPUT_DATA!BZ:BZ))</f>
        <v/>
      </c>
      <c r="O70" s="140" t="str">
        <f>IF($B70=0,"",_xlfn.XLOOKUP($B70,INPUT_DATA!$BP:$BP,INPUT_DATA!CA:CA))</f>
        <v/>
      </c>
      <c r="P70" s="140" t="str">
        <f>IF($B70=0,"",_xlfn.XLOOKUP($B70,INPUT_DATA!$BP:$BP,INPUT_DATA!CB:CB))</f>
        <v/>
      </c>
      <c r="Q70" s="140" t="str">
        <f t="shared" si="4"/>
        <v/>
      </c>
      <c r="R70" s="1275" t="str">
        <f t="shared" si="5"/>
        <v/>
      </c>
      <c r="S70" s="139" t="str">
        <f t="shared" si="6"/>
        <v/>
      </c>
      <c r="T70" s="139" t="str">
        <f t="shared" si="7"/>
        <v/>
      </c>
      <c r="U70" s="1880" t="str">
        <f t="shared" si="8"/>
        <v/>
      </c>
      <c r="V70" s="139" t="str">
        <f t="shared" si="9"/>
        <v/>
      </c>
      <c r="W70" s="140" t="str">
        <f>IF($B70=0,"",_xlfn.XLOOKUP($B70,INPUT_DATA!$BP:$BP,INPUT_DATA!CC:CC))</f>
        <v/>
      </c>
      <c r="X70" s="140" t="str">
        <f>IF($B70=0,"",_xlfn.XLOOKUP($B70,INPUT_DATA!$BP:$BP,INPUT_DATA!CD:CD))</f>
        <v/>
      </c>
      <c r="Y70" s="140" t="str">
        <f>IF($B70=0,"",_xlfn.XLOOKUP($B70,INPUT_DATA!$BP:$BP,INPUT_DATA!CE:CE))</f>
        <v/>
      </c>
      <c r="Z70" s="1300" t="str">
        <f t="shared" si="10"/>
        <v/>
      </c>
      <c r="AA70" s="139" t="str">
        <f>IF($B70=0,"",_xlfn.XLOOKUP($B70,INPUT_DATA!$BP:$BP,INPUT_DATA!CF:CF))</f>
        <v/>
      </c>
      <c r="AB70" s="139" t="str">
        <f t="shared" si="19"/>
        <v/>
      </c>
      <c r="AC70" s="139" t="str">
        <f>IF($B70=0,"",_xlfn.XLOOKUP($B70,INPUT_DATA!$BP:$BP,INPUT_DATA!CG:CG))</f>
        <v/>
      </c>
      <c r="AD70" s="140" t="str">
        <f>IF($B70=0,"",_xlfn.XLOOKUP($B70,INPUT_DATA!$BP:$BP,INPUT_DATA!CH:CH))</f>
        <v/>
      </c>
      <c r="AE70" s="140" t="str">
        <f>IF($B70=0,"",_xlfn.XLOOKUP($B70,INPUT_DATA!$BP:$BP,INPUT_DATA!CI:CI))</f>
        <v/>
      </c>
      <c r="AF70" s="140" t="str">
        <f>IF($B70=0,"",_xlfn.XLOOKUP($B70,INPUT_DATA!$BP:$BP,INPUT_DATA!CJ:CJ))</f>
        <v/>
      </c>
      <c r="AG70" s="1300" t="str">
        <f t="shared" si="11"/>
        <v/>
      </c>
      <c r="AH70" s="139" t="str">
        <f>IF($B70=0,"",_xlfn.XLOOKUP($B70,INPUT_DATA!$BP:$BP,INPUT_DATA!CK:CK))</f>
        <v/>
      </c>
      <c r="AI70" s="139" t="str">
        <f t="shared" si="18"/>
        <v/>
      </c>
      <c r="AJ70" s="1275" t="str">
        <f>IF($B70=0,"",_xlfn.XLOOKUP($B70,INPUT_DATA!$BP:$BP,INPUT_DATA!CL:CL))</f>
        <v/>
      </c>
      <c r="AK70" s="140" t="str">
        <f>IF($B70=0,"",_xlfn.XLOOKUP($B70,INPUT_DATA!$BP:$BP,INPUT_DATA!CM:CM))</f>
        <v/>
      </c>
      <c r="AL70" s="140" t="str">
        <f>IF($B70=0,"",_xlfn.XLOOKUP($B70,INPUT_DATA!$BP:$BP,INPUT_DATA!CN:CN))</f>
        <v/>
      </c>
      <c r="AM70" s="140" t="str">
        <f>IF($B70=0,"",_xlfn.XLOOKUP($B70,INPUT_DATA!$BP:$BP,INPUT_DATA!CO:CO))</f>
        <v/>
      </c>
      <c r="AN70" s="1300" t="str">
        <f t="shared" si="13"/>
        <v/>
      </c>
      <c r="AO70" s="139" t="str">
        <f>IF($B70=0,"",_xlfn.XLOOKUP($B70,INPUT_DATA!$BP:$BP,INPUT_DATA!CP:CP))</f>
        <v/>
      </c>
      <c r="AP70" s="139" t="str">
        <f t="shared" si="14"/>
        <v/>
      </c>
      <c r="AQ70" s="1275" t="str">
        <f>IF($B70=0,"",_xlfn.XLOOKUP($B70,INPUT_DATA!$BP:$BP,INPUT_DATA!CQ:CQ))</f>
        <v/>
      </c>
      <c r="AR70" s="139" t="str">
        <f t="shared" si="17"/>
        <v/>
      </c>
      <c r="AS70" s="1275" t="str">
        <f t="shared" si="15"/>
        <v/>
      </c>
    </row>
    <row r="71" spans="2:45">
      <c r="B71" s="137">
        <f>INPUT_DATA!BP62</f>
        <v>0</v>
      </c>
      <c r="C71" s="1291" t="str">
        <f>IF($B71=0,"",_xlfn.XLOOKUP($B71,INPUT_DATA!$BP:$BP,INPUT_DATA!BQ:BQ))</f>
        <v/>
      </c>
      <c r="D71" s="140" t="str">
        <f>IF($B71=0,"",_xlfn.XLOOKUP($B71,INPUT_DATA!$BP:$BP,INPUT_DATA!BR:BR))</f>
        <v/>
      </c>
      <c r="E71" s="140" t="str">
        <f>IF($B71=0,"",_xlfn.XLOOKUP($B71,INPUT_DATA!$BP:$BP,INPUT_DATA!BS:BS))</f>
        <v/>
      </c>
      <c r="F71" s="140" t="str">
        <f>IF($B71=0,"",_xlfn.XLOOKUP($B71,INPUT_DATA!$BP:$BP,INPUT_DATA!BT:BT))</f>
        <v/>
      </c>
      <c r="G71" s="140" t="str">
        <f t="shared" si="2"/>
        <v/>
      </c>
      <c r="H71" s="1291" t="str">
        <f>IF($B71=0,"",_xlfn.XLOOKUP($B71,INPUT_DATA!$BP:$BP,INPUT_DATA!BU:BU))</f>
        <v/>
      </c>
      <c r="I71" s="140" t="str">
        <f>IF($B71=0,"",_xlfn.XLOOKUP($B71,INPUT_DATA!$BP:$BP,INPUT_DATA!BV:BV))</f>
        <v/>
      </c>
      <c r="J71" s="140" t="str">
        <f>IF($B71=0,"",_xlfn.XLOOKUP($B71,INPUT_DATA!$BP:$BP,INPUT_DATA!BW:BW))</f>
        <v/>
      </c>
      <c r="K71" s="140" t="str">
        <f>IF($B71=0,"",_xlfn.XLOOKUP($B71,INPUT_DATA!$BP:$BP,INPUT_DATA!BX:BX))</f>
        <v/>
      </c>
      <c r="L71" s="140" t="str">
        <f t="shared" si="3"/>
        <v/>
      </c>
      <c r="M71" s="1291" t="str">
        <f>IF($B71=0,"",_xlfn.XLOOKUP($B71,INPUT_DATA!$BP:$BP,INPUT_DATA!BY:BY))</f>
        <v/>
      </c>
      <c r="N71" s="140" t="str">
        <f>IF($B71=0,"",_xlfn.XLOOKUP($B71,INPUT_DATA!$BP:$BP,INPUT_DATA!BZ:BZ))</f>
        <v/>
      </c>
      <c r="O71" s="140" t="str">
        <f>IF($B71=0,"",_xlfn.XLOOKUP($B71,INPUT_DATA!$BP:$BP,INPUT_DATA!CA:CA))</f>
        <v/>
      </c>
      <c r="P71" s="140" t="str">
        <f>IF($B71=0,"",_xlfn.XLOOKUP($B71,INPUT_DATA!$BP:$BP,INPUT_DATA!CB:CB))</f>
        <v/>
      </c>
      <c r="Q71" s="140" t="str">
        <f t="shared" si="4"/>
        <v/>
      </c>
      <c r="R71" s="1275" t="str">
        <f t="shared" si="5"/>
        <v/>
      </c>
      <c r="S71" s="139" t="str">
        <f t="shared" si="6"/>
        <v/>
      </c>
      <c r="T71" s="139" t="str">
        <f t="shared" si="7"/>
        <v/>
      </c>
      <c r="U71" s="1880" t="str">
        <f t="shared" si="8"/>
        <v/>
      </c>
      <c r="V71" s="139" t="str">
        <f t="shared" si="9"/>
        <v/>
      </c>
      <c r="W71" s="140" t="str">
        <f>IF($B71=0,"",_xlfn.XLOOKUP($B71,INPUT_DATA!$BP:$BP,INPUT_DATA!CC:CC))</f>
        <v/>
      </c>
      <c r="X71" s="140" t="str">
        <f>IF($B71=0,"",_xlfn.XLOOKUP($B71,INPUT_DATA!$BP:$BP,INPUT_DATA!CD:CD))</f>
        <v/>
      </c>
      <c r="Y71" s="140" t="str">
        <f>IF($B71=0,"",_xlfn.XLOOKUP($B71,INPUT_DATA!$BP:$BP,INPUT_DATA!CE:CE))</f>
        <v/>
      </c>
      <c r="Z71" s="1300" t="str">
        <f t="shared" si="10"/>
        <v/>
      </c>
      <c r="AA71" s="139" t="str">
        <f>IF($B71=0,"",_xlfn.XLOOKUP($B71,INPUT_DATA!$BP:$BP,INPUT_DATA!CF:CF))</f>
        <v/>
      </c>
      <c r="AB71" s="139" t="str">
        <f t="shared" si="19"/>
        <v/>
      </c>
      <c r="AC71" s="139" t="str">
        <f>IF($B71=0,"",_xlfn.XLOOKUP($B71,INPUT_DATA!$BP:$BP,INPUT_DATA!CG:CG))</f>
        <v/>
      </c>
      <c r="AD71" s="140" t="str">
        <f>IF($B71=0,"",_xlfn.XLOOKUP($B71,INPUT_DATA!$BP:$BP,INPUT_DATA!CH:CH))</f>
        <v/>
      </c>
      <c r="AE71" s="140" t="str">
        <f>IF($B71=0,"",_xlfn.XLOOKUP($B71,INPUT_DATA!$BP:$BP,INPUT_DATA!CI:CI))</f>
        <v/>
      </c>
      <c r="AF71" s="140" t="str">
        <f>IF($B71=0,"",_xlfn.XLOOKUP($B71,INPUT_DATA!$BP:$BP,INPUT_DATA!CJ:CJ))</f>
        <v/>
      </c>
      <c r="AG71" s="1300" t="str">
        <f t="shared" si="11"/>
        <v/>
      </c>
      <c r="AH71" s="139" t="str">
        <f>IF($B71=0,"",_xlfn.XLOOKUP($B71,INPUT_DATA!$BP:$BP,INPUT_DATA!CK:CK))</f>
        <v/>
      </c>
      <c r="AI71" s="139" t="str">
        <f t="shared" si="18"/>
        <v/>
      </c>
      <c r="AJ71" s="1275" t="str">
        <f>IF($B71=0,"",_xlfn.XLOOKUP($B71,INPUT_DATA!$BP:$BP,INPUT_DATA!CL:CL))</f>
        <v/>
      </c>
      <c r="AK71" s="140" t="str">
        <f>IF($B71=0,"",_xlfn.XLOOKUP($B71,INPUT_DATA!$BP:$BP,INPUT_DATA!CM:CM))</f>
        <v/>
      </c>
      <c r="AL71" s="140" t="str">
        <f>IF($B71=0,"",_xlfn.XLOOKUP($B71,INPUT_DATA!$BP:$BP,INPUT_DATA!CN:CN))</f>
        <v/>
      </c>
      <c r="AM71" s="140" t="str">
        <f>IF($B71=0,"",_xlfn.XLOOKUP($B71,INPUT_DATA!$BP:$BP,INPUT_DATA!CO:CO))</f>
        <v/>
      </c>
      <c r="AN71" s="1300" t="str">
        <f t="shared" si="13"/>
        <v/>
      </c>
      <c r="AO71" s="139" t="str">
        <f>IF($B71=0,"",_xlfn.XLOOKUP($B71,INPUT_DATA!$BP:$BP,INPUT_DATA!CP:CP))</f>
        <v/>
      </c>
      <c r="AP71" s="139" t="str">
        <f t="shared" si="14"/>
        <v/>
      </c>
      <c r="AQ71" s="1275" t="str">
        <f>IF($B71=0,"",_xlfn.XLOOKUP($B71,INPUT_DATA!$BP:$BP,INPUT_DATA!CQ:CQ))</f>
        <v/>
      </c>
      <c r="AR71" s="139" t="str">
        <f t="shared" si="17"/>
        <v/>
      </c>
      <c r="AS71" s="1275" t="str">
        <f t="shared" si="15"/>
        <v/>
      </c>
    </row>
    <row r="72" spans="2:45">
      <c r="B72" s="137">
        <f>INPUT_DATA!BP63</f>
        <v>0</v>
      </c>
      <c r="C72" s="1291" t="str">
        <f>IF($B72=0,"",_xlfn.XLOOKUP($B72,INPUT_DATA!$BP:$BP,INPUT_DATA!BQ:BQ))</f>
        <v/>
      </c>
      <c r="D72" s="140" t="str">
        <f>IF($B72=0,"",_xlfn.XLOOKUP($B72,INPUT_DATA!$BP:$BP,INPUT_DATA!BR:BR))</f>
        <v/>
      </c>
      <c r="E72" s="140" t="str">
        <f>IF($B72=0,"",_xlfn.XLOOKUP($B72,INPUT_DATA!$BP:$BP,INPUT_DATA!BS:BS))</f>
        <v/>
      </c>
      <c r="F72" s="140" t="str">
        <f>IF($B72=0,"",_xlfn.XLOOKUP($B72,INPUT_DATA!$BP:$BP,INPUT_DATA!BT:BT))</f>
        <v/>
      </c>
      <c r="G72" s="140" t="str">
        <f t="shared" si="2"/>
        <v/>
      </c>
      <c r="H72" s="1291" t="str">
        <f>IF($B72=0,"",_xlfn.XLOOKUP($B72,INPUT_DATA!$BP:$BP,INPUT_DATA!BU:BU))</f>
        <v/>
      </c>
      <c r="I72" s="140" t="str">
        <f>IF($B72=0,"",_xlfn.XLOOKUP($B72,INPUT_DATA!$BP:$BP,INPUT_DATA!BV:BV))</f>
        <v/>
      </c>
      <c r="J72" s="140" t="str">
        <f>IF($B72=0,"",_xlfn.XLOOKUP($B72,INPUT_DATA!$BP:$BP,INPUT_DATA!BW:BW))</f>
        <v/>
      </c>
      <c r="K72" s="140" t="str">
        <f>IF($B72=0,"",_xlfn.XLOOKUP($B72,INPUT_DATA!$BP:$BP,INPUT_DATA!BX:BX))</f>
        <v/>
      </c>
      <c r="L72" s="140" t="str">
        <f t="shared" si="3"/>
        <v/>
      </c>
      <c r="M72" s="1291" t="str">
        <f>IF($B72=0,"",_xlfn.XLOOKUP($B72,INPUT_DATA!$BP:$BP,INPUT_DATA!BY:BY))</f>
        <v/>
      </c>
      <c r="N72" s="140" t="str">
        <f>IF($B72=0,"",_xlfn.XLOOKUP($B72,INPUT_DATA!$BP:$BP,INPUT_DATA!BZ:BZ))</f>
        <v/>
      </c>
      <c r="O72" s="140" t="str">
        <f>IF($B72=0,"",_xlfn.XLOOKUP($B72,INPUT_DATA!$BP:$BP,INPUT_DATA!CA:CA))</f>
        <v/>
      </c>
      <c r="P72" s="140" t="str">
        <f>IF($B72=0,"",_xlfn.XLOOKUP($B72,INPUT_DATA!$BP:$BP,INPUT_DATA!CB:CB))</f>
        <v/>
      </c>
      <c r="Q72" s="140" t="str">
        <f t="shared" si="4"/>
        <v/>
      </c>
      <c r="R72" s="1275" t="str">
        <f t="shared" si="5"/>
        <v/>
      </c>
      <c r="S72" s="139" t="str">
        <f t="shared" si="6"/>
        <v/>
      </c>
      <c r="T72" s="139" t="str">
        <f t="shared" si="7"/>
        <v/>
      </c>
      <c r="U72" s="1880" t="str">
        <f t="shared" si="8"/>
        <v/>
      </c>
      <c r="V72" s="139" t="str">
        <f t="shared" si="9"/>
        <v/>
      </c>
      <c r="W72" s="140" t="str">
        <f>IF($B72=0,"",_xlfn.XLOOKUP($B72,INPUT_DATA!$BP:$BP,INPUT_DATA!CC:CC))</f>
        <v/>
      </c>
      <c r="X72" s="140" t="str">
        <f>IF($B72=0,"",_xlfn.XLOOKUP($B72,INPUT_DATA!$BP:$BP,INPUT_DATA!CD:CD))</f>
        <v/>
      </c>
      <c r="Y72" s="140" t="str">
        <f>IF($B72=0,"",_xlfn.XLOOKUP($B72,INPUT_DATA!$BP:$BP,INPUT_DATA!CE:CE))</f>
        <v/>
      </c>
      <c r="Z72" s="1300" t="str">
        <f t="shared" si="10"/>
        <v/>
      </c>
      <c r="AA72" s="139" t="str">
        <f>IF($B72=0,"",_xlfn.XLOOKUP($B72,INPUT_DATA!$BP:$BP,INPUT_DATA!CF:CF))</f>
        <v/>
      </c>
      <c r="AB72" s="139" t="str">
        <f t="shared" si="19"/>
        <v/>
      </c>
      <c r="AC72" s="139" t="str">
        <f>IF($B72=0,"",_xlfn.XLOOKUP($B72,INPUT_DATA!$BP:$BP,INPUT_DATA!CG:CG))</f>
        <v/>
      </c>
      <c r="AD72" s="140" t="str">
        <f>IF($B72=0,"",_xlfn.XLOOKUP($B72,INPUT_DATA!$BP:$BP,INPUT_DATA!CH:CH))</f>
        <v/>
      </c>
      <c r="AE72" s="140" t="str">
        <f>IF($B72=0,"",_xlfn.XLOOKUP($B72,INPUT_DATA!$BP:$BP,INPUT_DATA!CI:CI))</f>
        <v/>
      </c>
      <c r="AF72" s="140" t="str">
        <f>IF($B72=0,"",_xlfn.XLOOKUP($B72,INPUT_DATA!$BP:$BP,INPUT_DATA!CJ:CJ))</f>
        <v/>
      </c>
      <c r="AG72" s="1300" t="str">
        <f t="shared" si="11"/>
        <v/>
      </c>
      <c r="AH72" s="139" t="str">
        <f>IF($B72=0,"",_xlfn.XLOOKUP($B72,INPUT_DATA!$BP:$BP,INPUT_DATA!CK:CK))</f>
        <v/>
      </c>
      <c r="AI72" s="139" t="str">
        <f t="shared" si="18"/>
        <v/>
      </c>
      <c r="AJ72" s="1275" t="str">
        <f>IF($B72=0,"",_xlfn.XLOOKUP($B72,INPUT_DATA!$BP:$BP,INPUT_DATA!CL:CL))</f>
        <v/>
      </c>
      <c r="AK72" s="140" t="str">
        <f>IF($B72=0,"",_xlfn.XLOOKUP($B72,INPUT_DATA!$BP:$BP,INPUT_DATA!CM:CM))</f>
        <v/>
      </c>
      <c r="AL72" s="140" t="str">
        <f>IF($B72=0,"",_xlfn.XLOOKUP($B72,INPUT_DATA!$BP:$BP,INPUT_DATA!CN:CN))</f>
        <v/>
      </c>
      <c r="AM72" s="140" t="str">
        <f>IF($B72=0,"",_xlfn.XLOOKUP($B72,INPUT_DATA!$BP:$BP,INPUT_DATA!CO:CO))</f>
        <v/>
      </c>
      <c r="AN72" s="1300" t="str">
        <f t="shared" si="13"/>
        <v/>
      </c>
      <c r="AO72" s="139" t="str">
        <f>IF($B72=0,"",_xlfn.XLOOKUP($B72,INPUT_DATA!$BP:$BP,INPUT_DATA!CP:CP))</f>
        <v/>
      </c>
      <c r="AP72" s="139" t="str">
        <f t="shared" si="14"/>
        <v/>
      </c>
      <c r="AQ72" s="1275" t="str">
        <f>IF($B72=0,"",_xlfn.XLOOKUP($B72,INPUT_DATA!$BP:$BP,INPUT_DATA!CQ:CQ))</f>
        <v/>
      </c>
      <c r="AR72" s="139" t="str">
        <f t="shared" si="17"/>
        <v/>
      </c>
      <c r="AS72" s="1275" t="str">
        <f t="shared" si="15"/>
        <v/>
      </c>
    </row>
    <row r="73" spans="2:45">
      <c r="B73" s="137">
        <f>INPUT_DATA!BP64</f>
        <v>0</v>
      </c>
      <c r="C73" s="1291" t="str">
        <f>IF($B73=0,"",_xlfn.XLOOKUP($B73,INPUT_DATA!$BP:$BP,INPUT_DATA!BQ:BQ))</f>
        <v/>
      </c>
      <c r="D73" s="140" t="str">
        <f>IF($B73=0,"",_xlfn.XLOOKUP($B73,INPUT_DATA!$BP:$BP,INPUT_DATA!BR:BR))</f>
        <v/>
      </c>
      <c r="E73" s="140" t="str">
        <f>IF($B73=0,"",_xlfn.XLOOKUP($B73,INPUT_DATA!$BP:$BP,INPUT_DATA!BS:BS))</f>
        <v/>
      </c>
      <c r="F73" s="140" t="str">
        <f>IF($B73=0,"",_xlfn.XLOOKUP($B73,INPUT_DATA!$BP:$BP,INPUT_DATA!BT:BT))</f>
        <v/>
      </c>
      <c r="G73" s="140" t="str">
        <f t="shared" si="2"/>
        <v/>
      </c>
      <c r="H73" s="1291" t="str">
        <f>IF($B73=0,"",_xlfn.XLOOKUP($B73,INPUT_DATA!$BP:$BP,INPUT_DATA!BU:BU))</f>
        <v/>
      </c>
      <c r="I73" s="140" t="str">
        <f>IF($B73=0,"",_xlfn.XLOOKUP($B73,INPUT_DATA!$BP:$BP,INPUT_DATA!BV:BV))</f>
        <v/>
      </c>
      <c r="J73" s="140" t="str">
        <f>IF($B73=0,"",_xlfn.XLOOKUP($B73,INPUT_DATA!$BP:$BP,INPUT_DATA!BW:BW))</f>
        <v/>
      </c>
      <c r="K73" s="140" t="str">
        <f>IF($B73=0,"",_xlfn.XLOOKUP($B73,INPUT_DATA!$BP:$BP,INPUT_DATA!BX:BX))</f>
        <v/>
      </c>
      <c r="L73" s="140" t="str">
        <f t="shared" si="3"/>
        <v/>
      </c>
      <c r="M73" s="1291" t="str">
        <f>IF($B73=0,"",_xlfn.XLOOKUP($B73,INPUT_DATA!$BP:$BP,INPUT_DATA!BY:BY))</f>
        <v/>
      </c>
      <c r="N73" s="140" t="str">
        <f>IF($B73=0,"",_xlfn.XLOOKUP($B73,INPUT_DATA!$BP:$BP,INPUT_DATA!BZ:BZ))</f>
        <v/>
      </c>
      <c r="O73" s="140" t="str">
        <f>IF($B73=0,"",_xlfn.XLOOKUP($B73,INPUT_DATA!$BP:$BP,INPUT_DATA!CA:CA))</f>
        <v/>
      </c>
      <c r="P73" s="140" t="str">
        <f>IF($B73=0,"",_xlfn.XLOOKUP($B73,INPUT_DATA!$BP:$BP,INPUT_DATA!CB:CB))</f>
        <v/>
      </c>
      <c r="Q73" s="140" t="str">
        <f t="shared" si="4"/>
        <v/>
      </c>
      <c r="R73" s="1275" t="str">
        <f t="shared" si="5"/>
        <v/>
      </c>
      <c r="S73" s="139" t="str">
        <f t="shared" si="6"/>
        <v/>
      </c>
      <c r="T73" s="139" t="str">
        <f t="shared" si="7"/>
        <v/>
      </c>
      <c r="U73" s="1880" t="str">
        <f t="shared" si="8"/>
        <v/>
      </c>
      <c r="V73" s="139" t="str">
        <f t="shared" si="9"/>
        <v/>
      </c>
      <c r="W73" s="140" t="str">
        <f>IF($B73=0,"",_xlfn.XLOOKUP($B73,INPUT_DATA!$BP:$BP,INPUT_DATA!CC:CC))</f>
        <v/>
      </c>
      <c r="X73" s="140" t="str">
        <f>IF($B73=0,"",_xlfn.XLOOKUP($B73,INPUT_DATA!$BP:$BP,INPUT_DATA!CD:CD))</f>
        <v/>
      </c>
      <c r="Y73" s="140" t="str">
        <f>IF($B73=0,"",_xlfn.XLOOKUP($B73,INPUT_DATA!$BP:$BP,INPUT_DATA!CE:CE))</f>
        <v/>
      </c>
      <c r="Z73" s="1300" t="str">
        <f t="shared" si="10"/>
        <v/>
      </c>
      <c r="AA73" s="139" t="str">
        <f>IF($B73=0,"",_xlfn.XLOOKUP($B73,INPUT_DATA!$BP:$BP,INPUT_DATA!CF:CF))</f>
        <v/>
      </c>
      <c r="AB73" s="139" t="str">
        <f t="shared" si="19"/>
        <v/>
      </c>
      <c r="AC73" s="139" t="str">
        <f>IF($B73=0,"",_xlfn.XLOOKUP($B73,INPUT_DATA!$BP:$BP,INPUT_DATA!CG:CG))</f>
        <v/>
      </c>
      <c r="AD73" s="140" t="str">
        <f>IF($B73=0,"",_xlfn.XLOOKUP($B73,INPUT_DATA!$BP:$BP,INPUT_DATA!CH:CH))</f>
        <v/>
      </c>
      <c r="AE73" s="140" t="str">
        <f>IF($B73=0,"",_xlfn.XLOOKUP($B73,INPUT_DATA!$BP:$BP,INPUT_DATA!CI:CI))</f>
        <v/>
      </c>
      <c r="AF73" s="140" t="str">
        <f>IF($B73=0,"",_xlfn.XLOOKUP($B73,INPUT_DATA!$BP:$BP,INPUT_DATA!CJ:CJ))</f>
        <v/>
      </c>
      <c r="AG73" s="1300" t="str">
        <f t="shared" si="11"/>
        <v/>
      </c>
      <c r="AH73" s="139" t="str">
        <f>IF($B73=0,"",_xlfn.XLOOKUP($B73,INPUT_DATA!$BP:$BP,INPUT_DATA!CK:CK))</f>
        <v/>
      </c>
      <c r="AI73" s="139" t="str">
        <f t="shared" si="18"/>
        <v/>
      </c>
      <c r="AJ73" s="1275" t="str">
        <f>IF($B73=0,"",_xlfn.XLOOKUP($B73,INPUT_DATA!$BP:$BP,INPUT_DATA!CL:CL))</f>
        <v/>
      </c>
      <c r="AK73" s="140" t="str">
        <f>IF($B73=0,"",_xlfn.XLOOKUP($B73,INPUT_DATA!$BP:$BP,INPUT_DATA!CM:CM))</f>
        <v/>
      </c>
      <c r="AL73" s="140" t="str">
        <f>IF($B73=0,"",_xlfn.XLOOKUP($B73,INPUT_DATA!$BP:$BP,INPUT_DATA!CN:CN))</f>
        <v/>
      </c>
      <c r="AM73" s="140" t="str">
        <f>IF($B73=0,"",_xlfn.XLOOKUP($B73,INPUT_DATA!$BP:$BP,INPUT_DATA!CO:CO))</f>
        <v/>
      </c>
      <c r="AN73" s="1300" t="str">
        <f t="shared" si="13"/>
        <v/>
      </c>
      <c r="AO73" s="139" t="str">
        <f>IF($B73=0,"",_xlfn.XLOOKUP($B73,INPUT_DATA!$BP:$BP,INPUT_DATA!CP:CP))</f>
        <v/>
      </c>
      <c r="AP73" s="139" t="str">
        <f t="shared" si="14"/>
        <v/>
      </c>
      <c r="AQ73" s="1275" t="str">
        <f>IF($B73=0,"",_xlfn.XLOOKUP($B73,INPUT_DATA!$BP:$BP,INPUT_DATA!CQ:CQ))</f>
        <v/>
      </c>
      <c r="AR73" s="139" t="str">
        <f t="shared" si="17"/>
        <v/>
      </c>
      <c r="AS73" s="1275" t="str">
        <f t="shared" si="15"/>
        <v/>
      </c>
    </row>
    <row r="74" spans="2:45">
      <c r="B74" s="137">
        <f>INPUT_DATA!BP65</f>
        <v>0</v>
      </c>
      <c r="C74" s="1291" t="str">
        <f>IF($B74=0,"",_xlfn.XLOOKUP($B74,INPUT_DATA!$BP:$BP,INPUT_DATA!BQ:BQ))</f>
        <v/>
      </c>
      <c r="D74" s="140" t="str">
        <f>IF($B74=0,"",_xlfn.XLOOKUP($B74,INPUT_DATA!$BP:$BP,INPUT_DATA!BR:BR))</f>
        <v/>
      </c>
      <c r="E74" s="140" t="str">
        <f>IF($B74=0,"",_xlfn.XLOOKUP($B74,INPUT_DATA!$BP:$BP,INPUT_DATA!BS:BS))</f>
        <v/>
      </c>
      <c r="F74" s="140" t="str">
        <f>IF($B74=0,"",_xlfn.XLOOKUP($B74,INPUT_DATA!$BP:$BP,INPUT_DATA!BT:BT))</f>
        <v/>
      </c>
      <c r="G74" s="140" t="str">
        <f t="shared" si="2"/>
        <v/>
      </c>
      <c r="H74" s="1291" t="str">
        <f>IF($B74=0,"",_xlfn.XLOOKUP($B74,INPUT_DATA!$BP:$BP,INPUT_DATA!BU:BU))</f>
        <v/>
      </c>
      <c r="I74" s="140" t="str">
        <f>IF($B74=0,"",_xlfn.XLOOKUP($B74,INPUT_DATA!$BP:$BP,INPUT_DATA!BV:BV))</f>
        <v/>
      </c>
      <c r="J74" s="140" t="str">
        <f>IF($B74=0,"",_xlfn.XLOOKUP($B74,INPUT_DATA!$BP:$BP,INPUT_DATA!BW:BW))</f>
        <v/>
      </c>
      <c r="K74" s="140" t="str">
        <f>IF($B74=0,"",_xlfn.XLOOKUP($B74,INPUT_DATA!$BP:$BP,INPUT_DATA!BX:BX))</f>
        <v/>
      </c>
      <c r="L74" s="140" t="str">
        <f t="shared" si="3"/>
        <v/>
      </c>
      <c r="M74" s="1291" t="str">
        <f>IF($B74=0,"",_xlfn.XLOOKUP($B74,INPUT_DATA!$BP:$BP,INPUT_DATA!BY:BY))</f>
        <v/>
      </c>
      <c r="N74" s="140" t="str">
        <f>IF($B74=0,"",_xlfn.XLOOKUP($B74,INPUT_DATA!$BP:$BP,INPUT_DATA!BZ:BZ))</f>
        <v/>
      </c>
      <c r="O74" s="140" t="str">
        <f>IF($B74=0,"",_xlfn.XLOOKUP($B74,INPUT_DATA!$BP:$BP,INPUT_DATA!CA:CA))</f>
        <v/>
      </c>
      <c r="P74" s="140" t="str">
        <f>IF($B74=0,"",_xlfn.XLOOKUP($B74,INPUT_DATA!$BP:$BP,INPUT_DATA!CB:CB))</f>
        <v/>
      </c>
      <c r="Q74" s="140" t="str">
        <f t="shared" si="4"/>
        <v/>
      </c>
      <c r="R74" s="1275" t="str">
        <f t="shared" si="5"/>
        <v/>
      </c>
      <c r="S74" s="139" t="str">
        <f t="shared" si="6"/>
        <v/>
      </c>
      <c r="T74" s="139" t="str">
        <f t="shared" si="7"/>
        <v/>
      </c>
      <c r="U74" s="1880" t="str">
        <f t="shared" si="8"/>
        <v/>
      </c>
      <c r="V74" s="139" t="str">
        <f t="shared" si="9"/>
        <v/>
      </c>
      <c r="W74" s="140" t="str">
        <f>IF($B74=0,"",_xlfn.XLOOKUP($B74,INPUT_DATA!$BP:$BP,INPUT_DATA!CC:CC))</f>
        <v/>
      </c>
      <c r="X74" s="140" t="str">
        <f>IF($B74=0,"",_xlfn.XLOOKUP($B74,INPUT_DATA!$BP:$BP,INPUT_DATA!CD:CD))</f>
        <v/>
      </c>
      <c r="Y74" s="140" t="str">
        <f>IF($B74=0,"",_xlfn.XLOOKUP($B74,INPUT_DATA!$BP:$BP,INPUT_DATA!CE:CE))</f>
        <v/>
      </c>
      <c r="Z74" s="1300" t="str">
        <f t="shared" si="10"/>
        <v/>
      </c>
      <c r="AA74" s="139" t="str">
        <f>IF($B74=0,"",_xlfn.XLOOKUP($B74,INPUT_DATA!$BP:$BP,INPUT_DATA!CF:CF))</f>
        <v/>
      </c>
      <c r="AB74" s="139" t="str">
        <f t="shared" si="19"/>
        <v/>
      </c>
      <c r="AC74" s="139" t="str">
        <f>IF($B74=0,"",_xlfn.XLOOKUP($B74,INPUT_DATA!$BP:$BP,INPUT_DATA!CG:CG))</f>
        <v/>
      </c>
      <c r="AD74" s="140" t="str">
        <f>IF($B74=0,"",_xlfn.XLOOKUP($B74,INPUT_DATA!$BP:$BP,INPUT_DATA!CH:CH))</f>
        <v/>
      </c>
      <c r="AE74" s="140" t="str">
        <f>IF($B74=0,"",_xlfn.XLOOKUP($B74,INPUT_DATA!$BP:$BP,INPUT_DATA!CI:CI))</f>
        <v/>
      </c>
      <c r="AF74" s="140" t="str">
        <f>IF($B74=0,"",_xlfn.XLOOKUP($B74,INPUT_DATA!$BP:$BP,INPUT_DATA!CJ:CJ))</f>
        <v/>
      </c>
      <c r="AG74" s="1300" t="str">
        <f t="shared" si="11"/>
        <v/>
      </c>
      <c r="AH74" s="139" t="str">
        <f>IF($B74=0,"",_xlfn.XLOOKUP($B74,INPUT_DATA!$BP:$BP,INPUT_DATA!CK:CK))</f>
        <v/>
      </c>
      <c r="AI74" s="139" t="str">
        <f t="shared" si="18"/>
        <v/>
      </c>
      <c r="AJ74" s="1275" t="str">
        <f>IF($B74=0,"",_xlfn.XLOOKUP($B74,INPUT_DATA!$BP:$BP,INPUT_DATA!CL:CL))</f>
        <v/>
      </c>
      <c r="AK74" s="140" t="str">
        <f>IF($B74=0,"",_xlfn.XLOOKUP($B74,INPUT_DATA!$BP:$BP,INPUT_DATA!CM:CM))</f>
        <v/>
      </c>
      <c r="AL74" s="140" t="str">
        <f>IF($B74=0,"",_xlfn.XLOOKUP($B74,INPUT_DATA!$BP:$BP,INPUT_DATA!CN:CN))</f>
        <v/>
      </c>
      <c r="AM74" s="140" t="str">
        <f>IF($B74=0,"",_xlfn.XLOOKUP($B74,INPUT_DATA!$BP:$BP,INPUT_DATA!CO:CO))</f>
        <v/>
      </c>
      <c r="AN74" s="1300" t="str">
        <f t="shared" si="13"/>
        <v/>
      </c>
      <c r="AO74" s="139" t="str">
        <f>IF($B74=0,"",_xlfn.XLOOKUP($B74,INPUT_DATA!$BP:$BP,INPUT_DATA!CP:CP))</f>
        <v/>
      </c>
      <c r="AP74" s="139" t="str">
        <f t="shared" si="14"/>
        <v/>
      </c>
      <c r="AQ74" s="1275" t="str">
        <f>IF($B74=0,"",_xlfn.XLOOKUP($B74,INPUT_DATA!$BP:$BP,INPUT_DATA!CQ:CQ))</f>
        <v/>
      </c>
      <c r="AR74" s="139" t="str">
        <f t="shared" si="17"/>
        <v/>
      </c>
      <c r="AS74" s="1275" t="str">
        <f t="shared" si="15"/>
        <v/>
      </c>
    </row>
    <row r="75" spans="2:45">
      <c r="B75" s="137">
        <f>INPUT_DATA!BP66</f>
        <v>0</v>
      </c>
      <c r="C75" s="1291" t="str">
        <f>IF($B75=0,"",_xlfn.XLOOKUP($B75,INPUT_DATA!$BP:$BP,INPUT_DATA!BQ:BQ))</f>
        <v/>
      </c>
      <c r="D75" s="140" t="str">
        <f>IF($B75=0,"",_xlfn.XLOOKUP($B75,INPUT_DATA!$BP:$BP,INPUT_DATA!BR:BR))</f>
        <v/>
      </c>
      <c r="E75" s="140" t="str">
        <f>IF($B75=0,"",_xlfn.XLOOKUP($B75,INPUT_DATA!$BP:$BP,INPUT_DATA!BS:BS))</f>
        <v/>
      </c>
      <c r="F75" s="140" t="str">
        <f>IF($B75=0,"",_xlfn.XLOOKUP($B75,INPUT_DATA!$BP:$BP,INPUT_DATA!BT:BT))</f>
        <v/>
      </c>
      <c r="G75" s="140" t="str">
        <f t="shared" si="2"/>
        <v/>
      </c>
      <c r="H75" s="1291" t="str">
        <f>IF($B75=0,"",_xlfn.XLOOKUP($B75,INPUT_DATA!$BP:$BP,INPUT_DATA!BU:BU))</f>
        <v/>
      </c>
      <c r="I75" s="140" t="str">
        <f>IF($B75=0,"",_xlfn.XLOOKUP($B75,INPUT_DATA!$BP:$BP,INPUT_DATA!BV:BV))</f>
        <v/>
      </c>
      <c r="J75" s="140" t="str">
        <f>IF($B75=0,"",_xlfn.XLOOKUP($B75,INPUT_DATA!$BP:$BP,INPUT_DATA!BW:BW))</f>
        <v/>
      </c>
      <c r="K75" s="140" t="str">
        <f>IF($B75=0,"",_xlfn.XLOOKUP($B75,INPUT_DATA!$BP:$BP,INPUT_DATA!BX:BX))</f>
        <v/>
      </c>
      <c r="L75" s="140" t="str">
        <f t="shared" si="3"/>
        <v/>
      </c>
      <c r="M75" s="1291" t="str">
        <f>IF($B75=0,"",_xlfn.XLOOKUP($B75,INPUT_DATA!$BP:$BP,INPUT_DATA!BY:BY))</f>
        <v/>
      </c>
      <c r="N75" s="140" t="str">
        <f>IF($B75=0,"",_xlfn.XLOOKUP($B75,INPUT_DATA!$BP:$BP,INPUT_DATA!BZ:BZ))</f>
        <v/>
      </c>
      <c r="O75" s="140" t="str">
        <f>IF($B75=0,"",_xlfn.XLOOKUP($B75,INPUT_DATA!$BP:$BP,INPUT_DATA!CA:CA))</f>
        <v/>
      </c>
      <c r="P75" s="140" t="str">
        <f>IF($B75=0,"",_xlfn.XLOOKUP($B75,INPUT_DATA!$BP:$BP,INPUT_DATA!CB:CB))</f>
        <v/>
      </c>
      <c r="Q75" s="140" t="str">
        <f t="shared" si="4"/>
        <v/>
      </c>
      <c r="R75" s="1275" t="str">
        <f t="shared" si="5"/>
        <v/>
      </c>
      <c r="S75" s="139" t="str">
        <f t="shared" si="6"/>
        <v/>
      </c>
      <c r="T75" s="139" t="str">
        <f t="shared" si="7"/>
        <v/>
      </c>
      <c r="U75" s="1880" t="str">
        <f t="shared" si="8"/>
        <v/>
      </c>
      <c r="V75" s="139" t="str">
        <f t="shared" si="9"/>
        <v/>
      </c>
      <c r="W75" s="140" t="str">
        <f>IF($B75=0,"",_xlfn.XLOOKUP($B75,INPUT_DATA!$BP:$BP,INPUT_DATA!CC:CC))</f>
        <v/>
      </c>
      <c r="X75" s="140" t="str">
        <f>IF($B75=0,"",_xlfn.XLOOKUP($B75,INPUT_DATA!$BP:$BP,INPUT_DATA!CD:CD))</f>
        <v/>
      </c>
      <c r="Y75" s="140" t="str">
        <f>IF($B75=0,"",_xlfn.XLOOKUP($B75,INPUT_DATA!$BP:$BP,INPUT_DATA!CE:CE))</f>
        <v/>
      </c>
      <c r="Z75" s="1300" t="str">
        <f t="shared" si="10"/>
        <v/>
      </c>
      <c r="AA75" s="139" t="str">
        <f>IF($B75=0,"",_xlfn.XLOOKUP($B75,INPUT_DATA!$BP:$BP,INPUT_DATA!CF:CF))</f>
        <v/>
      </c>
      <c r="AB75" s="139" t="str">
        <f t="shared" si="19"/>
        <v/>
      </c>
      <c r="AC75" s="139" t="str">
        <f>IF($B75=0,"",_xlfn.XLOOKUP($B75,INPUT_DATA!$BP:$BP,INPUT_DATA!CG:CG))</f>
        <v/>
      </c>
      <c r="AD75" s="140" t="str">
        <f>IF($B75=0,"",_xlfn.XLOOKUP($B75,INPUT_DATA!$BP:$BP,INPUT_DATA!CH:CH))</f>
        <v/>
      </c>
      <c r="AE75" s="140" t="str">
        <f>IF($B75=0,"",_xlfn.XLOOKUP($B75,INPUT_DATA!$BP:$BP,INPUT_DATA!CI:CI))</f>
        <v/>
      </c>
      <c r="AF75" s="140" t="str">
        <f>IF($B75=0,"",_xlfn.XLOOKUP($B75,INPUT_DATA!$BP:$BP,INPUT_DATA!CJ:CJ))</f>
        <v/>
      </c>
      <c r="AG75" s="1300" t="str">
        <f t="shared" si="11"/>
        <v/>
      </c>
      <c r="AH75" s="139" t="str">
        <f>IF($B75=0,"",_xlfn.XLOOKUP($B75,INPUT_DATA!$BP:$BP,INPUT_DATA!CK:CK))</f>
        <v/>
      </c>
      <c r="AI75" s="139" t="str">
        <f t="shared" si="18"/>
        <v/>
      </c>
      <c r="AJ75" s="1275" t="str">
        <f>IF($B75=0,"",_xlfn.XLOOKUP($B75,INPUT_DATA!$BP:$BP,INPUT_DATA!CL:CL))</f>
        <v/>
      </c>
      <c r="AK75" s="140" t="str">
        <f>IF($B75=0,"",_xlfn.XLOOKUP($B75,INPUT_DATA!$BP:$BP,INPUT_DATA!CM:CM))</f>
        <v/>
      </c>
      <c r="AL75" s="140" t="str">
        <f>IF($B75=0,"",_xlfn.XLOOKUP($B75,INPUT_DATA!$BP:$BP,INPUT_DATA!CN:CN))</f>
        <v/>
      </c>
      <c r="AM75" s="140" t="str">
        <f>IF($B75=0,"",_xlfn.XLOOKUP($B75,INPUT_DATA!$BP:$BP,INPUT_DATA!CO:CO))</f>
        <v/>
      </c>
      <c r="AN75" s="1300" t="str">
        <f t="shared" si="13"/>
        <v/>
      </c>
      <c r="AO75" s="139" t="str">
        <f>IF($B75=0,"",_xlfn.XLOOKUP($B75,INPUT_DATA!$BP:$BP,INPUT_DATA!CP:CP))</f>
        <v/>
      </c>
      <c r="AP75" s="139" t="str">
        <f t="shared" si="14"/>
        <v/>
      </c>
      <c r="AQ75" s="1275" t="str">
        <f>IF($B75=0,"",_xlfn.XLOOKUP($B75,INPUT_DATA!$BP:$BP,INPUT_DATA!CQ:CQ))</f>
        <v/>
      </c>
      <c r="AR75" s="139" t="str">
        <f t="shared" si="17"/>
        <v/>
      </c>
      <c r="AS75" s="1275" t="str">
        <f t="shared" si="15"/>
        <v/>
      </c>
    </row>
    <row r="76" spans="2:45">
      <c r="B76" s="137">
        <f>INPUT_DATA!BP67</f>
        <v>0</v>
      </c>
      <c r="C76" s="1291" t="str">
        <f>IF($B76=0,"",_xlfn.XLOOKUP($B76,INPUT_DATA!$BP:$BP,INPUT_DATA!BQ:BQ))</f>
        <v/>
      </c>
      <c r="D76" s="140" t="str">
        <f>IF($B76=0,"",_xlfn.XLOOKUP($B76,INPUT_DATA!$BP:$BP,INPUT_DATA!BR:BR))</f>
        <v/>
      </c>
      <c r="E76" s="140" t="str">
        <f>IF($B76=0,"",_xlfn.XLOOKUP($B76,INPUT_DATA!$BP:$BP,INPUT_DATA!BS:BS))</f>
        <v/>
      </c>
      <c r="F76" s="140" t="str">
        <f>IF($B76=0,"",_xlfn.XLOOKUP($B76,INPUT_DATA!$BP:$BP,INPUT_DATA!BT:BT))</f>
        <v/>
      </c>
      <c r="G76" s="140" t="str">
        <f t="shared" si="2"/>
        <v/>
      </c>
      <c r="H76" s="1291" t="str">
        <f>IF($B76=0,"",_xlfn.XLOOKUP($B76,INPUT_DATA!$BP:$BP,INPUT_DATA!BU:BU))</f>
        <v/>
      </c>
      <c r="I76" s="140" t="str">
        <f>IF($B76=0,"",_xlfn.XLOOKUP($B76,INPUT_DATA!$BP:$BP,INPUT_DATA!BV:BV))</f>
        <v/>
      </c>
      <c r="J76" s="140" t="str">
        <f>IF($B76=0,"",_xlfn.XLOOKUP($B76,INPUT_DATA!$BP:$BP,INPUT_DATA!BW:BW))</f>
        <v/>
      </c>
      <c r="K76" s="140" t="str">
        <f>IF($B76=0,"",_xlfn.XLOOKUP($B76,INPUT_DATA!$BP:$BP,INPUT_DATA!BX:BX))</f>
        <v/>
      </c>
      <c r="L76" s="140" t="str">
        <f t="shared" si="3"/>
        <v/>
      </c>
      <c r="M76" s="1291" t="str">
        <f>IF($B76=0,"",_xlfn.XLOOKUP($B76,INPUT_DATA!$BP:$BP,INPUT_DATA!BY:BY))</f>
        <v/>
      </c>
      <c r="N76" s="140" t="str">
        <f>IF($B76=0,"",_xlfn.XLOOKUP($B76,INPUT_DATA!$BP:$BP,INPUT_DATA!BZ:BZ))</f>
        <v/>
      </c>
      <c r="O76" s="140" t="str">
        <f>IF($B76=0,"",_xlfn.XLOOKUP($B76,INPUT_DATA!$BP:$BP,INPUT_DATA!CA:CA))</f>
        <v/>
      </c>
      <c r="P76" s="140" t="str">
        <f>IF($B76=0,"",_xlfn.XLOOKUP($B76,INPUT_DATA!$BP:$BP,INPUT_DATA!CB:CB))</f>
        <v/>
      </c>
      <c r="Q76" s="140" t="str">
        <f t="shared" si="4"/>
        <v/>
      </c>
      <c r="R76" s="1275" t="str">
        <f t="shared" si="5"/>
        <v/>
      </c>
      <c r="S76" s="139" t="str">
        <f t="shared" si="6"/>
        <v/>
      </c>
      <c r="T76" s="139" t="str">
        <f t="shared" si="7"/>
        <v/>
      </c>
      <c r="U76" s="1880" t="str">
        <f t="shared" si="8"/>
        <v/>
      </c>
      <c r="V76" s="139" t="str">
        <f t="shared" si="9"/>
        <v/>
      </c>
      <c r="W76" s="140" t="str">
        <f>IF($B76=0,"",_xlfn.XLOOKUP($B76,INPUT_DATA!$BP:$BP,INPUT_DATA!CC:CC))</f>
        <v/>
      </c>
      <c r="X76" s="140" t="str">
        <f>IF($B76=0,"",_xlfn.XLOOKUP($B76,INPUT_DATA!$BP:$BP,INPUT_DATA!CD:CD))</f>
        <v/>
      </c>
      <c r="Y76" s="140" t="str">
        <f>IF($B76=0,"",_xlfn.XLOOKUP($B76,INPUT_DATA!$BP:$BP,INPUT_DATA!CE:CE))</f>
        <v/>
      </c>
      <c r="Z76" s="1300" t="str">
        <f t="shared" si="10"/>
        <v/>
      </c>
      <c r="AA76" s="139" t="str">
        <f>IF($B76=0,"",_xlfn.XLOOKUP($B76,INPUT_DATA!$BP:$BP,INPUT_DATA!CF:CF))</f>
        <v/>
      </c>
      <c r="AB76" s="139" t="str">
        <f t="shared" si="19"/>
        <v/>
      </c>
      <c r="AC76" s="139" t="str">
        <f>IF($B76=0,"",_xlfn.XLOOKUP($B76,INPUT_DATA!$BP:$BP,INPUT_DATA!CG:CG))</f>
        <v/>
      </c>
      <c r="AD76" s="140" t="str">
        <f>IF($B76=0,"",_xlfn.XLOOKUP($B76,INPUT_DATA!$BP:$BP,INPUT_DATA!CH:CH))</f>
        <v/>
      </c>
      <c r="AE76" s="140" t="str">
        <f>IF($B76=0,"",_xlfn.XLOOKUP($B76,INPUT_DATA!$BP:$BP,INPUT_DATA!CI:CI))</f>
        <v/>
      </c>
      <c r="AF76" s="140" t="str">
        <f>IF($B76=0,"",_xlfn.XLOOKUP($B76,INPUT_DATA!$BP:$BP,INPUT_DATA!CJ:CJ))</f>
        <v/>
      </c>
      <c r="AG76" s="1300" t="str">
        <f t="shared" si="11"/>
        <v/>
      </c>
      <c r="AH76" s="139" t="str">
        <f>IF($B76=0,"",_xlfn.XLOOKUP($B76,INPUT_DATA!$BP:$BP,INPUT_DATA!CK:CK))</f>
        <v/>
      </c>
      <c r="AI76" s="139" t="str">
        <f t="shared" si="18"/>
        <v/>
      </c>
      <c r="AJ76" s="1275" t="str">
        <f>IF($B76=0,"",_xlfn.XLOOKUP($B76,INPUT_DATA!$BP:$BP,INPUT_DATA!CL:CL))</f>
        <v/>
      </c>
      <c r="AK76" s="140" t="str">
        <f>IF($B76=0,"",_xlfn.XLOOKUP($B76,INPUT_DATA!$BP:$BP,INPUT_DATA!CM:CM))</f>
        <v/>
      </c>
      <c r="AL76" s="140" t="str">
        <f>IF($B76=0,"",_xlfn.XLOOKUP($B76,INPUT_DATA!$BP:$BP,INPUT_DATA!CN:CN))</f>
        <v/>
      </c>
      <c r="AM76" s="140" t="str">
        <f>IF($B76=0,"",_xlfn.XLOOKUP($B76,INPUT_DATA!$BP:$BP,INPUT_DATA!CO:CO))</f>
        <v/>
      </c>
      <c r="AN76" s="1300" t="str">
        <f t="shared" si="13"/>
        <v/>
      </c>
      <c r="AO76" s="139" t="str">
        <f>IF($B76=0,"",_xlfn.XLOOKUP($B76,INPUT_DATA!$BP:$BP,INPUT_DATA!CP:CP))</f>
        <v/>
      </c>
      <c r="AP76" s="139" t="str">
        <f t="shared" si="14"/>
        <v/>
      </c>
      <c r="AQ76" s="1275" t="str">
        <f>IF($B76=0,"",_xlfn.XLOOKUP($B76,INPUT_DATA!$BP:$BP,INPUT_DATA!CQ:CQ))</f>
        <v/>
      </c>
      <c r="AR76" s="139" t="str">
        <f t="shared" si="17"/>
        <v/>
      </c>
      <c r="AS76" s="1275" t="str">
        <f t="shared" si="15"/>
        <v/>
      </c>
    </row>
    <row r="77" spans="2:45">
      <c r="B77" s="137">
        <f>INPUT_DATA!BP68</f>
        <v>0</v>
      </c>
      <c r="C77" s="1291" t="str">
        <f>IF($B77=0,"",_xlfn.XLOOKUP($B77,INPUT_DATA!$BP:$BP,INPUT_DATA!BQ:BQ))</f>
        <v/>
      </c>
      <c r="D77" s="140" t="str">
        <f>IF($B77=0,"",_xlfn.XLOOKUP($B77,INPUT_DATA!$BP:$BP,INPUT_DATA!BR:BR))</f>
        <v/>
      </c>
      <c r="E77" s="140" t="str">
        <f>IF($B77=0,"",_xlfn.XLOOKUP($B77,INPUT_DATA!$BP:$BP,INPUT_DATA!BS:BS))</f>
        <v/>
      </c>
      <c r="F77" s="140" t="str">
        <f>IF($B77=0,"",_xlfn.XLOOKUP($B77,INPUT_DATA!$BP:$BP,INPUT_DATA!BT:BT))</f>
        <v/>
      </c>
      <c r="G77" s="140" t="str">
        <f t="shared" si="2"/>
        <v/>
      </c>
      <c r="H77" s="1291" t="str">
        <f>IF($B77=0,"",_xlfn.XLOOKUP($B77,INPUT_DATA!$BP:$BP,INPUT_DATA!BU:BU))</f>
        <v/>
      </c>
      <c r="I77" s="140" t="str">
        <f>IF($B77=0,"",_xlfn.XLOOKUP($B77,INPUT_DATA!$BP:$BP,INPUT_DATA!BV:BV))</f>
        <v/>
      </c>
      <c r="J77" s="140" t="str">
        <f>IF($B77=0,"",_xlfn.XLOOKUP($B77,INPUT_DATA!$BP:$BP,INPUT_DATA!BW:BW))</f>
        <v/>
      </c>
      <c r="K77" s="140" t="str">
        <f>IF($B77=0,"",_xlfn.XLOOKUP($B77,INPUT_DATA!$BP:$BP,INPUT_DATA!BX:BX))</f>
        <v/>
      </c>
      <c r="L77" s="140" t="str">
        <f t="shared" si="3"/>
        <v/>
      </c>
      <c r="M77" s="1291" t="str">
        <f>IF($B77=0,"",_xlfn.XLOOKUP($B77,INPUT_DATA!$BP:$BP,INPUT_DATA!BY:BY))</f>
        <v/>
      </c>
      <c r="N77" s="140" t="str">
        <f>IF($B77=0,"",_xlfn.XLOOKUP($B77,INPUT_DATA!$BP:$BP,INPUT_DATA!BZ:BZ))</f>
        <v/>
      </c>
      <c r="O77" s="140" t="str">
        <f>IF($B77=0,"",_xlfn.XLOOKUP($B77,INPUT_DATA!$BP:$BP,INPUT_DATA!CA:CA))</f>
        <v/>
      </c>
      <c r="P77" s="140" t="str">
        <f>IF($B77=0,"",_xlfn.XLOOKUP($B77,INPUT_DATA!$BP:$BP,INPUT_DATA!CB:CB))</f>
        <v/>
      </c>
      <c r="Q77" s="140" t="str">
        <f t="shared" si="4"/>
        <v/>
      </c>
      <c r="R77" s="1275" t="str">
        <f t="shared" si="5"/>
        <v/>
      </c>
      <c r="S77" s="139" t="str">
        <f t="shared" si="6"/>
        <v/>
      </c>
      <c r="T77" s="139" t="str">
        <f t="shared" si="7"/>
        <v/>
      </c>
      <c r="U77" s="1880" t="str">
        <f t="shared" si="8"/>
        <v/>
      </c>
      <c r="V77" s="139" t="str">
        <f t="shared" si="9"/>
        <v/>
      </c>
      <c r="W77" s="140" t="str">
        <f>IF($B77=0,"",_xlfn.XLOOKUP($B77,INPUT_DATA!$BP:$BP,INPUT_DATA!CC:CC))</f>
        <v/>
      </c>
      <c r="X77" s="140" t="str">
        <f>IF($B77=0,"",_xlfn.XLOOKUP($B77,INPUT_DATA!$BP:$BP,INPUT_DATA!CD:CD))</f>
        <v/>
      </c>
      <c r="Y77" s="140" t="str">
        <f>IF($B77=0,"",_xlfn.XLOOKUP($B77,INPUT_DATA!$BP:$BP,INPUT_DATA!CE:CE))</f>
        <v/>
      </c>
      <c r="Z77" s="1300" t="str">
        <f t="shared" si="10"/>
        <v/>
      </c>
      <c r="AA77" s="139" t="str">
        <f>IF($B77=0,"",_xlfn.XLOOKUP($B77,INPUT_DATA!$BP:$BP,INPUT_DATA!CF:CF))</f>
        <v/>
      </c>
      <c r="AB77" s="139" t="str">
        <f t="shared" ref="AB77:AB83" si="20">IF($B77=0,"",SUM(W77:Y77)*Z77)</f>
        <v/>
      </c>
      <c r="AC77" s="139" t="str">
        <f>IF($B77=0,"",_xlfn.XLOOKUP($B77,INPUT_DATA!$BP:$BP,INPUT_DATA!CG:CG))</f>
        <v/>
      </c>
      <c r="AD77" s="140" t="str">
        <f>IF($B77=0,"",_xlfn.XLOOKUP($B77,INPUT_DATA!$BP:$BP,INPUT_DATA!CH:CH))</f>
        <v/>
      </c>
      <c r="AE77" s="140" t="str">
        <f>IF($B77=0,"",_xlfn.XLOOKUP($B77,INPUT_DATA!$BP:$BP,INPUT_DATA!CI:CI))</f>
        <v/>
      </c>
      <c r="AF77" s="140" t="str">
        <f>IF($B77=0,"",_xlfn.XLOOKUP($B77,INPUT_DATA!$BP:$BP,INPUT_DATA!CJ:CJ))</f>
        <v/>
      </c>
      <c r="AG77" s="1300" t="str">
        <f t="shared" si="11"/>
        <v/>
      </c>
      <c r="AH77" s="139" t="str">
        <f>IF($B77=0,"",_xlfn.XLOOKUP($B77,INPUT_DATA!$BP:$BP,INPUT_DATA!CK:CK))</f>
        <v/>
      </c>
      <c r="AI77" s="139" t="str">
        <f t="shared" si="18"/>
        <v/>
      </c>
      <c r="AJ77" s="1275" t="str">
        <f>IF($B77=0,"",_xlfn.XLOOKUP($B77,INPUT_DATA!$BP:$BP,INPUT_DATA!CL:CL))</f>
        <v/>
      </c>
      <c r="AK77" s="140" t="str">
        <f>IF($B77=0,"",_xlfn.XLOOKUP($B77,INPUT_DATA!$BP:$BP,INPUT_DATA!CM:CM))</f>
        <v/>
      </c>
      <c r="AL77" s="140" t="str">
        <f>IF($B77=0,"",_xlfn.XLOOKUP($B77,INPUT_DATA!$BP:$BP,INPUT_DATA!CN:CN))</f>
        <v/>
      </c>
      <c r="AM77" s="140" t="str">
        <f>IF($B77=0,"",_xlfn.XLOOKUP($B77,INPUT_DATA!$BP:$BP,INPUT_DATA!CO:CO))</f>
        <v/>
      </c>
      <c r="AN77" s="1300" t="str">
        <f t="shared" si="13"/>
        <v/>
      </c>
      <c r="AO77" s="139" t="str">
        <f>IF($B77=0,"",_xlfn.XLOOKUP($B77,INPUT_DATA!$BP:$BP,INPUT_DATA!CP:CP))</f>
        <v/>
      </c>
      <c r="AP77" s="139" t="str">
        <f t="shared" si="14"/>
        <v/>
      </c>
      <c r="AQ77" s="1275" t="str">
        <f>IF($B77=0,"",_xlfn.XLOOKUP($B77,INPUT_DATA!$BP:$BP,INPUT_DATA!CQ:CQ))</f>
        <v/>
      </c>
      <c r="AR77" s="139" t="str">
        <f t="shared" si="17"/>
        <v/>
      </c>
      <c r="AS77" s="1275" t="str">
        <f t="shared" si="15"/>
        <v/>
      </c>
    </row>
    <row r="78" spans="2:45">
      <c r="B78" s="137">
        <f>INPUT_DATA!BP69</f>
        <v>0</v>
      </c>
      <c r="C78" s="1291" t="str">
        <f>IF($B78=0,"",_xlfn.XLOOKUP($B78,INPUT_DATA!$BP:$BP,INPUT_DATA!BQ:BQ))</f>
        <v/>
      </c>
      <c r="D78" s="140" t="str">
        <f>IF($B78=0,"",_xlfn.XLOOKUP($B78,INPUT_DATA!$BP:$BP,INPUT_DATA!BR:BR))</f>
        <v/>
      </c>
      <c r="E78" s="140" t="str">
        <f>IF($B78=0,"",_xlfn.XLOOKUP($B78,INPUT_DATA!$BP:$BP,INPUT_DATA!BS:BS))</f>
        <v/>
      </c>
      <c r="F78" s="140" t="str">
        <f>IF($B78=0,"",_xlfn.XLOOKUP($B78,INPUT_DATA!$BP:$BP,INPUT_DATA!BT:BT))</f>
        <v/>
      </c>
      <c r="G78" s="140" t="str">
        <f t="shared" ref="G78:G83" si="21">IF($B78=0,"",D78+E78+F78)</f>
        <v/>
      </c>
      <c r="H78" s="1291" t="str">
        <f>IF($B78=0,"",_xlfn.XLOOKUP($B78,INPUT_DATA!$BP:$BP,INPUT_DATA!BU:BU))</f>
        <v/>
      </c>
      <c r="I78" s="140" t="str">
        <f>IF($B78=0,"",_xlfn.XLOOKUP($B78,INPUT_DATA!$BP:$BP,INPUT_DATA!BV:BV))</f>
        <v/>
      </c>
      <c r="J78" s="140" t="str">
        <f>IF($B78=0,"",_xlfn.XLOOKUP($B78,INPUT_DATA!$BP:$BP,INPUT_DATA!BW:BW))</f>
        <v/>
      </c>
      <c r="K78" s="140" t="str">
        <f>IF($B78=0,"",_xlfn.XLOOKUP($B78,INPUT_DATA!$BP:$BP,INPUT_DATA!BX:BX))</f>
        <v/>
      </c>
      <c r="L78" s="140" t="str">
        <f t="shared" ref="L78:L83" si="22">IF($B78=0,"",I78+J78+K78)</f>
        <v/>
      </c>
      <c r="M78" s="1291" t="str">
        <f>IF($B78=0,"",_xlfn.XLOOKUP($B78,INPUT_DATA!$BP:$BP,INPUT_DATA!BY:BY))</f>
        <v/>
      </c>
      <c r="N78" s="140" t="str">
        <f>IF($B78=0,"",_xlfn.XLOOKUP($B78,INPUT_DATA!$BP:$BP,INPUT_DATA!BZ:BZ))</f>
        <v/>
      </c>
      <c r="O78" s="140" t="str">
        <f>IF($B78=0,"",_xlfn.XLOOKUP($B78,INPUT_DATA!$BP:$BP,INPUT_DATA!CA:CA))</f>
        <v/>
      </c>
      <c r="P78" s="140" t="str">
        <f>IF($B78=0,"",_xlfn.XLOOKUP($B78,INPUT_DATA!$BP:$BP,INPUT_DATA!CB:CB))</f>
        <v/>
      </c>
      <c r="Q78" s="140" t="str">
        <f t="shared" ref="Q78:Q83" si="23">IF($B78=0,"",N78+O78+P78)</f>
        <v/>
      </c>
      <c r="R78" s="1275" t="str">
        <f t="shared" ref="R78:R83" si="24">IF($B78=0,"",SUM(C78,H78,M78))</f>
        <v/>
      </c>
      <c r="S78" s="139" t="str">
        <f t="shared" ref="S78:S83" si="25">IF($B78=0,"",SUM(D78,I78,N78))</f>
        <v/>
      </c>
      <c r="T78" s="139" t="str">
        <f t="shared" ref="T78:T83" si="26">IF($B78=0,"",SUM(E78,J78,O78))</f>
        <v/>
      </c>
      <c r="U78" s="1880" t="str">
        <f t="shared" ref="U78:U83" si="27">IF($B78=0,"",SUM(F78,K78,P78))</f>
        <v/>
      </c>
      <c r="V78" s="139" t="str">
        <f t="shared" ref="V78:V83" si="28">IF($B78=0,"",SUM(G78,L78,Q78))</f>
        <v/>
      </c>
      <c r="W78" s="140" t="str">
        <f>IF($B78=0,"",_xlfn.XLOOKUP($B78,INPUT_DATA!$BP:$BP,INPUT_DATA!CC:CC))</f>
        <v/>
      </c>
      <c r="X78" s="140" t="str">
        <f>IF($B78=0,"",_xlfn.XLOOKUP($B78,INPUT_DATA!$BP:$BP,INPUT_DATA!CD:CD))</f>
        <v/>
      </c>
      <c r="Y78" s="140" t="str">
        <f>IF($B78=0,"",_xlfn.XLOOKUP($B78,INPUT_DATA!$BP:$BP,INPUT_DATA!CE:CE))</f>
        <v/>
      </c>
      <c r="Z78" s="1300" t="str">
        <f t="shared" ref="Z78:Z83" si="29">IF($B78=0,"",100%)</f>
        <v/>
      </c>
      <c r="AA78" s="139" t="str">
        <f>IF($B78=0,"",_xlfn.XLOOKUP($B78,INPUT_DATA!$BP:$BP,INPUT_DATA!CF:CF))</f>
        <v/>
      </c>
      <c r="AB78" s="139" t="str">
        <f t="shared" si="20"/>
        <v/>
      </c>
      <c r="AC78" s="139" t="str">
        <f>IF($B78=0,"",_xlfn.XLOOKUP($B78,INPUT_DATA!$BP:$BP,INPUT_DATA!CG:CG))</f>
        <v/>
      </c>
      <c r="AD78" s="140" t="str">
        <f>IF($B78=0,"",_xlfn.XLOOKUP($B78,INPUT_DATA!$BP:$BP,INPUT_DATA!CH:CH))</f>
        <v/>
      </c>
      <c r="AE78" s="140" t="str">
        <f>IF($B78=0,"",_xlfn.XLOOKUP($B78,INPUT_DATA!$BP:$BP,INPUT_DATA!CI:CI))</f>
        <v/>
      </c>
      <c r="AF78" s="140" t="str">
        <f>IF($B78=0,"",_xlfn.XLOOKUP($B78,INPUT_DATA!$BP:$BP,INPUT_DATA!CJ:CJ))</f>
        <v/>
      </c>
      <c r="AG78" s="1300" t="str">
        <f t="shared" ref="AG78:AG83" si="30">IF($B78=0,"",93%)</f>
        <v/>
      </c>
      <c r="AH78" s="139" t="str">
        <f>IF($B78=0,"",_xlfn.XLOOKUP($B78,INPUT_DATA!$BP:$BP,INPUT_DATA!CK:CK))</f>
        <v/>
      </c>
      <c r="AI78" s="139" t="str">
        <f t="shared" ref="AI78:AI83" si="31">IF($B78=0,"",SUM(AD78:AF78)*AG78)</f>
        <v/>
      </c>
      <c r="AJ78" s="1275" t="str">
        <f>IF($B78=0,"",_xlfn.XLOOKUP($B78,INPUT_DATA!$BP:$BP,INPUT_DATA!CL:CL))</f>
        <v/>
      </c>
      <c r="AK78" s="140" t="str">
        <f>IF($B78=0,"",_xlfn.XLOOKUP($B78,INPUT_DATA!$BP:$BP,INPUT_DATA!CM:CM))</f>
        <v/>
      </c>
      <c r="AL78" s="140" t="str">
        <f>IF($B78=0,"",_xlfn.XLOOKUP($B78,INPUT_DATA!$BP:$BP,INPUT_DATA!CN:CN))</f>
        <v/>
      </c>
      <c r="AM78" s="140" t="str">
        <f>IF($B78=0,"",_xlfn.XLOOKUP($B78,INPUT_DATA!$BP:$BP,INPUT_DATA!CO:CO))</f>
        <v/>
      </c>
      <c r="AN78" s="1300" t="str">
        <f t="shared" ref="AN78:AN83" si="32">IF($B78=0,"",60%)</f>
        <v/>
      </c>
      <c r="AO78" s="139" t="str">
        <f>IF($B78=0,"",_xlfn.XLOOKUP($B78,INPUT_DATA!$BP:$BP,INPUT_DATA!CP:CP))</f>
        <v/>
      </c>
      <c r="AP78" s="139" t="str">
        <f t="shared" ref="AP78:AP83" si="33">IF($B78=0,"",AK78+AL78-AO78+AM78)</f>
        <v/>
      </c>
      <c r="AQ78" s="1275" t="str">
        <f>IF($B78=0,"",_xlfn.XLOOKUP($B78,INPUT_DATA!$BP:$BP,INPUT_DATA!CQ:CQ))</f>
        <v/>
      </c>
      <c r="AR78" s="139" t="str">
        <f t="shared" ref="AR78:AR83" si="34">IF($B78=0,"",SUM(AB78,AI78,AP78))</f>
        <v/>
      </c>
      <c r="AS78" s="1275" t="str">
        <f t="shared" ref="AS78:AS83" si="35">IF($B78=0,"",SUM(AC78,AJ78,AQ78))</f>
        <v/>
      </c>
    </row>
    <row r="79" spans="2:45">
      <c r="B79" s="137">
        <f>INPUT_DATA!BP70</f>
        <v>0</v>
      </c>
      <c r="C79" s="1291" t="str">
        <f>IF($B79=0,"",_xlfn.XLOOKUP($B79,INPUT_DATA!$BP:$BP,INPUT_DATA!BQ:BQ))</f>
        <v/>
      </c>
      <c r="D79" s="140" t="str">
        <f>IF($B79=0,"",_xlfn.XLOOKUP($B79,INPUT_DATA!$BP:$BP,INPUT_DATA!BR:BR))</f>
        <v/>
      </c>
      <c r="E79" s="140" t="str">
        <f>IF($B79=0,"",_xlfn.XLOOKUP($B79,INPUT_DATA!$BP:$BP,INPUT_DATA!BS:BS))</f>
        <v/>
      </c>
      <c r="F79" s="140" t="str">
        <f>IF($B79=0,"",_xlfn.XLOOKUP($B79,INPUT_DATA!$BP:$BP,INPUT_DATA!BT:BT))</f>
        <v/>
      </c>
      <c r="G79" s="140" t="str">
        <f t="shared" si="21"/>
        <v/>
      </c>
      <c r="H79" s="1291" t="str">
        <f>IF($B79=0,"",_xlfn.XLOOKUP($B79,INPUT_DATA!$BP:$BP,INPUT_DATA!BU:BU))</f>
        <v/>
      </c>
      <c r="I79" s="140" t="str">
        <f>IF($B79=0,"",_xlfn.XLOOKUP($B79,INPUT_DATA!$BP:$BP,INPUT_DATA!BV:BV))</f>
        <v/>
      </c>
      <c r="J79" s="140" t="str">
        <f>IF($B79=0,"",_xlfn.XLOOKUP($B79,INPUT_DATA!$BP:$BP,INPUT_DATA!BW:BW))</f>
        <v/>
      </c>
      <c r="K79" s="140" t="str">
        <f>IF($B79=0,"",_xlfn.XLOOKUP($B79,INPUT_DATA!$BP:$BP,INPUT_DATA!BX:BX))</f>
        <v/>
      </c>
      <c r="L79" s="140" t="str">
        <f t="shared" si="22"/>
        <v/>
      </c>
      <c r="M79" s="1291" t="str">
        <f>IF($B79=0,"",_xlfn.XLOOKUP($B79,INPUT_DATA!$BP:$BP,INPUT_DATA!BY:BY))</f>
        <v/>
      </c>
      <c r="N79" s="140" t="str">
        <f>IF($B79=0,"",_xlfn.XLOOKUP($B79,INPUT_DATA!$BP:$BP,INPUT_DATA!BZ:BZ))</f>
        <v/>
      </c>
      <c r="O79" s="140" t="str">
        <f>IF($B79=0,"",_xlfn.XLOOKUP($B79,INPUT_DATA!$BP:$BP,INPUT_DATA!CA:CA))</f>
        <v/>
      </c>
      <c r="P79" s="140" t="str">
        <f>IF($B79=0,"",_xlfn.XLOOKUP($B79,INPUT_DATA!$BP:$BP,INPUT_DATA!CB:CB))</f>
        <v/>
      </c>
      <c r="Q79" s="140" t="str">
        <f t="shared" si="23"/>
        <v/>
      </c>
      <c r="R79" s="1275" t="str">
        <f t="shared" si="24"/>
        <v/>
      </c>
      <c r="S79" s="139" t="str">
        <f t="shared" si="25"/>
        <v/>
      </c>
      <c r="T79" s="139" t="str">
        <f t="shared" si="26"/>
        <v/>
      </c>
      <c r="U79" s="1880" t="str">
        <f t="shared" si="27"/>
        <v/>
      </c>
      <c r="V79" s="139" t="str">
        <f t="shared" si="28"/>
        <v/>
      </c>
      <c r="W79" s="140" t="str">
        <f>IF($B79=0,"",_xlfn.XLOOKUP($B79,INPUT_DATA!$BP:$BP,INPUT_DATA!CC:CC))</f>
        <v/>
      </c>
      <c r="X79" s="140" t="str">
        <f>IF($B79=0,"",_xlfn.XLOOKUP($B79,INPUT_DATA!$BP:$BP,INPUT_DATA!CD:CD))</f>
        <v/>
      </c>
      <c r="Y79" s="140" t="str">
        <f>IF($B79=0,"",_xlfn.XLOOKUP($B79,INPUT_DATA!$BP:$BP,INPUT_DATA!CE:CE))</f>
        <v/>
      </c>
      <c r="Z79" s="1300" t="str">
        <f t="shared" si="29"/>
        <v/>
      </c>
      <c r="AA79" s="139" t="str">
        <f>IF($B79=0,"",_xlfn.XLOOKUP($B79,INPUT_DATA!$BP:$BP,INPUT_DATA!CF:CF))</f>
        <v/>
      </c>
      <c r="AB79" s="139" t="str">
        <f t="shared" si="20"/>
        <v/>
      </c>
      <c r="AC79" s="139" t="str">
        <f>IF($B79=0,"",_xlfn.XLOOKUP($B79,INPUT_DATA!$BP:$BP,INPUT_DATA!CG:CG))</f>
        <v/>
      </c>
      <c r="AD79" s="140" t="str">
        <f>IF($B79=0,"",_xlfn.XLOOKUP($B79,INPUT_DATA!$BP:$BP,INPUT_DATA!CH:CH))</f>
        <v/>
      </c>
      <c r="AE79" s="140" t="str">
        <f>IF($B79=0,"",_xlfn.XLOOKUP($B79,INPUT_DATA!$BP:$BP,INPUT_DATA!CI:CI))</f>
        <v/>
      </c>
      <c r="AF79" s="140" t="str">
        <f>IF($B79=0,"",_xlfn.XLOOKUP($B79,INPUT_DATA!$BP:$BP,INPUT_DATA!CJ:CJ))</f>
        <v/>
      </c>
      <c r="AG79" s="1300" t="str">
        <f t="shared" si="30"/>
        <v/>
      </c>
      <c r="AH79" s="139" t="str">
        <f>IF($B79=0,"",_xlfn.XLOOKUP($B79,INPUT_DATA!$BP:$BP,INPUT_DATA!CK:CK))</f>
        <v/>
      </c>
      <c r="AI79" s="139" t="str">
        <f t="shared" si="31"/>
        <v/>
      </c>
      <c r="AJ79" s="1275" t="str">
        <f>IF($B79=0,"",_xlfn.XLOOKUP($B79,INPUT_DATA!$BP:$BP,INPUT_DATA!CL:CL))</f>
        <v/>
      </c>
      <c r="AK79" s="140" t="str">
        <f>IF($B79=0,"",_xlfn.XLOOKUP($B79,INPUT_DATA!$BP:$BP,INPUT_DATA!CM:CM))</f>
        <v/>
      </c>
      <c r="AL79" s="140" t="str">
        <f>IF($B79=0,"",_xlfn.XLOOKUP($B79,INPUT_DATA!$BP:$BP,INPUT_DATA!CN:CN))</f>
        <v/>
      </c>
      <c r="AM79" s="140" t="str">
        <f>IF($B79=0,"",_xlfn.XLOOKUP($B79,INPUT_DATA!$BP:$BP,INPUT_DATA!CO:CO))</f>
        <v/>
      </c>
      <c r="AN79" s="1300" t="str">
        <f t="shared" si="32"/>
        <v/>
      </c>
      <c r="AO79" s="139" t="str">
        <f>IF($B79=0,"",_xlfn.XLOOKUP($B79,INPUT_DATA!$BP:$BP,INPUT_DATA!CP:CP))</f>
        <v/>
      </c>
      <c r="AP79" s="139" t="str">
        <f t="shared" si="33"/>
        <v/>
      </c>
      <c r="AQ79" s="1275" t="str">
        <f>IF($B79=0,"",_xlfn.XLOOKUP($B79,INPUT_DATA!$BP:$BP,INPUT_DATA!CQ:CQ))</f>
        <v/>
      </c>
      <c r="AR79" s="139" t="str">
        <f t="shared" si="34"/>
        <v/>
      </c>
      <c r="AS79" s="1275" t="str">
        <f t="shared" si="35"/>
        <v/>
      </c>
    </row>
    <row r="80" spans="2:45">
      <c r="B80" s="137">
        <f>INPUT_DATA!BP71</f>
        <v>0</v>
      </c>
      <c r="C80" s="1291" t="str">
        <f>IF($B80=0,"",_xlfn.XLOOKUP($B80,INPUT_DATA!$BP:$BP,INPUT_DATA!BQ:BQ))</f>
        <v/>
      </c>
      <c r="D80" s="140" t="str">
        <f>IF($B80=0,"",_xlfn.XLOOKUP($B80,INPUT_DATA!$BP:$BP,INPUT_DATA!BR:BR))</f>
        <v/>
      </c>
      <c r="E80" s="140" t="str">
        <f>IF($B80=0,"",_xlfn.XLOOKUP($B80,INPUT_DATA!$BP:$BP,INPUT_DATA!BS:BS))</f>
        <v/>
      </c>
      <c r="F80" s="140" t="str">
        <f>IF($B80=0,"",_xlfn.XLOOKUP($B80,INPUT_DATA!$BP:$BP,INPUT_DATA!BT:BT))</f>
        <v/>
      </c>
      <c r="G80" s="140" t="str">
        <f t="shared" si="21"/>
        <v/>
      </c>
      <c r="H80" s="1291" t="str">
        <f>IF($B80=0,"",_xlfn.XLOOKUP($B80,INPUT_DATA!$BP:$BP,INPUT_DATA!BU:BU))</f>
        <v/>
      </c>
      <c r="I80" s="140" t="str">
        <f>IF($B80=0,"",_xlfn.XLOOKUP($B80,INPUT_DATA!$BP:$BP,INPUT_DATA!BV:BV))</f>
        <v/>
      </c>
      <c r="J80" s="140" t="str">
        <f>IF($B80=0,"",_xlfn.XLOOKUP($B80,INPUT_DATA!$BP:$BP,INPUT_DATA!BW:BW))</f>
        <v/>
      </c>
      <c r="K80" s="140" t="str">
        <f>IF($B80=0,"",_xlfn.XLOOKUP($B80,INPUT_DATA!$BP:$BP,INPUT_DATA!BX:BX))</f>
        <v/>
      </c>
      <c r="L80" s="140" t="str">
        <f t="shared" si="22"/>
        <v/>
      </c>
      <c r="M80" s="1291" t="str">
        <f>IF($B80=0,"",_xlfn.XLOOKUP($B80,INPUT_DATA!$BP:$BP,INPUT_DATA!BY:BY))</f>
        <v/>
      </c>
      <c r="N80" s="140" t="str">
        <f>IF($B80=0,"",_xlfn.XLOOKUP($B80,INPUT_DATA!$BP:$BP,INPUT_DATA!BZ:BZ))</f>
        <v/>
      </c>
      <c r="O80" s="140" t="str">
        <f>IF($B80=0,"",_xlfn.XLOOKUP($B80,INPUT_DATA!$BP:$BP,INPUT_DATA!CA:CA))</f>
        <v/>
      </c>
      <c r="P80" s="140" t="str">
        <f>IF($B80=0,"",_xlfn.XLOOKUP($B80,INPUT_DATA!$BP:$BP,INPUT_DATA!CB:CB))</f>
        <v/>
      </c>
      <c r="Q80" s="140" t="str">
        <f t="shared" si="23"/>
        <v/>
      </c>
      <c r="R80" s="1275" t="str">
        <f t="shared" si="24"/>
        <v/>
      </c>
      <c r="S80" s="139" t="str">
        <f t="shared" si="25"/>
        <v/>
      </c>
      <c r="T80" s="139" t="str">
        <f t="shared" si="26"/>
        <v/>
      </c>
      <c r="U80" s="1880" t="str">
        <f t="shared" si="27"/>
        <v/>
      </c>
      <c r="V80" s="139" t="str">
        <f t="shared" si="28"/>
        <v/>
      </c>
      <c r="W80" s="140" t="str">
        <f>IF($B80=0,"",_xlfn.XLOOKUP($B80,INPUT_DATA!$BP:$BP,INPUT_DATA!CC:CC))</f>
        <v/>
      </c>
      <c r="X80" s="140" t="str">
        <f>IF($B80=0,"",_xlfn.XLOOKUP($B80,INPUT_DATA!$BP:$BP,INPUT_DATA!CD:CD))</f>
        <v/>
      </c>
      <c r="Y80" s="140" t="str">
        <f>IF($B80=0,"",_xlfn.XLOOKUP($B80,INPUT_DATA!$BP:$BP,INPUT_DATA!CE:CE))</f>
        <v/>
      </c>
      <c r="Z80" s="1300" t="str">
        <f t="shared" si="29"/>
        <v/>
      </c>
      <c r="AA80" s="139" t="str">
        <f>IF($B80=0,"",_xlfn.XLOOKUP($B80,INPUT_DATA!$BP:$BP,INPUT_DATA!CF:CF))</f>
        <v/>
      </c>
      <c r="AB80" s="139" t="str">
        <f t="shared" si="20"/>
        <v/>
      </c>
      <c r="AC80" s="139" t="str">
        <f>IF($B80=0,"",_xlfn.XLOOKUP($B80,INPUT_DATA!$BP:$BP,INPUT_DATA!CG:CG))</f>
        <v/>
      </c>
      <c r="AD80" s="140" t="str">
        <f>IF($B80=0,"",_xlfn.XLOOKUP($B80,INPUT_DATA!$BP:$BP,INPUT_DATA!CH:CH))</f>
        <v/>
      </c>
      <c r="AE80" s="140" t="str">
        <f>IF($B80=0,"",_xlfn.XLOOKUP($B80,INPUT_DATA!$BP:$BP,INPUT_DATA!CI:CI))</f>
        <v/>
      </c>
      <c r="AF80" s="140" t="str">
        <f>IF($B80=0,"",_xlfn.XLOOKUP($B80,INPUT_DATA!$BP:$BP,INPUT_DATA!CJ:CJ))</f>
        <v/>
      </c>
      <c r="AG80" s="1300" t="str">
        <f t="shared" si="30"/>
        <v/>
      </c>
      <c r="AH80" s="139" t="str">
        <f>IF($B80=0,"",_xlfn.XLOOKUP($B80,INPUT_DATA!$BP:$BP,INPUT_DATA!CK:CK))</f>
        <v/>
      </c>
      <c r="AI80" s="139" t="str">
        <f t="shared" si="31"/>
        <v/>
      </c>
      <c r="AJ80" s="1275" t="str">
        <f>IF($B80=0,"",_xlfn.XLOOKUP($B80,INPUT_DATA!$BP:$BP,INPUT_DATA!CL:CL))</f>
        <v/>
      </c>
      <c r="AK80" s="140" t="str">
        <f>IF($B80=0,"",_xlfn.XLOOKUP($B80,INPUT_DATA!$BP:$BP,INPUT_DATA!CM:CM))</f>
        <v/>
      </c>
      <c r="AL80" s="140" t="str">
        <f>IF($B80=0,"",_xlfn.XLOOKUP($B80,INPUT_DATA!$BP:$BP,INPUT_DATA!CN:CN))</f>
        <v/>
      </c>
      <c r="AM80" s="140" t="str">
        <f>IF($B80=0,"",_xlfn.XLOOKUP($B80,INPUT_DATA!$BP:$BP,INPUT_DATA!CO:CO))</f>
        <v/>
      </c>
      <c r="AN80" s="1300" t="str">
        <f t="shared" si="32"/>
        <v/>
      </c>
      <c r="AO80" s="139" t="str">
        <f>IF($B80=0,"",_xlfn.XLOOKUP($B80,INPUT_DATA!$BP:$BP,INPUT_DATA!CP:CP))</f>
        <v/>
      </c>
      <c r="AP80" s="139" t="str">
        <f t="shared" si="33"/>
        <v/>
      </c>
      <c r="AQ80" s="1275" t="str">
        <f>IF($B80=0,"",_xlfn.XLOOKUP($B80,INPUT_DATA!$BP:$BP,INPUT_DATA!CQ:CQ))</f>
        <v/>
      </c>
      <c r="AR80" s="139" t="str">
        <f t="shared" si="34"/>
        <v/>
      </c>
      <c r="AS80" s="1275" t="str">
        <f t="shared" si="35"/>
        <v/>
      </c>
    </row>
    <row r="81" spans="2:45">
      <c r="B81" s="137">
        <f>INPUT_DATA!BP72</f>
        <v>0</v>
      </c>
      <c r="C81" s="1291" t="str">
        <f>IF($B81=0,"",_xlfn.XLOOKUP($B81,INPUT_DATA!$BP:$BP,INPUT_DATA!BQ:BQ))</f>
        <v/>
      </c>
      <c r="D81" s="140" t="str">
        <f>IF($B81=0,"",_xlfn.XLOOKUP($B81,INPUT_DATA!$BP:$BP,INPUT_DATA!BR:BR))</f>
        <v/>
      </c>
      <c r="E81" s="140" t="str">
        <f>IF($B81=0,"",_xlfn.XLOOKUP($B81,INPUT_DATA!$BP:$BP,INPUT_DATA!BS:BS))</f>
        <v/>
      </c>
      <c r="F81" s="140" t="str">
        <f>IF($B81=0,"",_xlfn.XLOOKUP($B81,INPUT_DATA!$BP:$BP,INPUT_DATA!BT:BT))</f>
        <v/>
      </c>
      <c r="G81" s="140" t="str">
        <f t="shared" si="21"/>
        <v/>
      </c>
      <c r="H81" s="1291" t="str">
        <f>IF($B81=0,"",_xlfn.XLOOKUP($B81,INPUT_DATA!$BP:$BP,INPUT_DATA!BU:BU))</f>
        <v/>
      </c>
      <c r="I81" s="140" t="str">
        <f>IF($B81=0,"",_xlfn.XLOOKUP($B81,INPUT_DATA!$BP:$BP,INPUT_DATA!BV:BV))</f>
        <v/>
      </c>
      <c r="J81" s="140" t="str">
        <f>IF($B81=0,"",_xlfn.XLOOKUP($B81,INPUT_DATA!$BP:$BP,INPUT_DATA!BW:BW))</f>
        <v/>
      </c>
      <c r="K81" s="140" t="str">
        <f>IF($B81=0,"",_xlfn.XLOOKUP($B81,INPUT_DATA!$BP:$BP,INPUT_DATA!BX:BX))</f>
        <v/>
      </c>
      <c r="L81" s="140" t="str">
        <f t="shared" si="22"/>
        <v/>
      </c>
      <c r="M81" s="1291" t="str">
        <f>IF($B81=0,"",_xlfn.XLOOKUP($B81,INPUT_DATA!$BP:$BP,INPUT_DATA!BY:BY))</f>
        <v/>
      </c>
      <c r="N81" s="140" t="str">
        <f>IF($B81=0,"",_xlfn.XLOOKUP($B81,INPUT_DATA!$BP:$BP,INPUT_DATA!BZ:BZ))</f>
        <v/>
      </c>
      <c r="O81" s="140" t="str">
        <f>IF($B81=0,"",_xlfn.XLOOKUP($B81,INPUT_DATA!$BP:$BP,INPUT_DATA!CA:CA))</f>
        <v/>
      </c>
      <c r="P81" s="140" t="str">
        <f>IF($B81=0,"",_xlfn.XLOOKUP($B81,INPUT_DATA!$BP:$BP,INPUT_DATA!CB:CB))</f>
        <v/>
      </c>
      <c r="Q81" s="140" t="str">
        <f t="shared" si="23"/>
        <v/>
      </c>
      <c r="R81" s="1275" t="str">
        <f t="shared" si="24"/>
        <v/>
      </c>
      <c r="S81" s="139" t="str">
        <f t="shared" si="25"/>
        <v/>
      </c>
      <c r="T81" s="139" t="str">
        <f t="shared" si="26"/>
        <v/>
      </c>
      <c r="U81" s="1880" t="str">
        <f t="shared" si="27"/>
        <v/>
      </c>
      <c r="V81" s="139" t="str">
        <f t="shared" si="28"/>
        <v/>
      </c>
      <c r="W81" s="140" t="str">
        <f>IF($B81=0,"",_xlfn.XLOOKUP($B81,INPUT_DATA!$BP:$BP,INPUT_DATA!CC:CC))</f>
        <v/>
      </c>
      <c r="X81" s="140" t="str">
        <f>IF($B81=0,"",_xlfn.XLOOKUP($B81,INPUT_DATA!$BP:$BP,INPUT_DATA!CD:CD))</f>
        <v/>
      </c>
      <c r="Y81" s="140" t="str">
        <f>IF($B81=0,"",_xlfn.XLOOKUP($B81,INPUT_DATA!$BP:$BP,INPUT_DATA!CE:CE))</f>
        <v/>
      </c>
      <c r="Z81" s="1300" t="str">
        <f t="shared" si="29"/>
        <v/>
      </c>
      <c r="AA81" s="139" t="str">
        <f>IF($B81=0,"",_xlfn.XLOOKUP($B81,INPUT_DATA!$BP:$BP,INPUT_DATA!CF:CF))</f>
        <v/>
      </c>
      <c r="AB81" s="139" t="str">
        <f t="shared" si="20"/>
        <v/>
      </c>
      <c r="AC81" s="139" t="str">
        <f>IF($B81=0,"",_xlfn.XLOOKUP($B81,INPUT_DATA!$BP:$BP,INPUT_DATA!CG:CG))</f>
        <v/>
      </c>
      <c r="AD81" s="140" t="str">
        <f>IF($B81=0,"",_xlfn.XLOOKUP($B81,INPUT_DATA!$BP:$BP,INPUT_DATA!CH:CH))</f>
        <v/>
      </c>
      <c r="AE81" s="140" t="str">
        <f>IF($B81=0,"",_xlfn.XLOOKUP($B81,INPUT_DATA!$BP:$BP,INPUT_DATA!CI:CI))</f>
        <v/>
      </c>
      <c r="AF81" s="140" t="str">
        <f>IF($B81=0,"",_xlfn.XLOOKUP($B81,INPUT_DATA!$BP:$BP,INPUT_DATA!CJ:CJ))</f>
        <v/>
      </c>
      <c r="AG81" s="1300" t="str">
        <f t="shared" si="30"/>
        <v/>
      </c>
      <c r="AH81" s="139" t="str">
        <f>IF($B81=0,"",_xlfn.XLOOKUP($B81,INPUT_DATA!$BP:$BP,INPUT_DATA!CK:CK))</f>
        <v/>
      </c>
      <c r="AI81" s="139" t="str">
        <f t="shared" si="31"/>
        <v/>
      </c>
      <c r="AJ81" s="1275" t="str">
        <f>IF($B81=0,"",_xlfn.XLOOKUP($B81,INPUT_DATA!$BP:$BP,INPUT_DATA!CL:CL))</f>
        <v/>
      </c>
      <c r="AK81" s="140" t="str">
        <f>IF($B81=0,"",_xlfn.XLOOKUP($B81,INPUT_DATA!$BP:$BP,INPUT_DATA!CM:CM))</f>
        <v/>
      </c>
      <c r="AL81" s="140" t="str">
        <f>IF($B81=0,"",_xlfn.XLOOKUP($B81,INPUT_DATA!$BP:$BP,INPUT_DATA!CN:CN))</f>
        <v/>
      </c>
      <c r="AM81" s="140" t="str">
        <f>IF($B81=0,"",_xlfn.XLOOKUP($B81,INPUT_DATA!$BP:$BP,INPUT_DATA!CO:CO))</f>
        <v/>
      </c>
      <c r="AN81" s="1300" t="str">
        <f t="shared" si="32"/>
        <v/>
      </c>
      <c r="AO81" s="139" t="str">
        <f>IF($B81=0,"",_xlfn.XLOOKUP($B81,INPUT_DATA!$BP:$BP,INPUT_DATA!CP:CP))</f>
        <v/>
      </c>
      <c r="AP81" s="139" t="str">
        <f t="shared" si="33"/>
        <v/>
      </c>
      <c r="AQ81" s="1275" t="str">
        <f>IF($B81=0,"",_xlfn.XLOOKUP($B81,INPUT_DATA!$BP:$BP,INPUT_DATA!CQ:CQ))</f>
        <v/>
      </c>
      <c r="AR81" s="139" t="str">
        <f t="shared" si="34"/>
        <v/>
      </c>
      <c r="AS81" s="1275" t="str">
        <f t="shared" si="35"/>
        <v/>
      </c>
    </row>
    <row r="82" spans="2:45">
      <c r="B82" s="137">
        <f>INPUT_DATA!BP73</f>
        <v>0</v>
      </c>
      <c r="C82" s="1291" t="str">
        <f>IF($B82=0,"",_xlfn.XLOOKUP($B82,INPUT_DATA!$BP:$BP,INPUT_DATA!BQ:BQ))</f>
        <v/>
      </c>
      <c r="D82" s="140" t="str">
        <f>IF($B82=0,"",_xlfn.XLOOKUP($B82,INPUT_DATA!$BP:$BP,INPUT_DATA!BR:BR))</f>
        <v/>
      </c>
      <c r="E82" s="140" t="str">
        <f>IF($B82=0,"",_xlfn.XLOOKUP($B82,INPUT_DATA!$BP:$BP,INPUT_DATA!BS:BS))</f>
        <v/>
      </c>
      <c r="F82" s="140" t="str">
        <f>IF($B82=0,"",_xlfn.XLOOKUP($B82,INPUT_DATA!$BP:$BP,INPUT_DATA!BT:BT))</f>
        <v/>
      </c>
      <c r="G82" s="140" t="str">
        <f t="shared" si="21"/>
        <v/>
      </c>
      <c r="H82" s="1291" t="str">
        <f>IF($B82=0,"",_xlfn.XLOOKUP($B82,INPUT_DATA!$BP:$BP,INPUT_DATA!BU:BU))</f>
        <v/>
      </c>
      <c r="I82" s="140" t="str">
        <f>IF($B82=0,"",_xlfn.XLOOKUP($B82,INPUT_DATA!$BP:$BP,INPUT_DATA!BV:BV))</f>
        <v/>
      </c>
      <c r="J82" s="140" t="str">
        <f>IF($B82=0,"",_xlfn.XLOOKUP($B82,INPUT_DATA!$BP:$BP,INPUT_DATA!BW:BW))</f>
        <v/>
      </c>
      <c r="K82" s="140" t="str">
        <f>IF($B82=0,"",_xlfn.XLOOKUP($B82,INPUT_DATA!$BP:$BP,INPUT_DATA!BX:BX))</f>
        <v/>
      </c>
      <c r="L82" s="140" t="str">
        <f t="shared" si="22"/>
        <v/>
      </c>
      <c r="M82" s="1291" t="str">
        <f>IF($B82=0,"",_xlfn.XLOOKUP($B82,INPUT_DATA!$BP:$BP,INPUT_DATA!BY:BY))</f>
        <v/>
      </c>
      <c r="N82" s="140" t="str">
        <f>IF($B82=0,"",_xlfn.XLOOKUP($B82,INPUT_DATA!$BP:$BP,INPUT_DATA!BZ:BZ))</f>
        <v/>
      </c>
      <c r="O82" s="140" t="str">
        <f>IF($B82=0,"",_xlfn.XLOOKUP($B82,INPUT_DATA!$BP:$BP,INPUT_DATA!CA:CA))</f>
        <v/>
      </c>
      <c r="P82" s="140" t="str">
        <f>IF($B82=0,"",_xlfn.XLOOKUP($B82,INPUT_DATA!$BP:$BP,INPUT_DATA!CB:CB))</f>
        <v/>
      </c>
      <c r="Q82" s="140" t="str">
        <f t="shared" si="23"/>
        <v/>
      </c>
      <c r="R82" s="1275" t="str">
        <f t="shared" si="24"/>
        <v/>
      </c>
      <c r="S82" s="139" t="str">
        <f t="shared" si="25"/>
        <v/>
      </c>
      <c r="T82" s="139" t="str">
        <f t="shared" si="26"/>
        <v/>
      </c>
      <c r="U82" s="1880" t="str">
        <f t="shared" si="27"/>
        <v/>
      </c>
      <c r="V82" s="139" t="str">
        <f t="shared" si="28"/>
        <v/>
      </c>
      <c r="W82" s="140" t="str">
        <f>IF($B82=0,"",_xlfn.XLOOKUP($B82,INPUT_DATA!$BP:$BP,INPUT_DATA!CC:CC))</f>
        <v/>
      </c>
      <c r="X82" s="140" t="str">
        <f>IF($B82=0,"",_xlfn.XLOOKUP($B82,INPUT_DATA!$BP:$BP,INPUT_DATA!CD:CD))</f>
        <v/>
      </c>
      <c r="Y82" s="140" t="str">
        <f>IF($B82=0,"",_xlfn.XLOOKUP($B82,INPUT_DATA!$BP:$BP,INPUT_DATA!CE:CE))</f>
        <v/>
      </c>
      <c r="Z82" s="1300" t="str">
        <f t="shared" si="29"/>
        <v/>
      </c>
      <c r="AA82" s="139" t="str">
        <f>IF($B82=0,"",_xlfn.XLOOKUP($B82,INPUT_DATA!$BP:$BP,INPUT_DATA!CF:CF))</f>
        <v/>
      </c>
      <c r="AB82" s="139" t="str">
        <f t="shared" si="20"/>
        <v/>
      </c>
      <c r="AC82" s="139" t="str">
        <f>IF($B82=0,"",_xlfn.XLOOKUP($B82,INPUT_DATA!$BP:$BP,INPUT_DATA!CG:CG))</f>
        <v/>
      </c>
      <c r="AD82" s="140" t="str">
        <f>IF($B82=0,"",_xlfn.XLOOKUP($B82,INPUT_DATA!$BP:$BP,INPUT_DATA!CH:CH))</f>
        <v/>
      </c>
      <c r="AE82" s="140" t="str">
        <f>IF($B82=0,"",_xlfn.XLOOKUP($B82,INPUT_DATA!$BP:$BP,INPUT_DATA!CI:CI))</f>
        <v/>
      </c>
      <c r="AF82" s="140" t="str">
        <f>IF($B82=0,"",_xlfn.XLOOKUP($B82,INPUT_DATA!$BP:$BP,INPUT_DATA!CJ:CJ))</f>
        <v/>
      </c>
      <c r="AG82" s="1300" t="str">
        <f t="shared" si="30"/>
        <v/>
      </c>
      <c r="AH82" s="139" t="str">
        <f>IF($B82=0,"",_xlfn.XLOOKUP($B82,INPUT_DATA!$BP:$BP,INPUT_DATA!CK:CK))</f>
        <v/>
      </c>
      <c r="AI82" s="139" t="str">
        <f t="shared" si="31"/>
        <v/>
      </c>
      <c r="AJ82" s="1275" t="str">
        <f>IF($B82=0,"",_xlfn.XLOOKUP($B82,INPUT_DATA!$BP:$BP,INPUT_DATA!CL:CL))</f>
        <v/>
      </c>
      <c r="AK82" s="140" t="str">
        <f>IF($B82=0,"",_xlfn.XLOOKUP($B82,INPUT_DATA!$BP:$BP,INPUT_DATA!CM:CM))</f>
        <v/>
      </c>
      <c r="AL82" s="140" t="str">
        <f>IF($B82=0,"",_xlfn.XLOOKUP($B82,INPUT_DATA!$BP:$BP,INPUT_DATA!CN:CN))</f>
        <v/>
      </c>
      <c r="AM82" s="140" t="str">
        <f>IF($B82=0,"",_xlfn.XLOOKUP($B82,INPUT_DATA!$BP:$BP,INPUT_DATA!CO:CO))</f>
        <v/>
      </c>
      <c r="AN82" s="1300" t="str">
        <f t="shared" si="32"/>
        <v/>
      </c>
      <c r="AO82" s="139" t="str">
        <f>IF($B82=0,"",_xlfn.XLOOKUP($B82,INPUT_DATA!$BP:$BP,INPUT_DATA!CP:CP))</f>
        <v/>
      </c>
      <c r="AP82" s="139" t="str">
        <f t="shared" si="33"/>
        <v/>
      </c>
      <c r="AQ82" s="1275" t="str">
        <f>IF($B82=0,"",_xlfn.XLOOKUP($B82,INPUT_DATA!$BP:$BP,INPUT_DATA!CQ:CQ))</f>
        <v/>
      </c>
      <c r="AR82" s="139" t="str">
        <f t="shared" si="34"/>
        <v/>
      </c>
      <c r="AS82" s="1275" t="str">
        <f t="shared" si="35"/>
        <v/>
      </c>
    </row>
    <row r="83" spans="2:45" ht="15.75" thickBot="1">
      <c r="B83" s="163">
        <f>INPUT_DATA!BP74</f>
        <v>0</v>
      </c>
      <c r="C83" s="1291" t="str">
        <f>IF($B83=0,"",_xlfn.XLOOKUP($B83,INPUT_DATA!$BP:$BP,INPUT_DATA!BQ:BQ))</f>
        <v/>
      </c>
      <c r="D83" s="140" t="str">
        <f>IF($B83=0,"",_xlfn.XLOOKUP($B83,INPUT_DATA!$BP:$BP,INPUT_DATA!BR:BR))</f>
        <v/>
      </c>
      <c r="E83" s="140" t="str">
        <f>IF($B83=0,"",_xlfn.XLOOKUP($B83,INPUT_DATA!$BP:$BP,INPUT_DATA!BS:BS))</f>
        <v/>
      </c>
      <c r="F83" s="140" t="str">
        <f>IF($B83=0,"",_xlfn.XLOOKUP($B83,INPUT_DATA!$BP:$BP,INPUT_DATA!BT:BT))</f>
        <v/>
      </c>
      <c r="G83" s="140" t="str">
        <f t="shared" si="21"/>
        <v/>
      </c>
      <c r="H83" s="1291" t="str">
        <f>IF($B83=0,"",_xlfn.XLOOKUP($B83,INPUT_DATA!$BP:$BP,INPUT_DATA!BU:BU))</f>
        <v/>
      </c>
      <c r="I83" s="140" t="str">
        <f>IF($B83=0,"",_xlfn.XLOOKUP($B83,INPUT_DATA!$BP:$BP,INPUT_DATA!BV:BV))</f>
        <v/>
      </c>
      <c r="J83" s="140" t="str">
        <f>IF($B83=0,"",_xlfn.XLOOKUP($B83,INPUT_DATA!$BP:$BP,INPUT_DATA!BW:BW))</f>
        <v/>
      </c>
      <c r="K83" s="140" t="str">
        <f>IF($B83=0,"",_xlfn.XLOOKUP($B83,INPUT_DATA!$BP:$BP,INPUT_DATA!BX:BX))</f>
        <v/>
      </c>
      <c r="L83" s="140" t="str">
        <f t="shared" si="22"/>
        <v/>
      </c>
      <c r="M83" s="1291" t="str">
        <f>IF($B83=0,"",_xlfn.XLOOKUP($B83,INPUT_DATA!$BP:$BP,INPUT_DATA!BY:BY))</f>
        <v/>
      </c>
      <c r="N83" s="140" t="str">
        <f>IF($B83=0,"",_xlfn.XLOOKUP($B83,INPUT_DATA!$BP:$BP,INPUT_DATA!BZ:BZ))</f>
        <v/>
      </c>
      <c r="O83" s="140" t="str">
        <f>IF($B83=0,"",_xlfn.XLOOKUP($B83,INPUT_DATA!$BP:$BP,INPUT_DATA!CA:CA))</f>
        <v/>
      </c>
      <c r="P83" s="140" t="str">
        <f>IF($B83=0,"",_xlfn.XLOOKUP($B83,INPUT_DATA!$BP:$BP,INPUT_DATA!CB:CB))</f>
        <v/>
      </c>
      <c r="Q83" s="140" t="str">
        <f t="shared" si="23"/>
        <v/>
      </c>
      <c r="R83" s="1275" t="str">
        <f t="shared" si="24"/>
        <v/>
      </c>
      <c r="S83" s="139" t="str">
        <f t="shared" si="25"/>
        <v/>
      </c>
      <c r="T83" s="139" t="str">
        <f t="shared" si="26"/>
        <v/>
      </c>
      <c r="U83" s="1880" t="str">
        <f t="shared" si="27"/>
        <v/>
      </c>
      <c r="V83" s="139" t="str">
        <f t="shared" si="28"/>
        <v/>
      </c>
      <c r="W83" s="140" t="str">
        <f>IF($B83=0,"",_xlfn.XLOOKUP($B83,INPUT_DATA!$BP:$BP,INPUT_DATA!CC:CC))</f>
        <v/>
      </c>
      <c r="X83" s="140" t="str">
        <f>IF($B83=0,"",_xlfn.XLOOKUP($B83,INPUT_DATA!$BP:$BP,INPUT_DATA!CD:CD))</f>
        <v/>
      </c>
      <c r="Y83" s="140" t="str">
        <f>IF($B83=0,"",_xlfn.XLOOKUP($B83,INPUT_DATA!$BP:$BP,INPUT_DATA!CE:CE))</f>
        <v/>
      </c>
      <c r="Z83" s="1299" t="str">
        <f t="shared" si="29"/>
        <v/>
      </c>
      <c r="AA83" s="124" t="str">
        <f>IF($B83=0,"",_xlfn.XLOOKUP($B83,INPUT_DATA!$BP:$BP,INPUT_DATA!CF:CF))</f>
        <v/>
      </c>
      <c r="AB83" s="124" t="str">
        <f t="shared" si="20"/>
        <v/>
      </c>
      <c r="AC83" s="124" t="str">
        <f>IF($B83=0,"",_xlfn.XLOOKUP($B83,INPUT_DATA!$BP:$BP,INPUT_DATA!CG:CG))</f>
        <v/>
      </c>
      <c r="AD83" s="140" t="str">
        <f>IF($B83=0,"",_xlfn.XLOOKUP($B83,INPUT_DATA!$BP:$BP,INPUT_DATA!CH:CH))</f>
        <v/>
      </c>
      <c r="AE83" s="140" t="str">
        <f>IF($B83=0,"",_xlfn.XLOOKUP($B83,INPUT_DATA!$BP:$BP,INPUT_DATA!CI:CI))</f>
        <v/>
      </c>
      <c r="AF83" s="140" t="str">
        <f>IF($B83=0,"",_xlfn.XLOOKUP($B83,INPUT_DATA!$BP:$BP,INPUT_DATA!CJ:CJ))</f>
        <v/>
      </c>
      <c r="AG83" s="1299" t="str">
        <f t="shared" si="30"/>
        <v/>
      </c>
      <c r="AH83" s="124" t="str">
        <f>IF($B83=0,"",_xlfn.XLOOKUP($B83,INPUT_DATA!$BP:$BP,INPUT_DATA!CK:CK))</f>
        <v/>
      </c>
      <c r="AI83" s="124" t="str">
        <f t="shared" si="31"/>
        <v/>
      </c>
      <c r="AJ83" s="1274" t="str">
        <f>IF($B83=0,"",_xlfn.XLOOKUP($B83,INPUT_DATA!$BP:$BP,INPUT_DATA!CL:CL))</f>
        <v/>
      </c>
      <c r="AK83" s="140" t="str">
        <f>IF($B83=0,"",_xlfn.XLOOKUP($B83,INPUT_DATA!$BP:$BP,INPUT_DATA!CM:CM))</f>
        <v/>
      </c>
      <c r="AL83" s="140" t="str">
        <f>IF($B83=0,"",_xlfn.XLOOKUP($B83,INPUT_DATA!$BP:$BP,INPUT_DATA!CN:CN))</f>
        <v/>
      </c>
      <c r="AM83" s="140" t="str">
        <f>IF($B83=0,"",_xlfn.XLOOKUP($B83,INPUT_DATA!$BP:$BP,INPUT_DATA!CO:CO))</f>
        <v/>
      </c>
      <c r="AN83" s="1299" t="str">
        <f t="shared" si="32"/>
        <v/>
      </c>
      <c r="AO83" s="124" t="str">
        <f>IF($B83=0,"",_xlfn.XLOOKUP($B83,INPUT_DATA!$BP:$BP,INPUT_DATA!CP:CP))</f>
        <v/>
      </c>
      <c r="AP83" s="124" t="str">
        <f t="shared" si="33"/>
        <v/>
      </c>
      <c r="AQ83" s="1274" t="str">
        <f>IF($B83=0,"",_xlfn.XLOOKUP($B83,INPUT_DATA!$BP:$BP,INPUT_DATA!CQ:CQ))</f>
        <v/>
      </c>
      <c r="AR83" s="124" t="str">
        <f t="shared" si="34"/>
        <v/>
      </c>
      <c r="AS83" s="1274" t="str">
        <f t="shared" si="35"/>
        <v/>
      </c>
    </row>
  </sheetData>
  <mergeCells count="1">
    <mergeCell ref="B10:B11"/>
  </mergeCells>
  <conditionalFormatting sqref="B14:B83">
    <cfRule type="cellIs" dxfId="55" priority="1" operator="lessThanOrEqual">
      <formula>0</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0C6B2-8027-4E7F-BA83-0E971D0C5B60}">
  <sheetPr codeName="Sheet6">
    <tabColor theme="9" tint="0.59999389629810485"/>
  </sheetPr>
  <dimension ref="A1:J72"/>
  <sheetViews>
    <sheetView showGridLines="0" topLeftCell="A9" zoomScale="85" zoomScaleNormal="85" workbookViewId="0"/>
  </sheetViews>
  <sheetFormatPr defaultColWidth="10.85546875" defaultRowHeight="15"/>
  <cols>
    <col min="1" max="1" width="4.42578125" style="36" customWidth="1"/>
    <col min="2" max="4" width="23" style="36" customWidth="1"/>
    <col min="5" max="6" width="29.5703125" style="36" customWidth="1"/>
    <col min="7" max="7" width="17.5703125" style="36" customWidth="1"/>
    <col min="8" max="16384" width="10.85546875" style="36"/>
  </cols>
  <sheetData>
    <row r="1" spans="1:10">
      <c r="A1" s="35"/>
      <c r="B1" s="35"/>
      <c r="C1" s="35"/>
      <c r="D1" s="35"/>
      <c r="E1" s="35"/>
      <c r="F1" s="35"/>
      <c r="G1" s="35"/>
      <c r="H1" s="35"/>
      <c r="I1" s="35"/>
      <c r="J1" s="35"/>
    </row>
    <row r="2" spans="1:10">
      <c r="A2" s="35"/>
      <c r="B2" s="37"/>
      <c r="C2" s="37"/>
      <c r="D2" s="37"/>
      <c r="E2" s="37"/>
      <c r="F2" s="37"/>
      <c r="G2" s="37"/>
      <c r="H2" s="37"/>
      <c r="I2" s="37"/>
      <c r="J2" s="37"/>
    </row>
    <row r="3" spans="1:10" ht="14.45" customHeight="1">
      <c r="A3" s="35"/>
      <c r="B3" s="37"/>
      <c r="C3" s="37"/>
      <c r="D3" s="37"/>
      <c r="E3" s="37"/>
      <c r="F3" s="1213" t="s">
        <v>99</v>
      </c>
      <c r="G3" s="1213">
        <f>'00 - Cover'!$F$17</f>
        <v>46265</v>
      </c>
      <c r="H3" s="37"/>
      <c r="I3" s="39"/>
      <c r="J3" s="39"/>
    </row>
    <row r="4" spans="1:10" ht="14.45" customHeight="1">
      <c r="A4" s="35"/>
      <c r="B4" s="37"/>
      <c r="C4" s="37"/>
      <c r="D4" s="37"/>
      <c r="E4" s="37"/>
      <c r="F4" s="1213" t="s">
        <v>4</v>
      </c>
      <c r="G4" s="1213">
        <f>'00 - Cover'!$F$19</f>
        <v>46286</v>
      </c>
      <c r="H4" s="37"/>
      <c r="I4" s="39"/>
      <c r="J4" s="39"/>
    </row>
    <row r="5" spans="1:10" ht="14.45" customHeight="1">
      <c r="A5" s="35"/>
      <c r="B5" s="37"/>
      <c r="C5" s="37"/>
      <c r="D5" s="37"/>
      <c r="E5" s="37"/>
      <c r="F5" s="1213" t="s">
        <v>5</v>
      </c>
      <c r="G5" s="1213">
        <f>'00 - Cover'!$F$20</f>
        <v>46293</v>
      </c>
      <c r="H5" s="37"/>
      <c r="I5" s="39"/>
      <c r="J5" s="39"/>
    </row>
    <row r="6" spans="1:10" ht="14.45" customHeight="1">
      <c r="A6" s="35"/>
      <c r="B6" s="37"/>
      <c r="C6" s="37"/>
      <c r="D6" s="37"/>
      <c r="E6" s="37"/>
      <c r="F6" s="82"/>
      <c r="G6" s="82"/>
      <c r="H6" s="37"/>
      <c r="I6" s="37"/>
      <c r="J6" s="37"/>
    </row>
    <row r="7" spans="1:10">
      <c r="A7" s="35"/>
      <c r="B7" s="37"/>
      <c r="C7" s="37"/>
      <c r="D7" s="37"/>
      <c r="E7" s="37"/>
      <c r="F7" s="37"/>
      <c r="G7" s="37"/>
      <c r="H7" s="37"/>
      <c r="I7" s="37"/>
      <c r="J7" s="37"/>
    </row>
    <row r="8" spans="1:10">
      <c r="A8" s="229"/>
    </row>
    <row r="9" spans="1:10" ht="18" customHeight="1">
      <c r="B9" s="1765" t="s">
        <v>1999</v>
      </c>
      <c r="C9" s="230"/>
      <c r="D9" s="231"/>
      <c r="E9" s="232"/>
      <c r="F9" s="233"/>
    </row>
    <row r="11" spans="1:10" ht="63.6" customHeight="1">
      <c r="A11" s="234"/>
      <c r="B11" s="235" t="s">
        <v>100</v>
      </c>
      <c r="C11" s="235" t="s">
        <v>603</v>
      </c>
      <c r="D11" s="235" t="s">
        <v>1356</v>
      </c>
      <c r="E11" s="235" t="s">
        <v>101</v>
      </c>
      <c r="F11" s="235" t="s">
        <v>1355</v>
      </c>
    </row>
    <row r="12" spans="1:10">
      <c r="A12" s="234"/>
      <c r="B12" s="236">
        <f>+'02 - Monthly Asset Follow up'!B17</f>
        <v>46265</v>
      </c>
      <c r="C12" s="237">
        <f>D12*12</f>
        <v>2.7856244408705867E-2</v>
      </c>
      <c r="D12" s="237">
        <f>IF(OR(B12=0,F12=""),"",E12/F12)</f>
        <v>2.3213537007254889E-3</v>
      </c>
      <c r="E12" s="1739">
        <f>IF(B12=0,"",'02 - Monthly Asset Follow up'!F17)</f>
        <v>24671070.960000001</v>
      </c>
      <c r="F12" s="1742">
        <f>IF(B12=0,"",'02 - Monthly Asset Follow up'!C17)</f>
        <v>10627881030.059999</v>
      </c>
      <c r="G12" s="1741"/>
    </row>
    <row r="13" spans="1:10">
      <c r="A13" s="234"/>
      <c r="B13" s="254">
        <f>+'02 - Monthly Asset Follow up'!B18</f>
        <v>46234</v>
      </c>
      <c r="C13" s="1509">
        <f>IF(OR(B13=0,F13=""),"",D13*12)</f>
        <v>4.2552284535052373E-2</v>
      </c>
      <c r="D13" s="1509">
        <f t="shared" ref="D13:D71" si="0">IF(OR(B13=0,F13=""),"",E13/F13)</f>
        <v>3.5460237112543641E-3</v>
      </c>
      <c r="E13" s="1731">
        <f>IF(B14=0,"",'02 - Monthly Asset Follow up'!F18)</f>
        <v>38053833.350000001</v>
      </c>
      <c r="F13" s="1740">
        <f>IF(B14=0,"",'02 - Monthly Asset Follow up'!C18)</f>
        <v>10731409727.809999</v>
      </c>
      <c r="H13" s="1430"/>
    </row>
    <row r="14" spans="1:10">
      <c r="A14" s="234"/>
      <c r="B14" s="254">
        <f>+'02 - Monthly Asset Follow up'!B19</f>
        <v>46203</v>
      </c>
      <c r="C14" s="1509">
        <f t="shared" ref="C14:C71" si="1">IF(OR(B14=0,F14=""),"",D14*12)</f>
        <v>2.4147098713881602E-2</v>
      </c>
      <c r="D14" s="1509">
        <f t="shared" si="0"/>
        <v>2.0122582261568002E-3</v>
      </c>
      <c r="E14" s="1731">
        <f>IF(B15=0,"",'02 - Monthly Asset Follow up'!F19)</f>
        <v>21785339.800000001</v>
      </c>
      <c r="F14" s="1731">
        <f>IF(B15=0,"",'02 - Monthly Asset Follow up'!C19)</f>
        <v>10826314196.07</v>
      </c>
    </row>
    <row r="15" spans="1:10">
      <c r="B15" s="254">
        <f>+'02 - Monthly Asset Follow up'!B20</f>
        <v>46173</v>
      </c>
      <c r="C15" s="1509">
        <f t="shared" si="1"/>
        <v>2.2728418660031762E-2</v>
      </c>
      <c r="D15" s="1509">
        <f t="shared" si="0"/>
        <v>1.8940348883359802E-3</v>
      </c>
      <c r="E15" s="1731">
        <f>IF(B16=0,"",'02 - Monthly Asset Follow up'!F20)</f>
        <v>20665137.280000001</v>
      </c>
      <c r="F15" s="1731">
        <f>IF(B16=0,"",'02 - Monthly Asset Follow up'!C20)</f>
        <v>10910642357.889999</v>
      </c>
    </row>
    <row r="16" spans="1:10">
      <c r="B16" s="254">
        <f>+'02 - Monthly Asset Follow up'!B21</f>
        <v>46142</v>
      </c>
      <c r="C16" s="1509">
        <f t="shared" si="1"/>
        <v>2.8184419033287104E-2</v>
      </c>
      <c r="D16" s="1509">
        <f t="shared" si="0"/>
        <v>2.3487015861072586E-3</v>
      </c>
      <c r="E16" s="1731">
        <f>IF(B17=0,"",'02 - Monthly Asset Follow up'!F21)</f>
        <v>25843781</v>
      </c>
      <c r="F16" s="1731">
        <f>IF(B17=0,"",'02 - Monthly Asset Follow up'!C21)</f>
        <v>11003433195.969999</v>
      </c>
    </row>
    <row r="17" spans="2:6">
      <c r="B17" s="254">
        <f>+'02 - Monthly Asset Follow up'!B22</f>
        <v>46112</v>
      </c>
      <c r="C17" s="1509">
        <f t="shared" si="1"/>
        <v>2.9979008566971561E-2</v>
      </c>
      <c r="D17" s="1509">
        <f t="shared" si="0"/>
        <v>2.4982507139142966E-3</v>
      </c>
      <c r="E17" s="1731">
        <f>IF(B18=0,"",'02 - Monthly Asset Follow up'!F22)</f>
        <v>27792090.75</v>
      </c>
      <c r="F17" s="1731">
        <f>IF(B18=0,"",'02 - Monthly Asset Follow up'!C22)</f>
        <v>11124620357.440001</v>
      </c>
    </row>
    <row r="18" spans="2:6">
      <c r="B18" s="254">
        <f>+'02 - Monthly Asset Follow up'!B23</f>
        <v>46081</v>
      </c>
      <c r="C18" s="1509">
        <f t="shared" si="1"/>
        <v>2.8492385795054507E-2</v>
      </c>
      <c r="D18" s="1509">
        <f t="shared" si="0"/>
        <v>2.3743654829212089E-3</v>
      </c>
      <c r="E18" s="1731">
        <f>IF(B19=0,"",'02 - Monthly Asset Follow up'!F23)</f>
        <v>26628699.350000001</v>
      </c>
      <c r="F18" s="1731">
        <f>IF(B19=0,"",'02 - Monthly Asset Follow up'!C23)</f>
        <v>11215080214.709999</v>
      </c>
    </row>
    <row r="19" spans="2:6">
      <c r="B19" s="254">
        <f>+'02 - Monthly Asset Follow up'!B24</f>
        <v>46053</v>
      </c>
      <c r="C19" s="1509">
        <f t="shared" si="1"/>
        <v>3.3877097718411769E-2</v>
      </c>
      <c r="D19" s="1509">
        <f t="shared" si="0"/>
        <v>2.823091476534314E-3</v>
      </c>
      <c r="E19" s="1731">
        <f>IF(B20=0,"",'02 - Monthly Asset Follow up'!F24)</f>
        <v>31941079.600000001</v>
      </c>
      <c r="F19" s="1731">
        <f>IF(B20=0,"",'02 - Monthly Asset Follow up'!C24)</f>
        <v>11314220550.59</v>
      </c>
    </row>
    <row r="20" spans="2:6">
      <c r="B20" s="254">
        <f>+'02 - Monthly Asset Follow up'!B25</f>
        <v>46022</v>
      </c>
      <c r="C20" s="1509">
        <f t="shared" si="1"/>
        <v>2.9761868439498192E-2</v>
      </c>
      <c r="D20" s="1509">
        <f t="shared" si="0"/>
        <v>2.4801557032915161E-3</v>
      </c>
      <c r="E20" s="1731">
        <f>IF(B21=0,"",'02 - Monthly Asset Follow up'!F25)</f>
        <v>28299915.91</v>
      </c>
      <c r="F20" s="1731">
        <f>IF(B21=0,"",'02 - Monthly Asset Follow up'!C25)</f>
        <v>11410540020.709999</v>
      </c>
    </row>
    <row r="21" spans="2:6">
      <c r="B21" s="254">
        <f>+'02 - Monthly Asset Follow up'!B26</f>
        <v>45991</v>
      </c>
      <c r="C21" s="1509">
        <f t="shared" si="1"/>
        <v>2.50785179838309E-2</v>
      </c>
      <c r="D21" s="1509">
        <f t="shared" si="0"/>
        <v>2.089876498652575E-3</v>
      </c>
      <c r="E21" s="1731">
        <f>IF(B22=0,"",'02 - Monthly Asset Follow up'!F26)</f>
        <v>24036133.25</v>
      </c>
      <c r="F21" s="1731">
        <f>IF(B22=0,"",'02 - Monthly Asset Follow up'!C26)</f>
        <v>11501221849.950001</v>
      </c>
    </row>
    <row r="22" spans="2:6">
      <c r="B22" s="254">
        <f>+'02 - Monthly Asset Follow up'!B27</f>
        <v>45961</v>
      </c>
      <c r="C22" s="1509">
        <f t="shared" si="1"/>
        <v>3.1977054959562295E-2</v>
      </c>
      <c r="D22" s="1509">
        <f t="shared" si="0"/>
        <v>2.6647545799635243E-3</v>
      </c>
      <c r="E22" s="1731">
        <f>IF(B23=0,"",'02 - Monthly Asset Follow up'!F27)</f>
        <v>30948441.43</v>
      </c>
      <c r="F22" s="1731">
        <f>IF(B23=0,"",'02 - Monthly Asset Follow up'!C27)</f>
        <v>11613993146.950001</v>
      </c>
    </row>
    <row r="23" spans="2:6">
      <c r="B23" s="254">
        <f>+'02 - Monthly Asset Follow up'!B28</f>
        <v>45930</v>
      </c>
      <c r="C23" s="1509">
        <f t="shared" si="1"/>
        <v>2.9294841021539758E-2</v>
      </c>
      <c r="D23" s="1509">
        <f t="shared" si="0"/>
        <v>2.4412367517949798E-3</v>
      </c>
      <c r="E23" s="1731">
        <f>IF(B24=0,"",'02 - Monthly Asset Follow up'!F28)</f>
        <v>18140271.010000002</v>
      </c>
      <c r="F23" s="1731">
        <f>IF(B24=0,"",'02 - Monthly Asset Follow up'!C28)</f>
        <v>7430770897.8500004</v>
      </c>
    </row>
    <row r="24" spans="2:6">
      <c r="B24" s="254">
        <f>+'02 - Monthly Asset Follow up'!B29</f>
        <v>45900</v>
      </c>
      <c r="C24" s="1509">
        <f t="shared" si="1"/>
        <v>3.8981747393720401E-2</v>
      </c>
      <c r="D24" s="1509">
        <f t="shared" si="0"/>
        <v>3.2484789494766999E-3</v>
      </c>
      <c r="E24" s="1731">
        <f>IF(B25=0,"",'02 - Monthly Asset Follow up'!F29)</f>
        <v>24368146.75</v>
      </c>
      <c r="F24" s="1731">
        <f>IF(B25=0,"",'02 - Monthly Asset Follow up'!C29)</f>
        <v>7501402080.4799995</v>
      </c>
    </row>
    <row r="25" spans="2:6">
      <c r="B25" s="254">
        <f>+'02 - Monthly Asset Follow up'!B30</f>
        <v>45869</v>
      </c>
      <c r="C25" s="1509">
        <f t="shared" si="1"/>
        <v>3.7301120015781175E-2</v>
      </c>
      <c r="D25" s="1509">
        <f t="shared" si="0"/>
        <v>3.1084266679817646E-3</v>
      </c>
      <c r="E25" s="1731">
        <f>IF(B26=0,"",'02 - Monthly Asset Follow up'!F30)</f>
        <v>23530806</v>
      </c>
      <c r="F25" s="1731">
        <f>IF(B26=0,"",'02 - Monthly Asset Follow up'!C30)</f>
        <v>7570005186.9899998</v>
      </c>
    </row>
    <row r="26" spans="2:6">
      <c r="B26" s="254">
        <f>+'02 - Monthly Asset Follow up'!B31</f>
        <v>45838</v>
      </c>
      <c r="C26" s="1509">
        <f t="shared" si="1"/>
        <v>2.7351720339595587E-2</v>
      </c>
      <c r="D26" s="1509">
        <f t="shared" si="0"/>
        <v>2.2793100282996323E-3</v>
      </c>
      <c r="E26" s="1731">
        <f>IF(B27=0,"",'02 - Monthly Asset Follow up'!F31)</f>
        <v>17402933.100000001</v>
      </c>
      <c r="F26" s="1731">
        <f>IF(B27=0,"",'02 - Monthly Asset Follow up'!C31)</f>
        <v>7635175945.3199997</v>
      </c>
    </row>
    <row r="27" spans="2:6">
      <c r="B27" s="254">
        <f>+'02 - Monthly Asset Follow up'!B32</f>
        <v>45808</v>
      </c>
      <c r="C27" s="1509">
        <f t="shared" si="1"/>
        <v>3.041708720881265E-2</v>
      </c>
      <c r="D27" s="1509">
        <f t="shared" si="0"/>
        <v>2.5347572674010543E-3</v>
      </c>
      <c r="E27" s="1731">
        <f>IF(B28=0,"",'02 - Monthly Asset Follow up'!F32)</f>
        <v>19519847.550000001</v>
      </c>
      <c r="F27" s="1731">
        <f>IF(B28=0,"",'02 - Monthly Asset Follow up'!C32)</f>
        <v>7700874478.6099997</v>
      </c>
    </row>
    <row r="28" spans="2:6">
      <c r="B28" s="254">
        <f>+'02 - Monthly Asset Follow up'!B33</f>
        <v>45777</v>
      </c>
      <c r="C28" s="1509">
        <f t="shared" si="1"/>
        <v>2.2945293583650217E-2</v>
      </c>
      <c r="D28" s="1509">
        <f t="shared" si="0"/>
        <v>1.9121077986375182E-3</v>
      </c>
      <c r="E28" s="1731">
        <f>IF(B29=0,"",'02 - Monthly Asset Follow up'!F33)</f>
        <v>14842897.939999999</v>
      </c>
      <c r="F28" s="1731">
        <f>IF(B29=0,"",'02 - Monthly Asset Follow up'!C33)</f>
        <v>7762584280.3299999</v>
      </c>
    </row>
    <row r="29" spans="2:6">
      <c r="B29" s="254">
        <f>+'02 - Monthly Asset Follow up'!B34</f>
        <v>45747</v>
      </c>
      <c r="C29" s="1509">
        <f t="shared" si="1"/>
        <v>2.3177549311461491E-2</v>
      </c>
      <c r="D29" s="1509">
        <f t="shared" si="0"/>
        <v>1.9314624426217909E-3</v>
      </c>
      <c r="E29" s="1731">
        <f>IF(B30=0,"",'02 - Monthly Asset Follow up'!F34)</f>
        <v>15107591.52</v>
      </c>
      <c r="F29" s="1731">
        <f>IF(B30=0,"",'02 - Monthly Asset Follow up'!C34)</f>
        <v>7821840687.46</v>
      </c>
    </row>
    <row r="30" spans="2:6">
      <c r="B30" s="254">
        <f>+'02 - Monthly Asset Follow up'!B35</f>
        <v>45716</v>
      </c>
      <c r="C30" s="1509">
        <f t="shared" si="1"/>
        <v>2.079140098954417E-2</v>
      </c>
      <c r="D30" s="1509">
        <f t="shared" si="0"/>
        <v>1.7326167491286807E-3</v>
      </c>
      <c r="E30" s="1731">
        <f>IF(B31=0,"",'02 - Monthly Asset Follow up'!F35)</f>
        <v>13656654.539999999</v>
      </c>
      <c r="F30" s="1731">
        <f>IF(B31=0,"",'02 - Monthly Asset Follow up'!C35)</f>
        <v>7882097726.96</v>
      </c>
    </row>
    <row r="31" spans="2:6">
      <c r="B31" s="254">
        <f>+'02 - Monthly Asset Follow up'!B36</f>
        <v>45688</v>
      </c>
      <c r="C31" s="1509">
        <f t="shared" si="1"/>
        <v>2.0851509775843345E-2</v>
      </c>
      <c r="D31" s="1509">
        <f t="shared" si="0"/>
        <v>1.737625814653612E-3</v>
      </c>
      <c r="E31" s="1731">
        <f>IF(B32=0,"",'02 - Monthly Asset Follow up'!F36)</f>
        <v>13800626.789999999</v>
      </c>
      <c r="F31" s="1731">
        <f>IF(B32=0,"",'02 - Monthly Asset Follow up'!C36)</f>
        <v>7942231678.1999998</v>
      </c>
    </row>
    <row r="32" spans="2:6">
      <c r="B32" s="254">
        <f>+'02 - Monthly Asset Follow up'!B37</f>
        <v>45657</v>
      </c>
      <c r="C32" s="1509">
        <f t="shared" si="1"/>
        <v>2.1983647908994354E-2</v>
      </c>
      <c r="D32" s="1509">
        <f t="shared" si="0"/>
        <v>1.8319706590828628E-3</v>
      </c>
      <c r="E32" s="1731">
        <f>IF(B33=0,"",'02 - Monthly Asset Follow up'!F37)</f>
        <v>14770590.32</v>
      </c>
      <c r="F32" s="1731">
        <f>IF(B33=0,"",'02 - Monthly Asset Follow up'!C37)</f>
        <v>8062678431.4300003</v>
      </c>
    </row>
    <row r="33" spans="2:6">
      <c r="B33" s="254">
        <f>+'02 - Monthly Asset Follow up'!B38</f>
        <v>45626</v>
      </c>
      <c r="C33" s="1509">
        <f t="shared" si="1"/>
        <v>1.8885672054024097E-2</v>
      </c>
      <c r="D33" s="1509">
        <f t="shared" si="0"/>
        <v>1.573806004502008E-3</v>
      </c>
      <c r="E33" s="1731">
        <f>IF(B34=0,"",'02 - Monthly Asset Follow up'!F38)</f>
        <v>12780562.119999999</v>
      </c>
      <c r="F33" s="1731">
        <f>IF(B34=0,"",'02 - Monthly Asset Follow up'!C38)</f>
        <v>8120798931.6599998</v>
      </c>
    </row>
    <row r="34" spans="2:6">
      <c r="B34" s="254">
        <f>+'02 - Monthly Asset Follow up'!B39</f>
        <v>45596</v>
      </c>
      <c r="C34" s="1509">
        <f t="shared" si="1"/>
        <v>1.8445462020741064E-2</v>
      </c>
      <c r="D34" s="1509">
        <f t="shared" si="0"/>
        <v>1.5371218350617552E-3</v>
      </c>
      <c r="E34" s="1731">
        <f>IF(B35=0,"",'02 - Monthly Asset Follow up'!F39)</f>
        <v>12577297.26</v>
      </c>
      <c r="F34" s="1731">
        <f>IF(B35=0,"",'02 - Monthly Asset Follow up'!C39)</f>
        <v>8182368484.4700003</v>
      </c>
    </row>
    <row r="35" spans="2:6">
      <c r="B35" s="254">
        <f>+'02 - Monthly Asset Follow up'!B40</f>
        <v>45565</v>
      </c>
      <c r="C35" s="1509" t="str">
        <f t="shared" si="1"/>
        <v/>
      </c>
      <c r="D35" s="1509" t="str">
        <f t="shared" si="0"/>
        <v/>
      </c>
      <c r="E35" s="1731" t="str">
        <f>IF(B36=0,"",'02 - Monthly Asset Follow up'!F40)</f>
        <v/>
      </c>
      <c r="F35" s="1731" t="str">
        <f>IF(B36=0,"",'02 - Monthly Asset Follow up'!C40)</f>
        <v/>
      </c>
    </row>
    <row r="36" spans="2:6">
      <c r="B36" s="254">
        <f>+'02 - Monthly Asset Follow up'!B41</f>
        <v>0</v>
      </c>
      <c r="C36" s="1509" t="str">
        <f t="shared" si="1"/>
        <v/>
      </c>
      <c r="D36" s="1509" t="str">
        <f t="shared" si="0"/>
        <v/>
      </c>
      <c r="E36" s="1731" t="str">
        <f>IF(B37=0,"",'02 - Monthly Asset Follow up'!F41)</f>
        <v/>
      </c>
      <c r="F36" s="1731" t="str">
        <f>IF(B37=0,"",'02 - Monthly Asset Follow up'!C41)</f>
        <v/>
      </c>
    </row>
    <row r="37" spans="2:6">
      <c r="B37" s="254">
        <f>+'02 - Monthly Asset Follow up'!B42</f>
        <v>0</v>
      </c>
      <c r="C37" s="1509" t="str">
        <f t="shared" si="1"/>
        <v/>
      </c>
      <c r="D37" s="1509" t="str">
        <f t="shared" si="0"/>
        <v/>
      </c>
      <c r="E37" s="1731" t="str">
        <f>IF(B38=0,"",'02 - Monthly Asset Follow up'!F42)</f>
        <v/>
      </c>
      <c r="F37" s="1731" t="str">
        <f>IF(B38=0,"",'02 - Monthly Asset Follow up'!C42)</f>
        <v/>
      </c>
    </row>
    <row r="38" spans="2:6">
      <c r="B38" s="254">
        <f>+'02 - Monthly Asset Follow up'!B43</f>
        <v>0</v>
      </c>
      <c r="C38" s="1509" t="str">
        <f t="shared" si="1"/>
        <v/>
      </c>
      <c r="D38" s="1509" t="str">
        <f t="shared" si="0"/>
        <v/>
      </c>
      <c r="E38" s="1731" t="str">
        <f>IF(B39=0,"",'02 - Monthly Asset Follow up'!F43)</f>
        <v/>
      </c>
      <c r="F38" s="1731" t="str">
        <f>IF(B39=0,"",'02 - Monthly Asset Follow up'!C43)</f>
        <v/>
      </c>
    </row>
    <row r="39" spans="2:6">
      <c r="B39" s="254">
        <f>+'02 - Monthly Asset Follow up'!B44</f>
        <v>0</v>
      </c>
      <c r="C39" s="1509" t="str">
        <f t="shared" si="1"/>
        <v/>
      </c>
      <c r="D39" s="1509" t="str">
        <f t="shared" si="0"/>
        <v/>
      </c>
      <c r="E39" s="1731" t="str">
        <f>IF(B40=0,"",'02 - Monthly Asset Follow up'!F44)</f>
        <v/>
      </c>
      <c r="F39" s="1731" t="str">
        <f>IF(B40=0,"",'02 - Monthly Asset Follow up'!C44)</f>
        <v/>
      </c>
    </row>
    <row r="40" spans="2:6">
      <c r="B40" s="254">
        <f>+'02 - Monthly Asset Follow up'!B45</f>
        <v>0</v>
      </c>
      <c r="C40" s="1509" t="str">
        <f t="shared" si="1"/>
        <v/>
      </c>
      <c r="D40" s="1509" t="str">
        <f t="shared" si="0"/>
        <v/>
      </c>
      <c r="E40" s="1731" t="str">
        <f>IF(B41=0,"",'02 - Monthly Asset Follow up'!F45)</f>
        <v/>
      </c>
      <c r="F40" s="1731" t="str">
        <f>IF(B41=0,"",'02 - Monthly Asset Follow up'!C45)</f>
        <v/>
      </c>
    </row>
    <row r="41" spans="2:6">
      <c r="B41" s="254">
        <f>+'02 - Monthly Asset Follow up'!B46</f>
        <v>0</v>
      </c>
      <c r="C41" s="1509" t="str">
        <f t="shared" si="1"/>
        <v/>
      </c>
      <c r="D41" s="1509" t="str">
        <f t="shared" si="0"/>
        <v/>
      </c>
      <c r="E41" s="1731" t="str">
        <f>IF(B42=0,"",'02 - Monthly Asset Follow up'!F46)</f>
        <v/>
      </c>
      <c r="F41" s="1731" t="str">
        <f>IF(B42=0,"",'02 - Monthly Asset Follow up'!C46)</f>
        <v/>
      </c>
    </row>
    <row r="42" spans="2:6">
      <c r="B42" s="254">
        <f>+'02 - Monthly Asset Follow up'!B47</f>
        <v>0</v>
      </c>
      <c r="C42" s="1509" t="str">
        <f t="shared" si="1"/>
        <v/>
      </c>
      <c r="D42" s="1509" t="str">
        <f t="shared" si="0"/>
        <v/>
      </c>
      <c r="E42" s="1731" t="str">
        <f>IF(B43=0,"",'02 - Monthly Asset Follow up'!F47)</f>
        <v/>
      </c>
      <c r="F42" s="1731" t="str">
        <f>IF(B43=0,"",'02 - Monthly Asset Follow up'!C47)</f>
        <v/>
      </c>
    </row>
    <row r="43" spans="2:6">
      <c r="B43" s="254">
        <f>+'02 - Monthly Asset Follow up'!B48</f>
        <v>0</v>
      </c>
      <c r="C43" s="1509" t="str">
        <f t="shared" si="1"/>
        <v/>
      </c>
      <c r="D43" s="1509" t="str">
        <f t="shared" si="0"/>
        <v/>
      </c>
      <c r="E43" s="1731" t="str">
        <f>IF(B44=0,"",'02 - Monthly Asset Follow up'!F48)</f>
        <v/>
      </c>
      <c r="F43" s="1731" t="str">
        <f>IF(B44=0,"",'02 - Monthly Asset Follow up'!C48)</f>
        <v/>
      </c>
    </row>
    <row r="44" spans="2:6">
      <c r="B44" s="254">
        <f>+'02 - Monthly Asset Follow up'!B49</f>
        <v>0</v>
      </c>
      <c r="C44" s="1509" t="str">
        <f t="shared" si="1"/>
        <v/>
      </c>
      <c r="D44" s="1509" t="str">
        <f t="shared" si="0"/>
        <v/>
      </c>
      <c r="E44" s="1731" t="str">
        <f>IF(B45=0,"",'02 - Monthly Asset Follow up'!F49)</f>
        <v/>
      </c>
      <c r="F44" s="1731" t="str">
        <f>IF(B45=0,"",'02 - Monthly Asset Follow up'!C49)</f>
        <v/>
      </c>
    </row>
    <row r="45" spans="2:6">
      <c r="B45" s="254">
        <f>+'02 - Monthly Asset Follow up'!B50</f>
        <v>0</v>
      </c>
      <c r="C45" s="1509" t="str">
        <f t="shared" si="1"/>
        <v/>
      </c>
      <c r="D45" s="1509" t="str">
        <f t="shared" si="0"/>
        <v/>
      </c>
      <c r="E45" s="1731" t="str">
        <f>IF(B46=0,"",'02 - Monthly Asset Follow up'!F50)</f>
        <v/>
      </c>
      <c r="F45" s="1731" t="str">
        <f>IF(B46=0,"",'02 - Monthly Asset Follow up'!C50)</f>
        <v/>
      </c>
    </row>
    <row r="46" spans="2:6">
      <c r="B46" s="254">
        <f>+'02 - Monthly Asset Follow up'!B51</f>
        <v>0</v>
      </c>
      <c r="C46" s="1509" t="str">
        <f t="shared" si="1"/>
        <v/>
      </c>
      <c r="D46" s="1509" t="str">
        <f t="shared" si="0"/>
        <v/>
      </c>
      <c r="E46" s="1731" t="str">
        <f>IF(B47=0,"",'02 - Monthly Asset Follow up'!F51)</f>
        <v/>
      </c>
      <c r="F46" s="1731" t="str">
        <f>IF(B47=0,"",'02 - Monthly Asset Follow up'!C51)</f>
        <v/>
      </c>
    </row>
    <row r="47" spans="2:6">
      <c r="B47" s="254">
        <f>+'02 - Monthly Asset Follow up'!B52</f>
        <v>0</v>
      </c>
      <c r="C47" s="1509" t="str">
        <f t="shared" si="1"/>
        <v/>
      </c>
      <c r="D47" s="1509" t="str">
        <f t="shared" si="0"/>
        <v/>
      </c>
      <c r="E47" s="1731" t="str">
        <f>IF(B48=0,"",'02 - Monthly Asset Follow up'!F52)</f>
        <v/>
      </c>
      <c r="F47" s="1731" t="str">
        <f>IF(B48=0,"",'02 - Monthly Asset Follow up'!C52)</f>
        <v/>
      </c>
    </row>
    <row r="48" spans="2:6">
      <c r="B48" s="254">
        <f>+'02 - Monthly Asset Follow up'!B53</f>
        <v>0</v>
      </c>
      <c r="C48" s="1509" t="str">
        <f t="shared" si="1"/>
        <v/>
      </c>
      <c r="D48" s="1509" t="str">
        <f t="shared" si="0"/>
        <v/>
      </c>
      <c r="E48" s="1731" t="str">
        <f>IF(B49=0,"",'02 - Monthly Asset Follow up'!F53)</f>
        <v/>
      </c>
      <c r="F48" s="1731" t="str">
        <f>IF(B49=0,"",'02 - Monthly Asset Follow up'!C53)</f>
        <v/>
      </c>
    </row>
    <row r="49" spans="2:6">
      <c r="B49" s="254">
        <f>+'02 - Monthly Asset Follow up'!B54</f>
        <v>0</v>
      </c>
      <c r="C49" s="1509" t="str">
        <f t="shared" si="1"/>
        <v/>
      </c>
      <c r="D49" s="1509" t="str">
        <f t="shared" si="0"/>
        <v/>
      </c>
      <c r="E49" s="1731" t="str">
        <f>IF(B50=0,"",'02 - Monthly Asset Follow up'!F54)</f>
        <v/>
      </c>
      <c r="F49" s="1731" t="str">
        <f>IF(B50=0,"",'02 - Monthly Asset Follow up'!C54)</f>
        <v/>
      </c>
    </row>
    <row r="50" spans="2:6">
      <c r="B50" s="254">
        <f>+'02 - Monthly Asset Follow up'!B55</f>
        <v>0</v>
      </c>
      <c r="C50" s="1509" t="str">
        <f t="shared" si="1"/>
        <v/>
      </c>
      <c r="D50" s="1509" t="str">
        <f t="shared" si="0"/>
        <v/>
      </c>
      <c r="E50" s="1731" t="str">
        <f>IF(B51=0,"",'02 - Monthly Asset Follow up'!F55)</f>
        <v/>
      </c>
      <c r="F50" s="1731" t="str">
        <f>IF(B51=0,"",'02 - Monthly Asset Follow up'!C55)</f>
        <v/>
      </c>
    </row>
    <row r="51" spans="2:6">
      <c r="B51" s="254">
        <f>+'02 - Monthly Asset Follow up'!B56</f>
        <v>0</v>
      </c>
      <c r="C51" s="1509" t="str">
        <f t="shared" si="1"/>
        <v/>
      </c>
      <c r="D51" s="1509" t="str">
        <f t="shared" si="0"/>
        <v/>
      </c>
      <c r="E51" s="1731" t="str">
        <f>IF(B52=0,"",'02 - Monthly Asset Follow up'!F56)</f>
        <v/>
      </c>
      <c r="F51" s="1731" t="str">
        <f>IF(B52=0,"",'02 - Monthly Asset Follow up'!C56)</f>
        <v/>
      </c>
    </row>
    <row r="52" spans="2:6">
      <c r="B52" s="254">
        <f>+'02 - Monthly Asset Follow up'!B57</f>
        <v>0</v>
      </c>
      <c r="C52" s="1509" t="str">
        <f t="shared" si="1"/>
        <v/>
      </c>
      <c r="D52" s="1509" t="str">
        <f t="shared" si="0"/>
        <v/>
      </c>
      <c r="E52" s="1731" t="str">
        <f>IF(B53=0,"",'02 - Monthly Asset Follow up'!F57)</f>
        <v/>
      </c>
      <c r="F52" s="1731" t="str">
        <f>IF(B53=0,"",'02 - Monthly Asset Follow up'!C57)</f>
        <v/>
      </c>
    </row>
    <row r="53" spans="2:6">
      <c r="B53" s="254">
        <f>+'02 - Monthly Asset Follow up'!B58</f>
        <v>0</v>
      </c>
      <c r="C53" s="1509" t="str">
        <f t="shared" si="1"/>
        <v/>
      </c>
      <c r="D53" s="1509" t="str">
        <f t="shared" si="0"/>
        <v/>
      </c>
      <c r="E53" s="1731" t="str">
        <f>IF(B54=0,"",'02 - Monthly Asset Follow up'!F58)</f>
        <v/>
      </c>
      <c r="F53" s="1731" t="str">
        <f>IF(B54=0,"",'02 - Monthly Asset Follow up'!C58)</f>
        <v/>
      </c>
    </row>
    <row r="54" spans="2:6">
      <c r="B54" s="254">
        <f>+'02 - Monthly Asset Follow up'!B59</f>
        <v>0</v>
      </c>
      <c r="C54" s="1509" t="str">
        <f t="shared" si="1"/>
        <v/>
      </c>
      <c r="D54" s="1509" t="str">
        <f t="shared" si="0"/>
        <v/>
      </c>
      <c r="E54" s="1731" t="str">
        <f>IF(B55=0,"",'02 - Monthly Asset Follow up'!F59)</f>
        <v/>
      </c>
      <c r="F54" s="1731" t="str">
        <f>IF(B55=0,"",'02 - Monthly Asset Follow up'!C59)</f>
        <v/>
      </c>
    </row>
    <row r="55" spans="2:6">
      <c r="B55" s="254">
        <f>+'02 - Monthly Asset Follow up'!B60</f>
        <v>0</v>
      </c>
      <c r="C55" s="1509" t="str">
        <f t="shared" si="1"/>
        <v/>
      </c>
      <c r="D55" s="1509" t="str">
        <f t="shared" si="0"/>
        <v/>
      </c>
      <c r="E55" s="1731" t="str">
        <f>IF(B56=0,"",'02 - Monthly Asset Follow up'!F60)</f>
        <v/>
      </c>
      <c r="F55" s="1731" t="str">
        <f>IF(B56=0,"",'02 - Monthly Asset Follow up'!C60)</f>
        <v/>
      </c>
    </row>
    <row r="56" spans="2:6">
      <c r="B56" s="254">
        <f>+'02 - Monthly Asset Follow up'!B61</f>
        <v>0</v>
      </c>
      <c r="C56" s="1509" t="str">
        <f t="shared" si="1"/>
        <v/>
      </c>
      <c r="D56" s="1509" t="str">
        <f t="shared" si="0"/>
        <v/>
      </c>
      <c r="E56" s="1731" t="str">
        <f>IF(B57=0,"",'02 - Monthly Asset Follow up'!F61)</f>
        <v/>
      </c>
      <c r="F56" s="1731" t="str">
        <f>IF(B57=0,"",'02 - Monthly Asset Follow up'!C61)</f>
        <v/>
      </c>
    </row>
    <row r="57" spans="2:6">
      <c r="B57" s="254">
        <f>+'02 - Monthly Asset Follow up'!B62</f>
        <v>0</v>
      </c>
      <c r="C57" s="1509" t="str">
        <f t="shared" si="1"/>
        <v/>
      </c>
      <c r="D57" s="1509" t="str">
        <f t="shared" si="0"/>
        <v/>
      </c>
      <c r="E57" s="1731" t="str">
        <f>IF(B58=0,"",'02 - Monthly Asset Follow up'!F62)</f>
        <v/>
      </c>
      <c r="F57" s="1731" t="str">
        <f>IF(B58=0,"",'02 - Monthly Asset Follow up'!C62)</f>
        <v/>
      </c>
    </row>
    <row r="58" spans="2:6">
      <c r="B58" s="254">
        <f>+'02 - Monthly Asset Follow up'!B63</f>
        <v>0</v>
      </c>
      <c r="C58" s="1509" t="str">
        <f t="shared" si="1"/>
        <v/>
      </c>
      <c r="D58" s="1509" t="str">
        <f t="shared" si="0"/>
        <v/>
      </c>
      <c r="E58" s="1731" t="str">
        <f>IF(B59=0,"",'02 - Monthly Asset Follow up'!F63)</f>
        <v/>
      </c>
      <c r="F58" s="1731" t="str">
        <f>IF(B59=0,"",'02 - Monthly Asset Follow up'!C63)</f>
        <v/>
      </c>
    </row>
    <row r="59" spans="2:6">
      <c r="B59" s="254">
        <f>+'02 - Monthly Asset Follow up'!B64</f>
        <v>0</v>
      </c>
      <c r="C59" s="1509" t="str">
        <f t="shared" si="1"/>
        <v/>
      </c>
      <c r="D59" s="1509" t="str">
        <f t="shared" si="0"/>
        <v/>
      </c>
      <c r="E59" s="1731" t="str">
        <f>IF(B60=0,"",'02 - Monthly Asset Follow up'!F64)</f>
        <v/>
      </c>
      <c r="F59" s="1731" t="str">
        <f>IF(B60=0,"",'02 - Monthly Asset Follow up'!C64)</f>
        <v/>
      </c>
    </row>
    <row r="60" spans="2:6">
      <c r="B60" s="254">
        <f>+'02 - Monthly Asset Follow up'!B65</f>
        <v>0</v>
      </c>
      <c r="C60" s="1509" t="str">
        <f t="shared" si="1"/>
        <v/>
      </c>
      <c r="D60" s="1509" t="str">
        <f t="shared" si="0"/>
        <v/>
      </c>
      <c r="E60" s="1731" t="str">
        <f>IF(B61=0,"",'02 - Monthly Asset Follow up'!F65)</f>
        <v/>
      </c>
      <c r="F60" s="1731" t="str">
        <f>IF(B61=0,"",'02 - Monthly Asset Follow up'!C65)</f>
        <v/>
      </c>
    </row>
    <row r="61" spans="2:6">
      <c r="B61" s="254">
        <f>+'02 - Monthly Asset Follow up'!B66</f>
        <v>0</v>
      </c>
      <c r="C61" s="1509" t="str">
        <f t="shared" si="1"/>
        <v/>
      </c>
      <c r="D61" s="1509" t="str">
        <f t="shared" si="0"/>
        <v/>
      </c>
      <c r="E61" s="1731" t="str">
        <f>IF(B62=0,"",'02 - Monthly Asset Follow up'!F66)</f>
        <v/>
      </c>
      <c r="F61" s="1731" t="str">
        <f>IF(B62=0,"",'02 - Monthly Asset Follow up'!C66)</f>
        <v/>
      </c>
    </row>
    <row r="62" spans="2:6">
      <c r="B62" s="254">
        <f>+'02 - Monthly Asset Follow up'!B67</f>
        <v>0</v>
      </c>
      <c r="C62" s="1509" t="str">
        <f t="shared" si="1"/>
        <v/>
      </c>
      <c r="D62" s="1509" t="str">
        <f t="shared" si="0"/>
        <v/>
      </c>
      <c r="E62" s="1731" t="str">
        <f>IF(B63=0,"",'02 - Monthly Asset Follow up'!F67)</f>
        <v/>
      </c>
      <c r="F62" s="1731" t="str">
        <f>IF(B63=0,"",'02 - Monthly Asset Follow up'!C67)</f>
        <v/>
      </c>
    </row>
    <row r="63" spans="2:6">
      <c r="B63" s="254">
        <f>+'02 - Monthly Asset Follow up'!B68</f>
        <v>0</v>
      </c>
      <c r="C63" s="1509" t="str">
        <f t="shared" si="1"/>
        <v/>
      </c>
      <c r="D63" s="1509" t="str">
        <f t="shared" si="0"/>
        <v/>
      </c>
      <c r="E63" s="1731" t="str">
        <f>IF(B64=0,"",'02 - Monthly Asset Follow up'!F68)</f>
        <v/>
      </c>
      <c r="F63" s="1731" t="str">
        <f>IF(B64=0,"",'02 - Monthly Asset Follow up'!C68)</f>
        <v/>
      </c>
    </row>
    <row r="64" spans="2:6">
      <c r="B64" s="254">
        <f>+'02 - Monthly Asset Follow up'!B69</f>
        <v>0</v>
      </c>
      <c r="C64" s="1509" t="str">
        <f t="shared" si="1"/>
        <v/>
      </c>
      <c r="D64" s="1509" t="str">
        <f t="shared" si="0"/>
        <v/>
      </c>
      <c r="E64" s="1731" t="str">
        <f>IF(B65=0,"",'02 - Monthly Asset Follow up'!F69)</f>
        <v/>
      </c>
      <c r="F64" s="1731" t="str">
        <f>IF(B65=0,"",'02 - Monthly Asset Follow up'!C69)</f>
        <v/>
      </c>
    </row>
    <row r="65" spans="2:6">
      <c r="B65" s="254">
        <f>+'02 - Monthly Asset Follow up'!B70</f>
        <v>0</v>
      </c>
      <c r="C65" s="1509" t="str">
        <f t="shared" si="1"/>
        <v/>
      </c>
      <c r="D65" s="1509" t="str">
        <f t="shared" si="0"/>
        <v/>
      </c>
      <c r="E65" s="1731" t="str">
        <f>IF(B66=0,"",'02 - Monthly Asset Follow up'!F70)</f>
        <v/>
      </c>
      <c r="F65" s="1731" t="str">
        <f>IF(B66=0,"",'02 - Monthly Asset Follow up'!C70)</f>
        <v/>
      </c>
    </row>
    <row r="66" spans="2:6">
      <c r="B66" s="254">
        <f>+'02 - Monthly Asset Follow up'!B71</f>
        <v>0</v>
      </c>
      <c r="C66" s="1509" t="str">
        <f t="shared" si="1"/>
        <v/>
      </c>
      <c r="D66" s="1509" t="str">
        <f t="shared" si="0"/>
        <v/>
      </c>
      <c r="E66" s="1731" t="str">
        <f>IF(B67=0,"",'02 - Monthly Asset Follow up'!F71)</f>
        <v/>
      </c>
      <c r="F66" s="1731" t="str">
        <f>IF(B67=0,"",'02 - Monthly Asset Follow up'!C71)</f>
        <v/>
      </c>
    </row>
    <row r="67" spans="2:6">
      <c r="B67" s="254">
        <f>+'02 - Monthly Asset Follow up'!B72</f>
        <v>0</v>
      </c>
      <c r="C67" s="1509" t="str">
        <f t="shared" si="1"/>
        <v/>
      </c>
      <c r="D67" s="1509" t="str">
        <f t="shared" si="0"/>
        <v/>
      </c>
      <c r="E67" s="1731" t="str">
        <f>IF(B68=0,"",'02 - Monthly Asset Follow up'!F72)</f>
        <v/>
      </c>
      <c r="F67" s="1731" t="str">
        <f>IF(B68=0,"",'02 - Monthly Asset Follow up'!C72)</f>
        <v/>
      </c>
    </row>
    <row r="68" spans="2:6">
      <c r="B68" s="254">
        <f>+'02 - Monthly Asset Follow up'!B73</f>
        <v>0</v>
      </c>
      <c r="C68" s="1509" t="str">
        <f t="shared" si="1"/>
        <v/>
      </c>
      <c r="D68" s="1509" t="str">
        <f t="shared" si="0"/>
        <v/>
      </c>
      <c r="E68" s="1731" t="str">
        <f>IF(B69=0,"",'02 - Monthly Asset Follow up'!F73)</f>
        <v/>
      </c>
      <c r="F68" s="1731" t="str">
        <f>IF(B69=0,"",'02 - Monthly Asset Follow up'!C73)</f>
        <v/>
      </c>
    </row>
    <row r="69" spans="2:6">
      <c r="B69" s="254">
        <f>+'02 - Monthly Asset Follow up'!B74</f>
        <v>0</v>
      </c>
      <c r="C69" s="1509" t="str">
        <f t="shared" si="1"/>
        <v/>
      </c>
      <c r="D69" s="1509" t="str">
        <f t="shared" si="0"/>
        <v/>
      </c>
      <c r="E69" s="1731" t="str">
        <f>IF(B70=0,"",'02 - Monthly Asset Follow up'!F74)</f>
        <v/>
      </c>
      <c r="F69" s="1731" t="str">
        <f>IF(B70=0,"",'02 - Monthly Asset Follow up'!C74)</f>
        <v/>
      </c>
    </row>
    <row r="70" spans="2:6">
      <c r="B70" s="254">
        <f>+'02 - Monthly Asset Follow up'!B75</f>
        <v>0</v>
      </c>
      <c r="C70" s="1509" t="str">
        <f t="shared" si="1"/>
        <v/>
      </c>
      <c r="D70" s="1509" t="str">
        <f t="shared" si="0"/>
        <v/>
      </c>
      <c r="E70" s="1731" t="str">
        <f>IF(B71=0,"",'02 - Monthly Asset Follow up'!F75)</f>
        <v/>
      </c>
      <c r="F70" s="1731" t="str">
        <f>IF(B71=0,"",'02 - Monthly Asset Follow up'!C75)</f>
        <v/>
      </c>
    </row>
    <row r="71" spans="2:6">
      <c r="B71" s="254">
        <f>+'02 - Monthly Asset Follow up'!B76</f>
        <v>0</v>
      </c>
      <c r="C71" s="1509" t="str">
        <f t="shared" si="1"/>
        <v/>
      </c>
      <c r="D71" s="1509" t="str">
        <f t="shared" si="0"/>
        <v/>
      </c>
      <c r="E71" s="1731" t="str">
        <f>IF(B72=0,"",'02 - Monthly Asset Follow up'!F76)</f>
        <v/>
      </c>
      <c r="F71" s="1731" t="str">
        <f>IF(B72=0,"",'02 - Monthly Asset Follow up'!C76)</f>
        <v/>
      </c>
    </row>
    <row r="72" spans="2:6">
      <c r="B72" s="254">
        <f>+'02 - Monthly Asset Follow up'!B77</f>
        <v>0</v>
      </c>
      <c r="C72" s="238"/>
      <c r="D72" s="238"/>
      <c r="E72" s="1731" t="str">
        <f>IF(B73=0,"",'02 - Monthly Asset Follow up'!F77)</f>
        <v/>
      </c>
      <c r="F72" s="239"/>
    </row>
  </sheetData>
  <conditionalFormatting sqref="B12:B72">
    <cfRule type="cellIs" dxfId="54" priority="1" operator="lessThanOrEqual">
      <formula>0</formula>
    </cfRule>
  </conditionalFormatting>
  <pageMargins left="0.7" right="0.7" top="0.75" bottom="0.75" header="0.3" footer="0.3"/>
  <pageSetup paperSize="9" scale="3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13BD0-1741-42AC-8102-A512FD33FD00}">
  <sheetPr codeName="Sheet7">
    <tabColor theme="9" tint="0.59999389629810485"/>
  </sheetPr>
  <dimension ref="A3:H323"/>
  <sheetViews>
    <sheetView showGridLines="0" zoomScale="85" zoomScaleNormal="85" workbookViewId="0">
      <selection activeCell="H13" sqref="H13"/>
    </sheetView>
  </sheetViews>
  <sheetFormatPr defaultColWidth="9.140625" defaultRowHeight="12.75"/>
  <cols>
    <col min="1" max="1" width="4" style="240" bestFit="1" customWidth="1"/>
    <col min="2" max="2" width="16.85546875" style="241" customWidth="1"/>
    <col min="3" max="3" width="1.42578125" style="241" customWidth="1"/>
    <col min="4" max="6" width="27.42578125" style="241" customWidth="1"/>
    <col min="7" max="7" width="20.140625" style="241" customWidth="1"/>
    <col min="8" max="8" width="19.5703125" style="241" bestFit="1" customWidth="1"/>
    <col min="9" max="16384" width="9.140625" style="241"/>
  </cols>
  <sheetData>
    <row r="3" spans="1:8" ht="15">
      <c r="F3" s="242"/>
      <c r="G3" s="1213" t="s">
        <v>99</v>
      </c>
      <c r="H3" s="1213">
        <f>'00 - Cover'!$F$17</f>
        <v>46265</v>
      </c>
    </row>
    <row r="4" spans="1:8" ht="15">
      <c r="F4" s="242"/>
      <c r="G4" s="1213" t="s">
        <v>4</v>
      </c>
      <c r="H4" s="1213">
        <f>'00 - Cover'!$F$19</f>
        <v>46286</v>
      </c>
    </row>
    <row r="5" spans="1:8" ht="15">
      <c r="F5" s="242"/>
      <c r="G5" s="1213" t="s">
        <v>5</v>
      </c>
      <c r="H5" s="1213">
        <f>'00 - Cover'!$F$20</f>
        <v>46293</v>
      </c>
    </row>
    <row r="6" spans="1:8">
      <c r="G6" s="82"/>
      <c r="H6" s="82"/>
    </row>
    <row r="8" spans="1:8" ht="15.75">
      <c r="B8" s="44" t="s">
        <v>2000</v>
      </c>
      <c r="C8" s="84"/>
      <c r="D8" s="84"/>
      <c r="E8" s="84"/>
      <c r="F8" s="84"/>
      <c r="G8" s="84"/>
      <c r="H8" s="84"/>
    </row>
    <row r="9" spans="1:8" ht="13.5" thickBot="1"/>
    <row r="10" spans="1:8" ht="18.600000000000001" customHeight="1">
      <c r="A10" s="243"/>
      <c r="B10" s="1949" t="s">
        <v>102</v>
      </c>
      <c r="C10" s="244"/>
      <c r="D10" s="1949" t="s">
        <v>103</v>
      </c>
      <c r="E10" s="1949" t="s">
        <v>104</v>
      </c>
      <c r="F10" s="1949" t="s">
        <v>105</v>
      </c>
      <c r="G10" s="245"/>
    </row>
    <row r="11" spans="1:8" ht="18">
      <c r="A11" s="243"/>
      <c r="B11" s="1950"/>
      <c r="C11" s="244"/>
      <c r="D11" s="1950"/>
      <c r="E11" s="1950"/>
      <c r="F11" s="1950"/>
      <c r="G11" s="245"/>
    </row>
    <row r="12" spans="1:8" ht="13.5" thickBot="1">
      <c r="A12" s="243"/>
      <c r="B12" s="1951"/>
      <c r="C12" s="246"/>
      <c r="D12" s="1951"/>
      <c r="E12" s="1951"/>
      <c r="F12" s="1951"/>
      <c r="G12" s="245"/>
    </row>
    <row r="13" spans="1:8">
      <c r="A13" s="243"/>
      <c r="B13" s="1547">
        <v>46295</v>
      </c>
      <c r="C13" s="247"/>
      <c r="D13" s="1541">
        <v>10541739714.98</v>
      </c>
      <c r="E13" s="1539">
        <v>57068068.880000003</v>
      </c>
      <c r="F13" s="1540">
        <v>14776292.76</v>
      </c>
      <c r="G13" s="248"/>
      <c r="H13" s="1700">
        <f>D13-'02 - Monthly Asset Follow up'!P17</f>
        <v>-710301.97999954224</v>
      </c>
    </row>
    <row r="14" spans="1:8">
      <c r="A14" s="243"/>
      <c r="B14" s="1204">
        <v>46326</v>
      </c>
      <c r="C14" s="247"/>
      <c r="D14" s="1541">
        <v>10484671646.1</v>
      </c>
      <c r="E14" s="1542">
        <v>57176761.409999996</v>
      </c>
      <c r="F14" s="1543">
        <v>14693622.07</v>
      </c>
      <c r="G14" s="245"/>
    </row>
    <row r="15" spans="1:8">
      <c r="A15" s="243"/>
      <c r="B15" s="1204">
        <v>46356</v>
      </c>
      <c r="C15" s="247"/>
      <c r="D15" s="1541">
        <v>10427494884.690001</v>
      </c>
      <c r="E15" s="1542">
        <v>57249786.439999998</v>
      </c>
      <c r="F15" s="1543">
        <v>14634417.199999999</v>
      </c>
      <c r="G15" s="245"/>
      <c r="H15" s="1704">
        <f>'02 - Monthly Asset Follow up'!P17</f>
        <v>10542450016.959999</v>
      </c>
    </row>
    <row r="16" spans="1:8">
      <c r="A16" s="243"/>
      <c r="B16" s="1204">
        <v>46387</v>
      </c>
      <c r="C16" s="247"/>
      <c r="D16" s="1541">
        <v>10370245098.25</v>
      </c>
      <c r="E16" s="1542">
        <v>57324192.759999998</v>
      </c>
      <c r="F16" s="1543">
        <v>14550894.039999999</v>
      </c>
      <c r="G16" s="245"/>
    </row>
    <row r="17" spans="1:7">
      <c r="A17" s="243"/>
      <c r="B17" s="1204">
        <v>46418</v>
      </c>
      <c r="C17" s="247"/>
      <c r="D17" s="1541">
        <v>10312920905.49</v>
      </c>
      <c r="E17" s="1542">
        <v>57390046.450000003</v>
      </c>
      <c r="F17" s="1543">
        <v>14491140.26</v>
      </c>
      <c r="G17" s="245"/>
    </row>
    <row r="18" spans="1:7">
      <c r="A18" s="243"/>
      <c r="B18" s="1204">
        <v>46446</v>
      </c>
      <c r="C18" s="247"/>
      <c r="D18" s="1541">
        <v>10255530859.040001</v>
      </c>
      <c r="E18" s="1542">
        <v>57454604.159999996</v>
      </c>
      <c r="F18" s="1543">
        <v>14420267.52</v>
      </c>
      <c r="G18" s="245"/>
    </row>
    <row r="19" spans="1:7">
      <c r="A19" s="243"/>
      <c r="B19" s="1204">
        <v>46477</v>
      </c>
      <c r="C19" s="247"/>
      <c r="D19" s="1541">
        <v>10198076254.879999</v>
      </c>
      <c r="E19" s="1542">
        <v>57554082.969999999</v>
      </c>
      <c r="F19" s="1543">
        <v>14314026.699999999</v>
      </c>
      <c r="G19" s="245"/>
    </row>
    <row r="20" spans="1:7">
      <c r="A20" s="243"/>
      <c r="B20" s="1204">
        <v>46507</v>
      </c>
      <c r="C20" s="247"/>
      <c r="D20" s="1541">
        <v>10140522171.91</v>
      </c>
      <c r="E20" s="1542">
        <v>57554196.5</v>
      </c>
      <c r="F20" s="1543">
        <v>14276668.810000001</v>
      </c>
      <c r="G20" s="245"/>
    </row>
    <row r="21" spans="1:7">
      <c r="A21" s="243"/>
      <c r="B21" s="1204">
        <v>46538</v>
      </c>
      <c r="C21" s="247"/>
      <c r="D21" s="1541">
        <v>10082967975.41</v>
      </c>
      <c r="E21" s="1542">
        <v>57622852.140000001</v>
      </c>
      <c r="F21" s="1543">
        <v>14193104.279999999</v>
      </c>
      <c r="G21" s="245"/>
    </row>
    <row r="22" spans="1:7">
      <c r="A22" s="243"/>
      <c r="B22" s="1204">
        <v>46568</v>
      </c>
      <c r="C22" s="247"/>
      <c r="D22" s="1541">
        <v>10025345123.27</v>
      </c>
      <c r="E22" s="1542">
        <v>57643286.990000002</v>
      </c>
      <c r="F22" s="1543">
        <v>14132156.58</v>
      </c>
      <c r="G22" s="245"/>
    </row>
    <row r="23" spans="1:7">
      <c r="A23" s="243"/>
      <c r="B23" s="1204">
        <v>46599</v>
      </c>
      <c r="C23" s="247"/>
      <c r="D23" s="1541">
        <v>9967701836.2800007</v>
      </c>
      <c r="E23" s="1542">
        <v>57695791.25</v>
      </c>
      <c r="F23" s="1543">
        <v>14048796.85</v>
      </c>
      <c r="G23" s="245"/>
    </row>
    <row r="24" spans="1:7">
      <c r="A24" s="243"/>
      <c r="B24" s="1204">
        <v>46630</v>
      </c>
      <c r="C24" s="247"/>
      <c r="D24" s="1541">
        <v>9910006045.0300007</v>
      </c>
      <c r="E24" s="1542">
        <v>57706399.200000003</v>
      </c>
      <c r="F24" s="1543">
        <v>13987501.789999999</v>
      </c>
      <c r="G24" s="245"/>
    </row>
    <row r="25" spans="1:7">
      <c r="A25" s="243"/>
      <c r="B25" s="1204">
        <v>46660</v>
      </c>
      <c r="C25" s="247"/>
      <c r="D25" s="1541">
        <v>9852299645.8299999</v>
      </c>
      <c r="E25" s="1542">
        <v>57724574.799999997</v>
      </c>
      <c r="F25" s="1543">
        <v>13915265.15</v>
      </c>
      <c r="G25" s="245"/>
    </row>
    <row r="26" spans="1:7">
      <c r="A26" s="243"/>
      <c r="B26" s="1204">
        <v>46691</v>
      </c>
      <c r="C26" s="247"/>
      <c r="D26" s="1541">
        <v>9794575071.0300007</v>
      </c>
      <c r="E26" s="1542">
        <v>57738151.189999998</v>
      </c>
      <c r="F26" s="1543">
        <v>13831841.42</v>
      </c>
      <c r="G26" s="245"/>
    </row>
    <row r="27" spans="1:7">
      <c r="A27" s="243"/>
      <c r="B27" s="1204">
        <v>46721</v>
      </c>
      <c r="C27" s="247"/>
      <c r="D27" s="1541">
        <v>9736836919.8400002</v>
      </c>
      <c r="E27" s="1542">
        <v>57724007.450000003</v>
      </c>
      <c r="F27" s="1543">
        <v>13769947.359999999</v>
      </c>
      <c r="G27" s="245"/>
    </row>
    <row r="28" spans="1:7">
      <c r="A28" s="243"/>
      <c r="B28" s="1204">
        <v>46752</v>
      </c>
      <c r="C28" s="247"/>
      <c r="D28" s="1541">
        <v>9679112912.3899994</v>
      </c>
      <c r="E28" s="1542">
        <v>57748979.780000001</v>
      </c>
      <c r="F28" s="1543">
        <v>13687197.67</v>
      </c>
      <c r="G28" s="245"/>
    </row>
    <row r="29" spans="1:7">
      <c r="A29" s="243"/>
      <c r="B29" s="1204">
        <v>46783</v>
      </c>
      <c r="C29" s="247"/>
      <c r="D29" s="1541">
        <v>9621363932.6100006</v>
      </c>
      <c r="E29" s="1542">
        <v>57731000.689999998</v>
      </c>
      <c r="F29" s="1543">
        <v>13624775.42</v>
      </c>
      <c r="G29" s="245"/>
    </row>
    <row r="30" spans="1:7">
      <c r="A30" s="243"/>
      <c r="B30" s="1204">
        <v>46812</v>
      </c>
      <c r="C30" s="247"/>
      <c r="D30" s="1541">
        <v>9563632931.9200001</v>
      </c>
      <c r="E30" s="1542">
        <v>57728827.82</v>
      </c>
      <c r="F30" s="1543">
        <v>13551223.699999999</v>
      </c>
      <c r="G30" s="245"/>
    </row>
    <row r="31" spans="1:7">
      <c r="A31" s="243"/>
      <c r="B31" s="1204">
        <v>46843</v>
      </c>
      <c r="C31" s="247"/>
      <c r="D31" s="1541">
        <v>9505904104.1000004</v>
      </c>
      <c r="E31" s="1542">
        <v>57770139.280000001</v>
      </c>
      <c r="F31" s="1543">
        <v>13458466.65</v>
      </c>
      <c r="G31" s="245"/>
    </row>
    <row r="32" spans="1:7">
      <c r="A32" s="243"/>
      <c r="B32" s="1204">
        <v>46873</v>
      </c>
      <c r="C32" s="247"/>
      <c r="D32" s="1541">
        <v>9448133964.8199997</v>
      </c>
      <c r="E32" s="1542">
        <v>57765626.82</v>
      </c>
      <c r="F32" s="1543">
        <v>13405887.93</v>
      </c>
      <c r="G32" s="245"/>
    </row>
    <row r="33" spans="1:7">
      <c r="A33" s="243"/>
      <c r="B33" s="1204">
        <v>46904</v>
      </c>
      <c r="C33" s="247"/>
      <c r="D33" s="1541">
        <v>9390368338</v>
      </c>
      <c r="E33" s="1542">
        <v>57767701.219999999</v>
      </c>
      <c r="F33" s="1543">
        <v>13322976.49</v>
      </c>
      <c r="G33" s="245"/>
    </row>
    <row r="34" spans="1:7">
      <c r="A34" s="243"/>
      <c r="B34" s="1204">
        <v>46934</v>
      </c>
      <c r="C34" s="247"/>
      <c r="D34" s="1541">
        <v>9332600636.7800007</v>
      </c>
      <c r="E34" s="1542">
        <v>57713162.259999998</v>
      </c>
      <c r="F34" s="1543">
        <v>13260095.15</v>
      </c>
      <c r="G34" s="245"/>
    </row>
    <row r="35" spans="1:7">
      <c r="A35" s="243"/>
      <c r="B35" s="1204">
        <v>46965</v>
      </c>
      <c r="C35" s="247"/>
      <c r="D35" s="1541">
        <v>9274887474.5200005</v>
      </c>
      <c r="E35" s="1542">
        <v>57709789.609999999</v>
      </c>
      <c r="F35" s="1543">
        <v>13177849.83</v>
      </c>
      <c r="G35" s="245"/>
    </row>
    <row r="36" spans="1:7">
      <c r="A36" s="243"/>
      <c r="B36" s="1204">
        <v>46996</v>
      </c>
      <c r="C36" s="247"/>
      <c r="D36" s="1541">
        <v>9217177684.9099998</v>
      </c>
      <c r="E36" s="1542">
        <v>57683204.850000001</v>
      </c>
      <c r="F36" s="1543">
        <v>13117040.279999999</v>
      </c>
      <c r="G36" s="245"/>
    </row>
    <row r="37" spans="1:7">
      <c r="A37" s="243"/>
      <c r="B37" s="1204">
        <v>47026</v>
      </c>
      <c r="C37" s="247"/>
      <c r="D37" s="1541">
        <v>9159494480.0599995</v>
      </c>
      <c r="E37" s="1542">
        <v>57621324.479999997</v>
      </c>
      <c r="F37" s="1543">
        <v>13044007.779999999</v>
      </c>
      <c r="G37" s="245"/>
    </row>
    <row r="38" spans="1:7">
      <c r="A38" s="243"/>
      <c r="B38" s="1204">
        <v>47057</v>
      </c>
      <c r="C38" s="247"/>
      <c r="D38" s="1541">
        <v>9101873155.5799999</v>
      </c>
      <c r="E38" s="1542">
        <v>57594370.539999999</v>
      </c>
      <c r="F38" s="1543">
        <v>12961669.07</v>
      </c>
      <c r="G38" s="245"/>
    </row>
    <row r="39" spans="1:7">
      <c r="A39" s="243"/>
      <c r="B39" s="1204">
        <v>47087</v>
      </c>
      <c r="C39" s="247"/>
      <c r="D39" s="1541">
        <v>9044278785.0400009</v>
      </c>
      <c r="E39" s="1542">
        <v>57534750.520000003</v>
      </c>
      <c r="F39" s="1543">
        <v>12898084.119999999</v>
      </c>
      <c r="G39" s="245"/>
    </row>
    <row r="40" spans="1:7">
      <c r="A40" s="243"/>
      <c r="B40" s="1204">
        <v>47118</v>
      </c>
      <c r="C40" s="247"/>
      <c r="D40" s="1541">
        <v>8986744034.5200005</v>
      </c>
      <c r="E40" s="1542">
        <v>57508403.93</v>
      </c>
      <c r="F40" s="1543">
        <v>12815963.9</v>
      </c>
      <c r="G40" s="245"/>
    </row>
    <row r="41" spans="1:7">
      <c r="A41" s="243"/>
      <c r="B41" s="1204">
        <v>47149</v>
      </c>
      <c r="C41" s="247"/>
      <c r="D41" s="1541">
        <v>8929235630.5900002</v>
      </c>
      <c r="E41" s="1542">
        <v>57471076.840000004</v>
      </c>
      <c r="F41" s="1543">
        <v>12752298.48</v>
      </c>
      <c r="G41" s="245"/>
    </row>
    <row r="42" spans="1:7">
      <c r="A42" s="243"/>
      <c r="B42" s="1204">
        <v>47177</v>
      </c>
      <c r="C42" s="247"/>
      <c r="D42" s="1541">
        <v>8871764553.75</v>
      </c>
      <c r="E42" s="1542">
        <v>57437411.259999998</v>
      </c>
      <c r="F42" s="1543">
        <v>12679874.869999999</v>
      </c>
      <c r="G42" s="245"/>
    </row>
    <row r="43" spans="1:7">
      <c r="A43" s="243"/>
      <c r="B43" s="1204">
        <v>47208</v>
      </c>
      <c r="C43" s="247"/>
      <c r="D43" s="1541">
        <v>8814327142.4899998</v>
      </c>
      <c r="E43" s="1542">
        <v>57424920.530000001</v>
      </c>
      <c r="F43" s="1543">
        <v>12580400.84</v>
      </c>
      <c r="G43" s="245"/>
    </row>
    <row r="44" spans="1:7">
      <c r="A44" s="243"/>
      <c r="B44" s="1204">
        <v>47238</v>
      </c>
      <c r="C44" s="247"/>
      <c r="D44" s="1541">
        <v>8756902221.9599991</v>
      </c>
      <c r="E44" s="1542">
        <v>57371285.43</v>
      </c>
      <c r="F44" s="1543">
        <v>12533929.859999999</v>
      </c>
      <c r="G44" s="245"/>
    </row>
    <row r="45" spans="1:7">
      <c r="A45" s="243"/>
      <c r="B45" s="1204">
        <v>47269</v>
      </c>
      <c r="C45" s="247"/>
      <c r="D45" s="1541">
        <v>8699530936.5300007</v>
      </c>
      <c r="E45" s="1542">
        <v>57336990.920000002</v>
      </c>
      <c r="F45" s="1543">
        <v>12452297.75</v>
      </c>
      <c r="G45" s="245"/>
    </row>
    <row r="46" spans="1:7">
      <c r="A46" s="243"/>
      <c r="B46" s="1204">
        <v>47299</v>
      </c>
      <c r="C46" s="247"/>
      <c r="D46" s="1541">
        <v>8642193945.6100006</v>
      </c>
      <c r="E46" s="1542">
        <v>57273794.390000001</v>
      </c>
      <c r="F46" s="1543">
        <v>12387890.470000001</v>
      </c>
      <c r="G46" s="245"/>
    </row>
    <row r="47" spans="1:7">
      <c r="A47" s="243"/>
      <c r="B47" s="1204">
        <v>47330</v>
      </c>
      <c r="C47" s="247"/>
      <c r="D47" s="1541">
        <v>8584920151.2200003</v>
      </c>
      <c r="E47" s="1542">
        <v>57229524.939999998</v>
      </c>
      <c r="F47" s="1543">
        <v>12306471.380000001</v>
      </c>
      <c r="G47" s="245"/>
    </row>
    <row r="48" spans="1:7">
      <c r="A48" s="243"/>
      <c r="B48" s="1204">
        <v>47361</v>
      </c>
      <c r="C48" s="247"/>
      <c r="D48" s="1541">
        <v>8527690626.2799997</v>
      </c>
      <c r="E48" s="1542">
        <v>57186281.07</v>
      </c>
      <c r="F48" s="1543">
        <v>12241923.189999999</v>
      </c>
      <c r="G48" s="245"/>
    </row>
    <row r="49" spans="1:7">
      <c r="A49" s="243"/>
      <c r="B49" s="1204">
        <v>47391</v>
      </c>
      <c r="C49" s="247"/>
      <c r="D49" s="1541">
        <v>8470504345.21</v>
      </c>
      <c r="E49" s="1542">
        <v>57111954.490000002</v>
      </c>
      <c r="F49" s="1543">
        <v>12168988.66</v>
      </c>
      <c r="G49" s="245"/>
    </row>
    <row r="50" spans="1:7">
      <c r="A50" s="243"/>
      <c r="B50" s="1204">
        <v>47422</v>
      </c>
      <c r="C50" s="247"/>
      <c r="D50" s="1541">
        <v>8413392390.7200003</v>
      </c>
      <c r="E50" s="1542">
        <v>57076230.270000003</v>
      </c>
      <c r="F50" s="1543">
        <v>12087937.060000001</v>
      </c>
      <c r="G50" s="245"/>
    </row>
    <row r="51" spans="1:7">
      <c r="A51" s="243"/>
      <c r="B51" s="1204">
        <v>47452</v>
      </c>
      <c r="C51" s="247"/>
      <c r="D51" s="1541">
        <v>8356316160.4499998</v>
      </c>
      <c r="E51" s="1542">
        <v>56992915.039999999</v>
      </c>
      <c r="F51" s="1543">
        <v>12023113.060000001</v>
      </c>
      <c r="G51" s="245"/>
    </row>
    <row r="52" spans="1:7">
      <c r="A52" s="243"/>
      <c r="B52" s="1204">
        <v>47483</v>
      </c>
      <c r="C52" s="247"/>
      <c r="D52" s="1541">
        <v>8299323245.4099998</v>
      </c>
      <c r="E52" s="1542">
        <v>56942367.039999999</v>
      </c>
      <c r="F52" s="1543">
        <v>11942280.470000001</v>
      </c>
      <c r="G52" s="245"/>
    </row>
    <row r="53" spans="1:7">
      <c r="A53" s="243"/>
      <c r="B53" s="1204">
        <v>47514</v>
      </c>
      <c r="C53" s="247"/>
      <c r="D53" s="1541">
        <v>8242380878.3699999</v>
      </c>
      <c r="E53" s="1542">
        <v>56860595.719999999</v>
      </c>
      <c r="F53" s="1543">
        <v>11877306.380000001</v>
      </c>
      <c r="G53" s="245"/>
    </row>
    <row r="54" spans="1:7">
      <c r="A54" s="243"/>
      <c r="B54" s="1204">
        <v>47542</v>
      </c>
      <c r="C54" s="247"/>
      <c r="D54" s="1541">
        <v>8185520282.6499996</v>
      </c>
      <c r="E54" s="1542">
        <v>56782916.789999999</v>
      </c>
      <c r="F54" s="1543">
        <v>11804501.74</v>
      </c>
      <c r="G54" s="245"/>
    </row>
    <row r="55" spans="1:7">
      <c r="A55" s="243"/>
      <c r="B55" s="1204">
        <v>47573</v>
      </c>
      <c r="C55" s="247"/>
      <c r="D55" s="1541">
        <v>8128737365.8599997</v>
      </c>
      <c r="E55" s="1542">
        <v>56732771.229999997</v>
      </c>
      <c r="F55" s="1543">
        <v>11708927.02</v>
      </c>
      <c r="G55" s="245"/>
    </row>
    <row r="56" spans="1:7">
      <c r="A56" s="243"/>
      <c r="B56" s="1204">
        <v>47603</v>
      </c>
      <c r="C56" s="247"/>
      <c r="D56" s="1541">
        <v>8072004594.6300001</v>
      </c>
      <c r="E56" s="1542">
        <v>56667885.490000002</v>
      </c>
      <c r="F56" s="1543">
        <v>11658829.359999999</v>
      </c>
      <c r="G56" s="245"/>
    </row>
    <row r="57" spans="1:7">
      <c r="A57" s="243"/>
      <c r="B57" s="1204">
        <v>47634</v>
      </c>
      <c r="C57" s="247"/>
      <c r="D57" s="1541">
        <v>8015336709.1400003</v>
      </c>
      <c r="E57" s="1542">
        <v>56634233.049999997</v>
      </c>
      <c r="F57" s="1543">
        <v>11578705.77</v>
      </c>
      <c r="G57" s="245"/>
    </row>
    <row r="58" spans="1:7">
      <c r="A58" s="243"/>
      <c r="B58" s="1204">
        <v>47664</v>
      </c>
      <c r="C58" s="247"/>
      <c r="D58" s="1541">
        <v>7958702476.0900002</v>
      </c>
      <c r="E58" s="1542">
        <v>56587957.850000001</v>
      </c>
      <c r="F58" s="1543">
        <v>11513321.17</v>
      </c>
      <c r="G58" s="245"/>
    </row>
    <row r="59" spans="1:7">
      <c r="A59" s="243"/>
      <c r="B59" s="1204">
        <v>47695</v>
      </c>
      <c r="C59" s="247"/>
      <c r="D59" s="1541">
        <v>7902114518.2399998</v>
      </c>
      <c r="E59" s="1542">
        <v>56544773.090000004</v>
      </c>
      <c r="F59" s="1543">
        <v>11433467.57</v>
      </c>
      <c r="G59" s="245"/>
    </row>
    <row r="60" spans="1:7">
      <c r="A60" s="243"/>
      <c r="B60" s="1204">
        <v>47726</v>
      </c>
      <c r="C60" s="247"/>
      <c r="D60" s="1541">
        <v>7845569745.1499996</v>
      </c>
      <c r="E60" s="1542">
        <v>56405767.219999999</v>
      </c>
      <c r="F60" s="1543">
        <v>11367888.640000001</v>
      </c>
      <c r="G60" s="245"/>
    </row>
    <row r="61" spans="1:7">
      <c r="A61" s="243"/>
      <c r="B61" s="1204">
        <v>47756</v>
      </c>
      <c r="C61" s="247"/>
      <c r="D61" s="1541">
        <v>7789163977.9300003</v>
      </c>
      <c r="E61" s="1542">
        <v>56327580.780000001</v>
      </c>
      <c r="F61" s="1543">
        <v>11295309.800000001</v>
      </c>
      <c r="G61" s="245"/>
    </row>
    <row r="62" spans="1:7">
      <c r="A62" s="243"/>
      <c r="B62" s="1204">
        <v>47787</v>
      </c>
      <c r="C62" s="247"/>
      <c r="D62" s="1541">
        <v>7732836397.1499996</v>
      </c>
      <c r="E62" s="1542">
        <v>56273936.950000003</v>
      </c>
      <c r="F62" s="1543">
        <v>11215881.560000001</v>
      </c>
      <c r="G62" s="245"/>
    </row>
    <row r="63" spans="1:7">
      <c r="A63" s="243"/>
      <c r="B63" s="1204">
        <v>47817</v>
      </c>
      <c r="C63" s="247"/>
      <c r="D63" s="1541">
        <v>7676562460.1999998</v>
      </c>
      <c r="E63" s="1542">
        <v>56172431.369999997</v>
      </c>
      <c r="F63" s="1543">
        <v>11150197.939999999</v>
      </c>
      <c r="G63" s="245"/>
    </row>
    <row r="64" spans="1:7">
      <c r="A64" s="243"/>
      <c r="B64" s="1204">
        <v>47848</v>
      </c>
      <c r="C64" s="247"/>
      <c r="D64" s="1541">
        <v>7620390028.8299999</v>
      </c>
      <c r="E64" s="1542">
        <v>56064140.960000001</v>
      </c>
      <c r="F64" s="1543">
        <v>11071112.710000001</v>
      </c>
      <c r="G64" s="245"/>
    </row>
    <row r="65" spans="1:7">
      <c r="A65" s="243"/>
      <c r="B65" s="1204">
        <v>47879</v>
      </c>
      <c r="C65" s="247"/>
      <c r="D65" s="1541">
        <v>7564325887.8699999</v>
      </c>
      <c r="E65" s="1542">
        <v>55966794.240000002</v>
      </c>
      <c r="F65" s="1543">
        <v>11005422.59</v>
      </c>
      <c r="G65" s="245"/>
    </row>
    <row r="66" spans="1:7">
      <c r="A66" s="243"/>
      <c r="B66" s="1204">
        <v>47907</v>
      </c>
      <c r="C66" s="247"/>
      <c r="D66" s="1541">
        <v>7508359093.6300001</v>
      </c>
      <c r="E66" s="1542">
        <v>55876612.270000003</v>
      </c>
      <c r="F66" s="1543">
        <v>10933113.75</v>
      </c>
      <c r="G66" s="245"/>
    </row>
    <row r="67" spans="1:7">
      <c r="A67" s="243"/>
      <c r="B67" s="1204">
        <v>47938</v>
      </c>
      <c r="C67" s="247"/>
      <c r="D67" s="1541">
        <v>7452482481.3599997</v>
      </c>
      <c r="E67" s="1542">
        <v>55819248.439999998</v>
      </c>
      <c r="F67" s="1543">
        <v>10841899.890000001</v>
      </c>
      <c r="G67" s="245"/>
    </row>
    <row r="68" spans="1:7">
      <c r="A68" s="243"/>
      <c r="B68" s="1204">
        <v>47968</v>
      </c>
      <c r="C68" s="247"/>
      <c r="D68" s="1541">
        <v>7396663232.9200001</v>
      </c>
      <c r="E68" s="1542">
        <v>55730247.869999997</v>
      </c>
      <c r="F68" s="1543">
        <v>10788812.57</v>
      </c>
      <c r="G68" s="245"/>
    </row>
    <row r="69" spans="1:7">
      <c r="A69" s="243"/>
      <c r="B69" s="1204">
        <v>47999</v>
      </c>
      <c r="C69" s="247"/>
      <c r="D69" s="1541">
        <v>7340932985.0500002</v>
      </c>
      <c r="E69" s="1542">
        <v>55658167.189999998</v>
      </c>
      <c r="F69" s="1543">
        <v>10710590.220000001</v>
      </c>
      <c r="G69" s="245"/>
    </row>
    <row r="70" spans="1:7">
      <c r="A70" s="243"/>
      <c r="B70" s="1204">
        <v>48029</v>
      </c>
      <c r="C70" s="247"/>
      <c r="D70" s="1541">
        <v>7285274817.8599997</v>
      </c>
      <c r="E70" s="1542">
        <v>55573176.310000002</v>
      </c>
      <c r="F70" s="1543">
        <v>10644726.560000001</v>
      </c>
      <c r="G70" s="245"/>
    </row>
    <row r="71" spans="1:7">
      <c r="A71" s="243"/>
      <c r="B71" s="1204">
        <v>48060</v>
      </c>
      <c r="C71" s="247"/>
      <c r="D71" s="1541">
        <v>7229701641.5500002</v>
      </c>
      <c r="E71" s="1542">
        <v>55464750.969999999</v>
      </c>
      <c r="F71" s="1543">
        <v>10566809.66</v>
      </c>
      <c r="G71" s="245"/>
    </row>
    <row r="72" spans="1:7">
      <c r="A72" s="243"/>
      <c r="B72" s="1204">
        <v>48091</v>
      </c>
      <c r="C72" s="247"/>
      <c r="D72" s="1541">
        <v>7174236890.5799999</v>
      </c>
      <c r="E72" s="1542">
        <v>55334845.649999999</v>
      </c>
      <c r="F72" s="1543">
        <v>10500895.039999999</v>
      </c>
      <c r="G72" s="245"/>
    </row>
    <row r="73" spans="1:7">
      <c r="A73" s="243"/>
      <c r="B73" s="1204">
        <v>48121</v>
      </c>
      <c r="C73" s="247"/>
      <c r="D73" s="1541">
        <v>7118902044.9300003</v>
      </c>
      <c r="E73" s="1542">
        <v>55234980.310000002</v>
      </c>
      <c r="F73" s="1543">
        <v>10429105.57</v>
      </c>
      <c r="G73" s="245"/>
    </row>
    <row r="74" spans="1:7">
      <c r="A74" s="243"/>
      <c r="B74" s="1204">
        <v>48152</v>
      </c>
      <c r="C74" s="247"/>
      <c r="D74" s="1541">
        <v>7063667064.6199999</v>
      </c>
      <c r="E74" s="1542">
        <v>55166043.530000001</v>
      </c>
      <c r="F74" s="1543">
        <v>10351664.800000001</v>
      </c>
      <c r="G74" s="245"/>
    </row>
    <row r="75" spans="1:7">
      <c r="A75" s="243"/>
      <c r="B75" s="1204">
        <v>48182</v>
      </c>
      <c r="C75" s="247"/>
      <c r="D75" s="1541">
        <v>7008501021.0900002</v>
      </c>
      <c r="E75" s="1542">
        <v>55001217.119999997</v>
      </c>
      <c r="F75" s="1543">
        <v>10285678.529999999</v>
      </c>
      <c r="G75" s="245"/>
    </row>
    <row r="76" spans="1:7">
      <c r="A76" s="243"/>
      <c r="B76" s="1204">
        <v>48213</v>
      </c>
      <c r="C76" s="247"/>
      <c r="D76" s="1541">
        <v>6953499803.9700003</v>
      </c>
      <c r="E76" s="1542">
        <v>54875175.990000002</v>
      </c>
      <c r="F76" s="1543">
        <v>10208626.060000001</v>
      </c>
      <c r="G76" s="245"/>
    </row>
    <row r="77" spans="1:7">
      <c r="A77" s="243"/>
      <c r="B77" s="1204">
        <v>48244</v>
      </c>
      <c r="C77" s="247"/>
      <c r="D77" s="1541">
        <v>6898624627.9799995</v>
      </c>
      <c r="E77" s="1542">
        <v>54755390.869999997</v>
      </c>
      <c r="F77" s="1543">
        <v>10142422.66</v>
      </c>
      <c r="G77" s="245"/>
    </row>
    <row r="78" spans="1:7">
      <c r="A78" s="243"/>
      <c r="B78" s="1204">
        <v>48273</v>
      </c>
      <c r="C78" s="247"/>
      <c r="D78" s="1541">
        <v>6843869237.1099997</v>
      </c>
      <c r="E78" s="1542">
        <v>54614554.520000003</v>
      </c>
      <c r="F78" s="1543">
        <v>10070616.84</v>
      </c>
      <c r="G78" s="245"/>
    </row>
    <row r="79" spans="1:7">
      <c r="A79" s="243"/>
      <c r="B79" s="1204">
        <v>48304</v>
      </c>
      <c r="C79" s="247"/>
      <c r="D79" s="1541">
        <v>6789254682.5900002</v>
      </c>
      <c r="E79" s="1542">
        <v>54509059.619999997</v>
      </c>
      <c r="F79" s="1543">
        <v>9988872.2599999998</v>
      </c>
      <c r="G79" s="245"/>
    </row>
    <row r="80" spans="1:7">
      <c r="A80" s="243"/>
      <c r="B80" s="1204">
        <v>48334</v>
      </c>
      <c r="C80" s="247"/>
      <c r="D80" s="1541">
        <v>6734745622.9700003</v>
      </c>
      <c r="E80" s="1542">
        <v>54385909.299999997</v>
      </c>
      <c r="F80" s="1543">
        <v>9928047.2599999998</v>
      </c>
      <c r="G80" s="245"/>
    </row>
    <row r="81" spans="1:7">
      <c r="A81" s="243"/>
      <c r="B81" s="1204">
        <v>48365</v>
      </c>
      <c r="C81" s="247"/>
      <c r="D81" s="1541">
        <v>6680359713.6700001</v>
      </c>
      <c r="E81" s="1542">
        <v>54258389.340000004</v>
      </c>
      <c r="F81" s="1543">
        <v>9851822.7699999996</v>
      </c>
      <c r="G81" s="245"/>
    </row>
    <row r="82" spans="1:7">
      <c r="A82" s="243"/>
      <c r="B82" s="1204">
        <v>48395</v>
      </c>
      <c r="C82" s="247"/>
      <c r="D82" s="1541">
        <v>6626101324.3299999</v>
      </c>
      <c r="E82" s="1542">
        <v>54170516.159999996</v>
      </c>
      <c r="F82" s="1543">
        <v>9785752.9299999997</v>
      </c>
      <c r="G82" s="245"/>
    </row>
    <row r="83" spans="1:7">
      <c r="A83" s="243"/>
      <c r="B83" s="1204">
        <v>48426</v>
      </c>
      <c r="C83" s="247"/>
      <c r="D83" s="1541">
        <v>6571930808.1700001</v>
      </c>
      <c r="E83" s="1542">
        <v>54069337.530000001</v>
      </c>
      <c r="F83" s="1543">
        <v>9709856.4299999997</v>
      </c>
      <c r="G83" s="245"/>
    </row>
    <row r="84" spans="1:7">
      <c r="A84" s="243"/>
      <c r="B84" s="1204">
        <v>48457</v>
      </c>
      <c r="C84" s="247"/>
      <c r="D84" s="1541">
        <v>6517861470.6400003</v>
      </c>
      <c r="E84" s="1542">
        <v>53886268.649999999</v>
      </c>
      <c r="F84" s="1543">
        <v>9643734.6999999993</v>
      </c>
      <c r="G84" s="245"/>
    </row>
    <row r="85" spans="1:7">
      <c r="A85" s="243"/>
      <c r="B85" s="1204">
        <v>48487</v>
      </c>
      <c r="C85" s="247"/>
      <c r="D85" s="1541">
        <v>6463975201.9899998</v>
      </c>
      <c r="E85" s="1542">
        <v>53774733.200000003</v>
      </c>
      <c r="F85" s="1543">
        <v>9572945.3100000005</v>
      </c>
      <c r="G85" s="245"/>
    </row>
    <row r="86" spans="1:7">
      <c r="A86" s="243"/>
      <c r="B86" s="1204">
        <v>48518</v>
      </c>
      <c r="C86" s="247"/>
      <c r="D86" s="1541">
        <v>6410200468.79</v>
      </c>
      <c r="E86" s="1542">
        <v>53712515.509999998</v>
      </c>
      <c r="F86" s="1543">
        <v>9497613.5</v>
      </c>
      <c r="G86" s="245"/>
    </row>
    <row r="87" spans="1:7">
      <c r="A87" s="243"/>
      <c r="B87" s="1204">
        <v>48548</v>
      </c>
      <c r="C87" s="247"/>
      <c r="D87" s="1541">
        <v>6356487953.2799997</v>
      </c>
      <c r="E87" s="1542">
        <v>53627916.700000003</v>
      </c>
      <c r="F87" s="1543">
        <v>9431610.9600000009</v>
      </c>
      <c r="G87" s="245"/>
    </row>
    <row r="88" spans="1:7">
      <c r="A88" s="243"/>
      <c r="B88" s="1204">
        <v>48579</v>
      </c>
      <c r="C88" s="247"/>
      <c r="D88" s="1541">
        <v>6302860036.5799999</v>
      </c>
      <c r="E88" s="1542">
        <v>53539380.630000003</v>
      </c>
      <c r="F88" s="1543">
        <v>9356510.3399999999</v>
      </c>
      <c r="G88" s="245"/>
    </row>
    <row r="89" spans="1:7">
      <c r="A89" s="243"/>
      <c r="B89" s="1204">
        <v>48610</v>
      </c>
      <c r="C89" s="247"/>
      <c r="D89" s="1541">
        <v>6249320655.9499998</v>
      </c>
      <c r="E89" s="1542">
        <v>53412692.509999998</v>
      </c>
      <c r="F89" s="1543">
        <v>9290505.2200000007</v>
      </c>
      <c r="G89" s="245"/>
    </row>
    <row r="90" spans="1:7">
      <c r="A90" s="243"/>
      <c r="B90" s="1204">
        <v>48638</v>
      </c>
      <c r="C90" s="247"/>
      <c r="D90" s="1541">
        <v>6195907963.4399996</v>
      </c>
      <c r="E90" s="1542">
        <v>53295475.490000002</v>
      </c>
      <c r="F90" s="1543">
        <v>9220350.3200000003</v>
      </c>
      <c r="G90" s="245"/>
    </row>
    <row r="91" spans="1:7">
      <c r="A91" s="243"/>
      <c r="B91" s="1204">
        <v>48669</v>
      </c>
      <c r="C91" s="247"/>
      <c r="D91" s="1541">
        <v>6142612487.9499998</v>
      </c>
      <c r="E91" s="1542">
        <v>53196075.189999998</v>
      </c>
      <c r="F91" s="1543">
        <v>9137392.2799999993</v>
      </c>
      <c r="G91" s="245"/>
    </row>
    <row r="92" spans="1:7">
      <c r="A92" s="243"/>
      <c r="B92" s="1204">
        <v>48699</v>
      </c>
      <c r="C92" s="247"/>
      <c r="D92" s="1541">
        <v>6089416412.7600002</v>
      </c>
      <c r="E92" s="1542">
        <v>53056075.409999996</v>
      </c>
      <c r="F92" s="1543">
        <v>9079693.6699999999</v>
      </c>
      <c r="G92" s="245"/>
    </row>
    <row r="93" spans="1:7">
      <c r="A93" s="243"/>
      <c r="B93" s="1204">
        <v>48730</v>
      </c>
      <c r="C93" s="247"/>
      <c r="D93" s="1541">
        <v>6036360337.3500004</v>
      </c>
      <c r="E93" s="1542">
        <v>52947138.990000002</v>
      </c>
      <c r="F93" s="1543">
        <v>9005439.0099999998</v>
      </c>
      <c r="G93" s="245"/>
    </row>
    <row r="94" spans="1:7">
      <c r="A94" s="243"/>
      <c r="B94" s="1204">
        <v>48760</v>
      </c>
      <c r="C94" s="247"/>
      <c r="D94" s="1541">
        <v>5983413198.3599997</v>
      </c>
      <c r="E94" s="1542">
        <v>52796380.479999997</v>
      </c>
      <c r="F94" s="1543">
        <v>8939504.7300000004</v>
      </c>
      <c r="G94" s="245"/>
    </row>
    <row r="95" spans="1:7">
      <c r="A95" s="243"/>
      <c r="B95" s="1204">
        <v>48791</v>
      </c>
      <c r="C95" s="247"/>
      <c r="D95" s="1541">
        <v>5930616817.8800001</v>
      </c>
      <c r="E95" s="1542">
        <v>52657670.409999996</v>
      </c>
      <c r="F95" s="1543">
        <v>8865688.1099999994</v>
      </c>
      <c r="G95" s="245"/>
    </row>
    <row r="96" spans="1:7">
      <c r="A96" s="243"/>
      <c r="B96" s="1204">
        <v>48822</v>
      </c>
      <c r="C96" s="247"/>
      <c r="D96" s="1541">
        <v>5877959147.4700003</v>
      </c>
      <c r="E96" s="1542">
        <v>52472521.880000003</v>
      </c>
      <c r="F96" s="1543">
        <v>8799913.5500000007</v>
      </c>
      <c r="G96" s="245"/>
    </row>
    <row r="97" spans="1:7">
      <c r="A97" s="243"/>
      <c r="B97" s="1204">
        <v>48852</v>
      </c>
      <c r="C97" s="247"/>
      <c r="D97" s="1541">
        <v>5825486625.5900002</v>
      </c>
      <c r="E97" s="1542">
        <v>52347345.119999997</v>
      </c>
      <c r="F97" s="1543">
        <v>8730403.7200000007</v>
      </c>
      <c r="G97" s="245"/>
    </row>
    <row r="98" spans="1:7">
      <c r="A98" s="243"/>
      <c r="B98" s="1204">
        <v>48883</v>
      </c>
      <c r="C98" s="247"/>
      <c r="D98" s="1541">
        <v>5773139280.4700003</v>
      </c>
      <c r="E98" s="1542">
        <v>52197888.43</v>
      </c>
      <c r="F98" s="1543">
        <v>8657232.2100000009</v>
      </c>
      <c r="G98" s="245"/>
    </row>
    <row r="99" spans="1:7">
      <c r="A99" s="243"/>
      <c r="B99" s="1204">
        <v>48913</v>
      </c>
      <c r="C99" s="247"/>
      <c r="D99" s="1541">
        <v>5720941392.04</v>
      </c>
      <c r="E99" s="1542">
        <v>51981317.420000002</v>
      </c>
      <c r="F99" s="1543">
        <v>8591658.5</v>
      </c>
      <c r="G99" s="245"/>
    </row>
    <row r="100" spans="1:7">
      <c r="A100" s="243"/>
      <c r="B100" s="1204">
        <v>48944</v>
      </c>
      <c r="C100" s="247"/>
      <c r="D100" s="1541">
        <v>5668960074.6199999</v>
      </c>
      <c r="E100" s="1542">
        <v>51827192.700000003</v>
      </c>
      <c r="F100" s="1543">
        <v>8519101.9000000004</v>
      </c>
      <c r="G100" s="245"/>
    </row>
    <row r="101" spans="1:7">
      <c r="A101" s="243"/>
      <c r="B101" s="1204">
        <v>48975</v>
      </c>
      <c r="C101" s="247"/>
      <c r="D101" s="1541">
        <v>5617132881.9200001</v>
      </c>
      <c r="E101" s="1542">
        <v>51671478.829999998</v>
      </c>
      <c r="F101" s="1543">
        <v>8453760.0399999991</v>
      </c>
      <c r="G101" s="245"/>
    </row>
    <row r="102" spans="1:7">
      <c r="A102" s="243"/>
      <c r="B102" s="1204">
        <v>49003</v>
      </c>
      <c r="C102" s="247"/>
      <c r="D102" s="1541">
        <v>5565461403.0900002</v>
      </c>
      <c r="E102" s="1542">
        <v>51544187.090000004</v>
      </c>
      <c r="F102" s="1543">
        <v>8384947.75</v>
      </c>
      <c r="G102" s="245"/>
    </row>
    <row r="103" spans="1:7">
      <c r="A103" s="243"/>
      <c r="B103" s="1204">
        <v>49034</v>
      </c>
      <c r="C103" s="247"/>
      <c r="D103" s="1541">
        <v>5513917216</v>
      </c>
      <c r="E103" s="1542">
        <v>51447678.979999997</v>
      </c>
      <c r="F103" s="1543">
        <v>8306247.4500000002</v>
      </c>
      <c r="G103" s="245"/>
    </row>
    <row r="104" spans="1:7">
      <c r="A104" s="243"/>
      <c r="B104" s="1204">
        <v>49064</v>
      </c>
      <c r="C104" s="247"/>
      <c r="D104" s="1541">
        <v>5462469537.0200005</v>
      </c>
      <c r="E104" s="1542">
        <v>51283074.219999999</v>
      </c>
      <c r="F104" s="1543">
        <v>8247854.0599999996</v>
      </c>
      <c r="G104" s="245"/>
    </row>
    <row r="105" spans="1:7">
      <c r="A105" s="243"/>
      <c r="B105" s="1204">
        <v>49095</v>
      </c>
      <c r="C105" s="247"/>
      <c r="D105" s="1541">
        <v>5411186462.8000002</v>
      </c>
      <c r="E105" s="1542">
        <v>51129824.789999999</v>
      </c>
      <c r="F105" s="1543">
        <v>8176415.5</v>
      </c>
      <c r="G105" s="245"/>
    </row>
    <row r="106" spans="1:7">
      <c r="A106" s="243"/>
      <c r="B106" s="1204">
        <v>49125</v>
      </c>
      <c r="C106" s="247"/>
      <c r="D106" s="1541">
        <v>5360056638.0100002</v>
      </c>
      <c r="E106" s="1542">
        <v>50974709.170000002</v>
      </c>
      <c r="F106" s="1543">
        <v>8111510.5700000003</v>
      </c>
      <c r="G106" s="245"/>
    </row>
    <row r="107" spans="1:7">
      <c r="A107" s="243"/>
      <c r="B107" s="1204">
        <v>49156</v>
      </c>
      <c r="C107" s="247"/>
      <c r="D107" s="1541">
        <v>5309081928.8400002</v>
      </c>
      <c r="E107" s="1542">
        <v>50792060.75</v>
      </c>
      <c r="F107" s="1543">
        <v>8040422.9900000002</v>
      </c>
      <c r="G107" s="245"/>
    </row>
    <row r="108" spans="1:7">
      <c r="A108" s="243"/>
      <c r="B108" s="1204">
        <v>49187</v>
      </c>
      <c r="C108" s="247"/>
      <c r="D108" s="1541">
        <v>5258289868.0900002</v>
      </c>
      <c r="E108" s="1542">
        <v>50572046.240000002</v>
      </c>
      <c r="F108" s="1543">
        <v>7975882.5899999999</v>
      </c>
      <c r="G108" s="245"/>
    </row>
    <row r="109" spans="1:7">
      <c r="A109" s="243"/>
      <c r="B109" s="1204">
        <v>49217</v>
      </c>
      <c r="C109" s="247"/>
      <c r="D109" s="1541">
        <v>5207717821.8500004</v>
      </c>
      <c r="E109" s="1542">
        <v>50357970.759999998</v>
      </c>
      <c r="F109" s="1543">
        <v>7908332.1600000001</v>
      </c>
      <c r="G109" s="245"/>
    </row>
    <row r="110" spans="1:7">
      <c r="A110" s="243"/>
      <c r="B110" s="1204">
        <v>49248</v>
      </c>
      <c r="C110" s="247"/>
      <c r="D110" s="1541">
        <v>5157359851.0900002</v>
      </c>
      <c r="E110" s="1542">
        <v>50209014.350000001</v>
      </c>
      <c r="F110" s="1543">
        <v>7838150.9800000004</v>
      </c>
      <c r="G110" s="245"/>
    </row>
    <row r="111" spans="1:7">
      <c r="A111" s="243"/>
      <c r="B111" s="1204">
        <v>49278</v>
      </c>
      <c r="C111" s="247"/>
      <c r="D111" s="1541">
        <v>5107150836.7399998</v>
      </c>
      <c r="E111" s="1542">
        <v>50003784.439999998</v>
      </c>
      <c r="F111" s="1543">
        <v>7774098.6299999999</v>
      </c>
      <c r="G111" s="245"/>
    </row>
    <row r="112" spans="1:7">
      <c r="A112" s="243"/>
      <c r="B112" s="1204">
        <v>49309</v>
      </c>
      <c r="C112" s="247"/>
      <c r="D112" s="1541">
        <v>5057147052.3000002</v>
      </c>
      <c r="E112" s="1542">
        <v>49791850.780000001</v>
      </c>
      <c r="F112" s="1543">
        <v>7704316.3200000003</v>
      </c>
      <c r="G112" s="245"/>
    </row>
    <row r="113" spans="1:7">
      <c r="A113" s="243"/>
      <c r="B113" s="1204">
        <v>49340</v>
      </c>
      <c r="C113" s="247"/>
      <c r="D113" s="1541">
        <v>5007355201.5200005</v>
      </c>
      <c r="E113" s="1542">
        <v>49589440.119999997</v>
      </c>
      <c r="F113" s="1543">
        <v>7640352.1399999997</v>
      </c>
      <c r="G113" s="245"/>
    </row>
    <row r="114" spans="1:7">
      <c r="A114" s="243"/>
      <c r="B114" s="1204">
        <v>49368</v>
      </c>
      <c r="C114" s="247"/>
      <c r="D114" s="1541">
        <v>4957765761.3999996</v>
      </c>
      <c r="E114" s="1542">
        <v>49377409.049999997</v>
      </c>
      <c r="F114" s="1543">
        <v>7573994.2800000003</v>
      </c>
      <c r="G114" s="245"/>
    </row>
    <row r="115" spans="1:7">
      <c r="A115" s="243"/>
      <c r="B115" s="1204">
        <v>49399</v>
      </c>
      <c r="C115" s="247"/>
      <c r="D115" s="1541">
        <v>4908388352.3500004</v>
      </c>
      <c r="E115" s="1542">
        <v>49106577.799999997</v>
      </c>
      <c r="F115" s="1543">
        <v>7499891.4400000004</v>
      </c>
      <c r="G115" s="245"/>
    </row>
    <row r="116" spans="1:7">
      <c r="A116" s="243"/>
      <c r="B116" s="1204">
        <v>49429</v>
      </c>
      <c r="C116" s="247"/>
      <c r="D116" s="1541">
        <v>4859281774.5500002</v>
      </c>
      <c r="E116" s="1542">
        <v>48909196.609999999</v>
      </c>
      <c r="F116" s="1543">
        <v>7441783.2400000002</v>
      </c>
      <c r="G116" s="245"/>
    </row>
    <row r="117" spans="1:7">
      <c r="A117" s="243"/>
      <c r="B117" s="1204">
        <v>49460</v>
      </c>
      <c r="C117" s="247"/>
      <c r="D117" s="1541">
        <v>4810372577.9399996</v>
      </c>
      <c r="E117" s="1542">
        <v>48746457.229999997</v>
      </c>
      <c r="F117" s="1543">
        <v>7373577.7699999996</v>
      </c>
      <c r="G117" s="245"/>
    </row>
    <row r="118" spans="1:7">
      <c r="A118" s="243"/>
      <c r="B118" s="1204">
        <v>49490</v>
      </c>
      <c r="C118" s="247"/>
      <c r="D118" s="1541">
        <v>4761626120.71</v>
      </c>
      <c r="E118" s="1542">
        <v>48563262.670000002</v>
      </c>
      <c r="F118" s="1543">
        <v>7310596.5</v>
      </c>
      <c r="G118" s="245"/>
    </row>
    <row r="119" spans="1:7">
      <c r="A119" s="243"/>
      <c r="B119" s="1204">
        <v>49521</v>
      </c>
      <c r="C119" s="247"/>
      <c r="D119" s="1541">
        <v>4713062858.04</v>
      </c>
      <c r="E119" s="1542">
        <v>48380344.689999998</v>
      </c>
      <c r="F119" s="1543">
        <v>7243023.5599999996</v>
      </c>
      <c r="G119" s="245"/>
    </row>
    <row r="120" spans="1:7">
      <c r="A120" s="243"/>
      <c r="B120" s="1204">
        <v>49552</v>
      </c>
      <c r="C120" s="247"/>
      <c r="D120" s="1541">
        <v>4664682513.3500004</v>
      </c>
      <c r="E120" s="1542">
        <v>48141952.939999998</v>
      </c>
      <c r="F120" s="1543">
        <v>7180231.8300000001</v>
      </c>
      <c r="G120" s="245"/>
    </row>
    <row r="121" spans="1:7">
      <c r="A121" s="243"/>
      <c r="B121" s="1204">
        <v>49582</v>
      </c>
      <c r="C121" s="247"/>
      <c r="D121" s="1541">
        <v>4616540560.4099998</v>
      </c>
      <c r="E121" s="1542">
        <v>47858382.119999997</v>
      </c>
      <c r="F121" s="1543">
        <v>7115351.5499999998</v>
      </c>
      <c r="G121" s="245"/>
    </row>
    <row r="122" spans="1:7">
      <c r="A122" s="243"/>
      <c r="B122" s="1204">
        <v>49613</v>
      </c>
      <c r="C122" s="247"/>
      <c r="D122" s="1541">
        <v>4568682178.29</v>
      </c>
      <c r="E122" s="1542">
        <v>47693182.75</v>
      </c>
      <c r="F122" s="1543">
        <v>7048928.04</v>
      </c>
      <c r="G122" s="245"/>
    </row>
    <row r="123" spans="1:7">
      <c r="A123" s="243"/>
      <c r="B123" s="1204">
        <v>49643</v>
      </c>
      <c r="C123" s="247"/>
      <c r="D123" s="1541">
        <v>4520988995.54</v>
      </c>
      <c r="E123" s="1542">
        <v>47470647.159999996</v>
      </c>
      <c r="F123" s="1543">
        <v>6986690.3399999999</v>
      </c>
      <c r="G123" s="245"/>
    </row>
    <row r="124" spans="1:7">
      <c r="A124" s="243"/>
      <c r="B124" s="1204">
        <v>49674</v>
      </c>
      <c r="C124" s="247"/>
      <c r="D124" s="1541">
        <v>4473518348.3800001</v>
      </c>
      <c r="E124" s="1542">
        <v>47284548.109999999</v>
      </c>
      <c r="F124" s="1543">
        <v>6920562.7000000002</v>
      </c>
      <c r="G124" s="245"/>
    </row>
    <row r="125" spans="1:7">
      <c r="A125" s="243"/>
      <c r="B125" s="1204">
        <v>49705</v>
      </c>
      <c r="C125" s="247"/>
      <c r="D125" s="1541">
        <v>4426233800.2700005</v>
      </c>
      <c r="E125" s="1542">
        <v>47135081.710000001</v>
      </c>
      <c r="F125" s="1543">
        <v>6858791.7199999997</v>
      </c>
      <c r="G125" s="245"/>
    </row>
    <row r="126" spans="1:7">
      <c r="A126" s="243"/>
      <c r="B126" s="1204">
        <v>49734</v>
      </c>
      <c r="C126" s="247"/>
      <c r="D126" s="1541">
        <v>4379098718.5600004</v>
      </c>
      <c r="E126" s="1542">
        <v>46926455.75</v>
      </c>
      <c r="F126" s="1543">
        <v>6795116.6799999997</v>
      </c>
      <c r="G126" s="245"/>
    </row>
    <row r="127" spans="1:7">
      <c r="A127" s="243"/>
      <c r="B127" s="1204">
        <v>49765</v>
      </c>
      <c r="C127" s="247"/>
      <c r="D127" s="1541">
        <v>4332172262.8100004</v>
      </c>
      <c r="E127" s="1542">
        <v>46787651.539999999</v>
      </c>
      <c r="F127" s="1543">
        <v>6727616.1399999997</v>
      </c>
      <c r="G127" s="245"/>
    </row>
    <row r="128" spans="1:7">
      <c r="A128" s="243"/>
      <c r="B128" s="1204">
        <v>49795</v>
      </c>
      <c r="C128" s="247"/>
      <c r="D128" s="1541">
        <v>4285384611.27</v>
      </c>
      <c r="E128" s="1542">
        <v>46599075.450000003</v>
      </c>
      <c r="F128" s="1543">
        <v>6668253.4000000004</v>
      </c>
      <c r="G128" s="245"/>
    </row>
    <row r="129" spans="1:7">
      <c r="A129" s="243"/>
      <c r="B129" s="1204">
        <v>49826</v>
      </c>
      <c r="C129" s="247"/>
      <c r="D129" s="1541">
        <v>4238785535.8200002</v>
      </c>
      <c r="E129" s="1542">
        <v>46432497.310000002</v>
      </c>
      <c r="F129" s="1543">
        <v>6603272.0999999996</v>
      </c>
      <c r="G129" s="245"/>
    </row>
    <row r="130" spans="1:7">
      <c r="A130" s="243"/>
      <c r="B130" s="1204">
        <v>49856</v>
      </c>
      <c r="C130" s="247"/>
      <c r="D130" s="1541">
        <v>4192353038.5100002</v>
      </c>
      <c r="E130" s="1542">
        <v>46250807.189999998</v>
      </c>
      <c r="F130" s="1543">
        <v>6542249.6699999999</v>
      </c>
      <c r="G130" s="245"/>
    </row>
    <row r="131" spans="1:7">
      <c r="A131" s="243"/>
      <c r="B131" s="1204">
        <v>49887</v>
      </c>
      <c r="C131" s="247"/>
      <c r="D131" s="1541">
        <v>4146102231.3200002</v>
      </c>
      <c r="E131" s="1542">
        <v>46079843.219999999</v>
      </c>
      <c r="F131" s="1543">
        <v>6477617.6500000004</v>
      </c>
      <c r="G131" s="245"/>
    </row>
    <row r="132" spans="1:7">
      <c r="A132" s="243"/>
      <c r="B132" s="1204">
        <v>49918</v>
      </c>
      <c r="C132" s="247"/>
      <c r="D132" s="1541">
        <v>4100022388.0999999</v>
      </c>
      <c r="E132" s="1542">
        <v>45837496.630000003</v>
      </c>
      <c r="F132" s="1543">
        <v>6416955.21</v>
      </c>
      <c r="G132" s="245"/>
    </row>
    <row r="133" spans="1:7">
      <c r="A133" s="243"/>
      <c r="B133" s="1204">
        <v>49948</v>
      </c>
      <c r="C133" s="247"/>
      <c r="D133" s="1541">
        <v>4054184891.4699998</v>
      </c>
      <c r="E133" s="1542">
        <v>45627777.640000001</v>
      </c>
      <c r="F133" s="1543">
        <v>6354557.6399999997</v>
      </c>
      <c r="G133" s="245"/>
    </row>
    <row r="134" spans="1:7">
      <c r="A134" s="243"/>
      <c r="B134" s="1204">
        <v>49979</v>
      </c>
      <c r="C134" s="247"/>
      <c r="D134" s="1541">
        <v>4008557113.8299999</v>
      </c>
      <c r="E134" s="1542">
        <v>45394695.920000002</v>
      </c>
      <c r="F134" s="1543">
        <v>6290412.0800000001</v>
      </c>
      <c r="G134" s="245"/>
    </row>
    <row r="135" spans="1:7">
      <c r="A135" s="243"/>
      <c r="B135" s="1204">
        <v>50009</v>
      </c>
      <c r="C135" s="247"/>
      <c r="D135" s="1541">
        <v>3963162417.9099998</v>
      </c>
      <c r="E135" s="1542">
        <v>45162252.270000003</v>
      </c>
      <c r="F135" s="1543">
        <v>6230048.4800000004</v>
      </c>
      <c r="G135" s="245"/>
    </row>
    <row r="136" spans="1:7">
      <c r="A136" s="243"/>
      <c r="B136" s="1204">
        <v>50040</v>
      </c>
      <c r="C136" s="247"/>
      <c r="D136" s="1541">
        <v>3918000165.6399999</v>
      </c>
      <c r="E136" s="1542">
        <v>44907886.090000004</v>
      </c>
      <c r="F136" s="1543">
        <v>6166667.7400000002</v>
      </c>
      <c r="G136" s="245"/>
    </row>
    <row r="137" spans="1:7">
      <c r="A137" s="243"/>
      <c r="B137" s="1204">
        <v>50071</v>
      </c>
      <c r="C137" s="247"/>
      <c r="D137" s="1541">
        <v>3873092279.5500002</v>
      </c>
      <c r="E137" s="1542">
        <v>44709585.380000003</v>
      </c>
      <c r="F137" s="1543">
        <v>6106720.9900000002</v>
      </c>
      <c r="G137" s="245"/>
    </row>
    <row r="138" spans="1:7">
      <c r="A138" s="243"/>
      <c r="B138" s="1204">
        <v>50099</v>
      </c>
      <c r="C138" s="247"/>
      <c r="D138" s="1541">
        <v>3828382694.1700001</v>
      </c>
      <c r="E138" s="1542">
        <v>44463545.310000002</v>
      </c>
      <c r="F138" s="1543">
        <v>6045435.5</v>
      </c>
      <c r="G138" s="245"/>
    </row>
    <row r="139" spans="1:7">
      <c r="A139" s="243"/>
      <c r="B139" s="1204">
        <v>50130</v>
      </c>
      <c r="C139" s="247"/>
      <c r="D139" s="1541">
        <v>3783919148.8600001</v>
      </c>
      <c r="E139" s="1542">
        <v>44290672.409999996</v>
      </c>
      <c r="F139" s="1543">
        <v>5980043.0599999996</v>
      </c>
      <c r="G139" s="245"/>
    </row>
    <row r="140" spans="1:7">
      <c r="A140" s="243"/>
      <c r="B140" s="1204">
        <v>50160</v>
      </c>
      <c r="C140" s="247"/>
      <c r="D140" s="1541">
        <v>3739628476.4499998</v>
      </c>
      <c r="E140" s="1542">
        <v>44050771.850000001</v>
      </c>
      <c r="F140" s="1543">
        <v>5923168.2300000004</v>
      </c>
      <c r="G140" s="245"/>
    </row>
    <row r="141" spans="1:7">
      <c r="A141" s="243"/>
      <c r="B141" s="1204">
        <v>50191</v>
      </c>
      <c r="C141" s="247"/>
      <c r="D141" s="1541">
        <v>3695577704.5999999</v>
      </c>
      <c r="E141" s="1542">
        <v>43840342.950000003</v>
      </c>
      <c r="F141" s="1543">
        <v>5861175.1399999997</v>
      </c>
      <c r="G141" s="245"/>
    </row>
    <row r="142" spans="1:7">
      <c r="A142" s="243"/>
      <c r="B142" s="1204">
        <v>50221</v>
      </c>
      <c r="C142" s="247"/>
      <c r="D142" s="1541">
        <v>3651737361.6500001</v>
      </c>
      <c r="E142" s="1542">
        <v>43644060.420000002</v>
      </c>
      <c r="F142" s="1543">
        <v>5801902.0300000003</v>
      </c>
      <c r="G142" s="245"/>
    </row>
    <row r="143" spans="1:7">
      <c r="A143" s="243"/>
      <c r="B143" s="1204">
        <v>50252</v>
      </c>
      <c r="C143" s="247"/>
      <c r="D143" s="1541">
        <v>3608093301.23</v>
      </c>
      <c r="E143" s="1542">
        <v>43406318.590000004</v>
      </c>
      <c r="F143" s="1543">
        <v>5740249.0999999996</v>
      </c>
      <c r="G143" s="245"/>
    </row>
    <row r="144" spans="1:7">
      <c r="A144" s="243"/>
      <c r="B144" s="1204">
        <v>50283</v>
      </c>
      <c r="C144" s="247"/>
      <c r="D144" s="1541">
        <v>3564686982.6399999</v>
      </c>
      <c r="E144" s="1542">
        <v>43117050.299999997</v>
      </c>
      <c r="F144" s="1543">
        <v>5681191.5800000001</v>
      </c>
      <c r="G144" s="245"/>
    </row>
    <row r="145" spans="1:7">
      <c r="A145" s="243"/>
      <c r="B145" s="1204">
        <v>50313</v>
      </c>
      <c r="C145" s="247"/>
      <c r="D145" s="1541">
        <v>3521569932.3400002</v>
      </c>
      <c r="E145" s="1542">
        <v>42841670.210000001</v>
      </c>
      <c r="F145" s="1543">
        <v>5621392.3399999999</v>
      </c>
      <c r="G145" s="245"/>
    </row>
    <row r="146" spans="1:7">
      <c r="A146" s="243"/>
      <c r="B146" s="1204">
        <v>50344</v>
      </c>
      <c r="C146" s="247"/>
      <c r="D146" s="1541">
        <v>3478728262.1300001</v>
      </c>
      <c r="E146" s="1542">
        <v>42624370.840000004</v>
      </c>
      <c r="F146" s="1543">
        <v>5560637.8099999996</v>
      </c>
      <c r="G146" s="245"/>
    </row>
    <row r="147" spans="1:7">
      <c r="A147" s="243"/>
      <c r="B147" s="1204">
        <v>50374</v>
      </c>
      <c r="C147" s="247"/>
      <c r="D147" s="1541">
        <v>3436103891.29</v>
      </c>
      <c r="E147" s="1542">
        <v>42364000.030000001</v>
      </c>
      <c r="F147" s="1543">
        <v>5502428.54</v>
      </c>
      <c r="G147" s="245"/>
    </row>
    <row r="148" spans="1:7">
      <c r="A148" s="243"/>
      <c r="B148" s="1204">
        <v>50405</v>
      </c>
      <c r="C148" s="247"/>
      <c r="D148" s="1541">
        <v>3393739891.2600002</v>
      </c>
      <c r="E148" s="1542">
        <v>42192686.520000003</v>
      </c>
      <c r="F148" s="1543">
        <v>5442195.7699999996</v>
      </c>
      <c r="G148" s="245"/>
    </row>
    <row r="149" spans="1:7">
      <c r="A149" s="243"/>
      <c r="B149" s="1204">
        <v>50436</v>
      </c>
      <c r="C149" s="247"/>
      <c r="D149" s="1541">
        <v>3351547204.7399998</v>
      </c>
      <c r="E149" s="1542">
        <v>41959815.890000001</v>
      </c>
      <c r="F149" s="1543">
        <v>5384516.3499999996</v>
      </c>
      <c r="G149" s="245"/>
    </row>
    <row r="150" spans="1:7">
      <c r="A150" s="243"/>
      <c r="B150" s="1204">
        <v>50464</v>
      </c>
      <c r="C150" s="247"/>
      <c r="D150" s="1541">
        <v>3309587388.8499999</v>
      </c>
      <c r="E150" s="1542">
        <v>41682743.009999998</v>
      </c>
      <c r="F150" s="1543">
        <v>5325725.42</v>
      </c>
      <c r="G150" s="245"/>
    </row>
    <row r="151" spans="1:7">
      <c r="A151" s="243"/>
      <c r="B151" s="1204">
        <v>50495</v>
      </c>
      <c r="C151" s="247"/>
      <c r="D151" s="1541">
        <v>3267904645.8400002</v>
      </c>
      <c r="E151" s="1542">
        <v>41465909.390000001</v>
      </c>
      <c r="F151" s="1543">
        <v>5264297.07</v>
      </c>
      <c r="G151" s="245"/>
    </row>
    <row r="152" spans="1:7">
      <c r="A152" s="243"/>
      <c r="B152" s="1204">
        <v>50525</v>
      </c>
      <c r="C152" s="247"/>
      <c r="D152" s="1541">
        <v>3226438736.4499998</v>
      </c>
      <c r="E152" s="1542">
        <v>41256469.609999999</v>
      </c>
      <c r="F152" s="1543">
        <v>5209143.95</v>
      </c>
      <c r="G152" s="245"/>
    </row>
    <row r="153" spans="1:7">
      <c r="A153" s="243"/>
      <c r="B153" s="1204">
        <v>50556</v>
      </c>
      <c r="C153" s="247"/>
      <c r="D153" s="1541">
        <v>3185182266.8400002</v>
      </c>
      <c r="E153" s="1542">
        <v>41035468.140000001</v>
      </c>
      <c r="F153" s="1543">
        <v>5150534.22</v>
      </c>
      <c r="G153" s="245"/>
    </row>
    <row r="154" spans="1:7">
      <c r="A154" s="243"/>
      <c r="B154" s="1204">
        <v>50586</v>
      </c>
      <c r="C154" s="247"/>
      <c r="D154" s="1541">
        <v>3144146798.6999998</v>
      </c>
      <c r="E154" s="1542">
        <v>40855106.700000003</v>
      </c>
      <c r="F154" s="1543">
        <v>5093521.26</v>
      </c>
      <c r="G154" s="245"/>
    </row>
    <row r="155" spans="1:7">
      <c r="A155" s="243"/>
      <c r="B155" s="1204">
        <v>50617</v>
      </c>
      <c r="C155" s="247"/>
      <c r="D155" s="1541">
        <v>3103291692</v>
      </c>
      <c r="E155" s="1542">
        <v>40682573.75</v>
      </c>
      <c r="F155" s="1543">
        <v>5035133.08</v>
      </c>
      <c r="G155" s="245"/>
    </row>
    <row r="156" spans="1:7">
      <c r="A156" s="243"/>
      <c r="B156" s="1204">
        <v>50648</v>
      </c>
      <c r="C156" s="247"/>
      <c r="D156" s="1541">
        <v>3062609118.25</v>
      </c>
      <c r="E156" s="1542">
        <v>40440918.100000001</v>
      </c>
      <c r="F156" s="1543">
        <v>4978754.3600000003</v>
      </c>
      <c r="G156" s="245"/>
    </row>
    <row r="157" spans="1:7">
      <c r="A157" s="243"/>
      <c r="B157" s="1204">
        <v>50678</v>
      </c>
      <c r="C157" s="247"/>
      <c r="D157" s="1541">
        <v>3022168200.1500001</v>
      </c>
      <c r="E157" s="1542">
        <v>40173999.789999999</v>
      </c>
      <c r="F157" s="1543">
        <v>4921734.59</v>
      </c>
      <c r="G157" s="245"/>
    </row>
    <row r="158" spans="1:7">
      <c r="A158" s="243"/>
      <c r="B158" s="1204">
        <v>50709</v>
      </c>
      <c r="C158" s="247"/>
      <c r="D158" s="1541">
        <v>2981994200.3600001</v>
      </c>
      <c r="E158" s="1542">
        <v>39954349.079999998</v>
      </c>
      <c r="F158" s="1543">
        <v>4864129.72</v>
      </c>
      <c r="G158" s="245"/>
    </row>
    <row r="159" spans="1:7">
      <c r="A159" s="243"/>
      <c r="B159" s="1204">
        <v>50739</v>
      </c>
      <c r="C159" s="247"/>
      <c r="D159" s="1541">
        <v>2942039851.2800002</v>
      </c>
      <c r="E159" s="1542">
        <v>39733317.039999999</v>
      </c>
      <c r="F159" s="1543">
        <v>4808466.29</v>
      </c>
      <c r="G159" s="245"/>
    </row>
    <row r="160" spans="1:7">
      <c r="A160" s="243"/>
      <c r="B160" s="1204">
        <v>50770</v>
      </c>
      <c r="C160" s="247"/>
      <c r="D160" s="1541">
        <v>2902306534.2399998</v>
      </c>
      <c r="E160" s="1542">
        <v>39521604.219999999</v>
      </c>
      <c r="F160" s="1543">
        <v>4751357.7300000004</v>
      </c>
      <c r="G160" s="245"/>
    </row>
    <row r="161" spans="1:7">
      <c r="A161" s="243"/>
      <c r="B161" s="1204">
        <v>50801</v>
      </c>
      <c r="C161" s="247"/>
      <c r="D161" s="1541">
        <v>2862784930.02</v>
      </c>
      <c r="E161" s="1542">
        <v>39352062.579999998</v>
      </c>
      <c r="F161" s="1543">
        <v>4696327.9400000004</v>
      </c>
      <c r="G161" s="245"/>
    </row>
    <row r="162" spans="1:7">
      <c r="A162" s="243"/>
      <c r="B162" s="1204">
        <v>50829</v>
      </c>
      <c r="C162" s="247"/>
      <c r="D162" s="1541">
        <v>2823432867.4400001</v>
      </c>
      <c r="E162" s="1542">
        <v>39150378.399999999</v>
      </c>
      <c r="F162" s="1543">
        <v>4640484.07</v>
      </c>
      <c r="G162" s="245"/>
    </row>
    <row r="163" spans="1:7">
      <c r="A163" s="243"/>
      <c r="B163" s="1204">
        <v>50860</v>
      </c>
      <c r="C163" s="247"/>
      <c r="D163" s="1541">
        <v>2784282489.04</v>
      </c>
      <c r="E163" s="1542">
        <v>38934098.140000001</v>
      </c>
      <c r="F163" s="1543">
        <v>4582537.42</v>
      </c>
      <c r="G163" s="245"/>
    </row>
    <row r="164" spans="1:7">
      <c r="A164" s="243"/>
      <c r="B164" s="1204">
        <v>50890</v>
      </c>
      <c r="C164" s="247"/>
      <c r="D164" s="1541">
        <v>2745348390.9000001</v>
      </c>
      <c r="E164" s="1542">
        <v>38746890.659999996</v>
      </c>
      <c r="F164" s="1543">
        <v>4529395.5999999996</v>
      </c>
      <c r="G164" s="245"/>
    </row>
    <row r="165" spans="1:7">
      <c r="A165" s="243"/>
      <c r="B165" s="1204">
        <v>50921</v>
      </c>
      <c r="C165" s="247"/>
      <c r="D165" s="1541">
        <v>2706601500.2399998</v>
      </c>
      <c r="E165" s="1542">
        <v>38535767.350000001</v>
      </c>
      <c r="F165" s="1543">
        <v>4473599.24</v>
      </c>
      <c r="G165" s="245"/>
    </row>
    <row r="166" spans="1:7">
      <c r="A166" s="243"/>
      <c r="B166" s="1204">
        <v>50951</v>
      </c>
      <c r="C166" s="247"/>
      <c r="D166" s="1541">
        <v>2668065732.8899999</v>
      </c>
      <c r="E166" s="1542">
        <v>38272735.399999999</v>
      </c>
      <c r="F166" s="1543">
        <v>4419517.26</v>
      </c>
      <c r="G166" s="245"/>
    </row>
    <row r="167" spans="1:7">
      <c r="A167" s="243"/>
      <c r="B167" s="1204">
        <v>50982</v>
      </c>
      <c r="C167" s="247"/>
      <c r="D167" s="1541">
        <v>2629792997.4899998</v>
      </c>
      <c r="E167" s="1542">
        <v>38004693.770000003</v>
      </c>
      <c r="F167" s="1543">
        <v>4364389.46</v>
      </c>
      <c r="G167" s="245"/>
    </row>
    <row r="168" spans="1:7">
      <c r="A168" s="243"/>
      <c r="B168" s="1204">
        <v>51013</v>
      </c>
      <c r="C168" s="247"/>
      <c r="D168" s="1541">
        <v>2591788303.7199998</v>
      </c>
      <c r="E168" s="1542">
        <v>37712449.859999999</v>
      </c>
      <c r="F168" s="1543">
        <v>4311140.08</v>
      </c>
      <c r="G168" s="245"/>
    </row>
    <row r="169" spans="1:7">
      <c r="A169" s="243"/>
      <c r="B169" s="1204">
        <v>51043</v>
      </c>
      <c r="C169" s="247"/>
      <c r="D169" s="1541">
        <v>2554075853.8600001</v>
      </c>
      <c r="E169" s="1542">
        <v>37410465.840000004</v>
      </c>
      <c r="F169" s="1543">
        <v>4257287.34</v>
      </c>
      <c r="G169" s="245"/>
    </row>
    <row r="170" spans="1:7">
      <c r="A170" s="243"/>
      <c r="B170" s="1204">
        <v>51074</v>
      </c>
      <c r="C170" s="247"/>
      <c r="D170" s="1541">
        <v>2516665388.02</v>
      </c>
      <c r="E170" s="1542">
        <v>37146815.200000003</v>
      </c>
      <c r="F170" s="1543">
        <v>4203206.2</v>
      </c>
      <c r="G170" s="245"/>
    </row>
    <row r="171" spans="1:7">
      <c r="A171" s="243"/>
      <c r="B171" s="1204">
        <v>51104</v>
      </c>
      <c r="C171" s="247"/>
      <c r="D171" s="1541">
        <v>2479518572.8200002</v>
      </c>
      <c r="E171" s="1542">
        <v>36854560.759999998</v>
      </c>
      <c r="F171" s="1543">
        <v>4150371.88</v>
      </c>
      <c r="G171" s="245"/>
    </row>
    <row r="172" spans="1:7">
      <c r="A172" s="243"/>
      <c r="B172" s="1204">
        <v>51135</v>
      </c>
      <c r="C172" s="247"/>
      <c r="D172" s="1541">
        <v>2442664012.0599999</v>
      </c>
      <c r="E172" s="1542">
        <v>36533549.979999997</v>
      </c>
      <c r="F172" s="1543">
        <v>4097227.08</v>
      </c>
      <c r="G172" s="245"/>
    </row>
    <row r="173" spans="1:7">
      <c r="A173" s="243"/>
      <c r="B173" s="1204">
        <v>51166</v>
      </c>
      <c r="C173" s="247"/>
      <c r="D173" s="1541">
        <v>2406130462.0799999</v>
      </c>
      <c r="E173" s="1542">
        <v>36265511.890000001</v>
      </c>
      <c r="F173" s="1543">
        <v>4045287.42</v>
      </c>
      <c r="G173" s="245"/>
    </row>
    <row r="174" spans="1:7">
      <c r="A174" s="243"/>
      <c r="B174" s="1204">
        <v>51195</v>
      </c>
      <c r="C174" s="247"/>
      <c r="D174" s="1541">
        <v>2369864950.1900001</v>
      </c>
      <c r="E174" s="1542">
        <v>35893307.280000001</v>
      </c>
      <c r="F174" s="1543">
        <v>3993061.92</v>
      </c>
      <c r="G174" s="245"/>
    </row>
    <row r="175" spans="1:7">
      <c r="A175" s="243"/>
      <c r="B175" s="1204">
        <v>51226</v>
      </c>
      <c r="C175" s="247"/>
      <c r="D175" s="1541">
        <v>2333971642.9099998</v>
      </c>
      <c r="E175" s="1542">
        <v>35572815.109999999</v>
      </c>
      <c r="F175" s="1543">
        <v>3940228.57</v>
      </c>
      <c r="G175" s="245"/>
    </row>
    <row r="176" spans="1:7">
      <c r="A176" s="243"/>
      <c r="B176" s="1204">
        <v>51256</v>
      </c>
      <c r="C176" s="247"/>
      <c r="D176" s="1541">
        <v>2298398827.8000002</v>
      </c>
      <c r="E176" s="1542">
        <v>35277890.729999997</v>
      </c>
      <c r="F176" s="1543">
        <v>3889365.12</v>
      </c>
      <c r="G176" s="245"/>
    </row>
    <row r="177" spans="1:7">
      <c r="A177" s="243"/>
      <c r="B177" s="1204">
        <v>51287</v>
      </c>
      <c r="C177" s="247"/>
      <c r="D177" s="1541">
        <v>2263120937.0700002</v>
      </c>
      <c r="E177" s="1542">
        <v>35018632.829999998</v>
      </c>
      <c r="F177" s="1543">
        <v>3837619.18</v>
      </c>
      <c r="G177" s="245"/>
    </row>
    <row r="178" spans="1:7">
      <c r="A178" s="243"/>
      <c r="B178" s="1204">
        <v>51317</v>
      </c>
      <c r="C178" s="247"/>
      <c r="D178" s="1541">
        <v>2228102304.2399998</v>
      </c>
      <c r="E178" s="1542">
        <v>34775304.140000001</v>
      </c>
      <c r="F178" s="1543">
        <v>3787263.31</v>
      </c>
      <c r="G178" s="245"/>
    </row>
    <row r="179" spans="1:7">
      <c r="A179" s="243"/>
      <c r="B179" s="1204">
        <v>51348</v>
      </c>
      <c r="C179" s="247"/>
      <c r="D179" s="1541">
        <v>2193327000.0999999</v>
      </c>
      <c r="E179" s="1542">
        <v>34468602.289999999</v>
      </c>
      <c r="F179" s="1543">
        <v>3736070.38</v>
      </c>
      <c r="G179" s="245"/>
    </row>
    <row r="180" spans="1:7">
      <c r="A180" s="243"/>
      <c r="B180" s="1204">
        <v>51379</v>
      </c>
      <c r="C180" s="247"/>
      <c r="D180" s="1541">
        <v>2158858397.8099999</v>
      </c>
      <c r="E180" s="1542">
        <v>34203869</v>
      </c>
      <c r="F180" s="1543">
        <v>3686280.36</v>
      </c>
      <c r="G180" s="245"/>
    </row>
    <row r="181" spans="1:7">
      <c r="A181" s="243"/>
      <c r="B181" s="1204">
        <v>51409</v>
      </c>
      <c r="C181" s="247"/>
      <c r="D181" s="1541">
        <v>2124654528.8099999</v>
      </c>
      <c r="E181" s="1542">
        <v>33945069.280000001</v>
      </c>
      <c r="F181" s="1543">
        <v>3636150.81</v>
      </c>
      <c r="G181" s="245"/>
    </row>
    <row r="182" spans="1:7">
      <c r="A182" s="243"/>
      <c r="B182" s="1204">
        <v>51440</v>
      </c>
      <c r="C182" s="247"/>
      <c r="D182" s="1541">
        <v>2090709459.53</v>
      </c>
      <c r="E182" s="1542">
        <v>33680457.329999998</v>
      </c>
      <c r="F182" s="1543">
        <v>3586091.74</v>
      </c>
      <c r="G182" s="245"/>
    </row>
    <row r="183" spans="1:7">
      <c r="A183" s="243"/>
      <c r="B183" s="1204">
        <v>51470</v>
      </c>
      <c r="C183" s="247"/>
      <c r="D183" s="1541">
        <v>2057029002.2</v>
      </c>
      <c r="E183" s="1542">
        <v>33443116.559999999</v>
      </c>
      <c r="F183" s="1543">
        <v>3536848.23</v>
      </c>
      <c r="G183" s="245"/>
    </row>
    <row r="184" spans="1:7">
      <c r="A184" s="243"/>
      <c r="B184" s="1204">
        <v>51501</v>
      </c>
      <c r="C184" s="247"/>
      <c r="D184" s="1541">
        <v>2023585885.6400001</v>
      </c>
      <c r="E184" s="1542">
        <v>33236846.949999999</v>
      </c>
      <c r="F184" s="1543">
        <v>3487289.11</v>
      </c>
      <c r="G184" s="245"/>
    </row>
    <row r="185" spans="1:7">
      <c r="A185" s="243"/>
      <c r="B185" s="1204">
        <v>51532</v>
      </c>
      <c r="C185" s="247"/>
      <c r="D185" s="1541">
        <v>1990349038.6900001</v>
      </c>
      <c r="E185" s="1542">
        <v>33029675.899999999</v>
      </c>
      <c r="F185" s="1543">
        <v>3438643.71</v>
      </c>
      <c r="G185" s="245"/>
    </row>
    <row r="186" spans="1:7">
      <c r="A186" s="243"/>
      <c r="B186" s="1204">
        <v>51560</v>
      </c>
      <c r="C186" s="247"/>
      <c r="D186" s="1541">
        <v>1957319362.79</v>
      </c>
      <c r="E186" s="1542">
        <v>32768928.48</v>
      </c>
      <c r="F186" s="1543">
        <v>3389742.12</v>
      </c>
      <c r="G186" s="245"/>
    </row>
    <row r="187" spans="1:7">
      <c r="A187" s="243"/>
      <c r="B187" s="1204">
        <v>51591</v>
      </c>
      <c r="C187" s="247"/>
      <c r="D187" s="1541">
        <v>1924550434.3099999</v>
      </c>
      <c r="E187" s="1542">
        <v>32584619.82</v>
      </c>
      <c r="F187" s="1543">
        <v>3340088.86</v>
      </c>
      <c r="G187" s="245"/>
    </row>
    <row r="188" spans="1:7">
      <c r="A188" s="243"/>
      <c r="B188" s="1204">
        <v>51621</v>
      </c>
      <c r="C188" s="247"/>
      <c r="D188" s="1541">
        <v>1891965814.49</v>
      </c>
      <c r="E188" s="1542">
        <v>32399923.739999998</v>
      </c>
      <c r="F188" s="1543">
        <v>3292661.49</v>
      </c>
      <c r="G188" s="245"/>
    </row>
    <row r="189" spans="1:7">
      <c r="A189" s="243"/>
      <c r="B189" s="1204">
        <v>51652</v>
      </c>
      <c r="C189" s="247"/>
      <c r="D189" s="1541">
        <v>1859565890.75</v>
      </c>
      <c r="E189" s="1542">
        <v>32164251.239999998</v>
      </c>
      <c r="F189" s="1543">
        <v>3243942.13</v>
      </c>
      <c r="G189" s="245"/>
    </row>
    <row r="190" spans="1:7">
      <c r="A190" s="243"/>
      <c r="B190" s="1204">
        <v>51682</v>
      </c>
      <c r="C190" s="247"/>
      <c r="D190" s="1541">
        <v>1827401639.51</v>
      </c>
      <c r="E190" s="1542">
        <v>31947484.16</v>
      </c>
      <c r="F190" s="1543">
        <v>3196094.76</v>
      </c>
      <c r="G190" s="245"/>
    </row>
    <row r="191" spans="1:7">
      <c r="A191" s="243"/>
      <c r="B191" s="1204">
        <v>51713</v>
      </c>
      <c r="C191" s="247"/>
      <c r="D191" s="1541">
        <v>1795454155.3499999</v>
      </c>
      <c r="E191" s="1542">
        <v>31715463.629999999</v>
      </c>
      <c r="F191" s="1543">
        <v>3148251.8</v>
      </c>
      <c r="G191" s="245"/>
    </row>
    <row r="192" spans="1:7">
      <c r="A192" s="243"/>
      <c r="B192" s="1204">
        <v>51744</v>
      </c>
      <c r="C192" s="247"/>
      <c r="D192" s="1541">
        <v>1763738691.72</v>
      </c>
      <c r="E192" s="1542">
        <v>31391972.940000001</v>
      </c>
      <c r="F192" s="1543">
        <v>3100148.24</v>
      </c>
      <c r="G192" s="245"/>
    </row>
    <row r="193" spans="1:7">
      <c r="A193" s="243"/>
      <c r="B193" s="1204">
        <v>51774</v>
      </c>
      <c r="C193" s="247"/>
      <c r="D193" s="1541">
        <v>1732346718.78</v>
      </c>
      <c r="E193" s="1542">
        <v>31072714.789999999</v>
      </c>
      <c r="F193" s="1543">
        <v>3052772.27</v>
      </c>
      <c r="G193" s="245"/>
    </row>
    <row r="194" spans="1:7">
      <c r="A194" s="243"/>
      <c r="B194" s="1204">
        <v>51805</v>
      </c>
      <c r="C194" s="247"/>
      <c r="D194" s="1541">
        <v>1701274003.99</v>
      </c>
      <c r="E194" s="1542">
        <v>30788883.129999999</v>
      </c>
      <c r="F194" s="1543">
        <v>3005318.9</v>
      </c>
      <c r="G194" s="245"/>
    </row>
    <row r="195" spans="1:7">
      <c r="A195" s="243"/>
      <c r="B195" s="1204">
        <v>51835</v>
      </c>
      <c r="C195" s="247"/>
      <c r="D195" s="1541">
        <v>1670485120.8599999</v>
      </c>
      <c r="E195" s="1542">
        <v>30449483.949999999</v>
      </c>
      <c r="F195" s="1543">
        <v>2958353.12</v>
      </c>
      <c r="G195" s="245"/>
    </row>
    <row r="196" spans="1:7">
      <c r="A196" s="243"/>
      <c r="B196" s="1204">
        <v>51866</v>
      </c>
      <c r="C196" s="247"/>
      <c r="D196" s="1541">
        <v>1640035636.9100001</v>
      </c>
      <c r="E196" s="1542">
        <v>30066037.600000001</v>
      </c>
      <c r="F196" s="1543">
        <v>2911510.61</v>
      </c>
      <c r="G196" s="245"/>
    </row>
    <row r="197" spans="1:7">
      <c r="A197" s="243"/>
      <c r="B197" s="1204">
        <v>51897</v>
      </c>
      <c r="C197" s="247"/>
      <c r="D197" s="1541">
        <v>1609969599.3099999</v>
      </c>
      <c r="E197" s="1542">
        <v>29776935.84</v>
      </c>
      <c r="F197" s="1543">
        <v>2865233.87</v>
      </c>
      <c r="G197" s="245"/>
    </row>
    <row r="198" spans="1:7">
      <c r="A198" s="243"/>
      <c r="B198" s="1204">
        <v>51925</v>
      </c>
      <c r="C198" s="247"/>
      <c r="D198" s="1541">
        <v>1580192663.47</v>
      </c>
      <c r="E198" s="1542">
        <v>29474228.52</v>
      </c>
      <c r="F198" s="1543">
        <v>2819269.42</v>
      </c>
      <c r="G198" s="245"/>
    </row>
    <row r="199" spans="1:7">
      <c r="A199" s="243"/>
      <c r="B199" s="1204">
        <v>51956</v>
      </c>
      <c r="C199" s="247"/>
      <c r="D199" s="1541">
        <v>1550718434.95</v>
      </c>
      <c r="E199" s="1542">
        <v>29219430.039999999</v>
      </c>
      <c r="F199" s="1543">
        <v>2772397.1</v>
      </c>
      <c r="G199" s="245"/>
    </row>
    <row r="200" spans="1:7">
      <c r="A200" s="243"/>
      <c r="B200" s="1204">
        <v>51986</v>
      </c>
      <c r="C200" s="247"/>
      <c r="D200" s="1541">
        <v>1521499004.9100001</v>
      </c>
      <c r="E200" s="1542">
        <v>28941987.579999998</v>
      </c>
      <c r="F200" s="1543">
        <v>2727155.1</v>
      </c>
      <c r="G200" s="245"/>
    </row>
    <row r="201" spans="1:7">
      <c r="A201" s="243"/>
      <c r="B201" s="1204">
        <v>52017</v>
      </c>
      <c r="C201" s="247"/>
      <c r="D201" s="1541">
        <v>1492557017.3299999</v>
      </c>
      <c r="E201" s="1542">
        <v>28662824.329999998</v>
      </c>
      <c r="F201" s="1543">
        <v>2681293.0499999998</v>
      </c>
      <c r="G201" s="245"/>
    </row>
    <row r="202" spans="1:7">
      <c r="A202" s="243"/>
      <c r="B202" s="1204">
        <v>52047</v>
      </c>
      <c r="C202" s="247"/>
      <c r="D202" s="1541">
        <v>1463894193</v>
      </c>
      <c r="E202" s="1542">
        <v>28382634.899999999</v>
      </c>
      <c r="F202" s="1543">
        <v>2635874.37</v>
      </c>
      <c r="G202" s="245"/>
    </row>
    <row r="203" spans="1:7">
      <c r="A203" s="243"/>
      <c r="B203" s="1204">
        <v>52078</v>
      </c>
      <c r="C203" s="247"/>
      <c r="D203" s="1541">
        <v>1435511558.0999999</v>
      </c>
      <c r="E203" s="1542">
        <v>28099473.510000002</v>
      </c>
      <c r="F203" s="1543">
        <v>2590715.2200000002</v>
      </c>
      <c r="G203" s="245"/>
    </row>
    <row r="204" spans="1:7">
      <c r="A204" s="243"/>
      <c r="B204" s="1204">
        <v>52109</v>
      </c>
      <c r="C204" s="247"/>
      <c r="D204" s="1541">
        <v>1407412084.5899999</v>
      </c>
      <c r="E204" s="1542">
        <v>27784780.030000001</v>
      </c>
      <c r="F204" s="1543">
        <v>2545951.16</v>
      </c>
      <c r="G204" s="245"/>
    </row>
    <row r="205" spans="1:7">
      <c r="A205" s="243"/>
      <c r="B205" s="1204">
        <v>52139</v>
      </c>
      <c r="C205" s="247"/>
      <c r="D205" s="1541">
        <v>1379627304.5599999</v>
      </c>
      <c r="E205" s="1542">
        <v>27477866.359999999</v>
      </c>
      <c r="F205" s="1543">
        <v>2501494.2400000002</v>
      </c>
      <c r="G205" s="245"/>
    </row>
    <row r="206" spans="1:7">
      <c r="A206" s="243"/>
      <c r="B206" s="1204">
        <v>52170</v>
      </c>
      <c r="C206" s="247"/>
      <c r="D206" s="1541">
        <v>1352149438.2</v>
      </c>
      <c r="E206" s="1542">
        <v>27233650.059999999</v>
      </c>
      <c r="F206" s="1543">
        <v>2457121.46</v>
      </c>
      <c r="G206" s="245"/>
    </row>
    <row r="207" spans="1:7">
      <c r="A207" s="243"/>
      <c r="B207" s="1204">
        <v>52200</v>
      </c>
      <c r="C207" s="247"/>
      <c r="D207" s="1541">
        <v>1324915788.1400001</v>
      </c>
      <c r="E207" s="1542">
        <v>26959056.59</v>
      </c>
      <c r="F207" s="1543">
        <v>2413153.1800000002</v>
      </c>
      <c r="G207" s="245"/>
    </row>
    <row r="208" spans="1:7">
      <c r="A208" s="243"/>
      <c r="B208" s="1204">
        <v>52231</v>
      </c>
      <c r="C208" s="247"/>
      <c r="D208" s="1541">
        <v>1297956731.55</v>
      </c>
      <c r="E208" s="1542">
        <v>26663213.32</v>
      </c>
      <c r="F208" s="1543">
        <v>2369321.02</v>
      </c>
      <c r="G208" s="245"/>
    </row>
    <row r="209" spans="1:7">
      <c r="A209" s="243"/>
      <c r="B209" s="1204">
        <v>52262</v>
      </c>
      <c r="C209" s="247"/>
      <c r="D209" s="1541">
        <v>1271293518.23</v>
      </c>
      <c r="E209" s="1542">
        <v>26364070.170000002</v>
      </c>
      <c r="F209" s="1543">
        <v>2325847.8199999998</v>
      </c>
      <c r="G209" s="245"/>
    </row>
    <row r="210" spans="1:7">
      <c r="A210" s="243"/>
      <c r="B210" s="1204">
        <v>52290</v>
      </c>
      <c r="C210" s="247"/>
      <c r="D210" s="1541">
        <v>1244929448.0599999</v>
      </c>
      <c r="E210" s="1542">
        <v>26038719.32</v>
      </c>
      <c r="F210" s="1543">
        <v>2282798.19</v>
      </c>
      <c r="G210" s="245"/>
    </row>
    <row r="211" spans="1:7">
      <c r="A211" s="243"/>
      <c r="B211" s="1204">
        <v>52321</v>
      </c>
      <c r="C211" s="247"/>
      <c r="D211" s="1541">
        <v>1218890728.74</v>
      </c>
      <c r="E211" s="1542">
        <v>25823274.219999999</v>
      </c>
      <c r="F211" s="1543">
        <v>2239994.9900000002</v>
      </c>
      <c r="G211" s="245"/>
    </row>
    <row r="212" spans="1:7">
      <c r="A212" s="243"/>
      <c r="B212" s="1204">
        <v>52351</v>
      </c>
      <c r="C212" s="247"/>
      <c r="D212" s="1541">
        <v>1193067454.52</v>
      </c>
      <c r="E212" s="1542">
        <v>25528191.030000001</v>
      </c>
      <c r="F212" s="1543">
        <v>2197934.04</v>
      </c>
      <c r="G212" s="245"/>
    </row>
    <row r="213" spans="1:7">
      <c r="A213" s="243"/>
      <c r="B213" s="1204">
        <v>52382</v>
      </c>
      <c r="C213" s="247"/>
      <c r="D213" s="1541">
        <v>1167539263.49</v>
      </c>
      <c r="E213" s="1542">
        <v>25212964.850000001</v>
      </c>
      <c r="F213" s="1543">
        <v>2155624.8199999998</v>
      </c>
      <c r="G213" s="245"/>
    </row>
    <row r="214" spans="1:7">
      <c r="A214" s="243"/>
      <c r="B214" s="1204">
        <v>52412</v>
      </c>
      <c r="C214" s="247"/>
      <c r="D214" s="1541">
        <v>1142326298.6400001</v>
      </c>
      <c r="E214" s="1542">
        <v>24954084.170000002</v>
      </c>
      <c r="F214" s="1543">
        <v>2114152.0099999998</v>
      </c>
      <c r="G214" s="245"/>
    </row>
    <row r="215" spans="1:7">
      <c r="A215" s="243"/>
      <c r="B215" s="1204">
        <v>52443</v>
      </c>
      <c r="C215" s="247"/>
      <c r="D215" s="1541">
        <v>1117372214.47</v>
      </c>
      <c r="E215" s="1542">
        <v>24763628.43</v>
      </c>
      <c r="F215" s="1543">
        <v>2072740.04</v>
      </c>
      <c r="G215" s="245"/>
    </row>
    <row r="216" spans="1:7">
      <c r="A216" s="243"/>
      <c r="B216" s="1204">
        <v>52474</v>
      </c>
      <c r="C216" s="247"/>
      <c r="D216" s="1541">
        <v>1092608586.04</v>
      </c>
      <c r="E216" s="1542">
        <v>24527873.07</v>
      </c>
      <c r="F216" s="1543">
        <v>2031663.36</v>
      </c>
      <c r="G216" s="245"/>
    </row>
    <row r="217" spans="1:7">
      <c r="A217" s="243"/>
      <c r="B217" s="1204">
        <v>52504</v>
      </c>
      <c r="C217" s="247"/>
      <c r="D217" s="1541">
        <v>1068080712.97</v>
      </c>
      <c r="E217" s="1542">
        <v>24247125.800000001</v>
      </c>
      <c r="F217" s="1543">
        <v>1990982.24</v>
      </c>
      <c r="G217" s="245"/>
    </row>
    <row r="218" spans="1:7">
      <c r="A218" s="243"/>
      <c r="B218" s="1204">
        <v>52535</v>
      </c>
      <c r="C218" s="247"/>
      <c r="D218" s="1541">
        <v>1043833587.17</v>
      </c>
      <c r="E218" s="1542">
        <v>24029632.620000001</v>
      </c>
      <c r="F218" s="1543">
        <v>1950784.51</v>
      </c>
      <c r="G218" s="245"/>
    </row>
    <row r="219" spans="1:7">
      <c r="A219" s="243"/>
      <c r="B219" s="1204">
        <v>52565</v>
      </c>
      <c r="C219" s="247"/>
      <c r="D219" s="1541">
        <v>1019803954.55</v>
      </c>
      <c r="E219" s="1542">
        <v>23824649.57</v>
      </c>
      <c r="F219" s="1543">
        <v>1910787.1</v>
      </c>
      <c r="G219" s="245"/>
    </row>
    <row r="220" spans="1:7">
      <c r="A220" s="243"/>
      <c r="B220" s="1204">
        <v>52596</v>
      </c>
      <c r="C220" s="247"/>
      <c r="D220" s="1541">
        <v>995979304.98000002</v>
      </c>
      <c r="E220" s="1542">
        <v>23588987.699999999</v>
      </c>
      <c r="F220" s="1543">
        <v>1871125.59</v>
      </c>
      <c r="G220" s="245"/>
    </row>
    <row r="221" spans="1:7">
      <c r="A221" s="243"/>
      <c r="B221" s="1204">
        <v>52627</v>
      </c>
      <c r="C221" s="247"/>
      <c r="D221" s="1541">
        <v>972390317.27999997</v>
      </c>
      <c r="E221" s="1542">
        <v>23368433.489999998</v>
      </c>
      <c r="F221" s="1543">
        <v>1831879.18</v>
      </c>
      <c r="G221" s="245"/>
    </row>
    <row r="222" spans="1:7">
      <c r="A222" s="243"/>
      <c r="B222" s="1204">
        <v>52656</v>
      </c>
      <c r="C222" s="247"/>
      <c r="D222" s="1541">
        <v>949021883.78999996</v>
      </c>
      <c r="E222" s="1542">
        <v>23128967.649999999</v>
      </c>
      <c r="F222" s="1543">
        <v>1793075.88</v>
      </c>
      <c r="G222" s="245"/>
    </row>
    <row r="223" spans="1:7">
      <c r="A223" s="243"/>
      <c r="B223" s="1204">
        <v>52687</v>
      </c>
      <c r="C223" s="247"/>
      <c r="D223" s="1541">
        <v>925892916.13999999</v>
      </c>
      <c r="E223" s="1542">
        <v>22958065.219999999</v>
      </c>
      <c r="F223" s="1543">
        <v>1754391.14</v>
      </c>
      <c r="G223" s="245"/>
    </row>
    <row r="224" spans="1:7">
      <c r="A224" s="243"/>
      <c r="B224" s="1204">
        <v>52717</v>
      </c>
      <c r="C224" s="247"/>
      <c r="D224" s="1541">
        <v>902934850.91999996</v>
      </c>
      <c r="E224" s="1542">
        <v>22733809.420000002</v>
      </c>
      <c r="F224" s="1543">
        <v>1716042.55</v>
      </c>
      <c r="G224" s="245"/>
    </row>
    <row r="225" spans="1:7">
      <c r="A225" s="243"/>
      <c r="B225" s="1204">
        <v>52748</v>
      </c>
      <c r="C225" s="247"/>
      <c r="D225" s="1541">
        <v>880201041.5</v>
      </c>
      <c r="E225" s="1542">
        <v>22470029.460000001</v>
      </c>
      <c r="F225" s="1543">
        <v>1678044.8</v>
      </c>
      <c r="G225" s="245"/>
    </row>
    <row r="226" spans="1:7">
      <c r="A226" s="243"/>
      <c r="B226" s="1204">
        <v>52778</v>
      </c>
      <c r="C226" s="247"/>
      <c r="D226" s="1541">
        <v>857731012.03999996</v>
      </c>
      <c r="E226" s="1542">
        <v>22194423.82</v>
      </c>
      <c r="F226" s="1543">
        <v>1640604.38</v>
      </c>
      <c r="G226" s="245"/>
    </row>
    <row r="227" spans="1:7">
      <c r="A227" s="243"/>
      <c r="B227" s="1204">
        <v>52809</v>
      </c>
      <c r="C227" s="247"/>
      <c r="D227" s="1541">
        <v>835536588.22000003</v>
      </c>
      <c r="E227" s="1542">
        <v>21916650.260000002</v>
      </c>
      <c r="F227" s="1543">
        <v>1603592.23</v>
      </c>
      <c r="G227" s="245"/>
    </row>
    <row r="228" spans="1:7">
      <c r="A228" s="243"/>
      <c r="B228" s="1204">
        <v>52840</v>
      </c>
      <c r="C228" s="247"/>
      <c r="D228" s="1541">
        <v>813619937.96000004</v>
      </c>
      <c r="E228" s="1542">
        <v>21577982.079999998</v>
      </c>
      <c r="F228" s="1543">
        <v>1567102.98</v>
      </c>
      <c r="G228" s="245"/>
    </row>
    <row r="229" spans="1:7">
      <c r="A229" s="243"/>
      <c r="B229" s="1204">
        <v>52870</v>
      </c>
      <c r="C229" s="247"/>
      <c r="D229" s="1541">
        <v>792041955.88</v>
      </c>
      <c r="E229" s="1542">
        <v>21177507.18</v>
      </c>
      <c r="F229" s="1543">
        <v>1531116.76</v>
      </c>
      <c r="G229" s="245"/>
    </row>
    <row r="230" spans="1:7">
      <c r="A230" s="243"/>
      <c r="B230" s="1204">
        <v>52901</v>
      </c>
      <c r="C230" s="247"/>
      <c r="D230" s="1541">
        <v>770864448.70000005</v>
      </c>
      <c r="E230" s="1542">
        <v>20876727.09</v>
      </c>
      <c r="F230" s="1543">
        <v>1495896.04</v>
      </c>
      <c r="G230" s="245"/>
    </row>
    <row r="231" spans="1:7">
      <c r="A231" s="243"/>
      <c r="B231" s="1204">
        <v>52931</v>
      </c>
      <c r="C231" s="247"/>
      <c r="D231" s="1541">
        <v>749987721.61000001</v>
      </c>
      <c r="E231" s="1542">
        <v>20546527.600000001</v>
      </c>
      <c r="F231" s="1543">
        <v>1460984.79</v>
      </c>
      <c r="G231" s="245"/>
    </row>
    <row r="232" spans="1:7">
      <c r="A232" s="243"/>
      <c r="B232" s="1204">
        <v>52962</v>
      </c>
      <c r="C232" s="247"/>
      <c r="D232" s="1541">
        <v>729441194.00999999</v>
      </c>
      <c r="E232" s="1542">
        <v>20145809.27</v>
      </c>
      <c r="F232" s="1543">
        <v>1426711.19</v>
      </c>
      <c r="G232" s="245"/>
    </row>
    <row r="233" spans="1:7">
      <c r="A233" s="243"/>
      <c r="B233" s="1204">
        <v>52993</v>
      </c>
      <c r="C233" s="247"/>
      <c r="D233" s="1541">
        <v>709295384.74000001</v>
      </c>
      <c r="E233" s="1542">
        <v>19828713.899999999</v>
      </c>
      <c r="F233" s="1543">
        <v>1392995.87</v>
      </c>
      <c r="G233" s="245"/>
    </row>
    <row r="234" spans="1:7">
      <c r="A234" s="243"/>
      <c r="B234" s="1204">
        <v>53021</v>
      </c>
      <c r="C234" s="247"/>
      <c r="D234" s="1541">
        <v>689466670.84000003</v>
      </c>
      <c r="E234" s="1542">
        <v>19411703.539999999</v>
      </c>
      <c r="F234" s="1543">
        <v>1359846.16</v>
      </c>
      <c r="G234" s="245"/>
    </row>
    <row r="235" spans="1:7">
      <c r="A235" s="243"/>
      <c r="B235" s="1204">
        <v>53052</v>
      </c>
      <c r="C235" s="247"/>
      <c r="D235" s="1541">
        <v>670054967.29999995</v>
      </c>
      <c r="E235" s="1542">
        <v>19079870.16</v>
      </c>
      <c r="F235" s="1543">
        <v>1327037.75</v>
      </c>
      <c r="G235" s="245"/>
    </row>
    <row r="236" spans="1:7">
      <c r="A236" s="243"/>
      <c r="B236" s="1204">
        <v>53082</v>
      </c>
      <c r="C236" s="247"/>
      <c r="D236" s="1541">
        <v>650975097.13999999</v>
      </c>
      <c r="E236" s="1542">
        <v>18804333.91</v>
      </c>
      <c r="F236" s="1543">
        <v>1295009.97</v>
      </c>
      <c r="G236" s="245"/>
    </row>
    <row r="237" spans="1:7">
      <c r="A237" s="243"/>
      <c r="B237" s="1204">
        <v>53113</v>
      </c>
      <c r="C237" s="247"/>
      <c r="D237" s="1541">
        <v>632170763.23000002</v>
      </c>
      <c r="E237" s="1542">
        <v>18543970.739999998</v>
      </c>
      <c r="F237" s="1543">
        <v>1263221.67</v>
      </c>
      <c r="G237" s="245"/>
    </row>
    <row r="238" spans="1:7">
      <c r="A238" s="243"/>
      <c r="B238" s="1204">
        <v>53143</v>
      </c>
      <c r="C238" s="247"/>
      <c r="D238" s="1541">
        <v>613626792.49000001</v>
      </c>
      <c r="E238" s="1542">
        <v>18244902.829999998</v>
      </c>
      <c r="F238" s="1543">
        <v>1231961.3500000001</v>
      </c>
      <c r="G238" s="245"/>
    </row>
    <row r="239" spans="1:7">
      <c r="A239" s="243">
        <v>226</v>
      </c>
      <c r="B239" s="1204">
        <v>53174</v>
      </c>
      <c r="C239" s="247"/>
      <c r="D239" s="1541">
        <v>595381889.65999997</v>
      </c>
      <c r="E239" s="1542">
        <v>17913073.460000001</v>
      </c>
      <c r="F239" s="1543">
        <v>1201206.0900000001</v>
      </c>
      <c r="G239" s="245"/>
    </row>
    <row r="240" spans="1:7">
      <c r="B240" s="1204">
        <v>53205</v>
      </c>
      <c r="C240" s="247"/>
      <c r="D240" s="1541">
        <v>577468816.20000005</v>
      </c>
      <c r="E240" s="1542">
        <v>17577616.050000001</v>
      </c>
      <c r="F240" s="1543">
        <v>1171052.1000000001</v>
      </c>
    </row>
    <row r="241" spans="2:6">
      <c r="B241" s="1204">
        <v>53235</v>
      </c>
      <c r="C241" s="247"/>
      <c r="D241" s="1541">
        <v>559891200.14999998</v>
      </c>
      <c r="E241" s="1542">
        <v>17287150.260000002</v>
      </c>
      <c r="F241" s="1543">
        <v>1141357.95</v>
      </c>
    </row>
    <row r="242" spans="2:6">
      <c r="B242" s="1204">
        <v>53266</v>
      </c>
      <c r="C242" s="247"/>
      <c r="D242" s="1541">
        <v>542604049.88999999</v>
      </c>
      <c r="E242" s="1542">
        <v>17103008.449999999</v>
      </c>
      <c r="F242" s="1543">
        <v>1112278.54</v>
      </c>
    </row>
    <row r="243" spans="2:6">
      <c r="B243" s="1204">
        <v>53296</v>
      </c>
      <c r="C243" s="247"/>
      <c r="D243" s="1541">
        <v>525501041.44</v>
      </c>
      <c r="E243" s="1542">
        <v>16934571.629999999</v>
      </c>
      <c r="F243" s="1543">
        <v>1083408.1000000001</v>
      </c>
    </row>
    <row r="244" spans="2:6">
      <c r="B244" s="1204">
        <v>53327</v>
      </c>
      <c r="C244" s="247"/>
      <c r="D244" s="1541">
        <v>508566469.81</v>
      </c>
      <c r="E244" s="1542">
        <v>16765311.9</v>
      </c>
      <c r="F244" s="1543">
        <v>1054746.28</v>
      </c>
    </row>
    <row r="245" spans="2:6">
      <c r="B245" s="1204">
        <v>53358</v>
      </c>
      <c r="C245" s="247"/>
      <c r="D245" s="1541">
        <v>491801157.91000003</v>
      </c>
      <c r="E245" s="1542">
        <v>16608734.18</v>
      </c>
      <c r="F245" s="1543">
        <v>1026305.23</v>
      </c>
    </row>
    <row r="246" spans="2:6">
      <c r="B246" s="1204">
        <v>53386</v>
      </c>
      <c r="C246" s="247"/>
      <c r="D246" s="1541">
        <v>475192423.73000002</v>
      </c>
      <c r="E246" s="1542">
        <v>16473656.75</v>
      </c>
      <c r="F246" s="1543">
        <v>997916.27</v>
      </c>
    </row>
    <row r="247" spans="2:6">
      <c r="B247" s="1204">
        <v>53417</v>
      </c>
      <c r="C247" s="247"/>
      <c r="D247" s="1541">
        <v>458718766.98000002</v>
      </c>
      <c r="E247" s="1542">
        <v>16339337.99</v>
      </c>
      <c r="F247" s="1543">
        <v>969834.61</v>
      </c>
    </row>
    <row r="248" spans="2:6">
      <c r="B248" s="1204">
        <v>53447</v>
      </c>
      <c r="C248" s="247"/>
      <c r="D248" s="1541">
        <v>442379428.99000001</v>
      </c>
      <c r="E248" s="1542">
        <v>16217621.460000001</v>
      </c>
      <c r="F248" s="1543">
        <v>941851.04</v>
      </c>
    </row>
    <row r="249" spans="2:6">
      <c r="B249" s="1204">
        <v>53478</v>
      </c>
      <c r="C249" s="247"/>
      <c r="D249" s="1541">
        <v>426161807.52999997</v>
      </c>
      <c r="E249" s="1542">
        <v>16035131.07</v>
      </c>
      <c r="F249" s="1543">
        <v>913569.84</v>
      </c>
    </row>
    <row r="250" spans="2:6">
      <c r="B250" s="1204">
        <v>53508</v>
      </c>
      <c r="C250" s="247"/>
      <c r="D250" s="1541">
        <v>410126676.45999998</v>
      </c>
      <c r="E250" s="1542">
        <v>15878528.960000001</v>
      </c>
      <c r="F250" s="1543">
        <v>885903.25</v>
      </c>
    </row>
    <row r="251" spans="2:6">
      <c r="B251" s="1204">
        <v>53539</v>
      </c>
      <c r="C251" s="247"/>
      <c r="D251" s="1541">
        <v>394248147.5</v>
      </c>
      <c r="E251" s="1542">
        <v>15637474.93</v>
      </c>
      <c r="F251" s="1543">
        <v>858235.92</v>
      </c>
    </row>
    <row r="252" spans="2:6">
      <c r="B252" s="1204">
        <v>53570</v>
      </c>
      <c r="C252" s="247"/>
      <c r="D252" s="1541">
        <v>378610672.56999999</v>
      </c>
      <c r="E252" s="1542">
        <v>15372794.65</v>
      </c>
      <c r="F252" s="1543">
        <v>830540.01</v>
      </c>
    </row>
    <row r="253" spans="2:6">
      <c r="B253" s="1204">
        <v>53600</v>
      </c>
      <c r="C253" s="247"/>
      <c r="D253" s="1541">
        <v>363237877.92000002</v>
      </c>
      <c r="E253" s="1542">
        <v>14936726.869999999</v>
      </c>
      <c r="F253" s="1543">
        <v>803457.57</v>
      </c>
    </row>
    <row r="254" spans="2:6">
      <c r="B254" s="1204">
        <v>53631</v>
      </c>
      <c r="C254" s="247"/>
      <c r="D254" s="1541">
        <v>348301151.05000001</v>
      </c>
      <c r="E254" s="1542">
        <v>14600435.66</v>
      </c>
      <c r="F254" s="1543">
        <v>776599.57</v>
      </c>
    </row>
    <row r="255" spans="2:6">
      <c r="B255" s="1204">
        <v>53661</v>
      </c>
      <c r="C255" s="247"/>
      <c r="D255" s="1541">
        <v>333700715.38999999</v>
      </c>
      <c r="E255" s="1542">
        <v>14213565.26</v>
      </c>
      <c r="F255" s="1543">
        <v>750107.37</v>
      </c>
    </row>
    <row r="256" spans="2:6">
      <c r="B256" s="1204">
        <v>53692</v>
      </c>
      <c r="C256" s="247"/>
      <c r="D256" s="1541">
        <v>319487150.13</v>
      </c>
      <c r="E256" s="1542">
        <v>13837808.5</v>
      </c>
      <c r="F256" s="1543">
        <v>723998.39</v>
      </c>
    </row>
    <row r="257" spans="2:6">
      <c r="B257" s="1204">
        <v>53723</v>
      </c>
      <c r="C257" s="247"/>
      <c r="D257" s="1541">
        <v>305649341.63</v>
      </c>
      <c r="E257" s="1542">
        <v>13510178.779999999</v>
      </c>
      <c r="F257" s="1543">
        <v>697935.42</v>
      </c>
    </row>
    <row r="258" spans="2:6">
      <c r="B258" s="1204">
        <v>53751</v>
      </c>
      <c r="C258" s="247"/>
      <c r="D258" s="1541">
        <v>292139162.85000002</v>
      </c>
      <c r="E258" s="1542">
        <v>13146524.59</v>
      </c>
      <c r="F258" s="1543">
        <v>672408.22</v>
      </c>
    </row>
    <row r="259" spans="2:6">
      <c r="B259" s="1204">
        <v>53782</v>
      </c>
      <c r="C259" s="247"/>
      <c r="D259" s="1541">
        <v>278992638.25999999</v>
      </c>
      <c r="E259" s="1542">
        <v>12835708.310000001</v>
      </c>
      <c r="F259" s="1543">
        <v>647201.81000000006</v>
      </c>
    </row>
    <row r="260" spans="2:6">
      <c r="B260" s="1204">
        <v>53812</v>
      </c>
      <c r="C260" s="247"/>
      <c r="D260" s="1541">
        <v>266156929.94999999</v>
      </c>
      <c r="E260" s="1542">
        <v>12528084.689999999</v>
      </c>
      <c r="F260" s="1543">
        <v>622112.77</v>
      </c>
    </row>
    <row r="261" spans="2:6">
      <c r="B261" s="1204">
        <v>53843</v>
      </c>
      <c r="C261" s="247"/>
      <c r="D261" s="1541">
        <v>253628845.25999999</v>
      </c>
      <c r="E261" s="1542">
        <v>12165793.01</v>
      </c>
      <c r="F261" s="1543">
        <v>597155.48</v>
      </c>
    </row>
    <row r="262" spans="2:6">
      <c r="B262" s="1204">
        <v>53873</v>
      </c>
      <c r="C262" s="247"/>
      <c r="D262" s="1541">
        <v>241463052.25</v>
      </c>
      <c r="E262" s="1542">
        <v>11725860.9</v>
      </c>
      <c r="F262" s="1543">
        <v>572734</v>
      </c>
    </row>
    <row r="263" spans="2:6">
      <c r="B263" s="1204">
        <v>53904</v>
      </c>
      <c r="C263" s="247"/>
      <c r="D263" s="1541">
        <v>229737191.34999999</v>
      </c>
      <c r="E263" s="1542">
        <v>11259393.119999999</v>
      </c>
      <c r="F263" s="1543">
        <v>548714.48</v>
      </c>
    </row>
    <row r="264" spans="2:6">
      <c r="B264" s="1204">
        <v>53935</v>
      </c>
      <c r="C264" s="247"/>
      <c r="D264" s="1541">
        <v>218477798.22999999</v>
      </c>
      <c r="E264" s="1542">
        <v>10862183.4</v>
      </c>
      <c r="F264" s="1543">
        <v>525331.51</v>
      </c>
    </row>
    <row r="265" spans="2:6">
      <c r="B265" s="1204">
        <v>53965</v>
      </c>
      <c r="C265" s="247"/>
      <c r="D265" s="1541">
        <v>207615614.83000001</v>
      </c>
      <c r="E265" s="1542">
        <v>10382464.27</v>
      </c>
      <c r="F265" s="1543">
        <v>502020.04</v>
      </c>
    </row>
    <row r="266" spans="2:6">
      <c r="B266" s="1204">
        <v>53996</v>
      </c>
      <c r="C266" s="247"/>
      <c r="D266" s="1541">
        <v>197233150.56</v>
      </c>
      <c r="E266" s="1542">
        <v>10021599.26</v>
      </c>
      <c r="F266" s="1543">
        <v>479412.47999999998</v>
      </c>
    </row>
    <row r="267" spans="2:6">
      <c r="B267" s="1204">
        <v>54026</v>
      </c>
      <c r="C267" s="247"/>
      <c r="D267" s="1541">
        <v>187211551.30000001</v>
      </c>
      <c r="E267" s="1542">
        <v>9619901.1099999994</v>
      </c>
      <c r="F267" s="1543">
        <v>457233.52</v>
      </c>
    </row>
    <row r="268" spans="2:6">
      <c r="B268" s="1204">
        <v>54057</v>
      </c>
      <c r="C268" s="247"/>
      <c r="D268" s="1541">
        <v>177591650.19</v>
      </c>
      <c r="E268" s="1542">
        <v>9256787.5299999993</v>
      </c>
      <c r="F268" s="1543">
        <v>435570.31</v>
      </c>
    </row>
    <row r="269" spans="2:6">
      <c r="B269" s="1204">
        <v>54088</v>
      </c>
      <c r="C269" s="247"/>
      <c r="D269" s="1541">
        <v>168334862.66</v>
      </c>
      <c r="E269" s="1542">
        <v>8960361.0399999991</v>
      </c>
      <c r="F269" s="1543">
        <v>414388.6</v>
      </c>
    </row>
    <row r="270" spans="2:6">
      <c r="B270" s="1204">
        <v>54117</v>
      </c>
      <c r="C270" s="247"/>
      <c r="D270" s="1541">
        <v>159374501.62</v>
      </c>
      <c r="E270" s="1542">
        <v>8631262.1199999992</v>
      </c>
      <c r="F270" s="1543">
        <v>393626.96</v>
      </c>
    </row>
    <row r="271" spans="2:6">
      <c r="B271" s="1204">
        <v>54148</v>
      </c>
      <c r="C271" s="247"/>
      <c r="D271" s="1541">
        <v>150743239.5</v>
      </c>
      <c r="E271" s="1542">
        <v>8327997.2800000003</v>
      </c>
      <c r="F271" s="1543">
        <v>373325.96</v>
      </c>
    </row>
    <row r="272" spans="2:6">
      <c r="B272" s="1204">
        <v>54178</v>
      </c>
      <c r="C272" s="247"/>
      <c r="D272" s="1541">
        <v>142415242.22</v>
      </c>
      <c r="E272" s="1542">
        <v>8043240.9400000004</v>
      </c>
      <c r="F272" s="1543">
        <v>353504.48</v>
      </c>
    </row>
    <row r="273" spans="2:6">
      <c r="B273" s="1204">
        <v>54209</v>
      </c>
      <c r="C273" s="247"/>
      <c r="D273" s="1541">
        <v>134372001.28</v>
      </c>
      <c r="E273" s="1542">
        <v>7748910.5300000003</v>
      </c>
      <c r="F273" s="1543">
        <v>334159.49</v>
      </c>
    </row>
    <row r="274" spans="2:6">
      <c r="B274" s="1204">
        <v>54239</v>
      </c>
      <c r="C274" s="247"/>
      <c r="D274" s="1541">
        <v>126623090.75</v>
      </c>
      <c r="E274" s="1542">
        <v>7491302.3700000001</v>
      </c>
      <c r="F274" s="1543">
        <v>315359.74</v>
      </c>
    </row>
    <row r="275" spans="2:6">
      <c r="B275" s="1204">
        <v>54270</v>
      </c>
      <c r="C275" s="247"/>
      <c r="D275" s="1541">
        <v>119131788.38</v>
      </c>
      <c r="E275" s="1542">
        <v>7304239.54</v>
      </c>
      <c r="F275" s="1543">
        <v>297035.33</v>
      </c>
    </row>
    <row r="276" spans="2:6">
      <c r="B276" s="1204">
        <v>54301</v>
      </c>
      <c r="C276" s="247"/>
      <c r="D276" s="1541">
        <v>111827548.84</v>
      </c>
      <c r="E276" s="1542">
        <v>7064811.5</v>
      </c>
      <c r="F276" s="1543">
        <v>279110.82</v>
      </c>
    </row>
    <row r="277" spans="2:6">
      <c r="B277" s="1204">
        <v>54331</v>
      </c>
      <c r="C277" s="247"/>
      <c r="D277" s="1541">
        <v>104762737.34</v>
      </c>
      <c r="E277" s="1542">
        <v>6823364.6900000004</v>
      </c>
      <c r="F277" s="1543">
        <v>261619.33</v>
      </c>
    </row>
    <row r="278" spans="2:6">
      <c r="B278" s="1204">
        <v>54362</v>
      </c>
      <c r="C278" s="247"/>
      <c r="D278" s="1541">
        <v>97939372.650000006</v>
      </c>
      <c r="E278" s="1542">
        <v>6632309.1299999999</v>
      </c>
      <c r="F278" s="1543">
        <v>244695.34</v>
      </c>
    </row>
    <row r="279" spans="2:6">
      <c r="B279" s="1204">
        <v>54392</v>
      </c>
      <c r="C279" s="247"/>
      <c r="D279" s="1541">
        <v>91307063.519999996</v>
      </c>
      <c r="E279" s="1542">
        <v>6470802.0999999996</v>
      </c>
      <c r="F279" s="1543">
        <v>228181.62</v>
      </c>
    </row>
    <row r="280" spans="2:6">
      <c r="B280" s="1204">
        <v>54423</v>
      </c>
      <c r="C280" s="247"/>
      <c r="D280" s="1541">
        <v>84836261.420000002</v>
      </c>
      <c r="E280" s="1542">
        <v>6289046.3300000001</v>
      </c>
      <c r="F280" s="1543">
        <v>212029.23</v>
      </c>
    </row>
    <row r="281" spans="2:6">
      <c r="B281" s="1204">
        <v>54454</v>
      </c>
      <c r="C281" s="247"/>
      <c r="D281" s="1541">
        <v>78547215.090000004</v>
      </c>
      <c r="E281" s="1542">
        <v>6171082.5899999999</v>
      </c>
      <c r="F281" s="1543">
        <v>196247.9</v>
      </c>
    </row>
    <row r="282" spans="2:6">
      <c r="B282" s="1204">
        <v>54482</v>
      </c>
      <c r="C282" s="247"/>
      <c r="D282" s="1541">
        <v>72376132.5</v>
      </c>
      <c r="E282" s="1542">
        <v>5978876.0599999996</v>
      </c>
      <c r="F282" s="1543">
        <v>180724.54</v>
      </c>
    </row>
    <row r="283" spans="2:6">
      <c r="B283" s="1204">
        <v>54513</v>
      </c>
      <c r="C283" s="247"/>
      <c r="D283" s="1541">
        <v>66397256.439999998</v>
      </c>
      <c r="E283" s="1542">
        <v>5873484.0999999996</v>
      </c>
      <c r="F283" s="1543">
        <v>165595.75</v>
      </c>
    </row>
    <row r="284" spans="2:6">
      <c r="B284" s="1204">
        <v>54543</v>
      </c>
      <c r="C284" s="247"/>
      <c r="D284" s="1541">
        <v>60523772.340000004</v>
      </c>
      <c r="E284" s="1542">
        <v>5670701.8700000001</v>
      </c>
      <c r="F284" s="1543">
        <v>150693.35999999999</v>
      </c>
    </row>
    <row r="285" spans="2:6">
      <c r="B285" s="1204">
        <v>54574</v>
      </c>
      <c r="C285" s="247"/>
      <c r="D285" s="1541">
        <v>54853070.469999999</v>
      </c>
      <c r="E285" s="1542">
        <v>5406261.9299999997</v>
      </c>
      <c r="F285" s="1543">
        <v>136318.54999999999</v>
      </c>
    </row>
    <row r="286" spans="2:6">
      <c r="B286" s="1204">
        <v>54604</v>
      </c>
      <c r="C286" s="247"/>
      <c r="D286" s="1541">
        <v>49446808.539999999</v>
      </c>
      <c r="E286" s="1542">
        <v>5138042.0199999996</v>
      </c>
      <c r="F286" s="1543">
        <v>122635.45</v>
      </c>
    </row>
    <row r="287" spans="2:6">
      <c r="B287" s="1204">
        <v>54635</v>
      </c>
      <c r="C287" s="247"/>
      <c r="D287" s="1541">
        <v>44308766.520000003</v>
      </c>
      <c r="E287" s="1542">
        <v>4893250.5</v>
      </c>
      <c r="F287" s="1543">
        <v>109689.42</v>
      </c>
    </row>
    <row r="288" spans="2:6">
      <c r="B288" s="1204">
        <v>54666</v>
      </c>
      <c r="C288" s="247"/>
      <c r="D288" s="1541">
        <v>39415516.020000003</v>
      </c>
      <c r="E288" s="1542">
        <v>4648804.5</v>
      </c>
      <c r="F288" s="1543">
        <v>97422.71</v>
      </c>
    </row>
    <row r="289" spans="2:6">
      <c r="B289" s="1204">
        <v>54696</v>
      </c>
      <c r="C289" s="247"/>
      <c r="D289" s="1541">
        <v>34766711.520000003</v>
      </c>
      <c r="E289" s="1542">
        <v>4331558.75</v>
      </c>
      <c r="F289" s="1543">
        <v>85800.75</v>
      </c>
    </row>
    <row r="290" spans="2:6">
      <c r="B290" s="1204">
        <v>54727</v>
      </c>
      <c r="C290" s="247"/>
      <c r="D290" s="1541">
        <v>30435152.77</v>
      </c>
      <c r="E290" s="1542">
        <v>4145357.4</v>
      </c>
      <c r="F290" s="1543">
        <v>75026.429999999993</v>
      </c>
    </row>
    <row r="291" spans="2:6">
      <c r="B291" s="1204">
        <v>54757</v>
      </c>
      <c r="C291" s="247"/>
      <c r="D291" s="1541">
        <v>26289795.370000001</v>
      </c>
      <c r="E291" s="1542">
        <v>3886609.12</v>
      </c>
      <c r="F291" s="1543">
        <v>64754.02</v>
      </c>
    </row>
    <row r="292" spans="2:6">
      <c r="B292" s="1204">
        <v>54788</v>
      </c>
      <c r="C292" s="247"/>
      <c r="D292" s="1541">
        <v>22403186.25</v>
      </c>
      <c r="E292" s="1542">
        <v>3596398.12</v>
      </c>
      <c r="F292" s="1543">
        <v>55163.91</v>
      </c>
    </row>
    <row r="293" spans="2:6">
      <c r="B293" s="1204">
        <v>54819</v>
      </c>
      <c r="C293" s="247"/>
      <c r="D293" s="1541">
        <v>18806788.129999999</v>
      </c>
      <c r="E293" s="1542">
        <v>3398920.65</v>
      </c>
      <c r="F293" s="1543">
        <v>46334.13</v>
      </c>
    </row>
    <row r="294" spans="2:6">
      <c r="B294" s="1204">
        <v>54847</v>
      </c>
      <c r="C294" s="247"/>
      <c r="D294" s="1541">
        <v>15407867.48</v>
      </c>
      <c r="E294" s="1542">
        <v>3186014.22</v>
      </c>
      <c r="F294" s="1543">
        <v>37998.61</v>
      </c>
    </row>
    <row r="295" spans="2:6">
      <c r="B295" s="1204">
        <v>54878</v>
      </c>
      <c r="C295" s="247"/>
      <c r="D295" s="1541">
        <v>12221853.26</v>
      </c>
      <c r="E295" s="1542">
        <v>3017143.53</v>
      </c>
      <c r="F295" s="1543">
        <v>30169.3</v>
      </c>
    </row>
    <row r="296" spans="2:6">
      <c r="B296" s="1204">
        <v>54908</v>
      </c>
      <c r="C296" s="247"/>
      <c r="D296" s="1541">
        <v>9204709.7300000004</v>
      </c>
      <c r="E296" s="1542">
        <v>2771828.17</v>
      </c>
      <c r="F296" s="1543">
        <v>22736.16</v>
      </c>
    </row>
    <row r="297" spans="2:6">
      <c r="B297" s="1204">
        <v>54939</v>
      </c>
      <c r="C297" s="247"/>
      <c r="D297" s="1541">
        <v>6432881.5599999996</v>
      </c>
      <c r="E297" s="1542">
        <v>2334394</v>
      </c>
      <c r="F297" s="1543">
        <v>15888.28</v>
      </c>
    </row>
    <row r="298" spans="2:6">
      <c r="B298" s="1204">
        <v>54969</v>
      </c>
      <c r="C298" s="247"/>
      <c r="D298" s="1541">
        <v>4098487.56</v>
      </c>
      <c r="E298" s="1542">
        <v>1797544.86</v>
      </c>
      <c r="F298" s="1543">
        <v>10121.56</v>
      </c>
    </row>
    <row r="299" spans="2:6">
      <c r="B299" s="1204">
        <v>55000</v>
      </c>
      <c r="C299" s="247"/>
      <c r="D299" s="1541">
        <v>2300942.7000000002</v>
      </c>
      <c r="E299" s="1542">
        <v>1291785.31</v>
      </c>
      <c r="F299" s="1543">
        <v>5672.78</v>
      </c>
    </row>
    <row r="300" spans="2:6">
      <c r="B300" s="1204">
        <v>55031</v>
      </c>
      <c r="C300" s="247"/>
      <c r="D300" s="1541">
        <v>1009157.39</v>
      </c>
      <c r="E300" s="1542">
        <v>660853.89</v>
      </c>
      <c r="F300" s="1543">
        <v>2455.35</v>
      </c>
    </row>
    <row r="301" spans="2:6">
      <c r="B301" s="1204">
        <v>55061</v>
      </c>
      <c r="C301" s="247"/>
      <c r="D301" s="1541">
        <v>348303.5</v>
      </c>
      <c r="E301" s="1542">
        <v>243511.88</v>
      </c>
      <c r="F301" s="1543">
        <v>803.59</v>
      </c>
    </row>
    <row r="302" spans="2:6">
      <c r="B302" s="1204">
        <v>55092</v>
      </c>
      <c r="C302" s="247"/>
      <c r="D302" s="1541">
        <v>104791.62</v>
      </c>
      <c r="E302" s="1542">
        <v>20160.419999999998</v>
      </c>
      <c r="F302" s="1543">
        <v>201.87</v>
      </c>
    </row>
    <row r="303" spans="2:6">
      <c r="B303" s="1204">
        <v>55122</v>
      </c>
      <c r="C303" s="247"/>
      <c r="D303" s="1541">
        <v>84631.2</v>
      </c>
      <c r="E303" s="1542">
        <v>17975.189999999999</v>
      </c>
      <c r="F303" s="1543">
        <v>163.54</v>
      </c>
    </row>
    <row r="304" spans="2:6">
      <c r="B304" s="1204">
        <v>55153</v>
      </c>
      <c r="C304" s="247"/>
      <c r="D304" s="1541">
        <v>66656.009999999995</v>
      </c>
      <c r="E304" s="1542">
        <v>15747.28</v>
      </c>
      <c r="F304" s="1543">
        <v>131.19999999999999</v>
      </c>
    </row>
    <row r="305" spans="2:6">
      <c r="B305" s="1204">
        <v>55184</v>
      </c>
      <c r="D305" s="1541">
        <v>50908.73</v>
      </c>
      <c r="E305" s="1542">
        <v>15484.66</v>
      </c>
      <c r="F305" s="1543">
        <v>105.53</v>
      </c>
    </row>
    <row r="306" spans="2:6">
      <c r="B306" s="1204">
        <v>55212</v>
      </c>
      <c r="D306" s="1541">
        <v>35424.07</v>
      </c>
      <c r="E306" s="1542">
        <v>5473.77</v>
      </c>
      <c r="F306" s="1543">
        <v>80.099999999999994</v>
      </c>
    </row>
    <row r="307" spans="2:6">
      <c r="B307" s="1204">
        <v>55243</v>
      </c>
      <c r="D307" s="1541">
        <v>29950.3</v>
      </c>
      <c r="E307" s="1542">
        <v>5486.91</v>
      </c>
      <c r="F307" s="1543">
        <v>66.959999999999994</v>
      </c>
    </row>
    <row r="308" spans="2:6">
      <c r="B308" s="1204">
        <v>55273</v>
      </c>
      <c r="D308" s="1541">
        <v>24463.39</v>
      </c>
      <c r="E308" s="1542">
        <v>5497.32</v>
      </c>
      <c r="F308" s="1543">
        <v>53.8</v>
      </c>
    </row>
    <row r="309" spans="2:6">
      <c r="B309" s="1204">
        <v>55304</v>
      </c>
      <c r="D309" s="1541">
        <v>18966.07</v>
      </c>
      <c r="E309" s="1542">
        <v>4193.58</v>
      </c>
      <c r="F309" s="1543">
        <v>40.6</v>
      </c>
    </row>
    <row r="310" spans="2:6">
      <c r="B310" s="1204">
        <v>55334</v>
      </c>
      <c r="D310" s="1541">
        <v>14772.49</v>
      </c>
      <c r="E310" s="1542">
        <v>4201.82</v>
      </c>
      <c r="F310" s="1543">
        <v>31.88</v>
      </c>
    </row>
    <row r="311" spans="2:6">
      <c r="B311" s="1204">
        <v>55365</v>
      </c>
      <c r="D311" s="1541">
        <v>10570.67</v>
      </c>
      <c r="E311" s="1542">
        <v>3157.63</v>
      </c>
      <c r="F311" s="1543">
        <v>23.12</v>
      </c>
    </row>
    <row r="312" spans="2:6">
      <c r="B312" s="1204">
        <v>55396</v>
      </c>
      <c r="D312" s="1541">
        <v>7413.04</v>
      </c>
      <c r="E312" s="1542">
        <v>3157.01</v>
      </c>
      <c r="F312" s="1543">
        <v>17.600000000000001</v>
      </c>
    </row>
    <row r="313" spans="2:6">
      <c r="B313" s="1204">
        <v>55426</v>
      </c>
      <c r="D313" s="1541">
        <v>4256.03</v>
      </c>
      <c r="E313" s="1542">
        <v>1415</v>
      </c>
      <c r="F313" s="1543">
        <v>12.06</v>
      </c>
    </row>
    <row r="314" spans="2:6">
      <c r="B314" s="1204">
        <v>55457</v>
      </c>
      <c r="D314" s="1541">
        <v>2841.03</v>
      </c>
      <c r="E314" s="1542">
        <v>1419.01</v>
      </c>
      <c r="F314" s="1543">
        <v>8.0500000000000007</v>
      </c>
    </row>
    <row r="315" spans="2:6">
      <c r="B315" s="1204">
        <v>55487</v>
      </c>
      <c r="D315" s="1541">
        <v>1422.02</v>
      </c>
      <c r="E315" s="1542">
        <v>1422.02</v>
      </c>
      <c r="F315" s="1543">
        <v>4.03</v>
      </c>
    </row>
    <row r="316" spans="2:6">
      <c r="B316" s="1204"/>
      <c r="D316" s="1541"/>
      <c r="E316" s="1542"/>
      <c r="F316" s="1543"/>
    </row>
    <row r="317" spans="2:6">
      <c r="B317" s="1204"/>
      <c r="D317" s="1541"/>
      <c r="E317" s="1542"/>
      <c r="F317" s="1543"/>
    </row>
    <row r="318" spans="2:6">
      <c r="B318" s="1204"/>
      <c r="D318" s="1541"/>
      <c r="E318" s="1542"/>
      <c r="F318" s="1543"/>
    </row>
    <row r="319" spans="2:6">
      <c r="B319" s="1204"/>
      <c r="D319" s="1541"/>
      <c r="E319" s="1542"/>
      <c r="F319" s="1543"/>
    </row>
    <row r="320" spans="2:6">
      <c r="B320" s="1204"/>
      <c r="D320" s="1541"/>
      <c r="E320" s="1542"/>
      <c r="F320" s="1543"/>
    </row>
    <row r="321" spans="2:6">
      <c r="B321" s="1204"/>
      <c r="D321" s="1541"/>
      <c r="E321" s="1542"/>
      <c r="F321" s="1543"/>
    </row>
    <row r="322" spans="2:6">
      <c r="B322" s="1204"/>
      <c r="D322" s="1541"/>
      <c r="E322" s="1542"/>
      <c r="F322" s="1543"/>
    </row>
    <row r="323" spans="2:6" ht="13.5" thickBot="1">
      <c r="B323" s="1846"/>
      <c r="D323" s="1544"/>
      <c r="E323" s="1545"/>
      <c r="F323" s="1546"/>
    </row>
  </sheetData>
  <mergeCells count="4">
    <mergeCell ref="B10:B12"/>
    <mergeCell ref="D10:D12"/>
    <mergeCell ref="E10:E12"/>
    <mergeCell ref="F10:F12"/>
  </mergeCells>
  <conditionalFormatting sqref="B13:B323">
    <cfRule type="cellIs" dxfId="53" priority="2" operator="lessThanOrEqual">
      <formula>0</formula>
    </cfRule>
  </conditionalFormatting>
  <pageMargins left="0.7" right="0.7" top="0.75" bottom="0.75" header="0.3" footer="0.3"/>
  <pageSetup scale="2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83417-568C-4014-A659-34DB78A64ABB}">
  <sheetPr codeName="Sheet8">
    <tabColor theme="9" tint="0.59999389629810485"/>
  </sheetPr>
  <dimension ref="A1:AD72"/>
  <sheetViews>
    <sheetView showGridLines="0" zoomScale="85" zoomScaleNormal="85" workbookViewId="0">
      <selection activeCell="B13" sqref="B13"/>
    </sheetView>
  </sheetViews>
  <sheetFormatPr defaultColWidth="10.85546875" defaultRowHeight="15"/>
  <cols>
    <col min="1" max="1" width="3.42578125" style="36" customWidth="1"/>
    <col min="2" max="3" width="20.140625" style="36" customWidth="1"/>
    <col min="4" max="4" width="20.140625" style="53" customWidth="1"/>
    <col min="5" max="30" width="19.7109375" style="36" customWidth="1"/>
    <col min="31" max="16384" width="10.85546875" style="36"/>
  </cols>
  <sheetData>
    <row r="1" spans="1:30">
      <c r="A1" s="35"/>
      <c r="B1" s="35"/>
      <c r="C1" s="35"/>
      <c r="D1" s="1510"/>
      <c r="E1" s="35"/>
      <c r="F1" s="35"/>
      <c r="G1" s="35"/>
      <c r="H1" s="35"/>
      <c r="I1" s="35"/>
      <c r="J1" s="35"/>
      <c r="K1" s="35"/>
      <c r="L1" s="35"/>
      <c r="M1" s="35"/>
      <c r="N1" s="35"/>
      <c r="O1" s="35"/>
      <c r="P1" s="35"/>
      <c r="Q1" s="35"/>
      <c r="R1" s="35"/>
    </row>
    <row r="2" spans="1:30">
      <c r="A2" s="35"/>
      <c r="B2" s="37"/>
      <c r="C2" s="37"/>
      <c r="D2" s="1511"/>
      <c r="E2" s="37"/>
      <c r="F2" s="37"/>
      <c r="G2" s="37"/>
      <c r="H2" s="37"/>
      <c r="I2" s="37"/>
      <c r="J2" s="37"/>
      <c r="K2" s="37"/>
      <c r="L2" s="37"/>
      <c r="M2" s="37"/>
      <c r="N2" s="37"/>
      <c r="O2" s="37"/>
      <c r="P2" s="37"/>
      <c r="Q2" s="37"/>
      <c r="R2" s="37"/>
    </row>
    <row r="3" spans="1:30" ht="14.45" customHeight="1">
      <c r="A3" s="35"/>
      <c r="B3" s="37"/>
      <c r="C3" s="37"/>
      <c r="D3" s="1511"/>
      <c r="E3" s="37"/>
      <c r="F3" s="37"/>
      <c r="G3" s="37"/>
      <c r="H3" s="37"/>
      <c r="I3" s="249"/>
      <c r="L3" s="82"/>
      <c r="M3" s="1213" t="s">
        <v>99</v>
      </c>
      <c r="N3" s="1213">
        <f>'00 - Cover'!$F$17</f>
        <v>46265</v>
      </c>
      <c r="Q3" s="39"/>
      <c r="R3" s="39"/>
      <c r="S3" s="39"/>
      <c r="T3" s="39"/>
    </row>
    <row r="4" spans="1:30" ht="14.45" customHeight="1">
      <c r="A4" s="35"/>
      <c r="B4" s="37"/>
      <c r="C4" s="37"/>
      <c r="D4" s="1511"/>
      <c r="E4" s="37"/>
      <c r="F4" s="37"/>
      <c r="G4" s="37"/>
      <c r="H4" s="37"/>
      <c r="I4" s="249"/>
      <c r="L4" s="82"/>
      <c r="M4" s="1213" t="s">
        <v>4</v>
      </c>
      <c r="N4" s="1213">
        <f>'00 - Cover'!$F$19</f>
        <v>46286</v>
      </c>
      <c r="Q4" s="39"/>
      <c r="R4" s="39"/>
      <c r="S4" s="39"/>
      <c r="T4" s="39"/>
    </row>
    <row r="5" spans="1:30" ht="14.45" customHeight="1">
      <c r="A5" s="35"/>
      <c r="B5" s="37"/>
      <c r="C5" s="37"/>
      <c r="D5" s="1511"/>
      <c r="E5" s="37"/>
      <c r="F5" s="37"/>
      <c r="G5" s="37"/>
      <c r="H5" s="37"/>
      <c r="I5" s="249"/>
      <c r="L5" s="82"/>
      <c r="M5" s="1213" t="s">
        <v>5</v>
      </c>
      <c r="N5" s="1213">
        <f>'00 - Cover'!$F$20</f>
        <v>46293</v>
      </c>
      <c r="Q5" s="39"/>
      <c r="R5" s="39"/>
      <c r="S5" s="39"/>
      <c r="T5" s="39"/>
    </row>
    <row r="6" spans="1:30" ht="14.45" customHeight="1">
      <c r="A6" s="35"/>
      <c r="B6" s="37"/>
      <c r="C6" s="37"/>
      <c r="D6" s="1511"/>
      <c r="E6" s="37"/>
      <c r="F6" s="37"/>
      <c r="G6" s="37"/>
      <c r="H6" s="37"/>
      <c r="I6" s="249"/>
      <c r="J6" s="249"/>
      <c r="K6" s="82"/>
      <c r="L6" s="82"/>
      <c r="M6" s="250"/>
      <c r="N6" s="250"/>
      <c r="O6" s="37"/>
      <c r="P6" s="37"/>
      <c r="Q6" s="37"/>
      <c r="R6" s="37"/>
      <c r="S6" s="37"/>
      <c r="T6" s="37"/>
    </row>
    <row r="7" spans="1:30">
      <c r="A7" s="35"/>
      <c r="B7" s="37"/>
      <c r="C7" s="37"/>
      <c r="D7" s="1511"/>
      <c r="E7" s="37"/>
      <c r="F7" s="37"/>
      <c r="G7" s="37"/>
      <c r="H7" s="1677"/>
      <c r="I7" s="1677"/>
      <c r="J7" s="1677"/>
      <c r="K7" s="37"/>
      <c r="L7" s="37"/>
      <c r="M7" s="37"/>
      <c r="N7" s="37"/>
      <c r="O7" s="37"/>
      <c r="P7" s="37"/>
      <c r="Q7" s="37"/>
      <c r="R7" s="37"/>
    </row>
    <row r="8" spans="1:30">
      <c r="A8" s="229"/>
      <c r="E8" s="42"/>
    </row>
    <row r="9" spans="1:30" ht="15.75">
      <c r="B9" s="1765" t="s">
        <v>2001</v>
      </c>
      <c r="C9" s="43"/>
      <c r="D9" s="1512"/>
      <c r="E9" s="251"/>
      <c r="F9" s="1253"/>
      <c r="G9" s="252"/>
      <c r="H9" s="252"/>
      <c r="I9" s="252"/>
      <c r="J9" s="252"/>
      <c r="K9" s="252"/>
      <c r="L9" s="252"/>
      <c r="M9" s="252"/>
      <c r="N9" s="252"/>
      <c r="O9" s="252"/>
      <c r="P9" s="252"/>
      <c r="Q9" s="252"/>
      <c r="R9" s="252"/>
      <c r="S9" s="252"/>
      <c r="T9" s="252"/>
      <c r="U9" s="252"/>
      <c r="V9" s="252"/>
      <c r="W9" s="252"/>
      <c r="X9" s="252"/>
      <c r="Y9" s="252"/>
      <c r="Z9" s="252"/>
      <c r="AA9" s="252"/>
      <c r="AB9" s="252"/>
      <c r="AC9" s="252"/>
      <c r="AD9" s="252"/>
    </row>
    <row r="10" spans="1:30">
      <c r="C10" s="42">
        <f>C13-'02 - Monthly Asset Follow up'!P17</f>
        <v>0</v>
      </c>
      <c r="E10" s="253" t="s">
        <v>106</v>
      </c>
      <c r="F10" s="253"/>
      <c r="G10" s="253" t="s">
        <v>107</v>
      </c>
      <c r="H10" s="253"/>
      <c r="I10" s="253" t="s">
        <v>108</v>
      </c>
      <c r="J10" s="253"/>
      <c r="K10" s="253" t="s">
        <v>109</v>
      </c>
      <c r="L10" s="253"/>
    </row>
    <row r="11" spans="1:30" ht="54.75" customHeight="1">
      <c r="B11" s="1952" t="s">
        <v>574</v>
      </c>
      <c r="C11" s="1954" t="s">
        <v>246</v>
      </c>
      <c r="D11" s="1959" t="s">
        <v>764</v>
      </c>
      <c r="E11" s="1956" t="s">
        <v>636</v>
      </c>
      <c r="F11" s="1957"/>
      <c r="G11" s="1957"/>
      <c r="H11" s="1957"/>
      <c r="I11" s="1957"/>
      <c r="J11" s="1957"/>
      <c r="K11" s="1957"/>
      <c r="L11" s="1957"/>
      <c r="M11" s="1957"/>
      <c r="N11" s="1957"/>
      <c r="O11" s="1957"/>
      <c r="P11" s="1957"/>
      <c r="Q11" s="1957"/>
      <c r="R11" s="1957"/>
      <c r="S11" s="1957"/>
      <c r="T11" s="1957"/>
      <c r="U11" s="1957"/>
      <c r="V11" s="1957"/>
      <c r="W11" s="1957"/>
      <c r="X11" s="1957"/>
      <c r="Y11" s="1957"/>
      <c r="Z11" s="1957"/>
      <c r="AA11" s="1957"/>
      <c r="AB11" s="1957"/>
      <c r="AC11" s="1957"/>
      <c r="AD11" s="1958"/>
    </row>
    <row r="12" spans="1:30" ht="59.25" customHeight="1">
      <c r="B12" s="1953"/>
      <c r="C12" s="1955"/>
      <c r="D12" s="1960"/>
      <c r="E12" s="1182" t="s">
        <v>760</v>
      </c>
      <c r="F12" s="1182" t="s">
        <v>761</v>
      </c>
      <c r="G12" s="1183" t="s">
        <v>762</v>
      </c>
      <c r="H12" s="1183" t="s">
        <v>763</v>
      </c>
      <c r="I12" s="1183" t="s">
        <v>749</v>
      </c>
      <c r="J12" s="1183" t="s">
        <v>748</v>
      </c>
      <c r="K12" s="1183" t="s">
        <v>750</v>
      </c>
      <c r="L12" s="1183" t="s">
        <v>751</v>
      </c>
      <c r="M12" s="1183" t="s">
        <v>752</v>
      </c>
      <c r="N12" s="1183" t="s">
        <v>753</v>
      </c>
      <c r="O12" s="1183" t="s">
        <v>754</v>
      </c>
      <c r="P12" s="1183" t="s">
        <v>755</v>
      </c>
      <c r="Q12" s="1183" t="s">
        <v>756</v>
      </c>
      <c r="R12" s="1183" t="s">
        <v>757</v>
      </c>
      <c r="S12" s="1183" t="s">
        <v>758</v>
      </c>
      <c r="T12" s="1183" t="s">
        <v>759</v>
      </c>
      <c r="U12" s="1183" t="s">
        <v>746</v>
      </c>
      <c r="V12" s="1183" t="s">
        <v>747</v>
      </c>
      <c r="W12" s="1183" t="s">
        <v>745</v>
      </c>
      <c r="X12" s="1183" t="s">
        <v>744</v>
      </c>
      <c r="Y12" s="1183" t="s">
        <v>742</v>
      </c>
      <c r="Z12" s="1183" t="s">
        <v>743</v>
      </c>
      <c r="AA12" s="1183" t="s">
        <v>740</v>
      </c>
      <c r="AB12" s="1183" t="s">
        <v>741</v>
      </c>
      <c r="AC12" s="1183" t="s">
        <v>738</v>
      </c>
      <c r="AD12" s="1183" t="s">
        <v>739</v>
      </c>
    </row>
    <row r="13" spans="1:30">
      <c r="B13" s="1202">
        <f>'02 - Monthly Asset Follow up'!B17</f>
        <v>46265</v>
      </c>
      <c r="C13" s="255">
        <f t="shared" ref="C13:C28" si="0">IF($B13=0,"",SUM(E13,G13,I13,K13,M13,O13,Q13,S13,U13,W13,Y13,AA13,AC13))</f>
        <v>10542450016.959999</v>
      </c>
      <c r="D13" s="1254">
        <f t="shared" ref="D13:D72" si="1">IF($B13=0,"",SUM(F13,H13,J13,L13,N13,P13,R13,T13,V13,X13,Z13,AB13,AD13,AE13))</f>
        <v>72468</v>
      </c>
      <c r="E13" s="255">
        <f>IF($B13=0,"",_xlfn.XLOOKUP($B13,INPUT_DATA!$CR:$CR,INPUT_DATA!CS:CS))</f>
        <v>10479629061.09</v>
      </c>
      <c r="F13" s="1254">
        <f>IF($B13=0,"",_xlfn.XLOOKUP($B13,INPUT_DATA!$CR:$CR,INPUT_DATA!CT:CT))</f>
        <v>72065</v>
      </c>
      <c r="G13" s="255">
        <f>IF($B13=0,"",_xlfn.XLOOKUP($B13,INPUT_DATA!$CR:$CR,INPUT_DATA!CU:CU))</f>
        <v>34113319.57</v>
      </c>
      <c r="H13" s="1254">
        <f>IF($B13=0,"",_xlfn.XLOOKUP($B13,INPUT_DATA!$CR:$CR,INPUT_DATA!CV:CV))</f>
        <v>214</v>
      </c>
      <c r="I13" s="255">
        <f>IF($B13=0,"",_xlfn.XLOOKUP($B13,INPUT_DATA!$CR:$CR,INPUT_DATA!CW:CW))</f>
        <v>15601103.33</v>
      </c>
      <c r="J13" s="1254">
        <f>IF($B13=0,"",_xlfn.XLOOKUP($B13,INPUT_DATA!$CR:$CR,INPUT_DATA!CX:CX))</f>
        <v>81</v>
      </c>
      <c r="K13" s="255">
        <f>IF($B13=0,"",_xlfn.XLOOKUP($B13,INPUT_DATA!$CR:$CR,INPUT_DATA!CY:CY))</f>
        <v>5085992.57</v>
      </c>
      <c r="L13" s="1254">
        <f>IF($B13=0,"",_xlfn.XLOOKUP($B13,INPUT_DATA!$CR:$CR,INPUT_DATA!CZ:CZ))</f>
        <v>39</v>
      </c>
      <c r="M13" s="255">
        <f>IF($B13=0,"",_xlfn.XLOOKUP($B13,INPUT_DATA!$CR:$CR,INPUT_DATA!DA:DA))</f>
        <v>2415841.6800000002</v>
      </c>
      <c r="N13" s="1254">
        <f>IF($B13=0,"",_xlfn.XLOOKUP($B13,INPUT_DATA!$CR:$CR,INPUT_DATA!DB:DB))</f>
        <v>20</v>
      </c>
      <c r="O13" s="255">
        <f>IF($B13=0,"",_xlfn.XLOOKUP($B13,INPUT_DATA!$CR:$CR,INPUT_DATA!DC:DC))</f>
        <v>837119.09</v>
      </c>
      <c r="P13" s="1254">
        <f>IF($B13=0,"",_xlfn.XLOOKUP($B13,INPUT_DATA!$CR:$CR,INPUT_DATA!DD:DD))</f>
        <v>10</v>
      </c>
      <c r="Q13" s="255">
        <f>IF($B13=0,"",_xlfn.XLOOKUP($B13,INPUT_DATA!$CR:$CR,INPUT_DATA!DE:DE))</f>
        <v>1415375.83</v>
      </c>
      <c r="R13" s="1254">
        <f>IF($B13=0,"",_xlfn.XLOOKUP($B13,INPUT_DATA!$CR:$CR,INPUT_DATA!DF:DF))</f>
        <v>13</v>
      </c>
      <c r="S13" s="255">
        <f>IF($B13=0,"",_xlfn.XLOOKUP($B13,INPUT_DATA!$CR:$CR,INPUT_DATA!DG:DG))</f>
        <v>1457426.65</v>
      </c>
      <c r="T13" s="1254">
        <f>IF($B13=0,"",_xlfn.XLOOKUP($B13,INPUT_DATA!$CR:$CR,INPUT_DATA!DH:DH))</f>
        <v>8</v>
      </c>
      <c r="U13" s="255">
        <f>IF($B13=0,"",_xlfn.XLOOKUP($B13,INPUT_DATA!$CR:$CR,INPUT_DATA!DI:DI))</f>
        <v>107142.45</v>
      </c>
      <c r="V13" s="1254">
        <f>IF($B13=0,"",_xlfn.XLOOKUP($B13,INPUT_DATA!$CR:$CR,INPUT_DATA!DJ:DJ))</f>
        <v>2</v>
      </c>
      <c r="W13" s="255">
        <f>IF($B13=0,"",_xlfn.XLOOKUP($B13,INPUT_DATA!$CR:$CR,INPUT_DATA!DK:DK))</f>
        <v>858294.46</v>
      </c>
      <c r="X13" s="1254">
        <f>IF($B13=0,"",_xlfn.XLOOKUP($B13,INPUT_DATA!$CR:$CR,INPUT_DATA!DL:DL))</f>
        <v>8</v>
      </c>
      <c r="Y13" s="255">
        <f>IF($B13=0,"",_xlfn.XLOOKUP($B13,INPUT_DATA!$CR:$CR,INPUT_DATA!DM:DM))</f>
        <v>417551.93</v>
      </c>
      <c r="Z13" s="1254">
        <f>IF($B13=0,"",_xlfn.XLOOKUP($B13,INPUT_DATA!$CR:$CR,INPUT_DATA!DN:DN))</f>
        <v>4</v>
      </c>
      <c r="AA13" s="255">
        <f>IF($B13=0,"",_xlfn.XLOOKUP($B13,INPUT_DATA!$CR:$CR,INPUT_DATA!DO:DO))</f>
        <v>448112.5</v>
      </c>
      <c r="AB13" s="1254">
        <f>IF($B13=0,"",_xlfn.XLOOKUP($B13,INPUT_DATA!$CR:$CR,INPUT_DATA!DP:DP))</f>
        <v>3</v>
      </c>
      <c r="AC13" s="255">
        <f>IF($B13=0,"",_xlfn.XLOOKUP($B13,INPUT_DATA!$CR:$CR,INPUT_DATA!DQ:DQ))</f>
        <v>63675.81</v>
      </c>
      <c r="AD13" s="1254">
        <f>IF($B13=0,"",_xlfn.XLOOKUP($B13,INPUT_DATA!$CR:$CR,INPUT_DATA!DR:DR))</f>
        <v>1</v>
      </c>
    </row>
    <row r="14" spans="1:30">
      <c r="B14" s="1202">
        <f>'02 - Monthly Asset Follow up'!B18</f>
        <v>46234</v>
      </c>
      <c r="C14" s="255">
        <f t="shared" si="0"/>
        <v>10627881030.059999</v>
      </c>
      <c r="D14" s="1255">
        <f t="shared" si="1"/>
        <v>72762</v>
      </c>
      <c r="E14" s="255">
        <f>IF($B14=0,"",_xlfn.XLOOKUP($B14,INPUT_DATA!$CR:$CR,INPUT_DATA!CS:CS))</f>
        <v>10569853782.889999</v>
      </c>
      <c r="F14" s="1255">
        <f>IF($B14=0,"",_xlfn.XLOOKUP($B14,INPUT_DATA!$CR:$CR,INPUT_DATA!CT:CT))</f>
        <v>72364</v>
      </c>
      <c r="G14" s="255">
        <f>IF($B14=0,"",_xlfn.XLOOKUP($B14,INPUT_DATA!$CR:$CR,INPUT_DATA!CU:CU))</f>
        <v>32542118.059999999</v>
      </c>
      <c r="H14" s="1255">
        <f>IF($B14=0,"",_xlfn.XLOOKUP($B14,INPUT_DATA!$CR:$CR,INPUT_DATA!CV:CV))</f>
        <v>209</v>
      </c>
      <c r="I14" s="255">
        <f>IF($B14=0,"",_xlfn.XLOOKUP($B14,INPUT_DATA!$CR:$CR,INPUT_DATA!CW:CW))</f>
        <v>13034885.6</v>
      </c>
      <c r="J14" s="1255">
        <f>IF($B14=0,"",_xlfn.XLOOKUP($B14,INPUT_DATA!$CR:$CR,INPUT_DATA!CX:CX))</f>
        <v>84</v>
      </c>
      <c r="K14" s="255">
        <f>IF($B14=0,"",_xlfn.XLOOKUP($B14,INPUT_DATA!$CR:$CR,INPUT_DATA!CY:CY))</f>
        <v>4853451.18</v>
      </c>
      <c r="L14" s="1255">
        <f>IF($B14=0,"",_xlfn.XLOOKUP($B14,INPUT_DATA!$CR:$CR,INPUT_DATA!CZ:CZ))</f>
        <v>44</v>
      </c>
      <c r="M14" s="255">
        <f>IF($B14=0,"",_xlfn.XLOOKUP($B14,INPUT_DATA!$CR:$CR,INPUT_DATA!DA:DA))</f>
        <v>1611940.8</v>
      </c>
      <c r="N14" s="1255">
        <f>IF($B14=0,"",_xlfn.XLOOKUP($B14,INPUT_DATA!$CR:$CR,INPUT_DATA!DB:DB))</f>
        <v>15</v>
      </c>
      <c r="O14" s="255">
        <f>IF($B14=0,"",_xlfn.XLOOKUP($B14,INPUT_DATA!$CR:$CR,INPUT_DATA!DC:DC))</f>
        <v>1459308.24</v>
      </c>
      <c r="P14" s="1255">
        <f>IF($B14=0,"",_xlfn.XLOOKUP($B14,INPUT_DATA!$CR:$CR,INPUT_DATA!DD:DD))</f>
        <v>14</v>
      </c>
      <c r="Q14" s="255">
        <f>IF($B14=0,"",_xlfn.XLOOKUP($B14,INPUT_DATA!$CR:$CR,INPUT_DATA!DE:DE))</f>
        <v>1766489.52</v>
      </c>
      <c r="R14" s="1255">
        <f>IF($B14=0,"",_xlfn.XLOOKUP($B14,INPUT_DATA!$CR:$CR,INPUT_DATA!DF:DF))</f>
        <v>9</v>
      </c>
      <c r="S14" s="255">
        <f>IF($B14=0,"",_xlfn.XLOOKUP($B14,INPUT_DATA!$CR:$CR,INPUT_DATA!DG:DG))</f>
        <v>129011.11</v>
      </c>
      <c r="T14" s="1255">
        <f>IF($B14=0,"",_xlfn.XLOOKUP($B14,INPUT_DATA!$CR:$CR,INPUT_DATA!DH:DH))</f>
        <v>3</v>
      </c>
      <c r="U14" s="255">
        <f>IF($B14=0,"",_xlfn.XLOOKUP($B14,INPUT_DATA!$CR:$CR,INPUT_DATA!DI:DI))</f>
        <v>720813.58</v>
      </c>
      <c r="V14" s="1255">
        <f>IF($B14=0,"",_xlfn.XLOOKUP($B14,INPUT_DATA!$CR:$CR,INPUT_DATA!DJ:DJ))</f>
        <v>7</v>
      </c>
      <c r="W14" s="255">
        <f>IF($B14=0,"",_xlfn.XLOOKUP($B14,INPUT_DATA!$CR:$CR,INPUT_DATA!DK:DK))</f>
        <v>421102.17</v>
      </c>
      <c r="X14" s="1255">
        <f>IF($B14=0,"",_xlfn.XLOOKUP($B14,INPUT_DATA!$CR:$CR,INPUT_DATA!DL:DL))</f>
        <v>4</v>
      </c>
      <c r="Y14" s="255">
        <f>IF($B14=0,"",_xlfn.XLOOKUP($B14,INPUT_DATA!$CR:$CR,INPUT_DATA!DM:DM))</f>
        <v>788119.15</v>
      </c>
      <c r="Z14" s="1255">
        <f>IF($B14=0,"",_xlfn.XLOOKUP($B14,INPUT_DATA!$CR:$CR,INPUT_DATA!DN:DN))</f>
        <v>6</v>
      </c>
      <c r="AA14" s="255">
        <f>IF($B14=0,"",_xlfn.XLOOKUP($B14,INPUT_DATA!$CR:$CR,INPUT_DATA!DO:DO))</f>
        <v>700007.76</v>
      </c>
      <c r="AB14" s="1255">
        <f>IF($B14=0,"",_xlfn.XLOOKUP($B14,INPUT_DATA!$CR:$CR,INPUT_DATA!DP:DP))</f>
        <v>3</v>
      </c>
      <c r="AC14" s="255">
        <f>IF($B14=0,"",_xlfn.XLOOKUP($B14,INPUT_DATA!$CR:$CR,INPUT_DATA!DQ:DQ))</f>
        <v>0</v>
      </c>
      <c r="AD14" s="1255">
        <f>IF($B14=0,"",_xlfn.XLOOKUP($B14,INPUT_DATA!$CR:$CR,INPUT_DATA!DR:DR))</f>
        <v>0</v>
      </c>
    </row>
    <row r="15" spans="1:30">
      <c r="B15" s="1202">
        <f>'02 - Monthly Asset Follow up'!B19</f>
        <v>46203</v>
      </c>
      <c r="C15" s="255">
        <f t="shared" si="0"/>
        <v>10731409727.809999</v>
      </c>
      <c r="D15" s="1255">
        <f t="shared" si="1"/>
        <v>73168</v>
      </c>
      <c r="E15" s="255">
        <f>IF($B15=0,"",_xlfn.XLOOKUP($B15,INPUT_DATA!$CR:$CR,INPUT_DATA!CS:CS))</f>
        <v>10666577681.190001</v>
      </c>
      <c r="F15" s="1255">
        <f>IF($B15=0,"",_xlfn.XLOOKUP($B15,INPUT_DATA!$CR:$CR,INPUT_DATA!CT:CT))</f>
        <v>72773</v>
      </c>
      <c r="G15" s="255">
        <f>IF($B15=0,"",_xlfn.XLOOKUP($B15,INPUT_DATA!$CR:$CR,INPUT_DATA!CU:CU))</f>
        <v>39614445.840000004</v>
      </c>
      <c r="H15" s="1255">
        <f>IF($B15=0,"",_xlfn.XLOOKUP($B15,INPUT_DATA!$CR:$CR,INPUT_DATA!CV:CV))</f>
        <v>213</v>
      </c>
      <c r="I15" s="255">
        <f>IF($B15=0,"",_xlfn.XLOOKUP($B15,INPUT_DATA!$CR:$CR,INPUT_DATA!CW:CW))</f>
        <v>13316975.140000001</v>
      </c>
      <c r="J15" s="1255">
        <f>IF($B15=0,"",_xlfn.XLOOKUP($B15,INPUT_DATA!$CR:$CR,INPUT_DATA!CX:CX))</f>
        <v>87</v>
      </c>
      <c r="K15" s="255">
        <f>IF($B15=0,"",_xlfn.XLOOKUP($B15,INPUT_DATA!$CR:$CR,INPUT_DATA!CY:CY))</f>
        <v>4139418.21</v>
      </c>
      <c r="L15" s="1255">
        <f>IF($B15=0,"",_xlfn.XLOOKUP($B15,INPUT_DATA!$CR:$CR,INPUT_DATA!CZ:CZ))</f>
        <v>32</v>
      </c>
      <c r="M15" s="255">
        <f>IF($B15=0,"",_xlfn.XLOOKUP($B15,INPUT_DATA!$CR:$CR,INPUT_DATA!DA:DA))</f>
        <v>1712270.99</v>
      </c>
      <c r="N15" s="1255">
        <f>IF($B15=0,"",_xlfn.XLOOKUP($B15,INPUT_DATA!$CR:$CR,INPUT_DATA!DB:DB))</f>
        <v>17</v>
      </c>
      <c r="O15" s="255">
        <f>IF($B15=0,"",_xlfn.XLOOKUP($B15,INPUT_DATA!$CR:$CR,INPUT_DATA!DC:DC))</f>
        <v>2323713.23</v>
      </c>
      <c r="P15" s="1255">
        <f>IF($B15=0,"",_xlfn.XLOOKUP($B15,INPUT_DATA!$CR:$CR,INPUT_DATA!DD:DD))</f>
        <v>13</v>
      </c>
      <c r="Q15" s="255">
        <f>IF($B15=0,"",_xlfn.XLOOKUP($B15,INPUT_DATA!$CR:$CR,INPUT_DATA!DE:DE))</f>
        <v>634631.61</v>
      </c>
      <c r="R15" s="1255">
        <f>IF($B15=0,"",_xlfn.XLOOKUP($B15,INPUT_DATA!$CR:$CR,INPUT_DATA!DF:DF))</f>
        <v>5</v>
      </c>
      <c r="S15" s="255">
        <f>IF($B15=0,"",_xlfn.XLOOKUP($B15,INPUT_DATA!$CR:$CR,INPUT_DATA!DG:DG))</f>
        <v>839203.76</v>
      </c>
      <c r="T15" s="1255">
        <f>IF($B15=0,"",_xlfn.XLOOKUP($B15,INPUT_DATA!$CR:$CR,INPUT_DATA!DH:DH))</f>
        <v>9</v>
      </c>
      <c r="U15" s="255">
        <f>IF($B15=0,"",_xlfn.XLOOKUP($B15,INPUT_DATA!$CR:$CR,INPUT_DATA!DI:DI))</f>
        <v>671748.77</v>
      </c>
      <c r="V15" s="1255">
        <f>IF($B15=0,"",_xlfn.XLOOKUP($B15,INPUT_DATA!$CR:$CR,INPUT_DATA!DJ:DJ))</f>
        <v>6</v>
      </c>
      <c r="W15" s="255">
        <f>IF($B15=0,"",_xlfn.XLOOKUP($B15,INPUT_DATA!$CR:$CR,INPUT_DATA!DK:DK))</f>
        <v>504208.82</v>
      </c>
      <c r="X15" s="1255">
        <f>IF($B15=0,"",_xlfn.XLOOKUP($B15,INPUT_DATA!$CR:$CR,INPUT_DATA!DL:DL))</f>
        <v>5</v>
      </c>
      <c r="Y15" s="255">
        <f>IF($B15=0,"",_xlfn.XLOOKUP($B15,INPUT_DATA!$CR:$CR,INPUT_DATA!DM:DM))</f>
        <v>770857.87</v>
      </c>
      <c r="Z15" s="1255">
        <f>IF($B15=0,"",_xlfn.XLOOKUP($B15,INPUT_DATA!$CR:$CR,INPUT_DATA!DN:DN))</f>
        <v>4</v>
      </c>
      <c r="AA15" s="255">
        <f>IF($B15=0,"",_xlfn.XLOOKUP($B15,INPUT_DATA!$CR:$CR,INPUT_DATA!DO:DO))</f>
        <v>226279.05</v>
      </c>
      <c r="AB15" s="1255">
        <f>IF($B15=0,"",_xlfn.XLOOKUP($B15,INPUT_DATA!$CR:$CR,INPUT_DATA!DP:DP))</f>
        <v>3</v>
      </c>
      <c r="AC15" s="255">
        <f>IF($B15=0,"",_xlfn.XLOOKUP($B15,INPUT_DATA!$CR:$CR,INPUT_DATA!DQ:DQ))</f>
        <v>78293.33</v>
      </c>
      <c r="AD15" s="1255">
        <f>IF($B15=0,"",_xlfn.XLOOKUP($B15,INPUT_DATA!$CR:$CR,INPUT_DATA!DR:DR))</f>
        <v>1</v>
      </c>
    </row>
    <row r="16" spans="1:30">
      <c r="B16" s="1202">
        <f>'02 - Monthly Asset Follow up'!B20</f>
        <v>46173</v>
      </c>
      <c r="C16" s="255">
        <f t="shared" si="0"/>
        <v>10826314196.07</v>
      </c>
      <c r="D16" s="1255">
        <f t="shared" si="1"/>
        <v>73564</v>
      </c>
      <c r="E16" s="255">
        <f>IF($B16=0,"",_xlfn.XLOOKUP($B16,INPUT_DATA!$CR:$CR,INPUT_DATA!CS:CS))</f>
        <v>10767431132.190001</v>
      </c>
      <c r="F16" s="1255">
        <f>IF($B16=0,"",_xlfn.XLOOKUP($B16,INPUT_DATA!$CR:$CR,INPUT_DATA!CT:CT))</f>
        <v>73155</v>
      </c>
      <c r="G16" s="255">
        <f>IF($B16=0,"",_xlfn.XLOOKUP($B16,INPUT_DATA!$CR:$CR,INPUT_DATA!CU:CU))</f>
        <v>32939952.25</v>
      </c>
      <c r="H16" s="1255">
        <f>IF($B16=0,"",_xlfn.XLOOKUP($B16,INPUT_DATA!$CR:$CR,INPUT_DATA!CV:CV))</f>
        <v>228</v>
      </c>
      <c r="I16" s="255">
        <f>IF($B16=0,"",_xlfn.XLOOKUP($B16,INPUT_DATA!$CR:$CR,INPUT_DATA!CW:CW))</f>
        <v>10614478.140000001</v>
      </c>
      <c r="J16" s="1255">
        <f>IF($B16=0,"",_xlfn.XLOOKUP($B16,INPUT_DATA!$CR:$CR,INPUT_DATA!CX:CX))</f>
        <v>70</v>
      </c>
      <c r="K16" s="255">
        <f>IF($B16=0,"",_xlfn.XLOOKUP($B16,INPUT_DATA!$CR:$CR,INPUT_DATA!CY:CY))</f>
        <v>5279095.76</v>
      </c>
      <c r="L16" s="1255">
        <f>IF($B16=0,"",_xlfn.XLOOKUP($B16,INPUT_DATA!$CR:$CR,INPUT_DATA!CZ:CZ))</f>
        <v>38</v>
      </c>
      <c r="M16" s="255">
        <f>IF($B16=0,"",_xlfn.XLOOKUP($B16,INPUT_DATA!$CR:$CR,INPUT_DATA!DA:DA))</f>
        <v>3919782.55</v>
      </c>
      <c r="N16" s="1255">
        <f>IF($B16=0,"",_xlfn.XLOOKUP($B16,INPUT_DATA!$CR:$CR,INPUT_DATA!DB:DB))</f>
        <v>20</v>
      </c>
      <c r="O16" s="255">
        <f>IF($B16=0,"",_xlfn.XLOOKUP($B16,INPUT_DATA!$CR:$CR,INPUT_DATA!DC:DC))</f>
        <v>1423040.55</v>
      </c>
      <c r="P16" s="1255">
        <f>IF($B16=0,"",_xlfn.XLOOKUP($B16,INPUT_DATA!$CR:$CR,INPUT_DATA!DD:DD))</f>
        <v>10</v>
      </c>
      <c r="Q16" s="255">
        <f>IF($B16=0,"",_xlfn.XLOOKUP($B16,INPUT_DATA!$CR:$CR,INPUT_DATA!DE:DE))</f>
        <v>1344690.85</v>
      </c>
      <c r="R16" s="1255">
        <f>IF($B16=0,"",_xlfn.XLOOKUP($B16,INPUT_DATA!$CR:$CR,INPUT_DATA!DF:DF))</f>
        <v>12</v>
      </c>
      <c r="S16" s="255">
        <f>IF($B16=0,"",_xlfn.XLOOKUP($B16,INPUT_DATA!$CR:$CR,INPUT_DATA!DG:DG))</f>
        <v>691795</v>
      </c>
      <c r="T16" s="1255">
        <f>IF($B16=0,"",_xlfn.XLOOKUP($B16,INPUT_DATA!$CR:$CR,INPUT_DATA!DH:DH))</f>
        <v>7</v>
      </c>
      <c r="U16" s="255">
        <f>IF($B16=0,"",_xlfn.XLOOKUP($B16,INPUT_DATA!$CR:$CR,INPUT_DATA!DI:DI))</f>
        <v>1101780.1100000001</v>
      </c>
      <c r="V16" s="1255">
        <f>IF($B16=0,"",_xlfn.XLOOKUP($B16,INPUT_DATA!$CR:$CR,INPUT_DATA!DJ:DJ))</f>
        <v>9</v>
      </c>
      <c r="W16" s="255">
        <f>IF($B16=0,"",_xlfn.XLOOKUP($B16,INPUT_DATA!$CR:$CR,INPUT_DATA!DK:DK))</f>
        <v>967874.15</v>
      </c>
      <c r="X16" s="1255">
        <f>IF($B16=0,"",_xlfn.XLOOKUP($B16,INPUT_DATA!$CR:$CR,INPUT_DATA!DL:DL))</f>
        <v>6</v>
      </c>
      <c r="Y16" s="255">
        <f>IF($B16=0,"",_xlfn.XLOOKUP($B16,INPUT_DATA!$CR:$CR,INPUT_DATA!DM:DM))</f>
        <v>320815.32</v>
      </c>
      <c r="Z16" s="1255">
        <f>IF($B16=0,"",_xlfn.XLOOKUP($B16,INPUT_DATA!$CR:$CR,INPUT_DATA!DN:DN))</f>
        <v>4</v>
      </c>
      <c r="AA16" s="255">
        <f>IF($B16=0,"",_xlfn.XLOOKUP($B16,INPUT_DATA!$CR:$CR,INPUT_DATA!DO:DO))</f>
        <v>72833.45</v>
      </c>
      <c r="AB16" s="1255">
        <f>IF($B16=0,"",_xlfn.XLOOKUP($B16,INPUT_DATA!$CR:$CR,INPUT_DATA!DP:DP))</f>
        <v>2</v>
      </c>
      <c r="AC16" s="255">
        <f>IF($B16=0,"",_xlfn.XLOOKUP($B16,INPUT_DATA!$CR:$CR,INPUT_DATA!DQ:DQ))</f>
        <v>206925.75</v>
      </c>
      <c r="AD16" s="1255">
        <f>IF($B16=0,"",_xlfn.XLOOKUP($B16,INPUT_DATA!$CR:$CR,INPUT_DATA!DR:DR))</f>
        <v>3</v>
      </c>
    </row>
    <row r="17" spans="2:30">
      <c r="B17" s="1202">
        <f>'02 - Monthly Asset Follow up'!B21</f>
        <v>46142</v>
      </c>
      <c r="C17" s="255">
        <f t="shared" si="0"/>
        <v>10910642357.889997</v>
      </c>
      <c r="D17" s="1255">
        <f t="shared" si="1"/>
        <v>73827</v>
      </c>
      <c r="E17" s="255">
        <f>IF($B17=0,"",_xlfn.XLOOKUP($B17,INPUT_DATA!$CR:$CR,INPUT_DATA!CS:CS))</f>
        <v>10854878225.66</v>
      </c>
      <c r="F17" s="1255">
        <f>IF($B17=0,"",_xlfn.XLOOKUP($B17,INPUT_DATA!$CR:$CR,INPUT_DATA!CT:CT))</f>
        <v>73461</v>
      </c>
      <c r="G17" s="255">
        <f>IF($B17=0,"",_xlfn.XLOOKUP($B17,INPUT_DATA!$CR:$CR,INPUT_DATA!CU:CU))</f>
        <v>31990683.07</v>
      </c>
      <c r="H17" s="1255">
        <f>IF($B17=0,"",_xlfn.XLOOKUP($B17,INPUT_DATA!$CR:$CR,INPUT_DATA!CV:CV))</f>
        <v>198</v>
      </c>
      <c r="I17" s="255">
        <f>IF($B17=0,"",_xlfn.XLOOKUP($B17,INPUT_DATA!$CR:$CR,INPUT_DATA!CW:CW))</f>
        <v>10222021.85</v>
      </c>
      <c r="J17" s="1255">
        <f>IF($B17=0,"",_xlfn.XLOOKUP($B17,INPUT_DATA!$CR:$CR,INPUT_DATA!CX:CX))</f>
        <v>73</v>
      </c>
      <c r="K17" s="255">
        <f>IF($B17=0,"",_xlfn.XLOOKUP($B17,INPUT_DATA!$CR:$CR,INPUT_DATA!CY:CY))</f>
        <v>4681684.72</v>
      </c>
      <c r="L17" s="1255">
        <f>IF($B17=0,"",_xlfn.XLOOKUP($B17,INPUT_DATA!$CR:$CR,INPUT_DATA!CZ:CZ))</f>
        <v>25</v>
      </c>
      <c r="M17" s="255">
        <f>IF($B17=0,"",_xlfn.XLOOKUP($B17,INPUT_DATA!$CR:$CR,INPUT_DATA!DA:DA))</f>
        <v>2607630.9</v>
      </c>
      <c r="N17" s="1255">
        <f>IF($B17=0,"",_xlfn.XLOOKUP($B17,INPUT_DATA!$CR:$CR,INPUT_DATA!DB:DB))</f>
        <v>17</v>
      </c>
      <c r="O17" s="255">
        <f>IF($B17=0,"",_xlfn.XLOOKUP($B17,INPUT_DATA!$CR:$CR,INPUT_DATA!DC:DC))</f>
        <v>2002245.42</v>
      </c>
      <c r="P17" s="1255">
        <f>IF($B17=0,"",_xlfn.XLOOKUP($B17,INPUT_DATA!$CR:$CR,INPUT_DATA!DD:DD))</f>
        <v>17</v>
      </c>
      <c r="Q17" s="255">
        <f>IF($B17=0,"",_xlfn.XLOOKUP($B17,INPUT_DATA!$CR:$CR,INPUT_DATA!DE:DE))</f>
        <v>1030231.04</v>
      </c>
      <c r="R17" s="1255">
        <f>IF($B17=0,"",_xlfn.XLOOKUP($B17,INPUT_DATA!$CR:$CR,INPUT_DATA!DF:DF))</f>
        <v>10</v>
      </c>
      <c r="S17" s="255">
        <f>IF($B17=0,"",_xlfn.XLOOKUP($B17,INPUT_DATA!$CR:$CR,INPUT_DATA!DG:DG))</f>
        <v>1506928.42</v>
      </c>
      <c r="T17" s="1255">
        <f>IF($B17=0,"",_xlfn.XLOOKUP($B17,INPUT_DATA!$CR:$CR,INPUT_DATA!DH:DH))</f>
        <v>11</v>
      </c>
      <c r="U17" s="255">
        <f>IF($B17=0,"",_xlfn.XLOOKUP($B17,INPUT_DATA!$CR:$CR,INPUT_DATA!DI:DI))</f>
        <v>864737.74</v>
      </c>
      <c r="V17" s="1255">
        <f>IF($B17=0,"",_xlfn.XLOOKUP($B17,INPUT_DATA!$CR:$CR,INPUT_DATA!DJ:DJ))</f>
        <v>6</v>
      </c>
      <c r="W17" s="255">
        <f>IF($B17=0,"",_xlfn.XLOOKUP($B17,INPUT_DATA!$CR:$CR,INPUT_DATA!DK:DK))</f>
        <v>296500.46999999997</v>
      </c>
      <c r="X17" s="1255">
        <f>IF($B17=0,"",_xlfn.XLOOKUP($B17,INPUT_DATA!$CR:$CR,INPUT_DATA!DL:DL))</f>
        <v>4</v>
      </c>
      <c r="Y17" s="255">
        <f>IF($B17=0,"",_xlfn.XLOOKUP($B17,INPUT_DATA!$CR:$CR,INPUT_DATA!DM:DM))</f>
        <v>41820.629999999997</v>
      </c>
      <c r="Z17" s="1255">
        <f>IF($B17=0,"",_xlfn.XLOOKUP($B17,INPUT_DATA!$CR:$CR,INPUT_DATA!DN:DN))</f>
        <v>1</v>
      </c>
      <c r="AA17" s="255">
        <f>IF($B17=0,"",_xlfn.XLOOKUP($B17,INPUT_DATA!$CR:$CR,INPUT_DATA!DO:DO))</f>
        <v>519647.97</v>
      </c>
      <c r="AB17" s="1255">
        <f>IF($B17=0,"",_xlfn.XLOOKUP($B17,INPUT_DATA!$CR:$CR,INPUT_DATA!DP:DP))</f>
        <v>4</v>
      </c>
      <c r="AC17" s="255">
        <f>IF($B17=0,"",_xlfn.XLOOKUP($B17,INPUT_DATA!$CR:$CR,INPUT_DATA!DQ:DQ))</f>
        <v>0</v>
      </c>
      <c r="AD17" s="1255">
        <f>IF($B17=0,"",_xlfn.XLOOKUP($B17,INPUT_DATA!$CR:$CR,INPUT_DATA!DR:DR))</f>
        <v>0</v>
      </c>
    </row>
    <row r="18" spans="2:30">
      <c r="B18" s="1202">
        <f>'02 - Monthly Asset Follow up'!B22</f>
        <v>46112</v>
      </c>
      <c r="C18" s="255">
        <f t="shared" si="0"/>
        <v>11003433195.969999</v>
      </c>
      <c r="D18" s="1255">
        <f t="shared" si="1"/>
        <v>74127</v>
      </c>
      <c r="E18" s="255">
        <f>IF($B18=0,"",_xlfn.XLOOKUP($B18,INPUT_DATA!$CR:$CR,INPUT_DATA!CS:CS))</f>
        <v>10947949086.07</v>
      </c>
      <c r="F18" s="1255">
        <f>IF($B18=0,"",_xlfn.XLOOKUP($B18,INPUT_DATA!$CR:$CR,INPUT_DATA!CT:CT))</f>
        <v>73757</v>
      </c>
      <c r="G18" s="255">
        <f>IF($B18=0,"",_xlfn.XLOOKUP($B18,INPUT_DATA!$CR:$CR,INPUT_DATA!CU:CU))</f>
        <v>33907774.030000001</v>
      </c>
      <c r="H18" s="1255">
        <f>IF($B18=0,"",_xlfn.XLOOKUP($B18,INPUT_DATA!$CR:$CR,INPUT_DATA!CV:CV))</f>
        <v>208</v>
      </c>
      <c r="I18" s="255">
        <f>IF($B18=0,"",_xlfn.XLOOKUP($B18,INPUT_DATA!$CR:$CR,INPUT_DATA!CW:CW))</f>
        <v>9603264.8100000005</v>
      </c>
      <c r="J18" s="1255">
        <f>IF($B18=0,"",_xlfn.XLOOKUP($B18,INPUT_DATA!$CR:$CR,INPUT_DATA!CX:CX))</f>
        <v>62</v>
      </c>
      <c r="K18" s="255">
        <f>IF($B18=0,"",_xlfn.XLOOKUP($B18,INPUT_DATA!$CR:$CR,INPUT_DATA!CY:CY))</f>
        <v>4535449.6500000004</v>
      </c>
      <c r="L18" s="1255">
        <f>IF($B18=0,"",_xlfn.XLOOKUP($B18,INPUT_DATA!$CR:$CR,INPUT_DATA!CZ:CZ))</f>
        <v>36</v>
      </c>
      <c r="M18" s="255">
        <f>IF($B18=0,"",_xlfn.XLOOKUP($B18,INPUT_DATA!$CR:$CR,INPUT_DATA!DA:DA))</f>
        <v>2262272.44</v>
      </c>
      <c r="N18" s="1255">
        <f>IF($B18=0,"",_xlfn.XLOOKUP($B18,INPUT_DATA!$CR:$CR,INPUT_DATA!DB:DB))</f>
        <v>20</v>
      </c>
      <c r="O18" s="255">
        <f>IF($B18=0,"",_xlfn.XLOOKUP($B18,INPUT_DATA!$CR:$CR,INPUT_DATA!DC:DC))</f>
        <v>1321813.44</v>
      </c>
      <c r="P18" s="1255">
        <f>IF($B18=0,"",_xlfn.XLOOKUP($B18,INPUT_DATA!$CR:$CR,INPUT_DATA!DD:DD))</f>
        <v>11</v>
      </c>
      <c r="Q18" s="255">
        <f>IF($B18=0,"",_xlfn.XLOOKUP($B18,INPUT_DATA!$CR:$CR,INPUT_DATA!DE:DE))</f>
        <v>1317673.02</v>
      </c>
      <c r="R18" s="1255">
        <f>IF($B18=0,"",_xlfn.XLOOKUP($B18,INPUT_DATA!$CR:$CR,INPUT_DATA!DF:DF))</f>
        <v>9</v>
      </c>
      <c r="S18" s="255">
        <f>IF($B18=0,"",_xlfn.XLOOKUP($B18,INPUT_DATA!$CR:$CR,INPUT_DATA!DG:DG))</f>
        <v>985051.75</v>
      </c>
      <c r="T18" s="1255">
        <f>IF($B18=0,"",_xlfn.XLOOKUP($B18,INPUT_DATA!$CR:$CR,INPUT_DATA!DH:DH))</f>
        <v>8</v>
      </c>
      <c r="U18" s="255">
        <f>IF($B18=0,"",_xlfn.XLOOKUP($B18,INPUT_DATA!$CR:$CR,INPUT_DATA!DI:DI))</f>
        <v>126042.38</v>
      </c>
      <c r="V18" s="1255">
        <f>IF($B18=0,"",_xlfn.XLOOKUP($B18,INPUT_DATA!$CR:$CR,INPUT_DATA!DJ:DJ))</f>
        <v>2</v>
      </c>
      <c r="W18" s="255">
        <f>IF($B18=0,"",_xlfn.XLOOKUP($B18,INPUT_DATA!$CR:$CR,INPUT_DATA!DK:DK))</f>
        <v>696829.81</v>
      </c>
      <c r="X18" s="1255">
        <f>IF($B18=0,"",_xlfn.XLOOKUP($B18,INPUT_DATA!$CR:$CR,INPUT_DATA!DL:DL))</f>
        <v>8</v>
      </c>
      <c r="Y18" s="255">
        <f>IF($B18=0,"",_xlfn.XLOOKUP($B18,INPUT_DATA!$CR:$CR,INPUT_DATA!DM:DM))</f>
        <v>522783.51</v>
      </c>
      <c r="Z18" s="1255">
        <f>IF($B18=0,"",_xlfn.XLOOKUP($B18,INPUT_DATA!$CR:$CR,INPUT_DATA!DN:DN))</f>
        <v>4</v>
      </c>
      <c r="AA18" s="255">
        <f>IF($B18=0,"",_xlfn.XLOOKUP($B18,INPUT_DATA!$CR:$CR,INPUT_DATA!DO:DO))</f>
        <v>205155.06</v>
      </c>
      <c r="AB18" s="1255">
        <f>IF($B18=0,"",_xlfn.XLOOKUP($B18,INPUT_DATA!$CR:$CR,INPUT_DATA!DP:DP))</f>
        <v>2</v>
      </c>
      <c r="AC18" s="255">
        <f>IF($B18=0,"",_xlfn.XLOOKUP($B18,INPUT_DATA!$CR:$CR,INPUT_DATA!DQ:DQ))</f>
        <v>0</v>
      </c>
      <c r="AD18" s="1255">
        <f>IF($B18=0,"",_xlfn.XLOOKUP($B18,INPUT_DATA!$CR:$CR,INPUT_DATA!DR:DR))</f>
        <v>0</v>
      </c>
    </row>
    <row r="19" spans="2:30">
      <c r="B19" s="1202">
        <f>'02 - Monthly Asset Follow up'!B23</f>
        <v>46081</v>
      </c>
      <c r="C19" s="255">
        <f t="shared" si="0"/>
        <v>11124620357.440001</v>
      </c>
      <c r="D19" s="1255">
        <f t="shared" si="1"/>
        <v>74575</v>
      </c>
      <c r="E19" s="255">
        <f>IF($B19=0,"",_xlfn.XLOOKUP($B19,INPUT_DATA!$CR:$CR,INPUT_DATA!CS:CS))</f>
        <v>11067903324.110001</v>
      </c>
      <c r="F19" s="1255">
        <f>IF($B19=0,"",_xlfn.XLOOKUP($B19,INPUT_DATA!$CR:$CR,INPUT_DATA!CT:CT))</f>
        <v>74204</v>
      </c>
      <c r="G19" s="255">
        <f>IF($B19=0,"",_xlfn.XLOOKUP($B19,INPUT_DATA!$CR:$CR,INPUT_DATA!CU:CU))</f>
        <v>36905269.100000001</v>
      </c>
      <c r="H19" s="1255">
        <f>IF($B19=0,"",_xlfn.XLOOKUP($B19,INPUT_DATA!$CR:$CR,INPUT_DATA!CV:CV))</f>
        <v>213</v>
      </c>
      <c r="I19" s="255">
        <f>IF($B19=0,"",_xlfn.XLOOKUP($B19,INPUT_DATA!$CR:$CR,INPUT_DATA!CW:CW))</f>
        <v>8447161.25</v>
      </c>
      <c r="J19" s="1255">
        <f>IF($B19=0,"",_xlfn.XLOOKUP($B19,INPUT_DATA!$CR:$CR,INPUT_DATA!CX:CX))</f>
        <v>59</v>
      </c>
      <c r="K19" s="255">
        <f>IF($B19=0,"",_xlfn.XLOOKUP($B19,INPUT_DATA!$CR:$CR,INPUT_DATA!CY:CY))</f>
        <v>3578265.53</v>
      </c>
      <c r="L19" s="1255">
        <f>IF($B19=0,"",_xlfn.XLOOKUP($B19,INPUT_DATA!$CR:$CR,INPUT_DATA!CZ:CZ))</f>
        <v>31</v>
      </c>
      <c r="M19" s="255">
        <f>IF($B19=0,"",_xlfn.XLOOKUP($B19,INPUT_DATA!$CR:$CR,INPUT_DATA!DA:DA))</f>
        <v>2354411.7000000002</v>
      </c>
      <c r="N19" s="1255">
        <f>IF($B19=0,"",_xlfn.XLOOKUP($B19,INPUT_DATA!$CR:$CR,INPUT_DATA!DB:DB))</f>
        <v>20</v>
      </c>
      <c r="O19" s="255">
        <f>IF($B19=0,"",_xlfn.XLOOKUP($B19,INPUT_DATA!$CR:$CR,INPUT_DATA!DC:DC))</f>
        <v>2010039.92</v>
      </c>
      <c r="P19" s="1255">
        <f>IF($B19=0,"",_xlfn.XLOOKUP($B19,INPUT_DATA!$CR:$CR,INPUT_DATA!DD:DD))</f>
        <v>15</v>
      </c>
      <c r="Q19" s="255">
        <f>IF($B19=0,"",_xlfn.XLOOKUP($B19,INPUT_DATA!$CR:$CR,INPUT_DATA!DE:DE))</f>
        <v>1274114.8999999999</v>
      </c>
      <c r="R19" s="1255">
        <f>IF($B19=0,"",_xlfn.XLOOKUP($B19,INPUT_DATA!$CR:$CR,INPUT_DATA!DF:DF))</f>
        <v>10</v>
      </c>
      <c r="S19" s="255">
        <f>IF($B19=0,"",_xlfn.XLOOKUP($B19,INPUT_DATA!$CR:$CR,INPUT_DATA!DG:DG))</f>
        <v>568377.59</v>
      </c>
      <c r="T19" s="1255">
        <f>IF($B19=0,"",_xlfn.XLOOKUP($B19,INPUT_DATA!$CR:$CR,INPUT_DATA!DH:DH))</f>
        <v>7</v>
      </c>
      <c r="U19" s="255">
        <f>IF($B19=0,"",_xlfn.XLOOKUP($B19,INPUT_DATA!$CR:$CR,INPUT_DATA!DI:DI))</f>
        <v>701108.98</v>
      </c>
      <c r="V19" s="1255">
        <f>IF($B19=0,"",_xlfn.XLOOKUP($B19,INPUT_DATA!$CR:$CR,INPUT_DATA!DJ:DJ))</f>
        <v>8</v>
      </c>
      <c r="W19" s="255">
        <f>IF($B19=0,"",_xlfn.XLOOKUP($B19,INPUT_DATA!$CR:$CR,INPUT_DATA!DK:DK))</f>
        <v>525912.66</v>
      </c>
      <c r="X19" s="1255">
        <f>IF($B19=0,"",_xlfn.XLOOKUP($B19,INPUT_DATA!$CR:$CR,INPUT_DATA!DL:DL))</f>
        <v>4</v>
      </c>
      <c r="Y19" s="255">
        <f>IF($B19=0,"",_xlfn.XLOOKUP($B19,INPUT_DATA!$CR:$CR,INPUT_DATA!DM:DM))</f>
        <v>206317.96</v>
      </c>
      <c r="Z19" s="1255">
        <f>IF($B19=0,"",_xlfn.XLOOKUP($B19,INPUT_DATA!$CR:$CR,INPUT_DATA!DN:DN))</f>
        <v>2</v>
      </c>
      <c r="AA19" s="255">
        <f>IF($B19=0,"",_xlfn.XLOOKUP($B19,INPUT_DATA!$CR:$CR,INPUT_DATA!DO:DO))</f>
        <v>0</v>
      </c>
      <c r="AB19" s="1255">
        <f>IF($B19=0,"",_xlfn.XLOOKUP($B19,INPUT_DATA!$CR:$CR,INPUT_DATA!DP:DP))</f>
        <v>0</v>
      </c>
      <c r="AC19" s="255">
        <f>IF($B19=0,"",_xlfn.XLOOKUP($B19,INPUT_DATA!$CR:$CR,INPUT_DATA!DQ:DQ))</f>
        <v>146053.74</v>
      </c>
      <c r="AD19" s="1255">
        <f>IF($B19=0,"",_xlfn.XLOOKUP($B19,INPUT_DATA!$CR:$CR,INPUT_DATA!DR:DR))</f>
        <v>2</v>
      </c>
    </row>
    <row r="20" spans="2:30">
      <c r="B20" s="1202">
        <f>'02 - Monthly Asset Follow up'!B24</f>
        <v>46053</v>
      </c>
      <c r="C20" s="255">
        <f t="shared" si="0"/>
        <v>11215080214.710003</v>
      </c>
      <c r="D20" s="1255">
        <f t="shared" si="1"/>
        <v>74846</v>
      </c>
      <c r="E20" s="255">
        <f>IF($B20=0,"",_xlfn.XLOOKUP($B20,INPUT_DATA!$CR:$CR,INPUT_DATA!CS:CS))</f>
        <v>11154934756.809999</v>
      </c>
      <c r="F20" s="1255">
        <f>IF($B20=0,"",_xlfn.XLOOKUP($B20,INPUT_DATA!$CR:$CR,INPUT_DATA!CT:CT))</f>
        <v>74467</v>
      </c>
      <c r="G20" s="255">
        <f>IF($B20=0,"",_xlfn.XLOOKUP($B20,INPUT_DATA!$CR:$CR,INPUT_DATA!CU:CU))</f>
        <v>30486856.079999998</v>
      </c>
      <c r="H20" s="1255">
        <f>IF($B20=0,"",_xlfn.XLOOKUP($B20,INPUT_DATA!$CR:$CR,INPUT_DATA!CV:CV))</f>
        <v>196</v>
      </c>
      <c r="I20" s="255">
        <f>IF($B20=0,"",_xlfn.XLOOKUP($B20,INPUT_DATA!$CR:$CR,INPUT_DATA!CW:CW))</f>
        <v>15829386.560000001</v>
      </c>
      <c r="J20" s="1255">
        <f>IF($B20=0,"",_xlfn.XLOOKUP($B20,INPUT_DATA!$CR:$CR,INPUT_DATA!CX:CX))</f>
        <v>78</v>
      </c>
      <c r="K20" s="255">
        <f>IF($B20=0,"",_xlfn.XLOOKUP($B20,INPUT_DATA!$CR:$CR,INPUT_DATA!CY:CY))</f>
        <v>5985922.1100000003</v>
      </c>
      <c r="L20" s="1255">
        <f>IF($B20=0,"",_xlfn.XLOOKUP($B20,INPUT_DATA!$CR:$CR,INPUT_DATA!CZ:CZ))</f>
        <v>44</v>
      </c>
      <c r="M20" s="255">
        <f>IF($B20=0,"",_xlfn.XLOOKUP($B20,INPUT_DATA!$CR:$CR,INPUT_DATA!DA:DA))</f>
        <v>3216319.84</v>
      </c>
      <c r="N20" s="1255">
        <f>IF($B20=0,"",_xlfn.XLOOKUP($B20,INPUT_DATA!$CR:$CR,INPUT_DATA!DB:DB))</f>
        <v>23</v>
      </c>
      <c r="O20" s="255">
        <f>IF($B20=0,"",_xlfn.XLOOKUP($B20,INPUT_DATA!$CR:$CR,INPUT_DATA!DC:DC))</f>
        <v>1757594.61</v>
      </c>
      <c r="P20" s="1255">
        <f>IF($B20=0,"",_xlfn.XLOOKUP($B20,INPUT_DATA!$CR:$CR,INPUT_DATA!DD:DD))</f>
        <v>9</v>
      </c>
      <c r="Q20" s="255">
        <f>IF($B20=0,"",_xlfn.XLOOKUP($B20,INPUT_DATA!$CR:$CR,INPUT_DATA!DE:DE))</f>
        <v>901854.14</v>
      </c>
      <c r="R20" s="1255">
        <f>IF($B20=0,"",_xlfn.XLOOKUP($B20,INPUT_DATA!$CR:$CR,INPUT_DATA!DF:DF))</f>
        <v>11</v>
      </c>
      <c r="S20" s="255">
        <f>IF($B20=0,"",_xlfn.XLOOKUP($B20,INPUT_DATA!$CR:$CR,INPUT_DATA!DG:DG))</f>
        <v>676330.79</v>
      </c>
      <c r="T20" s="1255">
        <f>IF($B20=0,"",_xlfn.XLOOKUP($B20,INPUT_DATA!$CR:$CR,INPUT_DATA!DH:DH))</f>
        <v>7</v>
      </c>
      <c r="U20" s="255">
        <f>IF($B20=0,"",_xlfn.XLOOKUP($B20,INPUT_DATA!$CR:$CR,INPUT_DATA!DI:DI))</f>
        <v>529035.43999999994</v>
      </c>
      <c r="V20" s="1255">
        <f>IF($B20=0,"",_xlfn.XLOOKUP($B20,INPUT_DATA!$CR:$CR,INPUT_DATA!DJ:DJ))</f>
        <v>4</v>
      </c>
      <c r="W20" s="255">
        <f>IF($B20=0,"",_xlfn.XLOOKUP($B20,INPUT_DATA!$CR:$CR,INPUT_DATA!DK:DK))</f>
        <v>451695.67</v>
      </c>
      <c r="X20" s="1255">
        <f>IF($B20=0,"",_xlfn.XLOOKUP($B20,INPUT_DATA!$CR:$CR,INPUT_DATA!DL:DL))</f>
        <v>3</v>
      </c>
      <c r="Y20" s="255">
        <f>IF($B20=0,"",_xlfn.XLOOKUP($B20,INPUT_DATA!$CR:$CR,INPUT_DATA!DM:DM))</f>
        <v>163105.82999999999</v>
      </c>
      <c r="Z20" s="1255">
        <f>IF($B20=0,"",_xlfn.XLOOKUP($B20,INPUT_DATA!$CR:$CR,INPUT_DATA!DN:DN))</f>
        <v>2</v>
      </c>
      <c r="AA20" s="255">
        <f>IF($B20=0,"",_xlfn.XLOOKUP($B20,INPUT_DATA!$CR:$CR,INPUT_DATA!DO:DO))</f>
        <v>16616.04</v>
      </c>
      <c r="AB20" s="1255">
        <f>IF($B20=0,"",_xlfn.XLOOKUP($B20,INPUT_DATA!$CR:$CR,INPUT_DATA!DP:DP))</f>
        <v>1</v>
      </c>
      <c r="AC20" s="255">
        <f>IF($B20=0,"",_xlfn.XLOOKUP($B20,INPUT_DATA!$CR:$CR,INPUT_DATA!DQ:DQ))</f>
        <v>130740.79</v>
      </c>
      <c r="AD20" s="1255">
        <f>IF($B20=0,"",_xlfn.XLOOKUP($B20,INPUT_DATA!$CR:$CR,INPUT_DATA!DR:DR))</f>
        <v>1</v>
      </c>
    </row>
    <row r="21" spans="2:30">
      <c r="B21" s="1202">
        <f>'02 - Monthly Asset Follow up'!B25</f>
        <v>46022</v>
      </c>
      <c r="C21" s="255">
        <f t="shared" si="0"/>
        <v>11314220550.59</v>
      </c>
      <c r="D21" s="1255">
        <f t="shared" si="1"/>
        <v>75171</v>
      </c>
      <c r="E21" s="255">
        <f>IF($B21=0,"",_xlfn.XLOOKUP($B21,INPUT_DATA!$CR:$CR,INPUT_DATA!CS:CS))</f>
        <v>11253127328.719999</v>
      </c>
      <c r="F21" s="1255">
        <f>IF($B21=0,"",_xlfn.XLOOKUP($B21,INPUT_DATA!$CR:$CR,INPUT_DATA!CT:CT))</f>
        <v>74804</v>
      </c>
      <c r="G21" s="255">
        <f>IF($B21=0,"",_xlfn.XLOOKUP($B21,INPUT_DATA!$CR:$CR,INPUT_DATA!CU:CU))</f>
        <v>35344558.509999998</v>
      </c>
      <c r="H21" s="1255">
        <f>IF($B21=0,"",_xlfn.XLOOKUP($B21,INPUT_DATA!$CR:$CR,INPUT_DATA!CV:CV))</f>
        <v>199</v>
      </c>
      <c r="I21" s="255">
        <f>IF($B21=0,"",_xlfn.XLOOKUP($B21,INPUT_DATA!$CR:$CR,INPUT_DATA!CW:CW))</f>
        <v>11159368.609999999</v>
      </c>
      <c r="J21" s="1255">
        <f>IF($B21=0,"",_xlfn.XLOOKUP($B21,INPUT_DATA!$CR:$CR,INPUT_DATA!CX:CX))</f>
        <v>75</v>
      </c>
      <c r="K21" s="255">
        <f>IF($B21=0,"",_xlfn.XLOOKUP($B21,INPUT_DATA!$CR:$CR,INPUT_DATA!CY:CY))</f>
        <v>5107537.99</v>
      </c>
      <c r="L21" s="1255">
        <f>IF($B21=0,"",_xlfn.XLOOKUP($B21,INPUT_DATA!$CR:$CR,INPUT_DATA!CZ:CZ))</f>
        <v>33</v>
      </c>
      <c r="M21" s="255">
        <f>IF($B21=0,"",_xlfn.XLOOKUP($B21,INPUT_DATA!$CR:$CR,INPUT_DATA!DA:DA))</f>
        <v>3800389.08</v>
      </c>
      <c r="N21" s="1255">
        <f>IF($B21=0,"",_xlfn.XLOOKUP($B21,INPUT_DATA!$CR:$CR,INPUT_DATA!DB:DB))</f>
        <v>15</v>
      </c>
      <c r="O21" s="255">
        <f>IF($B21=0,"",_xlfn.XLOOKUP($B21,INPUT_DATA!$CR:$CR,INPUT_DATA!DC:DC))</f>
        <v>1143184.33</v>
      </c>
      <c r="P21" s="1255">
        <f>IF($B21=0,"",_xlfn.XLOOKUP($B21,INPUT_DATA!$CR:$CR,INPUT_DATA!DD:DD))</f>
        <v>11</v>
      </c>
      <c r="Q21" s="255">
        <f>IF($B21=0,"",_xlfn.XLOOKUP($B21,INPUT_DATA!$CR:$CR,INPUT_DATA!DE:DE))</f>
        <v>759349.86</v>
      </c>
      <c r="R21" s="1255">
        <f>IF($B21=0,"",_xlfn.XLOOKUP($B21,INPUT_DATA!$CR:$CR,INPUT_DATA!DF:DF))</f>
        <v>11</v>
      </c>
      <c r="S21" s="255">
        <f>IF($B21=0,"",_xlfn.XLOOKUP($B21,INPUT_DATA!$CR:$CR,INPUT_DATA!DG:DG))</f>
        <v>719664.8</v>
      </c>
      <c r="T21" s="1255">
        <f>IF($B21=0,"",_xlfn.XLOOKUP($B21,INPUT_DATA!$CR:$CR,INPUT_DATA!DH:DH))</f>
        <v>6</v>
      </c>
      <c r="U21" s="255">
        <f>IF($B21=0,"",_xlfn.XLOOKUP($B21,INPUT_DATA!$CR:$CR,INPUT_DATA!DI:DI))</f>
        <v>619500.30000000005</v>
      </c>
      <c r="V21" s="1255">
        <f>IF($B21=0,"",_xlfn.XLOOKUP($B21,INPUT_DATA!$CR:$CR,INPUT_DATA!DJ:DJ))</f>
        <v>6</v>
      </c>
      <c r="W21" s="255">
        <f>IF($B21=0,"",_xlfn.XLOOKUP($B21,INPUT_DATA!$CR:$CR,INPUT_DATA!DK:DK))</f>
        <v>204882.79</v>
      </c>
      <c r="X21" s="1255">
        <f>IF($B21=0,"",_xlfn.XLOOKUP($B21,INPUT_DATA!$CR:$CR,INPUT_DATA!DL:DL))</f>
        <v>3</v>
      </c>
      <c r="Y21" s="255">
        <f>IF($B21=0,"",_xlfn.XLOOKUP($B21,INPUT_DATA!$CR:$CR,INPUT_DATA!DM:DM))</f>
        <v>148657.75</v>
      </c>
      <c r="Z21" s="1255">
        <f>IF($B21=0,"",_xlfn.XLOOKUP($B21,INPUT_DATA!$CR:$CR,INPUT_DATA!DN:DN))</f>
        <v>2</v>
      </c>
      <c r="AA21" s="255">
        <f>IF($B21=0,"",_xlfn.XLOOKUP($B21,INPUT_DATA!$CR:$CR,INPUT_DATA!DO:DO))</f>
        <v>1980339.32</v>
      </c>
      <c r="AB21" s="1255">
        <f>IF($B21=0,"",_xlfn.XLOOKUP($B21,INPUT_DATA!$CR:$CR,INPUT_DATA!DP:DP))</f>
        <v>4</v>
      </c>
      <c r="AC21" s="255">
        <f>IF($B21=0,"",_xlfn.XLOOKUP($B21,INPUT_DATA!$CR:$CR,INPUT_DATA!DQ:DQ))</f>
        <v>105788.53</v>
      </c>
      <c r="AD21" s="1255">
        <f>IF($B21=0,"",_xlfn.XLOOKUP($B21,INPUT_DATA!$CR:$CR,INPUT_DATA!DR:DR))</f>
        <v>2</v>
      </c>
    </row>
    <row r="22" spans="2:30">
      <c r="B22" s="1202">
        <f>'02 - Monthly Asset Follow up'!B26</f>
        <v>45991</v>
      </c>
      <c r="C22" s="255">
        <f t="shared" si="0"/>
        <v>11410540020.710003</v>
      </c>
      <c r="D22" s="1255">
        <f t="shared" si="1"/>
        <v>75498</v>
      </c>
      <c r="E22" s="255">
        <f>IF($B22=0,"",_xlfn.XLOOKUP($B22,INPUT_DATA!$CR:$CR,INPUT_DATA!CS:CS))</f>
        <v>11346607692.01</v>
      </c>
      <c r="F22" s="1255">
        <f>IF($B22=0,"",_xlfn.XLOOKUP($B22,INPUT_DATA!$CR:$CR,INPUT_DATA!CT:CT))</f>
        <v>75112</v>
      </c>
      <c r="G22" s="255">
        <f>IF($B22=0,"",_xlfn.XLOOKUP($B22,INPUT_DATA!$CR:$CR,INPUT_DATA!CU:CU))</f>
        <v>39436167.170000002</v>
      </c>
      <c r="H22" s="1255">
        <f>IF($B22=0,"",_xlfn.XLOOKUP($B22,INPUT_DATA!$CR:$CR,INPUT_DATA!CV:CV))</f>
        <v>234</v>
      </c>
      <c r="I22" s="255">
        <f>IF($B22=0,"",_xlfn.XLOOKUP($B22,INPUT_DATA!$CR:$CR,INPUT_DATA!CW:CW))</f>
        <v>11439894.35</v>
      </c>
      <c r="J22" s="1255">
        <f>IF($B22=0,"",_xlfn.XLOOKUP($B22,INPUT_DATA!$CR:$CR,INPUT_DATA!CX:CX))</f>
        <v>67</v>
      </c>
      <c r="K22" s="255">
        <f>IF($B22=0,"",_xlfn.XLOOKUP($B22,INPUT_DATA!$CR:$CR,INPUT_DATA!CY:CY))</f>
        <v>5323863.7699999996</v>
      </c>
      <c r="L22" s="1255">
        <f>IF($B22=0,"",_xlfn.XLOOKUP($B22,INPUT_DATA!$CR:$CR,INPUT_DATA!CZ:CZ))</f>
        <v>23</v>
      </c>
      <c r="M22" s="255">
        <f>IF($B22=0,"",_xlfn.XLOOKUP($B22,INPUT_DATA!$CR:$CR,INPUT_DATA!DA:DA))</f>
        <v>2391343.63</v>
      </c>
      <c r="N22" s="1255">
        <f>IF($B22=0,"",_xlfn.XLOOKUP($B22,INPUT_DATA!$CR:$CR,INPUT_DATA!DB:DB))</f>
        <v>20</v>
      </c>
      <c r="O22" s="255">
        <f>IF($B22=0,"",_xlfn.XLOOKUP($B22,INPUT_DATA!$CR:$CR,INPUT_DATA!DC:DC))</f>
        <v>805448.37</v>
      </c>
      <c r="P22" s="1255">
        <f>IF($B22=0,"",_xlfn.XLOOKUP($B22,INPUT_DATA!$CR:$CR,INPUT_DATA!DD:DD))</f>
        <v>14</v>
      </c>
      <c r="Q22" s="255">
        <f>IF($B22=0,"",_xlfn.XLOOKUP($B22,INPUT_DATA!$CR:$CR,INPUT_DATA!DE:DE))</f>
        <v>1071613.51</v>
      </c>
      <c r="R22" s="1255">
        <f>IF($B22=0,"",_xlfn.XLOOKUP($B22,INPUT_DATA!$CR:$CR,INPUT_DATA!DF:DF))</f>
        <v>9</v>
      </c>
      <c r="S22" s="255">
        <f>IF($B22=0,"",_xlfn.XLOOKUP($B22,INPUT_DATA!$CR:$CR,INPUT_DATA!DG:DG))</f>
        <v>695252.28</v>
      </c>
      <c r="T22" s="1255">
        <f>IF($B22=0,"",_xlfn.XLOOKUP($B22,INPUT_DATA!$CR:$CR,INPUT_DATA!DH:DH))</f>
        <v>8</v>
      </c>
      <c r="U22" s="255">
        <f>IF($B22=0,"",_xlfn.XLOOKUP($B22,INPUT_DATA!$CR:$CR,INPUT_DATA!DI:DI))</f>
        <v>518862.44</v>
      </c>
      <c r="V22" s="1255">
        <f>IF($B22=0,"",_xlfn.XLOOKUP($B22,INPUT_DATA!$CR:$CR,INPUT_DATA!DJ:DJ))</f>
        <v>3</v>
      </c>
      <c r="W22" s="255">
        <f>IF($B22=0,"",_xlfn.XLOOKUP($B22,INPUT_DATA!$CR:$CR,INPUT_DATA!DK:DK))</f>
        <v>149956.5</v>
      </c>
      <c r="X22" s="1255">
        <f>IF($B22=0,"",_xlfn.XLOOKUP($B22,INPUT_DATA!$CR:$CR,INPUT_DATA!DL:DL))</f>
        <v>2</v>
      </c>
      <c r="Y22" s="255">
        <f>IF($B22=0,"",_xlfn.XLOOKUP($B22,INPUT_DATA!$CR:$CR,INPUT_DATA!DM:DM))</f>
        <v>2013086.36</v>
      </c>
      <c r="Z22" s="1255">
        <f>IF($B22=0,"",_xlfn.XLOOKUP($B22,INPUT_DATA!$CR:$CR,INPUT_DATA!DN:DN))</f>
        <v>5</v>
      </c>
      <c r="AA22" s="255">
        <f>IF($B22=0,"",_xlfn.XLOOKUP($B22,INPUT_DATA!$CR:$CR,INPUT_DATA!DO:DO))</f>
        <v>86840.320000000007</v>
      </c>
      <c r="AB22" s="1255">
        <f>IF($B22=0,"",_xlfn.XLOOKUP($B22,INPUT_DATA!$CR:$CR,INPUT_DATA!DP:DP))</f>
        <v>1</v>
      </c>
      <c r="AC22" s="255">
        <f>IF($B22=0,"",_xlfn.XLOOKUP($B22,INPUT_DATA!$CR:$CR,INPUT_DATA!DQ:DQ))</f>
        <v>0</v>
      </c>
      <c r="AD22" s="1255">
        <f>IF($B22=0,"",_xlfn.XLOOKUP($B22,INPUT_DATA!$CR:$CR,INPUT_DATA!DR:DR))</f>
        <v>0</v>
      </c>
    </row>
    <row r="23" spans="2:30">
      <c r="B23" s="1202">
        <f>'02 - Monthly Asset Follow up'!B27</f>
        <v>45961</v>
      </c>
      <c r="C23" s="255">
        <f t="shared" si="0"/>
        <v>11501221849.949997</v>
      </c>
      <c r="D23" s="1255">
        <f t="shared" si="1"/>
        <v>75774</v>
      </c>
      <c r="E23" s="255">
        <f>IF($B23=0,"",_xlfn.XLOOKUP($B23,INPUT_DATA!$CR:$CR,INPUT_DATA!CS:CS))</f>
        <v>11450567231.139999</v>
      </c>
      <c r="F23" s="1255">
        <f>IF($B23=0,"",_xlfn.XLOOKUP($B23,INPUT_DATA!$CR:$CR,INPUT_DATA!CT:CT))</f>
        <v>75475</v>
      </c>
      <c r="G23" s="255">
        <f>IF($B23=0,"",_xlfn.XLOOKUP($B23,INPUT_DATA!$CR:$CR,INPUT_DATA!CU:CU))</f>
        <v>27825823.879999999</v>
      </c>
      <c r="H23" s="1255">
        <f>IF($B23=0,"",_xlfn.XLOOKUP($B23,INPUT_DATA!$CR:$CR,INPUT_DATA!CV:CV))</f>
        <v>159</v>
      </c>
      <c r="I23" s="255">
        <f>IF($B23=0,"",_xlfn.XLOOKUP($B23,INPUT_DATA!$CR:$CR,INPUT_DATA!CW:CW))</f>
        <v>11047178.52</v>
      </c>
      <c r="J23" s="1255">
        <f>IF($B23=0,"",_xlfn.XLOOKUP($B23,INPUT_DATA!$CR:$CR,INPUT_DATA!CX:CX))</f>
        <v>58</v>
      </c>
      <c r="K23" s="255">
        <f>IF($B23=0,"",_xlfn.XLOOKUP($B23,INPUT_DATA!$CR:$CR,INPUT_DATA!CY:CY))</f>
        <v>4763834.8499999996</v>
      </c>
      <c r="L23" s="1255">
        <f>IF($B23=0,"",_xlfn.XLOOKUP($B23,INPUT_DATA!$CR:$CR,INPUT_DATA!CZ:CZ))</f>
        <v>28</v>
      </c>
      <c r="M23" s="255">
        <f>IF($B23=0,"",_xlfn.XLOOKUP($B23,INPUT_DATA!$CR:$CR,INPUT_DATA!DA:DA))</f>
        <v>1556628.24</v>
      </c>
      <c r="N23" s="1255">
        <f>IF($B23=0,"",_xlfn.XLOOKUP($B23,INPUT_DATA!$CR:$CR,INPUT_DATA!DB:DB))</f>
        <v>18</v>
      </c>
      <c r="O23" s="255">
        <f>IF($B23=0,"",_xlfn.XLOOKUP($B23,INPUT_DATA!$CR:$CR,INPUT_DATA!DC:DC))</f>
        <v>1561937.22</v>
      </c>
      <c r="P23" s="1255">
        <f>IF($B23=0,"",_xlfn.XLOOKUP($B23,INPUT_DATA!$CR:$CR,INPUT_DATA!DD:DD))</f>
        <v>13</v>
      </c>
      <c r="Q23" s="255">
        <f>IF($B23=0,"",_xlfn.XLOOKUP($B23,INPUT_DATA!$CR:$CR,INPUT_DATA!DE:DE))</f>
        <v>868711.64</v>
      </c>
      <c r="R23" s="1255">
        <f>IF($B23=0,"",_xlfn.XLOOKUP($B23,INPUT_DATA!$CR:$CR,INPUT_DATA!DF:DF))</f>
        <v>10</v>
      </c>
      <c r="S23" s="255">
        <f>IF($B23=0,"",_xlfn.XLOOKUP($B23,INPUT_DATA!$CR:$CR,INPUT_DATA!DG:DG))</f>
        <v>634010.34</v>
      </c>
      <c r="T23" s="1255">
        <f>IF($B23=0,"",_xlfn.XLOOKUP($B23,INPUT_DATA!$CR:$CR,INPUT_DATA!DH:DH))</f>
        <v>4</v>
      </c>
      <c r="U23" s="255">
        <f>IF($B23=0,"",_xlfn.XLOOKUP($B23,INPUT_DATA!$CR:$CR,INPUT_DATA!DI:DI))</f>
        <v>151253.07999999999</v>
      </c>
      <c r="V23" s="1255">
        <f>IF($B23=0,"",_xlfn.XLOOKUP($B23,INPUT_DATA!$CR:$CR,INPUT_DATA!DJ:DJ))</f>
        <v>2</v>
      </c>
      <c r="W23" s="255">
        <f>IF($B23=0,"",_xlfn.XLOOKUP($B23,INPUT_DATA!$CR:$CR,INPUT_DATA!DK:DK))</f>
        <v>2026597.8</v>
      </c>
      <c r="X23" s="1255">
        <f>IF($B23=0,"",_xlfn.XLOOKUP($B23,INPUT_DATA!$CR:$CR,INPUT_DATA!DL:DL))</f>
        <v>5</v>
      </c>
      <c r="Y23" s="255">
        <f>IF($B23=0,"",_xlfn.XLOOKUP($B23,INPUT_DATA!$CR:$CR,INPUT_DATA!DM:DM))</f>
        <v>87109.5</v>
      </c>
      <c r="Z23" s="1255">
        <f>IF($B23=0,"",_xlfn.XLOOKUP($B23,INPUT_DATA!$CR:$CR,INPUT_DATA!DN:DN))</f>
        <v>1</v>
      </c>
      <c r="AA23" s="255">
        <f>IF($B23=0,"",_xlfn.XLOOKUP($B23,INPUT_DATA!$CR:$CR,INPUT_DATA!DO:DO))</f>
        <v>0</v>
      </c>
      <c r="AB23" s="1255">
        <f>IF($B23=0,"",_xlfn.XLOOKUP($B23,INPUT_DATA!$CR:$CR,INPUT_DATA!DP:DP))</f>
        <v>0</v>
      </c>
      <c r="AC23" s="255">
        <f>IF($B23=0,"",_xlfn.XLOOKUP($B23,INPUT_DATA!$CR:$CR,INPUT_DATA!DQ:DQ))</f>
        <v>131533.74</v>
      </c>
      <c r="AD23" s="1255">
        <f>IF($B23=0,"",_xlfn.XLOOKUP($B23,INPUT_DATA!$CR:$CR,INPUT_DATA!DR:DR))</f>
        <v>1</v>
      </c>
    </row>
    <row r="24" spans="2:30">
      <c r="B24" s="1202">
        <f>'02 - Monthly Asset Follow up'!B28</f>
        <v>45930</v>
      </c>
      <c r="C24" s="255">
        <f t="shared" si="0"/>
        <v>11613993146.950001</v>
      </c>
      <c r="D24" s="1255">
        <f t="shared" si="1"/>
        <v>76155</v>
      </c>
      <c r="E24" s="255">
        <f>IF($B24=0,"",_xlfn.XLOOKUP($B24,INPUT_DATA!$CR:$CR,INPUT_DATA!CS:CS))</f>
        <v>11570315320.68</v>
      </c>
      <c r="F24" s="1255">
        <f>IF($B24=0,"",_xlfn.XLOOKUP($B24,INPUT_DATA!$CR:$CR,INPUT_DATA!CT:CT))</f>
        <v>75865</v>
      </c>
      <c r="G24" s="255">
        <f>IF($B24=0,"",_xlfn.XLOOKUP($B24,INPUT_DATA!$CR:$CR,INPUT_DATA!CU:CU))</f>
        <v>20809808.390000001</v>
      </c>
      <c r="H24" s="1255">
        <f>IF($B24=0,"",_xlfn.XLOOKUP($B24,INPUT_DATA!$CR:$CR,INPUT_DATA!CV:CV))</f>
        <v>149</v>
      </c>
      <c r="I24" s="255">
        <f>IF($B24=0,"",_xlfn.XLOOKUP($B24,INPUT_DATA!$CR:$CR,INPUT_DATA!CW:CW))</f>
        <v>10684438.75</v>
      </c>
      <c r="J24" s="1255">
        <f>IF($B24=0,"",_xlfn.XLOOKUP($B24,INPUT_DATA!$CR:$CR,INPUT_DATA!CX:CX))</f>
        <v>56</v>
      </c>
      <c r="K24" s="255">
        <f>IF($B24=0,"",_xlfn.XLOOKUP($B24,INPUT_DATA!$CR:$CR,INPUT_DATA!CY:CY))</f>
        <v>3548474.18</v>
      </c>
      <c r="L24" s="1255">
        <f>IF($B24=0,"",_xlfn.XLOOKUP($B24,INPUT_DATA!$CR:$CR,INPUT_DATA!CZ:CZ))</f>
        <v>32</v>
      </c>
      <c r="M24" s="255">
        <f>IF($B24=0,"",_xlfn.XLOOKUP($B24,INPUT_DATA!$CR:$CR,INPUT_DATA!DA:DA))</f>
        <v>3022878.48</v>
      </c>
      <c r="N24" s="1255">
        <f>IF($B24=0,"",_xlfn.XLOOKUP($B24,INPUT_DATA!$CR:$CR,INPUT_DATA!DB:DB))</f>
        <v>22</v>
      </c>
      <c r="O24" s="255">
        <f>IF($B24=0,"",_xlfn.XLOOKUP($B24,INPUT_DATA!$CR:$CR,INPUT_DATA!DC:DC))</f>
        <v>1217894.76</v>
      </c>
      <c r="P24" s="1255">
        <f>IF($B24=0,"",_xlfn.XLOOKUP($B24,INPUT_DATA!$CR:$CR,INPUT_DATA!DD:DD))</f>
        <v>15</v>
      </c>
      <c r="Q24" s="255">
        <f>IF($B24=0,"",_xlfn.XLOOKUP($B24,INPUT_DATA!$CR:$CR,INPUT_DATA!DE:DE))</f>
        <v>1982216.38</v>
      </c>
      <c r="R24" s="1255">
        <f>IF($B24=0,"",_xlfn.XLOOKUP($B24,INPUT_DATA!$CR:$CR,INPUT_DATA!DF:DF))</f>
        <v>7</v>
      </c>
      <c r="S24" s="255">
        <f>IF($B24=0,"",_xlfn.XLOOKUP($B24,INPUT_DATA!$CR:$CR,INPUT_DATA!DG:DG))</f>
        <v>152547.49</v>
      </c>
      <c r="T24" s="1255">
        <f>IF($B24=0,"",_xlfn.XLOOKUP($B24,INPUT_DATA!$CR:$CR,INPUT_DATA!DH:DH))</f>
        <v>2</v>
      </c>
      <c r="U24" s="255">
        <f>IF($B24=0,"",_xlfn.XLOOKUP($B24,INPUT_DATA!$CR:$CR,INPUT_DATA!DI:DI))</f>
        <v>2040091.45</v>
      </c>
      <c r="V24" s="1255">
        <f>IF($B24=0,"",_xlfn.XLOOKUP($B24,INPUT_DATA!$CR:$CR,INPUT_DATA!DJ:DJ))</f>
        <v>5</v>
      </c>
      <c r="W24" s="255">
        <f>IF($B24=0,"",_xlfn.XLOOKUP($B24,INPUT_DATA!$CR:$CR,INPUT_DATA!DK:DK))</f>
        <v>87378.27</v>
      </c>
      <c r="X24" s="1255">
        <f>IF($B24=0,"",_xlfn.XLOOKUP($B24,INPUT_DATA!$CR:$CR,INPUT_DATA!DL:DL))</f>
        <v>1</v>
      </c>
      <c r="Y24" s="255">
        <f>IF($B24=0,"",_xlfn.XLOOKUP($B24,INPUT_DATA!$CR:$CR,INPUT_DATA!DM:DM))</f>
        <v>0</v>
      </c>
      <c r="Z24" s="1255">
        <f>IF($B24=0,"",_xlfn.XLOOKUP($B24,INPUT_DATA!$CR:$CR,INPUT_DATA!DN:DN))</f>
        <v>0</v>
      </c>
      <c r="AA24" s="255">
        <f>IF($B24=0,"",_xlfn.XLOOKUP($B24,INPUT_DATA!$CR:$CR,INPUT_DATA!DO:DO))</f>
        <v>132098.12</v>
      </c>
      <c r="AB24" s="1255">
        <f>IF($B24=0,"",_xlfn.XLOOKUP($B24,INPUT_DATA!$CR:$CR,INPUT_DATA!DP:DP))</f>
        <v>1</v>
      </c>
      <c r="AC24" s="255">
        <f>IF($B24=0,"",_xlfn.XLOOKUP($B24,INPUT_DATA!$CR:$CR,INPUT_DATA!DQ:DQ))</f>
        <v>0</v>
      </c>
      <c r="AD24" s="1255">
        <f>IF($B24=0,"",_xlfn.XLOOKUP($B24,INPUT_DATA!$CR:$CR,INPUT_DATA!DR:DR))</f>
        <v>0</v>
      </c>
    </row>
    <row r="25" spans="2:30">
      <c r="B25" s="1202">
        <f>'02 - Monthly Asset Follow up'!B29</f>
        <v>45900</v>
      </c>
      <c r="C25" s="255">
        <f t="shared" si="0"/>
        <v>7430770897.8499994</v>
      </c>
      <c r="D25" s="1255">
        <f t="shared" si="1"/>
        <v>54553</v>
      </c>
      <c r="E25" s="255">
        <f>IF($B25=0,"",_xlfn.XLOOKUP($B25,INPUT_DATA!$CR:$CR,INPUT_DATA!CS:CS))</f>
        <v>7384905193.1400003</v>
      </c>
      <c r="F25" s="1255">
        <f>IF($B25=0,"",_xlfn.XLOOKUP($B25,INPUT_DATA!$CR:$CR,INPUT_DATA!CT:CT))</f>
        <v>54241</v>
      </c>
      <c r="G25" s="255">
        <f>IF($B25=0,"",_xlfn.XLOOKUP($B25,INPUT_DATA!$CR:$CR,INPUT_DATA!CU:CU))</f>
        <v>24062889.48</v>
      </c>
      <c r="H25" s="1255">
        <f>IF($B25=0,"",_xlfn.XLOOKUP($B25,INPUT_DATA!$CR:$CR,INPUT_DATA!CV:CV))</f>
        <v>166</v>
      </c>
      <c r="I25" s="255">
        <f>IF($B25=0,"",_xlfn.XLOOKUP($B25,INPUT_DATA!$CR:$CR,INPUT_DATA!CW:CW))</f>
        <v>9283792.9700000007</v>
      </c>
      <c r="J25" s="1255">
        <f>IF($B25=0,"",_xlfn.XLOOKUP($B25,INPUT_DATA!$CR:$CR,INPUT_DATA!CX:CX))</f>
        <v>62</v>
      </c>
      <c r="K25" s="255">
        <f>IF($B25=0,"",_xlfn.XLOOKUP($B25,INPUT_DATA!$CR:$CR,INPUT_DATA!CY:CY))</f>
        <v>4698441.28</v>
      </c>
      <c r="L25" s="1255">
        <f>IF($B25=0,"",_xlfn.XLOOKUP($B25,INPUT_DATA!$CR:$CR,INPUT_DATA!CZ:CZ))</f>
        <v>35</v>
      </c>
      <c r="M25" s="255">
        <f>IF($B25=0,"",_xlfn.XLOOKUP($B25,INPUT_DATA!$CR:$CR,INPUT_DATA!DA:DA))</f>
        <v>1919487.61</v>
      </c>
      <c r="N25" s="1255">
        <f>IF($B25=0,"",_xlfn.XLOOKUP($B25,INPUT_DATA!$CR:$CR,INPUT_DATA!DB:DB))</f>
        <v>23</v>
      </c>
      <c r="O25" s="255">
        <f>IF($B25=0,"",_xlfn.XLOOKUP($B25,INPUT_DATA!$CR:$CR,INPUT_DATA!DC:DC))</f>
        <v>2386547.66</v>
      </c>
      <c r="P25" s="1255">
        <f>IF($B25=0,"",_xlfn.XLOOKUP($B25,INPUT_DATA!$CR:$CR,INPUT_DATA!DD:DD))</f>
        <v>11</v>
      </c>
      <c r="Q25" s="255">
        <f>IF($B25=0,"",_xlfn.XLOOKUP($B25,INPUT_DATA!$CR:$CR,INPUT_DATA!DE:DE))</f>
        <v>948584.7</v>
      </c>
      <c r="R25" s="1255">
        <f>IF($B25=0,"",_xlfn.XLOOKUP($B25,INPUT_DATA!$CR:$CR,INPUT_DATA!DF:DF))</f>
        <v>4</v>
      </c>
      <c r="S25" s="255">
        <f>IF($B25=0,"",_xlfn.XLOOKUP($B25,INPUT_DATA!$CR:$CR,INPUT_DATA!DG:DG))</f>
        <v>2236676.54</v>
      </c>
      <c r="T25" s="1255">
        <f>IF($B25=0,"",_xlfn.XLOOKUP($B25,INPUT_DATA!$CR:$CR,INPUT_DATA!DH:DH))</f>
        <v>7</v>
      </c>
      <c r="U25" s="255">
        <f>IF($B25=0,"",_xlfn.XLOOKUP($B25,INPUT_DATA!$CR:$CR,INPUT_DATA!DI:DI))</f>
        <v>125860.31</v>
      </c>
      <c r="V25" s="1255">
        <f>IF($B25=0,"",_xlfn.XLOOKUP($B25,INPUT_DATA!$CR:$CR,INPUT_DATA!DJ:DJ))</f>
        <v>2</v>
      </c>
      <c r="W25" s="255">
        <f>IF($B25=0,"",_xlfn.XLOOKUP($B25,INPUT_DATA!$CR:$CR,INPUT_DATA!DK:DK))</f>
        <v>0</v>
      </c>
      <c r="X25" s="1255">
        <f>IF($B25=0,"",_xlfn.XLOOKUP($B25,INPUT_DATA!$CR:$CR,INPUT_DATA!DL:DL))</f>
        <v>0</v>
      </c>
      <c r="Y25" s="255">
        <f>IF($B25=0,"",_xlfn.XLOOKUP($B25,INPUT_DATA!$CR:$CR,INPUT_DATA!DM:DM))</f>
        <v>132661.79</v>
      </c>
      <c r="Z25" s="1255">
        <f>IF($B25=0,"",_xlfn.XLOOKUP($B25,INPUT_DATA!$CR:$CR,INPUT_DATA!DN:DN))</f>
        <v>1</v>
      </c>
      <c r="AA25" s="255">
        <f>IF($B25=0,"",_xlfn.XLOOKUP($B25,INPUT_DATA!$CR:$CR,INPUT_DATA!DO:DO))</f>
        <v>70762.37</v>
      </c>
      <c r="AB25" s="1255">
        <f>IF($B25=0,"",_xlfn.XLOOKUP($B25,INPUT_DATA!$CR:$CR,INPUT_DATA!DP:DP))</f>
        <v>1</v>
      </c>
      <c r="AC25" s="255">
        <f>IF($B25=0,"",_xlfn.XLOOKUP($B25,INPUT_DATA!$CR:$CR,INPUT_DATA!DQ:DQ))</f>
        <v>0</v>
      </c>
      <c r="AD25" s="1255">
        <f>IF($B25=0,"",_xlfn.XLOOKUP($B25,INPUT_DATA!$CR:$CR,INPUT_DATA!DR:DR))</f>
        <v>0</v>
      </c>
    </row>
    <row r="26" spans="2:30">
      <c r="B26" s="1202">
        <f>'02 - Monthly Asset Follow up'!B30</f>
        <v>45869</v>
      </c>
      <c r="C26" s="255">
        <f t="shared" si="0"/>
        <v>7501402080.4800005</v>
      </c>
      <c r="D26" s="1255">
        <f t="shared" si="1"/>
        <v>54804</v>
      </c>
      <c r="E26" s="255">
        <f>IF($B26=0,"",_xlfn.XLOOKUP($B26,INPUT_DATA!$CR:$CR,INPUT_DATA!CS:CS))</f>
        <v>7454588609.0799999</v>
      </c>
      <c r="F26" s="1255">
        <f>IF($B26=0,"",_xlfn.XLOOKUP($B26,INPUT_DATA!$CR:$CR,INPUT_DATA!CT:CT))</f>
        <v>54516</v>
      </c>
      <c r="G26" s="255">
        <f>IF($B26=0,"",_xlfn.XLOOKUP($B26,INPUT_DATA!$CR:$CR,INPUT_DATA!CU:CU))</f>
        <v>23850789</v>
      </c>
      <c r="H26" s="1255">
        <f>IF($B26=0,"",_xlfn.XLOOKUP($B26,INPUT_DATA!$CR:$CR,INPUT_DATA!CV:CV))</f>
        <v>151</v>
      </c>
      <c r="I26" s="255">
        <f>IF($B26=0,"",_xlfn.XLOOKUP($B26,INPUT_DATA!$CR:$CR,INPUT_DATA!CW:CW))</f>
        <v>12696531.630000001</v>
      </c>
      <c r="J26" s="1255">
        <f>IF($B26=0,"",_xlfn.XLOOKUP($B26,INPUT_DATA!$CR:$CR,INPUT_DATA!CX:CX))</f>
        <v>69</v>
      </c>
      <c r="K26" s="255">
        <f>IF($B26=0,"",_xlfn.XLOOKUP($B26,INPUT_DATA!$CR:$CR,INPUT_DATA!CY:CY))</f>
        <v>3191368.02</v>
      </c>
      <c r="L26" s="1255">
        <f>IF($B26=0,"",_xlfn.XLOOKUP($B26,INPUT_DATA!$CR:$CR,INPUT_DATA!CZ:CZ))</f>
        <v>34</v>
      </c>
      <c r="M26" s="255">
        <f>IF($B26=0,"",_xlfn.XLOOKUP($B26,INPUT_DATA!$CR:$CR,INPUT_DATA!DA:DA))</f>
        <v>2435825.7400000002</v>
      </c>
      <c r="N26" s="1255">
        <f>IF($B26=0,"",_xlfn.XLOOKUP($B26,INPUT_DATA!$CR:$CR,INPUT_DATA!DB:DB))</f>
        <v>13</v>
      </c>
      <c r="O26" s="255">
        <f>IF($B26=0,"",_xlfn.XLOOKUP($B26,INPUT_DATA!$CR:$CR,INPUT_DATA!DC:DC))</f>
        <v>1284920.02</v>
      </c>
      <c r="P26" s="1255">
        <f>IF($B26=0,"",_xlfn.XLOOKUP($B26,INPUT_DATA!$CR:$CR,INPUT_DATA!DD:DD))</f>
        <v>7</v>
      </c>
      <c r="Q26" s="255">
        <f>IF($B26=0,"",_xlfn.XLOOKUP($B26,INPUT_DATA!$CR:$CR,INPUT_DATA!DE:DE))</f>
        <v>2815372.28</v>
      </c>
      <c r="R26" s="1255">
        <f>IF($B26=0,"",_xlfn.XLOOKUP($B26,INPUT_DATA!$CR:$CR,INPUT_DATA!DF:DF))</f>
        <v>8</v>
      </c>
      <c r="S26" s="255">
        <f>IF($B26=0,"",_xlfn.XLOOKUP($B26,INPUT_DATA!$CR:$CR,INPUT_DATA!DG:DG))</f>
        <v>334090.07</v>
      </c>
      <c r="T26" s="1255">
        <f>IF($B26=0,"",_xlfn.XLOOKUP($B26,INPUT_DATA!$CR:$CR,INPUT_DATA!DH:DH))</f>
        <v>4</v>
      </c>
      <c r="U26" s="255">
        <f>IF($B26=0,"",_xlfn.XLOOKUP($B26,INPUT_DATA!$CR:$CR,INPUT_DATA!DI:DI))</f>
        <v>0</v>
      </c>
      <c r="V26" s="1255">
        <f>IF($B26=0,"",_xlfn.XLOOKUP($B26,INPUT_DATA!$CR:$CR,INPUT_DATA!DJ:DJ))</f>
        <v>0</v>
      </c>
      <c r="W26" s="255">
        <f>IF($B26=0,"",_xlfn.XLOOKUP($B26,INPUT_DATA!$CR:$CR,INPUT_DATA!DK:DK))</f>
        <v>133224.76</v>
      </c>
      <c r="X26" s="1255">
        <f>IF($B26=0,"",_xlfn.XLOOKUP($B26,INPUT_DATA!$CR:$CR,INPUT_DATA!DL:DL))</f>
        <v>1</v>
      </c>
      <c r="Y26" s="255">
        <f>IF($B26=0,"",_xlfn.XLOOKUP($B26,INPUT_DATA!$CR:$CR,INPUT_DATA!DM:DM))</f>
        <v>71349.88</v>
      </c>
      <c r="Z26" s="1255">
        <f>IF($B26=0,"",_xlfn.XLOOKUP($B26,INPUT_DATA!$CR:$CR,INPUT_DATA!DN:DN))</f>
        <v>1</v>
      </c>
      <c r="AA26" s="255">
        <f>IF($B26=0,"",_xlfn.XLOOKUP($B26,INPUT_DATA!$CR:$CR,INPUT_DATA!DO:DO))</f>
        <v>0</v>
      </c>
      <c r="AB26" s="1255">
        <f>IF($B26=0,"",_xlfn.XLOOKUP($B26,INPUT_DATA!$CR:$CR,INPUT_DATA!DP:DP))</f>
        <v>0</v>
      </c>
      <c r="AC26" s="255">
        <f>IF($B26=0,"",_xlfn.XLOOKUP($B26,INPUT_DATA!$CR:$CR,INPUT_DATA!DQ:DQ))</f>
        <v>0</v>
      </c>
      <c r="AD26" s="1255">
        <f>IF($B26=0,"",_xlfn.XLOOKUP($B26,INPUT_DATA!$CR:$CR,INPUT_DATA!DR:DR))</f>
        <v>0</v>
      </c>
    </row>
    <row r="27" spans="2:30">
      <c r="B27" s="1202">
        <f>'02 - Monthly Asset Follow up'!B31</f>
        <v>45838</v>
      </c>
      <c r="C27" s="255">
        <f t="shared" si="0"/>
        <v>7570005186.9900017</v>
      </c>
      <c r="D27" s="1255">
        <f t="shared" si="1"/>
        <v>55049</v>
      </c>
      <c r="E27" s="255">
        <f>IF($B27=0,"",_xlfn.XLOOKUP($B27,INPUT_DATA!$CR:$CR,INPUT_DATA!CS:CS))</f>
        <v>7520827672.6000004</v>
      </c>
      <c r="F27" s="1255">
        <f>IF($B27=0,"",_xlfn.XLOOKUP($B27,INPUT_DATA!$CR:$CR,INPUT_DATA!CT:CT))</f>
        <v>54742</v>
      </c>
      <c r="G27" s="255">
        <f>IF($B27=0,"",_xlfn.XLOOKUP($B27,INPUT_DATA!$CR:$CR,INPUT_DATA!CU:CU))</f>
        <v>29661773.43</v>
      </c>
      <c r="H27" s="1255">
        <f>IF($B27=0,"",_xlfn.XLOOKUP($B27,INPUT_DATA!$CR:$CR,INPUT_DATA!CV:CV))</f>
        <v>181</v>
      </c>
      <c r="I27" s="255">
        <f>IF($B27=0,"",_xlfn.XLOOKUP($B27,INPUT_DATA!$CR:$CR,INPUT_DATA!CW:CW))</f>
        <v>8846201.8499999996</v>
      </c>
      <c r="J27" s="1255">
        <f>IF($B27=0,"",_xlfn.XLOOKUP($B27,INPUT_DATA!$CR:$CR,INPUT_DATA!CX:CX))</f>
        <v>66</v>
      </c>
      <c r="K27" s="255">
        <f>IF($B27=0,"",_xlfn.XLOOKUP($B27,INPUT_DATA!$CR:$CR,INPUT_DATA!CY:CY))</f>
        <v>4724255.96</v>
      </c>
      <c r="L27" s="1255">
        <f>IF($B27=0,"",_xlfn.XLOOKUP($B27,INPUT_DATA!$CR:$CR,INPUT_DATA!CZ:CZ))</f>
        <v>29</v>
      </c>
      <c r="M27" s="255">
        <f>IF($B27=0,"",_xlfn.XLOOKUP($B27,INPUT_DATA!$CR:$CR,INPUT_DATA!DA:DA))</f>
        <v>1839709.39</v>
      </c>
      <c r="N27" s="1255">
        <f>IF($B27=0,"",_xlfn.XLOOKUP($B27,INPUT_DATA!$CR:$CR,INPUT_DATA!DB:DB))</f>
        <v>12</v>
      </c>
      <c r="O27" s="255">
        <f>IF($B27=0,"",_xlfn.XLOOKUP($B27,INPUT_DATA!$CR:$CR,INPUT_DATA!DC:DC))</f>
        <v>3312110.58</v>
      </c>
      <c r="P27" s="1255">
        <f>IF($B27=0,"",_xlfn.XLOOKUP($B27,INPUT_DATA!$CR:$CR,INPUT_DATA!DD:DD))</f>
        <v>11</v>
      </c>
      <c r="Q27" s="255">
        <f>IF($B27=0,"",_xlfn.XLOOKUP($B27,INPUT_DATA!$CR:$CR,INPUT_DATA!DE:DE))</f>
        <v>587739.22</v>
      </c>
      <c r="R27" s="1255">
        <f>IF($B27=0,"",_xlfn.XLOOKUP($B27,INPUT_DATA!$CR:$CR,INPUT_DATA!DF:DF))</f>
        <v>6</v>
      </c>
      <c r="S27" s="255">
        <f>IF($B27=0,"",_xlfn.XLOOKUP($B27,INPUT_DATA!$CR:$CR,INPUT_DATA!DG:DG))</f>
        <v>0</v>
      </c>
      <c r="T27" s="1255">
        <f>IF($B27=0,"",_xlfn.XLOOKUP($B27,INPUT_DATA!$CR:$CR,INPUT_DATA!DH:DH))</f>
        <v>0</v>
      </c>
      <c r="U27" s="255">
        <f>IF($B27=0,"",_xlfn.XLOOKUP($B27,INPUT_DATA!$CR:$CR,INPUT_DATA!DI:DI))</f>
        <v>133787.03</v>
      </c>
      <c r="V27" s="1255">
        <f>IF($B27=0,"",_xlfn.XLOOKUP($B27,INPUT_DATA!$CR:$CR,INPUT_DATA!DJ:DJ))</f>
        <v>1</v>
      </c>
      <c r="W27" s="255">
        <f>IF($B27=0,"",_xlfn.XLOOKUP($B27,INPUT_DATA!$CR:$CR,INPUT_DATA!DK:DK))</f>
        <v>71936.929999999993</v>
      </c>
      <c r="X27" s="1255">
        <f>IF($B27=0,"",_xlfn.XLOOKUP($B27,INPUT_DATA!$CR:$CR,INPUT_DATA!DL:DL))</f>
        <v>1</v>
      </c>
      <c r="Y27" s="255">
        <f>IF($B27=0,"",_xlfn.XLOOKUP($B27,INPUT_DATA!$CR:$CR,INPUT_DATA!DM:DM))</f>
        <v>0</v>
      </c>
      <c r="Z27" s="1255">
        <f>IF($B27=0,"",_xlfn.XLOOKUP($B27,INPUT_DATA!$CR:$CR,INPUT_DATA!DN:DN))</f>
        <v>0</v>
      </c>
      <c r="AA27" s="255">
        <f>IF($B27=0,"",_xlfn.XLOOKUP($B27,INPUT_DATA!$CR:$CR,INPUT_DATA!DO:DO))</f>
        <v>0</v>
      </c>
      <c r="AB27" s="1255">
        <f>IF($B27=0,"",_xlfn.XLOOKUP($B27,INPUT_DATA!$CR:$CR,INPUT_DATA!DP:DP))</f>
        <v>0</v>
      </c>
      <c r="AC27" s="255">
        <f>IF($B27=0,"",_xlfn.XLOOKUP($B27,INPUT_DATA!$CR:$CR,INPUT_DATA!DQ:DQ))</f>
        <v>0</v>
      </c>
      <c r="AD27" s="1255">
        <f>IF($B27=0,"",_xlfn.XLOOKUP($B27,INPUT_DATA!$CR:$CR,INPUT_DATA!DR:DR))</f>
        <v>0</v>
      </c>
    </row>
    <row r="28" spans="2:30">
      <c r="B28" s="1202">
        <f>'02 - Monthly Asset Follow up'!B32</f>
        <v>45808</v>
      </c>
      <c r="C28" s="255">
        <f t="shared" si="0"/>
        <v>7635175945.3200016</v>
      </c>
      <c r="D28" s="1255">
        <f t="shared" si="1"/>
        <v>55261</v>
      </c>
      <c r="E28" s="255">
        <f>IF($B28=0,"",_xlfn.XLOOKUP($B28,INPUT_DATA!$CR:$CR,INPUT_DATA!CS:CS))</f>
        <v>7591031347.8900003</v>
      </c>
      <c r="F28" s="1255">
        <f>IF($B28=0,"",_xlfn.XLOOKUP($B28,INPUT_DATA!$CR:$CR,INPUT_DATA!CT:CT))</f>
        <v>54983</v>
      </c>
      <c r="G28" s="255">
        <f>IF($B28=0,"",_xlfn.XLOOKUP($B28,INPUT_DATA!$CR:$CR,INPUT_DATA!CU:CU))</f>
        <v>24995335.219999999</v>
      </c>
      <c r="H28" s="1255">
        <f>IF($B28=0,"",_xlfn.XLOOKUP($B28,INPUT_DATA!$CR:$CR,INPUT_DATA!CV:CV))</f>
        <v>161</v>
      </c>
      <c r="I28" s="255">
        <f>IF($B28=0,"",_xlfn.XLOOKUP($B28,INPUT_DATA!$CR:$CR,INPUT_DATA!CW:CW))</f>
        <v>10648567.65</v>
      </c>
      <c r="J28" s="1255">
        <f>IF($B28=0,"",_xlfn.XLOOKUP($B28,INPUT_DATA!$CR:$CR,INPUT_DATA!CX:CX))</f>
        <v>67</v>
      </c>
      <c r="K28" s="255">
        <f>IF($B28=0,"",_xlfn.XLOOKUP($B28,INPUT_DATA!$CR:$CR,INPUT_DATA!CY:CY))</f>
        <v>3293113.43</v>
      </c>
      <c r="L28" s="1255">
        <f>IF($B28=0,"",_xlfn.XLOOKUP($B28,INPUT_DATA!$CR:$CR,INPUT_DATA!CZ:CZ))</f>
        <v>24</v>
      </c>
      <c r="M28" s="255">
        <f>IF($B28=0,"",_xlfn.XLOOKUP($B28,INPUT_DATA!$CR:$CR,INPUT_DATA!DA:DA))</f>
        <v>3890820.76</v>
      </c>
      <c r="N28" s="1255">
        <f>IF($B28=0,"",_xlfn.XLOOKUP($B28,INPUT_DATA!$CR:$CR,INPUT_DATA!DB:DB))</f>
        <v>15</v>
      </c>
      <c r="O28" s="255">
        <f>IF($B28=0,"",_xlfn.XLOOKUP($B28,INPUT_DATA!$CR:$CR,INPUT_DATA!DC:DC))</f>
        <v>1109888.26</v>
      </c>
      <c r="P28" s="1255">
        <f>IF($B28=0,"",_xlfn.XLOOKUP($B28,INPUT_DATA!$CR:$CR,INPUT_DATA!DD:DD))</f>
        <v>9</v>
      </c>
      <c r="Q28" s="255">
        <f>IF($B28=0,"",_xlfn.XLOOKUP($B28,INPUT_DATA!$CR:$CR,INPUT_DATA!DE:DE))</f>
        <v>0</v>
      </c>
      <c r="R28" s="1255">
        <f>IF($B28=0,"",_xlfn.XLOOKUP($B28,INPUT_DATA!$CR:$CR,INPUT_DATA!DF:DF))</f>
        <v>0</v>
      </c>
      <c r="S28" s="255">
        <f>IF($B28=0,"",_xlfn.XLOOKUP($B28,INPUT_DATA!$CR:$CR,INPUT_DATA!DG:DG))</f>
        <v>134348.59</v>
      </c>
      <c r="T28" s="1255">
        <f>IF($B28=0,"",_xlfn.XLOOKUP($B28,INPUT_DATA!$CR:$CR,INPUT_DATA!DH:DH))</f>
        <v>1</v>
      </c>
      <c r="U28" s="255">
        <f>IF($B28=0,"",_xlfn.XLOOKUP($B28,INPUT_DATA!$CR:$CR,INPUT_DATA!DI:DI))</f>
        <v>72523.520000000004</v>
      </c>
      <c r="V28" s="1255">
        <f>IF($B28=0,"",_xlfn.XLOOKUP($B28,INPUT_DATA!$CR:$CR,INPUT_DATA!DJ:DJ))</f>
        <v>1</v>
      </c>
      <c r="W28" s="255">
        <f>IF($B28=0,"",_xlfn.XLOOKUP($B28,INPUT_DATA!$CR:$CR,INPUT_DATA!DK:DK))</f>
        <v>0</v>
      </c>
      <c r="X28" s="1255">
        <f>IF($B28=0,"",_xlfn.XLOOKUP($B28,INPUT_DATA!$CR:$CR,INPUT_DATA!DL:DL))</f>
        <v>0</v>
      </c>
      <c r="Y28" s="255">
        <f>IF($B28=0,"",_xlfn.XLOOKUP($B28,INPUT_DATA!$CR:$CR,INPUT_DATA!DM:DM))</f>
        <v>0</v>
      </c>
      <c r="Z28" s="1255">
        <f>IF($B28=0,"",_xlfn.XLOOKUP($B28,INPUT_DATA!$CR:$CR,INPUT_DATA!DN:DN))</f>
        <v>0</v>
      </c>
      <c r="AA28" s="255">
        <f>IF($B28=0,"",_xlfn.XLOOKUP($B28,INPUT_DATA!$CR:$CR,INPUT_DATA!DO:DO))</f>
        <v>0</v>
      </c>
      <c r="AB28" s="1255">
        <f>IF($B28=0,"",_xlfn.XLOOKUP($B28,INPUT_DATA!$CR:$CR,INPUT_DATA!DP:DP))</f>
        <v>0</v>
      </c>
      <c r="AC28" s="255">
        <f>IF($B28=0,"",_xlfn.XLOOKUP($B28,INPUT_DATA!$CR:$CR,INPUT_DATA!DQ:DQ))</f>
        <v>0</v>
      </c>
      <c r="AD28" s="1255">
        <f>IF($B28=0,"",_xlfn.XLOOKUP($B28,INPUT_DATA!$CR:$CR,INPUT_DATA!DR:DR))</f>
        <v>0</v>
      </c>
    </row>
    <row r="29" spans="2:30">
      <c r="B29" s="1202">
        <f>'02 - Monthly Asset Follow up'!B33</f>
        <v>45777</v>
      </c>
      <c r="C29" s="255">
        <f t="shared" ref="C29:C72" si="2">IF($B29=0,"",SUM(E29,G29,I29,K29,M29,O29,Q29,S29,U29,W29,Y29,AA29,AC29))</f>
        <v>7700874478.6100006</v>
      </c>
      <c r="D29" s="1255">
        <f t="shared" si="1"/>
        <v>55473</v>
      </c>
      <c r="E29" s="255">
        <f>IF($B29=0,"",_xlfn.XLOOKUP($B29,INPUT_DATA!$CR:$CR,INPUT_DATA!CS:CS))</f>
        <v>7661667205.3900003</v>
      </c>
      <c r="F29" s="1255">
        <f>IF($B29=0,"",_xlfn.XLOOKUP($B29,INPUT_DATA!$CR:$CR,INPUT_DATA!CT:CT))</f>
        <v>55229</v>
      </c>
      <c r="G29" s="255">
        <f>IF($B29=0,"",_xlfn.XLOOKUP($B29,INPUT_DATA!$CR:$CR,INPUT_DATA!CU:CU))</f>
        <v>26057469.039999999</v>
      </c>
      <c r="H29" s="1255">
        <f>IF($B29=0,"",_xlfn.XLOOKUP($B29,INPUT_DATA!$CR:$CR,INPUT_DATA!CV:CV))</f>
        <v>151</v>
      </c>
      <c r="I29" s="255">
        <f>IF($B29=0,"",_xlfn.XLOOKUP($B29,INPUT_DATA!$CR:$CR,INPUT_DATA!CW:CW))</f>
        <v>6202320.4100000001</v>
      </c>
      <c r="J29" s="1255">
        <f>IF($B29=0,"",_xlfn.XLOOKUP($B29,INPUT_DATA!$CR:$CR,INPUT_DATA!CX:CX))</f>
        <v>49</v>
      </c>
      <c r="K29" s="255">
        <f>IF($B29=0,"",_xlfn.XLOOKUP($B29,INPUT_DATA!$CR:$CR,INPUT_DATA!CY:CY))</f>
        <v>4750524.0199999996</v>
      </c>
      <c r="L29" s="1255">
        <f>IF($B29=0,"",_xlfn.XLOOKUP($B29,INPUT_DATA!$CR:$CR,INPUT_DATA!CZ:CZ))</f>
        <v>24</v>
      </c>
      <c r="M29" s="255">
        <f>IF($B29=0,"",_xlfn.XLOOKUP($B29,INPUT_DATA!$CR:$CR,INPUT_DATA!DA:DA))</f>
        <v>1645759.45</v>
      </c>
      <c r="N29" s="1255">
        <f>IF($B29=0,"",_xlfn.XLOOKUP($B29,INPUT_DATA!$CR:$CR,INPUT_DATA!DB:DB))</f>
        <v>13</v>
      </c>
      <c r="O29" s="255">
        <f>IF($B29=0,"",_xlfn.XLOOKUP($B29,INPUT_DATA!$CR:$CR,INPUT_DATA!DC:DC))</f>
        <v>322362.76</v>
      </c>
      <c r="P29" s="1255">
        <f>IF($B29=0,"",_xlfn.XLOOKUP($B29,INPUT_DATA!$CR:$CR,INPUT_DATA!DD:DD))</f>
        <v>4</v>
      </c>
      <c r="Q29" s="255">
        <f>IF($B29=0,"",_xlfn.XLOOKUP($B29,INPUT_DATA!$CR:$CR,INPUT_DATA!DE:DE))</f>
        <v>134909.45000000001</v>
      </c>
      <c r="R29" s="1255">
        <f>IF($B29=0,"",_xlfn.XLOOKUP($B29,INPUT_DATA!$CR:$CR,INPUT_DATA!DF:DF))</f>
        <v>1</v>
      </c>
      <c r="S29" s="255">
        <f>IF($B29=0,"",_xlfn.XLOOKUP($B29,INPUT_DATA!$CR:$CR,INPUT_DATA!DG:DG))</f>
        <v>93928.09</v>
      </c>
      <c r="T29" s="1255">
        <f>IF($B29=0,"",_xlfn.XLOOKUP($B29,INPUT_DATA!$CR:$CR,INPUT_DATA!DH:DH))</f>
        <v>2</v>
      </c>
      <c r="U29" s="255">
        <f>IF($B29=0,"",_xlfn.XLOOKUP($B29,INPUT_DATA!$CR:$CR,INPUT_DATA!DI:DI))</f>
        <v>0</v>
      </c>
      <c r="V29" s="1255">
        <f>IF($B29=0,"",_xlfn.XLOOKUP($B29,INPUT_DATA!$CR:$CR,INPUT_DATA!DJ:DJ))</f>
        <v>0</v>
      </c>
      <c r="W29" s="255">
        <f>IF($B29=0,"",_xlfn.XLOOKUP($B29,INPUT_DATA!$CR:$CR,INPUT_DATA!DK:DK))</f>
        <v>0</v>
      </c>
      <c r="X29" s="1255">
        <f>IF($B29=0,"",_xlfn.XLOOKUP($B29,INPUT_DATA!$CR:$CR,INPUT_DATA!DL:DL))</f>
        <v>0</v>
      </c>
      <c r="Y29" s="255">
        <f>IF($B29=0,"",_xlfn.XLOOKUP($B29,INPUT_DATA!$CR:$CR,INPUT_DATA!DM:DM))</f>
        <v>0</v>
      </c>
      <c r="Z29" s="1255">
        <f>IF($B29=0,"",_xlfn.XLOOKUP($B29,INPUT_DATA!$CR:$CR,INPUT_DATA!DN:DN))</f>
        <v>0</v>
      </c>
      <c r="AA29" s="255">
        <f>IF($B29=0,"",_xlfn.XLOOKUP($B29,INPUT_DATA!$CR:$CR,INPUT_DATA!DO:DO))</f>
        <v>0</v>
      </c>
      <c r="AB29" s="1255">
        <f>IF($B29=0,"",_xlfn.XLOOKUP($B29,INPUT_DATA!$CR:$CR,INPUT_DATA!DP:DP))</f>
        <v>0</v>
      </c>
      <c r="AC29" s="255">
        <f>IF($B29=0,"",_xlfn.XLOOKUP($B29,INPUT_DATA!$CR:$CR,INPUT_DATA!DQ:DQ))</f>
        <v>0</v>
      </c>
      <c r="AD29" s="1255">
        <f>IF($B29=0,"",_xlfn.XLOOKUP($B29,INPUT_DATA!$CR:$CR,INPUT_DATA!DR:DR))</f>
        <v>0</v>
      </c>
    </row>
    <row r="30" spans="2:30">
      <c r="B30" s="1202">
        <f>'02 - Monthly Asset Follow up'!B34</f>
        <v>45747</v>
      </c>
      <c r="C30" s="255">
        <f t="shared" si="2"/>
        <v>7762584280.3299999</v>
      </c>
      <c r="D30" s="1255">
        <f t="shared" si="1"/>
        <v>55647</v>
      </c>
      <c r="E30" s="255">
        <f>IF($B30=0,"",_xlfn.XLOOKUP($B30,INPUT_DATA!$CR:$CR,INPUT_DATA!CS:CS))</f>
        <v>7746846469.2600002</v>
      </c>
      <c r="F30" s="1255">
        <f>IF($B30=0,"",_xlfn.XLOOKUP($B30,INPUT_DATA!$CR:$CR,INPUT_DATA!CT:CT))</f>
        <v>55539</v>
      </c>
      <c r="G30" s="255">
        <f>IF($B30=0,"",_xlfn.XLOOKUP($B30,INPUT_DATA!$CR:$CR,INPUT_DATA!CU:CU))</f>
        <v>3235865.67</v>
      </c>
      <c r="H30" s="1255">
        <f>IF($B30=0,"",_xlfn.XLOOKUP($B30,INPUT_DATA!$CR:$CR,INPUT_DATA!CV:CV))</f>
        <v>28</v>
      </c>
      <c r="I30" s="255">
        <f>IF($B30=0,"",_xlfn.XLOOKUP($B30,INPUT_DATA!$CR:$CR,INPUT_DATA!CW:CW))</f>
        <v>7173558.7999999998</v>
      </c>
      <c r="J30" s="1255">
        <f>IF($B30=0,"",_xlfn.XLOOKUP($B30,INPUT_DATA!$CR:$CR,INPUT_DATA!CX:CX))</f>
        <v>40</v>
      </c>
      <c r="K30" s="255">
        <f>IF($B30=0,"",_xlfn.XLOOKUP($B30,INPUT_DATA!$CR:$CR,INPUT_DATA!CY:CY))</f>
        <v>2613714.33</v>
      </c>
      <c r="L30" s="1255">
        <f>IF($B30=0,"",_xlfn.XLOOKUP($B30,INPUT_DATA!$CR:$CR,INPUT_DATA!CZ:CZ))</f>
        <v>20</v>
      </c>
      <c r="M30" s="255">
        <f>IF($B30=0,"",_xlfn.XLOOKUP($B30,INPUT_DATA!$CR:$CR,INPUT_DATA!DA:DA))</f>
        <v>1665753.94</v>
      </c>
      <c r="N30" s="1255">
        <f>IF($B30=0,"",_xlfn.XLOOKUP($B30,INPUT_DATA!$CR:$CR,INPUT_DATA!DB:DB))</f>
        <v>11</v>
      </c>
      <c r="O30" s="255">
        <f>IF($B30=0,"",_xlfn.XLOOKUP($B30,INPUT_DATA!$CR:$CR,INPUT_DATA!DC:DC))</f>
        <v>954168.5</v>
      </c>
      <c r="P30" s="1255">
        <f>IF($B30=0,"",_xlfn.XLOOKUP($B30,INPUT_DATA!$CR:$CR,INPUT_DATA!DD:DD))</f>
        <v>7</v>
      </c>
      <c r="Q30" s="255">
        <f>IF($B30=0,"",_xlfn.XLOOKUP($B30,INPUT_DATA!$CR:$CR,INPUT_DATA!DE:DE))</f>
        <v>94749.83</v>
      </c>
      <c r="R30" s="1255">
        <f>IF($B30=0,"",_xlfn.XLOOKUP($B30,INPUT_DATA!$CR:$CR,INPUT_DATA!DF:DF))</f>
        <v>2</v>
      </c>
      <c r="S30" s="255">
        <f>IF($B30=0,"",_xlfn.XLOOKUP($B30,INPUT_DATA!$CR:$CR,INPUT_DATA!DG:DG))</f>
        <v>0</v>
      </c>
      <c r="T30" s="1255">
        <f>IF($B30=0,"",_xlfn.XLOOKUP($B30,INPUT_DATA!$CR:$CR,INPUT_DATA!DH:DH))</f>
        <v>0</v>
      </c>
      <c r="U30" s="255">
        <f>IF($B30=0,"",_xlfn.XLOOKUP($B30,INPUT_DATA!$CR:$CR,INPUT_DATA!DI:DI))</f>
        <v>0</v>
      </c>
      <c r="V30" s="1255">
        <f>IF($B30=0,"",_xlfn.XLOOKUP($B30,INPUT_DATA!$CR:$CR,INPUT_DATA!DJ:DJ))</f>
        <v>0</v>
      </c>
      <c r="W30" s="255">
        <f>IF($B30=0,"",_xlfn.XLOOKUP($B30,INPUT_DATA!$CR:$CR,INPUT_DATA!DK:DK))</f>
        <v>0</v>
      </c>
      <c r="X30" s="1255">
        <f>IF($B30=0,"",_xlfn.XLOOKUP($B30,INPUT_DATA!$CR:$CR,INPUT_DATA!DL:DL))</f>
        <v>0</v>
      </c>
      <c r="Y30" s="255">
        <f>IF($B30=0,"",_xlfn.XLOOKUP($B30,INPUT_DATA!$CR:$CR,INPUT_DATA!DM:DM))</f>
        <v>0</v>
      </c>
      <c r="Z30" s="1255">
        <f>IF($B30=0,"",_xlfn.XLOOKUP($B30,INPUT_DATA!$CR:$CR,INPUT_DATA!DN:DN))</f>
        <v>0</v>
      </c>
      <c r="AA30" s="255">
        <f>IF($B30=0,"",_xlfn.XLOOKUP($B30,INPUT_DATA!$CR:$CR,INPUT_DATA!DO:DO))</f>
        <v>0</v>
      </c>
      <c r="AB30" s="1255">
        <f>IF($B30=0,"",_xlfn.XLOOKUP($B30,INPUT_DATA!$CR:$CR,INPUT_DATA!DP:DP))</f>
        <v>0</v>
      </c>
      <c r="AC30" s="255">
        <f>IF($B30=0,"",_xlfn.XLOOKUP($B30,INPUT_DATA!$CR:$CR,INPUT_DATA!DQ:DQ))</f>
        <v>0</v>
      </c>
      <c r="AD30" s="1255">
        <f>IF($B30=0,"",_xlfn.XLOOKUP($B30,INPUT_DATA!$CR:$CR,INPUT_DATA!DR:DR))</f>
        <v>0</v>
      </c>
    </row>
    <row r="31" spans="2:30">
      <c r="B31" s="1202">
        <f>'02 - Monthly Asset Follow up'!B35</f>
        <v>45716</v>
      </c>
      <c r="C31" s="255">
        <f t="shared" si="2"/>
        <v>7821840687.46</v>
      </c>
      <c r="D31" s="1255">
        <f t="shared" si="1"/>
        <v>55811</v>
      </c>
      <c r="E31" s="255">
        <f>IF($B31=0,"",_xlfn.XLOOKUP($B31,INPUT_DATA!$CR:$CR,INPUT_DATA!CS:CS))</f>
        <v>7790721274.6099997</v>
      </c>
      <c r="F31" s="1255">
        <f>IF($B31=0,"",_xlfn.XLOOKUP($B31,INPUT_DATA!$CR:$CR,INPUT_DATA!CT:CT))</f>
        <v>55610</v>
      </c>
      <c r="G31" s="255">
        <f>IF($B31=0,"",_xlfn.XLOOKUP($B31,INPUT_DATA!$CR:$CR,INPUT_DATA!CU:CU))</f>
        <v>17680350.039999999</v>
      </c>
      <c r="H31" s="1255">
        <f>IF($B31=0,"",_xlfn.XLOOKUP($B31,INPUT_DATA!$CR:$CR,INPUT_DATA!CV:CV))</f>
        <v>118</v>
      </c>
      <c r="I31" s="255">
        <f>IF($B31=0,"",_xlfn.XLOOKUP($B31,INPUT_DATA!$CR:$CR,INPUT_DATA!CW:CW))</f>
        <v>9154659.6799999997</v>
      </c>
      <c r="J31" s="1255">
        <f>IF($B31=0,"",_xlfn.XLOOKUP($B31,INPUT_DATA!$CR:$CR,INPUT_DATA!CX:CX))</f>
        <v>50</v>
      </c>
      <c r="K31" s="255">
        <f>IF($B31=0,"",_xlfn.XLOOKUP($B31,INPUT_DATA!$CR:$CR,INPUT_DATA!CY:CY))</f>
        <v>2833646.73</v>
      </c>
      <c r="L31" s="1255">
        <f>IF($B31=0,"",_xlfn.XLOOKUP($B31,INPUT_DATA!$CR:$CR,INPUT_DATA!CZ:CZ))</f>
        <v>19</v>
      </c>
      <c r="M31" s="255">
        <f>IF($B31=0,"",_xlfn.XLOOKUP($B31,INPUT_DATA!$CR:$CR,INPUT_DATA!DA:DA))</f>
        <v>1167432.8400000001</v>
      </c>
      <c r="N31" s="1255">
        <f>IF($B31=0,"",_xlfn.XLOOKUP($B31,INPUT_DATA!$CR:$CR,INPUT_DATA!DB:DB))</f>
        <v>10</v>
      </c>
      <c r="O31" s="255">
        <f>IF($B31=0,"",_xlfn.XLOOKUP($B31,INPUT_DATA!$CR:$CR,INPUT_DATA!DC:DC))</f>
        <v>283323.56</v>
      </c>
      <c r="P31" s="1255">
        <f>IF($B31=0,"",_xlfn.XLOOKUP($B31,INPUT_DATA!$CR:$CR,INPUT_DATA!DD:DD))</f>
        <v>4</v>
      </c>
      <c r="Q31" s="255">
        <f>IF($B31=0,"",_xlfn.XLOOKUP($B31,INPUT_DATA!$CR:$CR,INPUT_DATA!DE:DE))</f>
        <v>0</v>
      </c>
      <c r="R31" s="1255">
        <f>IF($B31=0,"",_xlfn.XLOOKUP($B31,INPUT_DATA!$CR:$CR,INPUT_DATA!DF:DF))</f>
        <v>0</v>
      </c>
      <c r="S31" s="255">
        <f>IF($B31=0,"",_xlfn.XLOOKUP($B31,INPUT_DATA!$CR:$CR,INPUT_DATA!DG:DG))</f>
        <v>0</v>
      </c>
      <c r="T31" s="1255">
        <f>IF($B31=0,"",_xlfn.XLOOKUP($B31,INPUT_DATA!$CR:$CR,INPUT_DATA!DH:DH))</f>
        <v>0</v>
      </c>
      <c r="U31" s="255">
        <f>IF($B31=0,"",_xlfn.XLOOKUP($B31,INPUT_DATA!$CR:$CR,INPUT_DATA!DI:DI))</f>
        <v>0</v>
      </c>
      <c r="V31" s="1255">
        <f>IF($B31=0,"",_xlfn.XLOOKUP($B31,INPUT_DATA!$CR:$CR,INPUT_DATA!DJ:DJ))</f>
        <v>0</v>
      </c>
      <c r="W31" s="255">
        <f>IF($B31=0,"",_xlfn.XLOOKUP($B31,INPUT_DATA!$CR:$CR,INPUT_DATA!DK:DK))</f>
        <v>0</v>
      </c>
      <c r="X31" s="1255">
        <f>IF($B31=0,"",_xlfn.XLOOKUP($B31,INPUT_DATA!$CR:$CR,INPUT_DATA!DL:DL))</f>
        <v>0</v>
      </c>
      <c r="Y31" s="255">
        <f>IF($B31=0,"",_xlfn.XLOOKUP($B31,INPUT_DATA!$CR:$CR,INPUT_DATA!DM:DM))</f>
        <v>0</v>
      </c>
      <c r="Z31" s="1255">
        <f>IF($B31=0,"",_xlfn.XLOOKUP($B31,INPUT_DATA!$CR:$CR,INPUT_DATA!DN:DN))</f>
        <v>0</v>
      </c>
      <c r="AA31" s="255">
        <f>IF($B31=0,"",_xlfn.XLOOKUP($B31,INPUT_DATA!$CR:$CR,INPUT_DATA!DO:DO))</f>
        <v>0</v>
      </c>
      <c r="AB31" s="1255">
        <f>IF($B31=0,"",_xlfn.XLOOKUP($B31,INPUT_DATA!$CR:$CR,INPUT_DATA!DP:DP))</f>
        <v>0</v>
      </c>
      <c r="AC31" s="255">
        <f>IF($B31=0,"",_xlfn.XLOOKUP($B31,INPUT_DATA!$CR:$CR,INPUT_DATA!DQ:DQ))</f>
        <v>0</v>
      </c>
      <c r="AD31" s="1255">
        <f>IF($B31=0,"",_xlfn.XLOOKUP($B31,INPUT_DATA!$CR:$CR,INPUT_DATA!DR:DR))</f>
        <v>0</v>
      </c>
    </row>
    <row r="32" spans="2:30">
      <c r="B32" s="1202">
        <f>'02 - Monthly Asset Follow up'!B36</f>
        <v>45688</v>
      </c>
      <c r="C32" s="255">
        <f t="shared" si="2"/>
        <v>7882097726.960001</v>
      </c>
      <c r="D32" s="1255">
        <f t="shared" si="1"/>
        <v>55980</v>
      </c>
      <c r="E32" s="255">
        <f>IF($B32=0,"",_xlfn.XLOOKUP($B32,INPUT_DATA!$CR:$CR,INPUT_DATA!CS:CS))</f>
        <v>7851886174.6700001</v>
      </c>
      <c r="F32" s="1255">
        <f>IF($B32=0,"",_xlfn.XLOOKUP($B32,INPUT_DATA!$CR:$CR,INPUT_DATA!CT:CT))</f>
        <v>55789</v>
      </c>
      <c r="G32" s="255">
        <f>IF($B32=0,"",_xlfn.XLOOKUP($B32,INPUT_DATA!$CR:$CR,INPUT_DATA!CU:CU))</f>
        <v>19070387.640000001</v>
      </c>
      <c r="H32" s="1255">
        <f>IF($B32=0,"",_xlfn.XLOOKUP($B32,INPUT_DATA!$CR:$CR,INPUT_DATA!CV:CV))</f>
        <v>114</v>
      </c>
      <c r="I32" s="255">
        <f>IF($B32=0,"",_xlfn.XLOOKUP($B32,INPUT_DATA!$CR:$CR,INPUT_DATA!CW:CW))</f>
        <v>7512666.54</v>
      </c>
      <c r="J32" s="1255">
        <f>IF($B32=0,"",_xlfn.XLOOKUP($B32,INPUT_DATA!$CR:$CR,INPUT_DATA!CX:CX))</f>
        <v>47</v>
      </c>
      <c r="K32" s="255">
        <f>IF($B32=0,"",_xlfn.XLOOKUP($B32,INPUT_DATA!$CR:$CR,INPUT_DATA!CY:CY))</f>
        <v>2234762.4300000002</v>
      </c>
      <c r="L32" s="1255">
        <f>IF($B32=0,"",_xlfn.XLOOKUP($B32,INPUT_DATA!$CR:$CR,INPUT_DATA!CZ:CZ))</f>
        <v>22</v>
      </c>
      <c r="M32" s="255">
        <f>IF($B32=0,"",_xlfn.XLOOKUP($B32,INPUT_DATA!$CR:$CR,INPUT_DATA!DA:DA))</f>
        <v>1393735.6799999999</v>
      </c>
      <c r="N32" s="1255">
        <f>IF($B32=0,"",_xlfn.XLOOKUP($B32,INPUT_DATA!$CR:$CR,INPUT_DATA!DB:DB))</f>
        <v>8</v>
      </c>
      <c r="O32" s="255">
        <f>IF($B32=0,"",_xlfn.XLOOKUP($B32,INPUT_DATA!$CR:$CR,INPUT_DATA!DC:DC))</f>
        <v>0</v>
      </c>
      <c r="P32" s="1255">
        <f>IF($B32=0,"",_xlfn.XLOOKUP($B32,INPUT_DATA!$CR:$CR,INPUT_DATA!DD:DD))</f>
        <v>0</v>
      </c>
      <c r="Q32" s="255">
        <f>IF($B32=0,"",_xlfn.XLOOKUP($B32,INPUT_DATA!$CR:$CR,INPUT_DATA!DE:DE))</f>
        <v>0</v>
      </c>
      <c r="R32" s="1255">
        <f>IF($B32=0,"",_xlfn.XLOOKUP($B32,INPUT_DATA!$CR:$CR,INPUT_DATA!DF:DF))</f>
        <v>0</v>
      </c>
      <c r="S32" s="255">
        <f>IF($B32=0,"",_xlfn.XLOOKUP($B32,INPUT_DATA!$CR:$CR,INPUT_DATA!DG:DG))</f>
        <v>0</v>
      </c>
      <c r="T32" s="1255">
        <f>IF($B32=0,"",_xlfn.XLOOKUP($B32,INPUT_DATA!$CR:$CR,INPUT_DATA!DH:DH))</f>
        <v>0</v>
      </c>
      <c r="U32" s="255">
        <f>IF($B32=0,"",_xlfn.XLOOKUP($B32,INPUT_DATA!$CR:$CR,INPUT_DATA!DI:DI))</f>
        <v>0</v>
      </c>
      <c r="V32" s="1255">
        <f>IF($B32=0,"",_xlfn.XLOOKUP($B32,INPUT_DATA!$CR:$CR,INPUT_DATA!DJ:DJ))</f>
        <v>0</v>
      </c>
      <c r="W32" s="255">
        <f>IF($B32=0,"",_xlfn.XLOOKUP($B32,INPUT_DATA!$CR:$CR,INPUT_DATA!DK:DK))</f>
        <v>0</v>
      </c>
      <c r="X32" s="1255">
        <f>IF($B32=0,"",_xlfn.XLOOKUP($B32,INPUT_DATA!$CR:$CR,INPUT_DATA!DL:DL))</f>
        <v>0</v>
      </c>
      <c r="Y32" s="255">
        <f>IF($B32=0,"",_xlfn.XLOOKUP($B32,INPUT_DATA!$CR:$CR,INPUT_DATA!DM:DM))</f>
        <v>0</v>
      </c>
      <c r="Z32" s="1255">
        <f>IF($B32=0,"",_xlfn.XLOOKUP($B32,INPUT_DATA!$CR:$CR,INPUT_DATA!DN:DN))</f>
        <v>0</v>
      </c>
      <c r="AA32" s="255">
        <f>IF($B32=0,"",_xlfn.XLOOKUP($B32,INPUT_DATA!$CR:$CR,INPUT_DATA!DO:DO))</f>
        <v>0</v>
      </c>
      <c r="AB32" s="1255">
        <f>IF($B32=0,"",_xlfn.XLOOKUP($B32,INPUT_DATA!$CR:$CR,INPUT_DATA!DP:DP))</f>
        <v>0</v>
      </c>
      <c r="AC32" s="255">
        <f>IF($B32=0,"",_xlfn.XLOOKUP($B32,INPUT_DATA!$CR:$CR,INPUT_DATA!DQ:DQ))</f>
        <v>0</v>
      </c>
      <c r="AD32" s="1255">
        <f>IF($B32=0,"",_xlfn.XLOOKUP($B32,INPUT_DATA!$CR:$CR,INPUT_DATA!DR:DR))</f>
        <v>0</v>
      </c>
    </row>
    <row r="33" spans="2:30">
      <c r="B33" s="1202">
        <f>'02 - Monthly Asset Follow up'!B37</f>
        <v>45657</v>
      </c>
      <c r="C33" s="255">
        <f t="shared" si="2"/>
        <v>7942231678.2000008</v>
      </c>
      <c r="D33" s="1255">
        <f t="shared" si="1"/>
        <v>56150</v>
      </c>
      <c r="E33" s="255">
        <f>IF($B33=0,"",_xlfn.XLOOKUP($B33,INPUT_DATA!$CR:$CR,INPUT_DATA!CS:CS))</f>
        <v>7913177373.5100002</v>
      </c>
      <c r="F33" s="1255">
        <f>IF($B33=0,"",_xlfn.XLOOKUP($B33,INPUT_DATA!$CR:$CR,INPUT_DATA!CT:CT))</f>
        <v>55965</v>
      </c>
      <c r="G33" s="255">
        <f>IF($B33=0,"",_xlfn.XLOOKUP($B33,INPUT_DATA!$CR:$CR,INPUT_DATA!CU:CU))</f>
        <v>20261511.460000001</v>
      </c>
      <c r="H33" s="1255">
        <f>IF($B33=0,"",_xlfn.XLOOKUP($B33,INPUT_DATA!$CR:$CR,INPUT_DATA!CV:CV))</f>
        <v>126</v>
      </c>
      <c r="I33" s="255">
        <f>IF($B33=0,"",_xlfn.XLOOKUP($B33,INPUT_DATA!$CR:$CR,INPUT_DATA!CW:CW))</f>
        <v>6209398.6799999997</v>
      </c>
      <c r="J33" s="1255">
        <f>IF($B33=0,"",_xlfn.XLOOKUP($B33,INPUT_DATA!$CR:$CR,INPUT_DATA!CX:CX))</f>
        <v>39</v>
      </c>
      <c r="K33" s="255">
        <f>IF($B33=0,"",_xlfn.XLOOKUP($B33,INPUT_DATA!$CR:$CR,INPUT_DATA!CY:CY))</f>
        <v>2583394.5499999998</v>
      </c>
      <c r="L33" s="1255">
        <f>IF($B33=0,"",_xlfn.XLOOKUP($B33,INPUT_DATA!$CR:$CR,INPUT_DATA!CZ:CZ))</f>
        <v>20</v>
      </c>
      <c r="M33" s="255">
        <f>IF($B33=0,"",_xlfn.XLOOKUP($B33,INPUT_DATA!$CR:$CR,INPUT_DATA!DA:DA))</f>
        <v>0</v>
      </c>
      <c r="N33" s="1255">
        <f>IF($B33=0,"",_xlfn.XLOOKUP($B33,INPUT_DATA!$CR:$CR,INPUT_DATA!DB:DB))</f>
        <v>0</v>
      </c>
      <c r="O33" s="255">
        <f>IF($B33=0,"",_xlfn.XLOOKUP($B33,INPUT_DATA!$CR:$CR,INPUT_DATA!DC:DC))</f>
        <v>0</v>
      </c>
      <c r="P33" s="1255">
        <f>IF($B33=0,"",_xlfn.XLOOKUP($B33,INPUT_DATA!$CR:$CR,INPUT_DATA!DD:DD))</f>
        <v>0</v>
      </c>
      <c r="Q33" s="255">
        <f>IF($B33=0,"",_xlfn.XLOOKUP($B33,INPUT_DATA!$CR:$CR,INPUT_DATA!DE:DE))</f>
        <v>0</v>
      </c>
      <c r="R33" s="1255">
        <f>IF($B33=0,"",_xlfn.XLOOKUP($B33,INPUT_DATA!$CR:$CR,INPUT_DATA!DF:DF))</f>
        <v>0</v>
      </c>
      <c r="S33" s="255">
        <f>IF($B33=0,"",_xlfn.XLOOKUP($B33,INPUT_DATA!$CR:$CR,INPUT_DATA!DG:DG))</f>
        <v>0</v>
      </c>
      <c r="T33" s="1255">
        <f>IF($B33=0,"",_xlfn.XLOOKUP($B33,INPUT_DATA!$CR:$CR,INPUT_DATA!DH:DH))</f>
        <v>0</v>
      </c>
      <c r="U33" s="255">
        <f>IF($B33=0,"",_xlfn.XLOOKUP($B33,INPUT_DATA!$CR:$CR,INPUT_DATA!DI:DI))</f>
        <v>0</v>
      </c>
      <c r="V33" s="1255">
        <f>IF($B33=0,"",_xlfn.XLOOKUP($B33,INPUT_DATA!$CR:$CR,INPUT_DATA!DJ:DJ))</f>
        <v>0</v>
      </c>
      <c r="W33" s="255">
        <f>IF($B33=0,"",_xlfn.XLOOKUP($B33,INPUT_DATA!$CR:$CR,INPUT_DATA!DK:DK))</f>
        <v>0</v>
      </c>
      <c r="X33" s="1255">
        <f>IF($B33=0,"",_xlfn.XLOOKUP($B33,INPUT_DATA!$CR:$CR,INPUT_DATA!DL:DL))</f>
        <v>0</v>
      </c>
      <c r="Y33" s="255">
        <f>IF($B33=0,"",_xlfn.XLOOKUP($B33,INPUT_DATA!$CR:$CR,INPUT_DATA!DM:DM))</f>
        <v>0</v>
      </c>
      <c r="Z33" s="1255">
        <f>IF($B33=0,"",_xlfn.XLOOKUP($B33,INPUT_DATA!$CR:$CR,INPUT_DATA!DN:DN))</f>
        <v>0</v>
      </c>
      <c r="AA33" s="255">
        <f>IF($B33=0,"",_xlfn.XLOOKUP($B33,INPUT_DATA!$CR:$CR,INPUT_DATA!DO:DO))</f>
        <v>0</v>
      </c>
      <c r="AB33" s="1255">
        <f>IF($B33=0,"",_xlfn.XLOOKUP($B33,INPUT_DATA!$CR:$CR,INPUT_DATA!DP:DP))</f>
        <v>0</v>
      </c>
      <c r="AC33" s="255">
        <f>IF($B33=0,"",_xlfn.XLOOKUP($B33,INPUT_DATA!$CR:$CR,INPUT_DATA!DQ:DQ))</f>
        <v>0</v>
      </c>
      <c r="AD33" s="1255">
        <f>IF($B33=0,"",_xlfn.XLOOKUP($B33,INPUT_DATA!$CR:$CR,INPUT_DATA!DR:DR))</f>
        <v>0</v>
      </c>
    </row>
    <row r="34" spans="2:30">
      <c r="B34" s="1202">
        <f>'02 - Monthly Asset Follow up'!B38</f>
        <v>45626</v>
      </c>
      <c r="C34" s="255">
        <f t="shared" si="2"/>
        <v>8062678431.4300003</v>
      </c>
      <c r="D34" s="1255">
        <f t="shared" si="1"/>
        <v>56690</v>
      </c>
      <c r="E34" s="255">
        <f>IF($B34=0,"",_xlfn.XLOOKUP($B34,INPUT_DATA!$CR:$CR,INPUT_DATA!CS:CS))</f>
        <v>8038993600.0500002</v>
      </c>
      <c r="F34" s="1255">
        <f>IF($B34=0,"",_xlfn.XLOOKUP($B34,INPUT_DATA!$CR:$CR,INPUT_DATA!CT:CT))</f>
        <v>56548</v>
      </c>
      <c r="G34" s="255">
        <f>IF($B34=0,"",_xlfn.XLOOKUP($B34,INPUT_DATA!$CR:$CR,INPUT_DATA!CU:CU))</f>
        <v>17650355.260000002</v>
      </c>
      <c r="H34" s="1255">
        <f>IF($B34=0,"",_xlfn.XLOOKUP($B34,INPUT_DATA!$CR:$CR,INPUT_DATA!CV:CV))</f>
        <v>111</v>
      </c>
      <c r="I34" s="255">
        <f>IF($B34=0,"",_xlfn.XLOOKUP($B34,INPUT_DATA!$CR:$CR,INPUT_DATA!CW:CW))</f>
        <v>6034476.1200000001</v>
      </c>
      <c r="J34" s="1255">
        <f>IF($B34=0,"",_xlfn.XLOOKUP($B34,INPUT_DATA!$CR:$CR,INPUT_DATA!CX:CX))</f>
        <v>31</v>
      </c>
      <c r="K34" s="255">
        <f>IF($B34=0,"",_xlfn.XLOOKUP($B34,INPUT_DATA!$CR:$CR,INPUT_DATA!CY:CY))</f>
        <v>0</v>
      </c>
      <c r="L34" s="1255">
        <f>IF($B34=0,"",_xlfn.XLOOKUP($B34,INPUT_DATA!$CR:$CR,INPUT_DATA!CZ:CZ))</f>
        <v>0</v>
      </c>
      <c r="M34" s="255">
        <f>IF($B34=0,"",_xlfn.XLOOKUP($B34,INPUT_DATA!$CR:$CR,INPUT_DATA!DA:DA))</f>
        <v>0</v>
      </c>
      <c r="N34" s="1255">
        <f>IF($B34=0,"",_xlfn.XLOOKUP($B34,INPUT_DATA!$CR:$CR,INPUT_DATA!DB:DB))</f>
        <v>0</v>
      </c>
      <c r="O34" s="255">
        <f>IF($B34=0,"",_xlfn.XLOOKUP($B34,INPUT_DATA!$CR:$CR,INPUT_DATA!DC:DC))</f>
        <v>0</v>
      </c>
      <c r="P34" s="1255">
        <f>IF($B34=0,"",_xlfn.XLOOKUP($B34,INPUT_DATA!$CR:$CR,INPUT_DATA!DD:DD))</f>
        <v>0</v>
      </c>
      <c r="Q34" s="255">
        <f>IF($B34=0,"",_xlfn.XLOOKUP($B34,INPUT_DATA!$CR:$CR,INPUT_DATA!DE:DE))</f>
        <v>0</v>
      </c>
      <c r="R34" s="1255">
        <f>IF($B34=0,"",_xlfn.XLOOKUP($B34,INPUT_DATA!$CR:$CR,INPUT_DATA!DF:DF))</f>
        <v>0</v>
      </c>
      <c r="S34" s="255">
        <f>IF($B34=0,"",_xlfn.XLOOKUP($B34,INPUT_DATA!$CR:$CR,INPUT_DATA!DG:DG))</f>
        <v>0</v>
      </c>
      <c r="T34" s="1255">
        <f>IF($B34=0,"",_xlfn.XLOOKUP($B34,INPUT_DATA!$CR:$CR,INPUT_DATA!DH:DH))</f>
        <v>0</v>
      </c>
      <c r="U34" s="255">
        <f>IF($B34=0,"",_xlfn.XLOOKUP($B34,INPUT_DATA!$CR:$CR,INPUT_DATA!DI:DI))</f>
        <v>0</v>
      </c>
      <c r="V34" s="1255">
        <f>IF($B34=0,"",_xlfn.XLOOKUP($B34,INPUT_DATA!$CR:$CR,INPUT_DATA!DJ:DJ))</f>
        <v>0</v>
      </c>
      <c r="W34" s="255">
        <f>IF($B34=0,"",_xlfn.XLOOKUP($B34,INPUT_DATA!$CR:$CR,INPUT_DATA!DK:DK))</f>
        <v>0</v>
      </c>
      <c r="X34" s="1255">
        <f>IF($B34=0,"",_xlfn.XLOOKUP($B34,INPUT_DATA!$CR:$CR,INPUT_DATA!DL:DL))</f>
        <v>0</v>
      </c>
      <c r="Y34" s="255">
        <f>IF($B34=0,"",_xlfn.XLOOKUP($B34,INPUT_DATA!$CR:$CR,INPUT_DATA!DM:DM))</f>
        <v>0</v>
      </c>
      <c r="Z34" s="1255">
        <f>IF($B34=0,"",_xlfn.XLOOKUP($B34,INPUT_DATA!$CR:$CR,INPUT_DATA!DN:DN))</f>
        <v>0</v>
      </c>
      <c r="AA34" s="255">
        <f>IF($B34=0,"",_xlfn.XLOOKUP($B34,INPUT_DATA!$CR:$CR,INPUT_DATA!DO:DO))</f>
        <v>0</v>
      </c>
      <c r="AB34" s="1255">
        <f>IF($B34=0,"",_xlfn.XLOOKUP($B34,INPUT_DATA!$CR:$CR,INPUT_DATA!DP:DP))</f>
        <v>0</v>
      </c>
      <c r="AC34" s="255">
        <f>IF($B34=0,"",_xlfn.XLOOKUP($B34,INPUT_DATA!$CR:$CR,INPUT_DATA!DQ:DQ))</f>
        <v>0</v>
      </c>
      <c r="AD34" s="1255">
        <f>IF($B34=0,"",_xlfn.XLOOKUP($B34,INPUT_DATA!$CR:$CR,INPUT_DATA!DR:DR))</f>
        <v>0</v>
      </c>
    </row>
    <row r="35" spans="2:30">
      <c r="B35" s="1202">
        <f>'02 - Monthly Asset Follow up'!B39</f>
        <v>45596</v>
      </c>
      <c r="C35" s="255">
        <f t="shared" si="2"/>
        <v>8120798931.6599998</v>
      </c>
      <c r="D35" s="1255">
        <f t="shared" si="1"/>
        <v>56839</v>
      </c>
      <c r="E35" s="255">
        <f>IF($B35=0,"",_xlfn.XLOOKUP($B35,INPUT_DATA!$CR:$CR,INPUT_DATA!CS:CS))</f>
        <v>8120798931.6599998</v>
      </c>
      <c r="F35" s="1255">
        <f>IF($B35=0,"",_xlfn.XLOOKUP($B35,INPUT_DATA!$CR:$CR,INPUT_DATA!CT:CT))</f>
        <v>56839</v>
      </c>
      <c r="G35" s="255">
        <f>IF($B35=0,"",_xlfn.XLOOKUP($B35,INPUT_DATA!$CR:$CR,INPUT_DATA!CU:CU))</f>
        <v>0</v>
      </c>
      <c r="H35" s="1255">
        <f>IF($B35=0,"",_xlfn.XLOOKUP($B35,INPUT_DATA!$CR:$CR,INPUT_DATA!CV:CV))</f>
        <v>0</v>
      </c>
      <c r="I35" s="255">
        <f>IF($B35=0,"",_xlfn.XLOOKUP($B35,INPUT_DATA!$CR:$CR,INPUT_DATA!CW:CW))</f>
        <v>0</v>
      </c>
      <c r="J35" s="1255">
        <f>IF($B35=0,"",_xlfn.XLOOKUP($B35,INPUT_DATA!$CR:$CR,INPUT_DATA!CX:CX))</f>
        <v>0</v>
      </c>
      <c r="K35" s="255">
        <f>IF($B35=0,"",_xlfn.XLOOKUP($B35,INPUT_DATA!$CR:$CR,INPUT_DATA!CY:CY))</f>
        <v>0</v>
      </c>
      <c r="L35" s="1255">
        <f>IF($B35=0,"",_xlfn.XLOOKUP($B35,INPUT_DATA!$CR:$CR,INPUT_DATA!CZ:CZ))</f>
        <v>0</v>
      </c>
      <c r="M35" s="255">
        <f>IF($B35=0,"",_xlfn.XLOOKUP($B35,INPUT_DATA!$CR:$CR,INPUT_DATA!DA:DA))</f>
        <v>0</v>
      </c>
      <c r="N35" s="1255">
        <f>IF($B35=0,"",_xlfn.XLOOKUP($B35,INPUT_DATA!$CR:$CR,INPUT_DATA!DB:DB))</f>
        <v>0</v>
      </c>
      <c r="O35" s="255">
        <f>IF($B35=0,"",_xlfn.XLOOKUP($B35,INPUT_DATA!$CR:$CR,INPUT_DATA!DC:DC))</f>
        <v>0</v>
      </c>
      <c r="P35" s="1255">
        <f>IF($B35=0,"",_xlfn.XLOOKUP($B35,INPUT_DATA!$CR:$CR,INPUT_DATA!DD:DD))</f>
        <v>0</v>
      </c>
      <c r="Q35" s="255">
        <f>IF($B35=0,"",_xlfn.XLOOKUP($B35,INPUT_DATA!$CR:$CR,INPUT_DATA!DE:DE))</f>
        <v>0</v>
      </c>
      <c r="R35" s="1255">
        <f>IF($B35=0,"",_xlfn.XLOOKUP($B35,INPUT_DATA!$CR:$CR,INPUT_DATA!DF:DF))</f>
        <v>0</v>
      </c>
      <c r="S35" s="255">
        <f>IF($B35=0,"",_xlfn.XLOOKUP($B35,INPUT_DATA!$CR:$CR,INPUT_DATA!DG:DG))</f>
        <v>0</v>
      </c>
      <c r="T35" s="1255">
        <f>IF($B35=0,"",_xlfn.XLOOKUP($B35,INPUT_DATA!$CR:$CR,INPUT_DATA!DH:DH))</f>
        <v>0</v>
      </c>
      <c r="U35" s="255">
        <f>IF($B35=0,"",_xlfn.XLOOKUP($B35,INPUT_DATA!$CR:$CR,INPUT_DATA!DI:DI))</f>
        <v>0</v>
      </c>
      <c r="V35" s="1255">
        <f>IF($B35=0,"",_xlfn.XLOOKUP($B35,INPUT_DATA!$CR:$CR,INPUT_DATA!DJ:DJ))</f>
        <v>0</v>
      </c>
      <c r="W35" s="255">
        <f>IF($B35=0,"",_xlfn.XLOOKUP($B35,INPUT_DATA!$CR:$CR,INPUT_DATA!DK:DK))</f>
        <v>0</v>
      </c>
      <c r="X35" s="1255">
        <f>IF($B35=0,"",_xlfn.XLOOKUP($B35,INPUT_DATA!$CR:$CR,INPUT_DATA!DL:DL))</f>
        <v>0</v>
      </c>
      <c r="Y35" s="255">
        <f>IF($B35=0,"",_xlfn.XLOOKUP($B35,INPUT_DATA!$CR:$CR,INPUT_DATA!DM:DM))</f>
        <v>0</v>
      </c>
      <c r="Z35" s="1255">
        <f>IF($B35=0,"",_xlfn.XLOOKUP($B35,INPUT_DATA!$CR:$CR,INPUT_DATA!DN:DN))</f>
        <v>0</v>
      </c>
      <c r="AA35" s="255">
        <f>IF($B35=0,"",_xlfn.XLOOKUP($B35,INPUT_DATA!$CR:$CR,INPUT_DATA!DO:DO))</f>
        <v>0</v>
      </c>
      <c r="AB35" s="1255">
        <f>IF($B35=0,"",_xlfn.XLOOKUP($B35,INPUT_DATA!$CR:$CR,INPUT_DATA!DP:DP))</f>
        <v>0</v>
      </c>
      <c r="AC35" s="255">
        <f>IF($B35=0,"",_xlfn.XLOOKUP($B35,INPUT_DATA!$CR:$CR,INPUT_DATA!DQ:DQ))</f>
        <v>0</v>
      </c>
      <c r="AD35" s="1255">
        <f>IF($B35=0,"",_xlfn.XLOOKUP($B35,INPUT_DATA!$CR:$CR,INPUT_DATA!DR:DR))</f>
        <v>0</v>
      </c>
    </row>
    <row r="36" spans="2:30">
      <c r="B36" s="1202">
        <f>'02 - Monthly Asset Follow up'!B40</f>
        <v>45565</v>
      </c>
      <c r="C36" s="255">
        <f t="shared" si="2"/>
        <v>8182368484.4700003</v>
      </c>
      <c r="D36" s="1255">
        <f t="shared" si="1"/>
        <v>56971</v>
      </c>
      <c r="E36" s="255">
        <f>IF($B36=0,"",_xlfn.XLOOKUP($B36,INPUT_DATA!$CR:$CR,INPUT_DATA!CS:CS))</f>
        <v>8182368484.4700003</v>
      </c>
      <c r="F36" s="1255">
        <f>IF($B36=0,"",_xlfn.XLOOKUP($B36,INPUT_DATA!$CR:$CR,INPUT_DATA!CT:CT))</f>
        <v>56971</v>
      </c>
      <c r="G36" s="255">
        <f>IF($B36=0,"",_xlfn.XLOOKUP($B36,INPUT_DATA!$CR:$CR,INPUT_DATA!CU:CU))</f>
        <v>0</v>
      </c>
      <c r="H36" s="1255">
        <f>IF($B36=0,"",_xlfn.XLOOKUP($B36,INPUT_DATA!$CR:$CR,INPUT_DATA!CV:CV))</f>
        <v>0</v>
      </c>
      <c r="I36" s="255">
        <f>IF($B36=0,"",_xlfn.XLOOKUP($B36,INPUT_DATA!$CR:$CR,INPUT_DATA!CW:CW))</f>
        <v>0</v>
      </c>
      <c r="J36" s="1255">
        <f>IF($B36=0,"",_xlfn.XLOOKUP($B36,INPUT_DATA!$CR:$CR,INPUT_DATA!CX:CX))</f>
        <v>0</v>
      </c>
      <c r="K36" s="255">
        <f>IF($B36=0,"",_xlfn.XLOOKUP($B36,INPUT_DATA!$CR:$CR,INPUT_DATA!CY:CY))</f>
        <v>0</v>
      </c>
      <c r="L36" s="1255">
        <f>IF($B36=0,"",_xlfn.XLOOKUP($B36,INPUT_DATA!$CR:$CR,INPUT_DATA!CZ:CZ))</f>
        <v>0</v>
      </c>
      <c r="M36" s="255">
        <f>IF($B36=0,"",_xlfn.XLOOKUP($B36,INPUT_DATA!$CR:$CR,INPUT_DATA!DA:DA))</f>
        <v>0</v>
      </c>
      <c r="N36" s="1255">
        <f>IF($B36=0,"",_xlfn.XLOOKUP($B36,INPUT_DATA!$CR:$CR,INPUT_DATA!DB:DB))</f>
        <v>0</v>
      </c>
      <c r="O36" s="255">
        <f>IF($B36=0,"",_xlfn.XLOOKUP($B36,INPUT_DATA!$CR:$CR,INPUT_DATA!DC:DC))</f>
        <v>0</v>
      </c>
      <c r="P36" s="1255">
        <f>IF($B36=0,"",_xlfn.XLOOKUP($B36,INPUT_DATA!$CR:$CR,INPUT_DATA!DD:DD))</f>
        <v>0</v>
      </c>
      <c r="Q36" s="255">
        <f>IF($B36=0,"",_xlfn.XLOOKUP($B36,INPUT_DATA!$CR:$CR,INPUT_DATA!DE:DE))</f>
        <v>0</v>
      </c>
      <c r="R36" s="1255">
        <f>IF($B36=0,"",_xlfn.XLOOKUP($B36,INPUT_DATA!$CR:$CR,INPUT_DATA!DF:DF))</f>
        <v>0</v>
      </c>
      <c r="S36" s="255">
        <f>IF($B36=0,"",_xlfn.XLOOKUP($B36,INPUT_DATA!$CR:$CR,INPUT_DATA!DG:DG))</f>
        <v>0</v>
      </c>
      <c r="T36" s="1255">
        <f>IF($B36=0,"",_xlfn.XLOOKUP($B36,INPUT_DATA!$CR:$CR,INPUT_DATA!DH:DH))</f>
        <v>0</v>
      </c>
      <c r="U36" s="255">
        <f>IF($B36=0,"",_xlfn.XLOOKUP($B36,INPUT_DATA!$CR:$CR,INPUT_DATA!DI:DI))</f>
        <v>0</v>
      </c>
      <c r="V36" s="1255">
        <f>IF($B36=0,"",_xlfn.XLOOKUP($B36,INPUT_DATA!$CR:$CR,INPUT_DATA!DJ:DJ))</f>
        <v>0</v>
      </c>
      <c r="W36" s="255">
        <f>IF($B36=0,"",_xlfn.XLOOKUP($B36,INPUT_DATA!$CR:$CR,INPUT_DATA!DK:DK))</f>
        <v>0</v>
      </c>
      <c r="X36" s="1255">
        <f>IF($B36=0,"",_xlfn.XLOOKUP($B36,INPUT_DATA!$CR:$CR,INPUT_DATA!DL:DL))</f>
        <v>0</v>
      </c>
      <c r="Y36" s="255">
        <f>IF($B36=0,"",_xlfn.XLOOKUP($B36,INPUT_DATA!$CR:$CR,INPUT_DATA!DM:DM))</f>
        <v>0</v>
      </c>
      <c r="Z36" s="1255">
        <f>IF($B36=0,"",_xlfn.XLOOKUP($B36,INPUT_DATA!$CR:$CR,INPUT_DATA!DN:DN))</f>
        <v>0</v>
      </c>
      <c r="AA36" s="255">
        <f>IF($B36=0,"",_xlfn.XLOOKUP($B36,INPUT_DATA!$CR:$CR,INPUT_DATA!DO:DO))</f>
        <v>0</v>
      </c>
      <c r="AB36" s="1255">
        <f>IF($B36=0,"",_xlfn.XLOOKUP($B36,INPUT_DATA!$CR:$CR,INPUT_DATA!DP:DP))</f>
        <v>0</v>
      </c>
      <c r="AC36" s="255">
        <f>IF($B36=0,"",_xlfn.XLOOKUP($B36,INPUT_DATA!$CR:$CR,INPUT_DATA!DQ:DQ))</f>
        <v>0</v>
      </c>
      <c r="AD36" s="1255">
        <f>IF($B36=0,"",_xlfn.XLOOKUP($B36,INPUT_DATA!$CR:$CR,INPUT_DATA!DR:DR))</f>
        <v>0</v>
      </c>
    </row>
    <row r="37" spans="2:30">
      <c r="B37" s="1202">
        <f>'02 - Monthly Asset Follow up'!B41</f>
        <v>0</v>
      </c>
      <c r="C37" s="255" t="str">
        <f t="shared" si="2"/>
        <v/>
      </c>
      <c r="D37" s="1255" t="str">
        <f t="shared" si="1"/>
        <v/>
      </c>
      <c r="E37" s="255" t="str">
        <f>IF($B37=0,"",_xlfn.XLOOKUP($B37,INPUT_DATA!$CR:$CR,INPUT_DATA!CS:CS))</f>
        <v/>
      </c>
      <c r="F37" s="1255" t="str">
        <f>IF($B37=0,"",_xlfn.XLOOKUP($B37,INPUT_DATA!$CR:$CR,INPUT_DATA!CT:CT))</f>
        <v/>
      </c>
      <c r="G37" s="255" t="str">
        <f>IF($B37=0,"",_xlfn.XLOOKUP($B37,INPUT_DATA!$CR:$CR,INPUT_DATA!CU:CU))</f>
        <v/>
      </c>
      <c r="H37" s="1255" t="str">
        <f>IF($B37=0,"",_xlfn.XLOOKUP($B37,INPUT_DATA!$CR:$CR,INPUT_DATA!CV:CV))</f>
        <v/>
      </c>
      <c r="I37" s="255" t="str">
        <f>IF($B37=0,"",_xlfn.XLOOKUP($B37,INPUT_DATA!$CR:$CR,INPUT_DATA!CW:CW))</f>
        <v/>
      </c>
      <c r="J37" s="1255" t="str">
        <f>IF($B37=0,"",_xlfn.XLOOKUP($B37,INPUT_DATA!$CR:$CR,INPUT_DATA!CX:CX))</f>
        <v/>
      </c>
      <c r="K37" s="255" t="str">
        <f>IF($B37=0,"",_xlfn.XLOOKUP($B37,INPUT_DATA!$CR:$CR,INPUT_DATA!CY:CY))</f>
        <v/>
      </c>
      <c r="L37" s="1255" t="str">
        <f>IF($B37=0,"",_xlfn.XLOOKUP($B37,INPUT_DATA!$CR:$CR,INPUT_DATA!CZ:CZ))</f>
        <v/>
      </c>
      <c r="M37" s="255" t="str">
        <f>IF($B37=0,"",_xlfn.XLOOKUP($B37,INPUT_DATA!$CR:$CR,INPUT_DATA!DA:DA))</f>
        <v/>
      </c>
      <c r="N37" s="1255" t="str">
        <f>IF($B37=0,"",_xlfn.XLOOKUP($B37,INPUT_DATA!$CR:$CR,INPUT_DATA!DB:DB))</f>
        <v/>
      </c>
      <c r="O37" s="255" t="str">
        <f>IF($B37=0,"",_xlfn.XLOOKUP($B37,INPUT_DATA!$CR:$CR,INPUT_DATA!DC:DC))</f>
        <v/>
      </c>
      <c r="P37" s="1255" t="str">
        <f>IF($B37=0,"",_xlfn.XLOOKUP($B37,INPUT_DATA!$CR:$CR,INPUT_DATA!DD:DD))</f>
        <v/>
      </c>
      <c r="Q37" s="255" t="str">
        <f>IF($B37=0,"",_xlfn.XLOOKUP($B37,INPUT_DATA!$CR:$CR,INPUT_DATA!DE:DE))</f>
        <v/>
      </c>
      <c r="R37" s="1255" t="str">
        <f>IF($B37=0,"",_xlfn.XLOOKUP($B37,INPUT_DATA!$CR:$CR,INPUT_DATA!DF:DF))</f>
        <v/>
      </c>
      <c r="S37" s="255" t="str">
        <f>IF($B37=0,"",_xlfn.XLOOKUP($B37,INPUT_DATA!$CR:$CR,INPUT_DATA!DG:DG))</f>
        <v/>
      </c>
      <c r="T37" s="1255" t="str">
        <f>IF($B37=0,"",_xlfn.XLOOKUP($B37,INPUT_DATA!$CR:$CR,INPUT_DATA!DH:DH))</f>
        <v/>
      </c>
      <c r="U37" s="255" t="str">
        <f>IF($B37=0,"",_xlfn.XLOOKUP($B37,INPUT_DATA!$CR:$CR,INPUT_DATA!DI:DI))</f>
        <v/>
      </c>
      <c r="V37" s="1255" t="str">
        <f>IF($B37=0,"",_xlfn.XLOOKUP($B37,INPUT_DATA!$CR:$CR,INPUT_DATA!DJ:DJ))</f>
        <v/>
      </c>
      <c r="W37" s="255" t="str">
        <f>IF($B37=0,"",_xlfn.XLOOKUP($B37,INPUT_DATA!$CR:$CR,INPUT_DATA!DK:DK))</f>
        <v/>
      </c>
      <c r="X37" s="1255" t="str">
        <f>IF($B37=0,"",_xlfn.XLOOKUP($B37,INPUT_DATA!$CR:$CR,INPUT_DATA!DL:DL))</f>
        <v/>
      </c>
      <c r="Y37" s="255" t="str">
        <f>IF($B37=0,"",_xlfn.XLOOKUP($B37,INPUT_DATA!$CR:$CR,INPUT_DATA!DM:DM))</f>
        <v/>
      </c>
      <c r="Z37" s="1255" t="str">
        <f>IF($B37=0,"",_xlfn.XLOOKUP($B37,INPUT_DATA!$CR:$CR,INPUT_DATA!DN:DN))</f>
        <v/>
      </c>
      <c r="AA37" s="255" t="str">
        <f>IF($B37=0,"",_xlfn.XLOOKUP($B37,INPUT_DATA!$CR:$CR,INPUT_DATA!DO:DO))</f>
        <v/>
      </c>
      <c r="AB37" s="1255" t="str">
        <f>IF($B37=0,"",_xlfn.XLOOKUP($B37,INPUT_DATA!$CR:$CR,INPUT_DATA!DP:DP))</f>
        <v/>
      </c>
      <c r="AC37" s="255" t="str">
        <f>IF($B37=0,"",_xlfn.XLOOKUP($B37,INPUT_DATA!$CR:$CR,INPUT_DATA!DQ:DQ))</f>
        <v/>
      </c>
      <c r="AD37" s="1255" t="str">
        <f>IF($B37=0,"",_xlfn.XLOOKUP($B37,INPUT_DATA!$CR:$CR,INPUT_DATA!DR:DR))</f>
        <v/>
      </c>
    </row>
    <row r="38" spans="2:30">
      <c r="B38" s="1202">
        <f>'02 - Monthly Asset Follow up'!B42</f>
        <v>0</v>
      </c>
      <c r="C38" s="255" t="str">
        <f t="shared" si="2"/>
        <v/>
      </c>
      <c r="D38" s="1255" t="str">
        <f t="shared" si="1"/>
        <v/>
      </c>
      <c r="E38" s="255" t="str">
        <f>IF($B38=0,"",_xlfn.XLOOKUP($B38,INPUT_DATA!$CR:$CR,INPUT_DATA!CS:CS))</f>
        <v/>
      </c>
      <c r="F38" s="1255" t="str">
        <f>IF($B38=0,"",_xlfn.XLOOKUP($B38,INPUT_DATA!$CR:$CR,INPUT_DATA!CT:CT))</f>
        <v/>
      </c>
      <c r="G38" s="255" t="str">
        <f>IF($B38=0,"",_xlfn.XLOOKUP($B38,INPUT_DATA!$CR:$CR,INPUT_DATA!CU:CU))</f>
        <v/>
      </c>
      <c r="H38" s="1255" t="str">
        <f>IF($B38=0,"",_xlfn.XLOOKUP($B38,INPUT_DATA!$CR:$CR,INPUT_DATA!CV:CV))</f>
        <v/>
      </c>
      <c r="I38" s="255" t="str">
        <f>IF($B38=0,"",_xlfn.XLOOKUP($B38,INPUT_DATA!$CR:$CR,INPUT_DATA!CW:CW))</f>
        <v/>
      </c>
      <c r="J38" s="1255" t="str">
        <f>IF($B38=0,"",_xlfn.XLOOKUP($B38,INPUT_DATA!$CR:$CR,INPUT_DATA!CX:CX))</f>
        <v/>
      </c>
      <c r="K38" s="255" t="str">
        <f>IF($B38=0,"",_xlfn.XLOOKUP($B38,INPUT_DATA!$CR:$CR,INPUT_DATA!CY:CY))</f>
        <v/>
      </c>
      <c r="L38" s="1255" t="str">
        <f>IF($B38=0,"",_xlfn.XLOOKUP($B38,INPUT_DATA!$CR:$CR,INPUT_DATA!CZ:CZ))</f>
        <v/>
      </c>
      <c r="M38" s="255" t="str">
        <f>IF($B38=0,"",_xlfn.XLOOKUP($B38,INPUT_DATA!$CR:$CR,INPUT_DATA!DA:DA))</f>
        <v/>
      </c>
      <c r="N38" s="1255" t="str">
        <f>IF($B38=0,"",_xlfn.XLOOKUP($B38,INPUT_DATA!$CR:$CR,INPUT_DATA!DB:DB))</f>
        <v/>
      </c>
      <c r="O38" s="255" t="str">
        <f>IF($B38=0,"",_xlfn.XLOOKUP($B38,INPUT_DATA!$CR:$CR,INPUT_DATA!DC:DC))</f>
        <v/>
      </c>
      <c r="P38" s="1255" t="str">
        <f>IF($B38=0,"",_xlfn.XLOOKUP($B38,INPUT_DATA!$CR:$CR,INPUT_DATA!DD:DD))</f>
        <v/>
      </c>
      <c r="Q38" s="255" t="str">
        <f>IF($B38=0,"",_xlfn.XLOOKUP($B38,INPUT_DATA!$CR:$CR,INPUT_DATA!DE:DE))</f>
        <v/>
      </c>
      <c r="R38" s="1255" t="str">
        <f>IF($B38=0,"",_xlfn.XLOOKUP($B38,INPUT_DATA!$CR:$CR,INPUT_DATA!DF:DF))</f>
        <v/>
      </c>
      <c r="S38" s="255" t="str">
        <f>IF($B38=0,"",_xlfn.XLOOKUP($B38,INPUT_DATA!$CR:$CR,INPUT_DATA!DG:DG))</f>
        <v/>
      </c>
      <c r="T38" s="1255" t="str">
        <f>IF($B38=0,"",_xlfn.XLOOKUP($B38,INPUT_DATA!$CR:$CR,INPUT_DATA!DH:DH))</f>
        <v/>
      </c>
      <c r="U38" s="255" t="str">
        <f>IF($B38=0,"",_xlfn.XLOOKUP($B38,INPUT_DATA!$CR:$CR,INPUT_DATA!DI:DI))</f>
        <v/>
      </c>
      <c r="V38" s="1255" t="str">
        <f>IF($B38=0,"",_xlfn.XLOOKUP($B38,INPUT_DATA!$CR:$CR,INPUT_DATA!DJ:DJ))</f>
        <v/>
      </c>
      <c r="W38" s="255" t="str">
        <f>IF($B38=0,"",_xlfn.XLOOKUP($B38,INPUT_DATA!$CR:$CR,INPUT_DATA!DK:DK))</f>
        <v/>
      </c>
      <c r="X38" s="1255" t="str">
        <f>IF($B38=0,"",_xlfn.XLOOKUP($B38,INPUT_DATA!$CR:$CR,INPUT_DATA!DL:DL))</f>
        <v/>
      </c>
      <c r="Y38" s="255" t="str">
        <f>IF($B38=0,"",_xlfn.XLOOKUP($B38,INPUT_DATA!$CR:$CR,INPUT_DATA!DM:DM))</f>
        <v/>
      </c>
      <c r="Z38" s="1255" t="str">
        <f>IF($B38=0,"",_xlfn.XLOOKUP($B38,INPUT_DATA!$CR:$CR,INPUT_DATA!DN:DN))</f>
        <v/>
      </c>
      <c r="AA38" s="255" t="str">
        <f>IF($B38=0,"",_xlfn.XLOOKUP($B38,INPUT_DATA!$CR:$CR,INPUT_DATA!DO:DO))</f>
        <v/>
      </c>
      <c r="AB38" s="1255" t="str">
        <f>IF($B38=0,"",_xlfn.XLOOKUP($B38,INPUT_DATA!$CR:$CR,INPUT_DATA!DP:DP))</f>
        <v/>
      </c>
      <c r="AC38" s="255" t="str">
        <f>IF($B38=0,"",_xlfn.XLOOKUP($B38,INPUT_DATA!$CR:$CR,INPUT_DATA!DQ:DQ))</f>
        <v/>
      </c>
      <c r="AD38" s="1255" t="str">
        <f>IF($B38=0,"",_xlfn.XLOOKUP($B38,INPUT_DATA!$CR:$CR,INPUT_DATA!DR:DR))</f>
        <v/>
      </c>
    </row>
    <row r="39" spans="2:30">
      <c r="B39" s="1202">
        <f>'02 - Monthly Asset Follow up'!B43</f>
        <v>0</v>
      </c>
      <c r="C39" s="255" t="str">
        <f t="shared" si="2"/>
        <v/>
      </c>
      <c r="D39" s="1255" t="str">
        <f t="shared" si="1"/>
        <v/>
      </c>
      <c r="E39" s="255" t="str">
        <f>IF($B39=0,"",_xlfn.XLOOKUP($B39,INPUT_DATA!$CR:$CR,INPUT_DATA!CS:CS))</f>
        <v/>
      </c>
      <c r="F39" s="1255" t="str">
        <f>IF($B39=0,"",_xlfn.XLOOKUP($B39,INPUT_DATA!$CR:$CR,INPUT_DATA!CT:CT))</f>
        <v/>
      </c>
      <c r="G39" s="255" t="str">
        <f>IF($B39=0,"",_xlfn.XLOOKUP($B39,INPUT_DATA!$CR:$CR,INPUT_DATA!CU:CU))</f>
        <v/>
      </c>
      <c r="H39" s="1255" t="str">
        <f>IF($B39=0,"",_xlfn.XLOOKUP($B39,INPUT_DATA!$CR:$CR,INPUT_DATA!CV:CV))</f>
        <v/>
      </c>
      <c r="I39" s="255" t="str">
        <f>IF($B39=0,"",_xlfn.XLOOKUP($B39,INPUT_DATA!$CR:$CR,INPUT_DATA!CW:CW))</f>
        <v/>
      </c>
      <c r="J39" s="1255" t="str">
        <f>IF($B39=0,"",_xlfn.XLOOKUP($B39,INPUT_DATA!$CR:$CR,INPUT_DATA!CX:CX))</f>
        <v/>
      </c>
      <c r="K39" s="255" t="str">
        <f>IF($B39=0,"",_xlfn.XLOOKUP($B39,INPUT_DATA!$CR:$CR,INPUT_DATA!CY:CY))</f>
        <v/>
      </c>
      <c r="L39" s="1255" t="str">
        <f>IF($B39=0,"",_xlfn.XLOOKUP($B39,INPUT_DATA!$CR:$CR,INPUT_DATA!CZ:CZ))</f>
        <v/>
      </c>
      <c r="M39" s="255" t="str">
        <f>IF($B39=0,"",_xlfn.XLOOKUP($B39,INPUT_DATA!$CR:$CR,INPUT_DATA!DA:DA))</f>
        <v/>
      </c>
      <c r="N39" s="1255" t="str">
        <f>IF($B39=0,"",_xlfn.XLOOKUP($B39,INPUT_DATA!$CR:$CR,INPUT_DATA!DB:DB))</f>
        <v/>
      </c>
      <c r="O39" s="255" t="str">
        <f>IF($B39=0,"",_xlfn.XLOOKUP($B39,INPUT_DATA!$CR:$CR,INPUT_DATA!DC:DC))</f>
        <v/>
      </c>
      <c r="P39" s="1255" t="str">
        <f>IF($B39=0,"",_xlfn.XLOOKUP($B39,INPUT_DATA!$CR:$CR,INPUT_DATA!DD:DD))</f>
        <v/>
      </c>
      <c r="Q39" s="255" t="str">
        <f>IF($B39=0,"",_xlfn.XLOOKUP($B39,INPUT_DATA!$CR:$CR,INPUT_DATA!DE:DE))</f>
        <v/>
      </c>
      <c r="R39" s="1255" t="str">
        <f>IF($B39=0,"",_xlfn.XLOOKUP($B39,INPUT_DATA!$CR:$CR,INPUT_DATA!DF:DF))</f>
        <v/>
      </c>
      <c r="S39" s="255" t="str">
        <f>IF($B39=0,"",_xlfn.XLOOKUP($B39,INPUT_DATA!$CR:$CR,INPUT_DATA!DG:DG))</f>
        <v/>
      </c>
      <c r="T39" s="1255" t="str">
        <f>IF($B39=0,"",_xlfn.XLOOKUP($B39,INPUT_DATA!$CR:$CR,INPUT_DATA!DH:DH))</f>
        <v/>
      </c>
      <c r="U39" s="255" t="str">
        <f>IF($B39=0,"",_xlfn.XLOOKUP($B39,INPUT_DATA!$CR:$CR,INPUT_DATA!DI:DI))</f>
        <v/>
      </c>
      <c r="V39" s="1255" t="str">
        <f>IF($B39=0,"",_xlfn.XLOOKUP($B39,INPUT_DATA!$CR:$CR,INPUT_DATA!DJ:DJ))</f>
        <v/>
      </c>
      <c r="W39" s="255" t="str">
        <f>IF($B39=0,"",_xlfn.XLOOKUP($B39,INPUT_DATA!$CR:$CR,INPUT_DATA!DK:DK))</f>
        <v/>
      </c>
      <c r="X39" s="1255" t="str">
        <f>IF($B39=0,"",_xlfn.XLOOKUP($B39,INPUT_DATA!$CR:$CR,INPUT_DATA!DL:DL))</f>
        <v/>
      </c>
      <c r="Y39" s="255" t="str">
        <f>IF($B39=0,"",_xlfn.XLOOKUP($B39,INPUT_DATA!$CR:$CR,INPUT_DATA!DM:DM))</f>
        <v/>
      </c>
      <c r="Z39" s="1255" t="str">
        <f>IF($B39=0,"",_xlfn.XLOOKUP($B39,INPUT_DATA!$CR:$CR,INPUT_DATA!DN:DN))</f>
        <v/>
      </c>
      <c r="AA39" s="255" t="str">
        <f>IF($B39=0,"",_xlfn.XLOOKUP($B39,INPUT_DATA!$CR:$CR,INPUT_DATA!DO:DO))</f>
        <v/>
      </c>
      <c r="AB39" s="1255" t="str">
        <f>IF($B39=0,"",_xlfn.XLOOKUP($B39,INPUT_DATA!$CR:$CR,INPUT_DATA!DP:DP))</f>
        <v/>
      </c>
      <c r="AC39" s="255" t="str">
        <f>IF($B39=0,"",_xlfn.XLOOKUP($B39,INPUT_DATA!$CR:$CR,INPUT_DATA!DQ:DQ))</f>
        <v/>
      </c>
      <c r="AD39" s="1255" t="str">
        <f>IF($B39=0,"",_xlfn.XLOOKUP($B39,INPUT_DATA!$CR:$CR,INPUT_DATA!DR:DR))</f>
        <v/>
      </c>
    </row>
    <row r="40" spans="2:30">
      <c r="B40" s="1202">
        <f>'02 - Monthly Asset Follow up'!B44</f>
        <v>0</v>
      </c>
      <c r="C40" s="255" t="str">
        <f t="shared" si="2"/>
        <v/>
      </c>
      <c r="D40" s="1255" t="str">
        <f t="shared" si="1"/>
        <v/>
      </c>
      <c r="E40" s="255" t="str">
        <f>IF($B40=0,"",_xlfn.XLOOKUP($B40,INPUT_DATA!$CR:$CR,INPUT_DATA!CS:CS))</f>
        <v/>
      </c>
      <c r="F40" s="1255" t="str">
        <f>IF($B40=0,"",_xlfn.XLOOKUP($B40,INPUT_DATA!$CR:$CR,INPUT_DATA!CT:CT))</f>
        <v/>
      </c>
      <c r="G40" s="255" t="str">
        <f>IF($B40=0,"",_xlfn.XLOOKUP($B40,INPUT_DATA!$CR:$CR,INPUT_DATA!CU:CU))</f>
        <v/>
      </c>
      <c r="H40" s="1255" t="str">
        <f>IF($B40=0,"",_xlfn.XLOOKUP($B40,INPUT_DATA!$CR:$CR,INPUT_DATA!CV:CV))</f>
        <v/>
      </c>
      <c r="I40" s="255" t="str">
        <f>IF($B40=0,"",_xlfn.XLOOKUP($B40,INPUT_DATA!$CR:$CR,INPUT_DATA!CW:CW))</f>
        <v/>
      </c>
      <c r="J40" s="1255" t="str">
        <f>IF($B40=0,"",_xlfn.XLOOKUP($B40,INPUT_DATA!$CR:$CR,INPUT_DATA!CX:CX))</f>
        <v/>
      </c>
      <c r="K40" s="255" t="str">
        <f>IF($B40=0,"",_xlfn.XLOOKUP($B40,INPUT_DATA!$CR:$CR,INPUT_DATA!CY:CY))</f>
        <v/>
      </c>
      <c r="L40" s="1255" t="str">
        <f>IF($B40=0,"",_xlfn.XLOOKUP($B40,INPUT_DATA!$CR:$CR,INPUT_DATA!CZ:CZ))</f>
        <v/>
      </c>
      <c r="M40" s="255" t="str">
        <f>IF($B40=0,"",_xlfn.XLOOKUP($B40,INPUT_DATA!$CR:$CR,INPUT_DATA!DA:DA))</f>
        <v/>
      </c>
      <c r="N40" s="1255" t="str">
        <f>IF($B40=0,"",_xlfn.XLOOKUP($B40,INPUT_DATA!$CR:$CR,INPUT_DATA!DB:DB))</f>
        <v/>
      </c>
      <c r="O40" s="255" t="str">
        <f>IF($B40=0,"",_xlfn.XLOOKUP($B40,INPUT_DATA!$CR:$CR,INPUT_DATA!DC:DC))</f>
        <v/>
      </c>
      <c r="P40" s="1255" t="str">
        <f>IF($B40=0,"",_xlfn.XLOOKUP($B40,INPUT_DATA!$CR:$CR,INPUT_DATA!DD:DD))</f>
        <v/>
      </c>
      <c r="Q40" s="255" t="str">
        <f>IF($B40=0,"",_xlfn.XLOOKUP($B40,INPUT_DATA!$CR:$CR,INPUT_DATA!DE:DE))</f>
        <v/>
      </c>
      <c r="R40" s="1255" t="str">
        <f>IF($B40=0,"",_xlfn.XLOOKUP($B40,INPUT_DATA!$CR:$CR,INPUT_DATA!DF:DF))</f>
        <v/>
      </c>
      <c r="S40" s="255" t="str">
        <f>IF($B40=0,"",_xlfn.XLOOKUP($B40,INPUT_DATA!$CR:$CR,INPUT_DATA!DG:DG))</f>
        <v/>
      </c>
      <c r="T40" s="1255" t="str">
        <f>IF($B40=0,"",_xlfn.XLOOKUP($B40,INPUT_DATA!$CR:$CR,INPUT_DATA!DH:DH))</f>
        <v/>
      </c>
      <c r="U40" s="255" t="str">
        <f>IF($B40=0,"",_xlfn.XLOOKUP($B40,INPUT_DATA!$CR:$CR,INPUT_DATA!DI:DI))</f>
        <v/>
      </c>
      <c r="V40" s="1255" t="str">
        <f>IF($B40=0,"",_xlfn.XLOOKUP($B40,INPUT_DATA!$CR:$CR,INPUT_DATA!DJ:DJ))</f>
        <v/>
      </c>
      <c r="W40" s="255" t="str">
        <f>IF($B40=0,"",_xlfn.XLOOKUP($B40,INPUT_DATA!$CR:$CR,INPUT_DATA!DK:DK))</f>
        <v/>
      </c>
      <c r="X40" s="1255" t="str">
        <f>IF($B40=0,"",_xlfn.XLOOKUP($B40,INPUT_DATA!$CR:$CR,INPUT_DATA!DL:DL))</f>
        <v/>
      </c>
      <c r="Y40" s="255" t="str">
        <f>IF($B40=0,"",_xlfn.XLOOKUP($B40,INPUT_DATA!$CR:$CR,INPUT_DATA!DM:DM))</f>
        <v/>
      </c>
      <c r="Z40" s="1255" t="str">
        <f>IF($B40=0,"",_xlfn.XLOOKUP($B40,INPUT_DATA!$CR:$CR,INPUT_DATA!DN:DN))</f>
        <v/>
      </c>
      <c r="AA40" s="255" t="str">
        <f>IF($B40=0,"",_xlfn.XLOOKUP($B40,INPUT_DATA!$CR:$CR,INPUT_DATA!DO:DO))</f>
        <v/>
      </c>
      <c r="AB40" s="1255" t="str">
        <f>IF($B40=0,"",_xlfn.XLOOKUP($B40,INPUT_DATA!$CR:$CR,INPUT_DATA!DP:DP))</f>
        <v/>
      </c>
      <c r="AC40" s="255" t="str">
        <f>IF($B40=0,"",_xlfn.XLOOKUP($B40,INPUT_DATA!$CR:$CR,INPUT_DATA!DQ:DQ))</f>
        <v/>
      </c>
      <c r="AD40" s="1255" t="str">
        <f>IF($B40=0,"",_xlfn.XLOOKUP($B40,INPUT_DATA!$CR:$CR,INPUT_DATA!DR:DR))</f>
        <v/>
      </c>
    </row>
    <row r="41" spans="2:30">
      <c r="B41" s="1202">
        <f>'02 - Monthly Asset Follow up'!B45</f>
        <v>0</v>
      </c>
      <c r="C41" s="255" t="str">
        <f t="shared" si="2"/>
        <v/>
      </c>
      <c r="D41" s="1255" t="str">
        <f t="shared" si="1"/>
        <v/>
      </c>
      <c r="E41" s="255" t="str">
        <f>IF($B41=0,"",_xlfn.XLOOKUP($B41,INPUT_DATA!$CR:$CR,INPUT_DATA!CS:CS))</f>
        <v/>
      </c>
      <c r="F41" s="1255" t="str">
        <f>IF($B41=0,"",_xlfn.XLOOKUP($B41,INPUT_DATA!$CR:$CR,INPUT_DATA!CT:CT))</f>
        <v/>
      </c>
      <c r="G41" s="255" t="str">
        <f>IF($B41=0,"",_xlfn.XLOOKUP($B41,INPUT_DATA!$CR:$CR,INPUT_DATA!CU:CU))</f>
        <v/>
      </c>
      <c r="H41" s="1255" t="str">
        <f>IF($B41=0,"",_xlfn.XLOOKUP($B41,INPUT_DATA!$CR:$CR,INPUT_DATA!CV:CV))</f>
        <v/>
      </c>
      <c r="I41" s="255" t="str">
        <f>IF($B41=0,"",_xlfn.XLOOKUP($B41,INPUT_DATA!$CR:$CR,INPUT_DATA!CW:CW))</f>
        <v/>
      </c>
      <c r="J41" s="1255" t="str">
        <f>IF($B41=0,"",_xlfn.XLOOKUP($B41,INPUT_DATA!$CR:$CR,INPUT_DATA!CX:CX))</f>
        <v/>
      </c>
      <c r="K41" s="255" t="str">
        <f>IF($B41=0,"",_xlfn.XLOOKUP($B41,INPUT_DATA!$CR:$CR,INPUT_DATA!CY:CY))</f>
        <v/>
      </c>
      <c r="L41" s="1255" t="str">
        <f>IF($B41=0,"",_xlfn.XLOOKUP($B41,INPUT_DATA!$CR:$CR,INPUT_DATA!CZ:CZ))</f>
        <v/>
      </c>
      <c r="M41" s="255" t="str">
        <f>IF($B41=0,"",_xlfn.XLOOKUP($B41,INPUT_DATA!$CR:$CR,INPUT_DATA!DA:DA))</f>
        <v/>
      </c>
      <c r="N41" s="1255" t="str">
        <f>IF($B41=0,"",_xlfn.XLOOKUP($B41,INPUT_DATA!$CR:$CR,INPUT_DATA!DB:DB))</f>
        <v/>
      </c>
      <c r="O41" s="255" t="str">
        <f>IF($B41=0,"",_xlfn.XLOOKUP($B41,INPUT_DATA!$CR:$CR,INPUT_DATA!DC:DC))</f>
        <v/>
      </c>
      <c r="P41" s="1255" t="str">
        <f>IF($B41=0,"",_xlfn.XLOOKUP($B41,INPUT_DATA!$CR:$CR,INPUT_DATA!DD:DD))</f>
        <v/>
      </c>
      <c r="Q41" s="255" t="str">
        <f>IF($B41=0,"",_xlfn.XLOOKUP($B41,INPUT_DATA!$CR:$CR,INPUT_DATA!DE:DE))</f>
        <v/>
      </c>
      <c r="R41" s="1255" t="str">
        <f>IF($B41=0,"",_xlfn.XLOOKUP($B41,INPUT_DATA!$CR:$CR,INPUT_DATA!DF:DF))</f>
        <v/>
      </c>
      <c r="S41" s="255" t="str">
        <f>IF($B41=0,"",_xlfn.XLOOKUP($B41,INPUT_DATA!$CR:$CR,INPUT_DATA!DG:DG))</f>
        <v/>
      </c>
      <c r="T41" s="1255" t="str">
        <f>IF($B41=0,"",_xlfn.XLOOKUP($B41,INPUT_DATA!$CR:$CR,INPUT_DATA!DH:DH))</f>
        <v/>
      </c>
      <c r="U41" s="255" t="str">
        <f>IF($B41=0,"",_xlfn.XLOOKUP($B41,INPUT_DATA!$CR:$CR,INPUT_DATA!DI:DI))</f>
        <v/>
      </c>
      <c r="V41" s="1255" t="str">
        <f>IF($B41=0,"",_xlfn.XLOOKUP($B41,INPUT_DATA!$CR:$CR,INPUT_DATA!DJ:DJ))</f>
        <v/>
      </c>
      <c r="W41" s="255" t="str">
        <f>IF($B41=0,"",_xlfn.XLOOKUP($B41,INPUT_DATA!$CR:$CR,INPUT_DATA!DK:DK))</f>
        <v/>
      </c>
      <c r="X41" s="1255" t="str">
        <f>IF($B41=0,"",_xlfn.XLOOKUP($B41,INPUT_DATA!$CR:$CR,INPUT_DATA!DL:DL))</f>
        <v/>
      </c>
      <c r="Y41" s="255" t="str">
        <f>IF($B41=0,"",_xlfn.XLOOKUP($B41,INPUT_DATA!$CR:$CR,INPUT_DATA!DM:DM))</f>
        <v/>
      </c>
      <c r="Z41" s="1255" t="str">
        <f>IF($B41=0,"",_xlfn.XLOOKUP($B41,INPUT_DATA!$CR:$CR,INPUT_DATA!DN:DN))</f>
        <v/>
      </c>
      <c r="AA41" s="255" t="str">
        <f>IF($B41=0,"",_xlfn.XLOOKUP($B41,INPUT_DATA!$CR:$CR,INPUT_DATA!DO:DO))</f>
        <v/>
      </c>
      <c r="AB41" s="1255" t="str">
        <f>IF($B41=0,"",_xlfn.XLOOKUP($B41,INPUT_DATA!$CR:$CR,INPUT_DATA!DP:DP))</f>
        <v/>
      </c>
      <c r="AC41" s="255" t="str">
        <f>IF($B41=0,"",_xlfn.XLOOKUP($B41,INPUT_DATA!$CR:$CR,INPUT_DATA!DQ:DQ))</f>
        <v/>
      </c>
      <c r="AD41" s="1255" t="str">
        <f>IF($B41=0,"",_xlfn.XLOOKUP($B41,INPUT_DATA!$CR:$CR,INPUT_DATA!DR:DR))</f>
        <v/>
      </c>
    </row>
    <row r="42" spans="2:30">
      <c r="B42" s="1202">
        <f>'02 - Monthly Asset Follow up'!B46</f>
        <v>0</v>
      </c>
      <c r="C42" s="255" t="str">
        <f t="shared" si="2"/>
        <v/>
      </c>
      <c r="D42" s="1255" t="str">
        <f t="shared" si="1"/>
        <v/>
      </c>
      <c r="E42" s="255" t="str">
        <f>IF($B42=0,"",_xlfn.XLOOKUP($B42,INPUT_DATA!$CR:$CR,INPUT_DATA!CS:CS))</f>
        <v/>
      </c>
      <c r="F42" s="1255" t="str">
        <f>IF($B42=0,"",_xlfn.XLOOKUP($B42,INPUT_DATA!$CR:$CR,INPUT_DATA!CT:CT))</f>
        <v/>
      </c>
      <c r="G42" s="255" t="str">
        <f>IF($B42=0,"",_xlfn.XLOOKUP($B42,INPUT_DATA!$CR:$CR,INPUT_DATA!CU:CU))</f>
        <v/>
      </c>
      <c r="H42" s="1255" t="str">
        <f>IF($B42=0,"",_xlfn.XLOOKUP($B42,INPUT_DATA!$CR:$CR,INPUT_DATA!CV:CV))</f>
        <v/>
      </c>
      <c r="I42" s="255" t="str">
        <f>IF($B42=0,"",_xlfn.XLOOKUP($B42,INPUT_DATA!$CR:$CR,INPUT_DATA!CW:CW))</f>
        <v/>
      </c>
      <c r="J42" s="1255" t="str">
        <f>IF($B42=0,"",_xlfn.XLOOKUP($B42,INPUT_DATA!$CR:$CR,INPUT_DATA!CX:CX))</f>
        <v/>
      </c>
      <c r="K42" s="255" t="str">
        <f>IF($B42=0,"",_xlfn.XLOOKUP($B42,INPUT_DATA!$CR:$CR,INPUT_DATA!CY:CY))</f>
        <v/>
      </c>
      <c r="L42" s="1255" t="str">
        <f>IF($B42=0,"",_xlfn.XLOOKUP($B42,INPUT_DATA!$CR:$CR,INPUT_DATA!CZ:CZ))</f>
        <v/>
      </c>
      <c r="M42" s="255" t="str">
        <f>IF($B42=0,"",_xlfn.XLOOKUP($B42,INPUT_DATA!$CR:$CR,INPUT_DATA!DA:DA))</f>
        <v/>
      </c>
      <c r="N42" s="1255" t="str">
        <f>IF($B42=0,"",_xlfn.XLOOKUP($B42,INPUT_DATA!$CR:$CR,INPUT_DATA!DB:DB))</f>
        <v/>
      </c>
      <c r="O42" s="255" t="str">
        <f>IF($B42=0,"",_xlfn.XLOOKUP($B42,INPUT_DATA!$CR:$CR,INPUT_DATA!DC:DC))</f>
        <v/>
      </c>
      <c r="P42" s="1255" t="str">
        <f>IF($B42=0,"",_xlfn.XLOOKUP($B42,INPUT_DATA!$CR:$CR,INPUT_DATA!DD:DD))</f>
        <v/>
      </c>
      <c r="Q42" s="255" t="str">
        <f>IF($B42=0,"",_xlfn.XLOOKUP($B42,INPUT_DATA!$CR:$CR,INPUT_DATA!DE:DE))</f>
        <v/>
      </c>
      <c r="R42" s="1255" t="str">
        <f>IF($B42=0,"",_xlfn.XLOOKUP($B42,INPUT_DATA!$CR:$CR,INPUT_DATA!DF:DF))</f>
        <v/>
      </c>
      <c r="S42" s="255" t="str">
        <f>IF($B42=0,"",_xlfn.XLOOKUP($B42,INPUT_DATA!$CR:$CR,INPUT_DATA!DG:DG))</f>
        <v/>
      </c>
      <c r="T42" s="1255" t="str">
        <f>IF($B42=0,"",_xlfn.XLOOKUP($B42,INPUT_DATA!$CR:$CR,INPUT_DATA!DH:DH))</f>
        <v/>
      </c>
      <c r="U42" s="255" t="str">
        <f>IF($B42=0,"",_xlfn.XLOOKUP($B42,INPUT_DATA!$CR:$CR,INPUT_DATA!DI:DI))</f>
        <v/>
      </c>
      <c r="V42" s="1255" t="str">
        <f>IF($B42=0,"",_xlfn.XLOOKUP($B42,INPUT_DATA!$CR:$CR,INPUT_DATA!DJ:DJ))</f>
        <v/>
      </c>
      <c r="W42" s="255" t="str">
        <f>IF($B42=0,"",_xlfn.XLOOKUP($B42,INPUT_DATA!$CR:$CR,INPUT_DATA!DK:DK))</f>
        <v/>
      </c>
      <c r="X42" s="1255" t="str">
        <f>IF($B42=0,"",_xlfn.XLOOKUP($B42,INPUT_DATA!$CR:$CR,INPUT_DATA!DL:DL))</f>
        <v/>
      </c>
      <c r="Y42" s="255" t="str">
        <f>IF($B42=0,"",_xlfn.XLOOKUP($B42,INPUT_DATA!$CR:$CR,INPUT_DATA!DM:DM))</f>
        <v/>
      </c>
      <c r="Z42" s="1255" t="str">
        <f>IF($B42=0,"",_xlfn.XLOOKUP($B42,INPUT_DATA!$CR:$CR,INPUT_DATA!DN:DN))</f>
        <v/>
      </c>
      <c r="AA42" s="255" t="str">
        <f>IF($B42=0,"",_xlfn.XLOOKUP($B42,INPUT_DATA!$CR:$CR,INPUT_DATA!DO:DO))</f>
        <v/>
      </c>
      <c r="AB42" s="1255" t="str">
        <f>IF($B42=0,"",_xlfn.XLOOKUP($B42,INPUT_DATA!$CR:$CR,INPUT_DATA!DP:DP))</f>
        <v/>
      </c>
      <c r="AC42" s="255" t="str">
        <f>IF($B42=0,"",_xlfn.XLOOKUP($B42,INPUT_DATA!$CR:$CR,INPUT_DATA!DQ:DQ))</f>
        <v/>
      </c>
      <c r="AD42" s="1255" t="str">
        <f>IF($B42=0,"",_xlfn.XLOOKUP($B42,INPUT_DATA!$CR:$CR,INPUT_DATA!DR:DR))</f>
        <v/>
      </c>
    </row>
    <row r="43" spans="2:30">
      <c r="B43" s="1202">
        <f>'02 - Monthly Asset Follow up'!B47</f>
        <v>0</v>
      </c>
      <c r="C43" s="255" t="str">
        <f t="shared" si="2"/>
        <v/>
      </c>
      <c r="D43" s="1255" t="str">
        <f t="shared" si="1"/>
        <v/>
      </c>
      <c r="E43" s="255" t="str">
        <f>IF($B43=0,"",_xlfn.XLOOKUP($B43,INPUT_DATA!$CR:$CR,INPUT_DATA!CS:CS))</f>
        <v/>
      </c>
      <c r="F43" s="1255" t="str">
        <f>IF($B43=0,"",_xlfn.XLOOKUP($B43,INPUT_DATA!$CR:$CR,INPUT_DATA!CT:CT))</f>
        <v/>
      </c>
      <c r="G43" s="255" t="str">
        <f>IF($B43=0,"",_xlfn.XLOOKUP($B43,INPUT_DATA!$CR:$CR,INPUT_DATA!CU:CU))</f>
        <v/>
      </c>
      <c r="H43" s="1255" t="str">
        <f>IF($B43=0,"",_xlfn.XLOOKUP($B43,INPUT_DATA!$CR:$CR,INPUT_DATA!CV:CV))</f>
        <v/>
      </c>
      <c r="I43" s="255" t="str">
        <f>IF($B43=0,"",_xlfn.XLOOKUP($B43,INPUT_DATA!$CR:$CR,INPUT_DATA!CW:CW))</f>
        <v/>
      </c>
      <c r="J43" s="1255" t="str">
        <f>IF($B43=0,"",_xlfn.XLOOKUP($B43,INPUT_DATA!$CR:$CR,INPUT_DATA!CX:CX))</f>
        <v/>
      </c>
      <c r="K43" s="255" t="str">
        <f>IF($B43=0,"",_xlfn.XLOOKUP($B43,INPUT_DATA!$CR:$CR,INPUT_DATA!CY:CY))</f>
        <v/>
      </c>
      <c r="L43" s="1255" t="str">
        <f>IF($B43=0,"",_xlfn.XLOOKUP($B43,INPUT_DATA!$CR:$CR,INPUT_DATA!CZ:CZ))</f>
        <v/>
      </c>
      <c r="M43" s="255" t="str">
        <f>IF($B43=0,"",_xlfn.XLOOKUP($B43,INPUT_DATA!$CR:$CR,INPUT_DATA!DA:DA))</f>
        <v/>
      </c>
      <c r="N43" s="1255" t="str">
        <f>IF($B43=0,"",_xlfn.XLOOKUP($B43,INPUT_DATA!$CR:$CR,INPUT_DATA!DB:DB))</f>
        <v/>
      </c>
      <c r="O43" s="255" t="str">
        <f>IF($B43=0,"",_xlfn.XLOOKUP($B43,INPUT_DATA!$CR:$CR,INPUT_DATA!DC:DC))</f>
        <v/>
      </c>
      <c r="P43" s="1255" t="str">
        <f>IF($B43=0,"",_xlfn.XLOOKUP($B43,INPUT_DATA!$CR:$CR,INPUT_DATA!DD:DD))</f>
        <v/>
      </c>
      <c r="Q43" s="255" t="str">
        <f>IF($B43=0,"",_xlfn.XLOOKUP($B43,INPUT_DATA!$CR:$CR,INPUT_DATA!DE:DE))</f>
        <v/>
      </c>
      <c r="R43" s="1255" t="str">
        <f>IF($B43=0,"",_xlfn.XLOOKUP($B43,INPUT_DATA!$CR:$CR,INPUT_DATA!DF:DF))</f>
        <v/>
      </c>
      <c r="S43" s="255" t="str">
        <f>IF($B43=0,"",_xlfn.XLOOKUP($B43,INPUT_DATA!$CR:$CR,INPUT_DATA!DG:DG))</f>
        <v/>
      </c>
      <c r="T43" s="1255" t="str">
        <f>IF($B43=0,"",_xlfn.XLOOKUP($B43,INPUT_DATA!$CR:$CR,INPUT_DATA!DH:DH))</f>
        <v/>
      </c>
      <c r="U43" s="255" t="str">
        <f>IF($B43=0,"",_xlfn.XLOOKUP($B43,INPUT_DATA!$CR:$CR,INPUT_DATA!DI:DI))</f>
        <v/>
      </c>
      <c r="V43" s="1255" t="str">
        <f>IF($B43=0,"",_xlfn.XLOOKUP($B43,INPUT_DATA!$CR:$CR,INPUT_DATA!DJ:DJ))</f>
        <v/>
      </c>
      <c r="W43" s="255" t="str">
        <f>IF($B43=0,"",_xlfn.XLOOKUP($B43,INPUT_DATA!$CR:$CR,INPUT_DATA!DK:DK))</f>
        <v/>
      </c>
      <c r="X43" s="1255" t="str">
        <f>IF($B43=0,"",_xlfn.XLOOKUP($B43,INPUT_DATA!$CR:$CR,INPUT_DATA!DL:DL))</f>
        <v/>
      </c>
      <c r="Y43" s="255" t="str">
        <f>IF($B43=0,"",_xlfn.XLOOKUP($B43,INPUT_DATA!$CR:$CR,INPUT_DATA!DM:DM))</f>
        <v/>
      </c>
      <c r="Z43" s="1255" t="str">
        <f>IF($B43=0,"",_xlfn.XLOOKUP($B43,INPUT_DATA!$CR:$CR,INPUT_DATA!DN:DN))</f>
        <v/>
      </c>
      <c r="AA43" s="255" t="str">
        <f>IF($B43=0,"",_xlfn.XLOOKUP($B43,INPUT_DATA!$CR:$CR,INPUT_DATA!DO:DO))</f>
        <v/>
      </c>
      <c r="AB43" s="1255" t="str">
        <f>IF($B43=0,"",_xlfn.XLOOKUP($B43,INPUT_DATA!$CR:$CR,INPUT_DATA!DP:DP))</f>
        <v/>
      </c>
      <c r="AC43" s="255" t="str">
        <f>IF($B43=0,"",_xlfn.XLOOKUP($B43,INPUT_DATA!$CR:$CR,INPUT_DATA!DQ:DQ))</f>
        <v/>
      </c>
      <c r="AD43" s="1255" t="str">
        <f>IF($B43=0,"",_xlfn.XLOOKUP($B43,INPUT_DATA!$CR:$CR,INPUT_DATA!DR:DR))</f>
        <v/>
      </c>
    </row>
    <row r="44" spans="2:30">
      <c r="B44" s="1202">
        <f>'02 - Monthly Asset Follow up'!B48</f>
        <v>0</v>
      </c>
      <c r="C44" s="255" t="str">
        <f t="shared" si="2"/>
        <v/>
      </c>
      <c r="D44" s="1255" t="str">
        <f t="shared" si="1"/>
        <v/>
      </c>
      <c r="E44" s="255" t="str">
        <f>IF($B44=0,"",_xlfn.XLOOKUP($B44,INPUT_DATA!$CR:$CR,INPUT_DATA!CS:CS))</f>
        <v/>
      </c>
      <c r="F44" s="1255" t="str">
        <f>IF($B44=0,"",_xlfn.XLOOKUP($B44,INPUT_DATA!$CR:$CR,INPUT_DATA!CT:CT))</f>
        <v/>
      </c>
      <c r="G44" s="255" t="str">
        <f>IF($B44=0,"",_xlfn.XLOOKUP($B44,INPUT_DATA!$CR:$CR,INPUT_DATA!CU:CU))</f>
        <v/>
      </c>
      <c r="H44" s="1255" t="str">
        <f>IF($B44=0,"",_xlfn.XLOOKUP($B44,INPUT_DATA!$CR:$CR,INPUT_DATA!CV:CV))</f>
        <v/>
      </c>
      <c r="I44" s="255" t="str">
        <f>IF($B44=0,"",_xlfn.XLOOKUP($B44,INPUT_DATA!$CR:$CR,INPUT_DATA!CW:CW))</f>
        <v/>
      </c>
      <c r="J44" s="1255" t="str">
        <f>IF($B44=0,"",_xlfn.XLOOKUP($B44,INPUT_DATA!$CR:$CR,INPUT_DATA!CX:CX))</f>
        <v/>
      </c>
      <c r="K44" s="255" t="str">
        <f>IF($B44=0,"",_xlfn.XLOOKUP($B44,INPUT_DATA!$CR:$CR,INPUT_DATA!CY:CY))</f>
        <v/>
      </c>
      <c r="L44" s="1255" t="str">
        <f>IF($B44=0,"",_xlfn.XLOOKUP($B44,INPUT_DATA!$CR:$CR,INPUT_DATA!CZ:CZ))</f>
        <v/>
      </c>
      <c r="M44" s="255" t="str">
        <f>IF($B44=0,"",_xlfn.XLOOKUP($B44,INPUT_DATA!$CR:$CR,INPUT_DATA!DA:DA))</f>
        <v/>
      </c>
      <c r="N44" s="1255" t="str">
        <f>IF($B44=0,"",_xlfn.XLOOKUP($B44,INPUT_DATA!$CR:$CR,INPUT_DATA!DB:DB))</f>
        <v/>
      </c>
      <c r="O44" s="255" t="str">
        <f>IF($B44=0,"",_xlfn.XLOOKUP($B44,INPUT_DATA!$CR:$CR,INPUT_DATA!DC:DC))</f>
        <v/>
      </c>
      <c r="P44" s="1255" t="str">
        <f>IF($B44=0,"",_xlfn.XLOOKUP($B44,INPUT_DATA!$CR:$CR,INPUT_DATA!DD:DD))</f>
        <v/>
      </c>
      <c r="Q44" s="255" t="str">
        <f>IF($B44=0,"",_xlfn.XLOOKUP($B44,INPUT_DATA!$CR:$CR,INPUT_DATA!DE:DE))</f>
        <v/>
      </c>
      <c r="R44" s="1255" t="str">
        <f>IF($B44=0,"",_xlfn.XLOOKUP($B44,INPUT_DATA!$CR:$CR,INPUT_DATA!DF:DF))</f>
        <v/>
      </c>
      <c r="S44" s="255" t="str">
        <f>IF($B44=0,"",_xlfn.XLOOKUP($B44,INPUT_DATA!$CR:$CR,INPUT_DATA!DG:DG))</f>
        <v/>
      </c>
      <c r="T44" s="1255" t="str">
        <f>IF($B44=0,"",_xlfn.XLOOKUP($B44,INPUT_DATA!$CR:$CR,INPUT_DATA!DH:DH))</f>
        <v/>
      </c>
      <c r="U44" s="255" t="str">
        <f>IF($B44=0,"",_xlfn.XLOOKUP($B44,INPUT_DATA!$CR:$CR,INPUT_DATA!DI:DI))</f>
        <v/>
      </c>
      <c r="V44" s="1255" t="str">
        <f>IF($B44=0,"",_xlfn.XLOOKUP($B44,INPUT_DATA!$CR:$CR,INPUT_DATA!DJ:DJ))</f>
        <v/>
      </c>
      <c r="W44" s="255" t="str">
        <f>IF($B44=0,"",_xlfn.XLOOKUP($B44,INPUT_DATA!$CR:$CR,INPUT_DATA!DK:DK))</f>
        <v/>
      </c>
      <c r="X44" s="1255" t="str">
        <f>IF($B44=0,"",_xlfn.XLOOKUP($B44,INPUT_DATA!$CR:$CR,INPUT_DATA!DL:DL))</f>
        <v/>
      </c>
      <c r="Y44" s="255" t="str">
        <f>IF($B44=0,"",_xlfn.XLOOKUP($B44,INPUT_DATA!$CR:$CR,INPUT_DATA!DM:DM))</f>
        <v/>
      </c>
      <c r="Z44" s="1255" t="str">
        <f>IF($B44=0,"",_xlfn.XLOOKUP($B44,INPUT_DATA!$CR:$CR,INPUT_DATA!DN:DN))</f>
        <v/>
      </c>
      <c r="AA44" s="255" t="str">
        <f>IF($B44=0,"",_xlfn.XLOOKUP($B44,INPUT_DATA!$CR:$CR,INPUT_DATA!DO:DO))</f>
        <v/>
      </c>
      <c r="AB44" s="1255" t="str">
        <f>IF($B44=0,"",_xlfn.XLOOKUP($B44,INPUT_DATA!$CR:$CR,INPUT_DATA!DP:DP))</f>
        <v/>
      </c>
      <c r="AC44" s="255" t="str">
        <f>IF($B44=0,"",_xlfn.XLOOKUP($B44,INPUT_DATA!$CR:$CR,INPUT_DATA!DQ:DQ))</f>
        <v/>
      </c>
      <c r="AD44" s="1255" t="str">
        <f>IF($B44=0,"",_xlfn.XLOOKUP($B44,INPUT_DATA!$CR:$CR,INPUT_DATA!DR:DR))</f>
        <v/>
      </c>
    </row>
    <row r="45" spans="2:30">
      <c r="B45" s="1202">
        <f>'02 - Monthly Asset Follow up'!B49</f>
        <v>0</v>
      </c>
      <c r="C45" s="255" t="str">
        <f t="shared" si="2"/>
        <v/>
      </c>
      <c r="D45" s="1255" t="str">
        <f t="shared" si="1"/>
        <v/>
      </c>
      <c r="E45" s="255" t="str">
        <f>IF($B45=0,"",_xlfn.XLOOKUP($B45,INPUT_DATA!$CR:$CR,INPUT_DATA!CS:CS))</f>
        <v/>
      </c>
      <c r="F45" s="1255" t="str">
        <f>IF($B45=0,"",_xlfn.XLOOKUP($B45,INPUT_DATA!$CR:$CR,INPUT_DATA!CT:CT))</f>
        <v/>
      </c>
      <c r="G45" s="255" t="str">
        <f>IF($B45=0,"",_xlfn.XLOOKUP($B45,INPUT_DATA!$CR:$CR,INPUT_DATA!CU:CU))</f>
        <v/>
      </c>
      <c r="H45" s="1255" t="str">
        <f>IF($B45=0,"",_xlfn.XLOOKUP($B45,INPUT_DATA!$CR:$CR,INPUT_DATA!CV:CV))</f>
        <v/>
      </c>
      <c r="I45" s="255" t="str">
        <f>IF($B45=0,"",_xlfn.XLOOKUP($B45,INPUT_DATA!$CR:$CR,INPUT_DATA!CW:CW))</f>
        <v/>
      </c>
      <c r="J45" s="1255" t="str">
        <f>IF($B45=0,"",_xlfn.XLOOKUP($B45,INPUT_DATA!$CR:$CR,INPUT_DATA!CX:CX))</f>
        <v/>
      </c>
      <c r="K45" s="255" t="str">
        <f>IF($B45=0,"",_xlfn.XLOOKUP($B45,INPUT_DATA!$CR:$CR,INPUT_DATA!CY:CY))</f>
        <v/>
      </c>
      <c r="L45" s="1255" t="str">
        <f>IF($B45=0,"",_xlfn.XLOOKUP($B45,INPUT_DATA!$CR:$CR,INPUT_DATA!CZ:CZ))</f>
        <v/>
      </c>
      <c r="M45" s="255" t="str">
        <f>IF($B45=0,"",_xlfn.XLOOKUP($B45,INPUT_DATA!$CR:$CR,INPUT_DATA!DA:DA))</f>
        <v/>
      </c>
      <c r="N45" s="1255" t="str">
        <f>IF($B45=0,"",_xlfn.XLOOKUP($B45,INPUT_DATA!$CR:$CR,INPUT_DATA!DB:DB))</f>
        <v/>
      </c>
      <c r="O45" s="255" t="str">
        <f>IF($B45=0,"",_xlfn.XLOOKUP($B45,INPUT_DATA!$CR:$CR,INPUT_DATA!DC:DC))</f>
        <v/>
      </c>
      <c r="P45" s="1255" t="str">
        <f>IF($B45=0,"",_xlfn.XLOOKUP($B45,INPUT_DATA!$CR:$CR,INPUT_DATA!DD:DD))</f>
        <v/>
      </c>
      <c r="Q45" s="255" t="str">
        <f>IF($B45=0,"",_xlfn.XLOOKUP($B45,INPUT_DATA!$CR:$CR,INPUT_DATA!DE:DE))</f>
        <v/>
      </c>
      <c r="R45" s="1255" t="str">
        <f>IF($B45=0,"",_xlfn.XLOOKUP($B45,INPUT_DATA!$CR:$CR,INPUT_DATA!DF:DF))</f>
        <v/>
      </c>
      <c r="S45" s="255" t="str">
        <f>IF($B45=0,"",_xlfn.XLOOKUP($B45,INPUT_DATA!$CR:$CR,INPUT_DATA!DG:DG))</f>
        <v/>
      </c>
      <c r="T45" s="1255" t="str">
        <f>IF($B45=0,"",_xlfn.XLOOKUP($B45,INPUT_DATA!$CR:$CR,INPUT_DATA!DH:DH))</f>
        <v/>
      </c>
      <c r="U45" s="255" t="str">
        <f>IF($B45=0,"",_xlfn.XLOOKUP($B45,INPUT_DATA!$CR:$CR,INPUT_DATA!DI:DI))</f>
        <v/>
      </c>
      <c r="V45" s="1255" t="str">
        <f>IF($B45=0,"",_xlfn.XLOOKUP($B45,INPUT_DATA!$CR:$CR,INPUT_DATA!DJ:DJ))</f>
        <v/>
      </c>
      <c r="W45" s="255" t="str">
        <f>IF($B45=0,"",_xlfn.XLOOKUP($B45,INPUT_DATA!$CR:$CR,INPUT_DATA!DK:DK))</f>
        <v/>
      </c>
      <c r="X45" s="1255" t="str">
        <f>IF($B45=0,"",_xlfn.XLOOKUP($B45,INPUT_DATA!$CR:$CR,INPUT_DATA!DL:DL))</f>
        <v/>
      </c>
      <c r="Y45" s="255" t="str">
        <f>IF($B45=0,"",_xlfn.XLOOKUP($B45,INPUT_DATA!$CR:$CR,INPUT_DATA!DM:DM))</f>
        <v/>
      </c>
      <c r="Z45" s="1255" t="str">
        <f>IF($B45=0,"",_xlfn.XLOOKUP($B45,INPUT_DATA!$CR:$CR,INPUT_DATA!DN:DN))</f>
        <v/>
      </c>
      <c r="AA45" s="255" t="str">
        <f>IF($B45=0,"",_xlfn.XLOOKUP($B45,INPUT_DATA!$CR:$CR,INPUT_DATA!DO:DO))</f>
        <v/>
      </c>
      <c r="AB45" s="1255" t="str">
        <f>IF($B45=0,"",_xlfn.XLOOKUP($B45,INPUT_DATA!$CR:$CR,INPUT_DATA!DP:DP))</f>
        <v/>
      </c>
      <c r="AC45" s="255" t="str">
        <f>IF($B45=0,"",_xlfn.XLOOKUP($B45,INPUT_DATA!$CR:$CR,INPUT_DATA!DQ:DQ))</f>
        <v/>
      </c>
      <c r="AD45" s="1255" t="str">
        <f>IF($B45=0,"",_xlfn.XLOOKUP($B45,INPUT_DATA!$CR:$CR,INPUT_DATA!DR:DR))</f>
        <v/>
      </c>
    </row>
    <row r="46" spans="2:30">
      <c r="B46" s="1202">
        <f>'02 - Monthly Asset Follow up'!B50</f>
        <v>0</v>
      </c>
      <c r="C46" s="255" t="str">
        <f t="shared" si="2"/>
        <v/>
      </c>
      <c r="D46" s="1255" t="str">
        <f t="shared" si="1"/>
        <v/>
      </c>
      <c r="E46" s="255" t="str">
        <f>IF($B46=0,"",_xlfn.XLOOKUP($B46,INPUT_DATA!$CR:$CR,INPUT_DATA!CS:CS))</f>
        <v/>
      </c>
      <c r="F46" s="1255" t="str">
        <f>IF($B46=0,"",_xlfn.XLOOKUP($B46,INPUT_DATA!$CR:$CR,INPUT_DATA!CT:CT))</f>
        <v/>
      </c>
      <c r="G46" s="255" t="str">
        <f>IF($B46=0,"",_xlfn.XLOOKUP($B46,INPUT_DATA!$CR:$CR,INPUT_DATA!CU:CU))</f>
        <v/>
      </c>
      <c r="H46" s="1255" t="str">
        <f>IF($B46=0,"",_xlfn.XLOOKUP($B46,INPUT_DATA!$CR:$CR,INPUT_DATA!CV:CV))</f>
        <v/>
      </c>
      <c r="I46" s="255" t="str">
        <f>IF($B46=0,"",_xlfn.XLOOKUP($B46,INPUT_DATA!$CR:$CR,INPUT_DATA!CW:CW))</f>
        <v/>
      </c>
      <c r="J46" s="1255" t="str">
        <f>IF($B46=0,"",_xlfn.XLOOKUP($B46,INPUT_DATA!$CR:$CR,INPUT_DATA!CX:CX))</f>
        <v/>
      </c>
      <c r="K46" s="255" t="str">
        <f>IF($B46=0,"",_xlfn.XLOOKUP($B46,INPUT_DATA!$CR:$CR,INPUT_DATA!CY:CY))</f>
        <v/>
      </c>
      <c r="L46" s="1255" t="str">
        <f>IF($B46=0,"",_xlfn.XLOOKUP($B46,INPUT_DATA!$CR:$CR,INPUT_DATA!CZ:CZ))</f>
        <v/>
      </c>
      <c r="M46" s="255" t="str">
        <f>IF($B46=0,"",_xlfn.XLOOKUP($B46,INPUT_DATA!$CR:$CR,INPUT_DATA!DA:DA))</f>
        <v/>
      </c>
      <c r="N46" s="1255" t="str">
        <f>IF($B46=0,"",_xlfn.XLOOKUP($B46,INPUT_DATA!$CR:$CR,INPUT_DATA!DB:DB))</f>
        <v/>
      </c>
      <c r="O46" s="255" t="str">
        <f>IF($B46=0,"",_xlfn.XLOOKUP($B46,INPUT_DATA!$CR:$CR,INPUT_DATA!DC:DC))</f>
        <v/>
      </c>
      <c r="P46" s="1255" t="str">
        <f>IF($B46=0,"",_xlfn.XLOOKUP($B46,INPUT_DATA!$CR:$CR,INPUT_DATA!DD:DD))</f>
        <v/>
      </c>
      <c r="Q46" s="255" t="str">
        <f>IF($B46=0,"",_xlfn.XLOOKUP($B46,INPUT_DATA!$CR:$CR,INPUT_DATA!DE:DE))</f>
        <v/>
      </c>
      <c r="R46" s="1255" t="str">
        <f>IF($B46=0,"",_xlfn.XLOOKUP($B46,INPUT_DATA!$CR:$CR,INPUT_DATA!DF:DF))</f>
        <v/>
      </c>
      <c r="S46" s="255" t="str">
        <f>IF($B46=0,"",_xlfn.XLOOKUP($B46,INPUT_DATA!$CR:$CR,INPUT_DATA!DG:DG))</f>
        <v/>
      </c>
      <c r="T46" s="1255" t="str">
        <f>IF($B46=0,"",_xlfn.XLOOKUP($B46,INPUT_DATA!$CR:$CR,INPUT_DATA!DH:DH))</f>
        <v/>
      </c>
      <c r="U46" s="255" t="str">
        <f>IF($B46=0,"",_xlfn.XLOOKUP($B46,INPUT_DATA!$CR:$CR,INPUT_DATA!DI:DI))</f>
        <v/>
      </c>
      <c r="V46" s="1255" t="str">
        <f>IF($B46=0,"",_xlfn.XLOOKUP($B46,INPUT_DATA!$CR:$CR,INPUT_DATA!DJ:DJ))</f>
        <v/>
      </c>
      <c r="W46" s="255" t="str">
        <f>IF($B46=0,"",_xlfn.XLOOKUP($B46,INPUT_DATA!$CR:$CR,INPUT_DATA!DK:DK))</f>
        <v/>
      </c>
      <c r="X46" s="1255" t="str">
        <f>IF($B46=0,"",_xlfn.XLOOKUP($B46,INPUT_DATA!$CR:$CR,INPUT_DATA!DL:DL))</f>
        <v/>
      </c>
      <c r="Y46" s="255" t="str">
        <f>IF($B46=0,"",_xlfn.XLOOKUP($B46,INPUT_DATA!$CR:$CR,INPUT_DATA!DM:DM))</f>
        <v/>
      </c>
      <c r="Z46" s="1255" t="str">
        <f>IF($B46=0,"",_xlfn.XLOOKUP($B46,INPUT_DATA!$CR:$CR,INPUT_DATA!DN:DN))</f>
        <v/>
      </c>
      <c r="AA46" s="255" t="str">
        <f>IF($B46=0,"",_xlfn.XLOOKUP($B46,INPUT_DATA!$CR:$CR,INPUT_DATA!DO:DO))</f>
        <v/>
      </c>
      <c r="AB46" s="1255" t="str">
        <f>IF($B46=0,"",_xlfn.XLOOKUP($B46,INPUT_DATA!$CR:$CR,INPUT_DATA!DP:DP))</f>
        <v/>
      </c>
      <c r="AC46" s="255" t="str">
        <f>IF($B46=0,"",_xlfn.XLOOKUP($B46,INPUT_DATA!$CR:$CR,INPUT_DATA!DQ:DQ))</f>
        <v/>
      </c>
      <c r="AD46" s="1255" t="str">
        <f>IF($B46=0,"",_xlfn.XLOOKUP($B46,INPUT_DATA!$CR:$CR,INPUT_DATA!DR:DR))</f>
        <v/>
      </c>
    </row>
    <row r="47" spans="2:30">
      <c r="B47" s="1202">
        <f>'02 - Monthly Asset Follow up'!B51</f>
        <v>0</v>
      </c>
      <c r="C47" s="255" t="str">
        <f t="shared" si="2"/>
        <v/>
      </c>
      <c r="D47" s="1255" t="str">
        <f t="shared" si="1"/>
        <v/>
      </c>
      <c r="E47" s="255" t="str">
        <f>IF($B47=0,"",_xlfn.XLOOKUP($B47,INPUT_DATA!$CR:$CR,INPUT_DATA!CS:CS))</f>
        <v/>
      </c>
      <c r="F47" s="1255" t="str">
        <f>IF($B47=0,"",_xlfn.XLOOKUP($B47,INPUT_DATA!$CR:$CR,INPUT_DATA!CT:CT))</f>
        <v/>
      </c>
      <c r="G47" s="255" t="str">
        <f>IF($B47=0,"",_xlfn.XLOOKUP($B47,INPUT_DATA!$CR:$CR,INPUT_DATA!CU:CU))</f>
        <v/>
      </c>
      <c r="H47" s="1255" t="str">
        <f>IF($B47=0,"",_xlfn.XLOOKUP($B47,INPUT_DATA!$CR:$CR,INPUT_DATA!CV:CV))</f>
        <v/>
      </c>
      <c r="I47" s="255" t="str">
        <f>IF($B47=0,"",_xlfn.XLOOKUP($B47,INPUT_DATA!$CR:$CR,INPUT_DATA!CW:CW))</f>
        <v/>
      </c>
      <c r="J47" s="1255" t="str">
        <f>IF($B47=0,"",_xlfn.XLOOKUP($B47,INPUT_DATA!$CR:$CR,INPUT_DATA!CX:CX))</f>
        <v/>
      </c>
      <c r="K47" s="255" t="str">
        <f>IF($B47=0,"",_xlfn.XLOOKUP($B47,INPUT_DATA!$CR:$CR,INPUT_DATA!CY:CY))</f>
        <v/>
      </c>
      <c r="L47" s="1255" t="str">
        <f>IF($B47=0,"",_xlfn.XLOOKUP($B47,INPUT_DATA!$CR:$CR,INPUT_DATA!CZ:CZ))</f>
        <v/>
      </c>
      <c r="M47" s="255" t="str">
        <f>IF($B47=0,"",_xlfn.XLOOKUP($B47,INPUT_DATA!$CR:$CR,INPUT_DATA!DA:DA))</f>
        <v/>
      </c>
      <c r="N47" s="1255" t="str">
        <f>IF($B47=0,"",_xlfn.XLOOKUP($B47,INPUT_DATA!$CR:$CR,INPUT_DATA!DB:DB))</f>
        <v/>
      </c>
      <c r="O47" s="255" t="str">
        <f>IF($B47=0,"",_xlfn.XLOOKUP($B47,INPUT_DATA!$CR:$CR,INPUT_DATA!DC:DC))</f>
        <v/>
      </c>
      <c r="P47" s="1255" t="str">
        <f>IF($B47=0,"",_xlfn.XLOOKUP($B47,INPUT_DATA!$CR:$CR,INPUT_DATA!DD:DD))</f>
        <v/>
      </c>
      <c r="Q47" s="255" t="str">
        <f>IF($B47=0,"",_xlfn.XLOOKUP($B47,INPUT_DATA!$CR:$CR,INPUT_DATA!DE:DE))</f>
        <v/>
      </c>
      <c r="R47" s="1255" t="str">
        <f>IF($B47=0,"",_xlfn.XLOOKUP($B47,INPUT_DATA!$CR:$CR,INPUT_DATA!DF:DF))</f>
        <v/>
      </c>
      <c r="S47" s="255" t="str">
        <f>IF($B47=0,"",_xlfn.XLOOKUP($B47,INPUT_DATA!$CR:$CR,INPUT_DATA!DG:DG))</f>
        <v/>
      </c>
      <c r="T47" s="1255" t="str">
        <f>IF($B47=0,"",_xlfn.XLOOKUP($B47,INPUT_DATA!$CR:$CR,INPUT_DATA!DH:DH))</f>
        <v/>
      </c>
      <c r="U47" s="255" t="str">
        <f>IF($B47=0,"",_xlfn.XLOOKUP($B47,INPUT_DATA!$CR:$CR,INPUT_DATA!DI:DI))</f>
        <v/>
      </c>
      <c r="V47" s="1255" t="str">
        <f>IF($B47=0,"",_xlfn.XLOOKUP($B47,INPUT_DATA!$CR:$CR,INPUT_DATA!DJ:DJ))</f>
        <v/>
      </c>
      <c r="W47" s="255" t="str">
        <f>IF($B47=0,"",_xlfn.XLOOKUP($B47,INPUT_DATA!$CR:$CR,INPUT_DATA!DK:DK))</f>
        <v/>
      </c>
      <c r="X47" s="1255" t="str">
        <f>IF($B47=0,"",_xlfn.XLOOKUP($B47,INPUT_DATA!$CR:$CR,INPUT_DATA!DL:DL))</f>
        <v/>
      </c>
      <c r="Y47" s="255" t="str">
        <f>IF($B47=0,"",_xlfn.XLOOKUP($B47,INPUT_DATA!$CR:$CR,INPUT_DATA!DM:DM))</f>
        <v/>
      </c>
      <c r="Z47" s="1255" t="str">
        <f>IF($B47=0,"",_xlfn.XLOOKUP($B47,INPUT_DATA!$CR:$CR,INPUT_DATA!DN:DN))</f>
        <v/>
      </c>
      <c r="AA47" s="255" t="str">
        <f>IF($B47=0,"",_xlfn.XLOOKUP($B47,INPUT_DATA!$CR:$CR,INPUT_DATA!DO:DO))</f>
        <v/>
      </c>
      <c r="AB47" s="1255" t="str">
        <f>IF($B47=0,"",_xlfn.XLOOKUP($B47,INPUT_DATA!$CR:$CR,INPUT_DATA!DP:DP))</f>
        <v/>
      </c>
      <c r="AC47" s="255" t="str">
        <f>IF($B47=0,"",_xlfn.XLOOKUP($B47,INPUT_DATA!$CR:$CR,INPUT_DATA!DQ:DQ))</f>
        <v/>
      </c>
      <c r="AD47" s="1255" t="str">
        <f>IF($B47=0,"",_xlfn.XLOOKUP($B47,INPUT_DATA!$CR:$CR,INPUT_DATA!DR:DR))</f>
        <v/>
      </c>
    </row>
    <row r="48" spans="2:30">
      <c r="B48" s="1202">
        <f>'02 - Monthly Asset Follow up'!B52</f>
        <v>0</v>
      </c>
      <c r="C48" s="255" t="str">
        <f t="shared" si="2"/>
        <v/>
      </c>
      <c r="D48" s="1255" t="str">
        <f t="shared" si="1"/>
        <v/>
      </c>
      <c r="E48" s="255" t="str">
        <f>IF($B48=0,"",_xlfn.XLOOKUP($B48,INPUT_DATA!$CR:$CR,INPUT_DATA!CS:CS))</f>
        <v/>
      </c>
      <c r="F48" s="1255" t="str">
        <f>IF($B48=0,"",_xlfn.XLOOKUP($B48,INPUT_DATA!$CR:$CR,INPUT_DATA!CT:CT))</f>
        <v/>
      </c>
      <c r="G48" s="255" t="str">
        <f>IF($B48=0,"",_xlfn.XLOOKUP($B48,INPUT_DATA!$CR:$CR,INPUT_DATA!CU:CU))</f>
        <v/>
      </c>
      <c r="H48" s="1255" t="str">
        <f>IF($B48=0,"",_xlfn.XLOOKUP($B48,INPUT_DATA!$CR:$CR,INPUT_DATA!CV:CV))</f>
        <v/>
      </c>
      <c r="I48" s="255" t="str">
        <f>IF($B48=0,"",_xlfn.XLOOKUP($B48,INPUT_DATA!$CR:$CR,INPUT_DATA!CW:CW))</f>
        <v/>
      </c>
      <c r="J48" s="1255" t="str">
        <f>IF($B48=0,"",_xlfn.XLOOKUP($B48,INPUT_DATA!$CR:$CR,INPUT_DATA!CX:CX))</f>
        <v/>
      </c>
      <c r="K48" s="255" t="str">
        <f>IF($B48=0,"",_xlfn.XLOOKUP($B48,INPUT_DATA!$CR:$CR,INPUT_DATA!CY:CY))</f>
        <v/>
      </c>
      <c r="L48" s="1255" t="str">
        <f>IF($B48=0,"",_xlfn.XLOOKUP($B48,INPUT_DATA!$CR:$CR,INPUT_DATA!CZ:CZ))</f>
        <v/>
      </c>
      <c r="M48" s="255" t="str">
        <f>IF($B48=0,"",_xlfn.XLOOKUP($B48,INPUT_DATA!$CR:$CR,INPUT_DATA!DA:DA))</f>
        <v/>
      </c>
      <c r="N48" s="1255" t="str">
        <f>IF($B48=0,"",_xlfn.XLOOKUP($B48,INPUT_DATA!$CR:$CR,INPUT_DATA!DB:DB))</f>
        <v/>
      </c>
      <c r="O48" s="255" t="str">
        <f>IF($B48=0,"",_xlfn.XLOOKUP($B48,INPUT_DATA!$CR:$CR,INPUT_DATA!DC:DC))</f>
        <v/>
      </c>
      <c r="P48" s="1255" t="str">
        <f>IF($B48=0,"",_xlfn.XLOOKUP($B48,INPUT_DATA!$CR:$CR,INPUT_DATA!DD:DD))</f>
        <v/>
      </c>
      <c r="Q48" s="255" t="str">
        <f>IF($B48=0,"",_xlfn.XLOOKUP($B48,INPUT_DATA!$CR:$CR,INPUT_DATA!DE:DE))</f>
        <v/>
      </c>
      <c r="R48" s="1255" t="str">
        <f>IF($B48=0,"",_xlfn.XLOOKUP($B48,INPUT_DATA!$CR:$CR,INPUT_DATA!DF:DF))</f>
        <v/>
      </c>
      <c r="S48" s="255" t="str">
        <f>IF($B48=0,"",_xlfn.XLOOKUP($B48,INPUT_DATA!$CR:$CR,INPUT_DATA!DG:DG))</f>
        <v/>
      </c>
      <c r="T48" s="1255" t="str">
        <f>IF($B48=0,"",_xlfn.XLOOKUP($B48,INPUT_DATA!$CR:$CR,INPUT_DATA!DH:DH))</f>
        <v/>
      </c>
      <c r="U48" s="255" t="str">
        <f>IF($B48=0,"",_xlfn.XLOOKUP($B48,INPUT_DATA!$CR:$CR,INPUT_DATA!DI:DI))</f>
        <v/>
      </c>
      <c r="V48" s="1255" t="str">
        <f>IF($B48=0,"",_xlfn.XLOOKUP($B48,INPUT_DATA!$CR:$CR,INPUT_DATA!DJ:DJ))</f>
        <v/>
      </c>
      <c r="W48" s="255" t="str">
        <f>IF($B48=0,"",_xlfn.XLOOKUP($B48,INPUT_DATA!$CR:$CR,INPUT_DATA!DK:DK))</f>
        <v/>
      </c>
      <c r="X48" s="1255" t="str">
        <f>IF($B48=0,"",_xlfn.XLOOKUP($B48,INPUT_DATA!$CR:$CR,INPUT_DATA!DL:DL))</f>
        <v/>
      </c>
      <c r="Y48" s="255" t="str">
        <f>IF($B48=0,"",_xlfn.XLOOKUP($B48,INPUT_DATA!$CR:$CR,INPUT_DATA!DM:DM))</f>
        <v/>
      </c>
      <c r="Z48" s="1255" t="str">
        <f>IF($B48=0,"",_xlfn.XLOOKUP($B48,INPUT_DATA!$CR:$CR,INPUT_DATA!DN:DN))</f>
        <v/>
      </c>
      <c r="AA48" s="255" t="str">
        <f>IF($B48=0,"",_xlfn.XLOOKUP($B48,INPUT_DATA!$CR:$CR,INPUT_DATA!DO:DO))</f>
        <v/>
      </c>
      <c r="AB48" s="1255" t="str">
        <f>IF($B48=0,"",_xlfn.XLOOKUP($B48,INPUT_DATA!$CR:$CR,INPUT_DATA!DP:DP))</f>
        <v/>
      </c>
      <c r="AC48" s="255" t="str">
        <f>IF($B48=0,"",_xlfn.XLOOKUP($B48,INPUT_DATA!$CR:$CR,INPUT_DATA!DQ:DQ))</f>
        <v/>
      </c>
      <c r="AD48" s="1255" t="str">
        <f>IF($B48=0,"",_xlfn.XLOOKUP($B48,INPUT_DATA!$CR:$CR,INPUT_DATA!DR:DR))</f>
        <v/>
      </c>
    </row>
    <row r="49" spans="2:30">
      <c r="B49" s="1202">
        <f>'02 - Monthly Asset Follow up'!B53</f>
        <v>0</v>
      </c>
      <c r="C49" s="255" t="str">
        <f t="shared" si="2"/>
        <v/>
      </c>
      <c r="D49" s="1255" t="str">
        <f t="shared" si="1"/>
        <v/>
      </c>
      <c r="E49" s="255" t="str">
        <f>IF($B49=0,"",_xlfn.XLOOKUP($B49,INPUT_DATA!$CR:$CR,INPUT_DATA!CS:CS))</f>
        <v/>
      </c>
      <c r="F49" s="1255" t="str">
        <f>IF($B49=0,"",_xlfn.XLOOKUP($B49,INPUT_DATA!$CR:$CR,INPUT_DATA!CT:CT))</f>
        <v/>
      </c>
      <c r="G49" s="255" t="str">
        <f>IF($B49=0,"",_xlfn.XLOOKUP($B49,INPUT_DATA!$CR:$CR,INPUT_DATA!CU:CU))</f>
        <v/>
      </c>
      <c r="H49" s="1255" t="str">
        <f>IF($B49=0,"",_xlfn.XLOOKUP($B49,INPUT_DATA!$CR:$CR,INPUT_DATA!CV:CV))</f>
        <v/>
      </c>
      <c r="I49" s="255" t="str">
        <f>IF($B49=0,"",_xlfn.XLOOKUP($B49,INPUT_DATA!$CR:$CR,INPUT_DATA!CW:CW))</f>
        <v/>
      </c>
      <c r="J49" s="1255" t="str">
        <f>IF($B49=0,"",_xlfn.XLOOKUP($B49,INPUT_DATA!$CR:$CR,INPUT_DATA!CX:CX))</f>
        <v/>
      </c>
      <c r="K49" s="255" t="str">
        <f>IF($B49=0,"",_xlfn.XLOOKUP($B49,INPUT_DATA!$CR:$CR,INPUT_DATA!CY:CY))</f>
        <v/>
      </c>
      <c r="L49" s="1255" t="str">
        <f>IF($B49=0,"",_xlfn.XLOOKUP($B49,INPUT_DATA!$CR:$CR,INPUT_DATA!CZ:CZ))</f>
        <v/>
      </c>
      <c r="M49" s="255" t="str">
        <f>IF($B49=0,"",_xlfn.XLOOKUP($B49,INPUT_DATA!$CR:$CR,INPUT_DATA!DA:DA))</f>
        <v/>
      </c>
      <c r="N49" s="1255" t="str">
        <f>IF($B49=0,"",_xlfn.XLOOKUP($B49,INPUT_DATA!$CR:$CR,INPUT_DATA!DB:DB))</f>
        <v/>
      </c>
      <c r="O49" s="255" t="str">
        <f>IF($B49=0,"",_xlfn.XLOOKUP($B49,INPUT_DATA!$CR:$CR,INPUT_DATA!DC:DC))</f>
        <v/>
      </c>
      <c r="P49" s="1255" t="str">
        <f>IF($B49=0,"",_xlfn.XLOOKUP($B49,INPUT_DATA!$CR:$CR,INPUT_DATA!DD:DD))</f>
        <v/>
      </c>
      <c r="Q49" s="255" t="str">
        <f>IF($B49=0,"",_xlfn.XLOOKUP($B49,INPUT_DATA!$CR:$CR,INPUT_DATA!DE:DE))</f>
        <v/>
      </c>
      <c r="R49" s="1255" t="str">
        <f>IF($B49=0,"",_xlfn.XLOOKUP($B49,INPUT_DATA!$CR:$CR,INPUT_DATA!DF:DF))</f>
        <v/>
      </c>
      <c r="S49" s="255" t="str">
        <f>IF($B49=0,"",_xlfn.XLOOKUP($B49,INPUT_DATA!$CR:$CR,INPUT_DATA!DG:DG))</f>
        <v/>
      </c>
      <c r="T49" s="1255" t="str">
        <f>IF($B49=0,"",_xlfn.XLOOKUP($B49,INPUT_DATA!$CR:$CR,INPUT_DATA!DH:DH))</f>
        <v/>
      </c>
      <c r="U49" s="255" t="str">
        <f>IF($B49=0,"",_xlfn.XLOOKUP($B49,INPUT_DATA!$CR:$CR,INPUT_DATA!DI:DI))</f>
        <v/>
      </c>
      <c r="V49" s="1255" t="str">
        <f>IF($B49=0,"",_xlfn.XLOOKUP($B49,INPUT_DATA!$CR:$CR,INPUT_DATA!DJ:DJ))</f>
        <v/>
      </c>
      <c r="W49" s="255" t="str">
        <f>IF($B49=0,"",_xlfn.XLOOKUP($B49,INPUT_DATA!$CR:$CR,INPUT_DATA!DK:DK))</f>
        <v/>
      </c>
      <c r="X49" s="1255" t="str">
        <f>IF($B49=0,"",_xlfn.XLOOKUP($B49,INPUT_DATA!$CR:$CR,INPUT_DATA!DL:DL))</f>
        <v/>
      </c>
      <c r="Y49" s="255" t="str">
        <f>IF($B49=0,"",_xlfn.XLOOKUP($B49,INPUT_DATA!$CR:$CR,INPUT_DATA!DM:DM))</f>
        <v/>
      </c>
      <c r="Z49" s="1255" t="str">
        <f>IF($B49=0,"",_xlfn.XLOOKUP($B49,INPUT_DATA!$CR:$CR,INPUT_DATA!DN:DN))</f>
        <v/>
      </c>
      <c r="AA49" s="255" t="str">
        <f>IF($B49=0,"",_xlfn.XLOOKUP($B49,INPUT_DATA!$CR:$CR,INPUT_DATA!DO:DO))</f>
        <v/>
      </c>
      <c r="AB49" s="1255" t="str">
        <f>IF($B49=0,"",_xlfn.XLOOKUP($B49,INPUT_DATA!$CR:$CR,INPUT_DATA!DP:DP))</f>
        <v/>
      </c>
      <c r="AC49" s="255" t="str">
        <f>IF($B49=0,"",_xlfn.XLOOKUP($B49,INPUT_DATA!$CR:$CR,INPUT_DATA!DQ:DQ))</f>
        <v/>
      </c>
      <c r="AD49" s="1255" t="str">
        <f>IF($B49=0,"",_xlfn.XLOOKUP($B49,INPUT_DATA!$CR:$CR,INPUT_DATA!DR:DR))</f>
        <v/>
      </c>
    </row>
    <row r="50" spans="2:30">
      <c r="B50" s="1202">
        <f>'02 - Monthly Asset Follow up'!B54</f>
        <v>0</v>
      </c>
      <c r="C50" s="255" t="str">
        <f t="shared" si="2"/>
        <v/>
      </c>
      <c r="D50" s="1255" t="str">
        <f t="shared" si="1"/>
        <v/>
      </c>
      <c r="E50" s="255" t="str">
        <f>IF($B50=0,"",_xlfn.XLOOKUP($B50,INPUT_DATA!$CR:$CR,INPUT_DATA!CS:CS))</f>
        <v/>
      </c>
      <c r="F50" s="1255" t="str">
        <f>IF($B50=0,"",_xlfn.XLOOKUP($B50,INPUT_DATA!$CR:$CR,INPUT_DATA!CT:CT))</f>
        <v/>
      </c>
      <c r="G50" s="255" t="str">
        <f>IF($B50=0,"",_xlfn.XLOOKUP($B50,INPUT_DATA!$CR:$CR,INPUT_DATA!CU:CU))</f>
        <v/>
      </c>
      <c r="H50" s="1255" t="str">
        <f>IF($B50=0,"",_xlfn.XLOOKUP($B50,INPUT_DATA!$CR:$CR,INPUT_DATA!CV:CV))</f>
        <v/>
      </c>
      <c r="I50" s="255" t="str">
        <f>IF($B50=0,"",_xlfn.XLOOKUP($B50,INPUT_DATA!$CR:$CR,INPUT_DATA!CW:CW))</f>
        <v/>
      </c>
      <c r="J50" s="1255" t="str">
        <f>IF($B50=0,"",_xlfn.XLOOKUP($B50,INPUT_DATA!$CR:$CR,INPUT_DATA!CX:CX))</f>
        <v/>
      </c>
      <c r="K50" s="255" t="str">
        <f>IF($B50=0,"",_xlfn.XLOOKUP($B50,INPUT_DATA!$CR:$CR,INPUT_DATA!CY:CY))</f>
        <v/>
      </c>
      <c r="L50" s="1255" t="str">
        <f>IF($B50=0,"",_xlfn.XLOOKUP($B50,INPUT_DATA!$CR:$CR,INPUT_DATA!CZ:CZ))</f>
        <v/>
      </c>
      <c r="M50" s="255" t="str">
        <f>IF($B50=0,"",_xlfn.XLOOKUP($B50,INPUT_DATA!$CR:$CR,INPUT_DATA!DA:DA))</f>
        <v/>
      </c>
      <c r="N50" s="1255" t="str">
        <f>IF($B50=0,"",_xlfn.XLOOKUP($B50,INPUT_DATA!$CR:$CR,INPUT_DATA!DB:DB))</f>
        <v/>
      </c>
      <c r="O50" s="255" t="str">
        <f>IF($B50=0,"",_xlfn.XLOOKUP($B50,INPUT_DATA!$CR:$CR,INPUT_DATA!DC:DC))</f>
        <v/>
      </c>
      <c r="P50" s="1255" t="str">
        <f>IF($B50=0,"",_xlfn.XLOOKUP($B50,INPUT_DATA!$CR:$CR,INPUT_DATA!DD:DD))</f>
        <v/>
      </c>
      <c r="Q50" s="255" t="str">
        <f>IF($B50=0,"",_xlfn.XLOOKUP($B50,INPUT_DATA!$CR:$CR,INPUT_DATA!DE:DE))</f>
        <v/>
      </c>
      <c r="R50" s="1255" t="str">
        <f>IF($B50=0,"",_xlfn.XLOOKUP($B50,INPUT_DATA!$CR:$CR,INPUT_DATA!DF:DF))</f>
        <v/>
      </c>
      <c r="S50" s="255" t="str">
        <f>IF($B50=0,"",_xlfn.XLOOKUP($B50,INPUT_DATA!$CR:$CR,INPUT_DATA!DG:DG))</f>
        <v/>
      </c>
      <c r="T50" s="1255" t="str">
        <f>IF($B50=0,"",_xlfn.XLOOKUP($B50,INPUT_DATA!$CR:$CR,INPUT_DATA!DH:DH))</f>
        <v/>
      </c>
      <c r="U50" s="255" t="str">
        <f>IF($B50=0,"",_xlfn.XLOOKUP($B50,INPUT_DATA!$CR:$CR,INPUT_DATA!DI:DI))</f>
        <v/>
      </c>
      <c r="V50" s="1255" t="str">
        <f>IF($B50=0,"",_xlfn.XLOOKUP($B50,INPUT_DATA!$CR:$CR,INPUT_DATA!DJ:DJ))</f>
        <v/>
      </c>
      <c r="W50" s="255" t="str">
        <f>IF($B50=0,"",_xlfn.XLOOKUP($B50,INPUT_DATA!$CR:$CR,INPUT_DATA!DK:DK))</f>
        <v/>
      </c>
      <c r="X50" s="1255" t="str">
        <f>IF($B50=0,"",_xlfn.XLOOKUP($B50,INPUT_DATA!$CR:$CR,INPUT_DATA!DL:DL))</f>
        <v/>
      </c>
      <c r="Y50" s="255" t="str">
        <f>IF($B50=0,"",_xlfn.XLOOKUP($B50,INPUT_DATA!$CR:$CR,INPUT_DATA!DM:DM))</f>
        <v/>
      </c>
      <c r="Z50" s="1255" t="str">
        <f>IF($B50=0,"",_xlfn.XLOOKUP($B50,INPUT_DATA!$CR:$CR,INPUT_DATA!DN:DN))</f>
        <v/>
      </c>
      <c r="AA50" s="255" t="str">
        <f>IF($B50=0,"",_xlfn.XLOOKUP($B50,INPUT_DATA!$CR:$CR,INPUT_DATA!DO:DO))</f>
        <v/>
      </c>
      <c r="AB50" s="1255" t="str">
        <f>IF($B50=0,"",_xlfn.XLOOKUP($B50,INPUT_DATA!$CR:$CR,INPUT_DATA!DP:DP))</f>
        <v/>
      </c>
      <c r="AC50" s="255" t="str">
        <f>IF($B50=0,"",_xlfn.XLOOKUP($B50,INPUT_DATA!$CR:$CR,INPUT_DATA!DQ:DQ))</f>
        <v/>
      </c>
      <c r="AD50" s="1255" t="str">
        <f>IF($B50=0,"",_xlfn.XLOOKUP($B50,INPUT_DATA!$CR:$CR,INPUT_DATA!DR:DR))</f>
        <v/>
      </c>
    </row>
    <row r="51" spans="2:30">
      <c r="B51" s="1202">
        <f>'02 - Monthly Asset Follow up'!B55</f>
        <v>0</v>
      </c>
      <c r="C51" s="255" t="str">
        <f t="shared" si="2"/>
        <v/>
      </c>
      <c r="D51" s="1255" t="str">
        <f t="shared" si="1"/>
        <v/>
      </c>
      <c r="E51" s="255" t="str">
        <f>IF($B51=0,"",_xlfn.XLOOKUP($B51,INPUT_DATA!$CR:$CR,INPUT_DATA!CS:CS))</f>
        <v/>
      </c>
      <c r="F51" s="1255" t="str">
        <f>IF($B51=0,"",_xlfn.XLOOKUP($B51,INPUT_DATA!$CR:$CR,INPUT_DATA!CT:CT))</f>
        <v/>
      </c>
      <c r="G51" s="255" t="str">
        <f>IF($B51=0,"",_xlfn.XLOOKUP($B51,INPUT_DATA!$CR:$CR,INPUT_DATA!CU:CU))</f>
        <v/>
      </c>
      <c r="H51" s="1255" t="str">
        <f>IF($B51=0,"",_xlfn.XLOOKUP($B51,INPUT_DATA!$CR:$CR,INPUT_DATA!CV:CV))</f>
        <v/>
      </c>
      <c r="I51" s="255" t="str">
        <f>IF($B51=0,"",_xlfn.XLOOKUP($B51,INPUT_DATA!$CR:$CR,INPUT_DATA!CW:CW))</f>
        <v/>
      </c>
      <c r="J51" s="1255" t="str">
        <f>IF($B51=0,"",_xlfn.XLOOKUP($B51,INPUT_DATA!$CR:$CR,INPUT_DATA!CX:CX))</f>
        <v/>
      </c>
      <c r="K51" s="255" t="str">
        <f>IF($B51=0,"",_xlfn.XLOOKUP($B51,INPUT_DATA!$CR:$CR,INPUT_DATA!CY:CY))</f>
        <v/>
      </c>
      <c r="L51" s="1255" t="str">
        <f>IF($B51=0,"",_xlfn.XLOOKUP($B51,INPUT_DATA!$CR:$CR,INPUT_DATA!CZ:CZ))</f>
        <v/>
      </c>
      <c r="M51" s="255" t="str">
        <f>IF($B51=0,"",_xlfn.XLOOKUP($B51,INPUT_DATA!$CR:$CR,INPUT_DATA!DA:DA))</f>
        <v/>
      </c>
      <c r="N51" s="1255" t="str">
        <f>IF($B51=0,"",_xlfn.XLOOKUP($B51,INPUT_DATA!$CR:$CR,INPUT_DATA!DB:DB))</f>
        <v/>
      </c>
      <c r="O51" s="255" t="str">
        <f>IF($B51=0,"",_xlfn.XLOOKUP($B51,INPUT_DATA!$CR:$CR,INPUT_DATA!DC:DC))</f>
        <v/>
      </c>
      <c r="P51" s="1255" t="str">
        <f>IF($B51=0,"",_xlfn.XLOOKUP($B51,INPUT_DATA!$CR:$CR,INPUT_DATA!DD:DD))</f>
        <v/>
      </c>
      <c r="Q51" s="255" t="str">
        <f>IF($B51=0,"",_xlfn.XLOOKUP($B51,INPUT_DATA!$CR:$CR,INPUT_DATA!DE:DE))</f>
        <v/>
      </c>
      <c r="R51" s="1255" t="str">
        <f>IF($B51=0,"",_xlfn.XLOOKUP($B51,INPUT_DATA!$CR:$CR,INPUT_DATA!DF:DF))</f>
        <v/>
      </c>
      <c r="S51" s="255" t="str">
        <f>IF($B51=0,"",_xlfn.XLOOKUP($B51,INPUT_DATA!$CR:$CR,INPUT_DATA!DG:DG))</f>
        <v/>
      </c>
      <c r="T51" s="1255" t="str">
        <f>IF($B51=0,"",_xlfn.XLOOKUP($B51,INPUT_DATA!$CR:$CR,INPUT_DATA!DH:DH))</f>
        <v/>
      </c>
      <c r="U51" s="255" t="str">
        <f>IF($B51=0,"",_xlfn.XLOOKUP($B51,INPUT_DATA!$CR:$CR,INPUT_DATA!DI:DI))</f>
        <v/>
      </c>
      <c r="V51" s="1255" t="str">
        <f>IF($B51=0,"",_xlfn.XLOOKUP($B51,INPUT_DATA!$CR:$CR,INPUT_DATA!DJ:DJ))</f>
        <v/>
      </c>
      <c r="W51" s="255" t="str">
        <f>IF($B51=0,"",_xlfn.XLOOKUP($B51,INPUT_DATA!$CR:$CR,INPUT_DATA!DK:DK))</f>
        <v/>
      </c>
      <c r="X51" s="1255" t="str">
        <f>IF($B51=0,"",_xlfn.XLOOKUP($B51,INPUT_DATA!$CR:$CR,INPUT_DATA!DL:DL))</f>
        <v/>
      </c>
      <c r="Y51" s="255" t="str">
        <f>IF($B51=0,"",_xlfn.XLOOKUP($B51,INPUT_DATA!$CR:$CR,INPUT_DATA!DM:DM))</f>
        <v/>
      </c>
      <c r="Z51" s="1255" t="str">
        <f>IF($B51=0,"",_xlfn.XLOOKUP($B51,INPUT_DATA!$CR:$CR,INPUT_DATA!DN:DN))</f>
        <v/>
      </c>
      <c r="AA51" s="255" t="str">
        <f>IF($B51=0,"",_xlfn.XLOOKUP($B51,INPUT_DATA!$CR:$CR,INPUT_DATA!DO:DO))</f>
        <v/>
      </c>
      <c r="AB51" s="1255" t="str">
        <f>IF($B51=0,"",_xlfn.XLOOKUP($B51,INPUT_DATA!$CR:$CR,INPUT_DATA!DP:DP))</f>
        <v/>
      </c>
      <c r="AC51" s="255" t="str">
        <f>IF($B51=0,"",_xlfn.XLOOKUP($B51,INPUT_DATA!$CR:$CR,INPUT_DATA!DQ:DQ))</f>
        <v/>
      </c>
      <c r="AD51" s="1255" t="str">
        <f>IF($B51=0,"",_xlfn.XLOOKUP($B51,INPUT_DATA!$CR:$CR,INPUT_DATA!DR:DR))</f>
        <v/>
      </c>
    </row>
    <row r="52" spans="2:30">
      <c r="B52" s="1202">
        <f>'02 - Monthly Asset Follow up'!B56</f>
        <v>0</v>
      </c>
      <c r="C52" s="255" t="str">
        <f t="shared" si="2"/>
        <v/>
      </c>
      <c r="D52" s="1255" t="str">
        <f t="shared" si="1"/>
        <v/>
      </c>
      <c r="E52" s="255" t="str">
        <f>IF($B52=0,"",_xlfn.XLOOKUP($B52,INPUT_DATA!$CR:$CR,INPUT_DATA!CS:CS))</f>
        <v/>
      </c>
      <c r="F52" s="1255" t="str">
        <f>IF($B52=0,"",_xlfn.XLOOKUP($B52,INPUT_DATA!$CR:$CR,INPUT_DATA!CT:CT))</f>
        <v/>
      </c>
      <c r="G52" s="255" t="str">
        <f>IF($B52=0,"",_xlfn.XLOOKUP($B52,INPUT_DATA!$CR:$CR,INPUT_DATA!CU:CU))</f>
        <v/>
      </c>
      <c r="H52" s="1255" t="str">
        <f>IF($B52=0,"",_xlfn.XLOOKUP($B52,INPUT_DATA!$CR:$CR,INPUT_DATA!CV:CV))</f>
        <v/>
      </c>
      <c r="I52" s="255" t="str">
        <f>IF($B52=0,"",_xlfn.XLOOKUP($B52,INPUT_DATA!$CR:$CR,INPUT_DATA!CW:CW))</f>
        <v/>
      </c>
      <c r="J52" s="1255" t="str">
        <f>IF($B52=0,"",_xlfn.XLOOKUP($B52,INPUT_DATA!$CR:$CR,INPUT_DATA!CX:CX))</f>
        <v/>
      </c>
      <c r="K52" s="255" t="str">
        <f>IF($B52=0,"",_xlfn.XLOOKUP($B52,INPUT_DATA!$CR:$CR,INPUT_DATA!CY:CY))</f>
        <v/>
      </c>
      <c r="L52" s="1255" t="str">
        <f>IF($B52=0,"",_xlfn.XLOOKUP($B52,INPUT_DATA!$CR:$CR,INPUT_DATA!CZ:CZ))</f>
        <v/>
      </c>
      <c r="M52" s="255" t="str">
        <f>IF($B52=0,"",_xlfn.XLOOKUP($B52,INPUT_DATA!$CR:$CR,INPUT_DATA!DA:DA))</f>
        <v/>
      </c>
      <c r="N52" s="1255" t="str">
        <f>IF($B52=0,"",_xlfn.XLOOKUP($B52,INPUT_DATA!$CR:$CR,INPUT_DATA!DB:DB))</f>
        <v/>
      </c>
      <c r="O52" s="255" t="str">
        <f>IF($B52=0,"",_xlfn.XLOOKUP($B52,INPUT_DATA!$CR:$CR,INPUT_DATA!DC:DC))</f>
        <v/>
      </c>
      <c r="P52" s="1255" t="str">
        <f>IF($B52=0,"",_xlfn.XLOOKUP($B52,INPUT_DATA!$CR:$CR,INPUT_DATA!DD:DD))</f>
        <v/>
      </c>
      <c r="Q52" s="255" t="str">
        <f>IF($B52=0,"",_xlfn.XLOOKUP($B52,INPUT_DATA!$CR:$CR,INPUT_DATA!DE:DE))</f>
        <v/>
      </c>
      <c r="R52" s="1255" t="str">
        <f>IF($B52=0,"",_xlfn.XLOOKUP($B52,INPUT_DATA!$CR:$CR,INPUT_DATA!DF:DF))</f>
        <v/>
      </c>
      <c r="S52" s="255" t="str">
        <f>IF($B52=0,"",_xlfn.XLOOKUP($B52,INPUT_DATA!$CR:$CR,INPUT_DATA!DG:DG))</f>
        <v/>
      </c>
      <c r="T52" s="1255" t="str">
        <f>IF($B52=0,"",_xlfn.XLOOKUP($B52,INPUT_DATA!$CR:$CR,INPUT_DATA!DH:DH))</f>
        <v/>
      </c>
      <c r="U52" s="255" t="str">
        <f>IF($B52=0,"",_xlfn.XLOOKUP($B52,INPUT_DATA!$CR:$CR,INPUT_DATA!DI:DI))</f>
        <v/>
      </c>
      <c r="V52" s="1255" t="str">
        <f>IF($B52=0,"",_xlfn.XLOOKUP($B52,INPUT_DATA!$CR:$CR,INPUT_DATA!DJ:DJ))</f>
        <v/>
      </c>
      <c r="W52" s="255" t="str">
        <f>IF($B52=0,"",_xlfn.XLOOKUP($B52,INPUT_DATA!$CR:$CR,INPUT_DATA!DK:DK))</f>
        <v/>
      </c>
      <c r="X52" s="1255" t="str">
        <f>IF($B52=0,"",_xlfn.XLOOKUP($B52,INPUT_DATA!$CR:$CR,INPUT_DATA!DL:DL))</f>
        <v/>
      </c>
      <c r="Y52" s="255" t="str">
        <f>IF($B52=0,"",_xlfn.XLOOKUP($B52,INPUT_DATA!$CR:$CR,INPUT_DATA!DM:DM))</f>
        <v/>
      </c>
      <c r="Z52" s="1255" t="str">
        <f>IF($B52=0,"",_xlfn.XLOOKUP($B52,INPUT_DATA!$CR:$CR,INPUT_DATA!DN:DN))</f>
        <v/>
      </c>
      <c r="AA52" s="255" t="str">
        <f>IF($B52=0,"",_xlfn.XLOOKUP($B52,INPUT_DATA!$CR:$CR,INPUT_DATA!DO:DO))</f>
        <v/>
      </c>
      <c r="AB52" s="1255" t="str">
        <f>IF($B52=0,"",_xlfn.XLOOKUP($B52,INPUT_DATA!$CR:$CR,INPUT_DATA!DP:DP))</f>
        <v/>
      </c>
      <c r="AC52" s="255" t="str">
        <f>IF($B52=0,"",_xlfn.XLOOKUP($B52,INPUT_DATA!$CR:$CR,INPUT_DATA!DQ:DQ))</f>
        <v/>
      </c>
      <c r="AD52" s="1255" t="str">
        <f>IF($B52=0,"",_xlfn.XLOOKUP($B52,INPUT_DATA!$CR:$CR,INPUT_DATA!DR:DR))</f>
        <v/>
      </c>
    </row>
    <row r="53" spans="2:30">
      <c r="B53" s="1202">
        <f>'02 - Monthly Asset Follow up'!B57</f>
        <v>0</v>
      </c>
      <c r="C53" s="255" t="str">
        <f t="shared" si="2"/>
        <v/>
      </c>
      <c r="D53" s="1255" t="str">
        <f t="shared" si="1"/>
        <v/>
      </c>
      <c r="E53" s="255" t="str">
        <f>IF($B53=0,"",_xlfn.XLOOKUP($B53,INPUT_DATA!$CR:$CR,INPUT_DATA!CS:CS))</f>
        <v/>
      </c>
      <c r="F53" s="1255" t="str">
        <f>IF($B53=0,"",_xlfn.XLOOKUP($B53,INPUT_DATA!$CR:$CR,INPUT_DATA!CT:CT))</f>
        <v/>
      </c>
      <c r="G53" s="255" t="str">
        <f>IF($B53=0,"",_xlfn.XLOOKUP($B53,INPUT_DATA!$CR:$CR,INPUT_DATA!CU:CU))</f>
        <v/>
      </c>
      <c r="H53" s="1255" t="str">
        <f>IF($B53=0,"",_xlfn.XLOOKUP($B53,INPUT_DATA!$CR:$CR,INPUT_DATA!CV:CV))</f>
        <v/>
      </c>
      <c r="I53" s="255" t="str">
        <f>IF($B53=0,"",_xlfn.XLOOKUP($B53,INPUT_DATA!$CR:$CR,INPUT_DATA!CW:CW))</f>
        <v/>
      </c>
      <c r="J53" s="1255" t="str">
        <f>IF($B53=0,"",_xlfn.XLOOKUP($B53,INPUT_DATA!$CR:$CR,INPUT_DATA!CX:CX))</f>
        <v/>
      </c>
      <c r="K53" s="255" t="str">
        <f>IF($B53=0,"",_xlfn.XLOOKUP($B53,INPUT_DATA!$CR:$CR,INPUT_DATA!CY:CY))</f>
        <v/>
      </c>
      <c r="L53" s="1255" t="str">
        <f>IF($B53=0,"",_xlfn.XLOOKUP($B53,INPUT_DATA!$CR:$CR,INPUT_DATA!CZ:CZ))</f>
        <v/>
      </c>
      <c r="M53" s="255" t="str">
        <f>IF($B53=0,"",_xlfn.XLOOKUP($B53,INPUT_DATA!$CR:$CR,INPUT_DATA!DA:DA))</f>
        <v/>
      </c>
      <c r="N53" s="1255" t="str">
        <f>IF($B53=0,"",_xlfn.XLOOKUP($B53,INPUT_DATA!$CR:$CR,INPUT_DATA!DB:DB))</f>
        <v/>
      </c>
      <c r="O53" s="255" t="str">
        <f>IF($B53=0,"",_xlfn.XLOOKUP($B53,INPUT_DATA!$CR:$CR,INPUT_DATA!DC:DC))</f>
        <v/>
      </c>
      <c r="P53" s="1255" t="str">
        <f>IF($B53=0,"",_xlfn.XLOOKUP($B53,INPUT_DATA!$CR:$CR,INPUT_DATA!DD:DD))</f>
        <v/>
      </c>
      <c r="Q53" s="255" t="str">
        <f>IF($B53=0,"",_xlfn.XLOOKUP($B53,INPUT_DATA!$CR:$CR,INPUT_DATA!DE:DE))</f>
        <v/>
      </c>
      <c r="R53" s="1255" t="str">
        <f>IF($B53=0,"",_xlfn.XLOOKUP($B53,INPUT_DATA!$CR:$CR,INPUT_DATA!DF:DF))</f>
        <v/>
      </c>
      <c r="S53" s="255" t="str">
        <f>IF($B53=0,"",_xlfn.XLOOKUP($B53,INPUT_DATA!$CR:$CR,INPUT_DATA!DG:DG))</f>
        <v/>
      </c>
      <c r="T53" s="1255" t="str">
        <f>IF($B53=0,"",_xlfn.XLOOKUP($B53,INPUT_DATA!$CR:$CR,INPUT_DATA!DH:DH))</f>
        <v/>
      </c>
      <c r="U53" s="255" t="str">
        <f>IF($B53=0,"",_xlfn.XLOOKUP($B53,INPUT_DATA!$CR:$CR,INPUT_DATA!DI:DI))</f>
        <v/>
      </c>
      <c r="V53" s="1255" t="str">
        <f>IF($B53=0,"",_xlfn.XLOOKUP($B53,INPUT_DATA!$CR:$CR,INPUT_DATA!DJ:DJ))</f>
        <v/>
      </c>
      <c r="W53" s="255" t="str">
        <f>IF($B53=0,"",_xlfn.XLOOKUP($B53,INPUT_DATA!$CR:$CR,INPUT_DATA!DK:DK))</f>
        <v/>
      </c>
      <c r="X53" s="1255" t="str">
        <f>IF($B53=0,"",_xlfn.XLOOKUP($B53,INPUT_DATA!$CR:$CR,INPUT_DATA!DL:DL))</f>
        <v/>
      </c>
      <c r="Y53" s="255" t="str">
        <f>IF($B53=0,"",_xlfn.XLOOKUP($B53,INPUT_DATA!$CR:$CR,INPUT_DATA!DM:DM))</f>
        <v/>
      </c>
      <c r="Z53" s="1255" t="str">
        <f>IF($B53=0,"",_xlfn.XLOOKUP($B53,INPUT_DATA!$CR:$CR,INPUT_DATA!DN:DN))</f>
        <v/>
      </c>
      <c r="AA53" s="255" t="str">
        <f>IF($B53=0,"",_xlfn.XLOOKUP($B53,INPUT_DATA!$CR:$CR,INPUT_DATA!DO:DO))</f>
        <v/>
      </c>
      <c r="AB53" s="1255" t="str">
        <f>IF($B53=0,"",_xlfn.XLOOKUP($B53,INPUT_DATA!$CR:$CR,INPUT_DATA!DP:DP))</f>
        <v/>
      </c>
      <c r="AC53" s="255" t="str">
        <f>IF($B53=0,"",_xlfn.XLOOKUP($B53,INPUT_DATA!$CR:$CR,INPUT_DATA!DQ:DQ))</f>
        <v/>
      </c>
      <c r="AD53" s="1255" t="str">
        <f>IF($B53=0,"",_xlfn.XLOOKUP($B53,INPUT_DATA!$CR:$CR,INPUT_DATA!DR:DR))</f>
        <v/>
      </c>
    </row>
    <row r="54" spans="2:30">
      <c r="B54" s="1202">
        <f>'02 - Monthly Asset Follow up'!B58</f>
        <v>0</v>
      </c>
      <c r="C54" s="255" t="str">
        <f t="shared" si="2"/>
        <v/>
      </c>
      <c r="D54" s="1255" t="str">
        <f t="shared" si="1"/>
        <v/>
      </c>
      <c r="E54" s="255" t="str">
        <f>IF($B54=0,"",_xlfn.XLOOKUP($B54,INPUT_DATA!$CR:$CR,INPUT_DATA!CS:CS))</f>
        <v/>
      </c>
      <c r="F54" s="1255" t="str">
        <f>IF($B54=0,"",_xlfn.XLOOKUP($B54,INPUT_DATA!$CR:$CR,INPUT_DATA!CT:CT))</f>
        <v/>
      </c>
      <c r="G54" s="255" t="str">
        <f>IF($B54=0,"",_xlfn.XLOOKUP($B54,INPUT_DATA!$CR:$CR,INPUT_DATA!CU:CU))</f>
        <v/>
      </c>
      <c r="H54" s="1255" t="str">
        <f>IF($B54=0,"",_xlfn.XLOOKUP($B54,INPUT_DATA!$CR:$CR,INPUT_DATA!CV:CV))</f>
        <v/>
      </c>
      <c r="I54" s="255" t="str">
        <f>IF($B54=0,"",_xlfn.XLOOKUP($B54,INPUT_DATA!$CR:$CR,INPUT_DATA!CW:CW))</f>
        <v/>
      </c>
      <c r="J54" s="1255" t="str">
        <f>IF($B54=0,"",_xlfn.XLOOKUP($B54,INPUT_DATA!$CR:$CR,INPUT_DATA!CX:CX))</f>
        <v/>
      </c>
      <c r="K54" s="255" t="str">
        <f>IF($B54=0,"",_xlfn.XLOOKUP($B54,INPUT_DATA!$CR:$CR,INPUT_DATA!CY:CY))</f>
        <v/>
      </c>
      <c r="L54" s="1255" t="str">
        <f>IF($B54=0,"",_xlfn.XLOOKUP($B54,INPUT_DATA!$CR:$CR,INPUT_DATA!CZ:CZ))</f>
        <v/>
      </c>
      <c r="M54" s="255" t="str">
        <f>IF($B54=0,"",_xlfn.XLOOKUP($B54,INPUT_DATA!$CR:$CR,INPUT_DATA!DA:DA))</f>
        <v/>
      </c>
      <c r="N54" s="1255" t="str">
        <f>IF($B54=0,"",_xlfn.XLOOKUP($B54,INPUT_DATA!$CR:$CR,INPUT_DATA!DB:DB))</f>
        <v/>
      </c>
      <c r="O54" s="255" t="str">
        <f>IF($B54=0,"",_xlfn.XLOOKUP($B54,INPUT_DATA!$CR:$CR,INPUT_DATA!DC:DC))</f>
        <v/>
      </c>
      <c r="P54" s="1255" t="str">
        <f>IF($B54=0,"",_xlfn.XLOOKUP($B54,INPUT_DATA!$CR:$CR,INPUT_DATA!DD:DD))</f>
        <v/>
      </c>
      <c r="Q54" s="255" t="str">
        <f>IF($B54=0,"",_xlfn.XLOOKUP($B54,INPUT_DATA!$CR:$CR,INPUT_DATA!DE:DE))</f>
        <v/>
      </c>
      <c r="R54" s="1255" t="str">
        <f>IF($B54=0,"",_xlfn.XLOOKUP($B54,INPUT_DATA!$CR:$CR,INPUT_DATA!DF:DF))</f>
        <v/>
      </c>
      <c r="S54" s="255" t="str">
        <f>IF($B54=0,"",_xlfn.XLOOKUP($B54,INPUT_DATA!$CR:$CR,INPUT_DATA!DG:DG))</f>
        <v/>
      </c>
      <c r="T54" s="1255" t="str">
        <f>IF($B54=0,"",_xlfn.XLOOKUP($B54,INPUT_DATA!$CR:$CR,INPUT_DATA!DH:DH))</f>
        <v/>
      </c>
      <c r="U54" s="255" t="str">
        <f>IF($B54=0,"",_xlfn.XLOOKUP($B54,INPUT_DATA!$CR:$CR,INPUT_DATA!DI:DI))</f>
        <v/>
      </c>
      <c r="V54" s="1255" t="str">
        <f>IF($B54=0,"",_xlfn.XLOOKUP($B54,INPUT_DATA!$CR:$CR,INPUT_DATA!DJ:DJ))</f>
        <v/>
      </c>
      <c r="W54" s="255" t="str">
        <f>IF($B54=0,"",_xlfn.XLOOKUP($B54,INPUT_DATA!$CR:$CR,INPUT_DATA!DK:DK))</f>
        <v/>
      </c>
      <c r="X54" s="1255" t="str">
        <f>IF($B54=0,"",_xlfn.XLOOKUP($B54,INPUT_DATA!$CR:$CR,INPUT_DATA!DL:DL))</f>
        <v/>
      </c>
      <c r="Y54" s="255" t="str">
        <f>IF($B54=0,"",_xlfn.XLOOKUP($B54,INPUT_DATA!$CR:$CR,INPUT_DATA!DM:DM))</f>
        <v/>
      </c>
      <c r="Z54" s="1255" t="str">
        <f>IF($B54=0,"",_xlfn.XLOOKUP($B54,INPUT_DATA!$CR:$CR,INPUT_DATA!DN:DN))</f>
        <v/>
      </c>
      <c r="AA54" s="255" t="str">
        <f>IF($B54=0,"",_xlfn.XLOOKUP($B54,INPUT_DATA!$CR:$CR,INPUT_DATA!DO:DO))</f>
        <v/>
      </c>
      <c r="AB54" s="1255" t="str">
        <f>IF($B54=0,"",_xlfn.XLOOKUP($B54,INPUT_DATA!$CR:$CR,INPUT_DATA!DP:DP))</f>
        <v/>
      </c>
      <c r="AC54" s="255" t="str">
        <f>IF($B54=0,"",_xlfn.XLOOKUP($B54,INPUT_DATA!$CR:$CR,INPUT_DATA!DQ:DQ))</f>
        <v/>
      </c>
      <c r="AD54" s="1255" t="str">
        <f>IF($B54=0,"",_xlfn.XLOOKUP($B54,INPUT_DATA!$CR:$CR,INPUT_DATA!DR:DR))</f>
        <v/>
      </c>
    </row>
    <row r="55" spans="2:30">
      <c r="B55" s="1202">
        <f>'02 - Monthly Asset Follow up'!B59</f>
        <v>0</v>
      </c>
      <c r="C55" s="255" t="str">
        <f t="shared" si="2"/>
        <v/>
      </c>
      <c r="D55" s="1255" t="str">
        <f t="shared" si="1"/>
        <v/>
      </c>
      <c r="E55" s="255" t="str">
        <f>IF($B55=0,"",_xlfn.XLOOKUP($B55,INPUT_DATA!$CR:$CR,INPUT_DATA!CS:CS))</f>
        <v/>
      </c>
      <c r="F55" s="1255" t="str">
        <f>IF($B55=0,"",_xlfn.XLOOKUP($B55,INPUT_DATA!$CR:$CR,INPUT_DATA!CT:CT))</f>
        <v/>
      </c>
      <c r="G55" s="255" t="str">
        <f>IF($B55=0,"",_xlfn.XLOOKUP($B55,INPUT_DATA!$CR:$CR,INPUT_DATA!CU:CU))</f>
        <v/>
      </c>
      <c r="H55" s="1255" t="str">
        <f>IF($B55=0,"",_xlfn.XLOOKUP($B55,INPUT_DATA!$CR:$CR,INPUT_DATA!CV:CV))</f>
        <v/>
      </c>
      <c r="I55" s="255" t="str">
        <f>IF($B55=0,"",_xlfn.XLOOKUP($B55,INPUT_DATA!$CR:$CR,INPUT_DATA!CW:CW))</f>
        <v/>
      </c>
      <c r="J55" s="1255" t="str">
        <f>IF($B55=0,"",_xlfn.XLOOKUP($B55,INPUT_DATA!$CR:$CR,INPUT_DATA!CX:CX))</f>
        <v/>
      </c>
      <c r="K55" s="255" t="str">
        <f>IF($B55=0,"",_xlfn.XLOOKUP($B55,INPUT_DATA!$CR:$CR,INPUT_DATA!CY:CY))</f>
        <v/>
      </c>
      <c r="L55" s="1255" t="str">
        <f>IF($B55=0,"",_xlfn.XLOOKUP($B55,INPUT_DATA!$CR:$CR,INPUT_DATA!CZ:CZ))</f>
        <v/>
      </c>
      <c r="M55" s="255" t="str">
        <f>IF($B55=0,"",_xlfn.XLOOKUP($B55,INPUT_DATA!$CR:$CR,INPUT_DATA!DA:DA))</f>
        <v/>
      </c>
      <c r="N55" s="1255" t="str">
        <f>IF($B55=0,"",_xlfn.XLOOKUP($B55,INPUT_DATA!$CR:$CR,INPUT_DATA!DB:DB))</f>
        <v/>
      </c>
      <c r="O55" s="255" t="str">
        <f>IF($B55=0,"",_xlfn.XLOOKUP($B55,INPUT_DATA!$CR:$CR,INPUT_DATA!DC:DC))</f>
        <v/>
      </c>
      <c r="P55" s="1255" t="str">
        <f>IF($B55=0,"",_xlfn.XLOOKUP($B55,INPUT_DATA!$CR:$CR,INPUT_DATA!DD:DD))</f>
        <v/>
      </c>
      <c r="Q55" s="255" t="str">
        <f>IF($B55=0,"",_xlfn.XLOOKUP($B55,INPUT_DATA!$CR:$CR,INPUT_DATA!DE:DE))</f>
        <v/>
      </c>
      <c r="R55" s="1255" t="str">
        <f>IF($B55=0,"",_xlfn.XLOOKUP($B55,INPUT_DATA!$CR:$CR,INPUT_DATA!DF:DF))</f>
        <v/>
      </c>
      <c r="S55" s="255" t="str">
        <f>IF($B55=0,"",_xlfn.XLOOKUP($B55,INPUT_DATA!$CR:$CR,INPUT_DATA!DG:DG))</f>
        <v/>
      </c>
      <c r="T55" s="1255" t="str">
        <f>IF($B55=0,"",_xlfn.XLOOKUP($B55,INPUT_DATA!$CR:$CR,INPUT_DATA!DH:DH))</f>
        <v/>
      </c>
      <c r="U55" s="255" t="str">
        <f>IF($B55=0,"",_xlfn.XLOOKUP($B55,INPUT_DATA!$CR:$CR,INPUT_DATA!DI:DI))</f>
        <v/>
      </c>
      <c r="V55" s="1255" t="str">
        <f>IF($B55=0,"",_xlfn.XLOOKUP($B55,INPUT_DATA!$CR:$CR,INPUT_DATA!DJ:DJ))</f>
        <v/>
      </c>
      <c r="W55" s="255" t="str">
        <f>IF($B55=0,"",_xlfn.XLOOKUP($B55,INPUT_DATA!$CR:$CR,INPUT_DATA!DK:DK))</f>
        <v/>
      </c>
      <c r="X55" s="1255" t="str">
        <f>IF($B55=0,"",_xlfn.XLOOKUP($B55,INPUT_DATA!$CR:$CR,INPUT_DATA!DL:DL))</f>
        <v/>
      </c>
      <c r="Y55" s="255" t="str">
        <f>IF($B55=0,"",_xlfn.XLOOKUP($B55,INPUT_DATA!$CR:$CR,INPUT_DATA!DM:DM))</f>
        <v/>
      </c>
      <c r="Z55" s="1255" t="str">
        <f>IF($B55=0,"",_xlfn.XLOOKUP($B55,INPUT_DATA!$CR:$CR,INPUT_DATA!DN:DN))</f>
        <v/>
      </c>
      <c r="AA55" s="255" t="str">
        <f>IF($B55=0,"",_xlfn.XLOOKUP($B55,INPUT_DATA!$CR:$CR,INPUT_DATA!DO:DO))</f>
        <v/>
      </c>
      <c r="AB55" s="1255" t="str">
        <f>IF($B55=0,"",_xlfn.XLOOKUP($B55,INPUT_DATA!$CR:$CR,INPUT_DATA!DP:DP))</f>
        <v/>
      </c>
      <c r="AC55" s="255" t="str">
        <f>IF($B55=0,"",_xlfn.XLOOKUP($B55,INPUT_DATA!$CR:$CR,INPUT_DATA!DQ:DQ))</f>
        <v/>
      </c>
      <c r="AD55" s="1255" t="str">
        <f>IF($B55=0,"",_xlfn.XLOOKUP($B55,INPUT_DATA!$CR:$CR,INPUT_DATA!DR:DR))</f>
        <v/>
      </c>
    </row>
    <row r="56" spans="2:30">
      <c r="B56" s="1202">
        <f>'02 - Monthly Asset Follow up'!B60</f>
        <v>0</v>
      </c>
      <c r="C56" s="255" t="str">
        <f t="shared" si="2"/>
        <v/>
      </c>
      <c r="D56" s="1255" t="str">
        <f t="shared" si="1"/>
        <v/>
      </c>
      <c r="E56" s="255" t="str">
        <f>IF($B56=0,"",_xlfn.XLOOKUP($B56,INPUT_DATA!$CR:$CR,INPUT_DATA!CS:CS))</f>
        <v/>
      </c>
      <c r="F56" s="1255" t="str">
        <f>IF($B56=0,"",_xlfn.XLOOKUP($B56,INPUT_DATA!$CR:$CR,INPUT_DATA!CT:CT))</f>
        <v/>
      </c>
      <c r="G56" s="255" t="str">
        <f>IF($B56=0,"",_xlfn.XLOOKUP($B56,INPUT_DATA!$CR:$CR,INPUT_DATA!CU:CU))</f>
        <v/>
      </c>
      <c r="H56" s="1255" t="str">
        <f>IF($B56=0,"",_xlfn.XLOOKUP($B56,INPUT_DATA!$CR:$CR,INPUT_DATA!CV:CV))</f>
        <v/>
      </c>
      <c r="I56" s="255" t="str">
        <f>IF($B56=0,"",_xlfn.XLOOKUP($B56,INPUT_DATA!$CR:$CR,INPUT_DATA!CW:CW))</f>
        <v/>
      </c>
      <c r="J56" s="1255" t="str">
        <f>IF($B56=0,"",_xlfn.XLOOKUP($B56,INPUT_DATA!$CR:$CR,INPUT_DATA!CX:CX))</f>
        <v/>
      </c>
      <c r="K56" s="255" t="str">
        <f>IF($B56=0,"",_xlfn.XLOOKUP($B56,INPUT_DATA!$CR:$CR,INPUT_DATA!CY:CY))</f>
        <v/>
      </c>
      <c r="L56" s="1255" t="str">
        <f>IF($B56=0,"",_xlfn.XLOOKUP($B56,INPUT_DATA!$CR:$CR,INPUT_DATA!CZ:CZ))</f>
        <v/>
      </c>
      <c r="M56" s="255" t="str">
        <f>IF($B56=0,"",_xlfn.XLOOKUP($B56,INPUT_DATA!$CR:$CR,INPUT_DATA!DA:DA))</f>
        <v/>
      </c>
      <c r="N56" s="1255" t="str">
        <f>IF($B56=0,"",_xlfn.XLOOKUP($B56,INPUT_DATA!$CR:$CR,INPUT_DATA!DB:DB))</f>
        <v/>
      </c>
      <c r="O56" s="255" t="str">
        <f>IF($B56=0,"",_xlfn.XLOOKUP($B56,INPUT_DATA!$CR:$CR,INPUT_DATA!DC:DC))</f>
        <v/>
      </c>
      <c r="P56" s="1255" t="str">
        <f>IF($B56=0,"",_xlfn.XLOOKUP($B56,INPUT_DATA!$CR:$CR,INPUT_DATA!DD:DD))</f>
        <v/>
      </c>
      <c r="Q56" s="255" t="str">
        <f>IF($B56=0,"",_xlfn.XLOOKUP($B56,INPUT_DATA!$CR:$CR,INPUT_DATA!DE:DE))</f>
        <v/>
      </c>
      <c r="R56" s="1255" t="str">
        <f>IF($B56=0,"",_xlfn.XLOOKUP($B56,INPUT_DATA!$CR:$CR,INPUT_DATA!DF:DF))</f>
        <v/>
      </c>
      <c r="S56" s="255" t="str">
        <f>IF($B56=0,"",_xlfn.XLOOKUP($B56,INPUT_DATA!$CR:$CR,INPUT_DATA!DG:DG))</f>
        <v/>
      </c>
      <c r="T56" s="1255" t="str">
        <f>IF($B56=0,"",_xlfn.XLOOKUP($B56,INPUT_DATA!$CR:$CR,INPUT_DATA!DH:DH))</f>
        <v/>
      </c>
      <c r="U56" s="255" t="str">
        <f>IF($B56=0,"",_xlfn.XLOOKUP($B56,INPUT_DATA!$CR:$CR,INPUT_DATA!DI:DI))</f>
        <v/>
      </c>
      <c r="V56" s="1255" t="str">
        <f>IF($B56=0,"",_xlfn.XLOOKUP($B56,INPUT_DATA!$CR:$CR,INPUT_DATA!DJ:DJ))</f>
        <v/>
      </c>
      <c r="W56" s="255" t="str">
        <f>IF($B56=0,"",_xlfn.XLOOKUP($B56,INPUT_DATA!$CR:$CR,INPUT_DATA!DK:DK))</f>
        <v/>
      </c>
      <c r="X56" s="1255" t="str">
        <f>IF($B56=0,"",_xlfn.XLOOKUP($B56,INPUT_DATA!$CR:$CR,INPUT_DATA!DL:DL))</f>
        <v/>
      </c>
      <c r="Y56" s="255" t="str">
        <f>IF($B56=0,"",_xlfn.XLOOKUP($B56,INPUT_DATA!$CR:$CR,INPUT_DATA!DM:DM))</f>
        <v/>
      </c>
      <c r="Z56" s="1255" t="str">
        <f>IF($B56=0,"",_xlfn.XLOOKUP($B56,INPUT_DATA!$CR:$CR,INPUT_DATA!DN:DN))</f>
        <v/>
      </c>
      <c r="AA56" s="255" t="str">
        <f>IF($B56=0,"",_xlfn.XLOOKUP($B56,INPUT_DATA!$CR:$CR,INPUT_DATA!DO:DO))</f>
        <v/>
      </c>
      <c r="AB56" s="1255" t="str">
        <f>IF($B56=0,"",_xlfn.XLOOKUP($B56,INPUT_DATA!$CR:$CR,INPUT_DATA!DP:DP))</f>
        <v/>
      </c>
      <c r="AC56" s="255" t="str">
        <f>IF($B56=0,"",_xlfn.XLOOKUP($B56,INPUT_DATA!$CR:$CR,INPUT_DATA!DQ:DQ))</f>
        <v/>
      </c>
      <c r="AD56" s="1255" t="str">
        <f>IF($B56=0,"",_xlfn.XLOOKUP($B56,INPUT_DATA!$CR:$CR,INPUT_DATA!DR:DR))</f>
        <v/>
      </c>
    </row>
    <row r="57" spans="2:30">
      <c r="B57" s="1202">
        <f>'02 - Monthly Asset Follow up'!B61</f>
        <v>0</v>
      </c>
      <c r="C57" s="255" t="str">
        <f t="shared" si="2"/>
        <v/>
      </c>
      <c r="D57" s="1255" t="str">
        <f t="shared" si="1"/>
        <v/>
      </c>
      <c r="E57" s="255" t="str">
        <f>IF($B57=0,"",_xlfn.XLOOKUP($B57,INPUT_DATA!$CR:$CR,INPUT_DATA!CS:CS))</f>
        <v/>
      </c>
      <c r="F57" s="1255" t="str">
        <f>IF($B57=0,"",_xlfn.XLOOKUP($B57,INPUT_DATA!$CR:$CR,INPUT_DATA!CT:CT))</f>
        <v/>
      </c>
      <c r="G57" s="255" t="str">
        <f>IF($B57=0,"",_xlfn.XLOOKUP($B57,INPUT_DATA!$CR:$CR,INPUT_DATA!CU:CU))</f>
        <v/>
      </c>
      <c r="H57" s="1255" t="str">
        <f>IF($B57=0,"",_xlfn.XLOOKUP($B57,INPUT_DATA!$CR:$CR,INPUT_DATA!CV:CV))</f>
        <v/>
      </c>
      <c r="I57" s="255" t="str">
        <f>IF($B57=0,"",_xlfn.XLOOKUP($B57,INPUT_DATA!$CR:$CR,INPUT_DATA!CW:CW))</f>
        <v/>
      </c>
      <c r="J57" s="1255" t="str">
        <f>IF($B57=0,"",_xlfn.XLOOKUP($B57,INPUT_DATA!$CR:$CR,INPUT_DATA!CX:CX))</f>
        <v/>
      </c>
      <c r="K57" s="255" t="str">
        <f>IF($B57=0,"",_xlfn.XLOOKUP($B57,INPUT_DATA!$CR:$CR,INPUT_DATA!CY:CY))</f>
        <v/>
      </c>
      <c r="L57" s="1255" t="str">
        <f>IF($B57=0,"",_xlfn.XLOOKUP($B57,INPUT_DATA!$CR:$CR,INPUT_DATA!CZ:CZ))</f>
        <v/>
      </c>
      <c r="M57" s="255" t="str">
        <f>IF($B57=0,"",_xlfn.XLOOKUP($B57,INPUT_DATA!$CR:$CR,INPUT_DATA!DA:DA))</f>
        <v/>
      </c>
      <c r="N57" s="1255" t="str">
        <f>IF($B57=0,"",_xlfn.XLOOKUP($B57,INPUT_DATA!$CR:$CR,INPUT_DATA!DB:DB))</f>
        <v/>
      </c>
      <c r="O57" s="255" t="str">
        <f>IF($B57=0,"",_xlfn.XLOOKUP($B57,INPUT_DATA!$CR:$CR,INPUT_DATA!DC:DC))</f>
        <v/>
      </c>
      <c r="P57" s="1255" t="str">
        <f>IF($B57=0,"",_xlfn.XLOOKUP($B57,INPUT_DATA!$CR:$CR,INPUT_DATA!DD:DD))</f>
        <v/>
      </c>
      <c r="Q57" s="255" t="str">
        <f>IF($B57=0,"",_xlfn.XLOOKUP($B57,INPUT_DATA!$CR:$CR,INPUT_DATA!DE:DE))</f>
        <v/>
      </c>
      <c r="R57" s="1255" t="str">
        <f>IF($B57=0,"",_xlfn.XLOOKUP($B57,INPUT_DATA!$CR:$CR,INPUT_DATA!DF:DF))</f>
        <v/>
      </c>
      <c r="S57" s="255" t="str">
        <f>IF($B57=0,"",_xlfn.XLOOKUP($B57,INPUT_DATA!$CR:$CR,INPUT_DATA!DG:DG))</f>
        <v/>
      </c>
      <c r="T57" s="1255" t="str">
        <f>IF($B57=0,"",_xlfn.XLOOKUP($B57,INPUT_DATA!$CR:$CR,INPUT_DATA!DH:DH))</f>
        <v/>
      </c>
      <c r="U57" s="255" t="str">
        <f>IF($B57=0,"",_xlfn.XLOOKUP($B57,INPUT_DATA!$CR:$CR,INPUT_DATA!DI:DI))</f>
        <v/>
      </c>
      <c r="V57" s="1255" t="str">
        <f>IF($B57=0,"",_xlfn.XLOOKUP($B57,INPUT_DATA!$CR:$CR,INPUT_DATA!DJ:DJ))</f>
        <v/>
      </c>
      <c r="W57" s="255" t="str">
        <f>IF($B57=0,"",_xlfn.XLOOKUP($B57,INPUT_DATA!$CR:$CR,INPUT_DATA!DK:DK))</f>
        <v/>
      </c>
      <c r="X57" s="1255" t="str">
        <f>IF($B57=0,"",_xlfn.XLOOKUP($B57,INPUT_DATA!$CR:$CR,INPUT_DATA!DL:DL))</f>
        <v/>
      </c>
      <c r="Y57" s="255" t="str">
        <f>IF($B57=0,"",_xlfn.XLOOKUP($B57,INPUT_DATA!$CR:$CR,INPUT_DATA!DM:DM))</f>
        <v/>
      </c>
      <c r="Z57" s="1255" t="str">
        <f>IF($B57=0,"",_xlfn.XLOOKUP($B57,INPUT_DATA!$CR:$CR,INPUT_DATA!DN:DN))</f>
        <v/>
      </c>
      <c r="AA57" s="255" t="str">
        <f>IF($B57=0,"",_xlfn.XLOOKUP($B57,INPUT_DATA!$CR:$CR,INPUT_DATA!DO:DO))</f>
        <v/>
      </c>
      <c r="AB57" s="1255" t="str">
        <f>IF($B57=0,"",_xlfn.XLOOKUP($B57,INPUT_DATA!$CR:$CR,INPUT_DATA!DP:DP))</f>
        <v/>
      </c>
      <c r="AC57" s="255" t="str">
        <f>IF($B57=0,"",_xlfn.XLOOKUP($B57,INPUT_DATA!$CR:$CR,INPUT_DATA!DQ:DQ))</f>
        <v/>
      </c>
      <c r="AD57" s="1255" t="str">
        <f>IF($B57=0,"",_xlfn.XLOOKUP($B57,INPUT_DATA!$CR:$CR,INPUT_DATA!DR:DR))</f>
        <v/>
      </c>
    </row>
    <row r="58" spans="2:30">
      <c r="B58" s="1202">
        <f>'02 - Monthly Asset Follow up'!B62</f>
        <v>0</v>
      </c>
      <c r="C58" s="255" t="str">
        <f t="shared" si="2"/>
        <v/>
      </c>
      <c r="D58" s="1255" t="str">
        <f t="shared" si="1"/>
        <v/>
      </c>
      <c r="E58" s="255" t="str">
        <f>IF($B58=0,"",_xlfn.XLOOKUP($B58,INPUT_DATA!$CR:$CR,INPUT_DATA!CS:CS))</f>
        <v/>
      </c>
      <c r="F58" s="1255" t="str">
        <f>IF($B58=0,"",_xlfn.XLOOKUP($B58,INPUT_DATA!$CR:$CR,INPUT_DATA!CT:CT))</f>
        <v/>
      </c>
      <c r="G58" s="255" t="str">
        <f>IF($B58=0,"",_xlfn.XLOOKUP($B58,INPUT_DATA!$CR:$CR,INPUT_DATA!CU:CU))</f>
        <v/>
      </c>
      <c r="H58" s="1255" t="str">
        <f>IF($B58=0,"",_xlfn.XLOOKUP($B58,INPUT_DATA!$CR:$CR,INPUT_DATA!CV:CV))</f>
        <v/>
      </c>
      <c r="I58" s="255" t="str">
        <f>IF($B58=0,"",_xlfn.XLOOKUP($B58,INPUT_DATA!$CR:$CR,INPUT_DATA!CW:CW))</f>
        <v/>
      </c>
      <c r="J58" s="1255" t="str">
        <f>IF($B58=0,"",_xlfn.XLOOKUP($B58,INPUT_DATA!$CR:$CR,INPUT_DATA!CX:CX))</f>
        <v/>
      </c>
      <c r="K58" s="255" t="str">
        <f>IF($B58=0,"",_xlfn.XLOOKUP($B58,INPUT_DATA!$CR:$CR,INPUT_DATA!CY:CY))</f>
        <v/>
      </c>
      <c r="L58" s="1255" t="str">
        <f>IF($B58=0,"",_xlfn.XLOOKUP($B58,INPUT_DATA!$CR:$CR,INPUT_DATA!CZ:CZ))</f>
        <v/>
      </c>
      <c r="M58" s="255" t="str">
        <f>IF($B58=0,"",_xlfn.XLOOKUP($B58,INPUT_DATA!$CR:$CR,INPUT_DATA!DA:DA))</f>
        <v/>
      </c>
      <c r="N58" s="1255" t="str">
        <f>IF($B58=0,"",_xlfn.XLOOKUP($B58,INPUT_DATA!$CR:$CR,INPUT_DATA!DB:DB))</f>
        <v/>
      </c>
      <c r="O58" s="255" t="str">
        <f>IF($B58=0,"",_xlfn.XLOOKUP($B58,INPUT_DATA!$CR:$CR,INPUT_DATA!DC:DC))</f>
        <v/>
      </c>
      <c r="P58" s="1255" t="str">
        <f>IF($B58=0,"",_xlfn.XLOOKUP($B58,INPUT_DATA!$CR:$CR,INPUT_DATA!DD:DD))</f>
        <v/>
      </c>
      <c r="Q58" s="255" t="str">
        <f>IF($B58=0,"",_xlfn.XLOOKUP($B58,INPUT_DATA!$CR:$CR,INPUT_DATA!DE:DE))</f>
        <v/>
      </c>
      <c r="R58" s="1255" t="str">
        <f>IF($B58=0,"",_xlfn.XLOOKUP($B58,INPUT_DATA!$CR:$CR,INPUT_DATA!DF:DF))</f>
        <v/>
      </c>
      <c r="S58" s="255" t="str">
        <f>IF($B58=0,"",_xlfn.XLOOKUP($B58,INPUT_DATA!$CR:$CR,INPUT_DATA!DG:DG))</f>
        <v/>
      </c>
      <c r="T58" s="1255" t="str">
        <f>IF($B58=0,"",_xlfn.XLOOKUP($B58,INPUT_DATA!$CR:$CR,INPUT_DATA!DH:DH))</f>
        <v/>
      </c>
      <c r="U58" s="255" t="str">
        <f>IF($B58=0,"",_xlfn.XLOOKUP($B58,INPUT_DATA!$CR:$CR,INPUT_DATA!DI:DI))</f>
        <v/>
      </c>
      <c r="V58" s="1255" t="str">
        <f>IF($B58=0,"",_xlfn.XLOOKUP($B58,INPUT_DATA!$CR:$CR,INPUT_DATA!DJ:DJ))</f>
        <v/>
      </c>
      <c r="W58" s="255" t="str">
        <f>IF($B58=0,"",_xlfn.XLOOKUP($B58,INPUT_DATA!$CR:$CR,INPUT_DATA!DK:DK))</f>
        <v/>
      </c>
      <c r="X58" s="1255" t="str">
        <f>IF($B58=0,"",_xlfn.XLOOKUP($B58,INPUT_DATA!$CR:$CR,INPUT_DATA!DL:DL))</f>
        <v/>
      </c>
      <c r="Y58" s="255" t="str">
        <f>IF($B58=0,"",_xlfn.XLOOKUP($B58,INPUT_DATA!$CR:$CR,INPUT_DATA!DM:DM))</f>
        <v/>
      </c>
      <c r="Z58" s="1255" t="str">
        <f>IF($B58=0,"",_xlfn.XLOOKUP($B58,INPUT_DATA!$CR:$CR,INPUT_DATA!DN:DN))</f>
        <v/>
      </c>
      <c r="AA58" s="255" t="str">
        <f>IF($B58=0,"",_xlfn.XLOOKUP($B58,INPUT_DATA!$CR:$CR,INPUT_DATA!DO:DO))</f>
        <v/>
      </c>
      <c r="AB58" s="1255" t="str">
        <f>IF($B58=0,"",_xlfn.XLOOKUP($B58,INPUT_DATA!$CR:$CR,INPUT_DATA!DP:DP))</f>
        <v/>
      </c>
      <c r="AC58" s="255" t="str">
        <f>IF($B58=0,"",_xlfn.XLOOKUP($B58,INPUT_DATA!$CR:$CR,INPUT_DATA!DQ:DQ))</f>
        <v/>
      </c>
      <c r="AD58" s="1255" t="str">
        <f>IF($B58=0,"",_xlfn.XLOOKUP($B58,INPUT_DATA!$CR:$CR,INPUT_DATA!DR:DR))</f>
        <v/>
      </c>
    </row>
    <row r="59" spans="2:30">
      <c r="B59" s="1202">
        <f>'02 - Monthly Asset Follow up'!B63</f>
        <v>0</v>
      </c>
      <c r="C59" s="255" t="str">
        <f t="shared" si="2"/>
        <v/>
      </c>
      <c r="D59" s="1255" t="str">
        <f t="shared" si="1"/>
        <v/>
      </c>
      <c r="E59" s="255" t="str">
        <f>IF($B59=0,"",_xlfn.XLOOKUP($B59,INPUT_DATA!$CR:$CR,INPUT_DATA!CS:CS))</f>
        <v/>
      </c>
      <c r="F59" s="1255" t="str">
        <f>IF($B59=0,"",_xlfn.XLOOKUP($B59,INPUT_DATA!$CR:$CR,INPUT_DATA!CT:CT))</f>
        <v/>
      </c>
      <c r="G59" s="255" t="str">
        <f>IF($B59=0,"",_xlfn.XLOOKUP($B59,INPUT_DATA!$CR:$CR,INPUT_DATA!CU:CU))</f>
        <v/>
      </c>
      <c r="H59" s="1255" t="str">
        <f>IF($B59=0,"",_xlfn.XLOOKUP($B59,INPUT_DATA!$CR:$CR,INPUT_DATA!CV:CV))</f>
        <v/>
      </c>
      <c r="I59" s="255" t="str">
        <f>IF($B59=0,"",_xlfn.XLOOKUP($B59,INPUT_DATA!$CR:$CR,INPUT_DATA!CW:CW))</f>
        <v/>
      </c>
      <c r="J59" s="1255" t="str">
        <f>IF($B59=0,"",_xlfn.XLOOKUP($B59,INPUT_DATA!$CR:$CR,INPUT_DATA!CX:CX))</f>
        <v/>
      </c>
      <c r="K59" s="255" t="str">
        <f>IF($B59=0,"",_xlfn.XLOOKUP($B59,INPUT_DATA!$CR:$CR,INPUT_DATA!CY:CY))</f>
        <v/>
      </c>
      <c r="L59" s="1255" t="str">
        <f>IF($B59=0,"",_xlfn.XLOOKUP($B59,INPUT_DATA!$CR:$CR,INPUT_DATA!CZ:CZ))</f>
        <v/>
      </c>
      <c r="M59" s="255" t="str">
        <f>IF($B59=0,"",_xlfn.XLOOKUP($B59,INPUT_DATA!$CR:$CR,INPUT_DATA!DA:DA))</f>
        <v/>
      </c>
      <c r="N59" s="1255" t="str">
        <f>IF($B59=0,"",_xlfn.XLOOKUP($B59,INPUT_DATA!$CR:$CR,INPUT_DATA!DB:DB))</f>
        <v/>
      </c>
      <c r="O59" s="255" t="str">
        <f>IF($B59=0,"",_xlfn.XLOOKUP($B59,INPUT_DATA!$CR:$CR,INPUT_DATA!DC:DC))</f>
        <v/>
      </c>
      <c r="P59" s="1255" t="str">
        <f>IF($B59=0,"",_xlfn.XLOOKUP($B59,INPUT_DATA!$CR:$CR,INPUT_DATA!DD:DD))</f>
        <v/>
      </c>
      <c r="Q59" s="255" t="str">
        <f>IF($B59=0,"",_xlfn.XLOOKUP($B59,INPUT_DATA!$CR:$CR,INPUT_DATA!DE:DE))</f>
        <v/>
      </c>
      <c r="R59" s="1255" t="str">
        <f>IF($B59=0,"",_xlfn.XLOOKUP($B59,INPUT_DATA!$CR:$CR,INPUT_DATA!DF:DF))</f>
        <v/>
      </c>
      <c r="S59" s="255" t="str">
        <f>IF($B59=0,"",_xlfn.XLOOKUP($B59,INPUT_DATA!$CR:$CR,INPUT_DATA!DG:DG))</f>
        <v/>
      </c>
      <c r="T59" s="1255" t="str">
        <f>IF($B59=0,"",_xlfn.XLOOKUP($B59,INPUT_DATA!$CR:$CR,INPUT_DATA!DH:DH))</f>
        <v/>
      </c>
      <c r="U59" s="255" t="str">
        <f>IF($B59=0,"",_xlfn.XLOOKUP($B59,INPUT_DATA!$CR:$CR,INPUT_DATA!DI:DI))</f>
        <v/>
      </c>
      <c r="V59" s="1255" t="str">
        <f>IF($B59=0,"",_xlfn.XLOOKUP($B59,INPUT_DATA!$CR:$CR,INPUT_DATA!DJ:DJ))</f>
        <v/>
      </c>
      <c r="W59" s="255" t="str">
        <f>IF($B59=0,"",_xlfn.XLOOKUP($B59,INPUT_DATA!$CR:$CR,INPUT_DATA!DK:DK))</f>
        <v/>
      </c>
      <c r="X59" s="1255" t="str">
        <f>IF($B59=0,"",_xlfn.XLOOKUP($B59,INPUT_DATA!$CR:$CR,INPUT_DATA!DL:DL))</f>
        <v/>
      </c>
      <c r="Y59" s="255" t="str">
        <f>IF($B59=0,"",_xlfn.XLOOKUP($B59,INPUT_DATA!$CR:$CR,INPUT_DATA!DM:DM))</f>
        <v/>
      </c>
      <c r="Z59" s="1255" t="str">
        <f>IF($B59=0,"",_xlfn.XLOOKUP($B59,INPUT_DATA!$CR:$CR,INPUT_DATA!DN:DN))</f>
        <v/>
      </c>
      <c r="AA59" s="255" t="str">
        <f>IF($B59=0,"",_xlfn.XLOOKUP($B59,INPUT_DATA!$CR:$CR,INPUT_DATA!DO:DO))</f>
        <v/>
      </c>
      <c r="AB59" s="1255" t="str">
        <f>IF($B59=0,"",_xlfn.XLOOKUP($B59,INPUT_DATA!$CR:$CR,INPUT_DATA!DP:DP))</f>
        <v/>
      </c>
      <c r="AC59" s="255" t="str">
        <f>IF($B59=0,"",_xlfn.XLOOKUP($B59,INPUT_DATA!$CR:$CR,INPUT_DATA!DQ:DQ))</f>
        <v/>
      </c>
      <c r="AD59" s="1255" t="str">
        <f>IF($B59=0,"",_xlfn.XLOOKUP($B59,INPUT_DATA!$CR:$CR,INPUT_DATA!DR:DR))</f>
        <v/>
      </c>
    </row>
    <row r="60" spans="2:30">
      <c r="B60" s="1202">
        <f>'02 - Monthly Asset Follow up'!B64</f>
        <v>0</v>
      </c>
      <c r="C60" s="255" t="str">
        <f t="shared" si="2"/>
        <v/>
      </c>
      <c r="D60" s="1255" t="str">
        <f t="shared" si="1"/>
        <v/>
      </c>
      <c r="E60" s="255" t="str">
        <f>IF($B60=0,"",_xlfn.XLOOKUP($B60,INPUT_DATA!$CR:$CR,INPUT_DATA!CS:CS))</f>
        <v/>
      </c>
      <c r="F60" s="1255" t="str">
        <f>IF($B60=0,"",_xlfn.XLOOKUP($B60,INPUT_DATA!$CR:$CR,INPUT_DATA!CT:CT))</f>
        <v/>
      </c>
      <c r="G60" s="255" t="str">
        <f>IF($B60=0,"",_xlfn.XLOOKUP($B60,INPUT_DATA!$CR:$CR,INPUT_DATA!CU:CU))</f>
        <v/>
      </c>
      <c r="H60" s="1255" t="str">
        <f>IF($B60=0,"",_xlfn.XLOOKUP($B60,INPUT_DATA!$CR:$CR,INPUT_DATA!CV:CV))</f>
        <v/>
      </c>
      <c r="I60" s="255" t="str">
        <f>IF($B60=0,"",_xlfn.XLOOKUP($B60,INPUT_DATA!$CR:$CR,INPUT_DATA!CW:CW))</f>
        <v/>
      </c>
      <c r="J60" s="1255" t="str">
        <f>IF($B60=0,"",_xlfn.XLOOKUP($B60,INPUT_DATA!$CR:$CR,INPUT_DATA!CX:CX))</f>
        <v/>
      </c>
      <c r="K60" s="255" t="str">
        <f>IF($B60=0,"",_xlfn.XLOOKUP($B60,INPUT_DATA!$CR:$CR,INPUT_DATA!CY:CY))</f>
        <v/>
      </c>
      <c r="L60" s="1255" t="str">
        <f>IF($B60=0,"",_xlfn.XLOOKUP($B60,INPUT_DATA!$CR:$CR,INPUT_DATA!CZ:CZ))</f>
        <v/>
      </c>
      <c r="M60" s="255" t="str">
        <f>IF($B60=0,"",_xlfn.XLOOKUP($B60,INPUT_DATA!$CR:$CR,INPUT_DATA!DA:DA))</f>
        <v/>
      </c>
      <c r="N60" s="1255" t="str">
        <f>IF($B60=0,"",_xlfn.XLOOKUP($B60,INPUT_DATA!$CR:$CR,INPUT_DATA!DB:DB))</f>
        <v/>
      </c>
      <c r="O60" s="255" t="str">
        <f>IF($B60=0,"",_xlfn.XLOOKUP($B60,INPUT_DATA!$CR:$CR,INPUT_DATA!DC:DC))</f>
        <v/>
      </c>
      <c r="P60" s="1255" t="str">
        <f>IF($B60=0,"",_xlfn.XLOOKUP($B60,INPUT_DATA!$CR:$CR,INPUT_DATA!DD:DD))</f>
        <v/>
      </c>
      <c r="Q60" s="255" t="str">
        <f>IF($B60=0,"",_xlfn.XLOOKUP($B60,INPUT_DATA!$CR:$CR,INPUT_DATA!DE:DE))</f>
        <v/>
      </c>
      <c r="R60" s="1255" t="str">
        <f>IF($B60=0,"",_xlfn.XLOOKUP($B60,INPUT_DATA!$CR:$CR,INPUT_DATA!DF:DF))</f>
        <v/>
      </c>
      <c r="S60" s="255" t="str">
        <f>IF($B60=0,"",_xlfn.XLOOKUP($B60,INPUT_DATA!$CR:$CR,INPUT_DATA!DG:DG))</f>
        <v/>
      </c>
      <c r="T60" s="1255" t="str">
        <f>IF($B60=0,"",_xlfn.XLOOKUP($B60,INPUT_DATA!$CR:$CR,INPUT_DATA!DH:DH))</f>
        <v/>
      </c>
      <c r="U60" s="255" t="str">
        <f>IF($B60=0,"",_xlfn.XLOOKUP($B60,INPUT_DATA!$CR:$CR,INPUT_DATA!DI:DI))</f>
        <v/>
      </c>
      <c r="V60" s="1255" t="str">
        <f>IF($B60=0,"",_xlfn.XLOOKUP($B60,INPUT_DATA!$CR:$CR,INPUT_DATA!DJ:DJ))</f>
        <v/>
      </c>
      <c r="W60" s="255" t="str">
        <f>IF($B60=0,"",_xlfn.XLOOKUP($B60,INPUT_DATA!$CR:$CR,INPUT_DATA!DK:DK))</f>
        <v/>
      </c>
      <c r="X60" s="1255" t="str">
        <f>IF($B60=0,"",_xlfn.XLOOKUP($B60,INPUT_DATA!$CR:$CR,INPUT_DATA!DL:DL))</f>
        <v/>
      </c>
      <c r="Y60" s="255" t="str">
        <f>IF($B60=0,"",_xlfn.XLOOKUP($B60,INPUT_DATA!$CR:$CR,INPUT_DATA!DM:DM))</f>
        <v/>
      </c>
      <c r="Z60" s="1255" t="str">
        <f>IF($B60=0,"",_xlfn.XLOOKUP($B60,INPUT_DATA!$CR:$CR,INPUT_DATA!DN:DN))</f>
        <v/>
      </c>
      <c r="AA60" s="255" t="str">
        <f>IF($B60=0,"",_xlfn.XLOOKUP($B60,INPUT_DATA!$CR:$CR,INPUT_DATA!DO:DO))</f>
        <v/>
      </c>
      <c r="AB60" s="1255" t="str">
        <f>IF($B60=0,"",_xlfn.XLOOKUP($B60,INPUT_DATA!$CR:$CR,INPUT_DATA!DP:DP))</f>
        <v/>
      </c>
      <c r="AC60" s="255" t="str">
        <f>IF($B60=0,"",_xlfn.XLOOKUP($B60,INPUT_DATA!$CR:$CR,INPUT_DATA!DQ:DQ))</f>
        <v/>
      </c>
      <c r="AD60" s="1255" t="str">
        <f>IF($B60=0,"",_xlfn.XLOOKUP($B60,INPUT_DATA!$CR:$CR,INPUT_DATA!DR:DR))</f>
        <v/>
      </c>
    </row>
    <row r="61" spans="2:30">
      <c r="B61" s="1202">
        <f>'02 - Monthly Asset Follow up'!B65</f>
        <v>0</v>
      </c>
      <c r="C61" s="255" t="str">
        <f t="shared" si="2"/>
        <v/>
      </c>
      <c r="D61" s="1255" t="str">
        <f t="shared" si="1"/>
        <v/>
      </c>
      <c r="E61" s="255" t="str">
        <f>IF($B61=0,"",_xlfn.XLOOKUP($B61,INPUT_DATA!$CR:$CR,INPUT_DATA!CS:CS))</f>
        <v/>
      </c>
      <c r="F61" s="1255" t="str">
        <f>IF($B61=0,"",_xlfn.XLOOKUP($B61,INPUT_DATA!$CR:$CR,INPUT_DATA!CT:CT))</f>
        <v/>
      </c>
      <c r="G61" s="255" t="str">
        <f>IF($B61=0,"",_xlfn.XLOOKUP($B61,INPUT_DATA!$CR:$CR,INPUT_DATA!CU:CU))</f>
        <v/>
      </c>
      <c r="H61" s="1255" t="str">
        <f>IF($B61=0,"",_xlfn.XLOOKUP($B61,INPUT_DATA!$CR:$CR,INPUT_DATA!CV:CV))</f>
        <v/>
      </c>
      <c r="I61" s="255" t="str">
        <f>IF($B61=0,"",_xlfn.XLOOKUP($B61,INPUT_DATA!$CR:$CR,INPUT_DATA!CW:CW))</f>
        <v/>
      </c>
      <c r="J61" s="1255" t="str">
        <f>IF($B61=0,"",_xlfn.XLOOKUP($B61,INPUT_DATA!$CR:$CR,INPUT_DATA!CX:CX))</f>
        <v/>
      </c>
      <c r="K61" s="255" t="str">
        <f>IF($B61=0,"",_xlfn.XLOOKUP($B61,INPUT_DATA!$CR:$CR,INPUT_DATA!CY:CY))</f>
        <v/>
      </c>
      <c r="L61" s="1255" t="str">
        <f>IF($B61=0,"",_xlfn.XLOOKUP($B61,INPUT_DATA!$CR:$CR,INPUT_DATA!CZ:CZ))</f>
        <v/>
      </c>
      <c r="M61" s="255" t="str">
        <f>IF($B61=0,"",_xlfn.XLOOKUP($B61,INPUT_DATA!$CR:$CR,INPUT_DATA!DA:DA))</f>
        <v/>
      </c>
      <c r="N61" s="1255" t="str">
        <f>IF($B61=0,"",_xlfn.XLOOKUP($B61,INPUT_DATA!$CR:$CR,INPUT_DATA!DB:DB))</f>
        <v/>
      </c>
      <c r="O61" s="255" t="str">
        <f>IF($B61=0,"",_xlfn.XLOOKUP($B61,INPUT_DATA!$CR:$CR,INPUT_DATA!DC:DC))</f>
        <v/>
      </c>
      <c r="P61" s="1255" t="str">
        <f>IF($B61=0,"",_xlfn.XLOOKUP($B61,INPUT_DATA!$CR:$CR,INPUT_DATA!DD:DD))</f>
        <v/>
      </c>
      <c r="Q61" s="255" t="str">
        <f>IF($B61=0,"",_xlfn.XLOOKUP($B61,INPUT_DATA!$CR:$CR,INPUT_DATA!DE:DE))</f>
        <v/>
      </c>
      <c r="R61" s="1255" t="str">
        <f>IF($B61=0,"",_xlfn.XLOOKUP($B61,INPUT_DATA!$CR:$CR,INPUT_DATA!DF:DF))</f>
        <v/>
      </c>
      <c r="S61" s="255" t="str">
        <f>IF($B61=0,"",_xlfn.XLOOKUP($B61,INPUT_DATA!$CR:$CR,INPUT_DATA!DG:DG))</f>
        <v/>
      </c>
      <c r="T61" s="1255" t="str">
        <f>IF($B61=0,"",_xlfn.XLOOKUP($B61,INPUT_DATA!$CR:$CR,INPUT_DATA!DH:DH))</f>
        <v/>
      </c>
      <c r="U61" s="255" t="str">
        <f>IF($B61=0,"",_xlfn.XLOOKUP($B61,INPUT_DATA!$CR:$CR,INPUT_DATA!DI:DI))</f>
        <v/>
      </c>
      <c r="V61" s="1255" t="str">
        <f>IF($B61=0,"",_xlfn.XLOOKUP($B61,INPUT_DATA!$CR:$CR,INPUT_DATA!DJ:DJ))</f>
        <v/>
      </c>
      <c r="W61" s="255" t="str">
        <f>IF($B61=0,"",_xlfn.XLOOKUP($B61,INPUT_DATA!$CR:$CR,INPUT_DATA!DK:DK))</f>
        <v/>
      </c>
      <c r="X61" s="1255" t="str">
        <f>IF($B61=0,"",_xlfn.XLOOKUP($B61,INPUT_DATA!$CR:$CR,INPUT_DATA!DL:DL))</f>
        <v/>
      </c>
      <c r="Y61" s="255" t="str">
        <f>IF($B61=0,"",_xlfn.XLOOKUP($B61,INPUT_DATA!$CR:$CR,INPUT_DATA!DM:DM))</f>
        <v/>
      </c>
      <c r="Z61" s="1255" t="str">
        <f>IF($B61=0,"",_xlfn.XLOOKUP($B61,INPUT_DATA!$CR:$CR,INPUT_DATA!DN:DN))</f>
        <v/>
      </c>
      <c r="AA61" s="255" t="str">
        <f>IF($B61=0,"",_xlfn.XLOOKUP($B61,INPUT_DATA!$CR:$CR,INPUT_DATA!DO:DO))</f>
        <v/>
      </c>
      <c r="AB61" s="1255" t="str">
        <f>IF($B61=0,"",_xlfn.XLOOKUP($B61,INPUT_DATA!$CR:$CR,INPUT_DATA!DP:DP))</f>
        <v/>
      </c>
      <c r="AC61" s="255" t="str">
        <f>IF($B61=0,"",_xlfn.XLOOKUP($B61,INPUT_DATA!$CR:$CR,INPUT_DATA!DQ:DQ))</f>
        <v/>
      </c>
      <c r="AD61" s="1255" t="str">
        <f>IF($B61=0,"",_xlfn.XLOOKUP($B61,INPUT_DATA!$CR:$CR,INPUT_DATA!DR:DR))</f>
        <v/>
      </c>
    </row>
    <row r="62" spans="2:30">
      <c r="B62" s="1202">
        <f>'02 - Monthly Asset Follow up'!B66</f>
        <v>0</v>
      </c>
      <c r="C62" s="255" t="str">
        <f t="shared" si="2"/>
        <v/>
      </c>
      <c r="D62" s="1255" t="str">
        <f t="shared" si="1"/>
        <v/>
      </c>
      <c r="E62" s="255" t="str">
        <f>IF($B62=0,"",_xlfn.XLOOKUP($B62,INPUT_DATA!$CR:$CR,INPUT_DATA!CS:CS))</f>
        <v/>
      </c>
      <c r="F62" s="1255" t="str">
        <f>IF($B62=0,"",_xlfn.XLOOKUP($B62,INPUT_DATA!$CR:$CR,INPUT_DATA!CT:CT))</f>
        <v/>
      </c>
      <c r="G62" s="255" t="str">
        <f>IF($B62=0,"",_xlfn.XLOOKUP($B62,INPUT_DATA!$CR:$CR,INPUT_DATA!CU:CU))</f>
        <v/>
      </c>
      <c r="H62" s="1255" t="str">
        <f>IF($B62=0,"",_xlfn.XLOOKUP($B62,INPUT_DATA!$CR:$CR,INPUT_DATA!CV:CV))</f>
        <v/>
      </c>
      <c r="I62" s="255" t="str">
        <f>IF($B62=0,"",_xlfn.XLOOKUP($B62,INPUT_DATA!$CR:$CR,INPUT_DATA!CW:CW))</f>
        <v/>
      </c>
      <c r="J62" s="1255" t="str">
        <f>IF($B62=0,"",_xlfn.XLOOKUP($B62,INPUT_DATA!$CR:$CR,INPUT_DATA!CX:CX))</f>
        <v/>
      </c>
      <c r="K62" s="255" t="str">
        <f>IF($B62=0,"",_xlfn.XLOOKUP($B62,INPUT_DATA!$CR:$CR,INPUT_DATA!CY:CY))</f>
        <v/>
      </c>
      <c r="L62" s="1255" t="str">
        <f>IF($B62=0,"",_xlfn.XLOOKUP($B62,INPUT_DATA!$CR:$CR,INPUT_DATA!CZ:CZ))</f>
        <v/>
      </c>
      <c r="M62" s="255" t="str">
        <f>IF($B62=0,"",_xlfn.XLOOKUP($B62,INPUT_DATA!$CR:$CR,INPUT_DATA!DA:DA))</f>
        <v/>
      </c>
      <c r="N62" s="1255" t="str">
        <f>IF($B62=0,"",_xlfn.XLOOKUP($B62,INPUT_DATA!$CR:$CR,INPUT_DATA!DB:DB))</f>
        <v/>
      </c>
      <c r="O62" s="255" t="str">
        <f>IF($B62=0,"",_xlfn.XLOOKUP($B62,INPUT_DATA!$CR:$CR,INPUT_DATA!DC:DC))</f>
        <v/>
      </c>
      <c r="P62" s="1255" t="str">
        <f>IF($B62=0,"",_xlfn.XLOOKUP($B62,INPUT_DATA!$CR:$CR,INPUT_DATA!DD:DD))</f>
        <v/>
      </c>
      <c r="Q62" s="255" t="str">
        <f>IF($B62=0,"",_xlfn.XLOOKUP($B62,INPUT_DATA!$CR:$CR,INPUT_DATA!DE:DE))</f>
        <v/>
      </c>
      <c r="R62" s="1255" t="str">
        <f>IF($B62=0,"",_xlfn.XLOOKUP($B62,INPUT_DATA!$CR:$CR,INPUT_DATA!DF:DF))</f>
        <v/>
      </c>
      <c r="S62" s="255" t="str">
        <f>IF($B62=0,"",_xlfn.XLOOKUP($B62,INPUT_DATA!$CR:$CR,INPUT_DATA!DG:DG))</f>
        <v/>
      </c>
      <c r="T62" s="1255" t="str">
        <f>IF($B62=0,"",_xlfn.XLOOKUP($B62,INPUT_DATA!$CR:$CR,INPUT_DATA!DH:DH))</f>
        <v/>
      </c>
      <c r="U62" s="255" t="str">
        <f>IF($B62=0,"",_xlfn.XLOOKUP($B62,INPUT_DATA!$CR:$CR,INPUT_DATA!DI:DI))</f>
        <v/>
      </c>
      <c r="V62" s="1255" t="str">
        <f>IF($B62=0,"",_xlfn.XLOOKUP($B62,INPUT_DATA!$CR:$CR,INPUT_DATA!DJ:DJ))</f>
        <v/>
      </c>
      <c r="W62" s="255" t="str">
        <f>IF($B62=0,"",_xlfn.XLOOKUP($B62,INPUT_DATA!$CR:$CR,INPUT_DATA!DK:DK))</f>
        <v/>
      </c>
      <c r="X62" s="1255" t="str">
        <f>IF($B62=0,"",_xlfn.XLOOKUP($B62,INPUT_DATA!$CR:$CR,INPUT_DATA!DL:DL))</f>
        <v/>
      </c>
      <c r="Y62" s="255" t="str">
        <f>IF($B62=0,"",_xlfn.XLOOKUP($B62,INPUT_DATA!$CR:$CR,INPUT_DATA!DM:DM))</f>
        <v/>
      </c>
      <c r="Z62" s="1255" t="str">
        <f>IF($B62=0,"",_xlfn.XLOOKUP($B62,INPUT_DATA!$CR:$CR,INPUT_DATA!DN:DN))</f>
        <v/>
      </c>
      <c r="AA62" s="255" t="str">
        <f>IF($B62=0,"",_xlfn.XLOOKUP($B62,INPUT_DATA!$CR:$CR,INPUT_DATA!DO:DO))</f>
        <v/>
      </c>
      <c r="AB62" s="1255" t="str">
        <f>IF($B62=0,"",_xlfn.XLOOKUP($B62,INPUT_DATA!$CR:$CR,INPUT_DATA!DP:DP))</f>
        <v/>
      </c>
      <c r="AC62" s="255" t="str">
        <f>IF($B62=0,"",_xlfn.XLOOKUP($B62,INPUT_DATA!$CR:$CR,INPUT_DATA!DQ:DQ))</f>
        <v/>
      </c>
      <c r="AD62" s="1255" t="str">
        <f>IF($B62=0,"",_xlfn.XLOOKUP($B62,INPUT_DATA!$CR:$CR,INPUT_DATA!DR:DR))</f>
        <v/>
      </c>
    </row>
    <row r="63" spans="2:30">
      <c r="B63" s="1202">
        <f>'02 - Monthly Asset Follow up'!B67</f>
        <v>0</v>
      </c>
      <c r="C63" s="255" t="str">
        <f t="shared" si="2"/>
        <v/>
      </c>
      <c r="D63" s="1255" t="str">
        <f t="shared" si="1"/>
        <v/>
      </c>
      <c r="E63" s="255" t="str">
        <f>IF($B63=0,"",_xlfn.XLOOKUP($B63,INPUT_DATA!$CR:$CR,INPUT_DATA!CS:CS))</f>
        <v/>
      </c>
      <c r="F63" s="1255" t="str">
        <f>IF($B63=0,"",_xlfn.XLOOKUP($B63,INPUT_DATA!$CR:$CR,INPUT_DATA!CT:CT))</f>
        <v/>
      </c>
      <c r="G63" s="255" t="str">
        <f>IF($B63=0,"",_xlfn.XLOOKUP($B63,INPUT_DATA!$CR:$CR,INPUT_DATA!CU:CU))</f>
        <v/>
      </c>
      <c r="H63" s="1255" t="str">
        <f>IF($B63=0,"",_xlfn.XLOOKUP($B63,INPUT_DATA!$CR:$CR,INPUT_DATA!CV:CV))</f>
        <v/>
      </c>
      <c r="I63" s="255" t="str">
        <f>IF($B63=0,"",_xlfn.XLOOKUP($B63,INPUT_DATA!$CR:$CR,INPUT_DATA!CW:CW))</f>
        <v/>
      </c>
      <c r="J63" s="1255" t="str">
        <f>IF($B63=0,"",_xlfn.XLOOKUP($B63,INPUT_DATA!$CR:$CR,INPUT_DATA!CX:CX))</f>
        <v/>
      </c>
      <c r="K63" s="255" t="str">
        <f>IF($B63=0,"",_xlfn.XLOOKUP($B63,INPUT_DATA!$CR:$CR,INPUT_DATA!CY:CY))</f>
        <v/>
      </c>
      <c r="L63" s="1255" t="str">
        <f>IF($B63=0,"",_xlfn.XLOOKUP($B63,INPUT_DATA!$CR:$CR,INPUT_DATA!CZ:CZ))</f>
        <v/>
      </c>
      <c r="M63" s="255" t="str">
        <f>IF($B63=0,"",_xlfn.XLOOKUP($B63,INPUT_DATA!$CR:$CR,INPUT_DATA!DA:DA))</f>
        <v/>
      </c>
      <c r="N63" s="1255" t="str">
        <f>IF($B63=0,"",_xlfn.XLOOKUP($B63,INPUT_DATA!$CR:$CR,INPUT_DATA!DB:DB))</f>
        <v/>
      </c>
      <c r="O63" s="255" t="str">
        <f>IF($B63=0,"",_xlfn.XLOOKUP($B63,INPUT_DATA!$CR:$CR,INPUT_DATA!DC:DC))</f>
        <v/>
      </c>
      <c r="P63" s="1255" t="str">
        <f>IF($B63=0,"",_xlfn.XLOOKUP($B63,INPUT_DATA!$CR:$CR,INPUT_DATA!DD:DD))</f>
        <v/>
      </c>
      <c r="Q63" s="255" t="str">
        <f>IF($B63=0,"",_xlfn.XLOOKUP($B63,INPUT_DATA!$CR:$CR,INPUT_DATA!DE:DE))</f>
        <v/>
      </c>
      <c r="R63" s="1255" t="str">
        <f>IF($B63=0,"",_xlfn.XLOOKUP($B63,INPUT_DATA!$CR:$CR,INPUT_DATA!DF:DF))</f>
        <v/>
      </c>
      <c r="S63" s="255" t="str">
        <f>IF($B63=0,"",_xlfn.XLOOKUP($B63,INPUT_DATA!$CR:$CR,INPUT_DATA!DG:DG))</f>
        <v/>
      </c>
      <c r="T63" s="1255" t="str">
        <f>IF($B63=0,"",_xlfn.XLOOKUP($B63,INPUT_DATA!$CR:$CR,INPUT_DATA!DH:DH))</f>
        <v/>
      </c>
      <c r="U63" s="255" t="str">
        <f>IF($B63=0,"",_xlfn.XLOOKUP($B63,INPUT_DATA!$CR:$CR,INPUT_DATA!DI:DI))</f>
        <v/>
      </c>
      <c r="V63" s="1255" t="str">
        <f>IF($B63=0,"",_xlfn.XLOOKUP($B63,INPUT_DATA!$CR:$CR,INPUT_DATA!DJ:DJ))</f>
        <v/>
      </c>
      <c r="W63" s="255" t="str">
        <f>IF($B63=0,"",_xlfn.XLOOKUP($B63,INPUT_DATA!$CR:$CR,INPUT_DATA!DK:DK))</f>
        <v/>
      </c>
      <c r="X63" s="1255" t="str">
        <f>IF($B63=0,"",_xlfn.XLOOKUP($B63,INPUT_DATA!$CR:$CR,INPUT_DATA!DL:DL))</f>
        <v/>
      </c>
      <c r="Y63" s="255" t="str">
        <f>IF($B63=0,"",_xlfn.XLOOKUP($B63,INPUT_DATA!$CR:$CR,INPUT_DATA!DM:DM))</f>
        <v/>
      </c>
      <c r="Z63" s="1255" t="str">
        <f>IF($B63=0,"",_xlfn.XLOOKUP($B63,INPUT_DATA!$CR:$CR,INPUT_DATA!DN:DN))</f>
        <v/>
      </c>
      <c r="AA63" s="255" t="str">
        <f>IF($B63=0,"",_xlfn.XLOOKUP($B63,INPUT_DATA!$CR:$CR,INPUT_DATA!DO:DO))</f>
        <v/>
      </c>
      <c r="AB63" s="1255" t="str">
        <f>IF($B63=0,"",_xlfn.XLOOKUP($B63,INPUT_DATA!$CR:$CR,INPUT_DATA!DP:DP))</f>
        <v/>
      </c>
      <c r="AC63" s="255" t="str">
        <f>IF($B63=0,"",_xlfn.XLOOKUP($B63,INPUT_DATA!$CR:$CR,INPUT_DATA!DQ:DQ))</f>
        <v/>
      </c>
      <c r="AD63" s="1255" t="str">
        <f>IF($B63=0,"",_xlfn.XLOOKUP($B63,INPUT_DATA!$CR:$CR,INPUT_DATA!DR:DR))</f>
        <v/>
      </c>
    </row>
    <row r="64" spans="2:30">
      <c r="B64" s="1202">
        <f>'02 - Monthly Asset Follow up'!B68</f>
        <v>0</v>
      </c>
      <c r="C64" s="255" t="str">
        <f t="shared" si="2"/>
        <v/>
      </c>
      <c r="D64" s="1255" t="str">
        <f t="shared" si="1"/>
        <v/>
      </c>
      <c r="E64" s="255" t="str">
        <f>IF($B64=0,"",_xlfn.XLOOKUP($B64,INPUT_DATA!$CR:$CR,INPUT_DATA!CS:CS))</f>
        <v/>
      </c>
      <c r="F64" s="1255" t="str">
        <f>IF($B64=0,"",_xlfn.XLOOKUP($B64,INPUT_DATA!$CR:$CR,INPUT_DATA!CT:CT))</f>
        <v/>
      </c>
      <c r="G64" s="255" t="str">
        <f>IF($B64=0,"",_xlfn.XLOOKUP($B64,INPUT_DATA!$CR:$CR,INPUT_DATA!CU:CU))</f>
        <v/>
      </c>
      <c r="H64" s="1255" t="str">
        <f>IF($B64=0,"",_xlfn.XLOOKUP($B64,INPUT_DATA!$CR:$CR,INPUT_DATA!CV:CV))</f>
        <v/>
      </c>
      <c r="I64" s="255" t="str">
        <f>IF($B64=0,"",_xlfn.XLOOKUP($B64,INPUT_DATA!$CR:$CR,INPUT_DATA!CW:CW))</f>
        <v/>
      </c>
      <c r="J64" s="1255" t="str">
        <f>IF($B64=0,"",_xlfn.XLOOKUP($B64,INPUT_DATA!$CR:$CR,INPUT_DATA!CX:CX))</f>
        <v/>
      </c>
      <c r="K64" s="255" t="str">
        <f>IF($B64=0,"",_xlfn.XLOOKUP($B64,INPUT_DATA!$CR:$CR,INPUT_DATA!CY:CY))</f>
        <v/>
      </c>
      <c r="L64" s="1255" t="str">
        <f>IF($B64=0,"",_xlfn.XLOOKUP($B64,INPUT_DATA!$CR:$CR,INPUT_DATA!CZ:CZ))</f>
        <v/>
      </c>
      <c r="M64" s="255" t="str">
        <f>IF($B64=0,"",_xlfn.XLOOKUP($B64,INPUT_DATA!$CR:$CR,INPUT_DATA!DA:DA))</f>
        <v/>
      </c>
      <c r="N64" s="1255" t="str">
        <f>IF($B64=0,"",_xlfn.XLOOKUP($B64,INPUT_DATA!$CR:$CR,INPUT_DATA!DB:DB))</f>
        <v/>
      </c>
      <c r="O64" s="255" t="str">
        <f>IF($B64=0,"",_xlfn.XLOOKUP($B64,INPUT_DATA!$CR:$CR,INPUT_DATA!DC:DC))</f>
        <v/>
      </c>
      <c r="P64" s="1255" t="str">
        <f>IF($B64=0,"",_xlfn.XLOOKUP($B64,INPUT_DATA!$CR:$CR,INPUT_DATA!DD:DD))</f>
        <v/>
      </c>
      <c r="Q64" s="255" t="str">
        <f>IF($B64=0,"",_xlfn.XLOOKUP($B64,INPUT_DATA!$CR:$CR,INPUT_DATA!DE:DE))</f>
        <v/>
      </c>
      <c r="R64" s="1255" t="str">
        <f>IF($B64=0,"",_xlfn.XLOOKUP($B64,INPUT_DATA!$CR:$CR,INPUT_DATA!DF:DF))</f>
        <v/>
      </c>
      <c r="S64" s="255" t="str">
        <f>IF($B64=0,"",_xlfn.XLOOKUP($B64,INPUT_DATA!$CR:$CR,INPUT_DATA!DG:DG))</f>
        <v/>
      </c>
      <c r="T64" s="1255" t="str">
        <f>IF($B64=0,"",_xlfn.XLOOKUP($B64,INPUT_DATA!$CR:$CR,INPUT_DATA!DH:DH))</f>
        <v/>
      </c>
      <c r="U64" s="255" t="str">
        <f>IF($B64=0,"",_xlfn.XLOOKUP($B64,INPUT_DATA!$CR:$CR,INPUT_DATA!DI:DI))</f>
        <v/>
      </c>
      <c r="V64" s="1255" t="str">
        <f>IF($B64=0,"",_xlfn.XLOOKUP($B64,INPUT_DATA!$CR:$CR,INPUT_DATA!DJ:DJ))</f>
        <v/>
      </c>
      <c r="W64" s="255" t="str">
        <f>IF($B64=0,"",_xlfn.XLOOKUP($B64,INPUT_DATA!$CR:$CR,INPUT_DATA!DK:DK))</f>
        <v/>
      </c>
      <c r="X64" s="1255" t="str">
        <f>IF($B64=0,"",_xlfn.XLOOKUP($B64,INPUT_DATA!$CR:$CR,INPUT_DATA!DL:DL))</f>
        <v/>
      </c>
      <c r="Y64" s="255" t="str">
        <f>IF($B64=0,"",_xlfn.XLOOKUP($B64,INPUT_DATA!$CR:$CR,INPUT_DATA!DM:DM))</f>
        <v/>
      </c>
      <c r="Z64" s="1255" t="str">
        <f>IF($B64=0,"",_xlfn.XLOOKUP($B64,INPUT_DATA!$CR:$CR,INPUT_DATA!DN:DN))</f>
        <v/>
      </c>
      <c r="AA64" s="255" t="str">
        <f>IF($B64=0,"",_xlfn.XLOOKUP($B64,INPUT_DATA!$CR:$CR,INPUT_DATA!DO:DO))</f>
        <v/>
      </c>
      <c r="AB64" s="1255" t="str">
        <f>IF($B64=0,"",_xlfn.XLOOKUP($B64,INPUT_DATA!$CR:$CR,INPUT_DATA!DP:DP))</f>
        <v/>
      </c>
      <c r="AC64" s="255" t="str">
        <f>IF($B64=0,"",_xlfn.XLOOKUP($B64,INPUT_DATA!$CR:$CR,INPUT_DATA!DQ:DQ))</f>
        <v/>
      </c>
      <c r="AD64" s="1255" t="str">
        <f>IF($B64=0,"",_xlfn.XLOOKUP($B64,INPUT_DATA!$CR:$CR,INPUT_DATA!DR:DR))</f>
        <v/>
      </c>
    </row>
    <row r="65" spans="2:30">
      <c r="B65" s="1202">
        <f>'02 - Monthly Asset Follow up'!B69</f>
        <v>0</v>
      </c>
      <c r="C65" s="255" t="str">
        <f t="shared" si="2"/>
        <v/>
      </c>
      <c r="D65" s="1255" t="str">
        <f t="shared" si="1"/>
        <v/>
      </c>
      <c r="E65" s="255" t="str">
        <f>IF($B65=0,"",_xlfn.XLOOKUP($B65,INPUT_DATA!$CR:$CR,INPUT_DATA!CS:CS))</f>
        <v/>
      </c>
      <c r="F65" s="1255" t="str">
        <f>IF($B65=0,"",_xlfn.XLOOKUP($B65,INPUT_DATA!$CR:$CR,INPUT_DATA!CT:CT))</f>
        <v/>
      </c>
      <c r="G65" s="255" t="str">
        <f>IF($B65=0,"",_xlfn.XLOOKUP($B65,INPUT_DATA!$CR:$CR,INPUT_DATA!CU:CU))</f>
        <v/>
      </c>
      <c r="H65" s="1255" t="str">
        <f>IF($B65=0,"",_xlfn.XLOOKUP($B65,INPUT_DATA!$CR:$CR,INPUT_DATA!CV:CV))</f>
        <v/>
      </c>
      <c r="I65" s="255" t="str">
        <f>IF($B65=0,"",_xlfn.XLOOKUP($B65,INPUT_DATA!$CR:$CR,INPUT_DATA!CW:CW))</f>
        <v/>
      </c>
      <c r="J65" s="1255" t="str">
        <f>IF($B65=0,"",_xlfn.XLOOKUP($B65,INPUT_DATA!$CR:$CR,INPUT_DATA!CX:CX))</f>
        <v/>
      </c>
      <c r="K65" s="255" t="str">
        <f>IF($B65=0,"",_xlfn.XLOOKUP($B65,INPUT_DATA!$CR:$CR,INPUT_DATA!CY:CY))</f>
        <v/>
      </c>
      <c r="L65" s="1255" t="str">
        <f>IF($B65=0,"",_xlfn.XLOOKUP($B65,INPUT_DATA!$CR:$CR,INPUT_DATA!CZ:CZ))</f>
        <v/>
      </c>
      <c r="M65" s="255" t="str">
        <f>IF($B65=0,"",_xlfn.XLOOKUP($B65,INPUT_DATA!$CR:$CR,INPUT_DATA!DA:DA))</f>
        <v/>
      </c>
      <c r="N65" s="1255" t="str">
        <f>IF($B65=0,"",_xlfn.XLOOKUP($B65,INPUT_DATA!$CR:$CR,INPUT_DATA!DB:DB))</f>
        <v/>
      </c>
      <c r="O65" s="255" t="str">
        <f>IF($B65=0,"",_xlfn.XLOOKUP($B65,INPUT_DATA!$CR:$CR,INPUT_DATA!DC:DC))</f>
        <v/>
      </c>
      <c r="P65" s="1255" t="str">
        <f>IF($B65=0,"",_xlfn.XLOOKUP($B65,INPUT_DATA!$CR:$CR,INPUT_DATA!DD:DD))</f>
        <v/>
      </c>
      <c r="Q65" s="255" t="str">
        <f>IF($B65=0,"",_xlfn.XLOOKUP($B65,INPUT_DATA!$CR:$CR,INPUT_DATA!DE:DE))</f>
        <v/>
      </c>
      <c r="R65" s="1255" t="str">
        <f>IF($B65=0,"",_xlfn.XLOOKUP($B65,INPUT_DATA!$CR:$CR,INPUT_DATA!DF:DF))</f>
        <v/>
      </c>
      <c r="S65" s="255" t="str">
        <f>IF($B65=0,"",_xlfn.XLOOKUP($B65,INPUT_DATA!$CR:$CR,INPUT_DATA!DG:DG))</f>
        <v/>
      </c>
      <c r="T65" s="1255" t="str">
        <f>IF($B65=0,"",_xlfn.XLOOKUP($B65,INPUT_DATA!$CR:$CR,INPUT_DATA!DH:DH))</f>
        <v/>
      </c>
      <c r="U65" s="255" t="str">
        <f>IF($B65=0,"",_xlfn.XLOOKUP($B65,INPUT_DATA!$CR:$CR,INPUT_DATA!DI:DI))</f>
        <v/>
      </c>
      <c r="V65" s="1255" t="str">
        <f>IF($B65=0,"",_xlfn.XLOOKUP($B65,INPUT_DATA!$CR:$CR,INPUT_DATA!DJ:DJ))</f>
        <v/>
      </c>
      <c r="W65" s="255" t="str">
        <f>IF($B65=0,"",_xlfn.XLOOKUP($B65,INPUT_DATA!$CR:$CR,INPUT_DATA!DK:DK))</f>
        <v/>
      </c>
      <c r="X65" s="1255" t="str">
        <f>IF($B65=0,"",_xlfn.XLOOKUP($B65,INPUT_DATA!$CR:$CR,INPUT_DATA!DL:DL))</f>
        <v/>
      </c>
      <c r="Y65" s="255" t="str">
        <f>IF($B65=0,"",_xlfn.XLOOKUP($B65,INPUT_DATA!$CR:$CR,INPUT_DATA!DM:DM))</f>
        <v/>
      </c>
      <c r="Z65" s="1255" t="str">
        <f>IF($B65=0,"",_xlfn.XLOOKUP($B65,INPUT_DATA!$CR:$CR,INPUT_DATA!DN:DN))</f>
        <v/>
      </c>
      <c r="AA65" s="255" t="str">
        <f>IF($B65=0,"",_xlfn.XLOOKUP($B65,INPUT_DATA!$CR:$CR,INPUT_DATA!DO:DO))</f>
        <v/>
      </c>
      <c r="AB65" s="1255" t="str">
        <f>IF($B65=0,"",_xlfn.XLOOKUP($B65,INPUT_DATA!$CR:$CR,INPUT_DATA!DP:DP))</f>
        <v/>
      </c>
      <c r="AC65" s="255" t="str">
        <f>IF($B65=0,"",_xlfn.XLOOKUP($B65,INPUT_DATA!$CR:$CR,INPUT_DATA!DQ:DQ))</f>
        <v/>
      </c>
      <c r="AD65" s="1255" t="str">
        <f>IF($B65=0,"",_xlfn.XLOOKUP($B65,INPUT_DATA!$CR:$CR,INPUT_DATA!DR:DR))</f>
        <v/>
      </c>
    </row>
    <row r="66" spans="2:30">
      <c r="B66" s="1202">
        <f>'02 - Monthly Asset Follow up'!B70</f>
        <v>0</v>
      </c>
      <c r="C66" s="255" t="str">
        <f t="shared" si="2"/>
        <v/>
      </c>
      <c r="D66" s="1255" t="str">
        <f t="shared" si="1"/>
        <v/>
      </c>
      <c r="E66" s="255" t="str">
        <f>IF($B66=0,"",_xlfn.XLOOKUP($B66,INPUT_DATA!$CR:$CR,INPUT_DATA!CS:CS))</f>
        <v/>
      </c>
      <c r="F66" s="1255" t="str">
        <f>IF($B66=0,"",_xlfn.XLOOKUP($B66,INPUT_DATA!$CR:$CR,INPUT_DATA!CT:CT))</f>
        <v/>
      </c>
      <c r="G66" s="255" t="str">
        <f>IF($B66=0,"",_xlfn.XLOOKUP($B66,INPUT_DATA!$CR:$CR,INPUT_DATA!CU:CU))</f>
        <v/>
      </c>
      <c r="H66" s="1255" t="str">
        <f>IF($B66=0,"",_xlfn.XLOOKUP($B66,INPUT_DATA!$CR:$CR,INPUT_DATA!CV:CV))</f>
        <v/>
      </c>
      <c r="I66" s="255" t="str">
        <f>IF($B66=0,"",_xlfn.XLOOKUP($B66,INPUT_DATA!$CR:$CR,INPUT_DATA!CW:CW))</f>
        <v/>
      </c>
      <c r="J66" s="1255" t="str">
        <f>IF($B66=0,"",_xlfn.XLOOKUP($B66,INPUT_DATA!$CR:$CR,INPUT_DATA!CX:CX))</f>
        <v/>
      </c>
      <c r="K66" s="255" t="str">
        <f>IF($B66=0,"",_xlfn.XLOOKUP($B66,INPUT_DATA!$CR:$CR,INPUT_DATA!CY:CY))</f>
        <v/>
      </c>
      <c r="L66" s="1255" t="str">
        <f>IF($B66=0,"",_xlfn.XLOOKUP($B66,INPUT_DATA!$CR:$CR,INPUT_DATA!CZ:CZ))</f>
        <v/>
      </c>
      <c r="M66" s="255" t="str">
        <f>IF($B66=0,"",_xlfn.XLOOKUP($B66,INPUT_DATA!$CR:$CR,INPUT_DATA!DA:DA))</f>
        <v/>
      </c>
      <c r="N66" s="1255" t="str">
        <f>IF($B66=0,"",_xlfn.XLOOKUP($B66,INPUT_DATA!$CR:$CR,INPUT_DATA!DB:DB))</f>
        <v/>
      </c>
      <c r="O66" s="255" t="str">
        <f>IF($B66=0,"",_xlfn.XLOOKUP($B66,INPUT_DATA!$CR:$CR,INPUT_DATA!DC:DC))</f>
        <v/>
      </c>
      <c r="P66" s="1255" t="str">
        <f>IF($B66=0,"",_xlfn.XLOOKUP($B66,INPUT_DATA!$CR:$CR,INPUT_DATA!DD:DD))</f>
        <v/>
      </c>
      <c r="Q66" s="255" t="str">
        <f>IF($B66=0,"",_xlfn.XLOOKUP($B66,INPUT_DATA!$CR:$CR,INPUT_DATA!DE:DE))</f>
        <v/>
      </c>
      <c r="R66" s="1255" t="str">
        <f>IF($B66=0,"",_xlfn.XLOOKUP($B66,INPUT_DATA!$CR:$CR,INPUT_DATA!DF:DF))</f>
        <v/>
      </c>
      <c r="S66" s="255" t="str">
        <f>IF($B66=0,"",_xlfn.XLOOKUP($B66,INPUT_DATA!$CR:$CR,INPUT_DATA!DG:DG))</f>
        <v/>
      </c>
      <c r="T66" s="1255" t="str">
        <f>IF($B66=0,"",_xlfn.XLOOKUP($B66,INPUT_DATA!$CR:$CR,INPUT_DATA!DH:DH))</f>
        <v/>
      </c>
      <c r="U66" s="255" t="str">
        <f>IF($B66=0,"",_xlfn.XLOOKUP($B66,INPUT_DATA!$CR:$CR,INPUT_DATA!DI:DI))</f>
        <v/>
      </c>
      <c r="V66" s="1255" t="str">
        <f>IF($B66=0,"",_xlfn.XLOOKUP($B66,INPUT_DATA!$CR:$CR,INPUT_DATA!DJ:DJ))</f>
        <v/>
      </c>
      <c r="W66" s="255" t="str">
        <f>IF($B66=0,"",_xlfn.XLOOKUP($B66,INPUT_DATA!$CR:$CR,INPUT_DATA!DK:DK))</f>
        <v/>
      </c>
      <c r="X66" s="1255" t="str">
        <f>IF($B66=0,"",_xlfn.XLOOKUP($B66,INPUT_DATA!$CR:$CR,INPUT_DATA!DL:DL))</f>
        <v/>
      </c>
      <c r="Y66" s="255" t="str">
        <f>IF($B66=0,"",_xlfn.XLOOKUP($B66,INPUT_DATA!$CR:$CR,INPUT_DATA!DM:DM))</f>
        <v/>
      </c>
      <c r="Z66" s="1255" t="str">
        <f>IF($B66=0,"",_xlfn.XLOOKUP($B66,INPUT_DATA!$CR:$CR,INPUT_DATA!DN:DN))</f>
        <v/>
      </c>
      <c r="AA66" s="255" t="str">
        <f>IF($B66=0,"",_xlfn.XLOOKUP($B66,INPUT_DATA!$CR:$CR,INPUT_DATA!DO:DO))</f>
        <v/>
      </c>
      <c r="AB66" s="1255" t="str">
        <f>IF($B66=0,"",_xlfn.XLOOKUP($B66,INPUT_DATA!$CR:$CR,INPUT_DATA!DP:DP))</f>
        <v/>
      </c>
      <c r="AC66" s="255" t="str">
        <f>IF($B66=0,"",_xlfn.XLOOKUP($B66,INPUT_DATA!$CR:$CR,INPUT_DATA!DQ:DQ))</f>
        <v/>
      </c>
      <c r="AD66" s="1255" t="str">
        <f>IF($B66=0,"",_xlfn.XLOOKUP($B66,INPUT_DATA!$CR:$CR,INPUT_DATA!DR:DR))</f>
        <v/>
      </c>
    </row>
    <row r="67" spans="2:30">
      <c r="B67" s="1202">
        <f>'02 - Monthly Asset Follow up'!B71</f>
        <v>0</v>
      </c>
      <c r="C67" s="255" t="str">
        <f t="shared" si="2"/>
        <v/>
      </c>
      <c r="D67" s="1255" t="str">
        <f t="shared" si="1"/>
        <v/>
      </c>
      <c r="E67" s="255" t="str">
        <f>IF($B67=0,"",_xlfn.XLOOKUP($B67,INPUT_DATA!$CR:$CR,INPUT_DATA!CS:CS))</f>
        <v/>
      </c>
      <c r="F67" s="1255" t="str">
        <f>IF($B67=0,"",_xlfn.XLOOKUP($B67,INPUT_DATA!$CR:$CR,INPUT_DATA!CT:CT))</f>
        <v/>
      </c>
      <c r="G67" s="255" t="str">
        <f>IF($B67=0,"",_xlfn.XLOOKUP($B67,INPUT_DATA!$CR:$CR,INPUT_DATA!CU:CU))</f>
        <v/>
      </c>
      <c r="H67" s="1255" t="str">
        <f>IF($B67=0,"",_xlfn.XLOOKUP($B67,INPUT_DATA!$CR:$CR,INPUT_DATA!CV:CV))</f>
        <v/>
      </c>
      <c r="I67" s="255" t="str">
        <f>IF($B67=0,"",_xlfn.XLOOKUP($B67,INPUT_DATA!$CR:$CR,INPUT_DATA!CW:CW))</f>
        <v/>
      </c>
      <c r="J67" s="1255" t="str">
        <f>IF($B67=0,"",_xlfn.XLOOKUP($B67,INPUT_DATA!$CR:$CR,INPUT_DATA!CX:CX))</f>
        <v/>
      </c>
      <c r="K67" s="255" t="str">
        <f>IF($B67=0,"",_xlfn.XLOOKUP($B67,INPUT_DATA!$CR:$CR,INPUT_DATA!CY:CY))</f>
        <v/>
      </c>
      <c r="L67" s="1255" t="str">
        <f>IF($B67=0,"",_xlfn.XLOOKUP($B67,INPUT_DATA!$CR:$CR,INPUT_DATA!CZ:CZ))</f>
        <v/>
      </c>
      <c r="M67" s="255" t="str">
        <f>IF($B67=0,"",_xlfn.XLOOKUP($B67,INPUT_DATA!$CR:$CR,INPUT_DATA!DA:DA))</f>
        <v/>
      </c>
      <c r="N67" s="1255" t="str">
        <f>IF($B67=0,"",_xlfn.XLOOKUP($B67,INPUT_DATA!$CR:$CR,INPUT_DATA!DB:DB))</f>
        <v/>
      </c>
      <c r="O67" s="255" t="str">
        <f>IF($B67=0,"",_xlfn.XLOOKUP($B67,INPUT_DATA!$CR:$CR,INPUT_DATA!DC:DC))</f>
        <v/>
      </c>
      <c r="P67" s="1255" t="str">
        <f>IF($B67=0,"",_xlfn.XLOOKUP($B67,INPUT_DATA!$CR:$CR,INPUT_DATA!DD:DD))</f>
        <v/>
      </c>
      <c r="Q67" s="255" t="str">
        <f>IF($B67=0,"",_xlfn.XLOOKUP($B67,INPUT_DATA!$CR:$CR,INPUT_DATA!DE:DE))</f>
        <v/>
      </c>
      <c r="R67" s="1255" t="str">
        <f>IF($B67=0,"",_xlfn.XLOOKUP($B67,INPUT_DATA!$CR:$CR,INPUT_DATA!DF:DF))</f>
        <v/>
      </c>
      <c r="S67" s="255" t="str">
        <f>IF($B67=0,"",_xlfn.XLOOKUP($B67,INPUT_DATA!$CR:$CR,INPUT_DATA!DG:DG))</f>
        <v/>
      </c>
      <c r="T67" s="1255" t="str">
        <f>IF($B67=0,"",_xlfn.XLOOKUP($B67,INPUT_DATA!$CR:$CR,INPUT_DATA!DH:DH))</f>
        <v/>
      </c>
      <c r="U67" s="255" t="str">
        <f>IF($B67=0,"",_xlfn.XLOOKUP($B67,INPUT_DATA!$CR:$CR,INPUT_DATA!DI:DI))</f>
        <v/>
      </c>
      <c r="V67" s="1255" t="str">
        <f>IF($B67=0,"",_xlfn.XLOOKUP($B67,INPUT_DATA!$CR:$CR,INPUT_DATA!DJ:DJ))</f>
        <v/>
      </c>
      <c r="W67" s="255" t="str">
        <f>IF($B67=0,"",_xlfn.XLOOKUP($B67,INPUT_DATA!$CR:$CR,INPUT_DATA!DK:DK))</f>
        <v/>
      </c>
      <c r="X67" s="1255" t="str">
        <f>IF($B67=0,"",_xlfn.XLOOKUP($B67,INPUT_DATA!$CR:$CR,INPUT_DATA!DL:DL))</f>
        <v/>
      </c>
      <c r="Y67" s="255" t="str">
        <f>IF($B67=0,"",_xlfn.XLOOKUP($B67,INPUT_DATA!$CR:$CR,INPUT_DATA!DM:DM))</f>
        <v/>
      </c>
      <c r="Z67" s="1255" t="str">
        <f>IF($B67=0,"",_xlfn.XLOOKUP($B67,INPUT_DATA!$CR:$CR,INPUT_DATA!DN:DN))</f>
        <v/>
      </c>
      <c r="AA67" s="255" t="str">
        <f>IF($B67=0,"",_xlfn.XLOOKUP($B67,INPUT_DATA!$CR:$CR,INPUT_DATA!DO:DO))</f>
        <v/>
      </c>
      <c r="AB67" s="1255" t="str">
        <f>IF($B67=0,"",_xlfn.XLOOKUP($B67,INPUT_DATA!$CR:$CR,INPUT_DATA!DP:DP))</f>
        <v/>
      </c>
      <c r="AC67" s="255" t="str">
        <f>IF($B67=0,"",_xlfn.XLOOKUP($B67,INPUT_DATA!$CR:$CR,INPUT_DATA!DQ:DQ))</f>
        <v/>
      </c>
      <c r="AD67" s="1255" t="str">
        <f>IF($B67=0,"",_xlfn.XLOOKUP($B67,INPUT_DATA!$CR:$CR,INPUT_DATA!DR:DR))</f>
        <v/>
      </c>
    </row>
    <row r="68" spans="2:30">
      <c r="B68" s="1202">
        <f>'02 - Monthly Asset Follow up'!B72</f>
        <v>0</v>
      </c>
      <c r="C68" s="255" t="str">
        <f t="shared" si="2"/>
        <v/>
      </c>
      <c r="D68" s="1255" t="str">
        <f t="shared" si="1"/>
        <v/>
      </c>
      <c r="E68" s="255" t="str">
        <f>IF($B68=0,"",_xlfn.XLOOKUP($B68,INPUT_DATA!$CR:$CR,INPUT_DATA!CS:CS))</f>
        <v/>
      </c>
      <c r="F68" s="1255" t="str">
        <f>IF($B68=0,"",_xlfn.XLOOKUP($B68,INPUT_DATA!$CR:$CR,INPUT_DATA!CT:CT))</f>
        <v/>
      </c>
      <c r="G68" s="255" t="str">
        <f>IF($B68=0,"",_xlfn.XLOOKUP($B68,INPUT_DATA!$CR:$CR,INPUT_DATA!CU:CU))</f>
        <v/>
      </c>
      <c r="H68" s="1255" t="str">
        <f>IF($B68=0,"",_xlfn.XLOOKUP($B68,INPUT_DATA!$CR:$CR,INPUT_DATA!CV:CV))</f>
        <v/>
      </c>
      <c r="I68" s="255" t="str">
        <f>IF($B68=0,"",_xlfn.XLOOKUP($B68,INPUT_DATA!$CR:$CR,INPUT_DATA!CW:CW))</f>
        <v/>
      </c>
      <c r="J68" s="1255" t="str">
        <f>IF($B68=0,"",_xlfn.XLOOKUP($B68,INPUT_DATA!$CR:$CR,INPUT_DATA!CX:CX))</f>
        <v/>
      </c>
      <c r="K68" s="255" t="str">
        <f>IF($B68=0,"",_xlfn.XLOOKUP($B68,INPUT_DATA!$CR:$CR,INPUT_DATA!CY:CY))</f>
        <v/>
      </c>
      <c r="L68" s="1255" t="str">
        <f>IF($B68=0,"",_xlfn.XLOOKUP($B68,INPUT_DATA!$CR:$CR,INPUT_DATA!CZ:CZ))</f>
        <v/>
      </c>
      <c r="M68" s="255" t="str">
        <f>IF($B68=0,"",_xlfn.XLOOKUP($B68,INPUT_DATA!$CR:$CR,INPUT_DATA!DA:DA))</f>
        <v/>
      </c>
      <c r="N68" s="1255" t="str">
        <f>IF($B68=0,"",_xlfn.XLOOKUP($B68,INPUT_DATA!$CR:$CR,INPUT_DATA!DB:DB))</f>
        <v/>
      </c>
      <c r="O68" s="255" t="str">
        <f>IF($B68=0,"",_xlfn.XLOOKUP($B68,INPUT_DATA!$CR:$CR,INPUT_DATA!DC:DC))</f>
        <v/>
      </c>
      <c r="P68" s="1255" t="str">
        <f>IF($B68=0,"",_xlfn.XLOOKUP($B68,INPUT_DATA!$CR:$CR,INPUT_DATA!DD:DD))</f>
        <v/>
      </c>
      <c r="Q68" s="255" t="str">
        <f>IF($B68=0,"",_xlfn.XLOOKUP($B68,INPUT_DATA!$CR:$CR,INPUT_DATA!DE:DE))</f>
        <v/>
      </c>
      <c r="R68" s="1255" t="str">
        <f>IF($B68=0,"",_xlfn.XLOOKUP($B68,INPUT_DATA!$CR:$CR,INPUT_DATA!DF:DF))</f>
        <v/>
      </c>
      <c r="S68" s="255" t="str">
        <f>IF($B68=0,"",_xlfn.XLOOKUP($B68,INPUT_DATA!$CR:$CR,INPUT_DATA!DG:DG))</f>
        <v/>
      </c>
      <c r="T68" s="1255" t="str">
        <f>IF($B68=0,"",_xlfn.XLOOKUP($B68,INPUT_DATA!$CR:$CR,INPUT_DATA!DH:DH))</f>
        <v/>
      </c>
      <c r="U68" s="255" t="str">
        <f>IF($B68=0,"",_xlfn.XLOOKUP($B68,INPUT_DATA!$CR:$CR,INPUT_DATA!DI:DI))</f>
        <v/>
      </c>
      <c r="V68" s="1255" t="str">
        <f>IF($B68=0,"",_xlfn.XLOOKUP($B68,INPUT_DATA!$CR:$CR,INPUT_DATA!DJ:DJ))</f>
        <v/>
      </c>
      <c r="W68" s="255" t="str">
        <f>IF($B68=0,"",_xlfn.XLOOKUP($B68,INPUT_DATA!$CR:$CR,INPUT_DATA!DK:DK))</f>
        <v/>
      </c>
      <c r="X68" s="1255" t="str">
        <f>IF($B68=0,"",_xlfn.XLOOKUP($B68,INPUT_DATA!$CR:$CR,INPUT_DATA!DL:DL))</f>
        <v/>
      </c>
      <c r="Y68" s="255" t="str">
        <f>IF($B68=0,"",_xlfn.XLOOKUP($B68,INPUT_DATA!$CR:$CR,INPUT_DATA!DM:DM))</f>
        <v/>
      </c>
      <c r="Z68" s="1255" t="str">
        <f>IF($B68=0,"",_xlfn.XLOOKUP($B68,INPUT_DATA!$CR:$CR,INPUT_DATA!DN:DN))</f>
        <v/>
      </c>
      <c r="AA68" s="255" t="str">
        <f>IF($B68=0,"",_xlfn.XLOOKUP($B68,INPUT_DATA!$CR:$CR,INPUT_DATA!DO:DO))</f>
        <v/>
      </c>
      <c r="AB68" s="1255" t="str">
        <f>IF($B68=0,"",_xlfn.XLOOKUP($B68,INPUT_DATA!$CR:$CR,INPUT_DATA!DP:DP))</f>
        <v/>
      </c>
      <c r="AC68" s="255" t="str">
        <f>IF($B68=0,"",_xlfn.XLOOKUP($B68,INPUT_DATA!$CR:$CR,INPUT_DATA!DQ:DQ))</f>
        <v/>
      </c>
      <c r="AD68" s="1255" t="str">
        <f>IF($B68=0,"",_xlfn.XLOOKUP($B68,INPUT_DATA!$CR:$CR,INPUT_DATA!DR:DR))</f>
        <v/>
      </c>
    </row>
    <row r="69" spans="2:30">
      <c r="B69" s="1202">
        <f>'02 - Monthly Asset Follow up'!B73</f>
        <v>0</v>
      </c>
      <c r="C69" s="255" t="str">
        <f t="shared" si="2"/>
        <v/>
      </c>
      <c r="D69" s="1255" t="str">
        <f t="shared" si="1"/>
        <v/>
      </c>
      <c r="E69" s="255" t="str">
        <f>IF($B69=0,"",_xlfn.XLOOKUP($B69,INPUT_DATA!$CR:$CR,INPUT_DATA!CS:CS))</f>
        <v/>
      </c>
      <c r="F69" s="1255" t="str">
        <f>IF($B69=0,"",_xlfn.XLOOKUP($B69,INPUT_DATA!$CR:$CR,INPUT_DATA!CT:CT))</f>
        <v/>
      </c>
      <c r="G69" s="255" t="str">
        <f>IF($B69=0,"",_xlfn.XLOOKUP($B69,INPUT_DATA!$CR:$CR,INPUT_DATA!CU:CU))</f>
        <v/>
      </c>
      <c r="H69" s="1255" t="str">
        <f>IF($B69=0,"",_xlfn.XLOOKUP($B69,INPUT_DATA!$CR:$CR,INPUT_DATA!CV:CV))</f>
        <v/>
      </c>
      <c r="I69" s="255" t="str">
        <f>IF($B69=0,"",_xlfn.XLOOKUP($B69,INPUT_DATA!$CR:$CR,INPUT_DATA!CW:CW))</f>
        <v/>
      </c>
      <c r="J69" s="1255" t="str">
        <f>IF($B69=0,"",_xlfn.XLOOKUP($B69,INPUT_DATA!$CR:$CR,INPUT_DATA!CX:CX))</f>
        <v/>
      </c>
      <c r="K69" s="255" t="str">
        <f>IF($B69=0,"",_xlfn.XLOOKUP($B69,INPUT_DATA!$CR:$CR,INPUT_DATA!CY:CY))</f>
        <v/>
      </c>
      <c r="L69" s="1255" t="str">
        <f>IF($B69=0,"",_xlfn.XLOOKUP($B69,INPUT_DATA!$CR:$CR,INPUT_DATA!CZ:CZ))</f>
        <v/>
      </c>
      <c r="M69" s="255" t="str">
        <f>IF($B69=0,"",_xlfn.XLOOKUP($B69,INPUT_DATA!$CR:$CR,INPUT_DATA!DA:DA))</f>
        <v/>
      </c>
      <c r="N69" s="1255" t="str">
        <f>IF($B69=0,"",_xlfn.XLOOKUP($B69,INPUT_DATA!$CR:$CR,INPUT_DATA!DB:DB))</f>
        <v/>
      </c>
      <c r="O69" s="255" t="str">
        <f>IF($B69=0,"",_xlfn.XLOOKUP($B69,INPUT_DATA!$CR:$CR,INPUT_DATA!DC:DC))</f>
        <v/>
      </c>
      <c r="P69" s="1255" t="str">
        <f>IF($B69=0,"",_xlfn.XLOOKUP($B69,INPUT_DATA!$CR:$CR,INPUT_DATA!DD:DD))</f>
        <v/>
      </c>
      <c r="Q69" s="255" t="str">
        <f>IF($B69=0,"",_xlfn.XLOOKUP($B69,INPUT_DATA!$CR:$CR,INPUT_DATA!DE:DE))</f>
        <v/>
      </c>
      <c r="R69" s="1255" t="str">
        <f>IF($B69=0,"",_xlfn.XLOOKUP($B69,INPUT_DATA!$CR:$CR,INPUT_DATA!DF:DF))</f>
        <v/>
      </c>
      <c r="S69" s="255" t="str">
        <f>IF($B69=0,"",_xlfn.XLOOKUP($B69,INPUT_DATA!$CR:$CR,INPUT_DATA!DG:DG))</f>
        <v/>
      </c>
      <c r="T69" s="1255" t="str">
        <f>IF($B69=0,"",_xlfn.XLOOKUP($B69,INPUT_DATA!$CR:$CR,INPUT_DATA!DH:DH))</f>
        <v/>
      </c>
      <c r="U69" s="255" t="str">
        <f>IF($B69=0,"",_xlfn.XLOOKUP($B69,INPUT_DATA!$CR:$CR,INPUT_DATA!DI:DI))</f>
        <v/>
      </c>
      <c r="V69" s="1255" t="str">
        <f>IF($B69=0,"",_xlfn.XLOOKUP($B69,INPUT_DATA!$CR:$CR,INPUT_DATA!DJ:DJ))</f>
        <v/>
      </c>
      <c r="W69" s="255" t="str">
        <f>IF($B69=0,"",_xlfn.XLOOKUP($B69,INPUT_DATA!$CR:$CR,INPUT_DATA!DK:DK))</f>
        <v/>
      </c>
      <c r="X69" s="1255" t="str">
        <f>IF($B69=0,"",_xlfn.XLOOKUP($B69,INPUT_DATA!$CR:$CR,INPUT_DATA!DL:DL))</f>
        <v/>
      </c>
      <c r="Y69" s="255" t="str">
        <f>IF($B69=0,"",_xlfn.XLOOKUP($B69,INPUT_DATA!$CR:$CR,INPUT_DATA!DM:DM))</f>
        <v/>
      </c>
      <c r="Z69" s="1255" t="str">
        <f>IF($B69=0,"",_xlfn.XLOOKUP($B69,INPUT_DATA!$CR:$CR,INPUT_DATA!DN:DN))</f>
        <v/>
      </c>
      <c r="AA69" s="255" t="str">
        <f>IF($B69=0,"",_xlfn.XLOOKUP($B69,INPUT_DATA!$CR:$CR,INPUT_DATA!DO:DO))</f>
        <v/>
      </c>
      <c r="AB69" s="1255" t="str">
        <f>IF($B69=0,"",_xlfn.XLOOKUP($B69,INPUT_DATA!$CR:$CR,INPUT_DATA!DP:DP))</f>
        <v/>
      </c>
      <c r="AC69" s="255" t="str">
        <f>IF($B69=0,"",_xlfn.XLOOKUP($B69,INPUT_DATA!$CR:$CR,INPUT_DATA!DQ:DQ))</f>
        <v/>
      </c>
      <c r="AD69" s="1255" t="str">
        <f>IF($B69=0,"",_xlfn.XLOOKUP($B69,INPUT_DATA!$CR:$CR,INPUT_DATA!DR:DR))</f>
        <v/>
      </c>
    </row>
    <row r="70" spans="2:30">
      <c r="B70" s="1202">
        <f>'02 - Monthly Asset Follow up'!B74</f>
        <v>0</v>
      </c>
      <c r="C70" s="255" t="str">
        <f t="shared" si="2"/>
        <v/>
      </c>
      <c r="D70" s="1255" t="str">
        <f t="shared" si="1"/>
        <v/>
      </c>
      <c r="E70" s="255" t="str">
        <f>IF($B70=0,"",_xlfn.XLOOKUP($B70,INPUT_DATA!$CR:$CR,INPUT_DATA!CS:CS))</f>
        <v/>
      </c>
      <c r="F70" s="1255" t="str">
        <f>IF($B70=0,"",_xlfn.XLOOKUP($B70,INPUT_DATA!$CR:$CR,INPUT_DATA!CT:CT))</f>
        <v/>
      </c>
      <c r="G70" s="255" t="str">
        <f>IF($B70=0,"",_xlfn.XLOOKUP($B70,INPUT_DATA!$CR:$CR,INPUT_DATA!CU:CU))</f>
        <v/>
      </c>
      <c r="H70" s="1255" t="str">
        <f>IF($B70=0,"",_xlfn.XLOOKUP($B70,INPUT_DATA!$CR:$CR,INPUT_DATA!CV:CV))</f>
        <v/>
      </c>
      <c r="I70" s="255" t="str">
        <f>IF($B70=0,"",_xlfn.XLOOKUP($B70,INPUT_DATA!$CR:$CR,INPUT_DATA!CW:CW))</f>
        <v/>
      </c>
      <c r="J70" s="1255" t="str">
        <f>IF($B70=0,"",_xlfn.XLOOKUP($B70,INPUT_DATA!$CR:$CR,INPUT_DATA!CX:CX))</f>
        <v/>
      </c>
      <c r="K70" s="255" t="str">
        <f>IF($B70=0,"",_xlfn.XLOOKUP($B70,INPUT_DATA!$CR:$CR,INPUT_DATA!CY:CY))</f>
        <v/>
      </c>
      <c r="L70" s="1255" t="str">
        <f>IF($B70=0,"",_xlfn.XLOOKUP($B70,INPUT_DATA!$CR:$CR,INPUT_DATA!CZ:CZ))</f>
        <v/>
      </c>
      <c r="M70" s="255" t="str">
        <f>IF($B70=0,"",_xlfn.XLOOKUP($B70,INPUT_DATA!$CR:$CR,INPUT_DATA!DA:DA))</f>
        <v/>
      </c>
      <c r="N70" s="1255" t="str">
        <f>IF($B70=0,"",_xlfn.XLOOKUP($B70,INPUT_DATA!$CR:$CR,INPUT_DATA!DB:DB))</f>
        <v/>
      </c>
      <c r="O70" s="255" t="str">
        <f>IF($B70=0,"",_xlfn.XLOOKUP($B70,INPUT_DATA!$CR:$CR,INPUT_DATA!DC:DC))</f>
        <v/>
      </c>
      <c r="P70" s="1255" t="str">
        <f>IF($B70=0,"",_xlfn.XLOOKUP($B70,INPUT_DATA!$CR:$CR,INPUT_DATA!DD:DD))</f>
        <v/>
      </c>
      <c r="Q70" s="255" t="str">
        <f>IF($B70=0,"",_xlfn.XLOOKUP($B70,INPUT_DATA!$CR:$CR,INPUT_DATA!DE:DE))</f>
        <v/>
      </c>
      <c r="R70" s="1255" t="str">
        <f>IF($B70=0,"",_xlfn.XLOOKUP($B70,INPUT_DATA!$CR:$CR,INPUT_DATA!DF:DF))</f>
        <v/>
      </c>
      <c r="S70" s="255" t="str">
        <f>IF($B70=0,"",_xlfn.XLOOKUP($B70,INPUT_DATA!$CR:$CR,INPUT_DATA!DG:DG))</f>
        <v/>
      </c>
      <c r="T70" s="1255" t="str">
        <f>IF($B70=0,"",_xlfn.XLOOKUP($B70,INPUT_DATA!$CR:$CR,INPUT_DATA!DH:DH))</f>
        <v/>
      </c>
      <c r="U70" s="255" t="str">
        <f>IF($B70=0,"",_xlfn.XLOOKUP($B70,INPUT_DATA!$CR:$CR,INPUT_DATA!DI:DI))</f>
        <v/>
      </c>
      <c r="V70" s="1255" t="str">
        <f>IF($B70=0,"",_xlfn.XLOOKUP($B70,INPUT_DATA!$CR:$CR,INPUT_DATA!DJ:DJ))</f>
        <v/>
      </c>
      <c r="W70" s="255" t="str">
        <f>IF($B70=0,"",_xlfn.XLOOKUP($B70,INPUT_DATA!$CR:$CR,INPUT_DATA!DK:DK))</f>
        <v/>
      </c>
      <c r="X70" s="1255" t="str">
        <f>IF($B70=0,"",_xlfn.XLOOKUP($B70,INPUT_DATA!$CR:$CR,INPUT_DATA!DL:DL))</f>
        <v/>
      </c>
      <c r="Y70" s="255" t="str">
        <f>IF($B70=0,"",_xlfn.XLOOKUP($B70,INPUT_DATA!$CR:$CR,INPUT_DATA!DM:DM))</f>
        <v/>
      </c>
      <c r="Z70" s="1255" t="str">
        <f>IF($B70=0,"",_xlfn.XLOOKUP($B70,INPUT_DATA!$CR:$CR,INPUT_DATA!DN:DN))</f>
        <v/>
      </c>
      <c r="AA70" s="255" t="str">
        <f>IF($B70=0,"",_xlfn.XLOOKUP($B70,INPUT_DATA!$CR:$CR,INPUT_DATA!DO:DO))</f>
        <v/>
      </c>
      <c r="AB70" s="1255" t="str">
        <f>IF($B70=0,"",_xlfn.XLOOKUP($B70,INPUT_DATA!$CR:$CR,INPUT_DATA!DP:DP))</f>
        <v/>
      </c>
      <c r="AC70" s="255" t="str">
        <f>IF($B70=0,"",_xlfn.XLOOKUP($B70,INPUT_DATA!$CR:$CR,INPUT_DATA!DQ:DQ))</f>
        <v/>
      </c>
      <c r="AD70" s="1255" t="str">
        <f>IF($B70=0,"",_xlfn.XLOOKUP($B70,INPUT_DATA!$CR:$CR,INPUT_DATA!DR:DR))</f>
        <v/>
      </c>
    </row>
    <row r="71" spans="2:30">
      <c r="B71" s="1202">
        <f>'02 - Monthly Asset Follow up'!B75</f>
        <v>0</v>
      </c>
      <c r="C71" s="255" t="str">
        <f t="shared" si="2"/>
        <v/>
      </c>
      <c r="D71" s="1255" t="str">
        <f t="shared" si="1"/>
        <v/>
      </c>
      <c r="E71" s="255" t="str">
        <f>IF($B71=0,"",_xlfn.XLOOKUP($B71,INPUT_DATA!$CR:$CR,INPUT_DATA!CS:CS))</f>
        <v/>
      </c>
      <c r="F71" s="1255" t="str">
        <f>IF($B71=0,"",_xlfn.XLOOKUP($B71,INPUT_DATA!$CR:$CR,INPUT_DATA!CT:CT))</f>
        <v/>
      </c>
      <c r="G71" s="255" t="str">
        <f>IF($B71=0,"",_xlfn.XLOOKUP($B71,INPUT_DATA!$CR:$CR,INPUT_DATA!CU:CU))</f>
        <v/>
      </c>
      <c r="H71" s="1255" t="str">
        <f>IF($B71=0,"",_xlfn.XLOOKUP($B71,INPUT_DATA!$CR:$CR,INPUT_DATA!CV:CV))</f>
        <v/>
      </c>
      <c r="I71" s="255" t="str">
        <f>IF($B71=0,"",_xlfn.XLOOKUP($B71,INPUT_DATA!$CR:$CR,INPUT_DATA!CW:CW))</f>
        <v/>
      </c>
      <c r="J71" s="1255" t="str">
        <f>IF($B71=0,"",_xlfn.XLOOKUP($B71,INPUT_DATA!$CR:$CR,INPUT_DATA!CX:CX))</f>
        <v/>
      </c>
      <c r="K71" s="255" t="str">
        <f>IF($B71=0,"",_xlfn.XLOOKUP($B71,INPUT_DATA!$CR:$CR,INPUT_DATA!CY:CY))</f>
        <v/>
      </c>
      <c r="L71" s="1255" t="str">
        <f>IF($B71=0,"",_xlfn.XLOOKUP($B71,INPUT_DATA!$CR:$CR,INPUT_DATA!CZ:CZ))</f>
        <v/>
      </c>
      <c r="M71" s="255" t="str">
        <f>IF($B71=0,"",_xlfn.XLOOKUP($B71,INPUT_DATA!$CR:$CR,INPUT_DATA!DA:DA))</f>
        <v/>
      </c>
      <c r="N71" s="1255" t="str">
        <f>IF($B71=0,"",_xlfn.XLOOKUP($B71,INPUT_DATA!$CR:$CR,INPUT_DATA!DB:DB))</f>
        <v/>
      </c>
      <c r="O71" s="255" t="str">
        <f>IF($B71=0,"",_xlfn.XLOOKUP($B71,INPUT_DATA!$CR:$CR,INPUT_DATA!DC:DC))</f>
        <v/>
      </c>
      <c r="P71" s="1255" t="str">
        <f>IF($B71=0,"",_xlfn.XLOOKUP($B71,INPUT_DATA!$CR:$CR,INPUT_DATA!DD:DD))</f>
        <v/>
      </c>
      <c r="Q71" s="255" t="str">
        <f>IF($B71=0,"",_xlfn.XLOOKUP($B71,INPUT_DATA!$CR:$CR,INPUT_DATA!DE:DE))</f>
        <v/>
      </c>
      <c r="R71" s="1255" t="str">
        <f>IF($B71=0,"",_xlfn.XLOOKUP($B71,INPUT_DATA!$CR:$CR,INPUT_DATA!DF:DF))</f>
        <v/>
      </c>
      <c r="S71" s="255" t="str">
        <f>IF($B71=0,"",_xlfn.XLOOKUP($B71,INPUT_DATA!$CR:$CR,INPUT_DATA!DG:DG))</f>
        <v/>
      </c>
      <c r="T71" s="1255" t="str">
        <f>IF($B71=0,"",_xlfn.XLOOKUP($B71,INPUT_DATA!$CR:$CR,INPUT_DATA!DH:DH))</f>
        <v/>
      </c>
      <c r="U71" s="255" t="str">
        <f>IF($B71=0,"",_xlfn.XLOOKUP($B71,INPUT_DATA!$CR:$CR,INPUT_DATA!DI:DI))</f>
        <v/>
      </c>
      <c r="V71" s="1255" t="str">
        <f>IF($B71=0,"",_xlfn.XLOOKUP($B71,INPUT_DATA!$CR:$CR,INPUT_DATA!DJ:DJ))</f>
        <v/>
      </c>
      <c r="W71" s="255" t="str">
        <f>IF($B71=0,"",_xlfn.XLOOKUP($B71,INPUT_DATA!$CR:$CR,INPUT_DATA!DK:DK))</f>
        <v/>
      </c>
      <c r="X71" s="1255" t="str">
        <f>IF($B71=0,"",_xlfn.XLOOKUP($B71,INPUT_DATA!$CR:$CR,INPUT_DATA!DL:DL))</f>
        <v/>
      </c>
      <c r="Y71" s="255" t="str">
        <f>IF($B71=0,"",_xlfn.XLOOKUP($B71,INPUT_DATA!$CR:$CR,INPUT_DATA!DM:DM))</f>
        <v/>
      </c>
      <c r="Z71" s="1255" t="str">
        <f>IF($B71=0,"",_xlfn.XLOOKUP($B71,INPUT_DATA!$CR:$CR,INPUT_DATA!DN:DN))</f>
        <v/>
      </c>
      <c r="AA71" s="255" t="str">
        <f>IF($B71=0,"",_xlfn.XLOOKUP($B71,INPUT_DATA!$CR:$CR,INPUT_DATA!DO:DO))</f>
        <v/>
      </c>
      <c r="AB71" s="1255" t="str">
        <f>IF($B71=0,"",_xlfn.XLOOKUP($B71,INPUT_DATA!$CR:$CR,INPUT_DATA!DP:DP))</f>
        <v/>
      </c>
      <c r="AC71" s="255" t="str">
        <f>IF($B71=0,"",_xlfn.XLOOKUP($B71,INPUT_DATA!$CR:$CR,INPUT_DATA!DQ:DQ))</f>
        <v/>
      </c>
      <c r="AD71" s="1255" t="str">
        <f>IF($B71=0,"",_xlfn.XLOOKUP($B71,INPUT_DATA!$CR:$CR,INPUT_DATA!DR:DR))</f>
        <v/>
      </c>
    </row>
    <row r="72" spans="2:30">
      <c r="B72" s="1257">
        <f>'02 - Monthly Asset Follow up'!B76</f>
        <v>0</v>
      </c>
      <c r="C72" s="255" t="str">
        <f t="shared" si="2"/>
        <v/>
      </c>
      <c r="D72" s="1256" t="str">
        <f t="shared" si="1"/>
        <v/>
      </c>
      <c r="E72" s="1203" t="str">
        <f>IF($B72=0,"",_xlfn.XLOOKUP($B72,INPUT_DATA!$CR:$CR,INPUT_DATA!CS:CS))</f>
        <v/>
      </c>
      <c r="F72" s="1256" t="str">
        <f>IF($B72=0,"",_xlfn.XLOOKUP($B72,INPUT_DATA!$CR:$CR,INPUT_DATA!CT:CT))</f>
        <v/>
      </c>
      <c r="G72" s="1203" t="str">
        <f>IF($B72=0,"",_xlfn.XLOOKUP($B72,INPUT_DATA!$CR:$CR,INPUT_DATA!CU:CU))</f>
        <v/>
      </c>
      <c r="H72" s="1256" t="str">
        <f>IF($B72=0,"",_xlfn.XLOOKUP($B72,INPUT_DATA!$CR:$CR,INPUT_DATA!CV:CV))</f>
        <v/>
      </c>
      <c r="I72" s="1203" t="str">
        <f>IF($B72=0,"",_xlfn.XLOOKUP($B72,INPUT_DATA!$CR:$CR,INPUT_DATA!CW:CW))</f>
        <v/>
      </c>
      <c r="J72" s="1256" t="str">
        <f>IF($B72=0,"",_xlfn.XLOOKUP($B72,INPUT_DATA!$CR:$CR,INPUT_DATA!CX:CX))</f>
        <v/>
      </c>
      <c r="K72" s="1203" t="str">
        <f>IF($B72=0,"",_xlfn.XLOOKUP($B72,INPUT_DATA!$CR:$CR,INPUT_DATA!CY:CY))</f>
        <v/>
      </c>
      <c r="L72" s="1256" t="str">
        <f>IF($B72=0,"",_xlfn.XLOOKUP($B72,INPUT_DATA!$CR:$CR,INPUT_DATA!CZ:CZ))</f>
        <v/>
      </c>
      <c r="M72" s="1203" t="str">
        <f>IF($B72=0,"",_xlfn.XLOOKUP($B72,INPUT_DATA!$CR:$CR,INPUT_DATA!DA:DA))</f>
        <v/>
      </c>
      <c r="N72" s="1256" t="str">
        <f>IF($B72=0,"",_xlfn.XLOOKUP($B72,INPUT_DATA!$CR:$CR,INPUT_DATA!DB:DB))</f>
        <v/>
      </c>
      <c r="O72" s="1203" t="str">
        <f>IF($B72=0,"",_xlfn.XLOOKUP($B72,INPUT_DATA!$CR:$CR,INPUT_DATA!DC:DC))</f>
        <v/>
      </c>
      <c r="P72" s="1256" t="str">
        <f>IF($B72=0,"",_xlfn.XLOOKUP($B72,INPUT_DATA!$CR:$CR,INPUT_DATA!DD:DD))</f>
        <v/>
      </c>
      <c r="Q72" s="1203" t="str">
        <f>IF($B72=0,"",_xlfn.XLOOKUP($B72,INPUT_DATA!$CR:$CR,INPUT_DATA!DE:DE))</f>
        <v/>
      </c>
      <c r="R72" s="1256" t="str">
        <f>IF($B72=0,"",_xlfn.XLOOKUP($B72,INPUT_DATA!$CR:$CR,INPUT_DATA!DF:DF))</f>
        <v/>
      </c>
      <c r="S72" s="1203" t="str">
        <f>IF($B72=0,"",_xlfn.XLOOKUP($B72,INPUT_DATA!$CR:$CR,INPUT_DATA!DG:DG))</f>
        <v/>
      </c>
      <c r="T72" s="1256" t="str">
        <f>IF($B72=0,"",_xlfn.XLOOKUP($B72,INPUT_DATA!$CR:$CR,INPUT_DATA!DH:DH))</f>
        <v/>
      </c>
      <c r="U72" s="1203" t="str">
        <f>IF($B72=0,"",_xlfn.XLOOKUP($B72,INPUT_DATA!$CR:$CR,INPUT_DATA!DI:DI))</f>
        <v/>
      </c>
      <c r="V72" s="1256" t="str">
        <f>IF($B72=0,"",_xlfn.XLOOKUP($B72,INPUT_DATA!$CR:$CR,INPUT_DATA!DJ:DJ))</f>
        <v/>
      </c>
      <c r="W72" s="1203" t="str">
        <f>IF($B72=0,"",_xlfn.XLOOKUP($B72,INPUT_DATA!$CR:$CR,INPUT_DATA!DK:DK))</f>
        <v/>
      </c>
      <c r="X72" s="1256" t="str">
        <f>IF($B72=0,"",_xlfn.XLOOKUP($B72,INPUT_DATA!$CR:$CR,INPUT_DATA!DL:DL))</f>
        <v/>
      </c>
      <c r="Y72" s="1203" t="str">
        <f>IF($B72=0,"",_xlfn.XLOOKUP($B72,INPUT_DATA!$CR:$CR,INPUT_DATA!DM:DM))</f>
        <v/>
      </c>
      <c r="Z72" s="1256" t="str">
        <f>IF($B72=0,"",_xlfn.XLOOKUP($B72,INPUT_DATA!$CR:$CR,INPUT_DATA!DN:DN))</f>
        <v/>
      </c>
      <c r="AA72" s="1203" t="str">
        <f>IF($B72=0,"",_xlfn.XLOOKUP($B72,INPUT_DATA!$CR:$CR,INPUT_DATA!DO:DO))</f>
        <v/>
      </c>
      <c r="AB72" s="1256" t="str">
        <f>IF($B72=0,"",_xlfn.XLOOKUP($B72,INPUT_DATA!$CR:$CR,INPUT_DATA!DP:DP))</f>
        <v/>
      </c>
      <c r="AC72" s="1203" t="str">
        <f>IF($B72=0,"",_xlfn.XLOOKUP($B72,INPUT_DATA!$CR:$CR,INPUT_DATA!DQ:DQ))</f>
        <v/>
      </c>
      <c r="AD72" s="1256" t="str">
        <f>IF($B72=0,"",_xlfn.XLOOKUP($B72,INPUT_DATA!$CR:$CR,INPUT_DATA!DR:DR))</f>
        <v/>
      </c>
    </row>
  </sheetData>
  <mergeCells count="4">
    <mergeCell ref="B11:B12"/>
    <mergeCell ref="C11:C12"/>
    <mergeCell ref="E11:AD11"/>
    <mergeCell ref="D11:D12"/>
  </mergeCells>
  <conditionalFormatting sqref="B12:B72">
    <cfRule type="cellIs" dxfId="52" priority="1" operator="lessThanOrEqual">
      <formula>0</formula>
    </cfRule>
  </conditionalFormatting>
  <pageMargins left="0.7" right="0.7" top="0.75" bottom="0.75" header="0.3" footer="0.3"/>
  <pageSetup paperSize="9" scale="5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8F0A6-C012-420F-92DF-1B4D9EC13556}">
  <sheetPr codeName="Sheet9">
    <tabColor theme="9" tint="0.59999389629810485"/>
  </sheetPr>
  <dimension ref="A1:L72"/>
  <sheetViews>
    <sheetView showGridLines="0" zoomScale="85" zoomScaleNormal="85" workbookViewId="0">
      <selection activeCell="B11" sqref="B11"/>
    </sheetView>
  </sheetViews>
  <sheetFormatPr defaultColWidth="10.85546875" defaultRowHeight="15"/>
  <cols>
    <col min="1" max="1" width="4.42578125" style="36" customWidth="1"/>
    <col min="2" max="2" width="23" style="36" customWidth="1"/>
    <col min="3" max="7" width="29.5703125" style="36" customWidth="1"/>
    <col min="8" max="8" width="35" style="36" customWidth="1"/>
    <col min="9" max="9" width="3.5703125" style="36" customWidth="1"/>
    <col min="10" max="16384" width="10.85546875" style="36"/>
  </cols>
  <sheetData>
    <row r="1" spans="1:12">
      <c r="A1" s="35"/>
      <c r="B1" s="35"/>
      <c r="C1" s="35"/>
      <c r="D1" s="35"/>
      <c r="E1" s="35"/>
      <c r="F1" s="35"/>
      <c r="G1" s="35"/>
      <c r="H1" s="35"/>
      <c r="I1" s="35"/>
      <c r="J1" s="35"/>
      <c r="K1" s="35"/>
    </row>
    <row r="2" spans="1:12">
      <c r="A2" s="35"/>
      <c r="B2" s="37"/>
      <c r="C2" s="37"/>
      <c r="D2" s="37"/>
      <c r="E2" s="37"/>
      <c r="F2" s="241"/>
      <c r="G2" s="241"/>
      <c r="H2" s="241"/>
      <c r="I2" s="37"/>
      <c r="J2" s="37"/>
      <c r="K2" s="37"/>
    </row>
    <row r="3" spans="1:12" ht="14.45" customHeight="1">
      <c r="A3" s="35"/>
      <c r="B3" s="37"/>
      <c r="C3" s="37"/>
      <c r="D3" s="37"/>
      <c r="E3" s="249"/>
      <c r="F3" s="256"/>
      <c r="G3" s="1213" t="s">
        <v>99</v>
      </c>
      <c r="H3" s="1213">
        <f>'00 - Cover'!$F$17</f>
        <v>46265</v>
      </c>
      <c r="I3" s="39"/>
      <c r="J3" s="39"/>
      <c r="K3" s="39"/>
    </row>
    <row r="4" spans="1:12" ht="14.45" customHeight="1">
      <c r="A4" s="35"/>
      <c r="B4" s="37"/>
      <c r="C4" s="37"/>
      <c r="D4" s="37"/>
      <c r="E4" s="249"/>
      <c r="F4" s="256"/>
      <c r="G4" s="1213" t="s">
        <v>4</v>
      </c>
      <c r="H4" s="1213">
        <f>'00 - Cover'!$F$19</f>
        <v>46286</v>
      </c>
      <c r="I4" s="39"/>
      <c r="J4" s="39"/>
      <c r="K4" s="39"/>
    </row>
    <row r="5" spans="1:12" ht="14.45" customHeight="1">
      <c r="A5" s="35"/>
      <c r="B5" s="37"/>
      <c r="C5" s="37"/>
      <c r="D5" s="37"/>
      <c r="E5" s="249"/>
      <c r="F5" s="256"/>
      <c r="G5" s="1213" t="s">
        <v>5</v>
      </c>
      <c r="H5" s="1213">
        <f>'00 - Cover'!$F$20</f>
        <v>46293</v>
      </c>
      <c r="I5" s="39"/>
      <c r="J5" s="39"/>
      <c r="K5" s="39"/>
    </row>
    <row r="6" spans="1:12" ht="14.45" customHeight="1">
      <c r="A6" s="35"/>
      <c r="B6" s="37"/>
      <c r="C6" s="37"/>
      <c r="D6" s="37"/>
      <c r="E6" s="249"/>
      <c r="F6" s="256"/>
      <c r="G6" s="82"/>
      <c r="H6" s="257"/>
      <c r="I6" s="37"/>
      <c r="J6" s="37"/>
      <c r="K6" s="37"/>
    </row>
    <row r="7" spans="1:12">
      <c r="A7" s="35"/>
      <c r="B7" s="37"/>
      <c r="C7" s="37"/>
      <c r="D7" s="37"/>
      <c r="E7" s="37"/>
      <c r="F7" s="37"/>
      <c r="G7" s="37"/>
      <c r="H7" s="37"/>
      <c r="I7" s="37"/>
      <c r="J7" s="37"/>
      <c r="K7" s="37"/>
      <c r="L7" s="37"/>
    </row>
    <row r="8" spans="1:12">
      <c r="A8" s="229"/>
      <c r="J8" s="37"/>
      <c r="K8" s="37"/>
      <c r="L8" s="37"/>
    </row>
    <row r="9" spans="1:12" ht="15.75">
      <c r="B9" s="1765" t="s">
        <v>2002</v>
      </c>
      <c r="C9" s="44"/>
      <c r="D9" s="45"/>
      <c r="E9" s="45"/>
      <c r="F9" s="45"/>
      <c r="G9" s="45"/>
      <c r="H9" s="45"/>
      <c r="I9" s="45"/>
      <c r="J9" s="37"/>
      <c r="K9" s="37"/>
      <c r="L9" s="37"/>
    </row>
    <row r="10" spans="1:12" ht="15.75" thickBot="1">
      <c r="J10" s="37"/>
      <c r="K10" s="37"/>
      <c r="L10" s="37"/>
    </row>
    <row r="11" spans="1:12" ht="55.5" customHeight="1" thickBot="1">
      <c r="A11" s="234"/>
      <c r="B11" s="258" t="s">
        <v>110</v>
      </c>
      <c r="C11" s="259" t="s">
        <v>111</v>
      </c>
      <c r="D11" s="259" t="s">
        <v>112</v>
      </c>
      <c r="E11" s="259" t="s">
        <v>113</v>
      </c>
      <c r="F11" s="259" t="s">
        <v>114</v>
      </c>
      <c r="G11" s="259" t="s">
        <v>115</v>
      </c>
      <c r="H11" s="260" t="s">
        <v>116</v>
      </c>
    </row>
    <row r="12" spans="1:12" ht="15.75" thickTop="1">
      <c r="A12" s="234"/>
      <c r="B12" s="261">
        <f>'02 - Monthly Asset Follow up'!B17</f>
        <v>46265</v>
      </c>
      <c r="C12" s="262">
        <f>IF($B12=0,"",'02 - Monthly Asset Follow up'!D17)</f>
        <v>0</v>
      </c>
      <c r="D12" s="263">
        <f>IF($B12=0,"",IF(D13="",C12,C12+D13))</f>
        <v>12428694752.200001</v>
      </c>
      <c r="E12" s="495">
        <f>'02 - Monthly Asset Follow up'!K17</f>
        <v>1173747.95</v>
      </c>
      <c r="F12" s="263">
        <f>IF($B12=0,"",IF(F13="",E12,E12+F13))</f>
        <v>15696264.110000001</v>
      </c>
      <c r="G12" s="262">
        <f>IF($B12=0,"",'03 - Monthly Collection'!AM13)</f>
        <v>494575.42</v>
      </c>
      <c r="H12" s="264">
        <f>IF($B12=0,"",IF(H13="",G12,G12+H13))</f>
        <v>2400202.6399999997</v>
      </c>
    </row>
    <row r="13" spans="1:12">
      <c r="A13" s="234"/>
      <c r="B13" s="254">
        <f>IF('Historical DATA'!C4="","",'Historical DATA'!C4)</f>
        <v>46234</v>
      </c>
      <c r="C13" s="255">
        <f>IF('Historical DATA'!D4="","",'Historical DATA'!D4)</f>
        <v>0</v>
      </c>
      <c r="D13" s="265">
        <f>IF('Historical DATA'!E4="","",'Historical DATA'!E4)</f>
        <v>12428694752.200001</v>
      </c>
      <c r="E13" s="496">
        <f>IF('Historical DATA'!F4="","",'Historical DATA'!F4)</f>
        <v>1165783.6100000001</v>
      </c>
      <c r="F13" s="265">
        <f>IF('Historical DATA'!G4="","",'Historical DATA'!G4)</f>
        <v>14522516.160000002</v>
      </c>
      <c r="G13" s="255">
        <f>IF('Historical DATA'!H4="","",'Historical DATA'!H4)</f>
        <v>39658.33</v>
      </c>
      <c r="H13" s="266">
        <f>IF('Historical DATA'!I4="","",'Historical DATA'!I4)</f>
        <v>1905627.2199999997</v>
      </c>
    </row>
    <row r="14" spans="1:12">
      <c r="A14" s="234"/>
      <c r="B14" s="254">
        <f>IF('Historical DATA'!C5="","",'Historical DATA'!C5)</f>
        <v>46203</v>
      </c>
      <c r="C14" s="255">
        <f>IF('Historical DATA'!D5="","",'Historical DATA'!D5)</f>
        <v>0</v>
      </c>
      <c r="D14" s="265">
        <f>IF('Historical DATA'!E5="","",'Historical DATA'!E5)</f>
        <v>12428694752.200001</v>
      </c>
      <c r="E14" s="496">
        <f>IF('Historical DATA'!F5="","",'Historical DATA'!F5)</f>
        <v>1114351.0900000001</v>
      </c>
      <c r="F14" s="265">
        <f>IF('Historical DATA'!G5="","",'Historical DATA'!G5)</f>
        <v>13356732.550000003</v>
      </c>
      <c r="G14" s="255">
        <f>IF('Historical DATA'!H5="","",'Historical DATA'!H5)</f>
        <v>57371.880000000005</v>
      </c>
      <c r="H14" s="266">
        <f>IF('Historical DATA'!I5="","",'Historical DATA'!I5)</f>
        <v>1865968.8899999997</v>
      </c>
    </row>
    <row r="15" spans="1:12">
      <c r="B15" s="254">
        <f>IF('Historical DATA'!C6="","",'Historical DATA'!C6)</f>
        <v>46173</v>
      </c>
      <c r="C15" s="255">
        <f>IF('Historical DATA'!D6="","",'Historical DATA'!D6)</f>
        <v>0</v>
      </c>
      <c r="D15" s="265">
        <f>IF('Historical DATA'!E6="","",'Historical DATA'!E6)</f>
        <v>12428694752.200001</v>
      </c>
      <c r="E15" s="496">
        <f>IF('Historical DATA'!F6="","",'Historical DATA'!F6)</f>
        <v>1035980.47</v>
      </c>
      <c r="F15" s="265">
        <f>IF('Historical DATA'!G6="","",'Historical DATA'!G6)</f>
        <v>12242381.460000003</v>
      </c>
      <c r="G15" s="255">
        <f>IF('Historical DATA'!H6="","",'Historical DATA'!H6)</f>
        <v>159095.67000000001</v>
      </c>
      <c r="H15" s="266">
        <f>IF('Historical DATA'!I6="","",'Historical DATA'!I6)</f>
        <v>1808597.0099999998</v>
      </c>
    </row>
    <row r="16" spans="1:12">
      <c r="B16" s="254">
        <f>IF('Historical DATA'!C7="","",'Historical DATA'!C7)</f>
        <v>46142</v>
      </c>
      <c r="C16" s="255">
        <f>IF('Historical DATA'!D7="","",'Historical DATA'!D7)</f>
        <v>0</v>
      </c>
      <c r="D16" s="265">
        <f>IF('Historical DATA'!E7="","",'Historical DATA'!E7)</f>
        <v>12428694752.200001</v>
      </c>
      <c r="E16" s="496">
        <f>IF('Historical DATA'!F7="","",'Historical DATA'!F7)</f>
        <v>644714.96</v>
      </c>
      <c r="F16" s="265">
        <f>IF('Historical DATA'!G7="","",'Historical DATA'!G7)</f>
        <v>11206400.990000002</v>
      </c>
      <c r="G16" s="255">
        <f>IF('Historical DATA'!H7="","",'Historical DATA'!H7)</f>
        <v>2575.1800000000003</v>
      </c>
      <c r="H16" s="266">
        <f>IF('Historical DATA'!I7="","",'Historical DATA'!I7)</f>
        <v>1649501.3399999999</v>
      </c>
    </row>
    <row r="17" spans="2:8">
      <c r="B17" s="254">
        <f>IF('Historical DATA'!C8="","",'Historical DATA'!C8)</f>
        <v>46112</v>
      </c>
      <c r="C17" s="255">
        <f>IF('Historical DATA'!D8="","",'Historical DATA'!D8)</f>
        <v>0</v>
      </c>
      <c r="D17" s="265">
        <f>IF('Historical DATA'!E8="","",'Historical DATA'!E8)</f>
        <v>12428694752.200001</v>
      </c>
      <c r="E17" s="496">
        <f>IF('Historical DATA'!F8="","",'Historical DATA'!F8)</f>
        <v>533922.61</v>
      </c>
      <c r="F17" s="265">
        <f>IF('Historical DATA'!G8="","",'Historical DATA'!G8)</f>
        <v>10561686.030000001</v>
      </c>
      <c r="G17" s="255">
        <f>IF('Historical DATA'!H8="","",'Historical DATA'!H8)</f>
        <v>101335.99</v>
      </c>
      <c r="H17" s="266">
        <f>IF('Historical DATA'!I8="","",'Historical DATA'!I8)</f>
        <v>1646926.16</v>
      </c>
    </row>
    <row r="18" spans="2:8">
      <c r="B18" s="254">
        <f>IF('Historical DATA'!C9="","",'Historical DATA'!C9)</f>
        <v>46081</v>
      </c>
      <c r="C18" s="255">
        <f>IF('Historical DATA'!D9="","",'Historical DATA'!D9)</f>
        <v>0</v>
      </c>
      <c r="D18" s="265">
        <f>IF('Historical DATA'!E9="","",'Historical DATA'!E9)</f>
        <v>12428694752.200001</v>
      </c>
      <c r="E18" s="496">
        <f>IF('Historical DATA'!F9="","",'Historical DATA'!F9)</f>
        <v>340969.13</v>
      </c>
      <c r="F18" s="265">
        <f>IF('Historical DATA'!G9="","",'Historical DATA'!G9)</f>
        <v>10027763.420000002</v>
      </c>
      <c r="G18" s="255">
        <f>IF('Historical DATA'!H9="","",'Historical DATA'!H9)</f>
        <v>164020.23000000001</v>
      </c>
      <c r="H18" s="266">
        <f>IF('Historical DATA'!I9="","",'Historical DATA'!I9)</f>
        <v>1545590.17</v>
      </c>
    </row>
    <row r="19" spans="2:8">
      <c r="B19" s="254">
        <f>IF('Historical DATA'!C10="","",'Historical DATA'!C10)</f>
        <v>46053</v>
      </c>
      <c r="C19" s="255">
        <f>IF('Historical DATA'!D10="","",'Historical DATA'!D10)</f>
        <v>0</v>
      </c>
      <c r="D19" s="265">
        <f>IF('Historical DATA'!E10="","",'Historical DATA'!E10)</f>
        <v>12428694752.200001</v>
      </c>
      <c r="E19" s="496">
        <f>IF('Historical DATA'!F10="","",'Historical DATA'!F10)</f>
        <v>2770700.2</v>
      </c>
      <c r="F19" s="265">
        <f>IF('Historical DATA'!G10="","",'Historical DATA'!G10)</f>
        <v>9686794.290000001</v>
      </c>
      <c r="G19" s="255">
        <f>IF('Historical DATA'!H10="","",'Historical DATA'!H10)</f>
        <v>847684.58000000007</v>
      </c>
      <c r="H19" s="266">
        <f>IF('Historical DATA'!I10="","",'Historical DATA'!I10)</f>
        <v>1381569.94</v>
      </c>
    </row>
    <row r="20" spans="2:8">
      <c r="B20" s="254">
        <f>IF('Historical DATA'!C11="","",'Historical DATA'!C11)</f>
        <v>46022</v>
      </c>
      <c r="C20" s="255">
        <f>IF('Historical DATA'!D11="","",'Historical DATA'!D11)</f>
        <v>0</v>
      </c>
      <c r="D20" s="265">
        <f>IF('Historical DATA'!E11="","",'Historical DATA'!E11)</f>
        <v>12428694752.200001</v>
      </c>
      <c r="E20" s="496">
        <f>IF('Historical DATA'!F11="","",'Historical DATA'!F11)</f>
        <v>998490.2</v>
      </c>
      <c r="F20" s="265">
        <f>IF('Historical DATA'!G11="","",'Historical DATA'!G11)</f>
        <v>6916094.0900000008</v>
      </c>
      <c r="G20" s="255">
        <f>IF('Historical DATA'!H11="","",'Historical DATA'!H11)</f>
        <v>10317.209999999999</v>
      </c>
      <c r="H20" s="266">
        <f>IF('Historical DATA'!I11="","",'Historical DATA'!I11)</f>
        <v>533885.36</v>
      </c>
    </row>
    <row r="21" spans="2:8">
      <c r="B21" s="254">
        <f>IF('Historical DATA'!C12="","",'Historical DATA'!C12)</f>
        <v>45991</v>
      </c>
      <c r="C21" s="255">
        <f>IF('Historical DATA'!D12="","",'Historical DATA'!D12)</f>
        <v>0</v>
      </c>
      <c r="D21" s="265">
        <f>IF('Historical DATA'!E12="","",'Historical DATA'!E12)</f>
        <v>12428694752.200001</v>
      </c>
      <c r="E21" s="496">
        <f>IF('Historical DATA'!F12="","",'Historical DATA'!F12)</f>
        <v>563823.34</v>
      </c>
      <c r="F21" s="265">
        <f>IF('Historical DATA'!G12="","",'Historical DATA'!G12)</f>
        <v>5917603.8900000006</v>
      </c>
      <c r="G21" s="255">
        <f>IF('Historical DATA'!H12="","",'Historical DATA'!H12)</f>
        <v>311624.19</v>
      </c>
      <c r="H21" s="266">
        <f>IF('Historical DATA'!I12="","",'Historical DATA'!I12)</f>
        <v>523568.14999999997</v>
      </c>
    </row>
    <row r="22" spans="2:8">
      <c r="B22" s="254">
        <f>IF('Historical DATA'!C13="","",'Historical DATA'!C13)</f>
        <v>45961</v>
      </c>
      <c r="C22" s="255">
        <f>IF('Historical DATA'!D13="","",'Historical DATA'!D13)</f>
        <v>0</v>
      </c>
      <c r="D22" s="265">
        <f>IF('Historical DATA'!E13="","",'Historical DATA'!E13)</f>
        <v>12428694752.200001</v>
      </c>
      <c r="E22" s="496">
        <f>IF('Historical DATA'!F13="","",'Historical DATA'!F13)</f>
        <v>229091.41</v>
      </c>
      <c r="F22" s="265">
        <f>IF('Historical DATA'!G13="","",'Historical DATA'!G13)</f>
        <v>5353780.5500000007</v>
      </c>
      <c r="G22" s="255">
        <f>IF('Historical DATA'!H13="","",'Historical DATA'!H13)</f>
        <v>1137.19</v>
      </c>
      <c r="H22" s="266">
        <f>IF('Historical DATA'!I13="","",'Historical DATA'!I13)</f>
        <v>211943.95999999996</v>
      </c>
    </row>
    <row r="23" spans="2:8">
      <c r="B23" s="254">
        <f>IF('Historical DATA'!C14="","",'Historical DATA'!C14)</f>
        <v>45930</v>
      </c>
      <c r="C23" s="255">
        <f>IF('Historical DATA'!D14="","",'Historical DATA'!D14)</f>
        <v>4246326267.73</v>
      </c>
      <c r="D23" s="265">
        <f>IF('Historical DATA'!E14="","",'Historical DATA'!E14)</f>
        <v>12428694752.200001</v>
      </c>
      <c r="E23" s="496">
        <f>IF('Historical DATA'!F14="","",'Historical DATA'!F14)</f>
        <v>414679.66</v>
      </c>
      <c r="F23" s="265">
        <f>IF('Historical DATA'!G14="","",'Historical DATA'!G14)</f>
        <v>5124689.1400000006</v>
      </c>
      <c r="G23" s="255">
        <f>IF('Historical DATA'!H14="","",'Historical DATA'!H14)</f>
        <v>1788.58</v>
      </c>
      <c r="H23" s="266">
        <f>IF('Historical DATA'!I14="","",'Historical DATA'!I14)</f>
        <v>210806.76999999996</v>
      </c>
    </row>
    <row r="24" spans="2:8">
      <c r="B24" s="254">
        <f>IF('Historical DATA'!C15="","",'Historical DATA'!C15)</f>
        <v>45900</v>
      </c>
      <c r="C24" s="255">
        <f>IF('Historical DATA'!D15="","",'Historical DATA'!D15)</f>
        <v>0</v>
      </c>
      <c r="D24" s="265">
        <f>IF('Historical DATA'!E15="","",'Historical DATA'!E15)</f>
        <v>8182368484.4700003</v>
      </c>
      <c r="E24" s="496">
        <f>IF('Historical DATA'!F15="","",'Historical DATA'!F15)</f>
        <v>325275.99</v>
      </c>
      <c r="F24" s="265">
        <f>IF('Historical DATA'!G15="","",'Historical DATA'!G15)</f>
        <v>4710009.4800000004</v>
      </c>
      <c r="G24" s="255">
        <f>IF('Historical DATA'!H15="","",'Historical DATA'!H15)</f>
        <v>2472.34</v>
      </c>
      <c r="H24" s="266">
        <f>IF('Historical DATA'!I15="","",'Historical DATA'!I15)</f>
        <v>209018.18999999997</v>
      </c>
    </row>
    <row r="25" spans="2:8">
      <c r="B25" s="254">
        <f>IF('Historical DATA'!C16="","",'Historical DATA'!C16)</f>
        <v>45869</v>
      </c>
      <c r="C25" s="255">
        <f>IF('Historical DATA'!D16="","",'Historical DATA'!D16)</f>
        <v>0</v>
      </c>
      <c r="D25" s="265">
        <f>IF('Historical DATA'!E16="","",'Historical DATA'!E16)</f>
        <v>8182368484.4700003</v>
      </c>
      <c r="E25" s="496">
        <f>IF('Historical DATA'!F16="","",'Historical DATA'!F16)</f>
        <v>619098.98</v>
      </c>
      <c r="F25" s="265">
        <f>IF('Historical DATA'!G16="","",'Historical DATA'!G16)</f>
        <v>4384733.49</v>
      </c>
      <c r="G25" s="255">
        <f>IF('Historical DATA'!H16="","",'Historical DATA'!H16)</f>
        <v>5836.2100000000009</v>
      </c>
      <c r="H25" s="266">
        <f>IF('Historical DATA'!I16="","",'Historical DATA'!I16)</f>
        <v>206545.84999999998</v>
      </c>
    </row>
    <row r="26" spans="2:8">
      <c r="B26" s="254">
        <f>IF('Historical DATA'!C17="","",'Historical DATA'!C17)</f>
        <v>45838</v>
      </c>
      <c r="C26" s="255">
        <f>IF('Historical DATA'!D17="","",'Historical DATA'!D17)</f>
        <v>0</v>
      </c>
      <c r="D26" s="265">
        <f>IF('Historical DATA'!E17="","",'Historical DATA'!E17)</f>
        <v>8182368484.4700003</v>
      </c>
      <c r="E26" s="496">
        <f>IF('Historical DATA'!F17="","",'Historical DATA'!F17)</f>
        <v>183346.71</v>
      </c>
      <c r="F26" s="265">
        <f>IF('Historical DATA'!G17="","",'Historical DATA'!G17)</f>
        <v>3765634.51</v>
      </c>
      <c r="G26" s="255">
        <f>IF('Historical DATA'!H17="","",'Historical DATA'!H17)</f>
        <v>8765.27</v>
      </c>
      <c r="H26" s="266">
        <f>IF('Historical DATA'!I17="","",'Historical DATA'!I17)</f>
        <v>200709.63999999998</v>
      </c>
    </row>
    <row r="27" spans="2:8">
      <c r="B27" s="254">
        <f>IF('Historical DATA'!C18="","",'Historical DATA'!C18)</f>
        <v>45808</v>
      </c>
      <c r="C27" s="255">
        <f>IF('Historical DATA'!D18="","",'Historical DATA'!D18)</f>
        <v>0</v>
      </c>
      <c r="D27" s="265">
        <f>IF('Historical DATA'!E18="","",'Historical DATA'!E18)</f>
        <v>8182368484.4700003</v>
      </c>
      <c r="E27" s="496">
        <f>IF('Historical DATA'!F18="","",'Historical DATA'!F18)</f>
        <v>723701.24</v>
      </c>
      <c r="F27" s="265">
        <f>IF('Historical DATA'!G18="","",'Historical DATA'!G18)</f>
        <v>3582287.8</v>
      </c>
      <c r="G27" s="255">
        <f>IF('Historical DATA'!H18="","",'Historical DATA'!H18)</f>
        <v>14058.619999999999</v>
      </c>
      <c r="H27" s="266">
        <f>IF('Historical DATA'!I18="","",'Historical DATA'!I18)</f>
        <v>191944.37</v>
      </c>
    </row>
    <row r="28" spans="2:8">
      <c r="B28" s="254">
        <f>IF('Historical DATA'!C19="","",'Historical DATA'!C19)</f>
        <v>45777</v>
      </c>
      <c r="C28" s="255">
        <f>IF('Historical DATA'!D19="","",'Historical DATA'!D19)</f>
        <v>0</v>
      </c>
      <c r="D28" s="265">
        <f>IF('Historical DATA'!E19="","",'Historical DATA'!E19)</f>
        <v>8182368484.4700003</v>
      </c>
      <c r="E28" s="496">
        <f>IF('Historical DATA'!F19="","",'Historical DATA'!F19)</f>
        <v>1236920.96</v>
      </c>
      <c r="F28" s="265">
        <f>IF('Historical DATA'!G19="","",'Historical DATA'!G19)</f>
        <v>2858586.56</v>
      </c>
      <c r="G28" s="255">
        <f>IF('Historical DATA'!H19="","",'Historical DATA'!H19)</f>
        <v>5807.5</v>
      </c>
      <c r="H28" s="266">
        <f>IF('Historical DATA'!I19="","",'Historical DATA'!I19)</f>
        <v>177885.75</v>
      </c>
    </row>
    <row r="29" spans="2:8">
      <c r="B29" s="254">
        <f>IF('Historical DATA'!C20="","",'Historical DATA'!C20)</f>
        <v>45747</v>
      </c>
      <c r="C29" s="255">
        <f>IF('Historical DATA'!D20="","",'Historical DATA'!D20)</f>
        <v>0</v>
      </c>
      <c r="D29" s="265">
        <f>IF('Historical DATA'!E20="","",'Historical DATA'!E20)</f>
        <v>8182368484.4700003</v>
      </c>
      <c r="E29" s="496">
        <f>IF('Historical DATA'!F20="","",'Historical DATA'!F20)</f>
        <v>394532.89</v>
      </c>
      <c r="F29" s="265">
        <f>IF('Historical DATA'!G20="","",'Historical DATA'!G20)</f>
        <v>1621665.6</v>
      </c>
      <c r="G29" s="255">
        <f>IF('Historical DATA'!H20="","",'Historical DATA'!H20)</f>
        <v>115581.97</v>
      </c>
      <c r="H29" s="266">
        <f>IF('Historical DATA'!I20="","",'Historical DATA'!I20)</f>
        <v>172078.25</v>
      </c>
    </row>
    <row r="30" spans="2:8">
      <c r="B30" s="254">
        <f>IF('Historical DATA'!C21="","",'Historical DATA'!C21)</f>
        <v>45716</v>
      </c>
      <c r="C30" s="255">
        <f>IF('Historical DATA'!D21="","",'Historical DATA'!D21)</f>
        <v>0</v>
      </c>
      <c r="D30" s="265">
        <f>IF('Historical DATA'!E21="","",'Historical DATA'!E21)</f>
        <v>8182368484.4700003</v>
      </c>
      <c r="E30" s="496">
        <f>IF('Historical DATA'!F21="","",'Historical DATA'!F21)</f>
        <v>208258.58</v>
      </c>
      <c r="F30" s="265">
        <f>IF('Historical DATA'!G21="","",'Historical DATA'!G21)</f>
        <v>1227132.71</v>
      </c>
      <c r="G30" s="255">
        <f>IF('Historical DATA'!H21="","",'Historical DATA'!H21)</f>
        <v>3590.35</v>
      </c>
      <c r="H30" s="266">
        <f>IF('Historical DATA'!I21="","",'Historical DATA'!I21)</f>
        <v>56496.279999999992</v>
      </c>
    </row>
    <row r="31" spans="2:8">
      <c r="B31" s="254">
        <f>IF('Historical DATA'!C22="","",'Historical DATA'!C22)</f>
        <v>45688</v>
      </c>
      <c r="C31" s="255">
        <f>IF('Historical DATA'!D22="","",'Historical DATA'!D22)</f>
        <v>0</v>
      </c>
      <c r="D31" s="265">
        <f>IF('Historical DATA'!E22="","",'Historical DATA'!E22)</f>
        <v>8182368484.4700003</v>
      </c>
      <c r="E31" s="496">
        <f>IF('Historical DATA'!F22="","",'Historical DATA'!F22)</f>
        <v>411919.03</v>
      </c>
      <c r="F31" s="265">
        <f>IF('Historical DATA'!G22="","",'Historical DATA'!G22)</f>
        <v>1018874.13</v>
      </c>
      <c r="G31" s="255">
        <f>IF('Historical DATA'!H22="","",'Historical DATA'!H22)</f>
        <v>1637.84</v>
      </c>
      <c r="H31" s="266">
        <f>IF('Historical DATA'!I22="","",'Historical DATA'!I22)</f>
        <v>52905.929999999993</v>
      </c>
    </row>
    <row r="32" spans="2:8">
      <c r="B32" s="254">
        <f>IF('Historical DATA'!C23="","",'Historical DATA'!C23)</f>
        <v>45657</v>
      </c>
      <c r="C32" s="255">
        <f>IF('Historical DATA'!D23="","",'Historical DATA'!D23)</f>
        <v>0</v>
      </c>
      <c r="D32" s="265">
        <f>IF('Historical DATA'!E23="","",'Historical DATA'!E23)</f>
        <v>8182368484.4700003</v>
      </c>
      <c r="E32" s="496">
        <f>IF('Historical DATA'!F23="","",'Historical DATA'!F23)</f>
        <v>282412.90999999997</v>
      </c>
      <c r="F32" s="265">
        <f>IF('Historical DATA'!G23="","",'Historical DATA'!G23)</f>
        <v>606955.1</v>
      </c>
      <c r="G32" s="255">
        <f>IF('Historical DATA'!H23="","",'Historical DATA'!H23)</f>
        <v>50914.85</v>
      </c>
      <c r="H32" s="266">
        <f>IF('Historical DATA'!I23="","",'Historical DATA'!I23)</f>
        <v>51268.09</v>
      </c>
    </row>
    <row r="33" spans="2:8">
      <c r="B33" s="254">
        <f>IF('Historical DATA'!C24="","",'Historical DATA'!C24)</f>
        <v>45626</v>
      </c>
      <c r="C33" s="255">
        <f>IF('Historical DATA'!D24="","",'Historical DATA'!D24)</f>
        <v>0</v>
      </c>
      <c r="D33" s="265">
        <f>IF('Historical DATA'!E24="","",'Historical DATA'!E24)</f>
        <v>8182368484.4700003</v>
      </c>
      <c r="E33" s="496">
        <f>IF('Historical DATA'!F24="","",'Historical DATA'!F24)</f>
        <v>259157.33</v>
      </c>
      <c r="F33" s="265">
        <f>IF('Historical DATA'!G24="","",'Historical DATA'!G24)</f>
        <v>324542.19</v>
      </c>
      <c r="G33" s="255">
        <f>IF('Historical DATA'!H24="","",'Historical DATA'!H24)</f>
        <v>-558.57000000000005</v>
      </c>
      <c r="H33" s="266">
        <f>IF('Historical DATA'!I24="","",'Historical DATA'!I24)</f>
        <v>353.2399999999999</v>
      </c>
    </row>
    <row r="34" spans="2:8">
      <c r="B34" s="254">
        <f>IF('Historical DATA'!C25="","",'Historical DATA'!C25)</f>
        <v>45596</v>
      </c>
      <c r="C34" s="255">
        <f>IF('Historical DATA'!D25="","",'Historical DATA'!D25)</f>
        <v>0</v>
      </c>
      <c r="D34" s="265">
        <f>IF('Historical DATA'!E25="","",'Historical DATA'!E25)</f>
        <v>8182368484.4700003</v>
      </c>
      <c r="E34" s="496">
        <f>IF('Historical DATA'!F25="","",'Historical DATA'!F25)</f>
        <v>65384.86</v>
      </c>
      <c r="F34" s="265">
        <f>IF('Historical DATA'!G25="","",'Historical DATA'!G25)</f>
        <v>65384.86</v>
      </c>
      <c r="G34" s="255">
        <f>IF('Historical DATA'!H25="","",'Historical DATA'!H25)</f>
        <v>911.81</v>
      </c>
      <c r="H34" s="266">
        <f>IF('Historical DATA'!I25="","",'Historical DATA'!I25)</f>
        <v>911.81</v>
      </c>
    </row>
    <row r="35" spans="2:8">
      <c r="B35" s="254">
        <f>IF('Historical DATA'!C26="","",'Historical DATA'!C26)</f>
        <v>45565</v>
      </c>
      <c r="C35" s="255">
        <f>IF('Historical DATA'!D26="","",'Historical DATA'!D26)</f>
        <v>8182368484.4700003</v>
      </c>
      <c r="D35" s="265">
        <f>IF('Historical DATA'!E26="","",'Historical DATA'!E26)</f>
        <v>8182368484.4700003</v>
      </c>
      <c r="E35" s="496">
        <f>IF('Historical DATA'!F26="","",'Historical DATA'!F26)</f>
        <v>0</v>
      </c>
      <c r="F35" s="265">
        <f>IF('Historical DATA'!G26="","",'Historical DATA'!G26)</f>
        <v>0</v>
      </c>
      <c r="G35" s="255">
        <f>IF('Historical DATA'!H26="","",'Historical DATA'!H26)</f>
        <v>0</v>
      </c>
      <c r="H35" s="266">
        <f>IF('Historical DATA'!I26="","",'Historical DATA'!I26)</f>
        <v>0</v>
      </c>
    </row>
    <row r="36" spans="2:8">
      <c r="B36" s="254" t="str">
        <f>IF('Historical DATA'!C27="","",'Historical DATA'!C27)</f>
        <v/>
      </c>
      <c r="C36" s="255" t="str">
        <f>IF('Historical DATA'!D27="","",'Historical DATA'!D27)</f>
        <v/>
      </c>
      <c r="D36" s="265" t="str">
        <f>IF('Historical DATA'!E27="","",'Historical DATA'!E27)</f>
        <v/>
      </c>
      <c r="E36" s="496" t="str">
        <f>IF('Historical DATA'!F27="","",'Historical DATA'!F27)</f>
        <v/>
      </c>
      <c r="F36" s="265" t="str">
        <f>IF('Historical DATA'!G27="","",'Historical DATA'!G27)</f>
        <v/>
      </c>
      <c r="G36" s="255" t="str">
        <f>IF('Historical DATA'!H27="","",'Historical DATA'!H27)</f>
        <v/>
      </c>
      <c r="H36" s="266" t="str">
        <f>IF('Historical DATA'!I27="","",'Historical DATA'!I27)</f>
        <v/>
      </c>
    </row>
    <row r="37" spans="2:8">
      <c r="B37" s="254" t="str">
        <f>IF('Historical DATA'!C28="","",'Historical DATA'!C28)</f>
        <v/>
      </c>
      <c r="C37" s="255" t="str">
        <f>IF('Historical DATA'!D28="","",'Historical DATA'!D28)</f>
        <v/>
      </c>
      <c r="D37" s="265" t="str">
        <f>IF('Historical DATA'!E28="","",'Historical DATA'!E28)</f>
        <v/>
      </c>
      <c r="E37" s="496" t="str">
        <f>IF('Historical DATA'!F28="","",'Historical DATA'!F28)</f>
        <v/>
      </c>
      <c r="F37" s="265" t="str">
        <f>IF('Historical DATA'!G28="","",'Historical DATA'!G28)</f>
        <v/>
      </c>
      <c r="G37" s="255" t="str">
        <f>IF('Historical DATA'!H28="","",'Historical DATA'!H28)</f>
        <v/>
      </c>
      <c r="H37" s="266" t="str">
        <f>IF('Historical DATA'!I28="","",'Historical DATA'!I28)</f>
        <v/>
      </c>
    </row>
    <row r="38" spans="2:8">
      <c r="B38" s="254" t="str">
        <f>IF('Historical DATA'!C29="","",'Historical DATA'!C29)</f>
        <v/>
      </c>
      <c r="C38" s="255" t="str">
        <f>IF('Historical DATA'!D29="","",'Historical DATA'!D29)</f>
        <v/>
      </c>
      <c r="D38" s="265" t="str">
        <f>IF('Historical DATA'!E29="","",'Historical DATA'!E29)</f>
        <v/>
      </c>
      <c r="E38" s="496" t="str">
        <f>IF('Historical DATA'!F29="","",'Historical DATA'!F29)</f>
        <v/>
      </c>
      <c r="F38" s="265" t="str">
        <f>IF('Historical DATA'!G29="","",'Historical DATA'!G29)</f>
        <v/>
      </c>
      <c r="G38" s="255" t="str">
        <f>IF('Historical DATA'!H29="","",'Historical DATA'!H29)</f>
        <v/>
      </c>
      <c r="H38" s="266" t="str">
        <f>IF('Historical DATA'!I29="","",'Historical DATA'!I29)</f>
        <v/>
      </c>
    </row>
    <row r="39" spans="2:8">
      <c r="B39" s="254" t="str">
        <f>IF('Historical DATA'!C30="","",'Historical DATA'!C30)</f>
        <v/>
      </c>
      <c r="C39" s="255" t="str">
        <f>IF('Historical DATA'!D30="","",'Historical DATA'!D30)</f>
        <v/>
      </c>
      <c r="D39" s="265" t="str">
        <f>IF('Historical DATA'!E30="","",'Historical DATA'!E30)</f>
        <v/>
      </c>
      <c r="E39" s="496" t="str">
        <f>IF('Historical DATA'!F30="","",'Historical DATA'!F30)</f>
        <v/>
      </c>
      <c r="F39" s="265" t="str">
        <f>IF('Historical DATA'!G30="","",'Historical DATA'!G30)</f>
        <v/>
      </c>
      <c r="G39" s="255" t="str">
        <f>IF('Historical DATA'!H30="","",'Historical DATA'!H30)</f>
        <v/>
      </c>
      <c r="H39" s="266" t="str">
        <f>IF('Historical DATA'!I30="","",'Historical DATA'!I30)</f>
        <v/>
      </c>
    </row>
    <row r="40" spans="2:8">
      <c r="B40" s="254" t="str">
        <f>IF('Historical DATA'!C31="","",'Historical DATA'!C31)</f>
        <v/>
      </c>
      <c r="C40" s="255" t="str">
        <f>IF('Historical DATA'!D31="","",'Historical DATA'!D31)</f>
        <v/>
      </c>
      <c r="D40" s="265" t="str">
        <f>IF('Historical DATA'!E31="","",'Historical DATA'!E31)</f>
        <v/>
      </c>
      <c r="E40" s="496" t="str">
        <f>IF('Historical DATA'!F31="","",'Historical DATA'!F31)</f>
        <v/>
      </c>
      <c r="F40" s="265" t="str">
        <f>IF('Historical DATA'!G31="","",'Historical DATA'!G31)</f>
        <v/>
      </c>
      <c r="G40" s="255" t="str">
        <f>IF('Historical DATA'!H31="","",'Historical DATA'!H31)</f>
        <v/>
      </c>
      <c r="H40" s="266" t="str">
        <f>IF('Historical DATA'!I31="","",'Historical DATA'!I31)</f>
        <v/>
      </c>
    </row>
    <row r="41" spans="2:8">
      <c r="B41" s="254" t="str">
        <f>IF('Historical DATA'!C32="","",'Historical DATA'!C32)</f>
        <v/>
      </c>
      <c r="C41" s="255" t="str">
        <f>IF('Historical DATA'!D32="","",'Historical DATA'!D32)</f>
        <v/>
      </c>
      <c r="D41" s="265" t="str">
        <f>IF('Historical DATA'!E32="","",'Historical DATA'!E32)</f>
        <v/>
      </c>
      <c r="E41" s="496" t="str">
        <f>IF('Historical DATA'!F32="","",'Historical DATA'!F32)</f>
        <v/>
      </c>
      <c r="F41" s="265" t="str">
        <f>IF('Historical DATA'!G32="","",'Historical DATA'!G32)</f>
        <v/>
      </c>
      <c r="G41" s="255" t="str">
        <f>IF('Historical DATA'!H32="","",'Historical DATA'!H32)</f>
        <v/>
      </c>
      <c r="H41" s="266" t="str">
        <f>IF('Historical DATA'!I32="","",'Historical DATA'!I32)</f>
        <v/>
      </c>
    </row>
    <row r="42" spans="2:8">
      <c r="B42" s="254" t="str">
        <f>IF('Historical DATA'!C33="","",'Historical DATA'!C33)</f>
        <v/>
      </c>
      <c r="C42" s="255" t="str">
        <f>IF('Historical DATA'!D33="","",'Historical DATA'!D33)</f>
        <v/>
      </c>
      <c r="D42" s="265" t="str">
        <f>IF('Historical DATA'!E33="","",'Historical DATA'!E33)</f>
        <v/>
      </c>
      <c r="E42" s="496" t="str">
        <f>IF('Historical DATA'!F33="","",'Historical DATA'!F33)</f>
        <v/>
      </c>
      <c r="F42" s="265" t="str">
        <f>IF('Historical DATA'!G33="","",'Historical DATA'!G33)</f>
        <v/>
      </c>
      <c r="G42" s="255" t="str">
        <f>IF('Historical DATA'!H33="","",'Historical DATA'!H33)</f>
        <v/>
      </c>
      <c r="H42" s="266" t="str">
        <f>IF('Historical DATA'!I33="","",'Historical DATA'!I33)</f>
        <v/>
      </c>
    </row>
    <row r="43" spans="2:8">
      <c r="B43" s="254" t="str">
        <f>IF('Historical DATA'!C34="","",'Historical DATA'!C34)</f>
        <v/>
      </c>
      <c r="C43" s="255" t="str">
        <f>IF('Historical DATA'!D34="","",'Historical DATA'!D34)</f>
        <v/>
      </c>
      <c r="D43" s="265" t="str">
        <f>IF('Historical DATA'!E34="","",'Historical DATA'!E34)</f>
        <v/>
      </c>
      <c r="E43" s="496" t="str">
        <f>IF('Historical DATA'!F34="","",'Historical DATA'!F34)</f>
        <v/>
      </c>
      <c r="F43" s="265" t="str">
        <f>IF('Historical DATA'!G34="","",'Historical DATA'!G34)</f>
        <v/>
      </c>
      <c r="G43" s="255" t="str">
        <f>IF('Historical DATA'!H34="","",'Historical DATA'!H34)</f>
        <v/>
      </c>
      <c r="H43" s="266" t="str">
        <f>IF('Historical DATA'!I34="","",'Historical DATA'!I34)</f>
        <v/>
      </c>
    </row>
    <row r="44" spans="2:8">
      <c r="B44" s="254" t="str">
        <f>IF('Historical DATA'!C35="","",'Historical DATA'!C35)</f>
        <v/>
      </c>
      <c r="C44" s="255" t="str">
        <f>IF('Historical DATA'!D35="","",'Historical DATA'!D35)</f>
        <v/>
      </c>
      <c r="D44" s="265" t="str">
        <f>IF('Historical DATA'!E35="","",'Historical DATA'!E35)</f>
        <v/>
      </c>
      <c r="E44" s="496" t="str">
        <f>IF('Historical DATA'!F35="","",'Historical DATA'!F35)</f>
        <v/>
      </c>
      <c r="F44" s="265" t="str">
        <f>IF('Historical DATA'!G35="","",'Historical DATA'!G35)</f>
        <v/>
      </c>
      <c r="G44" s="255" t="str">
        <f>IF('Historical DATA'!H35="","",'Historical DATA'!H35)</f>
        <v/>
      </c>
      <c r="H44" s="266" t="str">
        <f>IF('Historical DATA'!I35="","",'Historical DATA'!I35)</f>
        <v/>
      </c>
    </row>
    <row r="45" spans="2:8">
      <c r="B45" s="254" t="str">
        <f>IF('Historical DATA'!C36="","",'Historical DATA'!C36)</f>
        <v/>
      </c>
      <c r="C45" s="255" t="str">
        <f>IF('Historical DATA'!D36="","",'Historical DATA'!D36)</f>
        <v/>
      </c>
      <c r="D45" s="265" t="str">
        <f>IF('Historical DATA'!E36="","",'Historical DATA'!E36)</f>
        <v/>
      </c>
      <c r="E45" s="496" t="str">
        <f>IF('Historical DATA'!F36="","",'Historical DATA'!F36)</f>
        <v/>
      </c>
      <c r="F45" s="265" t="str">
        <f>IF('Historical DATA'!G36="","",'Historical DATA'!G36)</f>
        <v/>
      </c>
      <c r="G45" s="255" t="str">
        <f>IF('Historical DATA'!H36="","",'Historical DATA'!H36)</f>
        <v/>
      </c>
      <c r="H45" s="266" t="str">
        <f>IF('Historical DATA'!I36="","",'Historical DATA'!I36)</f>
        <v/>
      </c>
    </row>
    <row r="46" spans="2:8">
      <c r="B46" s="254" t="str">
        <f>IF('Historical DATA'!C37="","",'Historical DATA'!C37)</f>
        <v/>
      </c>
      <c r="C46" s="255" t="str">
        <f>IF('Historical DATA'!D37="","",'Historical DATA'!D37)</f>
        <v/>
      </c>
      <c r="D46" s="265" t="str">
        <f>IF('Historical DATA'!E37="","",'Historical DATA'!E37)</f>
        <v/>
      </c>
      <c r="E46" s="496" t="str">
        <f>IF('Historical DATA'!F37="","",'Historical DATA'!F37)</f>
        <v/>
      </c>
      <c r="F46" s="265" t="str">
        <f>IF('Historical DATA'!G37="","",'Historical DATA'!G37)</f>
        <v/>
      </c>
      <c r="G46" s="255" t="str">
        <f>IF('Historical DATA'!H37="","",'Historical DATA'!H37)</f>
        <v/>
      </c>
      <c r="H46" s="266" t="str">
        <f>IF('Historical DATA'!I37="","",'Historical DATA'!I37)</f>
        <v/>
      </c>
    </row>
    <row r="47" spans="2:8">
      <c r="B47" s="254" t="str">
        <f>IF('Historical DATA'!C38="","",'Historical DATA'!C38)</f>
        <v/>
      </c>
      <c r="C47" s="255" t="str">
        <f>IF('Historical DATA'!D38="","",'Historical DATA'!D38)</f>
        <v/>
      </c>
      <c r="D47" s="265" t="str">
        <f>IF('Historical DATA'!E38="","",'Historical DATA'!E38)</f>
        <v/>
      </c>
      <c r="E47" s="496" t="str">
        <f>IF('Historical DATA'!F38="","",'Historical DATA'!F38)</f>
        <v/>
      </c>
      <c r="F47" s="265" t="str">
        <f>IF('Historical DATA'!G38="","",'Historical DATA'!G38)</f>
        <v/>
      </c>
      <c r="G47" s="255" t="str">
        <f>IF('Historical DATA'!H38="","",'Historical DATA'!H38)</f>
        <v/>
      </c>
      <c r="H47" s="266" t="str">
        <f>IF('Historical DATA'!I38="","",'Historical DATA'!I38)</f>
        <v/>
      </c>
    </row>
    <row r="48" spans="2:8">
      <c r="B48" s="254" t="str">
        <f>IF('Historical DATA'!C39="","",'Historical DATA'!C39)</f>
        <v/>
      </c>
      <c r="C48" s="255" t="str">
        <f>IF('Historical DATA'!D39="","",'Historical DATA'!D39)</f>
        <v/>
      </c>
      <c r="D48" s="265" t="str">
        <f>IF('Historical DATA'!E39="","",'Historical DATA'!E39)</f>
        <v/>
      </c>
      <c r="E48" s="496" t="str">
        <f>IF('Historical DATA'!F39="","",'Historical DATA'!F39)</f>
        <v/>
      </c>
      <c r="F48" s="265" t="str">
        <f>IF('Historical DATA'!G39="","",'Historical DATA'!G39)</f>
        <v/>
      </c>
      <c r="G48" s="255" t="str">
        <f>IF('Historical DATA'!H39="","",'Historical DATA'!H39)</f>
        <v/>
      </c>
      <c r="H48" s="266" t="str">
        <f>IF('Historical DATA'!I39="","",'Historical DATA'!I39)</f>
        <v/>
      </c>
    </row>
    <row r="49" spans="2:8">
      <c r="B49" s="254" t="str">
        <f>IF('Historical DATA'!C40="","",'Historical DATA'!C40)</f>
        <v/>
      </c>
      <c r="C49" s="255" t="str">
        <f>IF('Historical DATA'!D40="","",'Historical DATA'!D40)</f>
        <v/>
      </c>
      <c r="D49" s="265" t="str">
        <f>IF('Historical DATA'!E40="","",'Historical DATA'!E40)</f>
        <v/>
      </c>
      <c r="E49" s="496" t="str">
        <f>IF('Historical DATA'!F40="","",'Historical DATA'!F40)</f>
        <v/>
      </c>
      <c r="F49" s="265" t="str">
        <f>IF('Historical DATA'!G40="","",'Historical DATA'!G40)</f>
        <v/>
      </c>
      <c r="G49" s="255" t="str">
        <f>IF('Historical DATA'!H40="","",'Historical DATA'!H40)</f>
        <v/>
      </c>
      <c r="H49" s="266" t="str">
        <f>IF('Historical DATA'!I40="","",'Historical DATA'!I40)</f>
        <v/>
      </c>
    </row>
    <row r="50" spans="2:8">
      <c r="B50" s="254" t="str">
        <f>IF('Historical DATA'!C41="","",'Historical DATA'!C41)</f>
        <v/>
      </c>
      <c r="C50" s="255" t="str">
        <f>IF('Historical DATA'!D41="","",'Historical DATA'!D41)</f>
        <v/>
      </c>
      <c r="D50" s="265" t="str">
        <f>IF('Historical DATA'!E41="","",'Historical DATA'!E41)</f>
        <v/>
      </c>
      <c r="E50" s="496" t="str">
        <f>IF('Historical DATA'!F41="","",'Historical DATA'!F41)</f>
        <v/>
      </c>
      <c r="F50" s="265" t="str">
        <f>IF('Historical DATA'!G41="","",'Historical DATA'!G41)</f>
        <v/>
      </c>
      <c r="G50" s="255" t="str">
        <f>IF('Historical DATA'!H41="","",'Historical DATA'!H41)</f>
        <v/>
      </c>
      <c r="H50" s="266" t="str">
        <f>IF('Historical DATA'!I41="","",'Historical DATA'!I41)</f>
        <v/>
      </c>
    </row>
    <row r="51" spans="2:8">
      <c r="B51" s="254" t="str">
        <f>IF('Historical DATA'!C42="","",'Historical DATA'!C42)</f>
        <v/>
      </c>
      <c r="C51" s="255" t="str">
        <f>IF('Historical DATA'!D42="","",'Historical DATA'!D42)</f>
        <v/>
      </c>
      <c r="D51" s="265" t="str">
        <f>IF('Historical DATA'!E42="","",'Historical DATA'!E42)</f>
        <v/>
      </c>
      <c r="E51" s="496" t="str">
        <f>IF('Historical DATA'!F42="","",'Historical DATA'!F42)</f>
        <v/>
      </c>
      <c r="F51" s="265" t="str">
        <f>IF('Historical DATA'!G42="","",'Historical DATA'!G42)</f>
        <v/>
      </c>
      <c r="G51" s="255" t="str">
        <f>IF('Historical DATA'!H42="","",'Historical DATA'!H42)</f>
        <v/>
      </c>
      <c r="H51" s="266" t="str">
        <f>IF('Historical DATA'!I42="","",'Historical DATA'!I42)</f>
        <v/>
      </c>
    </row>
    <row r="52" spans="2:8">
      <c r="B52" s="254" t="str">
        <f>IF('Historical DATA'!C43="","",'Historical DATA'!C43)</f>
        <v/>
      </c>
      <c r="C52" s="255" t="str">
        <f>IF('Historical DATA'!D43="","",'Historical DATA'!D43)</f>
        <v/>
      </c>
      <c r="D52" s="265" t="str">
        <f>IF('Historical DATA'!E43="","",'Historical DATA'!E43)</f>
        <v/>
      </c>
      <c r="E52" s="496" t="str">
        <f>IF('Historical DATA'!F43="","",'Historical DATA'!F43)</f>
        <v/>
      </c>
      <c r="F52" s="265" t="str">
        <f>IF('Historical DATA'!G43="","",'Historical DATA'!G43)</f>
        <v/>
      </c>
      <c r="G52" s="255" t="str">
        <f>IF('Historical DATA'!H43="","",'Historical DATA'!H43)</f>
        <v/>
      </c>
      <c r="H52" s="266" t="str">
        <f>IF('Historical DATA'!I43="","",'Historical DATA'!I43)</f>
        <v/>
      </c>
    </row>
    <row r="53" spans="2:8">
      <c r="B53" s="254" t="str">
        <f>IF('Historical DATA'!C44="","",'Historical DATA'!C44)</f>
        <v/>
      </c>
      <c r="C53" s="255" t="str">
        <f>IF('Historical DATA'!D44="","",'Historical DATA'!D44)</f>
        <v/>
      </c>
      <c r="D53" s="265" t="str">
        <f>IF('Historical DATA'!E44="","",'Historical DATA'!E44)</f>
        <v/>
      </c>
      <c r="E53" s="496" t="str">
        <f>IF('Historical DATA'!F44="","",'Historical DATA'!F44)</f>
        <v/>
      </c>
      <c r="F53" s="265" t="str">
        <f>IF('Historical DATA'!G44="","",'Historical DATA'!G44)</f>
        <v/>
      </c>
      <c r="G53" s="255" t="str">
        <f>IF('Historical DATA'!H44="","",'Historical DATA'!H44)</f>
        <v/>
      </c>
      <c r="H53" s="266" t="str">
        <f>IF('Historical DATA'!I44="","",'Historical DATA'!I44)</f>
        <v/>
      </c>
    </row>
    <row r="54" spans="2:8">
      <c r="B54" s="254" t="str">
        <f>IF('Historical DATA'!C45="","",'Historical DATA'!C45)</f>
        <v/>
      </c>
      <c r="C54" s="255" t="str">
        <f>IF('Historical DATA'!D45="","",'Historical DATA'!D45)</f>
        <v/>
      </c>
      <c r="D54" s="265" t="str">
        <f>IF('Historical DATA'!E45="","",'Historical DATA'!E45)</f>
        <v/>
      </c>
      <c r="E54" s="496" t="str">
        <f>IF('Historical DATA'!F45="","",'Historical DATA'!F45)</f>
        <v/>
      </c>
      <c r="F54" s="265" t="str">
        <f>IF('Historical DATA'!G45="","",'Historical DATA'!G45)</f>
        <v/>
      </c>
      <c r="G54" s="255" t="str">
        <f>IF('Historical DATA'!H45="","",'Historical DATA'!H45)</f>
        <v/>
      </c>
      <c r="H54" s="266" t="str">
        <f>IF('Historical DATA'!I45="","",'Historical DATA'!I45)</f>
        <v/>
      </c>
    </row>
    <row r="55" spans="2:8">
      <c r="B55" s="254" t="str">
        <f>IF('Historical DATA'!C46="","",'Historical DATA'!C46)</f>
        <v/>
      </c>
      <c r="C55" s="255" t="str">
        <f>IF('Historical DATA'!D46="","",'Historical DATA'!D46)</f>
        <v/>
      </c>
      <c r="D55" s="265" t="str">
        <f>IF('Historical DATA'!E46="","",'Historical DATA'!E46)</f>
        <v/>
      </c>
      <c r="E55" s="496" t="str">
        <f>IF('Historical DATA'!F46="","",'Historical DATA'!F46)</f>
        <v/>
      </c>
      <c r="F55" s="265" t="str">
        <f>IF('Historical DATA'!G46="","",'Historical DATA'!G46)</f>
        <v/>
      </c>
      <c r="G55" s="255" t="str">
        <f>IF('Historical DATA'!H46="","",'Historical DATA'!H46)</f>
        <v/>
      </c>
      <c r="H55" s="266" t="str">
        <f>IF('Historical DATA'!I46="","",'Historical DATA'!I46)</f>
        <v/>
      </c>
    </row>
    <row r="56" spans="2:8">
      <c r="B56" s="254" t="str">
        <f>IF('Historical DATA'!C47="","",'Historical DATA'!C47)</f>
        <v/>
      </c>
      <c r="C56" s="255" t="str">
        <f>IF('Historical DATA'!D47="","",'Historical DATA'!D47)</f>
        <v/>
      </c>
      <c r="D56" s="265" t="str">
        <f>IF('Historical DATA'!E47="","",'Historical DATA'!E47)</f>
        <v/>
      </c>
      <c r="E56" s="496" t="str">
        <f>IF('Historical DATA'!F47="","",'Historical DATA'!F47)</f>
        <v/>
      </c>
      <c r="F56" s="265" t="str">
        <f>IF('Historical DATA'!G47="","",'Historical DATA'!G47)</f>
        <v/>
      </c>
      <c r="G56" s="255" t="str">
        <f>IF('Historical DATA'!H47="","",'Historical DATA'!H47)</f>
        <v/>
      </c>
      <c r="H56" s="266" t="str">
        <f>IF('Historical DATA'!I47="","",'Historical DATA'!I47)</f>
        <v/>
      </c>
    </row>
    <row r="57" spans="2:8">
      <c r="B57" s="254" t="str">
        <f>IF('Historical DATA'!C48="","",'Historical DATA'!C48)</f>
        <v/>
      </c>
      <c r="C57" s="255" t="str">
        <f>IF('Historical DATA'!D48="","",'Historical DATA'!D48)</f>
        <v/>
      </c>
      <c r="D57" s="265" t="str">
        <f>IF('Historical DATA'!E48="","",'Historical DATA'!E48)</f>
        <v/>
      </c>
      <c r="E57" s="496" t="str">
        <f>IF('Historical DATA'!F48="","",'Historical DATA'!F48)</f>
        <v/>
      </c>
      <c r="F57" s="265" t="str">
        <f>IF('Historical DATA'!G48="","",'Historical DATA'!G48)</f>
        <v/>
      </c>
      <c r="G57" s="255" t="str">
        <f>IF('Historical DATA'!H48="","",'Historical DATA'!H48)</f>
        <v/>
      </c>
      <c r="H57" s="266" t="str">
        <f>IF('Historical DATA'!I48="","",'Historical DATA'!I48)</f>
        <v/>
      </c>
    </row>
    <row r="58" spans="2:8">
      <c r="B58" s="254" t="str">
        <f>IF('Historical DATA'!C49="","",'Historical DATA'!C49)</f>
        <v/>
      </c>
      <c r="C58" s="255" t="str">
        <f>IF('Historical DATA'!D49="","",'Historical DATA'!D49)</f>
        <v/>
      </c>
      <c r="D58" s="265" t="str">
        <f>IF('Historical DATA'!E49="","",'Historical DATA'!E49)</f>
        <v/>
      </c>
      <c r="E58" s="496" t="str">
        <f>IF('Historical DATA'!F49="","",'Historical DATA'!F49)</f>
        <v/>
      </c>
      <c r="F58" s="265" t="str">
        <f>IF('Historical DATA'!G49="","",'Historical DATA'!G49)</f>
        <v/>
      </c>
      <c r="G58" s="255" t="str">
        <f>IF('Historical DATA'!H49="","",'Historical DATA'!H49)</f>
        <v/>
      </c>
      <c r="H58" s="266" t="str">
        <f>IF('Historical DATA'!I49="","",'Historical DATA'!I49)</f>
        <v/>
      </c>
    </row>
    <row r="59" spans="2:8">
      <c r="B59" s="254" t="str">
        <f>IF('Historical DATA'!C50="","",'Historical DATA'!C50)</f>
        <v/>
      </c>
      <c r="C59" s="255" t="str">
        <f>IF('Historical DATA'!D50="","",'Historical DATA'!D50)</f>
        <v/>
      </c>
      <c r="D59" s="265" t="str">
        <f>IF('Historical DATA'!E50="","",'Historical DATA'!E50)</f>
        <v/>
      </c>
      <c r="E59" s="496" t="str">
        <f>IF('Historical DATA'!F50="","",'Historical DATA'!F50)</f>
        <v/>
      </c>
      <c r="F59" s="265" t="str">
        <f>IF('Historical DATA'!G50="","",'Historical DATA'!G50)</f>
        <v/>
      </c>
      <c r="G59" s="255" t="str">
        <f>IF('Historical DATA'!H50="","",'Historical DATA'!H50)</f>
        <v/>
      </c>
      <c r="H59" s="266" t="str">
        <f>IF('Historical DATA'!I50="","",'Historical DATA'!I50)</f>
        <v/>
      </c>
    </row>
    <row r="60" spans="2:8">
      <c r="B60" s="254" t="str">
        <f>IF('Historical DATA'!C51="","",'Historical DATA'!C51)</f>
        <v/>
      </c>
      <c r="C60" s="255" t="str">
        <f>IF('Historical DATA'!D51="","",'Historical DATA'!D51)</f>
        <v/>
      </c>
      <c r="D60" s="265" t="str">
        <f>IF('Historical DATA'!E51="","",'Historical DATA'!E51)</f>
        <v/>
      </c>
      <c r="E60" s="496" t="str">
        <f>IF('Historical DATA'!F51="","",'Historical DATA'!F51)</f>
        <v/>
      </c>
      <c r="F60" s="265" t="str">
        <f>IF('Historical DATA'!G51="","",'Historical DATA'!G51)</f>
        <v/>
      </c>
      <c r="G60" s="255" t="str">
        <f>IF('Historical DATA'!H51="","",'Historical DATA'!H51)</f>
        <v/>
      </c>
      <c r="H60" s="266" t="str">
        <f>IF('Historical DATA'!I51="","",'Historical DATA'!I51)</f>
        <v/>
      </c>
    </row>
    <row r="61" spans="2:8">
      <c r="B61" s="254" t="str">
        <f>IF('Historical DATA'!C52="","",'Historical DATA'!C52)</f>
        <v/>
      </c>
      <c r="C61" s="255" t="str">
        <f>IF('Historical DATA'!D52="","",'Historical DATA'!D52)</f>
        <v/>
      </c>
      <c r="D61" s="265" t="str">
        <f>IF('Historical DATA'!E52="","",'Historical DATA'!E52)</f>
        <v/>
      </c>
      <c r="E61" s="496" t="str">
        <f>IF('Historical DATA'!F52="","",'Historical DATA'!F52)</f>
        <v/>
      </c>
      <c r="F61" s="265" t="str">
        <f>IF('Historical DATA'!G52="","",'Historical DATA'!G52)</f>
        <v/>
      </c>
      <c r="G61" s="255" t="str">
        <f>IF('Historical DATA'!H52="","",'Historical DATA'!H52)</f>
        <v/>
      </c>
      <c r="H61" s="266" t="str">
        <f>IF('Historical DATA'!I52="","",'Historical DATA'!I52)</f>
        <v/>
      </c>
    </row>
    <row r="62" spans="2:8">
      <c r="B62" s="254" t="str">
        <f>IF('Historical DATA'!C53="","",'Historical DATA'!C53)</f>
        <v/>
      </c>
      <c r="C62" s="255" t="str">
        <f>IF('Historical DATA'!D53="","",'Historical DATA'!D53)</f>
        <v/>
      </c>
      <c r="D62" s="265" t="str">
        <f>IF('Historical DATA'!E53="","",'Historical DATA'!E53)</f>
        <v/>
      </c>
      <c r="E62" s="496" t="str">
        <f>IF('Historical DATA'!F53="","",'Historical DATA'!F53)</f>
        <v/>
      </c>
      <c r="F62" s="265" t="str">
        <f>IF('Historical DATA'!G53="","",'Historical DATA'!G53)</f>
        <v/>
      </c>
      <c r="G62" s="255" t="str">
        <f>IF('Historical DATA'!H53="","",'Historical DATA'!H53)</f>
        <v/>
      </c>
      <c r="H62" s="266" t="str">
        <f>IF('Historical DATA'!I53="","",'Historical DATA'!I53)</f>
        <v/>
      </c>
    </row>
    <row r="63" spans="2:8">
      <c r="B63" s="254" t="str">
        <f>IF('Historical DATA'!C54="","",'Historical DATA'!C54)</f>
        <v/>
      </c>
      <c r="C63" s="255" t="str">
        <f>IF('Historical DATA'!D54="","",'Historical DATA'!D54)</f>
        <v/>
      </c>
      <c r="D63" s="265" t="str">
        <f>IF('Historical DATA'!E54="","",'Historical DATA'!E54)</f>
        <v/>
      </c>
      <c r="E63" s="496" t="str">
        <f>IF('Historical DATA'!F54="","",'Historical DATA'!F54)</f>
        <v/>
      </c>
      <c r="F63" s="265" t="str">
        <f>IF('Historical DATA'!G54="","",'Historical DATA'!G54)</f>
        <v/>
      </c>
      <c r="G63" s="255" t="str">
        <f>IF('Historical DATA'!H54="","",'Historical DATA'!H54)</f>
        <v/>
      </c>
      <c r="H63" s="266" t="str">
        <f>IF('Historical DATA'!I54="","",'Historical DATA'!I54)</f>
        <v/>
      </c>
    </row>
    <row r="64" spans="2:8">
      <c r="B64" s="254" t="str">
        <f>IF('Historical DATA'!C55="","",'Historical DATA'!C55)</f>
        <v/>
      </c>
      <c r="C64" s="255" t="str">
        <f>IF('Historical DATA'!D55="","",'Historical DATA'!D55)</f>
        <v/>
      </c>
      <c r="D64" s="265" t="str">
        <f>IF('Historical DATA'!E55="","",'Historical DATA'!E55)</f>
        <v/>
      </c>
      <c r="E64" s="496" t="str">
        <f>IF('Historical DATA'!F55="","",'Historical DATA'!F55)</f>
        <v/>
      </c>
      <c r="F64" s="265" t="str">
        <f>IF('Historical DATA'!G55="","",'Historical DATA'!G55)</f>
        <v/>
      </c>
      <c r="G64" s="255" t="str">
        <f>IF('Historical DATA'!H55="","",'Historical DATA'!H55)</f>
        <v/>
      </c>
      <c r="H64" s="266" t="str">
        <f>IF('Historical DATA'!I55="","",'Historical DATA'!I55)</f>
        <v/>
      </c>
    </row>
    <row r="65" spans="2:8">
      <c r="B65" s="254" t="str">
        <f>IF('Historical DATA'!C56="","",'Historical DATA'!C56)</f>
        <v/>
      </c>
      <c r="C65" s="255" t="str">
        <f>IF('Historical DATA'!D56="","",'Historical DATA'!D56)</f>
        <v/>
      </c>
      <c r="D65" s="265" t="str">
        <f>IF('Historical DATA'!E56="","",'Historical DATA'!E56)</f>
        <v/>
      </c>
      <c r="E65" s="496" t="str">
        <f>IF('Historical DATA'!F56="","",'Historical DATA'!F56)</f>
        <v/>
      </c>
      <c r="F65" s="265" t="str">
        <f>IF('Historical DATA'!G56="","",'Historical DATA'!G56)</f>
        <v/>
      </c>
      <c r="G65" s="255" t="str">
        <f>IF('Historical DATA'!H56="","",'Historical DATA'!H56)</f>
        <v/>
      </c>
      <c r="H65" s="266" t="str">
        <f>IF('Historical DATA'!I56="","",'Historical DATA'!I56)</f>
        <v/>
      </c>
    </row>
    <row r="66" spans="2:8">
      <c r="B66" s="254" t="str">
        <f>IF('Historical DATA'!C57="","",'Historical DATA'!C57)</f>
        <v/>
      </c>
      <c r="C66" s="255" t="str">
        <f>IF('Historical DATA'!D57="","",'Historical DATA'!D57)</f>
        <v/>
      </c>
      <c r="D66" s="265" t="str">
        <f>IF('Historical DATA'!E57="","",'Historical DATA'!E57)</f>
        <v/>
      </c>
      <c r="E66" s="496" t="str">
        <f>IF('Historical DATA'!F57="","",'Historical DATA'!F57)</f>
        <v/>
      </c>
      <c r="F66" s="265" t="str">
        <f>IF('Historical DATA'!G57="","",'Historical DATA'!G57)</f>
        <v/>
      </c>
      <c r="G66" s="255" t="str">
        <f>IF('Historical DATA'!H57="","",'Historical DATA'!H57)</f>
        <v/>
      </c>
      <c r="H66" s="266" t="str">
        <f>IF('Historical DATA'!I57="","",'Historical DATA'!I57)</f>
        <v/>
      </c>
    </row>
    <row r="67" spans="2:8">
      <c r="B67" s="254" t="str">
        <f>IF('Historical DATA'!C58="","",'Historical DATA'!C58)</f>
        <v/>
      </c>
      <c r="C67" s="255" t="str">
        <f>IF('Historical DATA'!D58="","",'Historical DATA'!D58)</f>
        <v/>
      </c>
      <c r="D67" s="265" t="str">
        <f>IF('Historical DATA'!E58="","",'Historical DATA'!E58)</f>
        <v/>
      </c>
      <c r="E67" s="496" t="str">
        <f>IF('Historical DATA'!F58="","",'Historical DATA'!F58)</f>
        <v/>
      </c>
      <c r="F67" s="265" t="str">
        <f>IF('Historical DATA'!G58="","",'Historical DATA'!G58)</f>
        <v/>
      </c>
      <c r="G67" s="255" t="str">
        <f>IF('Historical DATA'!H58="","",'Historical DATA'!H58)</f>
        <v/>
      </c>
      <c r="H67" s="266" t="str">
        <f>IF('Historical DATA'!I58="","",'Historical DATA'!I58)</f>
        <v/>
      </c>
    </row>
    <row r="68" spans="2:8">
      <c r="B68" s="254" t="str">
        <f>IF('Historical DATA'!C59="","",'Historical DATA'!C59)</f>
        <v/>
      </c>
      <c r="C68" s="255" t="str">
        <f>IF('Historical DATA'!D59="","",'Historical DATA'!D59)</f>
        <v/>
      </c>
      <c r="D68" s="265" t="str">
        <f>IF('Historical DATA'!E59="","",'Historical DATA'!E59)</f>
        <v/>
      </c>
      <c r="E68" s="496" t="str">
        <f>IF('Historical DATA'!F59="","",'Historical DATA'!F59)</f>
        <v/>
      </c>
      <c r="F68" s="265" t="str">
        <f>IF('Historical DATA'!G59="","",'Historical DATA'!G59)</f>
        <v/>
      </c>
      <c r="G68" s="255" t="str">
        <f>IF('Historical DATA'!H59="","",'Historical DATA'!H59)</f>
        <v/>
      </c>
      <c r="H68" s="266" t="str">
        <f>IF('Historical DATA'!I59="","",'Historical DATA'!I59)</f>
        <v/>
      </c>
    </row>
    <row r="69" spans="2:8">
      <c r="B69" s="254" t="str">
        <f>IF('Historical DATA'!C60="","",'Historical DATA'!C60)</f>
        <v/>
      </c>
      <c r="C69" s="255" t="str">
        <f>IF('Historical DATA'!D60="","",'Historical DATA'!D60)</f>
        <v/>
      </c>
      <c r="D69" s="265" t="str">
        <f>IF('Historical DATA'!E60="","",'Historical DATA'!E60)</f>
        <v/>
      </c>
      <c r="E69" s="496" t="str">
        <f>IF('Historical DATA'!F60="","",'Historical DATA'!F60)</f>
        <v/>
      </c>
      <c r="F69" s="265" t="str">
        <f>IF('Historical DATA'!G60="","",'Historical DATA'!G60)</f>
        <v/>
      </c>
      <c r="G69" s="255" t="str">
        <f>IF('Historical DATA'!H60="","",'Historical DATA'!H60)</f>
        <v/>
      </c>
      <c r="H69" s="266" t="str">
        <f>IF('Historical DATA'!I60="","",'Historical DATA'!I60)</f>
        <v/>
      </c>
    </row>
    <row r="70" spans="2:8">
      <c r="B70" s="254" t="str">
        <f>IF('Historical DATA'!C61="","",'Historical DATA'!C61)</f>
        <v/>
      </c>
      <c r="C70" s="255" t="str">
        <f>IF('Historical DATA'!D61="","",'Historical DATA'!D61)</f>
        <v/>
      </c>
      <c r="D70" s="265" t="str">
        <f>IF('Historical DATA'!E61="","",'Historical DATA'!E61)</f>
        <v/>
      </c>
      <c r="E70" s="496" t="str">
        <f>IF('Historical DATA'!F61="","",'Historical DATA'!F61)</f>
        <v/>
      </c>
      <c r="F70" s="265" t="str">
        <f>IF('Historical DATA'!G61="","",'Historical DATA'!G61)</f>
        <v/>
      </c>
      <c r="G70" s="255" t="str">
        <f>IF('Historical DATA'!H61="","",'Historical DATA'!H61)</f>
        <v/>
      </c>
      <c r="H70" s="266" t="str">
        <f>IF('Historical DATA'!I61="","",'Historical DATA'!I61)</f>
        <v/>
      </c>
    </row>
    <row r="71" spans="2:8">
      <c r="B71" s="254" t="str">
        <f>IF('Historical DATA'!C62="","",'Historical DATA'!C62)</f>
        <v/>
      </c>
      <c r="C71" s="255" t="str">
        <f>IF('Historical DATA'!D62="","",'Historical DATA'!D62)</f>
        <v/>
      </c>
      <c r="D71" s="265" t="str">
        <f>IF('Historical DATA'!E62="","",'Historical DATA'!E62)</f>
        <v/>
      </c>
      <c r="E71" s="496" t="str">
        <f>IF('Historical DATA'!F62="","",'Historical DATA'!F62)</f>
        <v/>
      </c>
      <c r="F71" s="265" t="str">
        <f>IF('Historical DATA'!G62="","",'Historical DATA'!G62)</f>
        <v/>
      </c>
      <c r="G71" s="255" t="str">
        <f>IF('Historical DATA'!H62="","",'Historical DATA'!H62)</f>
        <v/>
      </c>
      <c r="H71" s="266" t="str">
        <f>IF('Historical DATA'!I62="","",'Historical DATA'!I62)</f>
        <v/>
      </c>
    </row>
    <row r="72" spans="2:8">
      <c r="B72" s="254" t="str">
        <f>IF('Historical DATA'!C63="","",'Historical DATA'!C63)</f>
        <v/>
      </c>
      <c r="C72" s="255" t="str">
        <f>IF('Historical DATA'!D63="","",'Historical DATA'!D63)</f>
        <v/>
      </c>
      <c r="D72" s="265" t="str">
        <f>IF('Historical DATA'!E63="","",'Historical DATA'!E63)</f>
        <v/>
      </c>
      <c r="E72" s="496" t="str">
        <f>IF('Historical DATA'!F63="","",'Historical DATA'!F63)</f>
        <v/>
      </c>
      <c r="F72" s="265" t="str">
        <f>IF('Historical DATA'!G63="","",'Historical DATA'!G63)</f>
        <v/>
      </c>
      <c r="G72" s="255" t="str">
        <f>IF('Historical DATA'!H63="","",'Historical DATA'!H63)</f>
        <v/>
      </c>
      <c r="H72" s="266" t="str">
        <f>IF('Historical DATA'!I63="","",'Historical DATA'!I63)</f>
        <v/>
      </c>
    </row>
  </sheetData>
  <conditionalFormatting sqref="B12:B72">
    <cfRule type="cellIs" dxfId="51" priority="1" operator="lessThanOrEqual">
      <formula>0</formula>
    </cfRule>
  </conditionalFormatting>
  <pageMargins left="0.7" right="0.7" top="0.75" bottom="0.75" header="0.3" footer="0.3"/>
  <pageSetup paperSize="9" scale="3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C3A41-8D09-4D2B-B8D8-1B2CF7B10FC9}">
  <sheetPr codeName="Sheet10">
    <tabColor theme="9" tint="0.59999389629810485"/>
  </sheetPr>
  <dimension ref="A1:K84"/>
  <sheetViews>
    <sheetView showGridLines="0" view="pageBreakPreview" topLeftCell="A11" zoomScale="85" zoomScaleNormal="80" zoomScaleSheetLayoutView="85" workbookViewId="0">
      <selection activeCell="B12" sqref="B12"/>
    </sheetView>
  </sheetViews>
  <sheetFormatPr defaultColWidth="10.85546875" defaultRowHeight="15"/>
  <cols>
    <col min="1" max="1" width="4.42578125" style="36" customWidth="1"/>
    <col min="2" max="2" width="23" style="36" customWidth="1"/>
    <col min="3" max="4" width="21.85546875" style="36" customWidth="1"/>
    <col min="5" max="5" width="28.42578125" style="36" customWidth="1"/>
    <col min="6" max="6" width="31.5703125" style="36" customWidth="1"/>
    <col min="7" max="7" width="22.7109375" style="36" customWidth="1"/>
    <col min="8" max="8" width="3.5703125" style="36" customWidth="1"/>
    <col min="9" max="10" width="10.85546875" style="36"/>
    <col min="11" max="11" width="13.5703125" style="36" bestFit="1" customWidth="1"/>
    <col min="12" max="16384" width="10.85546875" style="36"/>
  </cols>
  <sheetData>
    <row r="1" spans="1:11">
      <c r="A1" s="35"/>
      <c r="B1" s="35"/>
      <c r="C1" s="35"/>
      <c r="D1" s="35"/>
      <c r="E1" s="35"/>
      <c r="F1" s="35"/>
      <c r="G1" s="35"/>
    </row>
    <row r="2" spans="1:11">
      <c r="A2" s="35"/>
      <c r="B2" s="37"/>
      <c r="C2" s="37"/>
      <c r="D2" s="37"/>
      <c r="E2" s="37"/>
      <c r="F2" s="37"/>
      <c r="G2" s="37"/>
    </row>
    <row r="3" spans="1:11" ht="14.45" customHeight="1">
      <c r="A3" s="35"/>
      <c r="B3" s="37"/>
      <c r="C3" s="37"/>
      <c r="D3" s="37"/>
      <c r="E3" s="37"/>
      <c r="F3" s="1213" t="s">
        <v>99</v>
      </c>
      <c r="G3" s="1213">
        <f>'00 - Cover'!$F$17</f>
        <v>46265</v>
      </c>
    </row>
    <row r="4" spans="1:11" ht="14.45" customHeight="1">
      <c r="A4" s="35"/>
      <c r="B4" s="37"/>
      <c r="C4" s="37"/>
      <c r="D4" s="37"/>
      <c r="E4" s="37"/>
      <c r="F4" s="1213" t="s">
        <v>4</v>
      </c>
      <c r="G4" s="1213">
        <f>'00 - Cover'!$F$19</f>
        <v>46286</v>
      </c>
    </row>
    <row r="5" spans="1:11" ht="14.45" customHeight="1">
      <c r="A5" s="35"/>
      <c r="B5" s="37"/>
      <c r="C5" s="37"/>
      <c r="D5" s="37"/>
      <c r="E5" s="37"/>
      <c r="F5" s="1213" t="s">
        <v>5</v>
      </c>
      <c r="G5" s="1213">
        <f>'00 - Cover'!$F$20</f>
        <v>46293</v>
      </c>
    </row>
    <row r="6" spans="1:11" ht="14.45" customHeight="1">
      <c r="A6" s="35"/>
      <c r="B6" s="37"/>
      <c r="C6" s="37"/>
      <c r="D6" s="37"/>
      <c r="E6" s="37"/>
      <c r="F6" s="37"/>
      <c r="G6" s="37"/>
    </row>
    <row r="7" spans="1:11">
      <c r="A7" s="35"/>
      <c r="B7" s="37"/>
      <c r="C7" s="37"/>
      <c r="D7" s="37"/>
      <c r="E7" s="37"/>
      <c r="F7" s="37"/>
      <c r="G7" s="37"/>
    </row>
    <row r="8" spans="1:11">
      <c r="A8" s="229"/>
    </row>
    <row r="9" spans="1:11" ht="15.75">
      <c r="B9" s="1961" t="s">
        <v>2003</v>
      </c>
      <c r="C9" s="1962"/>
      <c r="D9" s="1962"/>
      <c r="E9" s="1962"/>
      <c r="F9" s="1962"/>
      <c r="G9" s="1962"/>
    </row>
    <row r="10" spans="1:11" ht="15.75" thickBot="1"/>
    <row r="11" spans="1:11" ht="133.5" customHeight="1" thickBot="1">
      <c r="A11" s="234"/>
      <c r="B11" s="1401" t="str">
        <f>F4</f>
        <v>Calculation Date</v>
      </c>
      <c r="C11" s="267" t="s">
        <v>1879</v>
      </c>
      <c r="D11" s="268" t="s">
        <v>1880</v>
      </c>
      <c r="E11" s="1652" t="s">
        <v>1881</v>
      </c>
      <c r="F11" s="1652" t="s">
        <v>1882</v>
      </c>
      <c r="G11" s="269" t="s">
        <v>1884</v>
      </c>
    </row>
    <row r="12" spans="1:11">
      <c r="A12" s="234"/>
      <c r="B12" s="270">
        <f>G4</f>
        <v>46286</v>
      </c>
      <c r="C12" s="271">
        <f>'11bis - Notes Calculation'!F17</f>
        <v>85431841.200000763</v>
      </c>
      <c r="D12" s="272">
        <f>E12-F12</f>
        <v>92368499.712600753</v>
      </c>
      <c r="E12" s="274">
        <f>'15 - Priority of Payments'!J21</f>
        <v>100628904.99260075</v>
      </c>
      <c r="F12" s="274">
        <f>'15 - Priority of Payments'!J28+'15 - Priority of Payments'!J29+'15 - Priority of Payments'!J30+'15 - Priority of Payments'!J32</f>
        <v>8260405.2800000003</v>
      </c>
      <c r="G12" s="273">
        <f>MAX(C12-D12,0)</f>
        <v>0</v>
      </c>
    </row>
    <row r="13" spans="1:11">
      <c r="A13" s="234"/>
      <c r="B13" s="275">
        <f>IF('Historical DATA'!A4="","",'Historical DATA'!A4)</f>
        <v>46254</v>
      </c>
      <c r="C13" s="276">
        <f>IF('Historical DATA'!J4="","",'Historical DATA'!J4)</f>
        <v>103529112.70000076</v>
      </c>
      <c r="D13" s="277">
        <f>IF('Historical DATA'!K4="","",'Historical DATA'!K4)</f>
        <v>110639876.86020061</v>
      </c>
      <c r="E13" s="279">
        <f>IF('Historical DATA'!L4="","",'Historical DATA'!L4)</f>
        <v>118793211.33020061</v>
      </c>
      <c r="F13" s="279">
        <f>IF('Historical DATA'!M4="","",'Historical DATA'!M4)</f>
        <v>8153334.4699999997</v>
      </c>
      <c r="G13" s="278">
        <f>IF('Historical DATA'!N4="","",'Historical DATA'!N4)</f>
        <v>0</v>
      </c>
    </row>
    <row r="14" spans="1:11">
      <c r="A14" s="234"/>
      <c r="B14" s="275">
        <f>IF('Historical DATA'!A5="","",'Historical DATA'!A5)</f>
        <v>46223</v>
      </c>
      <c r="C14" s="276">
        <f>IF('Historical DATA'!J5="","",'Historical DATA'!J5)</f>
        <v>94905107.11000061</v>
      </c>
      <c r="D14" s="277">
        <f>IF('Historical DATA'!K5="","",'Historical DATA'!K5)</f>
        <v>102719406.31120145</v>
      </c>
      <c r="E14" s="279">
        <f>IF('Historical DATA'!L5="","",'Historical DATA'!L5)</f>
        <v>110368449.09120145</v>
      </c>
      <c r="F14" s="279">
        <f>IF('Historical DATA'!M5="","",'Historical DATA'!M5)</f>
        <v>7649042.7800000012</v>
      </c>
      <c r="G14" s="278">
        <f>IF('Historical DATA'!N5="","",'Historical DATA'!N5)</f>
        <v>0</v>
      </c>
      <c r="H14" s="42"/>
    </row>
    <row r="15" spans="1:11">
      <c r="B15" s="275">
        <f>IF('Historical DATA'!A6="","",'Historical DATA'!A6)</f>
        <v>46195</v>
      </c>
      <c r="C15" s="276">
        <f>IF('Historical DATA'!J6="","",'Historical DATA'!J6)</f>
        <v>84328666.73000145</v>
      </c>
      <c r="D15" s="277">
        <f>IF('Historical DATA'!K6="","",'Historical DATA'!K6)</f>
        <v>90883110.105201691</v>
      </c>
      <c r="E15" s="279">
        <f>IF('Historical DATA'!L6="","",'Historical DATA'!L6)</f>
        <v>99554730.395201683</v>
      </c>
      <c r="F15" s="279">
        <f>IF('Historical DATA'!M6="","",'Historical DATA'!M6)</f>
        <v>8671620.2899999991</v>
      </c>
      <c r="G15" s="278">
        <f>IF('Historical DATA'!N6="","",'Historical DATA'!N6)</f>
        <v>0</v>
      </c>
      <c r="K15" s="42"/>
    </row>
    <row r="16" spans="1:11">
      <c r="B16" s="275">
        <f>IF('Historical DATA'!A7="","",'Historical DATA'!A7)</f>
        <v>46161</v>
      </c>
      <c r="C16" s="276">
        <f>IF('Historical DATA'!J7="","",'Historical DATA'!J7)</f>
        <v>92791275.990001678</v>
      </c>
      <c r="D16" s="277">
        <f>IF('Historical DATA'!K7="","",'Historical DATA'!K7)</f>
        <v>100118299.84360091</v>
      </c>
      <c r="E16" s="279">
        <f>IF('Historical DATA'!L7="","",'Historical DATA'!L7)</f>
        <v>108376160.90360092</v>
      </c>
      <c r="F16" s="279">
        <f>IF('Historical DATA'!M7="","",'Historical DATA'!M7)</f>
        <v>8257861.0600000005</v>
      </c>
      <c r="G16" s="278">
        <f>IF('Historical DATA'!N7="","",'Historical DATA'!N7)</f>
        <v>0</v>
      </c>
    </row>
    <row r="17" spans="2:7">
      <c r="B17" s="275">
        <f>IF('Historical DATA'!A8="","",'Historical DATA'!A8)</f>
        <v>46132</v>
      </c>
      <c r="C17" s="276">
        <f>IF('Historical DATA'!J8="","",'Historical DATA'!J8)</f>
        <v>121187639.79000092</v>
      </c>
      <c r="D17" s="277">
        <f>IF('Historical DATA'!K8="","",'Historical DATA'!K8)</f>
        <v>128761346.4332011</v>
      </c>
      <c r="E17" s="279">
        <f>IF('Historical DATA'!L8="","",'Historical DATA'!L8)</f>
        <v>137208997.8432011</v>
      </c>
      <c r="F17" s="279">
        <f>IF('Historical DATA'!M8="","",'Historical DATA'!M8)</f>
        <v>8447651.4100000001</v>
      </c>
      <c r="G17" s="278">
        <f>IF('Historical DATA'!N8="","",'Historical DATA'!N8)</f>
        <v>0</v>
      </c>
    </row>
    <row r="18" spans="2:7">
      <c r="B18" s="275">
        <f>IF('Historical DATA'!A9="","",'Historical DATA'!A9)</f>
        <v>46101</v>
      </c>
      <c r="C18" s="276">
        <f>IF('Historical DATA'!J9="","",'Historical DATA'!J9)</f>
        <v>90460441.800001144</v>
      </c>
      <c r="D18" s="277">
        <f>IF('Historical DATA'!K9="","",'Historical DATA'!K9)</f>
        <v>100505450.93920113</v>
      </c>
      <c r="E18" s="279">
        <f>IF('Historical DATA'!L9="","",'Historical DATA'!L9)</f>
        <v>108428645.82920113</v>
      </c>
      <c r="F18" s="279">
        <f>IF('Historical DATA'!M9="","",'Historical DATA'!M9)</f>
        <v>7923194.8900000015</v>
      </c>
      <c r="G18" s="278">
        <f>IF('Historical DATA'!N9="","",'Historical DATA'!N9)</f>
        <v>0</v>
      </c>
    </row>
    <row r="19" spans="2:7">
      <c r="B19" s="275">
        <f>IF('Historical DATA'!A10="","",'Historical DATA'!A10)</f>
        <v>46073</v>
      </c>
      <c r="C19" s="276">
        <f>IF('Historical DATA'!J10="","",'Historical DATA'!J10)</f>
        <v>99140955.050001144</v>
      </c>
      <c r="D19" s="277">
        <f>IF('Historical DATA'!K10="","",'Historical DATA'!K10)</f>
        <v>105747531.43480022</v>
      </c>
      <c r="E19" s="279">
        <f>IF('Historical DATA'!L10="","",'Historical DATA'!L10)</f>
        <v>114339918.71480022</v>
      </c>
      <c r="F19" s="279">
        <f>IF('Historical DATA'!M10="","",'Historical DATA'!M10)</f>
        <v>8592387.2799999993</v>
      </c>
      <c r="G19" s="278">
        <f>IF('Historical DATA'!N10="","",'Historical DATA'!N10)</f>
        <v>0</v>
      </c>
    </row>
    <row r="20" spans="2:7">
      <c r="B20" s="275">
        <f>IF('Historical DATA'!A11="","",'Historical DATA'!A11)</f>
        <v>46042</v>
      </c>
      <c r="C20" s="276">
        <f>IF('Historical DATA'!J11="","",'Historical DATA'!J11)</f>
        <v>96320114.010000229</v>
      </c>
      <c r="D20" s="277">
        <f>IF('Historical DATA'!K11="","",'Historical DATA'!K11)</f>
        <v>103874945.77000016</v>
      </c>
      <c r="E20" s="279">
        <f>IF('Historical DATA'!L11="","",'Historical DATA'!L11)</f>
        <v>112142835.83000016</v>
      </c>
      <c r="F20" s="279">
        <f>IF('Historical DATA'!M11="","",'Historical DATA'!M11)</f>
        <v>8267890.0599999996</v>
      </c>
      <c r="G20" s="278">
        <f>IF('Historical DATA'!N11="","",'Historical DATA'!N11)</f>
        <v>0</v>
      </c>
    </row>
    <row r="21" spans="2:7">
      <c r="B21" s="275">
        <f>IF('Historical DATA'!A12="","",'Historical DATA'!A12)</f>
        <v>46009</v>
      </c>
      <c r="C21" s="276">
        <f>IF('Historical DATA'!J12="","",'Historical DATA'!J12)</f>
        <v>90682449.090000153</v>
      </c>
      <c r="D21" s="277">
        <f>IF('Historical DATA'!K12="","",'Historical DATA'!K12)</f>
        <v>98195782.409999922</v>
      </c>
      <c r="E21" s="279">
        <f>IF('Historical DATA'!L12="","",'Historical DATA'!L12)</f>
        <v>107147331.03999992</v>
      </c>
      <c r="F21" s="279">
        <f>IF('Historical DATA'!M12="","",'Historical DATA'!M12)</f>
        <v>8951548.629999999</v>
      </c>
      <c r="G21" s="278">
        <f>IF('Historical DATA'!N12="","",'Historical DATA'!N12)</f>
        <v>0</v>
      </c>
    </row>
    <row r="22" spans="2:7">
      <c r="B22" s="275">
        <f>IF('Historical DATA'!A13="","",'Historical DATA'!A13)</f>
        <v>45981</v>
      </c>
      <c r="C22" s="276">
        <f>IF('Historical DATA'!J13="","",'Historical DATA'!J13)</f>
        <v>112862034.32999992</v>
      </c>
      <c r="D22" s="277">
        <f>IF('Historical DATA'!K13="","",'Historical DATA'!K13)</f>
        <v>115311123.14000005</v>
      </c>
      <c r="E22" s="279">
        <f>IF('Historical DATA'!L13="","",'Historical DATA'!L13)</f>
        <v>124168301.46000004</v>
      </c>
      <c r="F22" s="279">
        <f>IF('Historical DATA'!M13="","",'Historical DATA'!M13)</f>
        <v>8857178.3200000003</v>
      </c>
      <c r="G22" s="278">
        <f>IF('Historical DATA'!N13="","",'Historical DATA'!N13)</f>
        <v>0</v>
      </c>
    </row>
    <row r="23" spans="2:7">
      <c r="B23" s="275">
        <f>IF('Historical DATA'!A14="","",'Historical DATA'!A14)</f>
        <v>45950</v>
      </c>
      <c r="C23" s="276">
        <f>IF('Historical DATA'!J14="","",'Historical DATA'!J14)</f>
        <v>63104060.460000038</v>
      </c>
      <c r="D23" s="277">
        <f>IF('Historical DATA'!K14="","",'Historical DATA'!K14)</f>
        <v>67730339.120000198</v>
      </c>
      <c r="E23" s="279">
        <f>IF('Historical DATA'!L14="","",'Historical DATA'!L14)</f>
        <v>72988065.030000195</v>
      </c>
      <c r="F23" s="279">
        <f>IF('Historical DATA'!M14="","",'Historical DATA'!M14)</f>
        <v>5257725.91</v>
      </c>
      <c r="G23" s="278">
        <f>IF('Historical DATA'!N14="","",'Historical DATA'!N14)</f>
        <v>0</v>
      </c>
    </row>
    <row r="24" spans="2:7">
      <c r="B24" s="275">
        <f>IF('Historical DATA'!A15="","",'Historical DATA'!A15)</f>
        <v>45922</v>
      </c>
      <c r="C24" s="276">
        <f>IF('Historical DATA'!J15="","",'Historical DATA'!J15)</f>
        <v>70631418.550000191</v>
      </c>
      <c r="D24" s="277">
        <f>IF('Historical DATA'!K15="","",'Historical DATA'!K15)</f>
        <v>74442484.812001273</v>
      </c>
      <c r="E24" s="279">
        <f>IF('Historical DATA'!L15="","",'Historical DATA'!L15)</f>
        <v>80412846.232001275</v>
      </c>
      <c r="F24" s="279">
        <f>IF('Historical DATA'!M15="","",'Historical DATA'!M15)</f>
        <v>5970361.4199999999</v>
      </c>
      <c r="G24" s="278">
        <f>IF('Historical DATA'!N15="","",'Historical DATA'!N15)</f>
        <v>0</v>
      </c>
    </row>
    <row r="25" spans="2:7">
      <c r="B25" s="275">
        <f>IF('Historical DATA'!A16="","",'Historical DATA'!A16)</f>
        <v>45889</v>
      </c>
      <c r="C25" s="276">
        <f>IF('Historical DATA'!J16="","",'Historical DATA'!J16)</f>
        <v>68603195.680001259</v>
      </c>
      <c r="D25" s="277">
        <f>IF('Historical DATA'!K16="","",'Historical DATA'!K16)</f>
        <v>72278019.03320092</v>
      </c>
      <c r="E25" s="279">
        <f>IF('Historical DATA'!L16="","",'Historical DATA'!L16)</f>
        <v>77901731.713200912</v>
      </c>
      <c r="F25" s="279">
        <f>IF('Historical DATA'!M16="","",'Historical DATA'!M16)</f>
        <v>5623712.6799999997</v>
      </c>
      <c r="G25" s="278">
        <f>IF('Historical DATA'!N16="","",'Historical DATA'!N16)</f>
        <v>0</v>
      </c>
    </row>
    <row r="26" spans="2:7">
      <c r="B26" s="275">
        <f>IF('Historical DATA'!A17="","",'Historical DATA'!A17)</f>
        <v>45859</v>
      </c>
      <c r="C26" s="276">
        <f>IF('Historical DATA'!J17="","",'Historical DATA'!J17)</f>
        <v>65171391.290000916</v>
      </c>
      <c r="D26" s="277">
        <f>IF('Historical DATA'!K17="","",'Historical DATA'!K17)</f>
        <v>69614156.09000136</v>
      </c>
      <c r="E26" s="279">
        <f>IF('Historical DATA'!L17="","",'Historical DATA'!L17)</f>
        <v>75484341.880001366</v>
      </c>
      <c r="F26" s="279">
        <f>IF('Historical DATA'!M17="","",'Historical DATA'!M17)</f>
        <v>5870185.79</v>
      </c>
      <c r="G26" s="278">
        <f>IF('Historical DATA'!N17="","",'Historical DATA'!N17)</f>
        <v>0</v>
      </c>
    </row>
    <row r="27" spans="2:7">
      <c r="B27" s="275">
        <f>IF('Historical DATA'!A18="","",'Historical DATA'!A18)</f>
        <v>45828</v>
      </c>
      <c r="C27" s="276">
        <f>IF('Historical DATA'!J18="","",'Historical DATA'!J18)</f>
        <v>65698922.560001373</v>
      </c>
      <c r="D27" s="277">
        <f>IF('Historical DATA'!K18="","",'Historical DATA'!K18)</f>
        <v>70141364.45310156</v>
      </c>
      <c r="E27" s="279">
        <f>IF('Historical DATA'!L18="","",'Historical DATA'!L18)</f>
        <v>75995489.383101568</v>
      </c>
      <c r="F27" s="279">
        <f>IF('Historical DATA'!M18="","",'Historical DATA'!M18)</f>
        <v>5854124.9300000006</v>
      </c>
      <c r="G27" s="278">
        <f>IF('Historical DATA'!N18="","",'Historical DATA'!N18)</f>
        <v>0</v>
      </c>
    </row>
    <row r="28" spans="2:7">
      <c r="B28" s="275">
        <f>IF('Historical DATA'!A19="","",'Historical DATA'!A19)</f>
        <v>45797</v>
      </c>
      <c r="C28" s="276">
        <f>IF('Historical DATA'!J19="","",'Historical DATA'!J19)</f>
        <v>61710577.110001564</v>
      </c>
      <c r="D28" s="277">
        <f>IF('Historical DATA'!K19="","",'Historical DATA'!K19)</f>
        <v>64956218.0900013</v>
      </c>
      <c r="E28" s="279">
        <f>IF('Historical DATA'!L19="","",'Historical DATA'!L19)</f>
        <v>70575142.360001296</v>
      </c>
      <c r="F28" s="279">
        <f>IF('Historical DATA'!M19="","",'Historical DATA'!M19)</f>
        <v>5618924.2699999996</v>
      </c>
      <c r="G28" s="278">
        <f>IF('Historical DATA'!N19="","",'Historical DATA'!N19)</f>
        <v>0</v>
      </c>
    </row>
    <row r="29" spans="2:7">
      <c r="B29" s="275">
        <f>IF('Historical DATA'!A20="","",'Historical DATA'!A20)</f>
        <v>45764</v>
      </c>
      <c r="C29" s="276">
        <f>IF('Historical DATA'!J20="","",'Historical DATA'!J20)</f>
        <v>59257102.390001297</v>
      </c>
      <c r="D29" s="277">
        <f>IF('Historical DATA'!K20="","",'Historical DATA'!K20)</f>
        <v>63181777.970000699</v>
      </c>
      <c r="E29" s="279">
        <f>IF('Historical DATA'!L20="","",'Historical DATA'!L20)</f>
        <v>69263377.490000695</v>
      </c>
      <c r="F29" s="279">
        <f>IF('Historical DATA'!M20="","",'Historical DATA'!M20)</f>
        <v>6081599.5199999996</v>
      </c>
      <c r="G29" s="278">
        <f>IF('Historical DATA'!N20="","",'Historical DATA'!N20)</f>
        <v>0</v>
      </c>
    </row>
    <row r="30" spans="2:7">
      <c r="B30" s="275">
        <f>IF('Historical DATA'!A21="","",'Historical DATA'!A21)</f>
        <v>45736</v>
      </c>
      <c r="C30" s="276">
        <f>IF('Historical DATA'!J21="","",'Historical DATA'!J21)</f>
        <v>60257729.780000687</v>
      </c>
      <c r="D30" s="277">
        <f>IF('Historical DATA'!K21="","",'Historical DATA'!K21)</f>
        <v>64963948.510000482</v>
      </c>
      <c r="E30" s="279">
        <f>IF('Historical DATA'!L21="","",'Historical DATA'!L21)</f>
        <v>70534542.850000486</v>
      </c>
      <c r="F30" s="279">
        <f>IF('Historical DATA'!M21="","",'Historical DATA'!M21)</f>
        <v>5570594.3399999999</v>
      </c>
      <c r="G30" s="278">
        <f>IF('Historical DATA'!N21="","",'Historical DATA'!N21)</f>
        <v>0</v>
      </c>
    </row>
    <row r="31" spans="2:7">
      <c r="B31" s="275">
        <f>IF('Historical DATA'!A22="","",'Historical DATA'!A22)</f>
        <v>45708</v>
      </c>
      <c r="C31" s="276">
        <f>IF('Historical DATA'!J22="","",'Historical DATA'!J22)</f>
        <v>60134211.480000496</v>
      </c>
      <c r="D31" s="277">
        <f>IF('Historical DATA'!K22="","",'Historical DATA'!K22)</f>
        <v>64375085.400000304</v>
      </c>
      <c r="E31" s="279">
        <f>IF('Historical DATA'!L22="","",'Historical DATA'!L22)</f>
        <v>70408226.130000308</v>
      </c>
      <c r="F31" s="279">
        <f>IF('Historical DATA'!M22="","",'Historical DATA'!M22)</f>
        <v>6033140.7300000004</v>
      </c>
      <c r="G31" s="278">
        <f>IF('Historical DATA'!N22="","",'Historical DATA'!N22)</f>
        <v>0</v>
      </c>
    </row>
    <row r="32" spans="2:7">
      <c r="B32" s="275">
        <f>IF('Historical DATA'!A23="","",'Historical DATA'!A23)</f>
        <v>45677</v>
      </c>
      <c r="C32" s="276">
        <f>IF('Historical DATA'!J23="","",'Historical DATA'!J23)</f>
        <v>120447192.68000031</v>
      </c>
      <c r="D32" s="277">
        <f>IF('Historical DATA'!K23="","",'Historical DATA'!K23)</f>
        <v>124639603.96999994</v>
      </c>
      <c r="E32" s="279">
        <f>IF('Historical DATA'!L23="","",'Historical DATA'!L23)</f>
        <v>130762231.67999993</v>
      </c>
      <c r="F32" s="279">
        <f>IF('Historical DATA'!M23="","",'Historical DATA'!M23)</f>
        <v>6122627.71</v>
      </c>
      <c r="G32" s="278">
        <f>IF('Historical DATA'!N23="","",'Historical DATA'!N23)</f>
        <v>0</v>
      </c>
    </row>
    <row r="33" spans="2:7">
      <c r="B33" s="275">
        <f>IF('Historical DATA'!A24="","",'Historical DATA'!A24)</f>
        <v>45644</v>
      </c>
      <c r="C33" s="276">
        <f>IF('Historical DATA'!J24="","",'Historical DATA'!J24)</f>
        <v>58121049.329999924</v>
      </c>
      <c r="D33" s="277">
        <f>IF('Historical DATA'!K24="","",'Historical DATA'!K24)</f>
        <v>62148473.950000137</v>
      </c>
      <c r="E33" s="279">
        <f>IF('Historical DATA'!L24="","",'Historical DATA'!L24)</f>
        <v>68164591.890000135</v>
      </c>
      <c r="F33" s="279">
        <f>IF('Historical DATA'!M24="","",'Historical DATA'!M24)</f>
        <v>6016117.9400000004</v>
      </c>
      <c r="G33" s="278">
        <f>IF('Historical DATA'!N24="","",'Historical DATA'!N24)</f>
        <v>0</v>
      </c>
    </row>
    <row r="34" spans="2:7">
      <c r="B34" s="275">
        <f>IF('Historical DATA'!A25="","",'Historical DATA'!A25)</f>
        <v>45616</v>
      </c>
      <c r="C34" s="276">
        <f>IF('Historical DATA'!J25="","",'Historical DATA'!J25)</f>
        <v>61601068.340000153</v>
      </c>
      <c r="D34" s="277">
        <f>IF('Historical DATA'!K25="","",'Historical DATA'!K25)</f>
        <v>65347050.329999737</v>
      </c>
      <c r="E34" s="279">
        <f>IF('Historical DATA'!L25="","",'Historical DATA'!L25)</f>
        <v>72163327.339999735</v>
      </c>
      <c r="F34" s="279">
        <f>IF('Historical DATA'!M25="","",'Historical DATA'!M25)</f>
        <v>6816277.0100000007</v>
      </c>
      <c r="G34" s="278">
        <f>IF('Historical DATA'!N25="","",'Historical DATA'!N25)</f>
        <v>0</v>
      </c>
    </row>
    <row r="35" spans="2:7">
      <c r="B35" s="275">
        <f>IF('Historical DATA'!A26="","",'Historical DATA'!A26)</f>
        <v>45588</v>
      </c>
      <c r="C35" s="276">
        <f>IF('Historical DATA'!J26="","",'Historical DATA'!J26)</f>
        <v>0</v>
      </c>
      <c r="D35" s="277">
        <f>IF('Historical DATA'!K26="","",'Historical DATA'!K26)</f>
        <v>0</v>
      </c>
      <c r="E35" s="279">
        <f>IF('Historical DATA'!L26="","",'Historical DATA'!L26)</f>
        <v>0</v>
      </c>
      <c r="F35" s="279">
        <f>IF('Historical DATA'!M26="","",'Historical DATA'!M26)</f>
        <v>0</v>
      </c>
      <c r="G35" s="278">
        <f>IF('Historical DATA'!N26="","",'Historical DATA'!N26)</f>
        <v>0</v>
      </c>
    </row>
    <row r="36" spans="2:7">
      <c r="B36" s="275" t="str">
        <f>IF('Historical DATA'!A27="","",'Historical DATA'!A27)</f>
        <v/>
      </c>
      <c r="C36" s="276" t="str">
        <f>IF('Historical DATA'!J27="","",'Historical DATA'!J27)</f>
        <v/>
      </c>
      <c r="D36" s="277" t="str">
        <f>IF('Historical DATA'!K27="","",'Historical DATA'!K27)</f>
        <v/>
      </c>
      <c r="E36" s="279" t="str">
        <f>IF('Historical DATA'!L27="","",'Historical DATA'!L27)</f>
        <v/>
      </c>
      <c r="F36" s="279" t="str">
        <f>IF('Historical DATA'!M27="","",'Historical DATA'!M27)</f>
        <v/>
      </c>
      <c r="G36" s="278" t="str">
        <f>IF('Historical DATA'!N27="","",'Historical DATA'!N27)</f>
        <v/>
      </c>
    </row>
    <row r="37" spans="2:7">
      <c r="B37" s="275" t="str">
        <f>IF('Historical DATA'!A28="","",'Historical DATA'!A28)</f>
        <v/>
      </c>
      <c r="C37" s="276" t="str">
        <f>IF('Historical DATA'!J28="","",'Historical DATA'!J28)</f>
        <v/>
      </c>
      <c r="D37" s="277" t="str">
        <f>IF('Historical DATA'!K28="","",'Historical DATA'!K28)</f>
        <v/>
      </c>
      <c r="E37" s="279" t="str">
        <f>IF('Historical DATA'!L28="","",'Historical DATA'!L28)</f>
        <v/>
      </c>
      <c r="F37" s="279" t="str">
        <f>IF('Historical DATA'!M28="","",'Historical DATA'!M28)</f>
        <v/>
      </c>
      <c r="G37" s="278" t="str">
        <f>IF('Historical DATA'!N28="","",'Historical DATA'!N28)</f>
        <v/>
      </c>
    </row>
    <row r="38" spans="2:7">
      <c r="B38" s="275" t="str">
        <f>IF('Historical DATA'!A29="","",'Historical DATA'!A29)</f>
        <v/>
      </c>
      <c r="C38" s="276" t="str">
        <f>IF('Historical DATA'!J29="","",'Historical DATA'!J29)</f>
        <v/>
      </c>
      <c r="D38" s="277" t="str">
        <f>IF('Historical DATA'!K29="","",'Historical DATA'!K29)</f>
        <v/>
      </c>
      <c r="E38" s="279" t="str">
        <f>IF('Historical DATA'!L29="","",'Historical DATA'!L29)</f>
        <v/>
      </c>
      <c r="F38" s="279" t="str">
        <f>IF('Historical DATA'!M29="","",'Historical DATA'!M29)</f>
        <v/>
      </c>
      <c r="G38" s="278" t="str">
        <f>IF('Historical DATA'!N29="","",'Historical DATA'!N29)</f>
        <v/>
      </c>
    </row>
    <row r="39" spans="2:7">
      <c r="B39" s="275" t="str">
        <f>IF('Historical DATA'!A30="","",'Historical DATA'!A30)</f>
        <v/>
      </c>
      <c r="C39" s="276" t="str">
        <f>IF('Historical DATA'!J30="","",'Historical DATA'!J30)</f>
        <v/>
      </c>
      <c r="D39" s="277" t="str">
        <f>IF('Historical DATA'!K30="","",'Historical DATA'!K30)</f>
        <v/>
      </c>
      <c r="E39" s="279" t="str">
        <f>IF('Historical DATA'!L30="","",'Historical DATA'!L30)</f>
        <v/>
      </c>
      <c r="F39" s="279" t="str">
        <f>IF('Historical DATA'!M30="","",'Historical DATA'!M30)</f>
        <v/>
      </c>
      <c r="G39" s="278" t="str">
        <f>IF('Historical DATA'!N30="","",'Historical DATA'!N30)</f>
        <v/>
      </c>
    </row>
    <row r="40" spans="2:7">
      <c r="B40" s="275" t="str">
        <f>IF('Historical DATA'!A31="","",'Historical DATA'!A31)</f>
        <v/>
      </c>
      <c r="C40" s="276" t="str">
        <f>IF('Historical DATA'!J31="","",'Historical DATA'!J31)</f>
        <v/>
      </c>
      <c r="D40" s="277" t="str">
        <f>IF('Historical DATA'!K31="","",'Historical DATA'!K31)</f>
        <v/>
      </c>
      <c r="E40" s="279" t="str">
        <f>IF('Historical DATA'!L31="","",'Historical DATA'!L31)</f>
        <v/>
      </c>
      <c r="F40" s="279" t="str">
        <f>IF('Historical DATA'!M31="","",'Historical DATA'!M31)</f>
        <v/>
      </c>
      <c r="G40" s="278" t="str">
        <f>IF('Historical DATA'!N31="","",'Historical DATA'!N31)</f>
        <v/>
      </c>
    </row>
    <row r="41" spans="2:7">
      <c r="B41" s="275" t="str">
        <f>IF('Historical DATA'!A32="","",'Historical DATA'!A32)</f>
        <v/>
      </c>
      <c r="C41" s="276" t="str">
        <f>IF('Historical DATA'!J32="","",'Historical DATA'!J32)</f>
        <v/>
      </c>
      <c r="D41" s="277" t="str">
        <f>IF('Historical DATA'!K32="","",'Historical DATA'!K32)</f>
        <v/>
      </c>
      <c r="E41" s="279" t="str">
        <f>IF('Historical DATA'!L32="","",'Historical DATA'!L32)</f>
        <v/>
      </c>
      <c r="F41" s="279" t="str">
        <f>IF('Historical DATA'!M32="","",'Historical DATA'!M32)</f>
        <v/>
      </c>
      <c r="G41" s="278" t="str">
        <f>IF('Historical DATA'!N32="","",'Historical DATA'!N32)</f>
        <v/>
      </c>
    </row>
    <row r="42" spans="2:7">
      <c r="B42" s="275" t="str">
        <f>IF('Historical DATA'!A33="","",'Historical DATA'!A33)</f>
        <v/>
      </c>
      <c r="C42" s="276" t="str">
        <f>IF('Historical DATA'!J33="","",'Historical DATA'!J33)</f>
        <v/>
      </c>
      <c r="D42" s="277" t="str">
        <f>IF('Historical DATA'!K33="","",'Historical DATA'!K33)</f>
        <v/>
      </c>
      <c r="E42" s="279" t="str">
        <f>IF('Historical DATA'!L33="","",'Historical DATA'!L33)</f>
        <v/>
      </c>
      <c r="F42" s="279" t="str">
        <f>IF('Historical DATA'!M33="","",'Historical DATA'!M33)</f>
        <v/>
      </c>
      <c r="G42" s="278" t="str">
        <f>IF('Historical DATA'!N33="","",'Historical DATA'!N33)</f>
        <v/>
      </c>
    </row>
    <row r="43" spans="2:7">
      <c r="B43" s="275" t="str">
        <f>IF('Historical DATA'!A34="","",'Historical DATA'!A34)</f>
        <v/>
      </c>
      <c r="C43" s="276" t="str">
        <f>IF('Historical DATA'!J34="","",'Historical DATA'!J34)</f>
        <v/>
      </c>
      <c r="D43" s="277" t="str">
        <f>IF('Historical DATA'!K34="","",'Historical DATA'!K34)</f>
        <v/>
      </c>
      <c r="E43" s="279" t="str">
        <f>IF('Historical DATA'!L34="","",'Historical DATA'!L34)</f>
        <v/>
      </c>
      <c r="F43" s="279" t="str">
        <f>IF('Historical DATA'!M34="","",'Historical DATA'!M34)</f>
        <v/>
      </c>
      <c r="G43" s="278" t="str">
        <f>IF('Historical DATA'!N34="","",'Historical DATA'!N34)</f>
        <v/>
      </c>
    </row>
    <row r="44" spans="2:7">
      <c r="B44" s="275" t="str">
        <f>IF('Historical DATA'!A35="","",'Historical DATA'!A35)</f>
        <v/>
      </c>
      <c r="C44" s="276" t="str">
        <f>IF('Historical DATA'!J35="","",'Historical DATA'!J35)</f>
        <v/>
      </c>
      <c r="D44" s="277" t="str">
        <f>IF('Historical DATA'!K35="","",'Historical DATA'!K35)</f>
        <v/>
      </c>
      <c r="E44" s="279" t="str">
        <f>IF('Historical DATA'!L35="","",'Historical DATA'!L35)</f>
        <v/>
      </c>
      <c r="F44" s="279" t="str">
        <f>IF('Historical DATA'!M35="","",'Historical DATA'!M35)</f>
        <v/>
      </c>
      <c r="G44" s="278" t="str">
        <f>IF('Historical DATA'!N35="","",'Historical DATA'!N35)</f>
        <v/>
      </c>
    </row>
    <row r="45" spans="2:7">
      <c r="B45" s="275" t="str">
        <f>IF('Historical DATA'!A36="","",'Historical DATA'!A36)</f>
        <v/>
      </c>
      <c r="C45" s="276" t="str">
        <f>IF('Historical DATA'!J36="","",'Historical DATA'!J36)</f>
        <v/>
      </c>
      <c r="D45" s="277" t="str">
        <f>IF('Historical DATA'!K36="","",'Historical DATA'!K36)</f>
        <v/>
      </c>
      <c r="E45" s="279" t="str">
        <f>IF('Historical DATA'!L36="","",'Historical DATA'!L36)</f>
        <v/>
      </c>
      <c r="F45" s="279" t="str">
        <f>IF('Historical DATA'!M36="","",'Historical DATA'!M36)</f>
        <v/>
      </c>
      <c r="G45" s="278" t="str">
        <f>IF('Historical DATA'!N36="","",'Historical DATA'!N36)</f>
        <v/>
      </c>
    </row>
    <row r="46" spans="2:7">
      <c r="B46" s="275" t="str">
        <f>IF('Historical DATA'!A37="","",'Historical DATA'!A37)</f>
        <v/>
      </c>
      <c r="C46" s="276" t="str">
        <f>IF('Historical DATA'!J37="","",'Historical DATA'!J37)</f>
        <v/>
      </c>
      <c r="D46" s="277" t="str">
        <f>IF('Historical DATA'!K37="","",'Historical DATA'!K37)</f>
        <v/>
      </c>
      <c r="E46" s="279" t="str">
        <f>IF('Historical DATA'!L37="","",'Historical DATA'!L37)</f>
        <v/>
      </c>
      <c r="F46" s="279" t="str">
        <f>IF('Historical DATA'!M37="","",'Historical DATA'!M37)</f>
        <v/>
      </c>
      <c r="G46" s="278" t="str">
        <f>IF('Historical DATA'!N37="","",'Historical DATA'!N37)</f>
        <v/>
      </c>
    </row>
    <row r="47" spans="2:7">
      <c r="B47" s="275" t="str">
        <f>IF('Historical DATA'!A38="","",'Historical DATA'!A38)</f>
        <v/>
      </c>
      <c r="C47" s="276" t="str">
        <f>IF('Historical DATA'!J38="","",'Historical DATA'!J38)</f>
        <v/>
      </c>
      <c r="D47" s="277" t="str">
        <f>IF('Historical DATA'!K38="","",'Historical DATA'!K38)</f>
        <v/>
      </c>
      <c r="E47" s="279" t="str">
        <f>IF('Historical DATA'!L38="","",'Historical DATA'!L38)</f>
        <v/>
      </c>
      <c r="F47" s="279" t="str">
        <f>IF('Historical DATA'!M38="","",'Historical DATA'!M38)</f>
        <v/>
      </c>
      <c r="G47" s="278" t="str">
        <f>IF('Historical DATA'!N38="","",'Historical DATA'!N38)</f>
        <v/>
      </c>
    </row>
    <row r="48" spans="2:7">
      <c r="B48" s="275" t="str">
        <f>IF('Historical DATA'!A39="","",'Historical DATA'!A39)</f>
        <v/>
      </c>
      <c r="C48" s="276" t="str">
        <f>IF('Historical DATA'!J39="","",'Historical DATA'!J39)</f>
        <v/>
      </c>
      <c r="D48" s="277" t="str">
        <f>IF('Historical DATA'!K39="","",'Historical DATA'!K39)</f>
        <v/>
      </c>
      <c r="E48" s="279" t="str">
        <f>IF('Historical DATA'!L39="","",'Historical DATA'!L39)</f>
        <v/>
      </c>
      <c r="F48" s="279" t="str">
        <f>IF('Historical DATA'!M39="","",'Historical DATA'!M39)</f>
        <v/>
      </c>
      <c r="G48" s="278" t="str">
        <f>IF('Historical DATA'!N39="","",'Historical DATA'!N39)</f>
        <v/>
      </c>
    </row>
    <row r="49" spans="2:7">
      <c r="B49" s="275" t="str">
        <f>IF('Historical DATA'!A40="","",'Historical DATA'!A40)</f>
        <v/>
      </c>
      <c r="C49" s="276" t="str">
        <f>IF('Historical DATA'!J40="","",'Historical DATA'!J40)</f>
        <v/>
      </c>
      <c r="D49" s="277" t="str">
        <f>IF('Historical DATA'!K40="","",'Historical DATA'!K40)</f>
        <v/>
      </c>
      <c r="E49" s="279" t="str">
        <f>IF('Historical DATA'!L40="","",'Historical DATA'!L40)</f>
        <v/>
      </c>
      <c r="F49" s="279" t="str">
        <f>IF('Historical DATA'!M40="","",'Historical DATA'!M40)</f>
        <v/>
      </c>
      <c r="G49" s="278" t="str">
        <f>IF('Historical DATA'!N40="","",'Historical DATA'!N40)</f>
        <v/>
      </c>
    </row>
    <row r="50" spans="2:7">
      <c r="B50" s="275" t="str">
        <f>IF('Historical DATA'!A41="","",'Historical DATA'!A41)</f>
        <v/>
      </c>
      <c r="C50" s="276" t="str">
        <f>IF('Historical DATA'!J41="","",'Historical DATA'!J41)</f>
        <v/>
      </c>
      <c r="D50" s="277" t="str">
        <f>IF('Historical DATA'!K41="","",'Historical DATA'!K41)</f>
        <v/>
      </c>
      <c r="E50" s="279" t="str">
        <f>IF('Historical DATA'!L41="","",'Historical DATA'!L41)</f>
        <v/>
      </c>
      <c r="F50" s="279" t="str">
        <f>IF('Historical DATA'!M41="","",'Historical DATA'!M41)</f>
        <v/>
      </c>
      <c r="G50" s="278" t="str">
        <f>IF('Historical DATA'!N41="","",'Historical DATA'!N41)</f>
        <v/>
      </c>
    </row>
    <row r="51" spans="2:7">
      <c r="B51" s="275" t="str">
        <f>IF('Historical DATA'!A42="","",'Historical DATA'!A42)</f>
        <v/>
      </c>
      <c r="C51" s="276" t="str">
        <f>IF('Historical DATA'!J42="","",'Historical DATA'!J42)</f>
        <v/>
      </c>
      <c r="D51" s="277" t="str">
        <f>IF('Historical DATA'!K42="","",'Historical DATA'!K42)</f>
        <v/>
      </c>
      <c r="E51" s="279" t="str">
        <f>IF('Historical DATA'!L42="","",'Historical DATA'!L42)</f>
        <v/>
      </c>
      <c r="F51" s="279" t="str">
        <f>IF('Historical DATA'!M42="","",'Historical DATA'!M42)</f>
        <v/>
      </c>
      <c r="G51" s="278" t="str">
        <f>IF('Historical DATA'!N42="","",'Historical DATA'!N42)</f>
        <v/>
      </c>
    </row>
    <row r="52" spans="2:7">
      <c r="B52" s="275" t="str">
        <f>IF('Historical DATA'!A43="","",'Historical DATA'!A43)</f>
        <v/>
      </c>
      <c r="C52" s="276" t="str">
        <f>IF('Historical DATA'!J43="","",'Historical DATA'!J43)</f>
        <v/>
      </c>
      <c r="D52" s="277" t="str">
        <f>IF('Historical DATA'!K43="","",'Historical DATA'!K43)</f>
        <v/>
      </c>
      <c r="E52" s="279" t="str">
        <f>IF('Historical DATA'!L43="","",'Historical DATA'!L43)</f>
        <v/>
      </c>
      <c r="F52" s="279" t="str">
        <f>IF('Historical DATA'!M43="","",'Historical DATA'!M43)</f>
        <v/>
      </c>
      <c r="G52" s="278" t="str">
        <f>IF('Historical DATA'!N43="","",'Historical DATA'!N43)</f>
        <v/>
      </c>
    </row>
    <row r="53" spans="2:7">
      <c r="B53" s="275" t="str">
        <f>IF('Historical DATA'!A44="","",'Historical DATA'!A44)</f>
        <v/>
      </c>
      <c r="C53" s="276" t="str">
        <f>IF('Historical DATA'!J44="","",'Historical DATA'!J44)</f>
        <v/>
      </c>
      <c r="D53" s="277" t="str">
        <f>IF('Historical DATA'!K44="","",'Historical DATA'!K44)</f>
        <v/>
      </c>
      <c r="E53" s="279" t="str">
        <f>IF('Historical DATA'!L44="","",'Historical DATA'!L44)</f>
        <v/>
      </c>
      <c r="F53" s="279" t="str">
        <f>IF('Historical DATA'!M44="","",'Historical DATA'!M44)</f>
        <v/>
      </c>
      <c r="G53" s="278" t="str">
        <f>IF('Historical DATA'!N44="","",'Historical DATA'!N44)</f>
        <v/>
      </c>
    </row>
    <row r="54" spans="2:7">
      <c r="B54" s="275" t="str">
        <f>IF('Historical DATA'!A45="","",'Historical DATA'!A45)</f>
        <v/>
      </c>
      <c r="C54" s="276" t="str">
        <f>IF('Historical DATA'!J45="","",'Historical DATA'!J45)</f>
        <v/>
      </c>
      <c r="D54" s="277" t="str">
        <f>IF('Historical DATA'!K45="","",'Historical DATA'!K45)</f>
        <v/>
      </c>
      <c r="E54" s="279" t="str">
        <f>IF('Historical DATA'!L45="","",'Historical DATA'!L45)</f>
        <v/>
      </c>
      <c r="F54" s="279" t="str">
        <f>IF('Historical DATA'!M45="","",'Historical DATA'!M45)</f>
        <v/>
      </c>
      <c r="G54" s="278" t="str">
        <f>IF('Historical DATA'!N45="","",'Historical DATA'!N45)</f>
        <v/>
      </c>
    </row>
    <row r="55" spans="2:7">
      <c r="B55" s="275" t="str">
        <f>IF('Historical DATA'!A46="","",'Historical DATA'!A46)</f>
        <v/>
      </c>
      <c r="C55" s="276" t="str">
        <f>IF('Historical DATA'!J46="","",'Historical DATA'!J46)</f>
        <v/>
      </c>
      <c r="D55" s="277" t="str">
        <f>IF('Historical DATA'!K46="","",'Historical DATA'!K46)</f>
        <v/>
      </c>
      <c r="E55" s="279" t="str">
        <f>IF('Historical DATA'!L46="","",'Historical DATA'!L46)</f>
        <v/>
      </c>
      <c r="F55" s="279" t="str">
        <f>IF('Historical DATA'!M46="","",'Historical DATA'!M46)</f>
        <v/>
      </c>
      <c r="G55" s="278" t="str">
        <f>IF('Historical DATA'!N46="","",'Historical DATA'!N46)</f>
        <v/>
      </c>
    </row>
    <row r="56" spans="2:7">
      <c r="B56" s="275" t="str">
        <f>IF('Historical DATA'!A47="","",'Historical DATA'!A47)</f>
        <v/>
      </c>
      <c r="C56" s="276" t="str">
        <f>IF('Historical DATA'!J47="","",'Historical DATA'!J47)</f>
        <v/>
      </c>
      <c r="D56" s="277" t="str">
        <f>IF('Historical DATA'!K47="","",'Historical DATA'!K47)</f>
        <v/>
      </c>
      <c r="E56" s="279" t="str">
        <f>IF('Historical DATA'!L47="","",'Historical DATA'!L47)</f>
        <v/>
      </c>
      <c r="F56" s="279" t="str">
        <f>IF('Historical DATA'!M47="","",'Historical DATA'!M47)</f>
        <v/>
      </c>
      <c r="G56" s="278" t="str">
        <f>IF('Historical DATA'!N47="","",'Historical DATA'!N47)</f>
        <v/>
      </c>
    </row>
    <row r="57" spans="2:7">
      <c r="B57" s="275" t="str">
        <f>IF('Historical DATA'!A48="","",'Historical DATA'!A48)</f>
        <v/>
      </c>
      <c r="C57" s="276" t="str">
        <f>IF('Historical DATA'!J48="","",'Historical DATA'!J48)</f>
        <v/>
      </c>
      <c r="D57" s="277" t="str">
        <f>IF('Historical DATA'!K48="","",'Historical DATA'!K48)</f>
        <v/>
      </c>
      <c r="E57" s="279" t="str">
        <f>IF('Historical DATA'!L48="","",'Historical DATA'!L48)</f>
        <v/>
      </c>
      <c r="F57" s="279" t="str">
        <f>IF('Historical DATA'!M48="","",'Historical DATA'!M48)</f>
        <v/>
      </c>
      <c r="G57" s="278" t="str">
        <f>IF('Historical DATA'!N48="","",'Historical DATA'!N48)</f>
        <v/>
      </c>
    </row>
    <row r="58" spans="2:7">
      <c r="B58" s="275" t="str">
        <f>IF('Historical DATA'!A49="","",'Historical DATA'!A49)</f>
        <v/>
      </c>
      <c r="C58" s="276" t="str">
        <f>IF('Historical DATA'!J49="","",'Historical DATA'!J49)</f>
        <v/>
      </c>
      <c r="D58" s="277" t="str">
        <f>IF('Historical DATA'!K49="","",'Historical DATA'!K49)</f>
        <v/>
      </c>
      <c r="E58" s="279" t="str">
        <f>IF('Historical DATA'!L49="","",'Historical DATA'!L49)</f>
        <v/>
      </c>
      <c r="F58" s="279" t="str">
        <f>IF('Historical DATA'!M49="","",'Historical DATA'!M49)</f>
        <v/>
      </c>
      <c r="G58" s="278" t="str">
        <f>IF('Historical DATA'!N49="","",'Historical DATA'!N49)</f>
        <v/>
      </c>
    </row>
    <row r="59" spans="2:7">
      <c r="B59" s="275" t="str">
        <f>IF('Historical DATA'!A50="","",'Historical DATA'!A50)</f>
        <v/>
      </c>
      <c r="C59" s="276" t="str">
        <f>IF('Historical DATA'!J50="","",'Historical DATA'!J50)</f>
        <v/>
      </c>
      <c r="D59" s="277" t="str">
        <f>IF('Historical DATA'!K50="","",'Historical DATA'!K50)</f>
        <v/>
      </c>
      <c r="E59" s="279" t="str">
        <f>IF('Historical DATA'!L50="","",'Historical DATA'!L50)</f>
        <v/>
      </c>
      <c r="F59" s="279" t="str">
        <f>IF('Historical DATA'!M50="","",'Historical DATA'!M50)</f>
        <v/>
      </c>
      <c r="G59" s="278" t="str">
        <f>IF('Historical DATA'!N50="","",'Historical DATA'!N50)</f>
        <v/>
      </c>
    </row>
    <row r="60" spans="2:7">
      <c r="B60" s="275" t="str">
        <f>IF('Historical DATA'!A51="","",'Historical DATA'!A51)</f>
        <v/>
      </c>
      <c r="C60" s="276" t="str">
        <f>IF('Historical DATA'!J51="","",'Historical DATA'!J51)</f>
        <v/>
      </c>
      <c r="D60" s="277" t="str">
        <f>IF('Historical DATA'!K51="","",'Historical DATA'!K51)</f>
        <v/>
      </c>
      <c r="E60" s="279" t="str">
        <f>IF('Historical DATA'!L51="","",'Historical DATA'!L51)</f>
        <v/>
      </c>
      <c r="F60" s="279" t="str">
        <f>IF('Historical DATA'!M51="","",'Historical DATA'!M51)</f>
        <v/>
      </c>
      <c r="G60" s="278" t="str">
        <f>IF('Historical DATA'!N51="","",'Historical DATA'!N51)</f>
        <v/>
      </c>
    </row>
    <row r="61" spans="2:7">
      <c r="B61" s="275" t="str">
        <f>IF('Historical DATA'!A52="","",'Historical DATA'!A52)</f>
        <v/>
      </c>
      <c r="C61" s="276" t="str">
        <f>IF('Historical DATA'!J52="","",'Historical DATA'!J52)</f>
        <v/>
      </c>
      <c r="D61" s="277" t="str">
        <f>IF('Historical DATA'!K52="","",'Historical DATA'!K52)</f>
        <v/>
      </c>
      <c r="E61" s="279" t="str">
        <f>IF('Historical DATA'!L52="","",'Historical DATA'!L52)</f>
        <v/>
      </c>
      <c r="F61" s="279" t="str">
        <f>IF('Historical DATA'!M52="","",'Historical DATA'!M52)</f>
        <v/>
      </c>
      <c r="G61" s="278" t="str">
        <f>IF('Historical DATA'!N52="","",'Historical DATA'!N52)</f>
        <v/>
      </c>
    </row>
    <row r="62" spans="2:7">
      <c r="B62" s="275" t="str">
        <f>IF('Historical DATA'!A53="","",'Historical DATA'!A53)</f>
        <v/>
      </c>
      <c r="C62" s="276" t="str">
        <f>IF('Historical DATA'!J53="","",'Historical DATA'!J53)</f>
        <v/>
      </c>
      <c r="D62" s="277" t="str">
        <f>IF('Historical DATA'!K53="","",'Historical DATA'!K53)</f>
        <v/>
      </c>
      <c r="E62" s="279" t="str">
        <f>IF('Historical DATA'!L53="","",'Historical DATA'!L53)</f>
        <v/>
      </c>
      <c r="F62" s="279" t="str">
        <f>IF('Historical DATA'!M53="","",'Historical DATA'!M53)</f>
        <v/>
      </c>
      <c r="G62" s="278" t="str">
        <f>IF('Historical DATA'!N53="","",'Historical DATA'!N53)</f>
        <v/>
      </c>
    </row>
    <row r="63" spans="2:7">
      <c r="B63" s="275" t="str">
        <f>IF('Historical DATA'!A54="","",'Historical DATA'!A54)</f>
        <v/>
      </c>
      <c r="C63" s="276" t="str">
        <f>IF('Historical DATA'!J54="","",'Historical DATA'!J54)</f>
        <v/>
      </c>
      <c r="D63" s="277" t="str">
        <f>IF('Historical DATA'!K54="","",'Historical DATA'!K54)</f>
        <v/>
      </c>
      <c r="E63" s="279" t="str">
        <f>IF('Historical DATA'!L54="","",'Historical DATA'!L54)</f>
        <v/>
      </c>
      <c r="F63" s="279" t="str">
        <f>IF('Historical DATA'!M54="","",'Historical DATA'!M54)</f>
        <v/>
      </c>
      <c r="G63" s="278" t="str">
        <f>IF('Historical DATA'!N54="","",'Historical DATA'!N54)</f>
        <v/>
      </c>
    </row>
    <row r="64" spans="2:7">
      <c r="B64" s="275" t="str">
        <f>IF('Historical DATA'!A55="","",'Historical DATA'!A55)</f>
        <v/>
      </c>
      <c r="C64" s="276" t="str">
        <f>IF('Historical DATA'!J55="","",'Historical DATA'!J55)</f>
        <v/>
      </c>
      <c r="D64" s="277" t="str">
        <f>IF('Historical DATA'!K55="","",'Historical DATA'!K55)</f>
        <v/>
      </c>
      <c r="E64" s="279" t="str">
        <f>IF('Historical DATA'!L55="","",'Historical DATA'!L55)</f>
        <v/>
      </c>
      <c r="F64" s="279" t="str">
        <f>IF('Historical DATA'!M55="","",'Historical DATA'!M55)</f>
        <v/>
      </c>
      <c r="G64" s="278" t="str">
        <f>IF('Historical DATA'!N55="","",'Historical DATA'!N55)</f>
        <v/>
      </c>
    </row>
    <row r="65" spans="2:7">
      <c r="B65" s="275" t="str">
        <f>IF('Historical DATA'!A56="","",'Historical DATA'!A56)</f>
        <v/>
      </c>
      <c r="C65" s="276" t="str">
        <f>IF('Historical DATA'!J56="","",'Historical DATA'!J56)</f>
        <v/>
      </c>
      <c r="D65" s="277" t="str">
        <f>IF('Historical DATA'!K56="","",'Historical DATA'!K56)</f>
        <v/>
      </c>
      <c r="E65" s="279" t="str">
        <f>IF('Historical DATA'!L56="","",'Historical DATA'!L56)</f>
        <v/>
      </c>
      <c r="F65" s="279" t="str">
        <f>IF('Historical DATA'!M56="","",'Historical DATA'!M56)</f>
        <v/>
      </c>
      <c r="G65" s="278" t="str">
        <f>IF('Historical DATA'!N56="","",'Historical DATA'!N56)</f>
        <v/>
      </c>
    </row>
    <row r="66" spans="2:7">
      <c r="B66" s="275" t="str">
        <f>IF('Historical DATA'!A57="","",'Historical DATA'!A57)</f>
        <v/>
      </c>
      <c r="C66" s="276" t="str">
        <f>IF('Historical DATA'!J57="","",'Historical DATA'!J57)</f>
        <v/>
      </c>
      <c r="D66" s="277" t="str">
        <f>IF('Historical DATA'!K57="","",'Historical DATA'!K57)</f>
        <v/>
      </c>
      <c r="E66" s="279" t="str">
        <f>IF('Historical DATA'!L57="","",'Historical DATA'!L57)</f>
        <v/>
      </c>
      <c r="F66" s="279" t="str">
        <f>IF('Historical DATA'!M57="","",'Historical DATA'!M57)</f>
        <v/>
      </c>
      <c r="G66" s="278" t="str">
        <f>IF('Historical DATA'!N57="","",'Historical DATA'!N57)</f>
        <v/>
      </c>
    </row>
    <row r="67" spans="2:7">
      <c r="B67" s="275" t="str">
        <f>IF('Historical DATA'!A58="","",'Historical DATA'!A58)</f>
        <v/>
      </c>
      <c r="C67" s="276" t="str">
        <f>IF('Historical DATA'!J58="","",'Historical DATA'!J58)</f>
        <v/>
      </c>
      <c r="D67" s="277" t="str">
        <f>IF('Historical DATA'!K58="","",'Historical DATA'!K58)</f>
        <v/>
      </c>
      <c r="E67" s="279" t="str">
        <f>IF('Historical DATA'!L58="","",'Historical DATA'!L58)</f>
        <v/>
      </c>
      <c r="F67" s="279" t="str">
        <f>IF('Historical DATA'!M58="","",'Historical DATA'!M58)</f>
        <v/>
      </c>
      <c r="G67" s="278" t="str">
        <f>IF('Historical DATA'!N58="","",'Historical DATA'!N58)</f>
        <v/>
      </c>
    </row>
    <row r="68" spans="2:7">
      <c r="B68" s="275" t="str">
        <f>IF('Historical DATA'!A59="","",'Historical DATA'!A59)</f>
        <v/>
      </c>
      <c r="C68" s="276" t="str">
        <f>IF('Historical DATA'!J59="","",'Historical DATA'!J59)</f>
        <v/>
      </c>
      <c r="D68" s="277" t="str">
        <f>IF('Historical DATA'!K59="","",'Historical DATA'!K59)</f>
        <v/>
      </c>
      <c r="E68" s="279" t="str">
        <f>IF('Historical DATA'!L59="","",'Historical DATA'!L59)</f>
        <v/>
      </c>
      <c r="F68" s="279" t="str">
        <f>IF('Historical DATA'!M59="","",'Historical DATA'!M59)</f>
        <v/>
      </c>
      <c r="G68" s="278" t="str">
        <f>IF('Historical DATA'!N59="","",'Historical DATA'!N59)</f>
        <v/>
      </c>
    </row>
    <row r="69" spans="2:7">
      <c r="B69" s="275" t="str">
        <f>IF('Historical DATA'!A60="","",'Historical DATA'!A60)</f>
        <v/>
      </c>
      <c r="C69" s="276" t="str">
        <f>IF('Historical DATA'!J60="","",'Historical DATA'!J60)</f>
        <v/>
      </c>
      <c r="D69" s="277" t="str">
        <f>IF('Historical DATA'!K60="","",'Historical DATA'!K60)</f>
        <v/>
      </c>
      <c r="E69" s="279" t="str">
        <f>IF('Historical DATA'!L60="","",'Historical DATA'!L60)</f>
        <v/>
      </c>
      <c r="F69" s="279" t="str">
        <f>IF('Historical DATA'!M60="","",'Historical DATA'!M60)</f>
        <v/>
      </c>
      <c r="G69" s="278" t="str">
        <f>IF('Historical DATA'!N60="","",'Historical DATA'!N60)</f>
        <v/>
      </c>
    </row>
    <row r="70" spans="2:7">
      <c r="B70" s="275" t="str">
        <f>IF('Historical DATA'!A61="","",'Historical DATA'!A61)</f>
        <v/>
      </c>
      <c r="C70" s="276" t="str">
        <f>IF('Historical DATA'!J61="","",'Historical DATA'!J61)</f>
        <v/>
      </c>
      <c r="D70" s="277" t="str">
        <f>IF('Historical DATA'!K61="","",'Historical DATA'!K61)</f>
        <v/>
      </c>
      <c r="E70" s="279" t="str">
        <f>IF('Historical DATA'!L61="","",'Historical DATA'!L61)</f>
        <v/>
      </c>
      <c r="F70" s="279" t="str">
        <f>IF('Historical DATA'!M61="","",'Historical DATA'!M61)</f>
        <v/>
      </c>
      <c r="G70" s="278" t="str">
        <f>IF('Historical DATA'!N61="","",'Historical DATA'!N61)</f>
        <v/>
      </c>
    </row>
    <row r="71" spans="2:7">
      <c r="B71" s="275" t="str">
        <f>IF('Historical DATA'!A62="","",'Historical DATA'!A62)</f>
        <v/>
      </c>
      <c r="C71" s="276" t="str">
        <f>IF('Historical DATA'!J62="","",'Historical DATA'!J62)</f>
        <v/>
      </c>
      <c r="D71" s="277" t="str">
        <f>IF('Historical DATA'!K62="","",'Historical DATA'!K62)</f>
        <v/>
      </c>
      <c r="E71" s="279" t="str">
        <f>IF('Historical DATA'!L62="","",'Historical DATA'!L62)</f>
        <v/>
      </c>
      <c r="F71" s="279" t="str">
        <f>IF('Historical DATA'!M62="","",'Historical DATA'!M62)</f>
        <v/>
      </c>
      <c r="G71" s="278" t="str">
        <f>IF('Historical DATA'!N62="","",'Historical DATA'!N62)</f>
        <v/>
      </c>
    </row>
    <row r="72" spans="2:7">
      <c r="B72" s="275" t="str">
        <f>IF('Historical DATA'!A63="","",'Historical DATA'!A63)</f>
        <v/>
      </c>
      <c r="C72" s="276" t="str">
        <f>IF('Historical DATA'!J63="","",'Historical DATA'!J63)</f>
        <v/>
      </c>
      <c r="D72" s="277" t="str">
        <f>IF('Historical DATA'!K63="","",'Historical DATA'!K63)</f>
        <v/>
      </c>
      <c r="E72" s="279" t="str">
        <f>IF('Historical DATA'!L63="","",'Historical DATA'!L63)</f>
        <v/>
      </c>
      <c r="F72" s="279" t="str">
        <f>IF('Historical DATA'!M63="","",'Historical DATA'!M63)</f>
        <v/>
      </c>
      <c r="G72" s="278" t="str">
        <f>IF('Historical DATA'!N63="","",'Historical DATA'!N63)</f>
        <v/>
      </c>
    </row>
    <row r="73" spans="2:7">
      <c r="B73" s="275" t="str">
        <f>IF('Historical DATA'!A64="","",'Historical DATA'!A64)</f>
        <v/>
      </c>
      <c r="C73" s="276" t="str">
        <f>IF('Historical DATA'!J64="","",'Historical DATA'!J64)</f>
        <v/>
      </c>
      <c r="D73" s="277" t="str">
        <f>IF('Historical DATA'!K64="","",'Historical DATA'!K64)</f>
        <v/>
      </c>
      <c r="E73" s="279" t="str">
        <f>IF('Historical DATA'!L64="","",'Historical DATA'!L64)</f>
        <v/>
      </c>
      <c r="F73" s="279" t="str">
        <f>IF('Historical DATA'!M64="","",'Historical DATA'!M64)</f>
        <v/>
      </c>
      <c r="G73" s="278" t="str">
        <f>IF('Historical DATA'!N64="","",'Historical DATA'!N64)</f>
        <v/>
      </c>
    </row>
    <row r="74" spans="2:7">
      <c r="B74" s="275" t="str">
        <f>IF('Historical DATA'!A65="","",'Historical DATA'!A65)</f>
        <v/>
      </c>
      <c r="C74" s="276" t="str">
        <f>IF('Historical DATA'!J65="","",'Historical DATA'!J65)</f>
        <v/>
      </c>
      <c r="D74" s="277" t="str">
        <f>IF('Historical DATA'!K65="","",'Historical DATA'!K65)</f>
        <v/>
      </c>
      <c r="E74" s="279" t="str">
        <f>IF('Historical DATA'!L65="","",'Historical DATA'!L65)</f>
        <v/>
      </c>
      <c r="F74" s="279" t="str">
        <f>IF('Historical DATA'!M65="","",'Historical DATA'!M65)</f>
        <v/>
      </c>
      <c r="G74" s="278" t="str">
        <f>IF('Historical DATA'!N65="","",'Historical DATA'!N65)</f>
        <v/>
      </c>
    </row>
    <row r="75" spans="2:7">
      <c r="B75" s="275" t="str">
        <f>IF('Historical DATA'!A66="","",'Historical DATA'!A66)</f>
        <v/>
      </c>
      <c r="C75" s="276" t="str">
        <f>IF('Historical DATA'!J66="","",'Historical DATA'!J66)</f>
        <v/>
      </c>
      <c r="D75" s="277" t="str">
        <f>IF('Historical DATA'!K66="","",'Historical DATA'!K66)</f>
        <v/>
      </c>
      <c r="E75" s="279" t="str">
        <f>IF('Historical DATA'!L66="","",'Historical DATA'!L66)</f>
        <v/>
      </c>
      <c r="F75" s="279" t="str">
        <f>IF('Historical DATA'!M66="","",'Historical DATA'!M66)</f>
        <v/>
      </c>
      <c r="G75" s="278" t="str">
        <f>IF('Historical DATA'!N66="","",'Historical DATA'!N66)</f>
        <v/>
      </c>
    </row>
    <row r="76" spans="2:7">
      <c r="B76" s="275" t="str">
        <f>IF('Historical DATA'!A67="","",'Historical DATA'!A67)</f>
        <v/>
      </c>
      <c r="C76" s="276" t="str">
        <f>IF('Historical DATA'!J67="","",'Historical DATA'!J67)</f>
        <v/>
      </c>
      <c r="D76" s="277" t="str">
        <f>IF('Historical DATA'!K67="","",'Historical DATA'!K67)</f>
        <v/>
      </c>
      <c r="E76" s="279" t="str">
        <f>IF('Historical DATA'!L67="","",'Historical DATA'!L67)</f>
        <v/>
      </c>
      <c r="F76" s="279" t="str">
        <f>IF('Historical DATA'!M67="","",'Historical DATA'!M67)</f>
        <v/>
      </c>
      <c r="G76" s="278" t="str">
        <f>IF('Historical DATA'!N67="","",'Historical DATA'!N67)</f>
        <v/>
      </c>
    </row>
    <row r="77" spans="2:7">
      <c r="B77" s="275" t="str">
        <f>IF('Historical DATA'!A68="","",'Historical DATA'!A68)</f>
        <v/>
      </c>
      <c r="C77" s="276" t="str">
        <f>IF('Historical DATA'!J68="","",'Historical DATA'!J68)</f>
        <v/>
      </c>
      <c r="D77" s="277" t="str">
        <f>IF('Historical DATA'!K68="","",'Historical DATA'!K68)</f>
        <v/>
      </c>
      <c r="E77" s="279" t="str">
        <f>IF('Historical DATA'!L68="","",'Historical DATA'!L68)</f>
        <v/>
      </c>
      <c r="F77" s="279" t="str">
        <f>IF('Historical DATA'!M68="","",'Historical DATA'!M68)</f>
        <v/>
      </c>
      <c r="G77" s="278" t="str">
        <f>IF('Historical DATA'!N68="","",'Historical DATA'!N68)</f>
        <v/>
      </c>
    </row>
    <row r="78" spans="2:7">
      <c r="B78" s="275" t="str">
        <f>IF('Historical DATA'!A69="","",'Historical DATA'!A69)</f>
        <v/>
      </c>
      <c r="C78" s="276" t="str">
        <f>IF('Historical DATA'!J69="","",'Historical DATA'!J69)</f>
        <v/>
      </c>
      <c r="D78" s="277" t="str">
        <f>IF('Historical DATA'!K69="","",'Historical DATA'!K69)</f>
        <v/>
      </c>
      <c r="E78" s="279" t="str">
        <f>IF('Historical DATA'!L69="","",'Historical DATA'!L69)</f>
        <v/>
      </c>
      <c r="F78" s="279" t="str">
        <f>IF('Historical DATA'!M69="","",'Historical DATA'!M69)</f>
        <v/>
      </c>
      <c r="G78" s="278" t="str">
        <f>IF('Historical DATA'!N69="","",'Historical DATA'!N69)</f>
        <v/>
      </c>
    </row>
    <row r="79" spans="2:7">
      <c r="B79" s="275" t="str">
        <f>IF('Historical DATA'!A70="","",'Historical DATA'!A70)</f>
        <v/>
      </c>
      <c r="C79" s="276" t="str">
        <f>IF('Historical DATA'!J70="","",'Historical DATA'!J70)</f>
        <v/>
      </c>
      <c r="D79" s="277" t="str">
        <f>IF('Historical DATA'!K70="","",'Historical DATA'!K70)</f>
        <v/>
      </c>
      <c r="E79" s="279" t="str">
        <f>IF('Historical DATA'!L70="","",'Historical DATA'!L70)</f>
        <v/>
      </c>
      <c r="F79" s="279" t="str">
        <f>IF('Historical DATA'!M70="","",'Historical DATA'!M70)</f>
        <v/>
      </c>
      <c r="G79" s="278" t="str">
        <f>IF('Historical DATA'!N70="","",'Historical DATA'!N70)</f>
        <v/>
      </c>
    </row>
    <row r="80" spans="2:7">
      <c r="B80" s="275" t="str">
        <f>IF('Historical DATA'!A71="","",'Historical DATA'!A71)</f>
        <v/>
      </c>
      <c r="C80" s="276" t="str">
        <f>IF('Historical DATA'!J71="","",'Historical DATA'!J71)</f>
        <v/>
      </c>
      <c r="D80" s="277" t="str">
        <f>IF('Historical DATA'!K71="","",'Historical DATA'!K71)</f>
        <v/>
      </c>
      <c r="E80" s="279" t="str">
        <f>IF('Historical DATA'!L71="","",'Historical DATA'!L71)</f>
        <v/>
      </c>
      <c r="F80" s="279" t="str">
        <f>IF('Historical DATA'!M71="","",'Historical DATA'!M71)</f>
        <v/>
      </c>
      <c r="G80" s="278" t="str">
        <f>IF('Historical DATA'!N71="","",'Historical DATA'!N71)</f>
        <v/>
      </c>
    </row>
    <row r="81" spans="2:7">
      <c r="B81" s="275" t="str">
        <f>IF('Historical DATA'!A72="","",'Historical DATA'!A72)</f>
        <v/>
      </c>
      <c r="C81" s="276" t="str">
        <f>IF('Historical DATA'!J72="","",'Historical DATA'!J72)</f>
        <v/>
      </c>
      <c r="D81" s="277" t="str">
        <f>IF('Historical DATA'!K72="","",'Historical DATA'!K72)</f>
        <v/>
      </c>
      <c r="E81" s="279" t="str">
        <f>IF('Historical DATA'!L72="","",'Historical DATA'!L72)</f>
        <v/>
      </c>
      <c r="F81" s="279" t="str">
        <f>IF('Historical DATA'!M72="","",'Historical DATA'!M72)</f>
        <v/>
      </c>
      <c r="G81" s="278" t="str">
        <f>IF('Historical DATA'!N72="","",'Historical DATA'!N72)</f>
        <v/>
      </c>
    </row>
    <row r="82" spans="2:7">
      <c r="B82" s="275" t="str">
        <f>IF('Historical DATA'!A73="","",'Historical DATA'!A73)</f>
        <v/>
      </c>
      <c r="C82" s="276" t="str">
        <f>IF('Historical DATA'!J73="","",'Historical DATA'!J73)</f>
        <v/>
      </c>
      <c r="D82" s="277" t="str">
        <f>IF('Historical DATA'!K73="","",'Historical DATA'!K73)</f>
        <v/>
      </c>
      <c r="E82" s="279" t="str">
        <f>IF('Historical DATA'!L73="","",'Historical DATA'!L73)</f>
        <v/>
      </c>
      <c r="F82" s="279" t="str">
        <f>IF('Historical DATA'!M73="","",'Historical DATA'!M73)</f>
        <v/>
      </c>
      <c r="G82" s="278" t="str">
        <f>IF('Historical DATA'!N73="","",'Historical DATA'!N73)</f>
        <v/>
      </c>
    </row>
    <row r="83" spans="2:7">
      <c r="B83" s="275" t="str">
        <f>IF('Historical DATA'!A74="","",'Historical DATA'!A74)</f>
        <v/>
      </c>
      <c r="C83" s="276" t="str">
        <f>IF('Historical DATA'!J74="","",'Historical DATA'!J74)</f>
        <v/>
      </c>
      <c r="D83" s="277" t="str">
        <f>IF('Historical DATA'!K74="","",'Historical DATA'!K74)</f>
        <v/>
      </c>
      <c r="E83" s="279" t="str">
        <f>IF('Historical DATA'!L74="","",'Historical DATA'!L74)</f>
        <v/>
      </c>
      <c r="F83" s="279" t="str">
        <f>IF('Historical DATA'!M74="","",'Historical DATA'!M74)</f>
        <v/>
      </c>
      <c r="G83" s="278" t="str">
        <f>IF('Historical DATA'!N74="","",'Historical DATA'!N74)</f>
        <v/>
      </c>
    </row>
    <row r="84" spans="2:7">
      <c r="B84" s="275" t="str">
        <f>IF('Historical DATA'!A75="","",'Historical DATA'!A75)</f>
        <v/>
      </c>
      <c r="C84" s="276" t="str">
        <f>IF('Historical DATA'!J75="","",'Historical DATA'!J75)</f>
        <v/>
      </c>
      <c r="D84" s="277" t="str">
        <f>IF('Historical DATA'!K75="","",'Historical DATA'!K75)</f>
        <v/>
      </c>
      <c r="E84" s="279" t="str">
        <f>IF('Historical DATA'!L75="","",'Historical DATA'!L75)</f>
        <v/>
      </c>
      <c r="F84" s="279" t="str">
        <f>IF('Historical DATA'!M75="","",'Historical DATA'!M75)</f>
        <v/>
      </c>
      <c r="G84" s="278" t="str">
        <f>IF('Historical DATA'!N75="","",'Historical DATA'!N75)</f>
        <v/>
      </c>
    </row>
  </sheetData>
  <mergeCells count="1">
    <mergeCell ref="B9:G9"/>
  </mergeCells>
  <pageMargins left="0.7" right="0.7" top="0.75" bottom="0.75" header="0.3" footer="0.3"/>
  <pageSetup paperSize="9" scale="38"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131FB-07DB-4038-919D-11A32EAE59A2}">
  <sheetPr codeName="Sheet14">
    <tabColor theme="9" tint="0.59999389629810485"/>
  </sheetPr>
  <dimension ref="A1:O221"/>
  <sheetViews>
    <sheetView showGridLines="0" zoomScale="85" zoomScaleNormal="85" workbookViewId="0">
      <selection activeCell="H12" sqref="H12"/>
    </sheetView>
  </sheetViews>
  <sheetFormatPr defaultColWidth="10.85546875" defaultRowHeight="15"/>
  <cols>
    <col min="1" max="1" width="4.42578125" style="36" customWidth="1"/>
    <col min="2" max="2" width="23" style="36" customWidth="1"/>
    <col min="3" max="4" width="23" style="1360" customWidth="1"/>
    <col min="5" max="5" width="23" style="1494" customWidth="1"/>
    <col min="6" max="6" width="23" style="1360" customWidth="1"/>
    <col min="7" max="7" width="23" style="1515" customWidth="1"/>
    <col min="8" max="10" width="23" style="1360" customWidth="1"/>
    <col min="11" max="11" width="29.5703125" style="36" customWidth="1"/>
    <col min="12" max="12" width="17.5703125" style="36" customWidth="1"/>
    <col min="13" max="13" width="10.85546875" style="36"/>
    <col min="14" max="14" width="15.28515625" style="36" bestFit="1" customWidth="1"/>
    <col min="15" max="15" width="13.5703125" style="36" bestFit="1" customWidth="1"/>
    <col min="16" max="16384" width="10.85546875" style="36"/>
  </cols>
  <sheetData>
    <row r="1" spans="1:15">
      <c r="A1" s="35"/>
      <c r="B1" s="35"/>
      <c r="C1" s="1366"/>
      <c r="D1" s="1366"/>
      <c r="E1" s="1492"/>
      <c r="F1" s="1366"/>
      <c r="G1" s="1513"/>
      <c r="H1" s="1366"/>
      <c r="I1" s="1366"/>
      <c r="J1" s="1366"/>
      <c r="K1" s="35"/>
      <c r="L1" s="35"/>
      <c r="M1" s="35"/>
      <c r="N1" s="35"/>
      <c r="O1" s="35"/>
    </row>
    <row r="2" spans="1:15">
      <c r="A2" s="35"/>
      <c r="B2" s="37"/>
      <c r="C2" s="1369"/>
      <c r="D2" s="1369"/>
      <c r="E2" s="1493"/>
      <c r="F2" s="1369"/>
      <c r="G2" s="1514"/>
      <c r="H2" s="1369"/>
      <c r="I2" s="1369"/>
      <c r="J2" s="1369"/>
      <c r="K2" s="37"/>
      <c r="L2" s="37"/>
      <c r="M2" s="37"/>
      <c r="N2" s="37"/>
      <c r="O2" s="37"/>
    </row>
    <row r="3" spans="1:15" ht="14.45" customHeight="1">
      <c r="A3" s="35"/>
      <c r="B3" s="37"/>
      <c r="C3" s="1369"/>
      <c r="D3" s="1369"/>
      <c r="E3" s="1493"/>
      <c r="F3" s="1369"/>
      <c r="G3" s="1514"/>
      <c r="H3" s="1369"/>
      <c r="I3" s="1369"/>
      <c r="J3" s="1213" t="s">
        <v>99</v>
      </c>
      <c r="K3" s="1213">
        <f>'00 - Cover'!$F$17</f>
        <v>46265</v>
      </c>
      <c r="M3" s="37"/>
      <c r="N3" s="39"/>
      <c r="O3" s="39"/>
    </row>
    <row r="4" spans="1:15" ht="14.45" hidden="1" customHeight="1">
      <c r="A4" s="35"/>
      <c r="B4" s="37"/>
      <c r="C4" s="1369"/>
      <c r="D4" s="1369"/>
      <c r="E4" s="1493"/>
      <c r="F4" s="1369"/>
      <c r="G4" s="1514"/>
      <c r="H4" s="1369"/>
      <c r="I4" s="1369"/>
      <c r="J4" s="1213" t="s">
        <v>4</v>
      </c>
      <c r="K4" s="1213">
        <f>'00 - Cover'!$F$19</f>
        <v>46286</v>
      </c>
      <c r="M4" s="37"/>
      <c r="N4" s="39"/>
      <c r="O4" s="39"/>
    </row>
    <row r="5" spans="1:15" ht="14.45" hidden="1" customHeight="1">
      <c r="A5" s="35"/>
      <c r="B5" s="37"/>
      <c r="C5" s="1369"/>
      <c r="D5" s="1369"/>
      <c r="E5" s="1493"/>
      <c r="F5" s="1369"/>
      <c r="G5" s="1514"/>
      <c r="H5" s="1369"/>
      <c r="I5" s="1369"/>
      <c r="J5" s="1213" t="s">
        <v>5</v>
      </c>
      <c r="K5" s="1213">
        <f>'00 - Cover'!$F$20</f>
        <v>46293</v>
      </c>
      <c r="M5" s="37"/>
      <c r="N5" s="39"/>
      <c r="O5" s="39"/>
    </row>
    <row r="6" spans="1:15" ht="14.45" customHeight="1">
      <c r="A6" s="35"/>
      <c r="B6" s="37"/>
      <c r="C6" s="1369"/>
      <c r="D6" s="1369"/>
      <c r="E6" s="1493"/>
      <c r="F6" s="1369"/>
      <c r="G6" s="1514"/>
      <c r="H6" s="1369"/>
      <c r="I6" s="1369"/>
      <c r="J6" s="1369"/>
      <c r="K6" s="82"/>
      <c r="L6" s="82"/>
      <c r="M6" s="37"/>
      <c r="N6" s="37"/>
      <c r="O6" s="37"/>
    </row>
    <row r="7" spans="1:15">
      <c r="A7" s="35"/>
      <c r="B7" s="37"/>
      <c r="C7" s="1369"/>
      <c r="D7" s="1369"/>
      <c r="E7" s="1493"/>
      <c r="F7" s="1369"/>
      <c r="G7" s="1514"/>
      <c r="H7" s="1369"/>
      <c r="I7" s="1369"/>
      <c r="J7" s="1369"/>
      <c r="K7" s="37"/>
      <c r="L7" s="37"/>
      <c r="M7" s="37"/>
      <c r="N7" s="37"/>
      <c r="O7" s="37"/>
    </row>
    <row r="8" spans="1:15">
      <c r="A8" s="229"/>
    </row>
    <row r="9" spans="1:15" ht="18" customHeight="1">
      <c r="B9" s="1765" t="s">
        <v>2004</v>
      </c>
      <c r="C9" s="1367"/>
      <c r="D9" s="1368"/>
      <c r="E9" s="1495"/>
      <c r="F9" s="1368"/>
      <c r="G9" s="1516"/>
      <c r="H9" s="1368"/>
      <c r="I9" s="1368"/>
      <c r="J9" s="1368"/>
      <c r="K9" s="233"/>
    </row>
    <row r="10" spans="1:15" ht="15.75" thickBot="1"/>
    <row r="11" spans="1:15" ht="60" customHeight="1" thickBot="1">
      <c r="A11" s="234"/>
      <c r="B11" s="1470" t="s">
        <v>213</v>
      </c>
      <c r="C11" s="1471" t="s">
        <v>1069</v>
      </c>
      <c r="D11" s="1471" t="s">
        <v>1302</v>
      </c>
      <c r="E11" s="1496" t="s">
        <v>1303</v>
      </c>
      <c r="F11" s="1471" t="s">
        <v>1061</v>
      </c>
      <c r="G11" s="1517" t="s">
        <v>1060</v>
      </c>
      <c r="H11" s="1471" t="s">
        <v>1074</v>
      </c>
      <c r="I11" s="1471" t="s">
        <v>1075</v>
      </c>
      <c r="J11" s="1472" t="s">
        <v>1101</v>
      </c>
      <c r="K11" s="1473" t="s">
        <v>643</v>
      </c>
    </row>
    <row r="12" spans="1:15" s="1360" customFormat="1">
      <c r="A12" s="320"/>
      <c r="B12" s="1474">
        <f>'00 - Cover'!F20</f>
        <v>46293</v>
      </c>
      <c r="C12" s="1359">
        <f>'11 - Notes Follow-up'!G25+'11 - Notes Follow-up'!O25</f>
        <v>10015328293.6</v>
      </c>
      <c r="D12" s="1358">
        <v>5.0000000000000001E-3</v>
      </c>
      <c r="E12" s="1519">
        <v>500000</v>
      </c>
      <c r="F12" s="1359" t="str">
        <f>'00 - Cover'!F32</f>
        <v>Yes</v>
      </c>
      <c r="G12" s="1521" t="str">
        <f>'00 - Cover'!F33</f>
        <v>No</v>
      </c>
      <c r="H12" s="1839">
        <f>IF(F12="Yes",ROUNDUP(MAX(C12*D12,E12),-4),0)</f>
        <v>50080000</v>
      </c>
      <c r="I12" s="1359">
        <f>H13</f>
        <v>50490000</v>
      </c>
      <c r="J12" s="1388">
        <f>'13 - Issuer Account'!I35</f>
        <v>50490000</v>
      </c>
      <c r="K12" s="1475">
        <f>H12-J12</f>
        <v>-410000</v>
      </c>
    </row>
    <row r="13" spans="1:15">
      <c r="A13" s="234"/>
      <c r="B13" s="1476">
        <f>IF('Historical DATA'!B4="","",'Historical DATA'!B4)</f>
        <v>46261</v>
      </c>
      <c r="C13" s="1466">
        <f>IF('Historical DATA'!CU4="","",'Historical DATA'!CU4)</f>
        <v>10096487784.4</v>
      </c>
      <c r="D13" s="1467">
        <f>IF('Historical DATA'!CV4="","",'Historical DATA'!CV4)</f>
        <v>5.0000000000000001E-3</v>
      </c>
      <c r="E13" s="1520">
        <f>IF('Historical DATA'!CW4="","",'Historical DATA'!CW4)</f>
        <v>500000</v>
      </c>
      <c r="F13" s="1468" t="str">
        <f>IF('Historical DATA'!CX4="","",'Historical DATA'!CX4)</f>
        <v>Yes</v>
      </c>
      <c r="G13" s="1518" t="str">
        <f>IF('Historical DATA'!CY4="","",'Historical DATA'!CY4)</f>
        <v>No</v>
      </c>
      <c r="H13" s="1468">
        <f>IF('Historical DATA'!CZ4="","",'Historical DATA'!CZ4)</f>
        <v>50490000</v>
      </c>
      <c r="I13" s="1468">
        <f>IF('Historical DATA'!DA4="","",'Historical DATA'!DA4)</f>
        <v>50980000</v>
      </c>
      <c r="J13" s="1469">
        <f>IF('Historical DATA'!DB4="","",'Historical DATA'!DB4)</f>
        <v>50980000</v>
      </c>
      <c r="K13" s="1477">
        <f>IF('Historical DATA'!DC4="","",'Historical DATA'!DC4)</f>
        <v>-490000</v>
      </c>
    </row>
    <row r="14" spans="1:15">
      <c r="A14" s="234"/>
      <c r="B14" s="1476">
        <f>IF('Historical DATA'!B5="","",'Historical DATA'!B5)</f>
        <v>46230</v>
      </c>
      <c r="C14" s="1466">
        <f>IF('Historical DATA'!CU5="","",'Historical DATA'!CU5)</f>
        <v>10194839630.92</v>
      </c>
      <c r="D14" s="1467">
        <f>IF('Historical DATA'!CV5="","",'Historical DATA'!CV5)</f>
        <v>5.0000000000000001E-3</v>
      </c>
      <c r="E14" s="1520">
        <f>IF('Historical DATA'!CW5="","",'Historical DATA'!CW5)</f>
        <v>500000</v>
      </c>
      <c r="F14" s="1468" t="str">
        <f>IF('Historical DATA'!CX5="","",'Historical DATA'!CX5)</f>
        <v>Yes</v>
      </c>
      <c r="G14" s="1518" t="str">
        <f>IF('Historical DATA'!CY5="","",'Historical DATA'!CY5)</f>
        <v>No</v>
      </c>
      <c r="H14" s="1468">
        <f>IF('Historical DATA'!CZ5="","",'Historical DATA'!CZ5)</f>
        <v>50980000</v>
      </c>
      <c r="I14" s="1468">
        <f>IF('Historical DATA'!DA5="","",'Historical DATA'!DA5)</f>
        <v>51430000</v>
      </c>
      <c r="J14" s="1469">
        <f>IF('Historical DATA'!DB5="","",'Historical DATA'!DB5)</f>
        <v>51430000</v>
      </c>
      <c r="K14" s="1477">
        <f>IF('Historical DATA'!DC5="","",'Historical DATA'!DC5)</f>
        <v>-450000</v>
      </c>
    </row>
    <row r="15" spans="1:15">
      <c r="B15" s="1476">
        <f>IF('Historical DATA'!B6="","",'Historical DATA'!B6)</f>
        <v>46202</v>
      </c>
      <c r="C15" s="1466">
        <f>IF('Historical DATA'!CU6="","",'Historical DATA'!CU6)</f>
        <v>10284999070.92</v>
      </c>
      <c r="D15" s="1467">
        <f>IF('Historical DATA'!CV6="","",'Historical DATA'!CV6)</f>
        <v>5.0000000000000001E-3</v>
      </c>
      <c r="E15" s="1520">
        <f>IF('Historical DATA'!CW6="","",'Historical DATA'!CW6)</f>
        <v>500000</v>
      </c>
      <c r="F15" s="1468" t="str">
        <f>IF('Historical DATA'!CX6="","",'Historical DATA'!CX6)</f>
        <v>Yes</v>
      </c>
      <c r="G15" s="1518" t="str">
        <f>IF('Historical DATA'!CY6="","",'Historical DATA'!CY6)</f>
        <v>No</v>
      </c>
      <c r="H15" s="1468">
        <f>IF('Historical DATA'!CZ6="","",'Historical DATA'!CZ6)</f>
        <v>51430000</v>
      </c>
      <c r="I15" s="1468">
        <f>IF('Historical DATA'!DA6="","",'Historical DATA'!DA6)</f>
        <v>51830000</v>
      </c>
      <c r="J15" s="1469">
        <f>IF('Historical DATA'!DB6="","",'Historical DATA'!DB6)</f>
        <v>51830000</v>
      </c>
      <c r="K15" s="1477">
        <f>IF('Historical DATA'!DC6="","",'Historical DATA'!DC6)</f>
        <v>-400000</v>
      </c>
    </row>
    <row r="16" spans="1:15">
      <c r="B16" s="1476">
        <f>IF('Historical DATA'!B7="","",'Historical DATA'!B7)</f>
        <v>46169</v>
      </c>
      <c r="C16" s="1466">
        <f>IF('Historical DATA'!CU7="","",'Historical DATA'!CU7)</f>
        <v>10365110723.120001</v>
      </c>
      <c r="D16" s="1467">
        <f>IF('Historical DATA'!CV7="","",'Historical DATA'!CV7)</f>
        <v>5.0000000000000001E-3</v>
      </c>
      <c r="E16" s="1520">
        <f>IF('Historical DATA'!CW7="","",'Historical DATA'!CW7)</f>
        <v>500000</v>
      </c>
      <c r="F16" s="1468" t="str">
        <f>IF('Historical DATA'!CX7="","",'Historical DATA'!CX7)</f>
        <v>Yes</v>
      </c>
      <c r="G16" s="1518" t="str">
        <f>IF('Historical DATA'!CY7="","",'Historical DATA'!CY7)</f>
        <v>No</v>
      </c>
      <c r="H16" s="1468">
        <f>IF('Historical DATA'!CZ7="","",'Historical DATA'!CZ7)</f>
        <v>51830000</v>
      </c>
      <c r="I16" s="1468">
        <f>IF('Historical DATA'!DA7="","",'Historical DATA'!DA7)</f>
        <v>52270000</v>
      </c>
      <c r="J16" s="1469">
        <f>IF('Historical DATA'!DB7="","",'Historical DATA'!DB7)</f>
        <v>52270000</v>
      </c>
      <c r="K16" s="1477">
        <f>IF('Historical DATA'!DC7="","",'Historical DATA'!DC7)</f>
        <v>-440000</v>
      </c>
    </row>
    <row r="17" spans="2:11">
      <c r="B17" s="1476">
        <f>IF('Historical DATA'!B8="","",'Historical DATA'!B8)</f>
        <v>46139</v>
      </c>
      <c r="C17" s="1466">
        <f>IF('Historical DATA'!CU8="","",'Historical DATA'!CU8)</f>
        <v>10453261947.640001</v>
      </c>
      <c r="D17" s="1467">
        <f>IF('Historical DATA'!CV8="","",'Historical DATA'!CV8)</f>
        <v>5.0000000000000001E-3</v>
      </c>
      <c r="E17" s="1520">
        <f>IF('Historical DATA'!CW8="","",'Historical DATA'!CW8)</f>
        <v>500000</v>
      </c>
      <c r="F17" s="1468" t="str">
        <f>IF('Historical DATA'!CX8="","",'Historical DATA'!CX8)</f>
        <v>Yes</v>
      </c>
      <c r="G17" s="1518" t="str">
        <f>IF('Historical DATA'!CY8="","",'Historical DATA'!CY8)</f>
        <v>No</v>
      </c>
      <c r="H17" s="1468">
        <f>IF('Historical DATA'!CZ8="","",'Historical DATA'!CZ8)</f>
        <v>52270000</v>
      </c>
      <c r="I17" s="1468">
        <f>IF('Historical DATA'!DA8="","",'Historical DATA'!DA8)</f>
        <v>52850000</v>
      </c>
      <c r="J17" s="1469">
        <f>IF('Historical DATA'!DB8="","",'Historical DATA'!DB8)</f>
        <v>52850000</v>
      </c>
      <c r="K17" s="1477">
        <f>IF('Historical DATA'!DC8="","",'Historical DATA'!DC8)</f>
        <v>-580000</v>
      </c>
    </row>
    <row r="18" spans="2:11">
      <c r="B18" s="1476">
        <f>IF('Historical DATA'!B9="","",'Historical DATA'!B9)</f>
        <v>46108</v>
      </c>
      <c r="C18" s="1466">
        <f>IF('Historical DATA'!CU9="","",'Historical DATA'!CU9)</f>
        <v>10568389779.280001</v>
      </c>
      <c r="D18" s="1467">
        <f>IF('Historical DATA'!CV9="","",'Historical DATA'!CV9)</f>
        <v>5.0000000000000001E-3</v>
      </c>
      <c r="E18" s="1520">
        <f>IF('Historical DATA'!CW9="","",'Historical DATA'!CW9)</f>
        <v>500000</v>
      </c>
      <c r="F18" s="1468" t="str">
        <f>IF('Historical DATA'!CX9="","",'Historical DATA'!CX9)</f>
        <v>Yes</v>
      </c>
      <c r="G18" s="1518" t="str">
        <f>IF('Historical DATA'!CY9="","",'Historical DATA'!CY9)</f>
        <v>No</v>
      </c>
      <c r="H18" s="1468">
        <f>IF('Historical DATA'!CZ9="","",'Historical DATA'!CZ9)</f>
        <v>52850000</v>
      </c>
      <c r="I18" s="1468">
        <f>IF('Historical DATA'!DA9="","",'Historical DATA'!DA9)</f>
        <v>53280000</v>
      </c>
      <c r="J18" s="1469">
        <f>IF('Historical DATA'!DB9="","",'Historical DATA'!DB9)</f>
        <v>53280000</v>
      </c>
      <c r="K18" s="1477">
        <f>IF('Historical DATA'!DC9="","",'Historical DATA'!DC9)</f>
        <v>-430000</v>
      </c>
    </row>
    <row r="19" spans="2:11">
      <c r="B19" s="1476">
        <f>IF('Historical DATA'!B10="","",'Historical DATA'!B10)</f>
        <v>46080</v>
      </c>
      <c r="C19" s="1466">
        <f>IF('Historical DATA'!CU10="","",'Historical DATA'!CU10)</f>
        <v>10654326762.76</v>
      </c>
      <c r="D19" s="1467">
        <f>IF('Historical DATA'!CV10="","",'Historical DATA'!CV10)</f>
        <v>5.0000000000000001E-3</v>
      </c>
      <c r="E19" s="1520">
        <f>IF('Historical DATA'!CW10="","",'Historical DATA'!CW10)</f>
        <v>500000</v>
      </c>
      <c r="F19" s="1468" t="str">
        <f>IF('Historical DATA'!CX10="","",'Historical DATA'!CX10)</f>
        <v>Yes</v>
      </c>
      <c r="G19" s="1518" t="str">
        <f>IF('Historical DATA'!CY10="","",'Historical DATA'!CY10)</f>
        <v>No</v>
      </c>
      <c r="H19" s="1468">
        <f>IF('Historical DATA'!CZ10="","",'Historical DATA'!CZ10)</f>
        <v>53280000</v>
      </c>
      <c r="I19" s="1468">
        <f>IF('Historical DATA'!DA10="","",'Historical DATA'!DA10)</f>
        <v>53750000</v>
      </c>
      <c r="J19" s="1469">
        <f>IF('Historical DATA'!DB10="","",'Historical DATA'!DB10)</f>
        <v>53750000</v>
      </c>
      <c r="K19" s="1477">
        <f>IF('Historical DATA'!DC10="","",'Historical DATA'!DC10)</f>
        <v>-470000</v>
      </c>
    </row>
    <row r="20" spans="2:11">
      <c r="B20" s="1476">
        <f>IF('Historical DATA'!B11="","",'Historical DATA'!B11)</f>
        <v>46049</v>
      </c>
      <c r="C20" s="1466">
        <f>IF('Historical DATA'!CU11="","",'Historical DATA'!CU11)</f>
        <v>10748510121.440001</v>
      </c>
      <c r="D20" s="1467">
        <f>IF('Historical DATA'!CV11="","",'Historical DATA'!CV11)</f>
        <v>5.0000000000000001E-3</v>
      </c>
      <c r="E20" s="1520">
        <f>IF('Historical DATA'!CW11="","",'Historical DATA'!CW11)</f>
        <v>500000</v>
      </c>
      <c r="F20" s="1468" t="str">
        <f>IF('Historical DATA'!CX11="","",'Historical DATA'!CX11)</f>
        <v>Yes</v>
      </c>
      <c r="G20" s="1518" t="str">
        <f>IF('Historical DATA'!CY11="","",'Historical DATA'!CY11)</f>
        <v>No</v>
      </c>
      <c r="H20" s="1468">
        <f>IF('Historical DATA'!CZ11="","",'Historical DATA'!CZ11)</f>
        <v>53750000</v>
      </c>
      <c r="I20" s="1468">
        <f>IF('Historical DATA'!DA11="","",'Historical DATA'!DA11)</f>
        <v>54210000</v>
      </c>
      <c r="J20" s="1469">
        <f>IF('Historical DATA'!DB11="","",'Historical DATA'!DB11)</f>
        <v>54210000</v>
      </c>
      <c r="K20" s="1477">
        <f>IF('Historical DATA'!DC11="","",'Historical DATA'!DC11)</f>
        <v>-460000</v>
      </c>
    </row>
    <row r="21" spans="2:11">
      <c r="B21" s="1476">
        <f>IF('Historical DATA'!B12="","",'Historical DATA'!B12)</f>
        <v>46020</v>
      </c>
      <c r="C21" s="1466">
        <f>IF('Historical DATA'!CU12="","",'Historical DATA'!CU12)</f>
        <v>10840013622.68</v>
      </c>
      <c r="D21" s="1467">
        <f>IF('Historical DATA'!CV12="","",'Historical DATA'!CV12)</f>
        <v>5.0000000000000001E-3</v>
      </c>
      <c r="E21" s="1520">
        <f>IF('Historical DATA'!CW12="","",'Historical DATA'!CW12)</f>
        <v>500000</v>
      </c>
      <c r="F21" s="1468" t="str">
        <f>IF('Historical DATA'!CX12="","",'Historical DATA'!CX12)</f>
        <v>Yes</v>
      </c>
      <c r="G21" s="1518" t="str">
        <f>IF('Historical DATA'!CY12="","",'Historical DATA'!CY12)</f>
        <v>No</v>
      </c>
      <c r="H21" s="1468">
        <f>IF('Historical DATA'!CZ12="","",'Historical DATA'!CZ12)</f>
        <v>54210000</v>
      </c>
      <c r="I21" s="1468">
        <f>IF('Historical DATA'!DA12="","",'Historical DATA'!DA12)</f>
        <v>54640000</v>
      </c>
      <c r="J21" s="1469">
        <f>IF('Historical DATA'!DB12="","",'Historical DATA'!DB12)</f>
        <v>54640000</v>
      </c>
      <c r="K21" s="1477">
        <f>IF('Historical DATA'!DC12="","",'Historical DATA'!DC12)</f>
        <v>-430000</v>
      </c>
    </row>
    <row r="22" spans="2:11">
      <c r="B22" s="1476">
        <f>IF('Historical DATA'!B13="","",'Historical DATA'!B13)</f>
        <v>45988</v>
      </c>
      <c r="C22" s="1466">
        <f>IF('Historical DATA'!CU13="","",'Historical DATA'!CU13)</f>
        <v>10926161354.6</v>
      </c>
      <c r="D22" s="1467">
        <f>IF('Historical DATA'!CV13="","",'Historical DATA'!CV13)</f>
        <v>5.0000000000000001E-3</v>
      </c>
      <c r="E22" s="1520">
        <f>IF('Historical DATA'!CW13="","",'Historical DATA'!CW13)</f>
        <v>500000</v>
      </c>
      <c r="F22" s="1468" t="str">
        <f>IF('Historical DATA'!CX13="","",'Historical DATA'!CX13)</f>
        <v>Yes</v>
      </c>
      <c r="G22" s="1518" t="str">
        <f>IF('Historical DATA'!CY13="","",'Historical DATA'!CY13)</f>
        <v>No</v>
      </c>
      <c r="H22" s="1468">
        <f>IF('Historical DATA'!CZ13="","",'Historical DATA'!CZ13)</f>
        <v>54640000</v>
      </c>
      <c r="I22" s="1468">
        <f>IF('Historical DATA'!DA13="","",'Historical DATA'!DA13)</f>
        <v>55170000</v>
      </c>
      <c r="J22" s="1469">
        <f>IF('Historical DATA'!DB13="","",'Historical DATA'!DB13)</f>
        <v>55170000</v>
      </c>
      <c r="K22" s="1477">
        <f>IF('Historical DATA'!DC13="","",'Historical DATA'!DC13)</f>
        <v>-530000</v>
      </c>
    </row>
    <row r="23" spans="2:11">
      <c r="B23" s="1476">
        <f>IF('Historical DATA'!B14="","",'Historical DATA'!B14)</f>
        <v>45957</v>
      </c>
      <c r="C23" s="1466">
        <f>IF('Historical DATA'!CU14="","",'Historical DATA'!CU14)</f>
        <v>11033283884.280001</v>
      </c>
      <c r="D23" s="1467">
        <f>IF('Historical DATA'!CV14="","",'Historical DATA'!CV14)</f>
        <v>5.0000000000000001E-3</v>
      </c>
      <c r="E23" s="1520">
        <f>IF('Historical DATA'!CW14="","",'Historical DATA'!CW14)</f>
        <v>500000</v>
      </c>
      <c r="F23" s="1468" t="str">
        <f>IF('Historical DATA'!CX14="","",'Historical DATA'!CX14)</f>
        <v>Yes</v>
      </c>
      <c r="G23" s="1518" t="str">
        <f>IF('Historical DATA'!CY14="","",'Historical DATA'!CY14)</f>
        <v>No</v>
      </c>
      <c r="H23" s="1468">
        <f>IF('Historical DATA'!CZ14="","",'Historical DATA'!CZ14)</f>
        <v>55170000</v>
      </c>
      <c r="I23" s="1468">
        <f>IF('Historical DATA'!DA14="","",'Historical DATA'!DA14)</f>
        <v>35631660.869999997</v>
      </c>
      <c r="J23" s="1469">
        <f>IF('Historical DATA'!DB14="","",'Historical DATA'!DB14)</f>
        <v>35631660.869999997</v>
      </c>
      <c r="K23" s="1477">
        <f>IF('Historical DATA'!DC14="","",'Historical DATA'!DC14)</f>
        <v>19538339.130000003</v>
      </c>
    </row>
    <row r="24" spans="2:11">
      <c r="B24" s="1476">
        <f>IF('Historical DATA'!B15="","",'Historical DATA'!B15)</f>
        <v>45929</v>
      </c>
      <c r="C24" s="1466">
        <f>IF('Historical DATA'!CU15="","",'Historical DATA'!CU15)</f>
        <v>7126332174.3600006</v>
      </c>
      <c r="D24" s="1467">
        <f>IF('Historical DATA'!CV15="","",'Historical DATA'!CV15)</f>
        <v>5.0000000000000001E-3</v>
      </c>
      <c r="E24" s="1520">
        <f>IF('Historical DATA'!CW15="","",'Historical DATA'!CW15)</f>
        <v>500000</v>
      </c>
      <c r="F24" s="1468" t="str">
        <f>IF('Historical DATA'!CX15="","",'Historical DATA'!CX15)</f>
        <v>Yes</v>
      </c>
      <c r="G24" s="1518" t="str">
        <f>IF('Historical DATA'!CY15="","",'Historical DATA'!CY15)</f>
        <v>No</v>
      </c>
      <c r="H24" s="1468">
        <f>IF('Historical DATA'!CZ15="","",'Historical DATA'!CZ15)</f>
        <v>35631660.869999997</v>
      </c>
      <c r="I24" s="1468">
        <f>IF('Historical DATA'!DA15="","",'Historical DATA'!DA15)</f>
        <v>35957525.079999998</v>
      </c>
      <c r="J24" s="1469">
        <f>IF('Historical DATA'!DB15="","",'Historical DATA'!DB15)</f>
        <v>35957525.079999998</v>
      </c>
      <c r="K24" s="1477">
        <f>IF('Historical DATA'!DC15="","",'Historical DATA'!DC15)</f>
        <v>-325864.21000000089</v>
      </c>
    </row>
    <row r="25" spans="2:11">
      <c r="B25" s="1476">
        <f>IF('Historical DATA'!B16="","",'Historical DATA'!B16)</f>
        <v>45896</v>
      </c>
      <c r="C25" s="1466">
        <f>IF('Historical DATA'!CU16="","",'Historical DATA'!CU16)</f>
        <v>7191505015.1200008</v>
      </c>
      <c r="D25" s="1467">
        <f>IF('Historical DATA'!CV16="","",'Historical DATA'!CV16)</f>
        <v>5.0000000000000001E-3</v>
      </c>
      <c r="E25" s="1520">
        <f>IF('Historical DATA'!CW16="","",'Historical DATA'!CW16)</f>
        <v>500000</v>
      </c>
      <c r="F25" s="1468" t="str">
        <f>IF('Historical DATA'!CX16="","",'Historical DATA'!CX16)</f>
        <v>Yes</v>
      </c>
      <c r="G25" s="1518" t="str">
        <f>IF('Historical DATA'!CY16="","",'Historical DATA'!CY16)</f>
        <v>No</v>
      </c>
      <c r="H25" s="1468">
        <f>IF('Historical DATA'!CZ16="","",'Historical DATA'!CZ16)</f>
        <v>35957525.079999998</v>
      </c>
      <c r="I25" s="1468">
        <f>IF('Historical DATA'!DA16="","",'Historical DATA'!DA16)</f>
        <v>36267088.880000003</v>
      </c>
      <c r="J25" s="1469">
        <f>IF('Historical DATA'!DB16="","",'Historical DATA'!DB16)</f>
        <v>36267088.880000003</v>
      </c>
      <c r="K25" s="1477">
        <f>IF('Historical DATA'!DC16="","",'Historical DATA'!DC16)</f>
        <v>-309563.80000000447</v>
      </c>
    </row>
    <row r="26" spans="2:11">
      <c r="B26" s="1476">
        <f>IF('Historical DATA'!B17="","",'Historical DATA'!B17)</f>
        <v>45866</v>
      </c>
      <c r="C26" s="1466">
        <f>IF('Historical DATA'!CU17="","",'Historical DATA'!CU17)</f>
        <v>7253417775.8000011</v>
      </c>
      <c r="D26" s="1467">
        <f>IF('Historical DATA'!CV17="","",'Historical DATA'!CV17)</f>
        <v>5.0000000000000001E-3</v>
      </c>
      <c r="E26" s="1520">
        <f>IF('Historical DATA'!CW17="","",'Historical DATA'!CW17)</f>
        <v>500000</v>
      </c>
      <c r="F26" s="1468" t="str">
        <f>IF('Historical DATA'!CX17="","",'Historical DATA'!CX17)</f>
        <v>Yes</v>
      </c>
      <c r="G26" s="1518" t="str">
        <f>IF('Historical DATA'!CY17="","",'Historical DATA'!CY17)</f>
        <v>No</v>
      </c>
      <c r="H26" s="1468">
        <f>IF('Historical DATA'!CZ17="","",'Historical DATA'!CZ17)</f>
        <v>36267088.880000003</v>
      </c>
      <c r="I26" s="1468">
        <f>IF('Historical DATA'!DA17="","",'Historical DATA'!DA17)</f>
        <v>36579155.649999999</v>
      </c>
      <c r="J26" s="1469">
        <f>IF('Historical DATA'!DB17="","",'Historical DATA'!DB17)</f>
        <v>36579155.649999999</v>
      </c>
      <c r="K26" s="1477">
        <f>IF('Historical DATA'!DC17="","",'Historical DATA'!DC17)</f>
        <v>-312066.76999999583</v>
      </c>
    </row>
    <row r="27" spans="2:11">
      <c r="B27" s="1476">
        <f>IF('Historical DATA'!B18="","",'Historical DATA'!B18)</f>
        <v>45835</v>
      </c>
      <c r="C27" s="1466">
        <f>IF('Historical DATA'!CU18="","",'Historical DATA'!CU18)</f>
        <v>7315831130.5600014</v>
      </c>
      <c r="D27" s="1467">
        <f>IF('Historical DATA'!CV18="","",'Historical DATA'!CV18)</f>
        <v>5.0000000000000001E-3</v>
      </c>
      <c r="E27" s="1520">
        <f>IF('Historical DATA'!CW18="","",'Historical DATA'!CW18)</f>
        <v>500000</v>
      </c>
      <c r="F27" s="1468" t="str">
        <f>IF('Historical DATA'!CX18="","",'Historical DATA'!CX18)</f>
        <v>Yes</v>
      </c>
      <c r="G27" s="1518" t="str">
        <f>IF('Historical DATA'!CY18="","",'Historical DATA'!CY18)</f>
        <v>No</v>
      </c>
      <c r="H27" s="1468">
        <f>IF('Historical DATA'!CZ18="","",'Historical DATA'!CZ18)</f>
        <v>36579155.649999999</v>
      </c>
      <c r="I27" s="1468">
        <f>IF('Historical DATA'!DA18="","",'Historical DATA'!DA18)</f>
        <v>36872279.140000001</v>
      </c>
      <c r="J27" s="1469">
        <f>IF('Historical DATA'!DB18="","",'Historical DATA'!DB18)</f>
        <v>36872279.140000001</v>
      </c>
      <c r="K27" s="1477">
        <f>IF('Historical DATA'!DC18="","",'Historical DATA'!DC18)</f>
        <v>-293123.49000000209</v>
      </c>
    </row>
    <row r="28" spans="2:11">
      <c r="B28" s="1476">
        <f>IF('Historical DATA'!B19="","",'Historical DATA'!B19)</f>
        <v>45804</v>
      </c>
      <c r="C28" s="1466">
        <f>IF('Historical DATA'!CU19="","",'Historical DATA'!CU19)</f>
        <v>7374455827.6400013</v>
      </c>
      <c r="D28" s="1467">
        <f>IF('Historical DATA'!CV19="","",'Historical DATA'!CV19)</f>
        <v>5.0000000000000001E-3</v>
      </c>
      <c r="E28" s="1520">
        <f>IF('Historical DATA'!CW19="","",'Historical DATA'!CW19)</f>
        <v>500000</v>
      </c>
      <c r="F28" s="1468" t="str">
        <f>IF('Historical DATA'!CX19="","",'Historical DATA'!CX19)</f>
        <v>Yes</v>
      </c>
      <c r="G28" s="1518" t="str">
        <f>IF('Historical DATA'!CY19="","",'Historical DATA'!CY19)</f>
        <v>No</v>
      </c>
      <c r="H28" s="1468">
        <f>IF('Historical DATA'!CZ19="","",'Historical DATA'!CZ19)</f>
        <v>36872279.140000001</v>
      </c>
      <c r="I28" s="1468">
        <f>IF('Historical DATA'!DA19="","",'Historical DATA'!DA19)</f>
        <v>37153746.710000001</v>
      </c>
      <c r="J28" s="1469">
        <f>IF('Historical DATA'!DB19="","",'Historical DATA'!DB19)</f>
        <v>37153746.710000001</v>
      </c>
      <c r="K28" s="1477">
        <f>IF('Historical DATA'!DC19="","",'Historical DATA'!DC19)</f>
        <v>-281467.5700000003</v>
      </c>
    </row>
    <row r="29" spans="2:11">
      <c r="B29" s="1476">
        <f>IF('Historical DATA'!B20="","",'Historical DATA'!B20)</f>
        <v>45775</v>
      </c>
      <c r="C29" s="1466">
        <f>IF('Historical DATA'!CU20="","",'Historical DATA'!CU20)</f>
        <v>7430749342.0400009</v>
      </c>
      <c r="D29" s="1467">
        <f>IF('Historical DATA'!CV20="","",'Historical DATA'!CV20)</f>
        <v>5.0000000000000001E-3</v>
      </c>
      <c r="E29" s="1520">
        <f>IF('Historical DATA'!CW20="","",'Historical DATA'!CW20)</f>
        <v>500000</v>
      </c>
      <c r="F29" s="1468" t="str">
        <f>IF('Historical DATA'!CX20="","",'Historical DATA'!CX20)</f>
        <v>Yes</v>
      </c>
      <c r="G29" s="1518" t="str">
        <f>IF('Historical DATA'!CY20="","",'Historical DATA'!CY20)</f>
        <v>No</v>
      </c>
      <c r="H29" s="1468">
        <f>IF('Historical DATA'!CZ20="","",'Historical DATA'!CZ20)</f>
        <v>37153746.710000001</v>
      </c>
      <c r="I29" s="1468">
        <f>IF('Historical DATA'!DA20="","",'Historical DATA'!DA20)</f>
        <v>37439967.590000004</v>
      </c>
      <c r="J29" s="1469">
        <f>IF('Historical DATA'!DB20="","",'Historical DATA'!DB20)</f>
        <v>37439967.590000004</v>
      </c>
      <c r="K29" s="1477">
        <f>IF('Historical DATA'!DC20="","",'Historical DATA'!DC20)</f>
        <v>-286220.88000000268</v>
      </c>
    </row>
    <row r="30" spans="2:11">
      <c r="B30" s="1476">
        <f>IF('Historical DATA'!B21="","",'Historical DATA'!B21)</f>
        <v>45743</v>
      </c>
      <c r="C30" s="1466">
        <f>IF('Historical DATA'!CU21="","",'Historical DATA'!CU21)</f>
        <v>7487993518.8000011</v>
      </c>
      <c r="D30" s="1467">
        <f>IF('Historical DATA'!CV21="","",'Historical DATA'!CV21)</f>
        <v>5.0000000000000001E-3</v>
      </c>
      <c r="E30" s="1520">
        <f>IF('Historical DATA'!CW21="","",'Historical DATA'!CW21)</f>
        <v>500000</v>
      </c>
      <c r="F30" s="1468" t="str">
        <f>IF('Historical DATA'!CX21="","",'Historical DATA'!CX21)</f>
        <v>Yes</v>
      </c>
      <c r="G30" s="1518" t="str">
        <f>IF('Historical DATA'!CY21="","",'Historical DATA'!CY21)</f>
        <v>No</v>
      </c>
      <c r="H30" s="1468">
        <f>IF('Historical DATA'!CZ21="","",'Historical DATA'!CZ21)</f>
        <v>37439967.590000004</v>
      </c>
      <c r="I30" s="1468">
        <f>IF('Historical DATA'!DA21="","",'Historical DATA'!DA21)</f>
        <v>37725601.600000001</v>
      </c>
      <c r="J30" s="1469">
        <f>IF('Historical DATA'!DB21="","",'Historical DATA'!DB21)</f>
        <v>37725601.600000001</v>
      </c>
      <c r="K30" s="1477">
        <f>IF('Historical DATA'!DC21="","",'Historical DATA'!DC21)</f>
        <v>-285634.00999999791</v>
      </c>
    </row>
    <row r="31" spans="2:11">
      <c r="B31" s="1476">
        <f>IF('Historical DATA'!B22="","",'Historical DATA'!B22)</f>
        <v>45715</v>
      </c>
      <c r="C31" s="1466">
        <f>IF('Historical DATA'!CU22="","",'Historical DATA'!CU22)</f>
        <v>7545120320.2400007</v>
      </c>
      <c r="D31" s="1467">
        <f>IF('Historical DATA'!CV22="","",'Historical DATA'!CV22)</f>
        <v>5.0000000000000001E-3</v>
      </c>
      <c r="E31" s="1520">
        <f>IF('Historical DATA'!CW22="","",'Historical DATA'!CW22)</f>
        <v>500000</v>
      </c>
      <c r="F31" s="1468" t="str">
        <f>IF('Historical DATA'!CX22="","",'Historical DATA'!CX22)</f>
        <v>Yes</v>
      </c>
      <c r="G31" s="1518" t="str">
        <f>IF('Historical DATA'!CY22="","",'Historical DATA'!CY22)</f>
        <v>No</v>
      </c>
      <c r="H31" s="1468">
        <f>IF('Historical DATA'!CZ22="","",'Historical DATA'!CZ22)</f>
        <v>37725601.600000001</v>
      </c>
      <c r="I31" s="1468">
        <f>IF('Historical DATA'!DA22="","",'Historical DATA'!DA22)</f>
        <v>38297724.670000002</v>
      </c>
      <c r="J31" s="1469">
        <f>IF('Historical DATA'!DB22="","",'Historical DATA'!DB22)</f>
        <v>38297724.670000002</v>
      </c>
      <c r="K31" s="1477">
        <f>IF('Historical DATA'!DC22="","",'Historical DATA'!DC22)</f>
        <v>-572123.0700000003</v>
      </c>
    </row>
    <row r="32" spans="2:11">
      <c r="B32" s="1476">
        <f>IF('Historical DATA'!B23="","",'Historical DATA'!B23)</f>
        <v>45684</v>
      </c>
      <c r="C32" s="1466">
        <f>IF('Historical DATA'!CU23="","",'Historical DATA'!CU23)</f>
        <v>7659544933.5200005</v>
      </c>
      <c r="D32" s="1467">
        <f>IF('Historical DATA'!CV23="","",'Historical DATA'!CV23)</f>
        <v>5.0000000000000001E-3</v>
      </c>
      <c r="E32" s="1520">
        <f>IF('Historical DATA'!CW23="","",'Historical DATA'!CW23)</f>
        <v>500000</v>
      </c>
      <c r="F32" s="1468" t="str">
        <f>IF('Historical DATA'!CX23="","",'Historical DATA'!CX23)</f>
        <v>Yes</v>
      </c>
      <c r="G32" s="1518" t="str">
        <f>IF('Historical DATA'!CY23="","",'Historical DATA'!CY23)</f>
        <v>No</v>
      </c>
      <c r="H32" s="1468">
        <f>IF('Historical DATA'!CZ23="","",'Historical DATA'!CZ23)</f>
        <v>38297724.670000002</v>
      </c>
      <c r="I32" s="1468">
        <f>IF('Historical DATA'!DA23="","",'Historical DATA'!DA23)</f>
        <v>38573797.640000001</v>
      </c>
      <c r="J32" s="1469">
        <f>IF('Historical DATA'!DB23="","",'Historical DATA'!DB23)</f>
        <v>38573797.640000001</v>
      </c>
      <c r="K32" s="1477">
        <f>IF('Historical DATA'!DC23="","",'Historical DATA'!DC23)</f>
        <v>-276072.96999999881</v>
      </c>
    </row>
    <row r="33" spans="2:11">
      <c r="B33" s="1476">
        <f>IF('Historical DATA'!B24="","",'Historical DATA'!B24)</f>
        <v>45653</v>
      </c>
      <c r="C33" s="1466">
        <f>IF('Historical DATA'!CU24="","",'Historical DATA'!CU24)</f>
        <v>7714759527.7600002</v>
      </c>
      <c r="D33" s="1467">
        <f>IF('Historical DATA'!CV24="","",'Historical DATA'!CV24)</f>
        <v>5.0000000000000001E-3</v>
      </c>
      <c r="E33" s="1520">
        <f>IF('Historical DATA'!CW24="","",'Historical DATA'!CW24)</f>
        <v>500000</v>
      </c>
      <c r="F33" s="1468" t="str">
        <f>IF('Historical DATA'!CX24="","",'Historical DATA'!CX24)</f>
        <v>Yes</v>
      </c>
      <c r="G33" s="1518" t="str">
        <f>IF('Historical DATA'!CY24="","",'Historical DATA'!CY24)</f>
        <v>No</v>
      </c>
      <c r="H33" s="1468">
        <f>IF('Historical DATA'!CZ24="","",'Historical DATA'!CZ24)</f>
        <v>38573797.640000001</v>
      </c>
      <c r="I33" s="1468">
        <f>IF('Historical DATA'!DA24="","",'Historical DATA'!DA24)</f>
        <v>38866000</v>
      </c>
      <c r="J33" s="1469">
        <f>IF('Historical DATA'!DB24="","",'Historical DATA'!DB24)</f>
        <v>38866000</v>
      </c>
      <c r="K33" s="1477">
        <f>IF('Historical DATA'!DC24="","",'Historical DATA'!DC24)</f>
        <v>-292202.3599999994</v>
      </c>
    </row>
    <row r="34" spans="2:11">
      <c r="B34" s="1476">
        <f>IF('Historical DATA'!B25="","",'Historical DATA'!B25)</f>
        <v>45623</v>
      </c>
      <c r="C34" s="1466">
        <f>IF('Historical DATA'!CU25="","",'Historical DATA'!CU25)</f>
        <v>7773200000</v>
      </c>
      <c r="D34" s="1467">
        <f>IF('Historical DATA'!CV25="","",'Historical DATA'!CV25)</f>
        <v>5.0000000000000001E-3</v>
      </c>
      <c r="E34" s="1520">
        <f>IF('Historical DATA'!CW25="","",'Historical DATA'!CW25)</f>
        <v>500000</v>
      </c>
      <c r="F34" s="1468" t="str">
        <f>IF('Historical DATA'!CX25="","",'Historical DATA'!CX25)</f>
        <v>Yes</v>
      </c>
      <c r="G34" s="1518" t="str">
        <f>IF('Historical DATA'!CY25="","",'Historical DATA'!CY25)</f>
        <v>No</v>
      </c>
      <c r="H34" s="1468">
        <f>IF('Historical DATA'!CZ25="","",'Historical DATA'!CZ25)</f>
        <v>38866000</v>
      </c>
      <c r="I34" s="1468">
        <f>IF('Historical DATA'!DA25="","",'Historical DATA'!DA25)</f>
        <v>38866000</v>
      </c>
      <c r="J34" s="1469">
        <f>IF('Historical DATA'!DB25="","",'Historical DATA'!DB25)</f>
        <v>38866000</v>
      </c>
      <c r="K34" s="1477">
        <f>IF('Historical DATA'!DC25="","",'Historical DATA'!DC25)</f>
        <v>0</v>
      </c>
    </row>
    <row r="35" spans="2:11">
      <c r="B35" s="1476">
        <f>IF('Historical DATA'!B26="","",'Historical DATA'!B26)</f>
        <v>45588</v>
      </c>
      <c r="C35" s="1466">
        <f>IF('Historical DATA'!CU26="","",'Historical DATA'!CU26)</f>
        <v>7773200000</v>
      </c>
      <c r="D35" s="1467">
        <f>IF('Historical DATA'!CV26="","",'Historical DATA'!CV26)</f>
        <v>5.0000000000000001E-3</v>
      </c>
      <c r="E35" s="1520">
        <f>IF('Historical DATA'!CW26="","",'Historical DATA'!CW26)</f>
        <v>500000</v>
      </c>
      <c r="F35" s="1468" t="str">
        <f>IF('Historical DATA'!CX26="","",'Historical DATA'!CX26)</f>
        <v>Yes</v>
      </c>
      <c r="G35" s="1518" t="str">
        <f>IF('Historical DATA'!CY26="","",'Historical DATA'!CY26)</f>
        <v>No</v>
      </c>
      <c r="H35" s="1468">
        <f>IF('Historical DATA'!CZ26="","",'Historical DATA'!CZ26)</f>
        <v>38866000</v>
      </c>
      <c r="I35" s="1468">
        <f>IF('Historical DATA'!DA26="","",'Historical DATA'!DA26)</f>
        <v>0</v>
      </c>
      <c r="J35" s="1469">
        <f>IF('Historical DATA'!DB26="","",'Historical DATA'!DB26)</f>
        <v>0</v>
      </c>
      <c r="K35" s="1477">
        <f>IF('Historical DATA'!DC26="","",'Historical DATA'!DC26)</f>
        <v>38866000</v>
      </c>
    </row>
    <row r="36" spans="2:11">
      <c r="B36" s="1476" t="str">
        <f>IF('Historical DATA'!B27="","",'Historical DATA'!B27)</f>
        <v/>
      </c>
      <c r="C36" s="1466" t="str">
        <f>IF('Historical DATA'!CU27="","",'Historical DATA'!CU27)</f>
        <v/>
      </c>
      <c r="D36" s="1467" t="str">
        <f>IF('Historical DATA'!CV27="","",'Historical DATA'!CV27)</f>
        <v/>
      </c>
      <c r="E36" s="1520" t="str">
        <f>IF('Historical DATA'!CW27="","",'Historical DATA'!CW27)</f>
        <v/>
      </c>
      <c r="F36" s="1468" t="str">
        <f>IF('Historical DATA'!CX27="","",'Historical DATA'!CX27)</f>
        <v/>
      </c>
      <c r="G36" s="1518" t="str">
        <f>IF('Historical DATA'!CY27="","",'Historical DATA'!CY27)</f>
        <v/>
      </c>
      <c r="H36" s="1468" t="str">
        <f>IF('Historical DATA'!CZ27="","",'Historical DATA'!CZ27)</f>
        <v/>
      </c>
      <c r="I36" s="1468" t="str">
        <f>IF('Historical DATA'!DA27="","",'Historical DATA'!DA27)</f>
        <v/>
      </c>
      <c r="J36" s="1469" t="str">
        <f>IF('Historical DATA'!DB27="","",'Historical DATA'!DB27)</f>
        <v/>
      </c>
      <c r="K36" s="1477" t="str">
        <f>IF('Historical DATA'!DC27="","",'Historical DATA'!DC27)</f>
        <v/>
      </c>
    </row>
    <row r="37" spans="2:11">
      <c r="B37" s="1476" t="str">
        <f>IF('Historical DATA'!B28="","",'Historical DATA'!B28)</f>
        <v/>
      </c>
      <c r="C37" s="1466" t="str">
        <f>IF('Historical DATA'!CU28="","",'Historical DATA'!CU28)</f>
        <v/>
      </c>
      <c r="D37" s="1467" t="str">
        <f>IF('Historical DATA'!CV28="","",'Historical DATA'!CV28)</f>
        <v/>
      </c>
      <c r="E37" s="1520" t="str">
        <f>IF('Historical DATA'!CW28="","",'Historical DATA'!CW28)</f>
        <v/>
      </c>
      <c r="F37" s="1468" t="str">
        <f>IF('Historical DATA'!CX28="","",'Historical DATA'!CX28)</f>
        <v/>
      </c>
      <c r="G37" s="1518" t="str">
        <f>IF('Historical DATA'!CY28="","",'Historical DATA'!CY28)</f>
        <v/>
      </c>
      <c r="H37" s="1468" t="str">
        <f>IF('Historical DATA'!CZ28="","",'Historical DATA'!CZ28)</f>
        <v/>
      </c>
      <c r="I37" s="1468" t="str">
        <f>IF('Historical DATA'!DA28="","",'Historical DATA'!DA28)</f>
        <v/>
      </c>
      <c r="J37" s="1469" t="str">
        <f>IF('Historical DATA'!DB28="","",'Historical DATA'!DB28)</f>
        <v/>
      </c>
      <c r="K37" s="1477" t="str">
        <f>IF('Historical DATA'!DC28="","",'Historical DATA'!DC28)</f>
        <v/>
      </c>
    </row>
    <row r="38" spans="2:11">
      <c r="B38" s="1476" t="str">
        <f>IF('Historical DATA'!B29="","",'Historical DATA'!B29)</f>
        <v/>
      </c>
      <c r="C38" s="1466" t="str">
        <f>IF('Historical DATA'!CU29="","",'Historical DATA'!CU29)</f>
        <v/>
      </c>
      <c r="D38" s="1467" t="str">
        <f>IF('Historical DATA'!CV29="","",'Historical DATA'!CV29)</f>
        <v/>
      </c>
      <c r="E38" s="1520" t="str">
        <f>IF('Historical DATA'!CW29="","",'Historical DATA'!CW29)</f>
        <v/>
      </c>
      <c r="F38" s="1468" t="str">
        <f>IF('Historical DATA'!CX29="","",'Historical DATA'!CX29)</f>
        <v/>
      </c>
      <c r="G38" s="1518" t="str">
        <f>IF('Historical DATA'!CY29="","",'Historical DATA'!CY29)</f>
        <v/>
      </c>
      <c r="H38" s="1468" t="str">
        <f>IF('Historical DATA'!CZ29="","",'Historical DATA'!CZ29)</f>
        <v/>
      </c>
      <c r="I38" s="1468" t="str">
        <f>IF('Historical DATA'!DA29="","",'Historical DATA'!DA29)</f>
        <v/>
      </c>
      <c r="J38" s="1469" t="str">
        <f>IF('Historical DATA'!DB29="","",'Historical DATA'!DB29)</f>
        <v/>
      </c>
      <c r="K38" s="1477" t="str">
        <f>IF('Historical DATA'!DC29="","",'Historical DATA'!DC29)</f>
        <v/>
      </c>
    </row>
    <row r="39" spans="2:11">
      <c r="B39" s="1476" t="str">
        <f>IF('Historical DATA'!B30="","",'Historical DATA'!B30)</f>
        <v/>
      </c>
      <c r="C39" s="1466" t="str">
        <f>IF('Historical DATA'!CU30="","",'Historical DATA'!CU30)</f>
        <v/>
      </c>
      <c r="D39" s="1467" t="str">
        <f>IF('Historical DATA'!CV30="","",'Historical DATA'!CV30)</f>
        <v/>
      </c>
      <c r="E39" s="1520" t="str">
        <f>IF('Historical DATA'!CW30="","",'Historical DATA'!CW30)</f>
        <v/>
      </c>
      <c r="F39" s="1468" t="str">
        <f>IF('Historical DATA'!CX30="","",'Historical DATA'!CX30)</f>
        <v/>
      </c>
      <c r="G39" s="1518" t="str">
        <f>IF('Historical DATA'!CY30="","",'Historical DATA'!CY30)</f>
        <v/>
      </c>
      <c r="H39" s="1468" t="str">
        <f>IF('Historical DATA'!CZ30="","",'Historical DATA'!CZ30)</f>
        <v/>
      </c>
      <c r="I39" s="1468" t="str">
        <f>IF('Historical DATA'!DA30="","",'Historical DATA'!DA30)</f>
        <v/>
      </c>
      <c r="J39" s="1469" t="str">
        <f>IF('Historical DATA'!DB30="","",'Historical DATA'!DB30)</f>
        <v/>
      </c>
      <c r="K39" s="1477" t="str">
        <f>IF('Historical DATA'!DC30="","",'Historical DATA'!DC30)</f>
        <v/>
      </c>
    </row>
    <row r="40" spans="2:11">
      <c r="B40" s="1476" t="str">
        <f>IF('Historical DATA'!B31="","",'Historical DATA'!B31)</f>
        <v/>
      </c>
      <c r="C40" s="1466" t="str">
        <f>IF('Historical DATA'!CU31="","",'Historical DATA'!CU31)</f>
        <v/>
      </c>
      <c r="D40" s="1467" t="str">
        <f>IF('Historical DATA'!CV31="","",'Historical DATA'!CV31)</f>
        <v/>
      </c>
      <c r="E40" s="1520" t="str">
        <f>IF('Historical DATA'!CW31="","",'Historical DATA'!CW31)</f>
        <v/>
      </c>
      <c r="F40" s="1468" t="str">
        <f>IF('Historical DATA'!CX31="","",'Historical DATA'!CX31)</f>
        <v/>
      </c>
      <c r="G40" s="1518" t="str">
        <f>IF('Historical DATA'!CY31="","",'Historical DATA'!CY31)</f>
        <v/>
      </c>
      <c r="H40" s="1468" t="str">
        <f>IF('Historical DATA'!CZ31="","",'Historical DATA'!CZ31)</f>
        <v/>
      </c>
      <c r="I40" s="1468" t="str">
        <f>IF('Historical DATA'!DA31="","",'Historical DATA'!DA31)</f>
        <v/>
      </c>
      <c r="J40" s="1469" t="str">
        <f>IF('Historical DATA'!DB31="","",'Historical DATA'!DB31)</f>
        <v/>
      </c>
      <c r="K40" s="1477" t="str">
        <f>IF('Historical DATA'!DC31="","",'Historical DATA'!DC31)</f>
        <v/>
      </c>
    </row>
    <row r="41" spans="2:11">
      <c r="B41" s="1476" t="str">
        <f>IF('Historical DATA'!B32="","",'Historical DATA'!B32)</f>
        <v/>
      </c>
      <c r="C41" s="1466" t="str">
        <f>IF('Historical DATA'!CU32="","",'Historical DATA'!CU32)</f>
        <v/>
      </c>
      <c r="D41" s="1467" t="str">
        <f>IF('Historical DATA'!CV32="","",'Historical DATA'!CV32)</f>
        <v/>
      </c>
      <c r="E41" s="1520" t="str">
        <f>IF('Historical DATA'!CW32="","",'Historical DATA'!CW32)</f>
        <v/>
      </c>
      <c r="F41" s="1468" t="str">
        <f>IF('Historical DATA'!CX32="","",'Historical DATA'!CX32)</f>
        <v/>
      </c>
      <c r="G41" s="1518" t="str">
        <f>IF('Historical DATA'!CY32="","",'Historical DATA'!CY32)</f>
        <v/>
      </c>
      <c r="H41" s="1468" t="str">
        <f>IF('Historical DATA'!CZ32="","",'Historical DATA'!CZ32)</f>
        <v/>
      </c>
      <c r="I41" s="1468" t="str">
        <f>IF('Historical DATA'!DA32="","",'Historical DATA'!DA32)</f>
        <v/>
      </c>
      <c r="J41" s="1469" t="str">
        <f>IF('Historical DATA'!DB32="","",'Historical DATA'!DB32)</f>
        <v/>
      </c>
      <c r="K41" s="1477" t="str">
        <f>IF('Historical DATA'!DC32="","",'Historical DATA'!DC32)</f>
        <v/>
      </c>
    </row>
    <row r="42" spans="2:11">
      <c r="B42" s="1476" t="str">
        <f>IF('Historical DATA'!B33="","",'Historical DATA'!B33)</f>
        <v/>
      </c>
      <c r="C42" s="1466" t="str">
        <f>IF('Historical DATA'!CU33="","",'Historical DATA'!CU33)</f>
        <v/>
      </c>
      <c r="D42" s="1467" t="str">
        <f>IF('Historical DATA'!CV33="","",'Historical DATA'!CV33)</f>
        <v/>
      </c>
      <c r="E42" s="1520" t="str">
        <f>IF('Historical DATA'!CW33="","",'Historical DATA'!CW33)</f>
        <v/>
      </c>
      <c r="F42" s="1468" t="str">
        <f>IF('Historical DATA'!CX33="","",'Historical DATA'!CX33)</f>
        <v/>
      </c>
      <c r="G42" s="1518" t="str">
        <f>IF('Historical DATA'!CY33="","",'Historical DATA'!CY33)</f>
        <v/>
      </c>
      <c r="H42" s="1468" t="str">
        <f>IF('Historical DATA'!CZ33="","",'Historical DATA'!CZ33)</f>
        <v/>
      </c>
      <c r="I42" s="1468" t="str">
        <f>IF('Historical DATA'!DA33="","",'Historical DATA'!DA33)</f>
        <v/>
      </c>
      <c r="J42" s="1469" t="str">
        <f>IF('Historical DATA'!DB33="","",'Historical DATA'!DB33)</f>
        <v/>
      </c>
      <c r="K42" s="1477" t="str">
        <f>IF('Historical DATA'!DC33="","",'Historical DATA'!DC33)</f>
        <v/>
      </c>
    </row>
    <row r="43" spans="2:11">
      <c r="B43" s="1476" t="str">
        <f>IF('Historical DATA'!B34="","",'Historical DATA'!B34)</f>
        <v/>
      </c>
      <c r="C43" s="1466" t="str">
        <f>IF('Historical DATA'!CU34="","",'Historical DATA'!CU34)</f>
        <v/>
      </c>
      <c r="D43" s="1467" t="str">
        <f>IF('Historical DATA'!CV34="","",'Historical DATA'!CV34)</f>
        <v/>
      </c>
      <c r="E43" s="1520" t="str">
        <f>IF('Historical DATA'!CW34="","",'Historical DATA'!CW34)</f>
        <v/>
      </c>
      <c r="F43" s="1468" t="str">
        <f>IF('Historical DATA'!CX34="","",'Historical DATA'!CX34)</f>
        <v/>
      </c>
      <c r="G43" s="1518" t="str">
        <f>IF('Historical DATA'!CY34="","",'Historical DATA'!CY34)</f>
        <v/>
      </c>
      <c r="H43" s="1468" t="str">
        <f>IF('Historical DATA'!CZ34="","",'Historical DATA'!CZ34)</f>
        <v/>
      </c>
      <c r="I43" s="1468" t="str">
        <f>IF('Historical DATA'!DA34="","",'Historical DATA'!DA34)</f>
        <v/>
      </c>
      <c r="J43" s="1469" t="str">
        <f>IF('Historical DATA'!DB34="","",'Historical DATA'!DB34)</f>
        <v/>
      </c>
      <c r="K43" s="1477" t="str">
        <f>IF('Historical DATA'!DC34="","",'Historical DATA'!DC34)</f>
        <v/>
      </c>
    </row>
    <row r="44" spans="2:11">
      <c r="B44" s="1476" t="str">
        <f>IF('Historical DATA'!B35="","",'Historical DATA'!B35)</f>
        <v/>
      </c>
      <c r="C44" s="1466" t="str">
        <f>IF('Historical DATA'!CU35="","",'Historical DATA'!CU35)</f>
        <v/>
      </c>
      <c r="D44" s="1467" t="str">
        <f>IF('Historical DATA'!CV35="","",'Historical DATA'!CV35)</f>
        <v/>
      </c>
      <c r="E44" s="1520" t="str">
        <f>IF('Historical DATA'!CW35="","",'Historical DATA'!CW35)</f>
        <v/>
      </c>
      <c r="F44" s="1468" t="str">
        <f>IF('Historical DATA'!CX35="","",'Historical DATA'!CX35)</f>
        <v/>
      </c>
      <c r="G44" s="1518" t="str">
        <f>IF('Historical DATA'!CY35="","",'Historical DATA'!CY35)</f>
        <v/>
      </c>
      <c r="H44" s="1468" t="str">
        <f>IF('Historical DATA'!CZ35="","",'Historical DATA'!CZ35)</f>
        <v/>
      </c>
      <c r="I44" s="1468" t="str">
        <f>IF('Historical DATA'!DA35="","",'Historical DATA'!DA35)</f>
        <v/>
      </c>
      <c r="J44" s="1469" t="str">
        <f>IF('Historical DATA'!DB35="","",'Historical DATA'!DB35)</f>
        <v/>
      </c>
      <c r="K44" s="1477" t="str">
        <f>IF('Historical DATA'!DC35="","",'Historical DATA'!DC35)</f>
        <v/>
      </c>
    </row>
    <row r="45" spans="2:11">
      <c r="B45" s="1476" t="str">
        <f>IF('Historical DATA'!B36="","",'Historical DATA'!B36)</f>
        <v/>
      </c>
      <c r="C45" s="1466" t="str">
        <f>IF('Historical DATA'!CU36="","",'Historical DATA'!CU36)</f>
        <v/>
      </c>
      <c r="D45" s="1467" t="str">
        <f>IF('Historical DATA'!CV36="","",'Historical DATA'!CV36)</f>
        <v/>
      </c>
      <c r="E45" s="1520" t="str">
        <f>IF('Historical DATA'!CW36="","",'Historical DATA'!CW36)</f>
        <v/>
      </c>
      <c r="F45" s="1468" t="str">
        <f>IF('Historical DATA'!CX36="","",'Historical DATA'!CX36)</f>
        <v/>
      </c>
      <c r="G45" s="1518" t="str">
        <f>IF('Historical DATA'!CY36="","",'Historical DATA'!CY36)</f>
        <v/>
      </c>
      <c r="H45" s="1468" t="str">
        <f>IF('Historical DATA'!CZ36="","",'Historical DATA'!CZ36)</f>
        <v/>
      </c>
      <c r="I45" s="1468" t="str">
        <f>IF('Historical DATA'!DA36="","",'Historical DATA'!DA36)</f>
        <v/>
      </c>
      <c r="J45" s="1469" t="str">
        <f>IF('Historical DATA'!DB36="","",'Historical DATA'!DB36)</f>
        <v/>
      </c>
      <c r="K45" s="1477" t="str">
        <f>IF('Historical DATA'!DC36="","",'Historical DATA'!DC36)</f>
        <v/>
      </c>
    </row>
    <row r="46" spans="2:11">
      <c r="B46" s="1476" t="str">
        <f>IF('Historical DATA'!B37="","",'Historical DATA'!B37)</f>
        <v/>
      </c>
      <c r="C46" s="1466" t="str">
        <f>IF('Historical DATA'!CU37="","",'Historical DATA'!CU37)</f>
        <v/>
      </c>
      <c r="D46" s="1467" t="str">
        <f>IF('Historical DATA'!CV37="","",'Historical DATA'!CV37)</f>
        <v/>
      </c>
      <c r="E46" s="1520" t="str">
        <f>IF('Historical DATA'!CW37="","",'Historical DATA'!CW37)</f>
        <v/>
      </c>
      <c r="F46" s="1468" t="str">
        <f>IF('Historical DATA'!CX37="","",'Historical DATA'!CX37)</f>
        <v/>
      </c>
      <c r="G46" s="1518" t="str">
        <f>IF('Historical DATA'!CY37="","",'Historical DATA'!CY37)</f>
        <v/>
      </c>
      <c r="H46" s="1468" t="str">
        <f>IF('Historical DATA'!CZ37="","",'Historical DATA'!CZ37)</f>
        <v/>
      </c>
      <c r="I46" s="1468" t="str">
        <f>IF('Historical DATA'!DA37="","",'Historical DATA'!DA37)</f>
        <v/>
      </c>
      <c r="J46" s="1469" t="str">
        <f>IF('Historical DATA'!DB37="","",'Historical DATA'!DB37)</f>
        <v/>
      </c>
      <c r="K46" s="1477" t="str">
        <f>IF('Historical DATA'!DC37="","",'Historical DATA'!DC37)</f>
        <v/>
      </c>
    </row>
    <row r="47" spans="2:11">
      <c r="B47" s="1476" t="str">
        <f>IF('Historical DATA'!B38="","",'Historical DATA'!B38)</f>
        <v/>
      </c>
      <c r="C47" s="1466" t="str">
        <f>IF('Historical DATA'!CU38="","",'Historical DATA'!CU38)</f>
        <v/>
      </c>
      <c r="D47" s="1467" t="str">
        <f>IF('Historical DATA'!CV38="","",'Historical DATA'!CV38)</f>
        <v/>
      </c>
      <c r="E47" s="1520" t="str">
        <f>IF('Historical DATA'!CW38="","",'Historical DATA'!CW38)</f>
        <v/>
      </c>
      <c r="F47" s="1468" t="str">
        <f>IF('Historical DATA'!CX38="","",'Historical DATA'!CX38)</f>
        <v/>
      </c>
      <c r="G47" s="1518" t="str">
        <f>IF('Historical DATA'!CY38="","",'Historical DATA'!CY38)</f>
        <v/>
      </c>
      <c r="H47" s="1468" t="str">
        <f>IF('Historical DATA'!CZ38="","",'Historical DATA'!CZ38)</f>
        <v/>
      </c>
      <c r="I47" s="1468" t="str">
        <f>IF('Historical DATA'!DA38="","",'Historical DATA'!DA38)</f>
        <v/>
      </c>
      <c r="J47" s="1469" t="str">
        <f>IF('Historical DATA'!DB38="","",'Historical DATA'!DB38)</f>
        <v/>
      </c>
      <c r="K47" s="1477" t="str">
        <f>IF('Historical DATA'!DC38="","",'Historical DATA'!DC38)</f>
        <v/>
      </c>
    </row>
    <row r="48" spans="2:11">
      <c r="B48" s="1476" t="str">
        <f>IF('Historical DATA'!B39="","",'Historical DATA'!B39)</f>
        <v/>
      </c>
      <c r="C48" s="1466" t="str">
        <f>IF('Historical DATA'!CU39="","",'Historical DATA'!CU39)</f>
        <v/>
      </c>
      <c r="D48" s="1467" t="str">
        <f>IF('Historical DATA'!CV39="","",'Historical DATA'!CV39)</f>
        <v/>
      </c>
      <c r="E48" s="1520" t="str">
        <f>IF('Historical DATA'!CW39="","",'Historical DATA'!CW39)</f>
        <v/>
      </c>
      <c r="F48" s="1468" t="str">
        <f>IF('Historical DATA'!CX39="","",'Historical DATA'!CX39)</f>
        <v/>
      </c>
      <c r="G48" s="1518" t="str">
        <f>IF('Historical DATA'!CY39="","",'Historical DATA'!CY39)</f>
        <v/>
      </c>
      <c r="H48" s="1468" t="str">
        <f>IF('Historical DATA'!CZ39="","",'Historical DATA'!CZ39)</f>
        <v/>
      </c>
      <c r="I48" s="1468" t="str">
        <f>IF('Historical DATA'!DA39="","",'Historical DATA'!DA39)</f>
        <v/>
      </c>
      <c r="J48" s="1469" t="str">
        <f>IF('Historical DATA'!DB39="","",'Historical DATA'!DB39)</f>
        <v/>
      </c>
      <c r="K48" s="1477" t="str">
        <f>IF('Historical DATA'!DC39="","",'Historical DATA'!DC39)</f>
        <v/>
      </c>
    </row>
    <row r="49" spans="2:11">
      <c r="B49" s="1476" t="str">
        <f>IF('Historical DATA'!B40="","",'Historical DATA'!B40)</f>
        <v/>
      </c>
      <c r="C49" s="1466" t="str">
        <f>IF('Historical DATA'!CU40="","",'Historical DATA'!CU40)</f>
        <v/>
      </c>
      <c r="D49" s="1467" t="str">
        <f>IF('Historical DATA'!CV40="","",'Historical DATA'!CV40)</f>
        <v/>
      </c>
      <c r="E49" s="1520" t="str">
        <f>IF('Historical DATA'!CW40="","",'Historical DATA'!CW40)</f>
        <v/>
      </c>
      <c r="F49" s="1468" t="str">
        <f>IF('Historical DATA'!CX40="","",'Historical DATA'!CX40)</f>
        <v/>
      </c>
      <c r="G49" s="1518" t="str">
        <f>IF('Historical DATA'!CY40="","",'Historical DATA'!CY40)</f>
        <v/>
      </c>
      <c r="H49" s="1468" t="str">
        <f>IF('Historical DATA'!CZ40="","",'Historical DATA'!CZ40)</f>
        <v/>
      </c>
      <c r="I49" s="1468" t="str">
        <f>IF('Historical DATA'!DA40="","",'Historical DATA'!DA40)</f>
        <v/>
      </c>
      <c r="J49" s="1469" t="str">
        <f>IF('Historical DATA'!DB40="","",'Historical DATA'!DB40)</f>
        <v/>
      </c>
      <c r="K49" s="1477" t="str">
        <f>IF('Historical DATA'!DC40="","",'Historical DATA'!DC40)</f>
        <v/>
      </c>
    </row>
    <row r="50" spans="2:11">
      <c r="B50" s="1476" t="str">
        <f>IF('Historical DATA'!B41="","",'Historical DATA'!B41)</f>
        <v/>
      </c>
      <c r="C50" s="1466" t="str">
        <f>IF('Historical DATA'!CU41="","",'Historical DATA'!CU41)</f>
        <v/>
      </c>
      <c r="D50" s="1467" t="str">
        <f>IF('Historical DATA'!CV41="","",'Historical DATA'!CV41)</f>
        <v/>
      </c>
      <c r="E50" s="1520" t="str">
        <f>IF('Historical DATA'!CW41="","",'Historical DATA'!CW41)</f>
        <v/>
      </c>
      <c r="F50" s="1468" t="str">
        <f>IF('Historical DATA'!CX41="","",'Historical DATA'!CX41)</f>
        <v/>
      </c>
      <c r="G50" s="1518" t="str">
        <f>IF('Historical DATA'!CY41="","",'Historical DATA'!CY41)</f>
        <v/>
      </c>
      <c r="H50" s="1468" t="str">
        <f>IF('Historical DATA'!CZ41="","",'Historical DATA'!CZ41)</f>
        <v/>
      </c>
      <c r="I50" s="1468" t="str">
        <f>IF('Historical DATA'!DA41="","",'Historical DATA'!DA41)</f>
        <v/>
      </c>
      <c r="J50" s="1469" t="str">
        <f>IF('Historical DATA'!DB41="","",'Historical DATA'!DB41)</f>
        <v/>
      </c>
      <c r="K50" s="1477" t="str">
        <f>IF('Historical DATA'!DC41="","",'Historical DATA'!DC41)</f>
        <v/>
      </c>
    </row>
    <row r="51" spans="2:11">
      <c r="B51" s="1476" t="str">
        <f>IF('Historical DATA'!B42="","",'Historical DATA'!B42)</f>
        <v/>
      </c>
      <c r="C51" s="1466" t="str">
        <f>IF('Historical DATA'!CU42="","",'Historical DATA'!CU42)</f>
        <v/>
      </c>
      <c r="D51" s="1467" t="str">
        <f>IF('Historical DATA'!CV42="","",'Historical DATA'!CV42)</f>
        <v/>
      </c>
      <c r="E51" s="1520" t="str">
        <f>IF('Historical DATA'!CW42="","",'Historical DATA'!CW42)</f>
        <v/>
      </c>
      <c r="F51" s="1468" t="str">
        <f>IF('Historical DATA'!CX42="","",'Historical DATA'!CX42)</f>
        <v/>
      </c>
      <c r="G51" s="1518" t="str">
        <f>IF('Historical DATA'!CY42="","",'Historical DATA'!CY42)</f>
        <v/>
      </c>
      <c r="H51" s="1468" t="str">
        <f>IF('Historical DATA'!CZ42="","",'Historical DATA'!CZ42)</f>
        <v/>
      </c>
      <c r="I51" s="1468" t="str">
        <f>IF('Historical DATA'!DA42="","",'Historical DATA'!DA42)</f>
        <v/>
      </c>
      <c r="J51" s="1469" t="str">
        <f>IF('Historical DATA'!DB42="","",'Historical DATA'!DB42)</f>
        <v/>
      </c>
      <c r="K51" s="1477" t="str">
        <f>IF('Historical DATA'!DC42="","",'Historical DATA'!DC42)</f>
        <v/>
      </c>
    </row>
    <row r="52" spans="2:11">
      <c r="B52" s="1476" t="str">
        <f>IF('Historical DATA'!B43="","",'Historical DATA'!B43)</f>
        <v/>
      </c>
      <c r="C52" s="1466" t="str">
        <f>IF('Historical DATA'!CU43="","",'Historical DATA'!CU43)</f>
        <v/>
      </c>
      <c r="D52" s="1467" t="str">
        <f>IF('Historical DATA'!CV43="","",'Historical DATA'!CV43)</f>
        <v/>
      </c>
      <c r="E52" s="1520" t="str">
        <f>IF('Historical DATA'!CW43="","",'Historical DATA'!CW43)</f>
        <v/>
      </c>
      <c r="F52" s="1468" t="str">
        <f>IF('Historical DATA'!CX43="","",'Historical DATA'!CX43)</f>
        <v/>
      </c>
      <c r="G52" s="1518" t="str">
        <f>IF('Historical DATA'!CY43="","",'Historical DATA'!CY43)</f>
        <v/>
      </c>
      <c r="H52" s="1468" t="str">
        <f>IF('Historical DATA'!CZ43="","",'Historical DATA'!CZ43)</f>
        <v/>
      </c>
      <c r="I52" s="1468" t="str">
        <f>IF('Historical DATA'!DA43="","",'Historical DATA'!DA43)</f>
        <v/>
      </c>
      <c r="J52" s="1469" t="str">
        <f>IF('Historical DATA'!DB43="","",'Historical DATA'!DB43)</f>
        <v/>
      </c>
      <c r="K52" s="1477" t="str">
        <f>IF('Historical DATA'!DC43="","",'Historical DATA'!DC43)</f>
        <v/>
      </c>
    </row>
    <row r="53" spans="2:11">
      <c r="B53" s="1476" t="str">
        <f>IF('Historical DATA'!B44="","",'Historical DATA'!B44)</f>
        <v/>
      </c>
      <c r="C53" s="1466" t="str">
        <f>IF('Historical DATA'!CU44="","",'Historical DATA'!CU44)</f>
        <v/>
      </c>
      <c r="D53" s="1467" t="str">
        <f>IF('Historical DATA'!CV44="","",'Historical DATA'!CV44)</f>
        <v/>
      </c>
      <c r="E53" s="1520" t="str">
        <f>IF('Historical DATA'!CW44="","",'Historical DATA'!CW44)</f>
        <v/>
      </c>
      <c r="F53" s="1468" t="str">
        <f>IF('Historical DATA'!CX44="","",'Historical DATA'!CX44)</f>
        <v/>
      </c>
      <c r="G53" s="1518" t="str">
        <f>IF('Historical DATA'!CY44="","",'Historical DATA'!CY44)</f>
        <v/>
      </c>
      <c r="H53" s="1468" t="str">
        <f>IF('Historical DATA'!CZ44="","",'Historical DATA'!CZ44)</f>
        <v/>
      </c>
      <c r="I53" s="1468" t="str">
        <f>IF('Historical DATA'!DA44="","",'Historical DATA'!DA44)</f>
        <v/>
      </c>
      <c r="J53" s="1469" t="str">
        <f>IF('Historical DATA'!DB44="","",'Historical DATA'!DB44)</f>
        <v/>
      </c>
      <c r="K53" s="1477" t="str">
        <f>IF('Historical DATA'!DC44="","",'Historical DATA'!DC44)</f>
        <v/>
      </c>
    </row>
    <row r="54" spans="2:11">
      <c r="B54" s="1476" t="str">
        <f>IF('Historical DATA'!B45="","",'Historical DATA'!B45)</f>
        <v/>
      </c>
      <c r="C54" s="1466" t="str">
        <f>IF('Historical DATA'!CU45="","",'Historical DATA'!CU45)</f>
        <v/>
      </c>
      <c r="D54" s="1467" t="str">
        <f>IF('Historical DATA'!CV45="","",'Historical DATA'!CV45)</f>
        <v/>
      </c>
      <c r="E54" s="1520" t="str">
        <f>IF('Historical DATA'!CW45="","",'Historical DATA'!CW45)</f>
        <v/>
      </c>
      <c r="F54" s="1468" t="str">
        <f>IF('Historical DATA'!CX45="","",'Historical DATA'!CX45)</f>
        <v/>
      </c>
      <c r="G54" s="1518" t="str">
        <f>IF('Historical DATA'!CY45="","",'Historical DATA'!CY45)</f>
        <v/>
      </c>
      <c r="H54" s="1468" t="str">
        <f>IF('Historical DATA'!CZ45="","",'Historical DATA'!CZ45)</f>
        <v/>
      </c>
      <c r="I54" s="1468" t="str">
        <f>IF('Historical DATA'!DA45="","",'Historical DATA'!DA45)</f>
        <v/>
      </c>
      <c r="J54" s="1469" t="str">
        <f>IF('Historical DATA'!DB45="","",'Historical DATA'!DB45)</f>
        <v/>
      </c>
      <c r="K54" s="1477" t="str">
        <f>IF('Historical DATA'!DC45="","",'Historical DATA'!DC45)</f>
        <v/>
      </c>
    </row>
    <row r="55" spans="2:11">
      <c r="B55" s="1476" t="str">
        <f>IF('Historical DATA'!B46="","",'Historical DATA'!B46)</f>
        <v/>
      </c>
      <c r="C55" s="1466" t="str">
        <f>IF('Historical DATA'!CU46="","",'Historical DATA'!CU46)</f>
        <v/>
      </c>
      <c r="D55" s="1467" t="str">
        <f>IF('Historical DATA'!CV46="","",'Historical DATA'!CV46)</f>
        <v/>
      </c>
      <c r="E55" s="1520" t="str">
        <f>IF('Historical DATA'!CW46="","",'Historical DATA'!CW46)</f>
        <v/>
      </c>
      <c r="F55" s="1468" t="str">
        <f>IF('Historical DATA'!CX46="","",'Historical DATA'!CX46)</f>
        <v/>
      </c>
      <c r="G55" s="1518" t="str">
        <f>IF('Historical DATA'!CY46="","",'Historical DATA'!CY46)</f>
        <v/>
      </c>
      <c r="H55" s="1468" t="str">
        <f>IF('Historical DATA'!CZ46="","",'Historical DATA'!CZ46)</f>
        <v/>
      </c>
      <c r="I55" s="1468" t="str">
        <f>IF('Historical DATA'!DA46="","",'Historical DATA'!DA46)</f>
        <v/>
      </c>
      <c r="J55" s="1469" t="str">
        <f>IF('Historical DATA'!DB46="","",'Historical DATA'!DB46)</f>
        <v/>
      </c>
      <c r="K55" s="1477" t="str">
        <f>IF('Historical DATA'!DC46="","",'Historical DATA'!DC46)</f>
        <v/>
      </c>
    </row>
    <row r="56" spans="2:11">
      <c r="B56" s="1476" t="str">
        <f>IF('Historical DATA'!B47="","",'Historical DATA'!B47)</f>
        <v/>
      </c>
      <c r="C56" s="1466" t="str">
        <f>IF('Historical DATA'!CU47="","",'Historical DATA'!CU47)</f>
        <v/>
      </c>
      <c r="D56" s="1467" t="str">
        <f>IF('Historical DATA'!CV47="","",'Historical DATA'!CV47)</f>
        <v/>
      </c>
      <c r="E56" s="1520" t="str">
        <f>IF('Historical DATA'!CW47="","",'Historical DATA'!CW47)</f>
        <v/>
      </c>
      <c r="F56" s="1468" t="str">
        <f>IF('Historical DATA'!CX47="","",'Historical DATA'!CX47)</f>
        <v/>
      </c>
      <c r="G56" s="1518" t="str">
        <f>IF('Historical DATA'!CY47="","",'Historical DATA'!CY47)</f>
        <v/>
      </c>
      <c r="H56" s="1468" t="str">
        <f>IF('Historical DATA'!CZ47="","",'Historical DATA'!CZ47)</f>
        <v/>
      </c>
      <c r="I56" s="1468" t="str">
        <f>IF('Historical DATA'!DA47="","",'Historical DATA'!DA47)</f>
        <v/>
      </c>
      <c r="J56" s="1469" t="str">
        <f>IF('Historical DATA'!DB47="","",'Historical DATA'!DB47)</f>
        <v/>
      </c>
      <c r="K56" s="1477" t="str">
        <f>IF('Historical DATA'!DC47="","",'Historical DATA'!DC47)</f>
        <v/>
      </c>
    </row>
    <row r="57" spans="2:11">
      <c r="B57" s="1476" t="str">
        <f>IF('Historical DATA'!B48="","",'Historical DATA'!B48)</f>
        <v/>
      </c>
      <c r="C57" s="1466" t="str">
        <f>IF('Historical DATA'!CU48="","",'Historical DATA'!CU48)</f>
        <v/>
      </c>
      <c r="D57" s="1467" t="str">
        <f>IF('Historical DATA'!CV48="","",'Historical DATA'!CV48)</f>
        <v/>
      </c>
      <c r="E57" s="1520" t="str">
        <f>IF('Historical DATA'!CW48="","",'Historical DATA'!CW48)</f>
        <v/>
      </c>
      <c r="F57" s="1468" t="str">
        <f>IF('Historical DATA'!CX48="","",'Historical DATA'!CX48)</f>
        <v/>
      </c>
      <c r="G57" s="1518" t="str">
        <f>IF('Historical DATA'!CY48="","",'Historical DATA'!CY48)</f>
        <v/>
      </c>
      <c r="H57" s="1468" t="str">
        <f>IF('Historical DATA'!CZ48="","",'Historical DATA'!CZ48)</f>
        <v/>
      </c>
      <c r="I57" s="1468" t="str">
        <f>IF('Historical DATA'!DA48="","",'Historical DATA'!DA48)</f>
        <v/>
      </c>
      <c r="J57" s="1469" t="str">
        <f>IF('Historical DATA'!DB48="","",'Historical DATA'!DB48)</f>
        <v/>
      </c>
      <c r="K57" s="1477" t="str">
        <f>IF('Historical DATA'!DC48="","",'Historical DATA'!DC48)</f>
        <v/>
      </c>
    </row>
    <row r="58" spans="2:11">
      <c r="B58" s="1476" t="str">
        <f>IF('Historical DATA'!B49="","",'Historical DATA'!B49)</f>
        <v/>
      </c>
      <c r="C58" s="1466" t="str">
        <f>IF('Historical DATA'!CU49="","",'Historical DATA'!CU49)</f>
        <v/>
      </c>
      <c r="D58" s="1467" t="str">
        <f>IF('Historical DATA'!CV49="","",'Historical DATA'!CV49)</f>
        <v/>
      </c>
      <c r="E58" s="1520" t="str">
        <f>IF('Historical DATA'!CW49="","",'Historical DATA'!CW49)</f>
        <v/>
      </c>
      <c r="F58" s="1468" t="str">
        <f>IF('Historical DATA'!CX49="","",'Historical DATA'!CX49)</f>
        <v/>
      </c>
      <c r="G58" s="1518" t="str">
        <f>IF('Historical DATA'!CY49="","",'Historical DATA'!CY49)</f>
        <v/>
      </c>
      <c r="H58" s="1468" t="str">
        <f>IF('Historical DATA'!CZ49="","",'Historical DATA'!CZ49)</f>
        <v/>
      </c>
      <c r="I58" s="1468" t="str">
        <f>IF('Historical DATA'!DA49="","",'Historical DATA'!DA49)</f>
        <v/>
      </c>
      <c r="J58" s="1469" t="str">
        <f>IF('Historical DATA'!DB49="","",'Historical DATA'!DB49)</f>
        <v/>
      </c>
      <c r="K58" s="1477" t="str">
        <f>IF('Historical DATA'!DC49="","",'Historical DATA'!DC49)</f>
        <v/>
      </c>
    </row>
    <row r="59" spans="2:11">
      <c r="B59" s="1476" t="str">
        <f>IF('Historical DATA'!B50="","",'Historical DATA'!B50)</f>
        <v/>
      </c>
      <c r="C59" s="1466" t="str">
        <f>IF('Historical DATA'!CU50="","",'Historical DATA'!CU50)</f>
        <v/>
      </c>
      <c r="D59" s="1467" t="str">
        <f>IF('Historical DATA'!CV50="","",'Historical DATA'!CV50)</f>
        <v/>
      </c>
      <c r="E59" s="1520" t="str">
        <f>IF('Historical DATA'!CW50="","",'Historical DATA'!CW50)</f>
        <v/>
      </c>
      <c r="F59" s="1468" t="str">
        <f>IF('Historical DATA'!CX50="","",'Historical DATA'!CX50)</f>
        <v/>
      </c>
      <c r="G59" s="1518" t="str">
        <f>IF('Historical DATA'!CY50="","",'Historical DATA'!CY50)</f>
        <v/>
      </c>
      <c r="H59" s="1468" t="str">
        <f>IF('Historical DATA'!CZ50="","",'Historical DATA'!CZ50)</f>
        <v/>
      </c>
      <c r="I59" s="1468" t="str">
        <f>IF('Historical DATA'!DA50="","",'Historical DATA'!DA50)</f>
        <v/>
      </c>
      <c r="J59" s="1469" t="str">
        <f>IF('Historical DATA'!DB50="","",'Historical DATA'!DB50)</f>
        <v/>
      </c>
      <c r="K59" s="1477" t="str">
        <f>IF('Historical DATA'!DC50="","",'Historical DATA'!DC50)</f>
        <v/>
      </c>
    </row>
    <row r="60" spans="2:11">
      <c r="B60" s="1476" t="str">
        <f>IF('Historical DATA'!B51="","",'Historical DATA'!B51)</f>
        <v/>
      </c>
      <c r="C60" s="1466" t="str">
        <f>IF('Historical DATA'!CU51="","",'Historical DATA'!CU51)</f>
        <v/>
      </c>
      <c r="D60" s="1467" t="str">
        <f>IF('Historical DATA'!CV51="","",'Historical DATA'!CV51)</f>
        <v/>
      </c>
      <c r="E60" s="1520" t="str">
        <f>IF('Historical DATA'!CW51="","",'Historical DATA'!CW51)</f>
        <v/>
      </c>
      <c r="F60" s="1468" t="str">
        <f>IF('Historical DATA'!CX51="","",'Historical DATA'!CX51)</f>
        <v/>
      </c>
      <c r="G60" s="1518" t="str">
        <f>IF('Historical DATA'!CY51="","",'Historical DATA'!CY51)</f>
        <v/>
      </c>
      <c r="H60" s="1468" t="str">
        <f>IF('Historical DATA'!CZ51="","",'Historical DATA'!CZ51)</f>
        <v/>
      </c>
      <c r="I60" s="1468" t="str">
        <f>IF('Historical DATA'!DA51="","",'Historical DATA'!DA51)</f>
        <v/>
      </c>
      <c r="J60" s="1469" t="str">
        <f>IF('Historical DATA'!DB51="","",'Historical DATA'!DB51)</f>
        <v/>
      </c>
      <c r="K60" s="1477" t="str">
        <f>IF('Historical DATA'!DC51="","",'Historical DATA'!DC51)</f>
        <v/>
      </c>
    </row>
    <row r="61" spans="2:11">
      <c r="B61" s="1476" t="str">
        <f>IF('Historical DATA'!B52="","",'Historical DATA'!B52)</f>
        <v/>
      </c>
      <c r="C61" s="1466" t="str">
        <f>IF('Historical DATA'!CU52="","",'Historical DATA'!CU52)</f>
        <v/>
      </c>
      <c r="D61" s="1467" t="str">
        <f>IF('Historical DATA'!CV52="","",'Historical DATA'!CV52)</f>
        <v/>
      </c>
      <c r="E61" s="1520" t="str">
        <f>IF('Historical DATA'!CW52="","",'Historical DATA'!CW52)</f>
        <v/>
      </c>
      <c r="F61" s="1468" t="str">
        <f>IF('Historical DATA'!CX52="","",'Historical DATA'!CX52)</f>
        <v/>
      </c>
      <c r="G61" s="1518" t="str">
        <f>IF('Historical DATA'!CY52="","",'Historical DATA'!CY52)</f>
        <v/>
      </c>
      <c r="H61" s="1468" t="str">
        <f>IF('Historical DATA'!CZ52="","",'Historical DATA'!CZ52)</f>
        <v/>
      </c>
      <c r="I61" s="1468" t="str">
        <f>IF('Historical DATA'!DA52="","",'Historical DATA'!DA52)</f>
        <v/>
      </c>
      <c r="J61" s="1469" t="str">
        <f>IF('Historical DATA'!DB52="","",'Historical DATA'!DB52)</f>
        <v/>
      </c>
      <c r="K61" s="1477" t="str">
        <f>IF('Historical DATA'!DC52="","",'Historical DATA'!DC52)</f>
        <v/>
      </c>
    </row>
    <row r="62" spans="2:11">
      <c r="B62" s="1476" t="str">
        <f>IF('Historical DATA'!B53="","",'Historical DATA'!B53)</f>
        <v/>
      </c>
      <c r="C62" s="1466" t="str">
        <f>IF('Historical DATA'!CU53="","",'Historical DATA'!CU53)</f>
        <v/>
      </c>
      <c r="D62" s="1467" t="str">
        <f>IF('Historical DATA'!CV53="","",'Historical DATA'!CV53)</f>
        <v/>
      </c>
      <c r="E62" s="1520" t="str">
        <f>IF('Historical DATA'!CW53="","",'Historical DATA'!CW53)</f>
        <v/>
      </c>
      <c r="F62" s="1468" t="str">
        <f>IF('Historical DATA'!CX53="","",'Historical DATA'!CX53)</f>
        <v/>
      </c>
      <c r="G62" s="1518" t="str">
        <f>IF('Historical DATA'!CY53="","",'Historical DATA'!CY53)</f>
        <v/>
      </c>
      <c r="H62" s="1468" t="str">
        <f>IF('Historical DATA'!CZ53="","",'Historical DATA'!CZ53)</f>
        <v/>
      </c>
      <c r="I62" s="1468" t="str">
        <f>IF('Historical DATA'!DA53="","",'Historical DATA'!DA53)</f>
        <v/>
      </c>
      <c r="J62" s="1469" t="str">
        <f>IF('Historical DATA'!DB53="","",'Historical DATA'!DB53)</f>
        <v/>
      </c>
      <c r="K62" s="1477" t="str">
        <f>IF('Historical DATA'!DC53="","",'Historical DATA'!DC53)</f>
        <v/>
      </c>
    </row>
    <row r="63" spans="2:11">
      <c r="B63" s="1476" t="str">
        <f>IF('Historical DATA'!B54="","",'Historical DATA'!B54)</f>
        <v/>
      </c>
      <c r="C63" s="1466" t="str">
        <f>IF('Historical DATA'!CU54="","",'Historical DATA'!CU54)</f>
        <v/>
      </c>
      <c r="D63" s="1467" t="str">
        <f>IF('Historical DATA'!CV54="","",'Historical DATA'!CV54)</f>
        <v/>
      </c>
      <c r="E63" s="1520" t="str">
        <f>IF('Historical DATA'!CW54="","",'Historical DATA'!CW54)</f>
        <v/>
      </c>
      <c r="F63" s="1468" t="str">
        <f>IF('Historical DATA'!CX54="","",'Historical DATA'!CX54)</f>
        <v/>
      </c>
      <c r="G63" s="1518" t="str">
        <f>IF('Historical DATA'!CY54="","",'Historical DATA'!CY54)</f>
        <v/>
      </c>
      <c r="H63" s="1468" t="str">
        <f>IF('Historical DATA'!CZ54="","",'Historical DATA'!CZ54)</f>
        <v/>
      </c>
      <c r="I63" s="1468" t="str">
        <f>IF('Historical DATA'!DA54="","",'Historical DATA'!DA54)</f>
        <v/>
      </c>
      <c r="J63" s="1469" t="str">
        <f>IF('Historical DATA'!DB54="","",'Historical DATA'!DB54)</f>
        <v/>
      </c>
      <c r="K63" s="1477" t="str">
        <f>IF('Historical DATA'!DC54="","",'Historical DATA'!DC54)</f>
        <v/>
      </c>
    </row>
    <row r="64" spans="2:11">
      <c r="B64" s="1476" t="str">
        <f>IF('Historical DATA'!B55="","",'Historical DATA'!B55)</f>
        <v/>
      </c>
      <c r="C64" s="1466" t="str">
        <f>IF('Historical DATA'!CU55="","",'Historical DATA'!CU55)</f>
        <v/>
      </c>
      <c r="D64" s="1467" t="str">
        <f>IF('Historical DATA'!CV55="","",'Historical DATA'!CV55)</f>
        <v/>
      </c>
      <c r="E64" s="1520" t="str">
        <f>IF('Historical DATA'!CW55="","",'Historical DATA'!CW55)</f>
        <v/>
      </c>
      <c r="F64" s="1468" t="str">
        <f>IF('Historical DATA'!CX55="","",'Historical DATA'!CX55)</f>
        <v/>
      </c>
      <c r="G64" s="1518" t="str">
        <f>IF('Historical DATA'!CY55="","",'Historical DATA'!CY55)</f>
        <v/>
      </c>
      <c r="H64" s="1468" t="str">
        <f>IF('Historical DATA'!CZ55="","",'Historical DATA'!CZ55)</f>
        <v/>
      </c>
      <c r="I64" s="1468" t="str">
        <f>IF('Historical DATA'!DA55="","",'Historical DATA'!DA55)</f>
        <v/>
      </c>
      <c r="J64" s="1469" t="str">
        <f>IF('Historical DATA'!DB55="","",'Historical DATA'!DB55)</f>
        <v/>
      </c>
      <c r="K64" s="1477" t="str">
        <f>IF('Historical DATA'!DC55="","",'Historical DATA'!DC55)</f>
        <v/>
      </c>
    </row>
    <row r="65" spans="2:11">
      <c r="B65" s="1476" t="str">
        <f>IF('Historical DATA'!B56="","",'Historical DATA'!B56)</f>
        <v/>
      </c>
      <c r="C65" s="1466" t="str">
        <f>IF('Historical DATA'!CU56="","",'Historical DATA'!CU56)</f>
        <v/>
      </c>
      <c r="D65" s="1467" t="str">
        <f>IF('Historical DATA'!CV56="","",'Historical DATA'!CV56)</f>
        <v/>
      </c>
      <c r="E65" s="1520" t="str">
        <f>IF('Historical DATA'!CW56="","",'Historical DATA'!CW56)</f>
        <v/>
      </c>
      <c r="F65" s="1468" t="str">
        <f>IF('Historical DATA'!CX56="","",'Historical DATA'!CX56)</f>
        <v/>
      </c>
      <c r="G65" s="1518" t="str">
        <f>IF('Historical DATA'!CY56="","",'Historical DATA'!CY56)</f>
        <v/>
      </c>
      <c r="H65" s="1468" t="str">
        <f>IF('Historical DATA'!CZ56="","",'Historical DATA'!CZ56)</f>
        <v/>
      </c>
      <c r="I65" s="1468" t="str">
        <f>IF('Historical DATA'!DA56="","",'Historical DATA'!DA56)</f>
        <v/>
      </c>
      <c r="J65" s="1469" t="str">
        <f>IF('Historical DATA'!DB56="","",'Historical DATA'!DB56)</f>
        <v/>
      </c>
      <c r="K65" s="1477" t="str">
        <f>IF('Historical DATA'!DC56="","",'Historical DATA'!DC56)</f>
        <v/>
      </c>
    </row>
    <row r="66" spans="2:11">
      <c r="B66" s="1476" t="str">
        <f>IF('Historical DATA'!B57="","",'Historical DATA'!B57)</f>
        <v/>
      </c>
      <c r="C66" s="1466" t="str">
        <f>IF('Historical DATA'!CU57="","",'Historical DATA'!CU57)</f>
        <v/>
      </c>
      <c r="D66" s="1467" t="str">
        <f>IF('Historical DATA'!CV57="","",'Historical DATA'!CV57)</f>
        <v/>
      </c>
      <c r="E66" s="1520" t="str">
        <f>IF('Historical DATA'!CW57="","",'Historical DATA'!CW57)</f>
        <v/>
      </c>
      <c r="F66" s="1468" t="str">
        <f>IF('Historical DATA'!CX57="","",'Historical DATA'!CX57)</f>
        <v/>
      </c>
      <c r="G66" s="1518" t="str">
        <f>IF('Historical DATA'!CY57="","",'Historical DATA'!CY57)</f>
        <v/>
      </c>
      <c r="H66" s="1468" t="str">
        <f>IF('Historical DATA'!CZ57="","",'Historical DATA'!CZ57)</f>
        <v/>
      </c>
      <c r="I66" s="1468" t="str">
        <f>IF('Historical DATA'!DA57="","",'Historical DATA'!DA57)</f>
        <v/>
      </c>
      <c r="J66" s="1469" t="str">
        <f>IF('Historical DATA'!DB57="","",'Historical DATA'!DB57)</f>
        <v/>
      </c>
      <c r="K66" s="1477" t="str">
        <f>IF('Historical DATA'!DC57="","",'Historical DATA'!DC57)</f>
        <v/>
      </c>
    </row>
    <row r="67" spans="2:11">
      <c r="B67" s="1476" t="str">
        <f>IF('Historical DATA'!B58="","",'Historical DATA'!B58)</f>
        <v/>
      </c>
      <c r="C67" s="1466" t="str">
        <f>IF('Historical DATA'!CU58="","",'Historical DATA'!CU58)</f>
        <v/>
      </c>
      <c r="D67" s="1467" t="str">
        <f>IF('Historical DATA'!CV58="","",'Historical DATA'!CV58)</f>
        <v/>
      </c>
      <c r="E67" s="1520" t="str">
        <f>IF('Historical DATA'!CW58="","",'Historical DATA'!CW58)</f>
        <v/>
      </c>
      <c r="F67" s="1468" t="str">
        <f>IF('Historical DATA'!CX58="","",'Historical DATA'!CX58)</f>
        <v/>
      </c>
      <c r="G67" s="1518" t="str">
        <f>IF('Historical DATA'!CY58="","",'Historical DATA'!CY58)</f>
        <v/>
      </c>
      <c r="H67" s="1468" t="str">
        <f>IF('Historical DATA'!CZ58="","",'Historical DATA'!CZ58)</f>
        <v/>
      </c>
      <c r="I67" s="1468" t="str">
        <f>IF('Historical DATA'!DA58="","",'Historical DATA'!DA58)</f>
        <v/>
      </c>
      <c r="J67" s="1469" t="str">
        <f>IF('Historical DATA'!DB58="","",'Historical DATA'!DB58)</f>
        <v/>
      </c>
      <c r="K67" s="1477" t="str">
        <f>IF('Historical DATA'!DC58="","",'Historical DATA'!DC58)</f>
        <v/>
      </c>
    </row>
    <row r="68" spans="2:11">
      <c r="B68" s="1476" t="str">
        <f>IF('Historical DATA'!B59="","",'Historical DATA'!B59)</f>
        <v/>
      </c>
      <c r="C68" s="1466" t="str">
        <f>IF('Historical DATA'!CU59="","",'Historical DATA'!CU59)</f>
        <v/>
      </c>
      <c r="D68" s="1467" t="str">
        <f>IF('Historical DATA'!CV59="","",'Historical DATA'!CV59)</f>
        <v/>
      </c>
      <c r="E68" s="1520" t="str">
        <f>IF('Historical DATA'!CW59="","",'Historical DATA'!CW59)</f>
        <v/>
      </c>
      <c r="F68" s="1468" t="str">
        <f>IF('Historical DATA'!CX59="","",'Historical DATA'!CX59)</f>
        <v/>
      </c>
      <c r="G68" s="1518" t="str">
        <f>IF('Historical DATA'!CY59="","",'Historical DATA'!CY59)</f>
        <v/>
      </c>
      <c r="H68" s="1468" t="str">
        <f>IF('Historical DATA'!CZ59="","",'Historical DATA'!CZ59)</f>
        <v/>
      </c>
      <c r="I68" s="1468" t="str">
        <f>IF('Historical DATA'!DA59="","",'Historical DATA'!DA59)</f>
        <v/>
      </c>
      <c r="J68" s="1469" t="str">
        <f>IF('Historical DATA'!DB59="","",'Historical DATA'!DB59)</f>
        <v/>
      </c>
      <c r="K68" s="1477" t="str">
        <f>IF('Historical DATA'!DC59="","",'Historical DATA'!DC59)</f>
        <v/>
      </c>
    </row>
    <row r="69" spans="2:11">
      <c r="B69" s="1476" t="str">
        <f>IF('Historical DATA'!B60="","",'Historical DATA'!B60)</f>
        <v/>
      </c>
      <c r="C69" s="1466" t="str">
        <f>IF('Historical DATA'!CU60="","",'Historical DATA'!CU60)</f>
        <v/>
      </c>
      <c r="D69" s="1467" t="str">
        <f>IF('Historical DATA'!CV60="","",'Historical DATA'!CV60)</f>
        <v/>
      </c>
      <c r="E69" s="1520" t="str">
        <f>IF('Historical DATA'!CW60="","",'Historical DATA'!CW60)</f>
        <v/>
      </c>
      <c r="F69" s="1468" t="str">
        <f>IF('Historical DATA'!CX60="","",'Historical DATA'!CX60)</f>
        <v/>
      </c>
      <c r="G69" s="1518" t="str">
        <f>IF('Historical DATA'!CY60="","",'Historical DATA'!CY60)</f>
        <v/>
      </c>
      <c r="H69" s="1468" t="str">
        <f>IF('Historical DATA'!CZ60="","",'Historical DATA'!CZ60)</f>
        <v/>
      </c>
      <c r="I69" s="1468" t="str">
        <f>IF('Historical DATA'!DA60="","",'Historical DATA'!DA60)</f>
        <v/>
      </c>
      <c r="J69" s="1469" t="str">
        <f>IF('Historical DATA'!DB60="","",'Historical DATA'!DB60)</f>
        <v/>
      </c>
      <c r="K69" s="1477" t="str">
        <f>IF('Historical DATA'!DC60="","",'Historical DATA'!DC60)</f>
        <v/>
      </c>
    </row>
    <row r="70" spans="2:11">
      <c r="B70" s="1476" t="str">
        <f>IF('Historical DATA'!B61="","",'Historical DATA'!B61)</f>
        <v/>
      </c>
      <c r="C70" s="1466" t="str">
        <f>IF('Historical DATA'!CU61="","",'Historical DATA'!CU61)</f>
        <v/>
      </c>
      <c r="D70" s="1467" t="str">
        <f>IF('Historical DATA'!CV61="","",'Historical DATA'!CV61)</f>
        <v/>
      </c>
      <c r="E70" s="1520" t="str">
        <f>IF('Historical DATA'!CW61="","",'Historical DATA'!CW61)</f>
        <v/>
      </c>
      <c r="F70" s="1468" t="str">
        <f>IF('Historical DATA'!CX61="","",'Historical DATA'!CX61)</f>
        <v/>
      </c>
      <c r="G70" s="1518" t="str">
        <f>IF('Historical DATA'!CY61="","",'Historical DATA'!CY61)</f>
        <v/>
      </c>
      <c r="H70" s="1468" t="str">
        <f>IF('Historical DATA'!CZ61="","",'Historical DATA'!CZ61)</f>
        <v/>
      </c>
      <c r="I70" s="1468" t="str">
        <f>IF('Historical DATA'!DA61="","",'Historical DATA'!DA61)</f>
        <v/>
      </c>
      <c r="J70" s="1469" t="str">
        <f>IF('Historical DATA'!DB61="","",'Historical DATA'!DB61)</f>
        <v/>
      </c>
      <c r="K70" s="1477" t="str">
        <f>IF('Historical DATA'!DC61="","",'Historical DATA'!DC61)</f>
        <v/>
      </c>
    </row>
    <row r="71" spans="2:11">
      <c r="B71" s="1476" t="str">
        <f>IF('Historical DATA'!B62="","",'Historical DATA'!B62)</f>
        <v/>
      </c>
      <c r="C71" s="1466" t="str">
        <f>IF('Historical DATA'!CU62="","",'Historical DATA'!CU62)</f>
        <v/>
      </c>
      <c r="D71" s="1467" t="str">
        <f>IF('Historical DATA'!CV62="","",'Historical DATA'!CV62)</f>
        <v/>
      </c>
      <c r="E71" s="1520" t="str">
        <f>IF('Historical DATA'!CW62="","",'Historical DATA'!CW62)</f>
        <v/>
      </c>
      <c r="F71" s="1468" t="str">
        <f>IF('Historical DATA'!CX62="","",'Historical DATA'!CX62)</f>
        <v/>
      </c>
      <c r="G71" s="1518" t="str">
        <f>IF('Historical DATA'!CY62="","",'Historical DATA'!CY62)</f>
        <v/>
      </c>
      <c r="H71" s="1468" t="str">
        <f>IF('Historical DATA'!CZ62="","",'Historical DATA'!CZ62)</f>
        <v/>
      </c>
      <c r="I71" s="1468" t="str">
        <f>IF('Historical DATA'!DA62="","",'Historical DATA'!DA62)</f>
        <v/>
      </c>
      <c r="J71" s="1469" t="str">
        <f>IF('Historical DATA'!DB62="","",'Historical DATA'!DB62)</f>
        <v/>
      </c>
      <c r="K71" s="1477" t="str">
        <f>IF('Historical DATA'!DC62="","",'Historical DATA'!DC62)</f>
        <v/>
      </c>
    </row>
    <row r="72" spans="2:11">
      <c r="B72" s="1476" t="str">
        <f>IF('Historical DATA'!B63="","",'Historical DATA'!B63)</f>
        <v/>
      </c>
      <c r="C72" s="1466" t="str">
        <f>IF('Historical DATA'!CU63="","",'Historical DATA'!CU63)</f>
        <v/>
      </c>
      <c r="D72" s="1467" t="str">
        <f>IF('Historical DATA'!CV63="","",'Historical DATA'!CV63)</f>
        <v/>
      </c>
      <c r="E72" s="1520" t="str">
        <f>IF('Historical DATA'!CW63="","",'Historical DATA'!CW63)</f>
        <v/>
      </c>
      <c r="F72" s="1468" t="str">
        <f>IF('Historical DATA'!CX63="","",'Historical DATA'!CX63)</f>
        <v/>
      </c>
      <c r="G72" s="1518" t="str">
        <f>IF('Historical DATA'!CY63="","",'Historical DATA'!CY63)</f>
        <v/>
      </c>
      <c r="H72" s="1468" t="str">
        <f>IF('Historical DATA'!CZ63="","",'Historical DATA'!CZ63)</f>
        <v/>
      </c>
      <c r="I72" s="1468" t="str">
        <f>IF('Historical DATA'!DA63="","",'Historical DATA'!DA63)</f>
        <v/>
      </c>
      <c r="J72" s="1469" t="str">
        <f>IF('Historical DATA'!DB63="","",'Historical DATA'!DB63)</f>
        <v/>
      </c>
      <c r="K72" s="1477" t="str">
        <f>IF('Historical DATA'!DC63="","",'Historical DATA'!DC63)</f>
        <v/>
      </c>
    </row>
    <row r="73" spans="2:11">
      <c r="B73" s="1476" t="str">
        <f>IF('Historical DATA'!B64="","",'Historical DATA'!B64)</f>
        <v/>
      </c>
      <c r="C73" s="1466" t="str">
        <f>IF('Historical DATA'!CU64="","",'Historical DATA'!CU64)</f>
        <v/>
      </c>
      <c r="D73" s="1467" t="str">
        <f>IF('Historical DATA'!CV64="","",'Historical DATA'!CV64)</f>
        <v/>
      </c>
      <c r="E73" s="1520" t="str">
        <f>IF('Historical DATA'!CW64="","",'Historical DATA'!CW64)</f>
        <v/>
      </c>
      <c r="F73" s="1468" t="str">
        <f>IF('Historical DATA'!CX64="","",'Historical DATA'!CX64)</f>
        <v/>
      </c>
      <c r="G73" s="1518" t="str">
        <f>IF('Historical DATA'!CY64="","",'Historical DATA'!CY64)</f>
        <v/>
      </c>
      <c r="H73" s="1468" t="str">
        <f>IF('Historical DATA'!CZ64="","",'Historical DATA'!CZ64)</f>
        <v/>
      </c>
      <c r="I73" s="1468" t="str">
        <f>IF('Historical DATA'!DA64="","",'Historical DATA'!DA64)</f>
        <v/>
      </c>
      <c r="J73" s="1469" t="str">
        <f>IF('Historical DATA'!DB64="","",'Historical DATA'!DB64)</f>
        <v/>
      </c>
      <c r="K73" s="1477" t="str">
        <f>IF('Historical DATA'!DC64="","",'Historical DATA'!DC64)</f>
        <v/>
      </c>
    </row>
    <row r="74" spans="2:11">
      <c r="B74" s="1476" t="str">
        <f>IF('Historical DATA'!B65="","",'Historical DATA'!B65)</f>
        <v/>
      </c>
      <c r="C74" s="1466" t="str">
        <f>IF('Historical DATA'!CU65="","",'Historical DATA'!CU65)</f>
        <v/>
      </c>
      <c r="D74" s="1467" t="str">
        <f>IF('Historical DATA'!CV65="","",'Historical DATA'!CV65)</f>
        <v/>
      </c>
      <c r="E74" s="1520" t="str">
        <f>IF('Historical DATA'!CW65="","",'Historical DATA'!CW65)</f>
        <v/>
      </c>
      <c r="F74" s="1468" t="str">
        <f>IF('Historical DATA'!CX65="","",'Historical DATA'!CX65)</f>
        <v/>
      </c>
      <c r="G74" s="1518" t="str">
        <f>IF('Historical DATA'!CY65="","",'Historical DATA'!CY65)</f>
        <v/>
      </c>
      <c r="H74" s="1468" t="str">
        <f>IF('Historical DATA'!CZ65="","",'Historical DATA'!CZ65)</f>
        <v/>
      </c>
      <c r="I74" s="1468" t="str">
        <f>IF('Historical DATA'!DA65="","",'Historical DATA'!DA65)</f>
        <v/>
      </c>
      <c r="J74" s="1469" t="str">
        <f>IF('Historical DATA'!DB65="","",'Historical DATA'!DB65)</f>
        <v/>
      </c>
      <c r="K74" s="1477" t="str">
        <f>IF('Historical DATA'!DC65="","",'Historical DATA'!DC65)</f>
        <v/>
      </c>
    </row>
    <row r="75" spans="2:11">
      <c r="B75" s="1476" t="str">
        <f>IF('Historical DATA'!B66="","",'Historical DATA'!B66)</f>
        <v/>
      </c>
      <c r="C75" s="1466" t="str">
        <f>IF('Historical DATA'!CU66="","",'Historical DATA'!CU66)</f>
        <v/>
      </c>
      <c r="D75" s="1467" t="str">
        <f>IF('Historical DATA'!CV66="","",'Historical DATA'!CV66)</f>
        <v/>
      </c>
      <c r="E75" s="1520" t="str">
        <f>IF('Historical DATA'!CW66="","",'Historical DATA'!CW66)</f>
        <v/>
      </c>
      <c r="F75" s="1468" t="str">
        <f>IF('Historical DATA'!CX66="","",'Historical DATA'!CX66)</f>
        <v/>
      </c>
      <c r="G75" s="1518" t="str">
        <f>IF('Historical DATA'!CY66="","",'Historical DATA'!CY66)</f>
        <v/>
      </c>
      <c r="H75" s="1468" t="str">
        <f>IF('Historical DATA'!CZ66="","",'Historical DATA'!CZ66)</f>
        <v/>
      </c>
      <c r="I75" s="1468" t="str">
        <f>IF('Historical DATA'!DA66="","",'Historical DATA'!DA66)</f>
        <v/>
      </c>
      <c r="J75" s="1469" t="str">
        <f>IF('Historical DATA'!DB66="","",'Historical DATA'!DB66)</f>
        <v/>
      </c>
      <c r="K75" s="1477" t="str">
        <f>IF('Historical DATA'!DC66="","",'Historical DATA'!DC66)</f>
        <v/>
      </c>
    </row>
    <row r="76" spans="2:11">
      <c r="B76" s="1476" t="str">
        <f>IF('Historical DATA'!B67="","",'Historical DATA'!B67)</f>
        <v/>
      </c>
      <c r="C76" s="1466" t="str">
        <f>IF('Historical DATA'!CU67="","",'Historical DATA'!CU67)</f>
        <v/>
      </c>
      <c r="D76" s="1467" t="str">
        <f>IF('Historical DATA'!CV67="","",'Historical DATA'!CV67)</f>
        <v/>
      </c>
      <c r="E76" s="1520" t="str">
        <f>IF('Historical DATA'!CW67="","",'Historical DATA'!CW67)</f>
        <v/>
      </c>
      <c r="F76" s="1468" t="str">
        <f>IF('Historical DATA'!CX67="","",'Historical DATA'!CX67)</f>
        <v/>
      </c>
      <c r="G76" s="1518" t="str">
        <f>IF('Historical DATA'!CY67="","",'Historical DATA'!CY67)</f>
        <v/>
      </c>
      <c r="H76" s="1468" t="str">
        <f>IF('Historical DATA'!CZ67="","",'Historical DATA'!CZ67)</f>
        <v/>
      </c>
      <c r="I76" s="1468" t="str">
        <f>IF('Historical DATA'!DA67="","",'Historical DATA'!DA67)</f>
        <v/>
      </c>
      <c r="J76" s="1469" t="str">
        <f>IF('Historical DATA'!DB67="","",'Historical DATA'!DB67)</f>
        <v/>
      </c>
      <c r="K76" s="1477" t="str">
        <f>IF('Historical DATA'!DC67="","",'Historical DATA'!DC67)</f>
        <v/>
      </c>
    </row>
    <row r="77" spans="2:11">
      <c r="B77" s="1476" t="str">
        <f>IF('Historical DATA'!B68="","",'Historical DATA'!B68)</f>
        <v/>
      </c>
      <c r="C77" s="1466" t="str">
        <f>IF('Historical DATA'!CU68="","",'Historical DATA'!CU68)</f>
        <v/>
      </c>
      <c r="D77" s="1467" t="str">
        <f>IF('Historical DATA'!CV68="","",'Historical DATA'!CV68)</f>
        <v/>
      </c>
      <c r="E77" s="1520" t="str">
        <f>IF('Historical DATA'!CW68="","",'Historical DATA'!CW68)</f>
        <v/>
      </c>
      <c r="F77" s="1468" t="str">
        <f>IF('Historical DATA'!CX68="","",'Historical DATA'!CX68)</f>
        <v/>
      </c>
      <c r="G77" s="1518" t="str">
        <f>IF('Historical DATA'!CY68="","",'Historical DATA'!CY68)</f>
        <v/>
      </c>
      <c r="H77" s="1468" t="str">
        <f>IF('Historical DATA'!CZ68="","",'Historical DATA'!CZ68)</f>
        <v/>
      </c>
      <c r="I77" s="1468" t="str">
        <f>IF('Historical DATA'!DA68="","",'Historical DATA'!DA68)</f>
        <v/>
      </c>
      <c r="J77" s="1469" t="str">
        <f>IF('Historical DATA'!DB68="","",'Historical DATA'!DB68)</f>
        <v/>
      </c>
      <c r="K77" s="1477" t="str">
        <f>IF('Historical DATA'!DC68="","",'Historical DATA'!DC68)</f>
        <v/>
      </c>
    </row>
    <row r="78" spans="2:11">
      <c r="B78" s="1476" t="str">
        <f>IF('Historical DATA'!B69="","",'Historical DATA'!B69)</f>
        <v/>
      </c>
      <c r="C78" s="1466" t="str">
        <f>IF('Historical DATA'!CU69="","",'Historical DATA'!CU69)</f>
        <v/>
      </c>
      <c r="D78" s="1467" t="str">
        <f>IF('Historical DATA'!CV69="","",'Historical DATA'!CV69)</f>
        <v/>
      </c>
      <c r="E78" s="1520" t="str">
        <f>IF('Historical DATA'!CW69="","",'Historical DATA'!CW69)</f>
        <v/>
      </c>
      <c r="F78" s="1468" t="str">
        <f>IF('Historical DATA'!CX69="","",'Historical DATA'!CX69)</f>
        <v/>
      </c>
      <c r="G78" s="1518" t="str">
        <f>IF('Historical DATA'!CY69="","",'Historical DATA'!CY69)</f>
        <v/>
      </c>
      <c r="H78" s="1468" t="str">
        <f>IF('Historical DATA'!CZ69="","",'Historical DATA'!CZ69)</f>
        <v/>
      </c>
      <c r="I78" s="1468" t="str">
        <f>IF('Historical DATA'!DA69="","",'Historical DATA'!DA69)</f>
        <v/>
      </c>
      <c r="J78" s="1469" t="str">
        <f>IF('Historical DATA'!DB69="","",'Historical DATA'!DB69)</f>
        <v/>
      </c>
      <c r="K78" s="1477" t="str">
        <f>IF('Historical DATA'!DC69="","",'Historical DATA'!DC69)</f>
        <v/>
      </c>
    </row>
    <row r="79" spans="2:11">
      <c r="B79" s="1476" t="str">
        <f>IF('Historical DATA'!B70="","",'Historical DATA'!B70)</f>
        <v/>
      </c>
      <c r="C79" s="1466" t="str">
        <f>IF('Historical DATA'!CU70="","",'Historical DATA'!CU70)</f>
        <v/>
      </c>
      <c r="D79" s="1467" t="str">
        <f>IF('Historical DATA'!CV70="","",'Historical DATA'!CV70)</f>
        <v/>
      </c>
      <c r="E79" s="1520" t="str">
        <f>IF('Historical DATA'!CW70="","",'Historical DATA'!CW70)</f>
        <v/>
      </c>
      <c r="F79" s="1468" t="str">
        <f>IF('Historical DATA'!CX70="","",'Historical DATA'!CX70)</f>
        <v/>
      </c>
      <c r="G79" s="1518" t="str">
        <f>IF('Historical DATA'!CY70="","",'Historical DATA'!CY70)</f>
        <v/>
      </c>
      <c r="H79" s="1468" t="str">
        <f>IF('Historical DATA'!CZ70="","",'Historical DATA'!CZ70)</f>
        <v/>
      </c>
      <c r="I79" s="1468" t="str">
        <f>IF('Historical DATA'!DA70="","",'Historical DATA'!DA70)</f>
        <v/>
      </c>
      <c r="J79" s="1469" t="str">
        <f>IF('Historical DATA'!DB70="","",'Historical DATA'!DB70)</f>
        <v/>
      </c>
      <c r="K79" s="1477" t="str">
        <f>IF('Historical DATA'!DC70="","",'Historical DATA'!DC70)</f>
        <v/>
      </c>
    </row>
    <row r="80" spans="2:11">
      <c r="B80" s="1476" t="str">
        <f>IF('Historical DATA'!B71="","",'Historical DATA'!B71)</f>
        <v/>
      </c>
      <c r="C80" s="1466" t="str">
        <f>IF('Historical DATA'!CU71="","",'Historical DATA'!CU71)</f>
        <v/>
      </c>
      <c r="D80" s="1467" t="str">
        <f>IF('Historical DATA'!CV71="","",'Historical DATA'!CV71)</f>
        <v/>
      </c>
      <c r="E80" s="1520" t="str">
        <f>IF('Historical DATA'!CW71="","",'Historical DATA'!CW71)</f>
        <v/>
      </c>
      <c r="F80" s="1468" t="str">
        <f>IF('Historical DATA'!CX71="","",'Historical DATA'!CX71)</f>
        <v/>
      </c>
      <c r="G80" s="1518" t="str">
        <f>IF('Historical DATA'!CY71="","",'Historical DATA'!CY71)</f>
        <v/>
      </c>
      <c r="H80" s="1468" t="str">
        <f>IF('Historical DATA'!CZ71="","",'Historical DATA'!CZ71)</f>
        <v/>
      </c>
      <c r="I80" s="1468" t="str">
        <f>IF('Historical DATA'!DA71="","",'Historical DATA'!DA71)</f>
        <v/>
      </c>
      <c r="J80" s="1469" t="str">
        <f>IF('Historical DATA'!DB71="","",'Historical DATA'!DB71)</f>
        <v/>
      </c>
      <c r="K80" s="1477" t="str">
        <f>IF('Historical DATA'!DC71="","",'Historical DATA'!DC71)</f>
        <v/>
      </c>
    </row>
    <row r="81" spans="2:11">
      <c r="B81" s="1476" t="str">
        <f>IF('Historical DATA'!B72="","",'Historical DATA'!B72)</f>
        <v/>
      </c>
      <c r="C81" s="1466" t="str">
        <f>IF('Historical DATA'!CU72="","",'Historical DATA'!CU72)</f>
        <v/>
      </c>
      <c r="D81" s="1467" t="str">
        <f>IF('Historical DATA'!CV72="","",'Historical DATA'!CV72)</f>
        <v/>
      </c>
      <c r="E81" s="1520" t="str">
        <f>IF('Historical DATA'!CW72="","",'Historical DATA'!CW72)</f>
        <v/>
      </c>
      <c r="F81" s="1468" t="str">
        <f>IF('Historical DATA'!CX72="","",'Historical DATA'!CX72)</f>
        <v/>
      </c>
      <c r="G81" s="1518" t="str">
        <f>IF('Historical DATA'!CY72="","",'Historical DATA'!CY72)</f>
        <v/>
      </c>
      <c r="H81" s="1468" t="str">
        <f>IF('Historical DATA'!CZ72="","",'Historical DATA'!CZ72)</f>
        <v/>
      </c>
      <c r="I81" s="1468" t="str">
        <f>IF('Historical DATA'!DA72="","",'Historical DATA'!DA72)</f>
        <v/>
      </c>
      <c r="J81" s="1469" t="str">
        <f>IF('Historical DATA'!DB72="","",'Historical DATA'!DB72)</f>
        <v/>
      </c>
      <c r="K81" s="1477" t="str">
        <f>IF('Historical DATA'!DC72="","",'Historical DATA'!DC72)</f>
        <v/>
      </c>
    </row>
    <row r="82" spans="2:11">
      <c r="B82" s="1476" t="str">
        <f>IF('Historical DATA'!B73="","",'Historical DATA'!B73)</f>
        <v/>
      </c>
      <c r="C82" s="1466" t="str">
        <f>IF('Historical DATA'!CU73="","",'Historical DATA'!CU73)</f>
        <v/>
      </c>
      <c r="D82" s="1467" t="str">
        <f>IF('Historical DATA'!CV73="","",'Historical DATA'!CV73)</f>
        <v/>
      </c>
      <c r="E82" s="1520" t="str">
        <f>IF('Historical DATA'!CW73="","",'Historical DATA'!CW73)</f>
        <v/>
      </c>
      <c r="F82" s="1468" t="str">
        <f>IF('Historical DATA'!CX73="","",'Historical DATA'!CX73)</f>
        <v/>
      </c>
      <c r="G82" s="1518" t="str">
        <f>IF('Historical DATA'!CY73="","",'Historical DATA'!CY73)</f>
        <v/>
      </c>
      <c r="H82" s="1468" t="str">
        <f>IF('Historical DATA'!CZ73="","",'Historical DATA'!CZ73)</f>
        <v/>
      </c>
      <c r="I82" s="1468" t="str">
        <f>IF('Historical DATA'!DA73="","",'Historical DATA'!DA73)</f>
        <v/>
      </c>
      <c r="J82" s="1469" t="str">
        <f>IF('Historical DATA'!DB73="","",'Historical DATA'!DB73)</f>
        <v/>
      </c>
      <c r="K82" s="1477" t="str">
        <f>IF('Historical DATA'!DC73="","",'Historical DATA'!DC73)</f>
        <v/>
      </c>
    </row>
    <row r="83" spans="2:11">
      <c r="B83" s="1476" t="str">
        <f>IF('Historical DATA'!B74="","",'Historical DATA'!B74)</f>
        <v/>
      </c>
      <c r="C83" s="1466" t="str">
        <f>IF('Historical DATA'!CU74="","",'Historical DATA'!CU74)</f>
        <v/>
      </c>
      <c r="D83" s="1467" t="str">
        <f>IF('Historical DATA'!CV74="","",'Historical DATA'!CV74)</f>
        <v/>
      </c>
      <c r="E83" s="1520" t="str">
        <f>IF('Historical DATA'!CW74="","",'Historical DATA'!CW74)</f>
        <v/>
      </c>
      <c r="F83" s="1468" t="str">
        <f>IF('Historical DATA'!CX74="","",'Historical DATA'!CX74)</f>
        <v/>
      </c>
      <c r="G83" s="1518" t="str">
        <f>IF('Historical DATA'!CY74="","",'Historical DATA'!CY74)</f>
        <v/>
      </c>
      <c r="H83" s="1468" t="str">
        <f>IF('Historical DATA'!CZ74="","",'Historical DATA'!CZ74)</f>
        <v/>
      </c>
      <c r="I83" s="1468" t="str">
        <f>IF('Historical DATA'!DA74="","",'Historical DATA'!DA74)</f>
        <v/>
      </c>
      <c r="J83" s="1469" t="str">
        <f>IF('Historical DATA'!DB74="","",'Historical DATA'!DB74)</f>
        <v/>
      </c>
      <c r="K83" s="1477" t="str">
        <f>IF('Historical DATA'!DC74="","",'Historical DATA'!DC74)</f>
        <v/>
      </c>
    </row>
    <row r="84" spans="2:11">
      <c r="B84" s="1476" t="str">
        <f>IF('Historical DATA'!B75="","",'Historical DATA'!B75)</f>
        <v/>
      </c>
      <c r="C84" s="1466" t="str">
        <f>IF('Historical DATA'!CU75="","",'Historical DATA'!CU75)</f>
        <v/>
      </c>
      <c r="D84" s="1467" t="str">
        <f>IF('Historical DATA'!CV75="","",'Historical DATA'!CV75)</f>
        <v/>
      </c>
      <c r="E84" s="1520" t="str">
        <f>IF('Historical DATA'!CW75="","",'Historical DATA'!CW75)</f>
        <v/>
      </c>
      <c r="F84" s="1468" t="str">
        <f>IF('Historical DATA'!CX75="","",'Historical DATA'!CX75)</f>
        <v/>
      </c>
      <c r="G84" s="1518" t="str">
        <f>IF('Historical DATA'!CY75="","",'Historical DATA'!CY75)</f>
        <v/>
      </c>
      <c r="H84" s="1468" t="str">
        <f>IF('Historical DATA'!CZ75="","",'Historical DATA'!CZ75)</f>
        <v/>
      </c>
      <c r="I84" s="1468" t="str">
        <f>IF('Historical DATA'!DA75="","",'Historical DATA'!DA75)</f>
        <v/>
      </c>
      <c r="J84" s="1469" t="str">
        <f>IF('Historical DATA'!DB75="","",'Historical DATA'!DB75)</f>
        <v/>
      </c>
      <c r="K84" s="1477" t="str">
        <f>IF('Historical DATA'!DC75="","",'Historical DATA'!DC75)</f>
        <v/>
      </c>
    </row>
    <row r="85" spans="2:11">
      <c r="B85" s="1476" t="str">
        <f>IF('Historical DATA'!B76="","",'Historical DATA'!B76)</f>
        <v/>
      </c>
      <c r="C85" s="1466" t="str">
        <f>IF('Historical DATA'!CU76="","",'Historical DATA'!CU76)</f>
        <v/>
      </c>
      <c r="D85" s="1467" t="str">
        <f>IF('Historical DATA'!CV76="","",'Historical DATA'!CV76)</f>
        <v/>
      </c>
      <c r="E85" s="1520" t="str">
        <f>IF('Historical DATA'!CW76="","",'Historical DATA'!CW76)</f>
        <v/>
      </c>
      <c r="F85" s="1468" t="str">
        <f>IF('Historical DATA'!CX76="","",'Historical DATA'!CX76)</f>
        <v/>
      </c>
      <c r="G85" s="1518" t="str">
        <f>IF('Historical DATA'!CY76="","",'Historical DATA'!CY76)</f>
        <v/>
      </c>
      <c r="H85" s="1468" t="str">
        <f>IF('Historical DATA'!CZ76="","",'Historical DATA'!CZ76)</f>
        <v/>
      </c>
      <c r="I85" s="1468" t="str">
        <f>IF('Historical DATA'!DA76="","",'Historical DATA'!DA76)</f>
        <v/>
      </c>
      <c r="J85" s="1469" t="str">
        <f>IF('Historical DATA'!DB76="","",'Historical DATA'!DB76)</f>
        <v/>
      </c>
      <c r="K85" s="1477" t="str">
        <f>IF('Historical DATA'!DC76="","",'Historical DATA'!DC76)</f>
        <v/>
      </c>
    </row>
    <row r="86" spans="2:11">
      <c r="B86" s="1476" t="str">
        <f>IF('Historical DATA'!B77="","",'Historical DATA'!B77)</f>
        <v/>
      </c>
      <c r="C86" s="1466" t="str">
        <f>IF('Historical DATA'!CU77="","",'Historical DATA'!CU77)</f>
        <v/>
      </c>
      <c r="D86" s="1467" t="str">
        <f>IF('Historical DATA'!CV77="","",'Historical DATA'!CV77)</f>
        <v/>
      </c>
      <c r="E86" s="1520" t="str">
        <f>IF('Historical DATA'!CW77="","",'Historical DATA'!CW77)</f>
        <v/>
      </c>
      <c r="F86" s="1468" t="str">
        <f>IF('Historical DATA'!CX77="","",'Historical DATA'!CX77)</f>
        <v/>
      </c>
      <c r="G86" s="1518" t="str">
        <f>IF('Historical DATA'!CY77="","",'Historical DATA'!CY77)</f>
        <v/>
      </c>
      <c r="H86" s="1468" t="str">
        <f>IF('Historical DATA'!CZ77="","",'Historical DATA'!CZ77)</f>
        <v/>
      </c>
      <c r="I86" s="1468" t="str">
        <f>IF('Historical DATA'!DA77="","",'Historical DATA'!DA77)</f>
        <v/>
      </c>
      <c r="J86" s="1469" t="str">
        <f>IF('Historical DATA'!DB77="","",'Historical DATA'!DB77)</f>
        <v/>
      </c>
      <c r="K86" s="1477" t="str">
        <f>IF('Historical DATA'!DC77="","",'Historical DATA'!DC77)</f>
        <v/>
      </c>
    </row>
    <row r="87" spans="2:11">
      <c r="B87" s="1476" t="str">
        <f>IF('Historical DATA'!B78="","",'Historical DATA'!B78)</f>
        <v/>
      </c>
      <c r="C87" s="1466" t="str">
        <f>IF('Historical DATA'!CU78="","",'Historical DATA'!CU78)</f>
        <v/>
      </c>
      <c r="D87" s="1467" t="str">
        <f>IF('Historical DATA'!CV78="","",'Historical DATA'!CV78)</f>
        <v/>
      </c>
      <c r="E87" s="1520" t="str">
        <f>IF('Historical DATA'!CW78="","",'Historical DATA'!CW78)</f>
        <v/>
      </c>
      <c r="F87" s="1468" t="str">
        <f>IF('Historical DATA'!CX78="","",'Historical DATA'!CX78)</f>
        <v/>
      </c>
      <c r="G87" s="1518" t="str">
        <f>IF('Historical DATA'!CY78="","",'Historical DATA'!CY78)</f>
        <v/>
      </c>
      <c r="H87" s="1468" t="str">
        <f>IF('Historical DATA'!CZ78="","",'Historical DATA'!CZ78)</f>
        <v/>
      </c>
      <c r="I87" s="1468" t="str">
        <f>IF('Historical DATA'!DA78="","",'Historical DATA'!DA78)</f>
        <v/>
      </c>
      <c r="J87" s="1469" t="str">
        <f>IF('Historical DATA'!DB78="","",'Historical DATA'!DB78)</f>
        <v/>
      </c>
      <c r="K87" s="1477" t="str">
        <f>IF('Historical DATA'!DC78="","",'Historical DATA'!DC78)</f>
        <v/>
      </c>
    </row>
    <row r="88" spans="2:11">
      <c r="B88" s="1476" t="str">
        <f>IF('Historical DATA'!B79="","",'Historical DATA'!B79)</f>
        <v/>
      </c>
      <c r="C88" s="1466" t="str">
        <f>IF('Historical DATA'!CU79="","",'Historical DATA'!CU79)</f>
        <v/>
      </c>
      <c r="D88" s="1467" t="str">
        <f>IF('Historical DATA'!CV79="","",'Historical DATA'!CV79)</f>
        <v/>
      </c>
      <c r="E88" s="1520" t="str">
        <f>IF('Historical DATA'!CW79="","",'Historical DATA'!CW79)</f>
        <v/>
      </c>
      <c r="F88" s="1468" t="str">
        <f>IF('Historical DATA'!CX79="","",'Historical DATA'!CX79)</f>
        <v/>
      </c>
      <c r="G88" s="1518" t="str">
        <f>IF('Historical DATA'!CY79="","",'Historical DATA'!CY79)</f>
        <v/>
      </c>
      <c r="H88" s="1468" t="str">
        <f>IF('Historical DATA'!CZ79="","",'Historical DATA'!CZ79)</f>
        <v/>
      </c>
      <c r="I88" s="1468" t="str">
        <f>IF('Historical DATA'!DA79="","",'Historical DATA'!DA79)</f>
        <v/>
      </c>
      <c r="J88" s="1469" t="str">
        <f>IF('Historical DATA'!DB79="","",'Historical DATA'!DB79)</f>
        <v/>
      </c>
      <c r="K88" s="1477" t="str">
        <f>IF('Historical DATA'!DC79="","",'Historical DATA'!DC79)</f>
        <v/>
      </c>
    </row>
    <row r="89" spans="2:11">
      <c r="B89" s="1476" t="str">
        <f>IF('Historical DATA'!B80="","",'Historical DATA'!B80)</f>
        <v/>
      </c>
      <c r="C89" s="1466" t="str">
        <f>IF('Historical DATA'!CU80="","",'Historical DATA'!CU80)</f>
        <v/>
      </c>
      <c r="D89" s="1467" t="str">
        <f>IF('Historical DATA'!CV80="","",'Historical DATA'!CV80)</f>
        <v/>
      </c>
      <c r="E89" s="1520" t="str">
        <f>IF('Historical DATA'!CW80="","",'Historical DATA'!CW80)</f>
        <v/>
      </c>
      <c r="F89" s="1468" t="str">
        <f>IF('Historical DATA'!CX80="","",'Historical DATA'!CX80)</f>
        <v/>
      </c>
      <c r="G89" s="1518" t="str">
        <f>IF('Historical DATA'!CY80="","",'Historical DATA'!CY80)</f>
        <v/>
      </c>
      <c r="H89" s="1468" t="str">
        <f>IF('Historical DATA'!CZ80="","",'Historical DATA'!CZ80)</f>
        <v/>
      </c>
      <c r="I89" s="1468" t="str">
        <f>IF('Historical DATA'!DA80="","",'Historical DATA'!DA80)</f>
        <v/>
      </c>
      <c r="J89" s="1469" t="str">
        <f>IF('Historical DATA'!DB80="","",'Historical DATA'!DB80)</f>
        <v/>
      </c>
      <c r="K89" s="1477" t="str">
        <f>IF('Historical DATA'!DC80="","",'Historical DATA'!DC80)</f>
        <v/>
      </c>
    </row>
    <row r="90" spans="2:11">
      <c r="B90" s="1476" t="str">
        <f>IF('Historical DATA'!B81="","",'Historical DATA'!B81)</f>
        <v/>
      </c>
      <c r="C90" s="1466" t="str">
        <f>IF('Historical DATA'!CU81="","",'Historical DATA'!CU81)</f>
        <v/>
      </c>
      <c r="D90" s="1467" t="str">
        <f>IF('Historical DATA'!CV81="","",'Historical DATA'!CV81)</f>
        <v/>
      </c>
      <c r="E90" s="1520" t="str">
        <f>IF('Historical DATA'!CW81="","",'Historical DATA'!CW81)</f>
        <v/>
      </c>
      <c r="F90" s="1468" t="str">
        <f>IF('Historical DATA'!CX81="","",'Historical DATA'!CX81)</f>
        <v/>
      </c>
      <c r="G90" s="1518" t="str">
        <f>IF('Historical DATA'!CY81="","",'Historical DATA'!CY81)</f>
        <v/>
      </c>
      <c r="H90" s="1468" t="str">
        <f>IF('Historical DATA'!CZ81="","",'Historical DATA'!CZ81)</f>
        <v/>
      </c>
      <c r="I90" s="1468" t="str">
        <f>IF('Historical DATA'!DA81="","",'Historical DATA'!DA81)</f>
        <v/>
      </c>
      <c r="J90" s="1469" t="str">
        <f>IF('Historical DATA'!DB81="","",'Historical DATA'!DB81)</f>
        <v/>
      </c>
      <c r="K90" s="1477" t="str">
        <f>IF('Historical DATA'!DC81="","",'Historical DATA'!DC81)</f>
        <v/>
      </c>
    </row>
    <row r="91" spans="2:11">
      <c r="B91" s="1476" t="str">
        <f>IF('Historical DATA'!B82="","",'Historical DATA'!B82)</f>
        <v/>
      </c>
      <c r="C91" s="1466" t="str">
        <f>IF('Historical DATA'!CU82="","",'Historical DATA'!CU82)</f>
        <v/>
      </c>
      <c r="D91" s="1467" t="str">
        <f>IF('Historical DATA'!CV82="","",'Historical DATA'!CV82)</f>
        <v/>
      </c>
      <c r="E91" s="1520" t="str">
        <f>IF('Historical DATA'!CW82="","",'Historical DATA'!CW82)</f>
        <v/>
      </c>
      <c r="F91" s="1468" t="str">
        <f>IF('Historical DATA'!CX82="","",'Historical DATA'!CX82)</f>
        <v/>
      </c>
      <c r="G91" s="1518" t="str">
        <f>IF('Historical DATA'!CY82="","",'Historical DATA'!CY82)</f>
        <v/>
      </c>
      <c r="H91" s="1468" t="str">
        <f>IF('Historical DATA'!CZ82="","",'Historical DATA'!CZ82)</f>
        <v/>
      </c>
      <c r="I91" s="1468" t="str">
        <f>IF('Historical DATA'!DA82="","",'Historical DATA'!DA82)</f>
        <v/>
      </c>
      <c r="J91" s="1469" t="str">
        <f>IF('Historical DATA'!DB82="","",'Historical DATA'!DB82)</f>
        <v/>
      </c>
      <c r="K91" s="1477" t="str">
        <f>IF('Historical DATA'!DC82="","",'Historical DATA'!DC82)</f>
        <v/>
      </c>
    </row>
    <row r="92" spans="2:11">
      <c r="B92" s="1476" t="str">
        <f>IF('Historical DATA'!B83="","",'Historical DATA'!B83)</f>
        <v/>
      </c>
      <c r="C92" s="1466" t="str">
        <f>IF('Historical DATA'!CU83="","",'Historical DATA'!CU83)</f>
        <v/>
      </c>
      <c r="D92" s="1467" t="str">
        <f>IF('Historical DATA'!CV83="","",'Historical DATA'!CV83)</f>
        <v/>
      </c>
      <c r="E92" s="1520" t="str">
        <f>IF('Historical DATA'!CW83="","",'Historical DATA'!CW83)</f>
        <v/>
      </c>
      <c r="F92" s="1468" t="str">
        <f>IF('Historical DATA'!CX83="","",'Historical DATA'!CX83)</f>
        <v/>
      </c>
      <c r="G92" s="1518" t="str">
        <f>IF('Historical DATA'!CY83="","",'Historical DATA'!CY83)</f>
        <v/>
      </c>
      <c r="H92" s="1468" t="str">
        <f>IF('Historical DATA'!CZ83="","",'Historical DATA'!CZ83)</f>
        <v/>
      </c>
      <c r="I92" s="1468" t="str">
        <f>IF('Historical DATA'!DA83="","",'Historical DATA'!DA83)</f>
        <v/>
      </c>
      <c r="J92" s="1469" t="str">
        <f>IF('Historical DATA'!DB83="","",'Historical DATA'!DB83)</f>
        <v/>
      </c>
      <c r="K92" s="1477" t="str">
        <f>IF('Historical DATA'!DC83="","",'Historical DATA'!DC83)</f>
        <v/>
      </c>
    </row>
    <row r="93" spans="2:11">
      <c r="B93" s="1476" t="str">
        <f>IF('Historical DATA'!B84="","",'Historical DATA'!B84)</f>
        <v/>
      </c>
      <c r="C93" s="1466" t="str">
        <f>IF('Historical DATA'!CU84="","",'Historical DATA'!CU84)</f>
        <v/>
      </c>
      <c r="D93" s="1467" t="str">
        <f>IF('Historical DATA'!CV84="","",'Historical DATA'!CV84)</f>
        <v/>
      </c>
      <c r="E93" s="1520" t="str">
        <f>IF('Historical DATA'!CW84="","",'Historical DATA'!CW84)</f>
        <v/>
      </c>
      <c r="F93" s="1468" t="str">
        <f>IF('Historical DATA'!CX84="","",'Historical DATA'!CX84)</f>
        <v/>
      </c>
      <c r="G93" s="1518" t="str">
        <f>IF('Historical DATA'!CY84="","",'Historical DATA'!CY84)</f>
        <v/>
      </c>
      <c r="H93" s="1468" t="str">
        <f>IF('Historical DATA'!CZ84="","",'Historical DATA'!CZ84)</f>
        <v/>
      </c>
      <c r="I93" s="1468" t="str">
        <f>IF('Historical DATA'!DA84="","",'Historical DATA'!DA84)</f>
        <v/>
      </c>
      <c r="J93" s="1469" t="str">
        <f>IF('Historical DATA'!DB84="","",'Historical DATA'!DB84)</f>
        <v/>
      </c>
      <c r="K93" s="1477" t="str">
        <f>IF('Historical DATA'!DC84="","",'Historical DATA'!DC84)</f>
        <v/>
      </c>
    </row>
    <row r="94" spans="2:11">
      <c r="B94" s="1476" t="str">
        <f>IF('Historical DATA'!B85="","",'Historical DATA'!B85)</f>
        <v/>
      </c>
      <c r="C94" s="1466" t="str">
        <f>IF('Historical DATA'!CU85="","",'Historical DATA'!CU85)</f>
        <v/>
      </c>
      <c r="D94" s="1467" t="str">
        <f>IF('Historical DATA'!CV85="","",'Historical DATA'!CV85)</f>
        <v/>
      </c>
      <c r="E94" s="1520" t="str">
        <f>IF('Historical DATA'!CW85="","",'Historical DATA'!CW85)</f>
        <v/>
      </c>
      <c r="F94" s="1468" t="str">
        <f>IF('Historical DATA'!CX85="","",'Historical DATA'!CX85)</f>
        <v/>
      </c>
      <c r="G94" s="1518" t="str">
        <f>IF('Historical DATA'!CY85="","",'Historical DATA'!CY85)</f>
        <v/>
      </c>
      <c r="H94" s="1468" t="str">
        <f>IF('Historical DATA'!CZ85="","",'Historical DATA'!CZ85)</f>
        <v/>
      </c>
      <c r="I94" s="1468" t="str">
        <f>IF('Historical DATA'!DA85="","",'Historical DATA'!DA85)</f>
        <v/>
      </c>
      <c r="J94" s="1469" t="str">
        <f>IF('Historical DATA'!DB85="","",'Historical DATA'!DB85)</f>
        <v/>
      </c>
      <c r="K94" s="1477" t="str">
        <f>IF('Historical DATA'!DC85="","",'Historical DATA'!DC85)</f>
        <v/>
      </c>
    </row>
    <row r="95" spans="2:11">
      <c r="B95" s="1476" t="str">
        <f>IF('Historical DATA'!B86="","",'Historical DATA'!B86)</f>
        <v/>
      </c>
      <c r="C95" s="1466" t="str">
        <f>IF('Historical DATA'!CU86="","",'Historical DATA'!CU86)</f>
        <v/>
      </c>
      <c r="D95" s="1467" t="str">
        <f>IF('Historical DATA'!CV86="","",'Historical DATA'!CV86)</f>
        <v/>
      </c>
      <c r="E95" s="1520" t="str">
        <f>IF('Historical DATA'!CW86="","",'Historical DATA'!CW86)</f>
        <v/>
      </c>
      <c r="F95" s="1468" t="str">
        <f>IF('Historical DATA'!CX86="","",'Historical DATA'!CX86)</f>
        <v/>
      </c>
      <c r="G95" s="1518" t="str">
        <f>IF('Historical DATA'!CY86="","",'Historical DATA'!CY86)</f>
        <v/>
      </c>
      <c r="H95" s="1468" t="str">
        <f>IF('Historical DATA'!CZ86="","",'Historical DATA'!CZ86)</f>
        <v/>
      </c>
      <c r="I95" s="1468" t="str">
        <f>IF('Historical DATA'!DA86="","",'Historical DATA'!DA86)</f>
        <v/>
      </c>
      <c r="J95" s="1469" t="str">
        <f>IF('Historical DATA'!DB86="","",'Historical DATA'!DB86)</f>
        <v/>
      </c>
      <c r="K95" s="1477" t="str">
        <f>IF('Historical DATA'!DC86="","",'Historical DATA'!DC86)</f>
        <v/>
      </c>
    </row>
    <row r="96" spans="2:11">
      <c r="B96" s="1476" t="str">
        <f>IF('Historical DATA'!B87="","",'Historical DATA'!B87)</f>
        <v/>
      </c>
      <c r="C96" s="1466" t="str">
        <f>IF('Historical DATA'!CU87="","",'Historical DATA'!CU87)</f>
        <v/>
      </c>
      <c r="D96" s="1467" t="str">
        <f>IF('Historical DATA'!CV87="","",'Historical DATA'!CV87)</f>
        <v/>
      </c>
      <c r="E96" s="1520" t="str">
        <f>IF('Historical DATA'!CW87="","",'Historical DATA'!CW87)</f>
        <v/>
      </c>
      <c r="F96" s="1468" t="str">
        <f>IF('Historical DATA'!CX87="","",'Historical DATA'!CX87)</f>
        <v/>
      </c>
      <c r="G96" s="1518" t="str">
        <f>IF('Historical DATA'!CY87="","",'Historical DATA'!CY87)</f>
        <v/>
      </c>
      <c r="H96" s="1468" t="str">
        <f>IF('Historical DATA'!CZ87="","",'Historical DATA'!CZ87)</f>
        <v/>
      </c>
      <c r="I96" s="1468" t="str">
        <f>IF('Historical DATA'!DA87="","",'Historical DATA'!DA87)</f>
        <v/>
      </c>
      <c r="J96" s="1469" t="str">
        <f>IF('Historical DATA'!DB87="","",'Historical DATA'!DB87)</f>
        <v/>
      </c>
      <c r="K96" s="1477" t="str">
        <f>IF('Historical DATA'!DC87="","",'Historical DATA'!DC87)</f>
        <v/>
      </c>
    </row>
    <row r="97" spans="2:11">
      <c r="B97" s="1476" t="str">
        <f>IF('Historical DATA'!B88="","",'Historical DATA'!B88)</f>
        <v/>
      </c>
      <c r="C97" s="1466" t="str">
        <f>IF('Historical DATA'!CU88="","",'Historical DATA'!CU88)</f>
        <v/>
      </c>
      <c r="D97" s="1467" t="str">
        <f>IF('Historical DATA'!CV88="","",'Historical DATA'!CV88)</f>
        <v/>
      </c>
      <c r="E97" s="1520" t="str">
        <f>IF('Historical DATA'!CW88="","",'Historical DATA'!CW88)</f>
        <v/>
      </c>
      <c r="F97" s="1468" t="str">
        <f>IF('Historical DATA'!CX88="","",'Historical DATA'!CX88)</f>
        <v/>
      </c>
      <c r="G97" s="1518" t="str">
        <f>IF('Historical DATA'!CY88="","",'Historical DATA'!CY88)</f>
        <v/>
      </c>
      <c r="H97" s="1468" t="str">
        <f>IF('Historical DATA'!CZ88="","",'Historical DATA'!CZ88)</f>
        <v/>
      </c>
      <c r="I97" s="1468" t="str">
        <f>IF('Historical DATA'!DA88="","",'Historical DATA'!DA88)</f>
        <v/>
      </c>
      <c r="J97" s="1469" t="str">
        <f>IF('Historical DATA'!DB88="","",'Historical DATA'!DB88)</f>
        <v/>
      </c>
      <c r="K97" s="1477" t="str">
        <f>IF('Historical DATA'!DC88="","",'Historical DATA'!DC88)</f>
        <v/>
      </c>
    </row>
    <row r="98" spans="2:11">
      <c r="B98" s="1476" t="str">
        <f>IF('Historical DATA'!B89="","",'Historical DATA'!B89)</f>
        <v/>
      </c>
      <c r="C98" s="1466" t="str">
        <f>IF('Historical DATA'!CU89="","",'Historical DATA'!CU89)</f>
        <v/>
      </c>
      <c r="D98" s="1467" t="str">
        <f>IF('Historical DATA'!CV89="","",'Historical DATA'!CV89)</f>
        <v/>
      </c>
      <c r="E98" s="1520" t="str">
        <f>IF('Historical DATA'!CW89="","",'Historical DATA'!CW89)</f>
        <v/>
      </c>
      <c r="F98" s="1468" t="str">
        <f>IF('Historical DATA'!CX89="","",'Historical DATA'!CX89)</f>
        <v/>
      </c>
      <c r="G98" s="1518" t="str">
        <f>IF('Historical DATA'!CY89="","",'Historical DATA'!CY89)</f>
        <v/>
      </c>
      <c r="H98" s="1468" t="str">
        <f>IF('Historical DATA'!CZ89="","",'Historical DATA'!CZ89)</f>
        <v/>
      </c>
      <c r="I98" s="1468" t="str">
        <f>IF('Historical DATA'!DA89="","",'Historical DATA'!DA89)</f>
        <v/>
      </c>
      <c r="J98" s="1469" t="str">
        <f>IF('Historical DATA'!DB89="","",'Historical DATA'!DB89)</f>
        <v/>
      </c>
      <c r="K98" s="1477" t="str">
        <f>IF('Historical DATA'!DC89="","",'Historical DATA'!DC89)</f>
        <v/>
      </c>
    </row>
    <row r="99" spans="2:11">
      <c r="B99" s="1476" t="str">
        <f>IF('Historical DATA'!B90="","",'Historical DATA'!B90)</f>
        <v/>
      </c>
      <c r="C99" s="1466" t="str">
        <f>IF('Historical DATA'!CU90="","",'Historical DATA'!CU90)</f>
        <v/>
      </c>
      <c r="D99" s="1467" t="str">
        <f>IF('Historical DATA'!CV90="","",'Historical DATA'!CV90)</f>
        <v/>
      </c>
      <c r="E99" s="1520" t="str">
        <f>IF('Historical DATA'!CW90="","",'Historical DATA'!CW90)</f>
        <v/>
      </c>
      <c r="F99" s="1468" t="str">
        <f>IF('Historical DATA'!CX90="","",'Historical DATA'!CX90)</f>
        <v/>
      </c>
      <c r="G99" s="1518" t="str">
        <f>IF('Historical DATA'!CY90="","",'Historical DATA'!CY90)</f>
        <v/>
      </c>
      <c r="H99" s="1468" t="str">
        <f>IF('Historical DATA'!CZ90="","",'Historical DATA'!CZ90)</f>
        <v/>
      </c>
      <c r="I99" s="1468" t="str">
        <f>IF('Historical DATA'!DA90="","",'Historical DATA'!DA90)</f>
        <v/>
      </c>
      <c r="J99" s="1469" t="str">
        <f>IF('Historical DATA'!DB90="","",'Historical DATA'!DB90)</f>
        <v/>
      </c>
      <c r="K99" s="1477" t="str">
        <f>IF('Historical DATA'!DC90="","",'Historical DATA'!DC90)</f>
        <v/>
      </c>
    </row>
    <row r="100" spans="2:11">
      <c r="B100" s="1476" t="str">
        <f>IF('Historical DATA'!B91="","",'Historical DATA'!B91)</f>
        <v/>
      </c>
      <c r="C100" s="1466" t="str">
        <f>IF('Historical DATA'!CU91="","",'Historical DATA'!CU91)</f>
        <v/>
      </c>
      <c r="D100" s="1467" t="str">
        <f>IF('Historical DATA'!CV91="","",'Historical DATA'!CV91)</f>
        <v/>
      </c>
      <c r="E100" s="1520" t="str">
        <f>IF('Historical DATA'!CW91="","",'Historical DATA'!CW91)</f>
        <v/>
      </c>
      <c r="F100" s="1468" t="str">
        <f>IF('Historical DATA'!CX91="","",'Historical DATA'!CX91)</f>
        <v/>
      </c>
      <c r="G100" s="1518" t="str">
        <f>IF('Historical DATA'!CY91="","",'Historical DATA'!CY91)</f>
        <v/>
      </c>
      <c r="H100" s="1468" t="str">
        <f>IF('Historical DATA'!CZ91="","",'Historical DATA'!CZ91)</f>
        <v/>
      </c>
      <c r="I100" s="1468" t="str">
        <f>IF('Historical DATA'!DA91="","",'Historical DATA'!DA91)</f>
        <v/>
      </c>
      <c r="J100" s="1469" t="str">
        <f>IF('Historical DATA'!DB91="","",'Historical DATA'!DB91)</f>
        <v/>
      </c>
      <c r="K100" s="1477" t="str">
        <f>IF('Historical DATA'!DC91="","",'Historical DATA'!DC91)</f>
        <v/>
      </c>
    </row>
    <row r="101" spans="2:11">
      <c r="B101" s="1476" t="str">
        <f>IF('Historical DATA'!B92="","",'Historical DATA'!B92)</f>
        <v/>
      </c>
      <c r="C101" s="1466" t="str">
        <f>IF('Historical DATA'!CU92="","",'Historical DATA'!CU92)</f>
        <v/>
      </c>
      <c r="D101" s="1467" t="str">
        <f>IF('Historical DATA'!CV92="","",'Historical DATA'!CV92)</f>
        <v/>
      </c>
      <c r="E101" s="1520" t="str">
        <f>IF('Historical DATA'!CW92="","",'Historical DATA'!CW92)</f>
        <v/>
      </c>
      <c r="F101" s="1468" t="str">
        <f>IF('Historical DATA'!CX92="","",'Historical DATA'!CX92)</f>
        <v/>
      </c>
      <c r="G101" s="1518" t="str">
        <f>IF('Historical DATA'!CY92="","",'Historical DATA'!CY92)</f>
        <v/>
      </c>
      <c r="H101" s="1468" t="str">
        <f>IF('Historical DATA'!CZ92="","",'Historical DATA'!CZ92)</f>
        <v/>
      </c>
      <c r="I101" s="1468" t="str">
        <f>IF('Historical DATA'!DA92="","",'Historical DATA'!DA92)</f>
        <v/>
      </c>
      <c r="J101" s="1469" t="str">
        <f>IF('Historical DATA'!DB92="","",'Historical DATA'!DB92)</f>
        <v/>
      </c>
      <c r="K101" s="1477" t="str">
        <f>IF('Historical DATA'!DC92="","",'Historical DATA'!DC92)</f>
        <v/>
      </c>
    </row>
    <row r="102" spans="2:11">
      <c r="B102" s="1476" t="str">
        <f>IF('Historical DATA'!B93="","",'Historical DATA'!B93)</f>
        <v/>
      </c>
      <c r="C102" s="1466" t="str">
        <f>IF('Historical DATA'!CU93="","",'Historical DATA'!CU93)</f>
        <v/>
      </c>
      <c r="D102" s="1467" t="str">
        <f>IF('Historical DATA'!CV93="","",'Historical DATA'!CV93)</f>
        <v/>
      </c>
      <c r="E102" s="1520" t="str">
        <f>IF('Historical DATA'!CW93="","",'Historical DATA'!CW93)</f>
        <v/>
      </c>
      <c r="F102" s="1468" t="str">
        <f>IF('Historical DATA'!CX93="","",'Historical DATA'!CX93)</f>
        <v/>
      </c>
      <c r="G102" s="1518" t="str">
        <f>IF('Historical DATA'!CY93="","",'Historical DATA'!CY93)</f>
        <v/>
      </c>
      <c r="H102" s="1468" t="str">
        <f>IF('Historical DATA'!CZ93="","",'Historical DATA'!CZ93)</f>
        <v/>
      </c>
      <c r="I102" s="1468" t="str">
        <f>IF('Historical DATA'!DA93="","",'Historical DATA'!DA93)</f>
        <v/>
      </c>
      <c r="J102" s="1469" t="str">
        <f>IF('Historical DATA'!DB93="","",'Historical DATA'!DB93)</f>
        <v/>
      </c>
      <c r="K102" s="1477" t="str">
        <f>IF('Historical DATA'!DC93="","",'Historical DATA'!DC93)</f>
        <v/>
      </c>
    </row>
    <row r="103" spans="2:11">
      <c r="B103" s="1476" t="str">
        <f>IF('Historical DATA'!B94="","",'Historical DATA'!B94)</f>
        <v/>
      </c>
      <c r="C103" s="1466" t="str">
        <f>IF('Historical DATA'!CU94="","",'Historical DATA'!CU94)</f>
        <v/>
      </c>
      <c r="D103" s="1467" t="str">
        <f>IF('Historical DATA'!CV94="","",'Historical DATA'!CV94)</f>
        <v/>
      </c>
      <c r="E103" s="1520" t="str">
        <f>IF('Historical DATA'!CW94="","",'Historical DATA'!CW94)</f>
        <v/>
      </c>
      <c r="F103" s="1468" t="str">
        <f>IF('Historical DATA'!CX94="","",'Historical DATA'!CX94)</f>
        <v/>
      </c>
      <c r="G103" s="1518" t="str">
        <f>IF('Historical DATA'!CY94="","",'Historical DATA'!CY94)</f>
        <v/>
      </c>
      <c r="H103" s="1468" t="str">
        <f>IF('Historical DATA'!CZ94="","",'Historical DATA'!CZ94)</f>
        <v/>
      </c>
      <c r="I103" s="1468" t="str">
        <f>IF('Historical DATA'!DA94="","",'Historical DATA'!DA94)</f>
        <v/>
      </c>
      <c r="J103" s="1469" t="str">
        <f>IF('Historical DATA'!DB94="","",'Historical DATA'!DB94)</f>
        <v/>
      </c>
      <c r="K103" s="1477" t="str">
        <f>IF('Historical DATA'!DC94="","",'Historical DATA'!DC94)</f>
        <v/>
      </c>
    </row>
    <row r="104" spans="2:11">
      <c r="B104" s="1476" t="str">
        <f>IF('Historical DATA'!B95="","",'Historical DATA'!B95)</f>
        <v/>
      </c>
      <c r="C104" s="1466" t="str">
        <f>IF('Historical DATA'!CU95="","",'Historical DATA'!CU95)</f>
        <v/>
      </c>
      <c r="D104" s="1467" t="str">
        <f>IF('Historical DATA'!CV95="","",'Historical DATA'!CV95)</f>
        <v/>
      </c>
      <c r="E104" s="1520" t="str">
        <f>IF('Historical DATA'!CW95="","",'Historical DATA'!CW95)</f>
        <v/>
      </c>
      <c r="F104" s="1468" t="str">
        <f>IF('Historical DATA'!CX95="","",'Historical DATA'!CX95)</f>
        <v/>
      </c>
      <c r="G104" s="1518" t="str">
        <f>IF('Historical DATA'!CY95="","",'Historical DATA'!CY95)</f>
        <v/>
      </c>
      <c r="H104" s="1468" t="str">
        <f>IF('Historical DATA'!CZ95="","",'Historical DATA'!CZ95)</f>
        <v/>
      </c>
      <c r="I104" s="1468" t="str">
        <f>IF('Historical DATA'!DA95="","",'Historical DATA'!DA95)</f>
        <v/>
      </c>
      <c r="J104" s="1469" t="str">
        <f>IF('Historical DATA'!DB95="","",'Historical DATA'!DB95)</f>
        <v/>
      </c>
      <c r="K104" s="1477" t="str">
        <f>IF('Historical DATA'!DC95="","",'Historical DATA'!DC95)</f>
        <v/>
      </c>
    </row>
    <row r="105" spans="2:11">
      <c r="B105" s="1476" t="str">
        <f>IF('Historical DATA'!B96="","",'Historical DATA'!B96)</f>
        <v/>
      </c>
      <c r="C105" s="1466" t="str">
        <f>IF('Historical DATA'!CU96="","",'Historical DATA'!CU96)</f>
        <v/>
      </c>
      <c r="D105" s="1467" t="str">
        <f>IF('Historical DATA'!CV96="","",'Historical DATA'!CV96)</f>
        <v/>
      </c>
      <c r="E105" s="1520" t="str">
        <f>IF('Historical DATA'!CW96="","",'Historical DATA'!CW96)</f>
        <v/>
      </c>
      <c r="F105" s="1468" t="str">
        <f>IF('Historical DATA'!CX96="","",'Historical DATA'!CX96)</f>
        <v/>
      </c>
      <c r="G105" s="1518" t="str">
        <f>IF('Historical DATA'!CY96="","",'Historical DATA'!CY96)</f>
        <v/>
      </c>
      <c r="H105" s="1468" t="str">
        <f>IF('Historical DATA'!CZ96="","",'Historical DATA'!CZ96)</f>
        <v/>
      </c>
      <c r="I105" s="1468" t="str">
        <f>IF('Historical DATA'!DA96="","",'Historical DATA'!DA96)</f>
        <v/>
      </c>
      <c r="J105" s="1469" t="str">
        <f>IF('Historical DATA'!DB96="","",'Historical DATA'!DB96)</f>
        <v/>
      </c>
      <c r="K105" s="1477" t="str">
        <f>IF('Historical DATA'!DC96="","",'Historical DATA'!DC96)</f>
        <v/>
      </c>
    </row>
    <row r="106" spans="2:11">
      <c r="B106" s="1476" t="str">
        <f>IF('Historical DATA'!B97="","",'Historical DATA'!B97)</f>
        <v/>
      </c>
      <c r="C106" s="1466" t="str">
        <f>IF('Historical DATA'!CU97="","",'Historical DATA'!CU97)</f>
        <v/>
      </c>
      <c r="D106" s="1467" t="str">
        <f>IF('Historical DATA'!CV97="","",'Historical DATA'!CV97)</f>
        <v/>
      </c>
      <c r="E106" s="1520" t="str">
        <f>IF('Historical DATA'!CW97="","",'Historical DATA'!CW97)</f>
        <v/>
      </c>
      <c r="F106" s="1468" t="str">
        <f>IF('Historical DATA'!CX97="","",'Historical DATA'!CX97)</f>
        <v/>
      </c>
      <c r="G106" s="1518" t="str">
        <f>IF('Historical DATA'!CY97="","",'Historical DATA'!CY97)</f>
        <v/>
      </c>
      <c r="H106" s="1468" t="str">
        <f>IF('Historical DATA'!CZ97="","",'Historical DATA'!CZ97)</f>
        <v/>
      </c>
      <c r="I106" s="1468" t="str">
        <f>IF('Historical DATA'!DA97="","",'Historical DATA'!DA97)</f>
        <v/>
      </c>
      <c r="J106" s="1469" t="str">
        <f>IF('Historical DATA'!DB97="","",'Historical DATA'!DB97)</f>
        <v/>
      </c>
      <c r="K106" s="1477" t="str">
        <f>IF('Historical DATA'!DC97="","",'Historical DATA'!DC97)</f>
        <v/>
      </c>
    </row>
    <row r="107" spans="2:11">
      <c r="B107" s="1476" t="str">
        <f>IF('Historical DATA'!B98="","",'Historical DATA'!B98)</f>
        <v/>
      </c>
      <c r="C107" s="1466" t="str">
        <f>IF('Historical DATA'!CU98="","",'Historical DATA'!CU98)</f>
        <v/>
      </c>
      <c r="D107" s="1467" t="str">
        <f>IF('Historical DATA'!CV98="","",'Historical DATA'!CV98)</f>
        <v/>
      </c>
      <c r="E107" s="1520" t="str">
        <f>IF('Historical DATA'!CW98="","",'Historical DATA'!CW98)</f>
        <v/>
      </c>
      <c r="F107" s="1468" t="str">
        <f>IF('Historical DATA'!CX98="","",'Historical DATA'!CX98)</f>
        <v/>
      </c>
      <c r="G107" s="1518" t="str">
        <f>IF('Historical DATA'!CY98="","",'Historical DATA'!CY98)</f>
        <v/>
      </c>
      <c r="H107" s="1468" t="str">
        <f>IF('Historical DATA'!CZ98="","",'Historical DATA'!CZ98)</f>
        <v/>
      </c>
      <c r="I107" s="1468" t="str">
        <f>IF('Historical DATA'!DA98="","",'Historical DATA'!DA98)</f>
        <v/>
      </c>
      <c r="J107" s="1469" t="str">
        <f>IF('Historical DATA'!DB98="","",'Historical DATA'!DB98)</f>
        <v/>
      </c>
      <c r="K107" s="1477" t="str">
        <f>IF('Historical DATA'!DC98="","",'Historical DATA'!DC98)</f>
        <v/>
      </c>
    </row>
    <row r="108" spans="2:11">
      <c r="B108" s="1476" t="str">
        <f>IF('Historical DATA'!B99="","",'Historical DATA'!B99)</f>
        <v/>
      </c>
      <c r="C108" s="1466" t="str">
        <f>IF('Historical DATA'!CU99="","",'Historical DATA'!CU99)</f>
        <v/>
      </c>
      <c r="D108" s="1467" t="str">
        <f>IF('Historical DATA'!CV99="","",'Historical DATA'!CV99)</f>
        <v/>
      </c>
      <c r="E108" s="1520" t="str">
        <f>IF('Historical DATA'!CW99="","",'Historical DATA'!CW99)</f>
        <v/>
      </c>
      <c r="F108" s="1468" t="str">
        <f>IF('Historical DATA'!CX99="","",'Historical DATA'!CX99)</f>
        <v/>
      </c>
      <c r="G108" s="1518" t="str">
        <f>IF('Historical DATA'!CY99="","",'Historical DATA'!CY99)</f>
        <v/>
      </c>
      <c r="H108" s="1468" t="str">
        <f>IF('Historical DATA'!CZ99="","",'Historical DATA'!CZ99)</f>
        <v/>
      </c>
      <c r="I108" s="1468" t="str">
        <f>IF('Historical DATA'!DA99="","",'Historical DATA'!DA99)</f>
        <v/>
      </c>
      <c r="J108" s="1469" t="str">
        <f>IF('Historical DATA'!DB99="","",'Historical DATA'!DB99)</f>
        <v/>
      </c>
      <c r="K108" s="1477" t="str">
        <f>IF('Historical DATA'!DC99="","",'Historical DATA'!DC99)</f>
        <v/>
      </c>
    </row>
    <row r="109" spans="2:11">
      <c r="B109" s="1476" t="str">
        <f>IF('Historical DATA'!B100="","",'Historical DATA'!B100)</f>
        <v/>
      </c>
      <c r="C109" s="1466" t="str">
        <f>IF('Historical DATA'!CU100="","",'Historical DATA'!CU100)</f>
        <v/>
      </c>
      <c r="D109" s="1467" t="str">
        <f>IF('Historical DATA'!CV100="","",'Historical DATA'!CV100)</f>
        <v/>
      </c>
      <c r="E109" s="1520" t="str">
        <f>IF('Historical DATA'!CW100="","",'Historical DATA'!CW100)</f>
        <v/>
      </c>
      <c r="F109" s="1468" t="str">
        <f>IF('Historical DATA'!CX100="","",'Historical DATA'!CX100)</f>
        <v/>
      </c>
      <c r="G109" s="1518" t="str">
        <f>IF('Historical DATA'!CY100="","",'Historical DATA'!CY100)</f>
        <v/>
      </c>
      <c r="H109" s="1468" t="str">
        <f>IF('Historical DATA'!CZ100="","",'Historical DATA'!CZ100)</f>
        <v/>
      </c>
      <c r="I109" s="1468" t="str">
        <f>IF('Historical DATA'!DA100="","",'Historical DATA'!DA100)</f>
        <v/>
      </c>
      <c r="J109" s="1469" t="str">
        <f>IF('Historical DATA'!DB100="","",'Historical DATA'!DB100)</f>
        <v/>
      </c>
      <c r="K109" s="1477" t="str">
        <f>IF('Historical DATA'!DC100="","",'Historical DATA'!DC100)</f>
        <v/>
      </c>
    </row>
    <row r="110" spans="2:11">
      <c r="B110" s="1476" t="str">
        <f>IF('Historical DATA'!B101="","",'Historical DATA'!B101)</f>
        <v/>
      </c>
      <c r="C110" s="1466" t="str">
        <f>IF('Historical DATA'!CU101="","",'Historical DATA'!CU101)</f>
        <v/>
      </c>
      <c r="D110" s="1467" t="str">
        <f>IF('Historical DATA'!CV101="","",'Historical DATA'!CV101)</f>
        <v/>
      </c>
      <c r="E110" s="1520" t="str">
        <f>IF('Historical DATA'!CW101="","",'Historical DATA'!CW101)</f>
        <v/>
      </c>
      <c r="F110" s="1468" t="str">
        <f>IF('Historical DATA'!CX101="","",'Historical DATA'!CX101)</f>
        <v/>
      </c>
      <c r="G110" s="1518" t="str">
        <f>IF('Historical DATA'!CY101="","",'Historical DATA'!CY101)</f>
        <v/>
      </c>
      <c r="H110" s="1468" t="str">
        <f>IF('Historical DATA'!CZ101="","",'Historical DATA'!CZ101)</f>
        <v/>
      </c>
      <c r="I110" s="1468" t="str">
        <f>IF('Historical DATA'!DA101="","",'Historical DATA'!DA101)</f>
        <v/>
      </c>
      <c r="J110" s="1469" t="str">
        <f>IF('Historical DATA'!DB101="","",'Historical DATA'!DB101)</f>
        <v/>
      </c>
      <c r="K110" s="1477" t="str">
        <f>IF('Historical DATA'!DC101="","",'Historical DATA'!DC101)</f>
        <v/>
      </c>
    </row>
    <row r="111" spans="2:11">
      <c r="B111" s="1476" t="str">
        <f>IF('Historical DATA'!B102="","",'Historical DATA'!B102)</f>
        <v/>
      </c>
      <c r="C111" s="1466" t="str">
        <f>IF('Historical DATA'!CU102="","",'Historical DATA'!CU102)</f>
        <v/>
      </c>
      <c r="D111" s="1467" t="str">
        <f>IF('Historical DATA'!CV102="","",'Historical DATA'!CV102)</f>
        <v/>
      </c>
      <c r="E111" s="1520" t="str">
        <f>IF('Historical DATA'!CW102="","",'Historical DATA'!CW102)</f>
        <v/>
      </c>
      <c r="F111" s="1468" t="str">
        <f>IF('Historical DATA'!CX102="","",'Historical DATA'!CX102)</f>
        <v/>
      </c>
      <c r="G111" s="1518" t="str">
        <f>IF('Historical DATA'!CY102="","",'Historical DATA'!CY102)</f>
        <v/>
      </c>
      <c r="H111" s="1468" t="str">
        <f>IF('Historical DATA'!CZ102="","",'Historical DATA'!CZ102)</f>
        <v/>
      </c>
      <c r="I111" s="1468" t="str">
        <f>IF('Historical DATA'!DA102="","",'Historical DATA'!DA102)</f>
        <v/>
      </c>
      <c r="J111" s="1469" t="str">
        <f>IF('Historical DATA'!DB102="","",'Historical DATA'!DB102)</f>
        <v/>
      </c>
      <c r="K111" s="1477" t="str">
        <f>IF('Historical DATA'!DC102="","",'Historical DATA'!DC102)</f>
        <v/>
      </c>
    </row>
    <row r="112" spans="2:11">
      <c r="B112" s="1476" t="str">
        <f>IF('Historical DATA'!B103="","",'Historical DATA'!B103)</f>
        <v/>
      </c>
      <c r="C112" s="1466" t="str">
        <f>IF('Historical DATA'!CU103="","",'Historical DATA'!CU103)</f>
        <v/>
      </c>
      <c r="D112" s="1467" t="str">
        <f>IF('Historical DATA'!CV103="","",'Historical DATA'!CV103)</f>
        <v/>
      </c>
      <c r="E112" s="1520" t="str">
        <f>IF('Historical DATA'!CW103="","",'Historical DATA'!CW103)</f>
        <v/>
      </c>
      <c r="F112" s="1468" t="str">
        <f>IF('Historical DATA'!CX103="","",'Historical DATA'!CX103)</f>
        <v/>
      </c>
      <c r="G112" s="1518" t="str">
        <f>IF('Historical DATA'!CY103="","",'Historical DATA'!CY103)</f>
        <v/>
      </c>
      <c r="H112" s="1468" t="str">
        <f>IF('Historical DATA'!CZ103="","",'Historical DATA'!CZ103)</f>
        <v/>
      </c>
      <c r="I112" s="1468" t="str">
        <f>IF('Historical DATA'!DA103="","",'Historical DATA'!DA103)</f>
        <v/>
      </c>
      <c r="J112" s="1469" t="str">
        <f>IF('Historical DATA'!DB103="","",'Historical DATA'!DB103)</f>
        <v/>
      </c>
      <c r="K112" s="1477" t="str">
        <f>IF('Historical DATA'!DC103="","",'Historical DATA'!DC103)</f>
        <v/>
      </c>
    </row>
    <row r="113" spans="2:11">
      <c r="B113" s="1476" t="str">
        <f>IF('Historical DATA'!B104="","",'Historical DATA'!B104)</f>
        <v/>
      </c>
      <c r="C113" s="1466" t="str">
        <f>IF('Historical DATA'!CU104="","",'Historical DATA'!CU104)</f>
        <v/>
      </c>
      <c r="D113" s="1467" t="str">
        <f>IF('Historical DATA'!CV104="","",'Historical DATA'!CV104)</f>
        <v/>
      </c>
      <c r="E113" s="1520" t="str">
        <f>IF('Historical DATA'!CW104="","",'Historical DATA'!CW104)</f>
        <v/>
      </c>
      <c r="F113" s="1468" t="str">
        <f>IF('Historical DATA'!CX104="","",'Historical DATA'!CX104)</f>
        <v/>
      </c>
      <c r="G113" s="1518" t="str">
        <f>IF('Historical DATA'!CY104="","",'Historical DATA'!CY104)</f>
        <v/>
      </c>
      <c r="H113" s="1468" t="str">
        <f>IF('Historical DATA'!CZ104="","",'Historical DATA'!CZ104)</f>
        <v/>
      </c>
      <c r="I113" s="1468" t="str">
        <f>IF('Historical DATA'!DA104="","",'Historical DATA'!DA104)</f>
        <v/>
      </c>
      <c r="J113" s="1469" t="str">
        <f>IF('Historical DATA'!DB104="","",'Historical DATA'!DB104)</f>
        <v/>
      </c>
      <c r="K113" s="1477" t="str">
        <f>IF('Historical DATA'!DC104="","",'Historical DATA'!DC104)</f>
        <v/>
      </c>
    </row>
    <row r="114" spans="2:11">
      <c r="B114" s="1476" t="str">
        <f>IF('Historical DATA'!B105="","",'Historical DATA'!B105)</f>
        <v/>
      </c>
      <c r="C114" s="1466" t="str">
        <f>IF('Historical DATA'!CU105="","",'Historical DATA'!CU105)</f>
        <v/>
      </c>
      <c r="D114" s="1467" t="str">
        <f>IF('Historical DATA'!CV105="","",'Historical DATA'!CV105)</f>
        <v/>
      </c>
      <c r="E114" s="1520" t="str">
        <f>IF('Historical DATA'!CW105="","",'Historical DATA'!CW105)</f>
        <v/>
      </c>
      <c r="F114" s="1468" t="str">
        <f>IF('Historical DATA'!CX105="","",'Historical DATA'!CX105)</f>
        <v/>
      </c>
      <c r="G114" s="1518" t="str">
        <f>IF('Historical DATA'!CY105="","",'Historical DATA'!CY105)</f>
        <v/>
      </c>
      <c r="H114" s="1468" t="str">
        <f>IF('Historical DATA'!CZ105="","",'Historical DATA'!CZ105)</f>
        <v/>
      </c>
      <c r="I114" s="1468" t="str">
        <f>IF('Historical DATA'!DA105="","",'Historical DATA'!DA105)</f>
        <v/>
      </c>
      <c r="J114" s="1469" t="str">
        <f>IF('Historical DATA'!DB105="","",'Historical DATA'!DB105)</f>
        <v/>
      </c>
      <c r="K114" s="1477" t="str">
        <f>IF('Historical DATA'!DC105="","",'Historical DATA'!DC105)</f>
        <v/>
      </c>
    </row>
    <row r="115" spans="2:11">
      <c r="B115" s="1476" t="str">
        <f>IF('Historical DATA'!B106="","",'Historical DATA'!B106)</f>
        <v/>
      </c>
      <c r="C115" s="1466" t="str">
        <f>IF('Historical DATA'!CU106="","",'Historical DATA'!CU106)</f>
        <v/>
      </c>
      <c r="D115" s="1467" t="str">
        <f>IF('Historical DATA'!CV106="","",'Historical DATA'!CV106)</f>
        <v/>
      </c>
      <c r="E115" s="1520" t="str">
        <f>IF('Historical DATA'!CW106="","",'Historical DATA'!CW106)</f>
        <v/>
      </c>
      <c r="F115" s="1468" t="str">
        <f>IF('Historical DATA'!CX106="","",'Historical DATA'!CX106)</f>
        <v/>
      </c>
      <c r="G115" s="1518" t="str">
        <f>IF('Historical DATA'!CY106="","",'Historical DATA'!CY106)</f>
        <v/>
      </c>
      <c r="H115" s="1468" t="str">
        <f>IF('Historical DATA'!CZ106="","",'Historical DATA'!CZ106)</f>
        <v/>
      </c>
      <c r="I115" s="1468" t="str">
        <f>IF('Historical DATA'!DA106="","",'Historical DATA'!DA106)</f>
        <v/>
      </c>
      <c r="J115" s="1469" t="str">
        <f>IF('Historical DATA'!DB106="","",'Historical DATA'!DB106)</f>
        <v/>
      </c>
      <c r="K115" s="1477" t="str">
        <f>IF('Historical DATA'!DC106="","",'Historical DATA'!DC106)</f>
        <v/>
      </c>
    </row>
    <row r="116" spans="2:11">
      <c r="B116" s="1476" t="str">
        <f>IF('Historical DATA'!B107="","",'Historical DATA'!B107)</f>
        <v/>
      </c>
      <c r="C116" s="1466" t="str">
        <f>IF('Historical DATA'!CU107="","",'Historical DATA'!CU107)</f>
        <v/>
      </c>
      <c r="D116" s="1467" t="str">
        <f>IF('Historical DATA'!CV107="","",'Historical DATA'!CV107)</f>
        <v/>
      </c>
      <c r="E116" s="1520" t="str">
        <f>IF('Historical DATA'!CW107="","",'Historical DATA'!CW107)</f>
        <v/>
      </c>
      <c r="F116" s="1468" t="str">
        <f>IF('Historical DATA'!CX107="","",'Historical DATA'!CX107)</f>
        <v/>
      </c>
      <c r="G116" s="1518" t="str">
        <f>IF('Historical DATA'!CY107="","",'Historical DATA'!CY107)</f>
        <v/>
      </c>
      <c r="H116" s="1468" t="str">
        <f>IF('Historical DATA'!CZ107="","",'Historical DATA'!CZ107)</f>
        <v/>
      </c>
      <c r="I116" s="1468" t="str">
        <f>IF('Historical DATA'!DA107="","",'Historical DATA'!DA107)</f>
        <v/>
      </c>
      <c r="J116" s="1469" t="str">
        <f>IF('Historical DATA'!DB107="","",'Historical DATA'!DB107)</f>
        <v/>
      </c>
      <c r="K116" s="1477" t="str">
        <f>IF('Historical DATA'!DC107="","",'Historical DATA'!DC107)</f>
        <v/>
      </c>
    </row>
    <row r="117" spans="2:11">
      <c r="B117" s="1476" t="str">
        <f>IF('Historical DATA'!B108="","",'Historical DATA'!B108)</f>
        <v/>
      </c>
      <c r="C117" s="1466" t="str">
        <f>IF('Historical DATA'!CU108="","",'Historical DATA'!CU108)</f>
        <v/>
      </c>
      <c r="D117" s="1467" t="str">
        <f>IF('Historical DATA'!CV108="","",'Historical DATA'!CV108)</f>
        <v/>
      </c>
      <c r="E117" s="1520" t="str">
        <f>IF('Historical DATA'!CW108="","",'Historical DATA'!CW108)</f>
        <v/>
      </c>
      <c r="F117" s="1468" t="str">
        <f>IF('Historical DATA'!CX108="","",'Historical DATA'!CX108)</f>
        <v/>
      </c>
      <c r="G117" s="1518" t="str">
        <f>IF('Historical DATA'!CY108="","",'Historical DATA'!CY108)</f>
        <v/>
      </c>
      <c r="H117" s="1468" t="str">
        <f>IF('Historical DATA'!CZ108="","",'Historical DATA'!CZ108)</f>
        <v/>
      </c>
      <c r="I117" s="1468" t="str">
        <f>IF('Historical DATA'!DA108="","",'Historical DATA'!DA108)</f>
        <v/>
      </c>
      <c r="J117" s="1469" t="str">
        <f>IF('Historical DATA'!DB108="","",'Historical DATA'!DB108)</f>
        <v/>
      </c>
      <c r="K117" s="1477" t="str">
        <f>IF('Historical DATA'!DC108="","",'Historical DATA'!DC108)</f>
        <v/>
      </c>
    </row>
    <row r="118" spans="2:11">
      <c r="B118" s="1476" t="str">
        <f>IF('Historical DATA'!B109="","",'Historical DATA'!B109)</f>
        <v/>
      </c>
      <c r="C118" s="1466" t="str">
        <f>IF('Historical DATA'!CU109="","",'Historical DATA'!CU109)</f>
        <v/>
      </c>
      <c r="D118" s="1467" t="str">
        <f>IF('Historical DATA'!CV109="","",'Historical DATA'!CV109)</f>
        <v/>
      </c>
      <c r="E118" s="1520" t="str">
        <f>IF('Historical DATA'!CW109="","",'Historical DATA'!CW109)</f>
        <v/>
      </c>
      <c r="F118" s="1468" t="str">
        <f>IF('Historical DATA'!CX109="","",'Historical DATA'!CX109)</f>
        <v/>
      </c>
      <c r="G118" s="1518" t="str">
        <f>IF('Historical DATA'!CY109="","",'Historical DATA'!CY109)</f>
        <v/>
      </c>
      <c r="H118" s="1468" t="str">
        <f>IF('Historical DATA'!CZ109="","",'Historical DATA'!CZ109)</f>
        <v/>
      </c>
      <c r="I118" s="1468" t="str">
        <f>IF('Historical DATA'!DA109="","",'Historical DATA'!DA109)</f>
        <v/>
      </c>
      <c r="J118" s="1469" t="str">
        <f>IF('Historical DATA'!DB109="","",'Historical DATA'!DB109)</f>
        <v/>
      </c>
      <c r="K118" s="1477" t="str">
        <f>IF('Historical DATA'!DC109="","",'Historical DATA'!DC109)</f>
        <v/>
      </c>
    </row>
    <row r="119" spans="2:11">
      <c r="B119" s="1476" t="str">
        <f>IF('Historical DATA'!B110="","",'Historical DATA'!B110)</f>
        <v/>
      </c>
      <c r="C119" s="1466" t="str">
        <f>IF('Historical DATA'!CU110="","",'Historical DATA'!CU110)</f>
        <v/>
      </c>
      <c r="D119" s="1467" t="str">
        <f>IF('Historical DATA'!CV110="","",'Historical DATA'!CV110)</f>
        <v/>
      </c>
      <c r="E119" s="1520" t="str">
        <f>IF('Historical DATA'!CW110="","",'Historical DATA'!CW110)</f>
        <v/>
      </c>
      <c r="F119" s="1468" t="str">
        <f>IF('Historical DATA'!CX110="","",'Historical DATA'!CX110)</f>
        <v/>
      </c>
      <c r="G119" s="1518" t="str">
        <f>IF('Historical DATA'!CY110="","",'Historical DATA'!CY110)</f>
        <v/>
      </c>
      <c r="H119" s="1468" t="str">
        <f>IF('Historical DATA'!CZ110="","",'Historical DATA'!CZ110)</f>
        <v/>
      </c>
      <c r="I119" s="1468" t="str">
        <f>IF('Historical DATA'!DA110="","",'Historical DATA'!DA110)</f>
        <v/>
      </c>
      <c r="J119" s="1469" t="str">
        <f>IF('Historical DATA'!DB110="","",'Historical DATA'!DB110)</f>
        <v/>
      </c>
      <c r="K119" s="1477" t="str">
        <f>IF('Historical DATA'!DC110="","",'Historical DATA'!DC110)</f>
        <v/>
      </c>
    </row>
    <row r="120" spans="2:11">
      <c r="B120" s="1476" t="str">
        <f>IF('Historical DATA'!B111="","",'Historical DATA'!B111)</f>
        <v/>
      </c>
      <c r="C120" s="1466" t="str">
        <f>IF('Historical DATA'!CU111="","",'Historical DATA'!CU111)</f>
        <v/>
      </c>
      <c r="D120" s="1467" t="str">
        <f>IF('Historical DATA'!CV111="","",'Historical DATA'!CV111)</f>
        <v/>
      </c>
      <c r="E120" s="1520" t="str">
        <f>IF('Historical DATA'!CW111="","",'Historical DATA'!CW111)</f>
        <v/>
      </c>
      <c r="F120" s="1468" t="str">
        <f>IF('Historical DATA'!CX111="","",'Historical DATA'!CX111)</f>
        <v/>
      </c>
      <c r="G120" s="1518" t="str">
        <f>IF('Historical DATA'!CY111="","",'Historical DATA'!CY111)</f>
        <v/>
      </c>
      <c r="H120" s="1468" t="str">
        <f>IF('Historical DATA'!CZ111="","",'Historical DATA'!CZ111)</f>
        <v/>
      </c>
      <c r="I120" s="1468" t="str">
        <f>IF('Historical DATA'!DA111="","",'Historical DATA'!DA111)</f>
        <v/>
      </c>
      <c r="J120" s="1469" t="str">
        <f>IF('Historical DATA'!DB111="","",'Historical DATA'!DB111)</f>
        <v/>
      </c>
      <c r="K120" s="1477" t="str">
        <f>IF('Historical DATA'!DC111="","",'Historical DATA'!DC111)</f>
        <v/>
      </c>
    </row>
    <row r="121" spans="2:11">
      <c r="B121" s="1476" t="str">
        <f>IF('Historical DATA'!B112="","",'Historical DATA'!B112)</f>
        <v/>
      </c>
      <c r="C121" s="1466" t="str">
        <f>IF('Historical DATA'!CU112="","",'Historical DATA'!CU112)</f>
        <v/>
      </c>
      <c r="D121" s="1467" t="str">
        <f>IF('Historical DATA'!CV112="","",'Historical DATA'!CV112)</f>
        <v/>
      </c>
      <c r="E121" s="1520" t="str">
        <f>IF('Historical DATA'!CW112="","",'Historical DATA'!CW112)</f>
        <v/>
      </c>
      <c r="F121" s="1468" t="str">
        <f>IF('Historical DATA'!CX112="","",'Historical DATA'!CX112)</f>
        <v/>
      </c>
      <c r="G121" s="1518" t="str">
        <f>IF('Historical DATA'!CY112="","",'Historical DATA'!CY112)</f>
        <v/>
      </c>
      <c r="H121" s="1468" t="str">
        <f>IF('Historical DATA'!CZ112="","",'Historical DATA'!CZ112)</f>
        <v/>
      </c>
      <c r="I121" s="1468" t="str">
        <f>IF('Historical DATA'!DA112="","",'Historical DATA'!DA112)</f>
        <v/>
      </c>
      <c r="J121" s="1469" t="str">
        <f>IF('Historical DATA'!DB112="","",'Historical DATA'!DB112)</f>
        <v/>
      </c>
      <c r="K121" s="1477" t="str">
        <f>IF('Historical DATA'!DC112="","",'Historical DATA'!DC112)</f>
        <v/>
      </c>
    </row>
    <row r="122" spans="2:11">
      <c r="B122" s="1476" t="str">
        <f>IF('Historical DATA'!B113="","",'Historical DATA'!B113)</f>
        <v/>
      </c>
      <c r="C122" s="1466" t="str">
        <f>IF('Historical DATA'!CU113="","",'Historical DATA'!CU113)</f>
        <v/>
      </c>
      <c r="D122" s="1467" t="str">
        <f>IF('Historical DATA'!CV113="","",'Historical DATA'!CV113)</f>
        <v/>
      </c>
      <c r="E122" s="1520" t="str">
        <f>IF('Historical DATA'!CW113="","",'Historical DATA'!CW113)</f>
        <v/>
      </c>
      <c r="F122" s="1468" t="str">
        <f>IF('Historical DATA'!CX113="","",'Historical DATA'!CX113)</f>
        <v/>
      </c>
      <c r="G122" s="1518" t="str">
        <f>IF('Historical DATA'!CY113="","",'Historical DATA'!CY113)</f>
        <v/>
      </c>
      <c r="H122" s="1468" t="str">
        <f>IF('Historical DATA'!CZ113="","",'Historical DATA'!CZ113)</f>
        <v/>
      </c>
      <c r="I122" s="1468" t="str">
        <f>IF('Historical DATA'!DA113="","",'Historical DATA'!DA113)</f>
        <v/>
      </c>
      <c r="J122" s="1469" t="str">
        <f>IF('Historical DATA'!DB113="","",'Historical DATA'!DB113)</f>
        <v/>
      </c>
      <c r="K122" s="1477" t="str">
        <f>IF('Historical DATA'!DC113="","",'Historical DATA'!DC113)</f>
        <v/>
      </c>
    </row>
    <row r="123" spans="2:11">
      <c r="B123" s="1476" t="str">
        <f>IF('Historical DATA'!B114="","",'Historical DATA'!B114)</f>
        <v/>
      </c>
      <c r="C123" s="1466" t="str">
        <f>IF('Historical DATA'!CU114="","",'Historical DATA'!CU114)</f>
        <v/>
      </c>
      <c r="D123" s="1467" t="str">
        <f>IF('Historical DATA'!CV114="","",'Historical DATA'!CV114)</f>
        <v/>
      </c>
      <c r="E123" s="1520" t="str">
        <f>IF('Historical DATA'!CW114="","",'Historical DATA'!CW114)</f>
        <v/>
      </c>
      <c r="F123" s="1468" t="str">
        <f>IF('Historical DATA'!CX114="","",'Historical DATA'!CX114)</f>
        <v/>
      </c>
      <c r="G123" s="1518" t="str">
        <f>IF('Historical DATA'!CY114="","",'Historical DATA'!CY114)</f>
        <v/>
      </c>
      <c r="H123" s="1468" t="str">
        <f>IF('Historical DATA'!CZ114="","",'Historical DATA'!CZ114)</f>
        <v/>
      </c>
      <c r="I123" s="1468" t="str">
        <f>IF('Historical DATA'!DA114="","",'Historical DATA'!DA114)</f>
        <v/>
      </c>
      <c r="J123" s="1469" t="str">
        <f>IF('Historical DATA'!DB114="","",'Historical DATA'!DB114)</f>
        <v/>
      </c>
      <c r="K123" s="1477" t="str">
        <f>IF('Historical DATA'!DC114="","",'Historical DATA'!DC114)</f>
        <v/>
      </c>
    </row>
    <row r="124" spans="2:11">
      <c r="B124" s="1476" t="str">
        <f>IF('Historical DATA'!B115="","",'Historical DATA'!B115)</f>
        <v/>
      </c>
      <c r="C124" s="1466" t="str">
        <f>IF('Historical DATA'!CU115="","",'Historical DATA'!CU115)</f>
        <v/>
      </c>
      <c r="D124" s="1467" t="str">
        <f>IF('Historical DATA'!CV115="","",'Historical DATA'!CV115)</f>
        <v/>
      </c>
      <c r="E124" s="1520" t="str">
        <f>IF('Historical DATA'!CW115="","",'Historical DATA'!CW115)</f>
        <v/>
      </c>
      <c r="F124" s="1468" t="str">
        <f>IF('Historical DATA'!CX115="","",'Historical DATA'!CX115)</f>
        <v/>
      </c>
      <c r="G124" s="1518" t="str">
        <f>IF('Historical DATA'!CY115="","",'Historical DATA'!CY115)</f>
        <v/>
      </c>
      <c r="H124" s="1468" t="str">
        <f>IF('Historical DATA'!CZ115="","",'Historical DATA'!CZ115)</f>
        <v/>
      </c>
      <c r="I124" s="1468" t="str">
        <f>IF('Historical DATA'!DA115="","",'Historical DATA'!DA115)</f>
        <v/>
      </c>
      <c r="J124" s="1469" t="str">
        <f>IF('Historical DATA'!DB115="","",'Historical DATA'!DB115)</f>
        <v/>
      </c>
      <c r="K124" s="1477" t="str">
        <f>IF('Historical DATA'!DC115="","",'Historical DATA'!DC115)</f>
        <v/>
      </c>
    </row>
    <row r="125" spans="2:11">
      <c r="B125" s="1476" t="str">
        <f>IF('Historical DATA'!B116="","",'Historical DATA'!B116)</f>
        <v/>
      </c>
      <c r="C125" s="1466" t="str">
        <f>IF('Historical DATA'!CU116="","",'Historical DATA'!CU116)</f>
        <v/>
      </c>
      <c r="D125" s="1467" t="str">
        <f>IF('Historical DATA'!CV116="","",'Historical DATA'!CV116)</f>
        <v/>
      </c>
      <c r="E125" s="1520" t="str">
        <f>IF('Historical DATA'!CW116="","",'Historical DATA'!CW116)</f>
        <v/>
      </c>
      <c r="F125" s="1468" t="str">
        <f>IF('Historical DATA'!CX116="","",'Historical DATA'!CX116)</f>
        <v/>
      </c>
      <c r="G125" s="1518" t="str">
        <f>IF('Historical DATA'!CY116="","",'Historical DATA'!CY116)</f>
        <v/>
      </c>
      <c r="H125" s="1468" t="str">
        <f>IF('Historical DATA'!CZ116="","",'Historical DATA'!CZ116)</f>
        <v/>
      </c>
      <c r="I125" s="1468" t="str">
        <f>IF('Historical DATA'!DA116="","",'Historical DATA'!DA116)</f>
        <v/>
      </c>
      <c r="J125" s="1469" t="str">
        <f>IF('Historical DATA'!DB116="","",'Historical DATA'!DB116)</f>
        <v/>
      </c>
      <c r="K125" s="1477" t="str">
        <f>IF('Historical DATA'!DC116="","",'Historical DATA'!DC116)</f>
        <v/>
      </c>
    </row>
    <row r="126" spans="2:11">
      <c r="B126" s="1476" t="str">
        <f>IF('Historical DATA'!B117="","",'Historical DATA'!B117)</f>
        <v/>
      </c>
      <c r="C126" s="1466" t="str">
        <f>IF('Historical DATA'!CU117="","",'Historical DATA'!CU117)</f>
        <v/>
      </c>
      <c r="D126" s="1467" t="str">
        <f>IF('Historical DATA'!CV117="","",'Historical DATA'!CV117)</f>
        <v/>
      </c>
      <c r="E126" s="1520" t="str">
        <f>IF('Historical DATA'!CW117="","",'Historical DATA'!CW117)</f>
        <v/>
      </c>
      <c r="F126" s="1468" t="str">
        <f>IF('Historical DATA'!CX117="","",'Historical DATA'!CX117)</f>
        <v/>
      </c>
      <c r="G126" s="1518" t="str">
        <f>IF('Historical DATA'!CY117="","",'Historical DATA'!CY117)</f>
        <v/>
      </c>
      <c r="H126" s="1468" t="str">
        <f>IF('Historical DATA'!CZ117="","",'Historical DATA'!CZ117)</f>
        <v/>
      </c>
      <c r="I126" s="1468" t="str">
        <f>IF('Historical DATA'!DA117="","",'Historical DATA'!DA117)</f>
        <v/>
      </c>
      <c r="J126" s="1469" t="str">
        <f>IF('Historical DATA'!DB117="","",'Historical DATA'!DB117)</f>
        <v/>
      </c>
      <c r="K126" s="1477" t="str">
        <f>IF('Historical DATA'!DC117="","",'Historical DATA'!DC117)</f>
        <v/>
      </c>
    </row>
    <row r="127" spans="2:11">
      <c r="B127" s="1476" t="str">
        <f>IF('Historical DATA'!B118="","",'Historical DATA'!B118)</f>
        <v/>
      </c>
      <c r="C127" s="1466" t="str">
        <f>IF('Historical DATA'!CU118="","",'Historical DATA'!CU118)</f>
        <v/>
      </c>
      <c r="D127" s="1467" t="str">
        <f>IF('Historical DATA'!CV118="","",'Historical DATA'!CV118)</f>
        <v/>
      </c>
      <c r="E127" s="1520" t="str">
        <f>IF('Historical DATA'!CW118="","",'Historical DATA'!CW118)</f>
        <v/>
      </c>
      <c r="F127" s="1468" t="str">
        <f>IF('Historical DATA'!CX118="","",'Historical DATA'!CX118)</f>
        <v/>
      </c>
      <c r="G127" s="1518" t="str">
        <f>IF('Historical DATA'!CY118="","",'Historical DATA'!CY118)</f>
        <v/>
      </c>
      <c r="H127" s="1468" t="str">
        <f>IF('Historical DATA'!CZ118="","",'Historical DATA'!CZ118)</f>
        <v/>
      </c>
      <c r="I127" s="1468" t="str">
        <f>IF('Historical DATA'!DA118="","",'Historical DATA'!DA118)</f>
        <v/>
      </c>
      <c r="J127" s="1469" t="str">
        <f>IF('Historical DATA'!DB118="","",'Historical DATA'!DB118)</f>
        <v/>
      </c>
      <c r="K127" s="1477" t="str">
        <f>IF('Historical DATA'!DC118="","",'Historical DATA'!DC118)</f>
        <v/>
      </c>
    </row>
    <row r="128" spans="2:11">
      <c r="B128" s="1476" t="str">
        <f>IF('Historical DATA'!B119="","",'Historical DATA'!B119)</f>
        <v/>
      </c>
      <c r="C128" s="1466" t="str">
        <f>IF('Historical DATA'!CU119="","",'Historical DATA'!CU119)</f>
        <v/>
      </c>
      <c r="D128" s="1467" t="str">
        <f>IF('Historical DATA'!CV119="","",'Historical DATA'!CV119)</f>
        <v/>
      </c>
      <c r="E128" s="1520" t="str">
        <f>IF('Historical DATA'!CW119="","",'Historical DATA'!CW119)</f>
        <v/>
      </c>
      <c r="F128" s="1468" t="str">
        <f>IF('Historical DATA'!CX119="","",'Historical DATA'!CX119)</f>
        <v/>
      </c>
      <c r="G128" s="1518" t="str">
        <f>IF('Historical DATA'!CY119="","",'Historical DATA'!CY119)</f>
        <v/>
      </c>
      <c r="H128" s="1468" t="str">
        <f>IF('Historical DATA'!CZ119="","",'Historical DATA'!CZ119)</f>
        <v/>
      </c>
      <c r="I128" s="1468" t="str">
        <f>IF('Historical DATA'!DA119="","",'Historical DATA'!DA119)</f>
        <v/>
      </c>
      <c r="J128" s="1469" t="str">
        <f>IF('Historical DATA'!DB119="","",'Historical DATA'!DB119)</f>
        <v/>
      </c>
      <c r="K128" s="1477" t="str">
        <f>IF('Historical DATA'!DC119="","",'Historical DATA'!DC119)</f>
        <v/>
      </c>
    </row>
    <row r="129" spans="2:11">
      <c r="B129" s="1476" t="str">
        <f>IF('Historical DATA'!B120="","",'Historical DATA'!B120)</f>
        <v/>
      </c>
      <c r="C129" s="1466" t="str">
        <f>IF('Historical DATA'!CU120="","",'Historical DATA'!CU120)</f>
        <v/>
      </c>
      <c r="D129" s="1467" t="str">
        <f>IF('Historical DATA'!CV120="","",'Historical DATA'!CV120)</f>
        <v/>
      </c>
      <c r="E129" s="1520" t="str">
        <f>IF('Historical DATA'!CW120="","",'Historical DATA'!CW120)</f>
        <v/>
      </c>
      <c r="F129" s="1468" t="str">
        <f>IF('Historical DATA'!CX120="","",'Historical DATA'!CX120)</f>
        <v/>
      </c>
      <c r="G129" s="1518" t="str">
        <f>IF('Historical DATA'!CY120="","",'Historical DATA'!CY120)</f>
        <v/>
      </c>
      <c r="H129" s="1468" t="str">
        <f>IF('Historical DATA'!CZ120="","",'Historical DATA'!CZ120)</f>
        <v/>
      </c>
      <c r="I129" s="1468" t="str">
        <f>IF('Historical DATA'!DA120="","",'Historical DATA'!DA120)</f>
        <v/>
      </c>
      <c r="J129" s="1469" t="str">
        <f>IF('Historical DATA'!DB120="","",'Historical DATA'!DB120)</f>
        <v/>
      </c>
      <c r="K129" s="1477" t="str">
        <f>IF('Historical DATA'!DC120="","",'Historical DATA'!DC120)</f>
        <v/>
      </c>
    </row>
    <row r="130" spans="2:11">
      <c r="B130" s="1476" t="str">
        <f>IF('Historical DATA'!B121="","",'Historical DATA'!B121)</f>
        <v/>
      </c>
      <c r="C130" s="1466" t="str">
        <f>IF('Historical DATA'!CU121="","",'Historical DATA'!CU121)</f>
        <v/>
      </c>
      <c r="D130" s="1467" t="str">
        <f>IF('Historical DATA'!CV121="","",'Historical DATA'!CV121)</f>
        <v/>
      </c>
      <c r="E130" s="1520" t="str">
        <f>IF('Historical DATA'!CW121="","",'Historical DATA'!CW121)</f>
        <v/>
      </c>
      <c r="F130" s="1468" t="str">
        <f>IF('Historical DATA'!CX121="","",'Historical DATA'!CX121)</f>
        <v/>
      </c>
      <c r="G130" s="1518" t="str">
        <f>IF('Historical DATA'!CY121="","",'Historical DATA'!CY121)</f>
        <v/>
      </c>
      <c r="H130" s="1468" t="str">
        <f>IF('Historical DATA'!CZ121="","",'Historical DATA'!CZ121)</f>
        <v/>
      </c>
      <c r="I130" s="1468" t="str">
        <f>IF('Historical DATA'!DA121="","",'Historical DATA'!DA121)</f>
        <v/>
      </c>
      <c r="J130" s="1469" t="str">
        <f>IF('Historical DATA'!DB121="","",'Historical DATA'!DB121)</f>
        <v/>
      </c>
      <c r="K130" s="1477" t="str">
        <f>IF('Historical DATA'!DC121="","",'Historical DATA'!DC121)</f>
        <v/>
      </c>
    </row>
    <row r="131" spans="2:11">
      <c r="B131" s="1476" t="str">
        <f>IF('Historical DATA'!B122="","",'Historical DATA'!B122)</f>
        <v/>
      </c>
      <c r="C131" s="1466" t="str">
        <f>IF('Historical DATA'!CU122="","",'Historical DATA'!CU122)</f>
        <v/>
      </c>
      <c r="D131" s="1467" t="str">
        <f>IF('Historical DATA'!CV122="","",'Historical DATA'!CV122)</f>
        <v/>
      </c>
      <c r="E131" s="1520" t="str">
        <f>IF('Historical DATA'!CW122="","",'Historical DATA'!CW122)</f>
        <v/>
      </c>
      <c r="F131" s="1468" t="str">
        <f>IF('Historical DATA'!CX122="","",'Historical DATA'!CX122)</f>
        <v/>
      </c>
      <c r="G131" s="1518" t="str">
        <f>IF('Historical DATA'!CY122="","",'Historical DATA'!CY122)</f>
        <v/>
      </c>
      <c r="H131" s="1468" t="str">
        <f>IF('Historical DATA'!CZ122="","",'Historical DATA'!CZ122)</f>
        <v/>
      </c>
      <c r="I131" s="1468" t="str">
        <f>IF('Historical DATA'!DA122="","",'Historical DATA'!DA122)</f>
        <v/>
      </c>
      <c r="J131" s="1469" t="str">
        <f>IF('Historical DATA'!DB122="","",'Historical DATA'!DB122)</f>
        <v/>
      </c>
      <c r="K131" s="1477" t="str">
        <f>IF('Historical DATA'!DC122="","",'Historical DATA'!DC122)</f>
        <v/>
      </c>
    </row>
    <row r="132" spans="2:11">
      <c r="B132" s="1476" t="str">
        <f>IF('Historical DATA'!B123="","",'Historical DATA'!B123)</f>
        <v/>
      </c>
      <c r="C132" s="1466" t="str">
        <f>IF('Historical DATA'!CU123="","",'Historical DATA'!CU123)</f>
        <v/>
      </c>
      <c r="D132" s="1467" t="str">
        <f>IF('Historical DATA'!CV123="","",'Historical DATA'!CV123)</f>
        <v/>
      </c>
      <c r="E132" s="1520" t="str">
        <f>IF('Historical DATA'!CW123="","",'Historical DATA'!CW123)</f>
        <v/>
      </c>
      <c r="F132" s="1468" t="str">
        <f>IF('Historical DATA'!CX123="","",'Historical DATA'!CX123)</f>
        <v/>
      </c>
      <c r="G132" s="1518" t="str">
        <f>IF('Historical DATA'!CY123="","",'Historical DATA'!CY123)</f>
        <v/>
      </c>
      <c r="H132" s="1468" t="str">
        <f>IF('Historical DATA'!CZ123="","",'Historical DATA'!CZ123)</f>
        <v/>
      </c>
      <c r="I132" s="1468" t="str">
        <f>IF('Historical DATA'!DA123="","",'Historical DATA'!DA123)</f>
        <v/>
      </c>
      <c r="J132" s="1469" t="str">
        <f>IF('Historical DATA'!DB123="","",'Historical DATA'!DB123)</f>
        <v/>
      </c>
      <c r="K132" s="1477" t="str">
        <f>IF('Historical DATA'!DC123="","",'Historical DATA'!DC123)</f>
        <v/>
      </c>
    </row>
    <row r="133" spans="2:11">
      <c r="B133" s="1476" t="str">
        <f>IF('Historical DATA'!B124="","",'Historical DATA'!B124)</f>
        <v/>
      </c>
      <c r="C133" s="1466" t="str">
        <f>IF('Historical DATA'!CU124="","",'Historical DATA'!CU124)</f>
        <v/>
      </c>
      <c r="D133" s="1467" t="str">
        <f>IF('Historical DATA'!CV124="","",'Historical DATA'!CV124)</f>
        <v/>
      </c>
      <c r="E133" s="1520" t="str">
        <f>IF('Historical DATA'!CW124="","",'Historical DATA'!CW124)</f>
        <v/>
      </c>
      <c r="F133" s="1468" t="str">
        <f>IF('Historical DATA'!CX124="","",'Historical DATA'!CX124)</f>
        <v/>
      </c>
      <c r="G133" s="1518" t="str">
        <f>IF('Historical DATA'!CY124="","",'Historical DATA'!CY124)</f>
        <v/>
      </c>
      <c r="H133" s="1468" t="str">
        <f>IF('Historical DATA'!CZ124="","",'Historical DATA'!CZ124)</f>
        <v/>
      </c>
      <c r="I133" s="1468" t="str">
        <f>IF('Historical DATA'!DA124="","",'Historical DATA'!DA124)</f>
        <v/>
      </c>
      <c r="J133" s="1469" t="str">
        <f>IF('Historical DATA'!DB124="","",'Historical DATA'!DB124)</f>
        <v/>
      </c>
      <c r="K133" s="1477" t="str">
        <f>IF('Historical DATA'!DC124="","",'Historical DATA'!DC124)</f>
        <v/>
      </c>
    </row>
    <row r="134" spans="2:11">
      <c r="B134" s="1476" t="str">
        <f>IF('Historical DATA'!B125="","",'Historical DATA'!B125)</f>
        <v/>
      </c>
      <c r="C134" s="1466" t="str">
        <f>IF('Historical DATA'!CU125="","",'Historical DATA'!CU125)</f>
        <v/>
      </c>
      <c r="D134" s="1467" t="str">
        <f>IF('Historical DATA'!CV125="","",'Historical DATA'!CV125)</f>
        <v/>
      </c>
      <c r="E134" s="1520" t="str">
        <f>IF('Historical DATA'!CW125="","",'Historical DATA'!CW125)</f>
        <v/>
      </c>
      <c r="F134" s="1468" t="str">
        <f>IF('Historical DATA'!CX125="","",'Historical DATA'!CX125)</f>
        <v/>
      </c>
      <c r="G134" s="1518" t="str">
        <f>IF('Historical DATA'!CY125="","",'Historical DATA'!CY125)</f>
        <v/>
      </c>
      <c r="H134" s="1468" t="str">
        <f>IF('Historical DATA'!CZ125="","",'Historical DATA'!CZ125)</f>
        <v/>
      </c>
      <c r="I134" s="1468" t="str">
        <f>IF('Historical DATA'!DA125="","",'Historical DATA'!DA125)</f>
        <v/>
      </c>
      <c r="J134" s="1469" t="str">
        <f>IF('Historical DATA'!DB125="","",'Historical DATA'!DB125)</f>
        <v/>
      </c>
      <c r="K134" s="1477" t="str">
        <f>IF('Historical DATA'!DC125="","",'Historical DATA'!DC125)</f>
        <v/>
      </c>
    </row>
    <row r="135" spans="2:11">
      <c r="B135" s="1476" t="str">
        <f>IF('Historical DATA'!B126="","",'Historical DATA'!B126)</f>
        <v/>
      </c>
      <c r="C135" s="1466" t="str">
        <f>IF('Historical DATA'!CU126="","",'Historical DATA'!CU126)</f>
        <v/>
      </c>
      <c r="D135" s="1467" t="str">
        <f>IF('Historical DATA'!CV126="","",'Historical DATA'!CV126)</f>
        <v/>
      </c>
      <c r="E135" s="1520" t="str">
        <f>IF('Historical DATA'!CW126="","",'Historical DATA'!CW126)</f>
        <v/>
      </c>
      <c r="F135" s="1468" t="str">
        <f>IF('Historical DATA'!CX126="","",'Historical DATA'!CX126)</f>
        <v/>
      </c>
      <c r="G135" s="1518" t="str">
        <f>IF('Historical DATA'!CY126="","",'Historical DATA'!CY126)</f>
        <v/>
      </c>
      <c r="H135" s="1468" t="str">
        <f>IF('Historical DATA'!CZ126="","",'Historical DATA'!CZ126)</f>
        <v/>
      </c>
      <c r="I135" s="1468" t="str">
        <f>IF('Historical DATA'!DA126="","",'Historical DATA'!DA126)</f>
        <v/>
      </c>
      <c r="J135" s="1469" t="str">
        <f>IF('Historical DATA'!DB126="","",'Historical DATA'!DB126)</f>
        <v/>
      </c>
      <c r="K135" s="1477" t="str">
        <f>IF('Historical DATA'!DC126="","",'Historical DATA'!DC126)</f>
        <v/>
      </c>
    </row>
    <row r="136" spans="2:11">
      <c r="B136" s="1476" t="str">
        <f>IF('Historical DATA'!B127="","",'Historical DATA'!B127)</f>
        <v/>
      </c>
      <c r="C136" s="1466" t="str">
        <f>IF('Historical DATA'!CU127="","",'Historical DATA'!CU127)</f>
        <v/>
      </c>
      <c r="D136" s="1467" t="str">
        <f>IF('Historical DATA'!CV127="","",'Historical DATA'!CV127)</f>
        <v/>
      </c>
      <c r="E136" s="1520" t="str">
        <f>IF('Historical DATA'!CW127="","",'Historical DATA'!CW127)</f>
        <v/>
      </c>
      <c r="F136" s="1468" t="str">
        <f>IF('Historical DATA'!CX127="","",'Historical DATA'!CX127)</f>
        <v/>
      </c>
      <c r="G136" s="1518" t="str">
        <f>IF('Historical DATA'!CY127="","",'Historical DATA'!CY127)</f>
        <v/>
      </c>
      <c r="H136" s="1468" t="str">
        <f>IF('Historical DATA'!CZ127="","",'Historical DATA'!CZ127)</f>
        <v/>
      </c>
      <c r="I136" s="1468" t="str">
        <f>IF('Historical DATA'!DA127="","",'Historical DATA'!DA127)</f>
        <v/>
      </c>
      <c r="J136" s="1469" t="str">
        <f>IF('Historical DATA'!DB127="","",'Historical DATA'!DB127)</f>
        <v/>
      </c>
      <c r="K136" s="1477" t="str">
        <f>IF('Historical DATA'!DC127="","",'Historical DATA'!DC127)</f>
        <v/>
      </c>
    </row>
    <row r="137" spans="2:11">
      <c r="B137" s="1476" t="str">
        <f>IF('Historical DATA'!B128="","",'Historical DATA'!B128)</f>
        <v/>
      </c>
      <c r="C137" s="1466" t="str">
        <f>IF('Historical DATA'!CU128="","",'Historical DATA'!CU128)</f>
        <v/>
      </c>
      <c r="D137" s="1467" t="str">
        <f>IF('Historical DATA'!CV128="","",'Historical DATA'!CV128)</f>
        <v/>
      </c>
      <c r="E137" s="1520" t="str">
        <f>IF('Historical DATA'!CW128="","",'Historical DATA'!CW128)</f>
        <v/>
      </c>
      <c r="F137" s="1468" t="str">
        <f>IF('Historical DATA'!CX128="","",'Historical DATA'!CX128)</f>
        <v/>
      </c>
      <c r="G137" s="1518" t="str">
        <f>IF('Historical DATA'!CY128="","",'Historical DATA'!CY128)</f>
        <v/>
      </c>
      <c r="H137" s="1468" t="str">
        <f>IF('Historical DATA'!CZ128="","",'Historical DATA'!CZ128)</f>
        <v/>
      </c>
      <c r="I137" s="1468" t="str">
        <f>IF('Historical DATA'!DA128="","",'Historical DATA'!DA128)</f>
        <v/>
      </c>
      <c r="J137" s="1469" t="str">
        <f>IF('Historical DATA'!DB128="","",'Historical DATA'!DB128)</f>
        <v/>
      </c>
      <c r="K137" s="1477" t="str">
        <f>IF('Historical DATA'!DC128="","",'Historical DATA'!DC128)</f>
        <v/>
      </c>
    </row>
    <row r="138" spans="2:11">
      <c r="B138" s="1476" t="str">
        <f>IF('Historical DATA'!B129="","",'Historical DATA'!B129)</f>
        <v/>
      </c>
      <c r="C138" s="1466" t="str">
        <f>IF('Historical DATA'!CU129="","",'Historical DATA'!CU129)</f>
        <v/>
      </c>
      <c r="D138" s="1467" t="str">
        <f>IF('Historical DATA'!CV129="","",'Historical DATA'!CV129)</f>
        <v/>
      </c>
      <c r="E138" s="1520" t="str">
        <f>IF('Historical DATA'!CW129="","",'Historical DATA'!CW129)</f>
        <v/>
      </c>
      <c r="F138" s="1468" t="str">
        <f>IF('Historical DATA'!CX129="","",'Historical DATA'!CX129)</f>
        <v/>
      </c>
      <c r="G138" s="1518" t="str">
        <f>IF('Historical DATA'!CY129="","",'Historical DATA'!CY129)</f>
        <v/>
      </c>
      <c r="H138" s="1468" t="str">
        <f>IF('Historical DATA'!CZ129="","",'Historical DATA'!CZ129)</f>
        <v/>
      </c>
      <c r="I138" s="1468" t="str">
        <f>IF('Historical DATA'!DA129="","",'Historical DATA'!DA129)</f>
        <v/>
      </c>
      <c r="J138" s="1469" t="str">
        <f>IF('Historical DATA'!DB129="","",'Historical DATA'!DB129)</f>
        <v/>
      </c>
      <c r="K138" s="1477" t="str">
        <f>IF('Historical DATA'!DC129="","",'Historical DATA'!DC129)</f>
        <v/>
      </c>
    </row>
    <row r="139" spans="2:11">
      <c r="B139" s="1476" t="str">
        <f>IF('Historical DATA'!B130="","",'Historical DATA'!B130)</f>
        <v/>
      </c>
      <c r="C139" s="1466" t="str">
        <f>IF('Historical DATA'!CU130="","",'Historical DATA'!CU130)</f>
        <v/>
      </c>
      <c r="D139" s="1467" t="str">
        <f>IF('Historical DATA'!CV130="","",'Historical DATA'!CV130)</f>
        <v/>
      </c>
      <c r="E139" s="1520" t="str">
        <f>IF('Historical DATA'!CW130="","",'Historical DATA'!CW130)</f>
        <v/>
      </c>
      <c r="F139" s="1468" t="str">
        <f>IF('Historical DATA'!CX130="","",'Historical DATA'!CX130)</f>
        <v/>
      </c>
      <c r="G139" s="1518" t="str">
        <f>IF('Historical DATA'!CY130="","",'Historical DATA'!CY130)</f>
        <v/>
      </c>
      <c r="H139" s="1468" t="str">
        <f>IF('Historical DATA'!CZ130="","",'Historical DATA'!CZ130)</f>
        <v/>
      </c>
      <c r="I139" s="1468" t="str">
        <f>IF('Historical DATA'!DA130="","",'Historical DATA'!DA130)</f>
        <v/>
      </c>
      <c r="J139" s="1469" t="str">
        <f>IF('Historical DATA'!DB130="","",'Historical DATA'!DB130)</f>
        <v/>
      </c>
      <c r="K139" s="1477" t="str">
        <f>IF('Historical DATA'!DC130="","",'Historical DATA'!DC130)</f>
        <v/>
      </c>
    </row>
    <row r="140" spans="2:11">
      <c r="B140" s="1476" t="str">
        <f>IF('Historical DATA'!B131="","",'Historical DATA'!B131)</f>
        <v/>
      </c>
      <c r="C140" s="1466" t="str">
        <f>IF('Historical DATA'!CU131="","",'Historical DATA'!CU131)</f>
        <v/>
      </c>
      <c r="D140" s="1467" t="str">
        <f>IF('Historical DATA'!CV131="","",'Historical DATA'!CV131)</f>
        <v/>
      </c>
      <c r="E140" s="1520" t="str">
        <f>IF('Historical DATA'!CW131="","",'Historical DATA'!CW131)</f>
        <v/>
      </c>
      <c r="F140" s="1468" t="str">
        <f>IF('Historical DATA'!CX131="","",'Historical DATA'!CX131)</f>
        <v/>
      </c>
      <c r="G140" s="1518" t="str">
        <f>IF('Historical DATA'!CY131="","",'Historical DATA'!CY131)</f>
        <v/>
      </c>
      <c r="H140" s="1468" t="str">
        <f>IF('Historical DATA'!CZ131="","",'Historical DATA'!CZ131)</f>
        <v/>
      </c>
      <c r="I140" s="1468" t="str">
        <f>IF('Historical DATA'!DA131="","",'Historical DATA'!DA131)</f>
        <v/>
      </c>
      <c r="J140" s="1469" t="str">
        <f>IF('Historical DATA'!DB131="","",'Historical DATA'!DB131)</f>
        <v/>
      </c>
      <c r="K140" s="1477" t="str">
        <f>IF('Historical DATA'!DC131="","",'Historical DATA'!DC131)</f>
        <v/>
      </c>
    </row>
    <row r="141" spans="2:11">
      <c r="B141" s="1476" t="str">
        <f>IF('Historical DATA'!B132="","",'Historical DATA'!B132)</f>
        <v/>
      </c>
      <c r="C141" s="1466" t="str">
        <f>IF('Historical DATA'!CU132="","",'Historical DATA'!CU132)</f>
        <v/>
      </c>
      <c r="D141" s="1467" t="str">
        <f>IF('Historical DATA'!CV132="","",'Historical DATA'!CV132)</f>
        <v/>
      </c>
      <c r="E141" s="1520" t="str">
        <f>IF('Historical DATA'!CW132="","",'Historical DATA'!CW132)</f>
        <v/>
      </c>
      <c r="F141" s="1468" t="str">
        <f>IF('Historical DATA'!CX132="","",'Historical DATA'!CX132)</f>
        <v/>
      </c>
      <c r="G141" s="1518" t="str">
        <f>IF('Historical DATA'!CY132="","",'Historical DATA'!CY132)</f>
        <v/>
      </c>
      <c r="H141" s="1468" t="str">
        <f>IF('Historical DATA'!CZ132="","",'Historical DATA'!CZ132)</f>
        <v/>
      </c>
      <c r="I141" s="1468" t="str">
        <f>IF('Historical DATA'!DA132="","",'Historical DATA'!DA132)</f>
        <v/>
      </c>
      <c r="J141" s="1469" t="str">
        <f>IF('Historical DATA'!DB132="","",'Historical DATA'!DB132)</f>
        <v/>
      </c>
      <c r="K141" s="1477" t="str">
        <f>IF('Historical DATA'!DC132="","",'Historical DATA'!DC132)</f>
        <v/>
      </c>
    </row>
    <row r="142" spans="2:11">
      <c r="B142" s="1476" t="str">
        <f>IF('Historical DATA'!B133="","",'Historical DATA'!B133)</f>
        <v/>
      </c>
      <c r="C142" s="1466" t="str">
        <f>IF('Historical DATA'!CU133="","",'Historical DATA'!CU133)</f>
        <v/>
      </c>
      <c r="D142" s="1467" t="str">
        <f>IF('Historical DATA'!CV133="","",'Historical DATA'!CV133)</f>
        <v/>
      </c>
      <c r="E142" s="1520" t="str">
        <f>IF('Historical DATA'!CW133="","",'Historical DATA'!CW133)</f>
        <v/>
      </c>
      <c r="F142" s="1468" t="str">
        <f>IF('Historical DATA'!CX133="","",'Historical DATA'!CX133)</f>
        <v/>
      </c>
      <c r="G142" s="1518" t="str">
        <f>IF('Historical DATA'!CY133="","",'Historical DATA'!CY133)</f>
        <v/>
      </c>
      <c r="H142" s="1468" t="str">
        <f>IF('Historical DATA'!CZ133="","",'Historical DATA'!CZ133)</f>
        <v/>
      </c>
      <c r="I142" s="1468" t="str">
        <f>IF('Historical DATA'!DA133="","",'Historical DATA'!DA133)</f>
        <v/>
      </c>
      <c r="J142" s="1469" t="str">
        <f>IF('Historical DATA'!DB133="","",'Historical DATA'!DB133)</f>
        <v/>
      </c>
      <c r="K142" s="1477" t="str">
        <f>IF('Historical DATA'!DC133="","",'Historical DATA'!DC133)</f>
        <v/>
      </c>
    </row>
    <row r="143" spans="2:11">
      <c r="B143" s="1476" t="str">
        <f>IF('Historical DATA'!B134="","",'Historical DATA'!B134)</f>
        <v/>
      </c>
      <c r="C143" s="1466" t="str">
        <f>IF('Historical DATA'!CU134="","",'Historical DATA'!CU134)</f>
        <v/>
      </c>
      <c r="D143" s="1467" t="str">
        <f>IF('Historical DATA'!CV134="","",'Historical DATA'!CV134)</f>
        <v/>
      </c>
      <c r="E143" s="1520" t="str">
        <f>IF('Historical DATA'!CW134="","",'Historical DATA'!CW134)</f>
        <v/>
      </c>
      <c r="F143" s="1468" t="str">
        <f>IF('Historical DATA'!CX134="","",'Historical DATA'!CX134)</f>
        <v/>
      </c>
      <c r="G143" s="1518" t="str">
        <f>IF('Historical DATA'!CY134="","",'Historical DATA'!CY134)</f>
        <v/>
      </c>
      <c r="H143" s="1468" t="str">
        <f>IF('Historical DATA'!CZ134="","",'Historical DATA'!CZ134)</f>
        <v/>
      </c>
      <c r="I143" s="1468" t="str">
        <f>IF('Historical DATA'!DA134="","",'Historical DATA'!DA134)</f>
        <v/>
      </c>
      <c r="J143" s="1469" t="str">
        <f>IF('Historical DATA'!DB134="","",'Historical DATA'!DB134)</f>
        <v/>
      </c>
      <c r="K143" s="1477" t="str">
        <f>IF('Historical DATA'!DC134="","",'Historical DATA'!DC134)</f>
        <v/>
      </c>
    </row>
    <row r="144" spans="2:11">
      <c r="B144" s="1476" t="str">
        <f>IF('Historical DATA'!B135="","",'Historical DATA'!B135)</f>
        <v/>
      </c>
      <c r="C144" s="1466" t="str">
        <f>IF('Historical DATA'!CU135="","",'Historical DATA'!CU135)</f>
        <v/>
      </c>
      <c r="D144" s="1467" t="str">
        <f>IF('Historical DATA'!CV135="","",'Historical DATA'!CV135)</f>
        <v/>
      </c>
      <c r="E144" s="1520" t="str">
        <f>IF('Historical DATA'!CW135="","",'Historical DATA'!CW135)</f>
        <v/>
      </c>
      <c r="F144" s="1468" t="str">
        <f>IF('Historical DATA'!CX135="","",'Historical DATA'!CX135)</f>
        <v/>
      </c>
      <c r="G144" s="1518" t="str">
        <f>IF('Historical DATA'!CY135="","",'Historical DATA'!CY135)</f>
        <v/>
      </c>
      <c r="H144" s="1468" t="str">
        <f>IF('Historical DATA'!CZ135="","",'Historical DATA'!CZ135)</f>
        <v/>
      </c>
      <c r="I144" s="1468" t="str">
        <f>IF('Historical DATA'!DA135="","",'Historical DATA'!DA135)</f>
        <v/>
      </c>
      <c r="J144" s="1469" t="str">
        <f>IF('Historical DATA'!DB135="","",'Historical DATA'!DB135)</f>
        <v/>
      </c>
      <c r="K144" s="1477" t="str">
        <f>IF('Historical DATA'!DC135="","",'Historical DATA'!DC135)</f>
        <v/>
      </c>
    </row>
    <row r="145" spans="2:11">
      <c r="B145" s="1476" t="str">
        <f>IF('Historical DATA'!B136="","",'Historical DATA'!B136)</f>
        <v/>
      </c>
      <c r="C145" s="1466" t="str">
        <f>IF('Historical DATA'!CU136="","",'Historical DATA'!CU136)</f>
        <v/>
      </c>
      <c r="D145" s="1467" t="str">
        <f>IF('Historical DATA'!CV136="","",'Historical DATA'!CV136)</f>
        <v/>
      </c>
      <c r="E145" s="1520" t="str">
        <f>IF('Historical DATA'!CW136="","",'Historical DATA'!CW136)</f>
        <v/>
      </c>
      <c r="F145" s="1468" t="str">
        <f>IF('Historical DATA'!CX136="","",'Historical DATA'!CX136)</f>
        <v/>
      </c>
      <c r="G145" s="1518" t="str">
        <f>IF('Historical DATA'!CY136="","",'Historical DATA'!CY136)</f>
        <v/>
      </c>
      <c r="H145" s="1468" t="str">
        <f>IF('Historical DATA'!CZ136="","",'Historical DATA'!CZ136)</f>
        <v/>
      </c>
      <c r="I145" s="1468" t="str">
        <f>IF('Historical DATA'!DA136="","",'Historical DATA'!DA136)</f>
        <v/>
      </c>
      <c r="J145" s="1469" t="str">
        <f>IF('Historical DATA'!DB136="","",'Historical DATA'!DB136)</f>
        <v/>
      </c>
      <c r="K145" s="1477" t="str">
        <f>IF('Historical DATA'!DC136="","",'Historical DATA'!DC136)</f>
        <v/>
      </c>
    </row>
    <row r="146" spans="2:11">
      <c r="B146" s="1476" t="str">
        <f>IF('Historical DATA'!B137="","",'Historical DATA'!B137)</f>
        <v/>
      </c>
      <c r="C146" s="1466" t="str">
        <f>IF('Historical DATA'!CU137="","",'Historical DATA'!CU137)</f>
        <v/>
      </c>
      <c r="D146" s="1467" t="str">
        <f>IF('Historical DATA'!CV137="","",'Historical DATA'!CV137)</f>
        <v/>
      </c>
      <c r="E146" s="1520" t="str">
        <f>IF('Historical DATA'!CW137="","",'Historical DATA'!CW137)</f>
        <v/>
      </c>
      <c r="F146" s="1468" t="str">
        <f>IF('Historical DATA'!CX137="","",'Historical DATA'!CX137)</f>
        <v/>
      </c>
      <c r="G146" s="1518" t="str">
        <f>IF('Historical DATA'!CY137="","",'Historical DATA'!CY137)</f>
        <v/>
      </c>
      <c r="H146" s="1468" t="str">
        <f>IF('Historical DATA'!CZ137="","",'Historical DATA'!CZ137)</f>
        <v/>
      </c>
      <c r="I146" s="1468" t="str">
        <f>IF('Historical DATA'!DA137="","",'Historical DATA'!DA137)</f>
        <v/>
      </c>
      <c r="J146" s="1469" t="str">
        <f>IF('Historical DATA'!DB137="","",'Historical DATA'!DB137)</f>
        <v/>
      </c>
      <c r="K146" s="1477" t="str">
        <f>IF('Historical DATA'!DC137="","",'Historical DATA'!DC137)</f>
        <v/>
      </c>
    </row>
    <row r="147" spans="2:11">
      <c r="B147" s="1476" t="str">
        <f>IF('Historical DATA'!B138="","",'Historical DATA'!B138)</f>
        <v/>
      </c>
      <c r="C147" s="1466" t="str">
        <f>IF('Historical DATA'!CU138="","",'Historical DATA'!CU138)</f>
        <v/>
      </c>
      <c r="D147" s="1467" t="str">
        <f>IF('Historical DATA'!CV138="","",'Historical DATA'!CV138)</f>
        <v/>
      </c>
      <c r="E147" s="1520" t="str">
        <f>IF('Historical DATA'!CW138="","",'Historical DATA'!CW138)</f>
        <v/>
      </c>
      <c r="F147" s="1468" t="str">
        <f>IF('Historical DATA'!CX138="","",'Historical DATA'!CX138)</f>
        <v/>
      </c>
      <c r="G147" s="1518" t="str">
        <f>IF('Historical DATA'!CY138="","",'Historical DATA'!CY138)</f>
        <v/>
      </c>
      <c r="H147" s="1468" t="str">
        <f>IF('Historical DATA'!CZ138="","",'Historical DATA'!CZ138)</f>
        <v/>
      </c>
      <c r="I147" s="1468" t="str">
        <f>IF('Historical DATA'!DA138="","",'Historical DATA'!DA138)</f>
        <v/>
      </c>
      <c r="J147" s="1469" t="str">
        <f>IF('Historical DATA'!DB138="","",'Historical DATA'!DB138)</f>
        <v/>
      </c>
      <c r="K147" s="1477" t="str">
        <f>IF('Historical DATA'!DC138="","",'Historical DATA'!DC138)</f>
        <v/>
      </c>
    </row>
    <row r="148" spans="2:11">
      <c r="B148" s="1476" t="str">
        <f>IF('Historical DATA'!B139="","",'Historical DATA'!B139)</f>
        <v/>
      </c>
      <c r="C148" s="1466" t="str">
        <f>IF('Historical DATA'!CU139="","",'Historical DATA'!CU139)</f>
        <v/>
      </c>
      <c r="D148" s="1467" t="str">
        <f>IF('Historical DATA'!CV139="","",'Historical DATA'!CV139)</f>
        <v/>
      </c>
      <c r="E148" s="1520" t="str">
        <f>IF('Historical DATA'!CW139="","",'Historical DATA'!CW139)</f>
        <v/>
      </c>
      <c r="F148" s="1468" t="str">
        <f>IF('Historical DATA'!CX139="","",'Historical DATA'!CX139)</f>
        <v/>
      </c>
      <c r="G148" s="1518" t="str">
        <f>IF('Historical DATA'!CY139="","",'Historical DATA'!CY139)</f>
        <v/>
      </c>
      <c r="H148" s="1468" t="str">
        <f>IF('Historical DATA'!CZ139="","",'Historical DATA'!CZ139)</f>
        <v/>
      </c>
      <c r="I148" s="1468" t="str">
        <f>IF('Historical DATA'!DA139="","",'Historical DATA'!DA139)</f>
        <v/>
      </c>
      <c r="J148" s="1469" t="str">
        <f>IF('Historical DATA'!DB139="","",'Historical DATA'!DB139)</f>
        <v/>
      </c>
      <c r="K148" s="1477" t="str">
        <f>IF('Historical DATA'!DC139="","",'Historical DATA'!DC139)</f>
        <v/>
      </c>
    </row>
    <row r="149" spans="2:11">
      <c r="B149" s="1476" t="str">
        <f>IF('Historical DATA'!B140="","",'Historical DATA'!B140)</f>
        <v/>
      </c>
      <c r="C149" s="1466" t="str">
        <f>IF('Historical DATA'!CU140="","",'Historical DATA'!CU140)</f>
        <v/>
      </c>
      <c r="D149" s="1467" t="str">
        <f>IF('Historical DATA'!CV140="","",'Historical DATA'!CV140)</f>
        <v/>
      </c>
      <c r="E149" s="1520" t="str">
        <f>IF('Historical DATA'!CW140="","",'Historical DATA'!CW140)</f>
        <v/>
      </c>
      <c r="F149" s="1468" t="str">
        <f>IF('Historical DATA'!CX140="","",'Historical DATA'!CX140)</f>
        <v/>
      </c>
      <c r="G149" s="1518" t="str">
        <f>IF('Historical DATA'!CY140="","",'Historical DATA'!CY140)</f>
        <v/>
      </c>
      <c r="H149" s="1468" t="str">
        <f>IF('Historical DATA'!CZ140="","",'Historical DATA'!CZ140)</f>
        <v/>
      </c>
      <c r="I149" s="1468" t="str">
        <f>IF('Historical DATA'!DA140="","",'Historical DATA'!DA140)</f>
        <v/>
      </c>
      <c r="J149" s="1469" t="str">
        <f>IF('Historical DATA'!DB140="","",'Historical DATA'!DB140)</f>
        <v/>
      </c>
      <c r="K149" s="1477" t="str">
        <f>IF('Historical DATA'!DC140="","",'Historical DATA'!DC140)</f>
        <v/>
      </c>
    </row>
    <row r="150" spans="2:11">
      <c r="B150" s="1476" t="str">
        <f>IF('Historical DATA'!B141="","",'Historical DATA'!B141)</f>
        <v/>
      </c>
      <c r="C150" s="1466" t="str">
        <f>IF('Historical DATA'!CU141="","",'Historical DATA'!CU141)</f>
        <v/>
      </c>
      <c r="D150" s="1467" t="str">
        <f>IF('Historical DATA'!CV141="","",'Historical DATA'!CV141)</f>
        <v/>
      </c>
      <c r="E150" s="1520" t="str">
        <f>IF('Historical DATA'!CW141="","",'Historical DATA'!CW141)</f>
        <v/>
      </c>
      <c r="F150" s="1468" t="str">
        <f>IF('Historical DATA'!CX141="","",'Historical DATA'!CX141)</f>
        <v/>
      </c>
      <c r="G150" s="1518" t="str">
        <f>IF('Historical DATA'!CY141="","",'Historical DATA'!CY141)</f>
        <v/>
      </c>
      <c r="H150" s="1468" t="str">
        <f>IF('Historical DATA'!CZ141="","",'Historical DATA'!CZ141)</f>
        <v/>
      </c>
      <c r="I150" s="1468" t="str">
        <f>IF('Historical DATA'!DA141="","",'Historical DATA'!DA141)</f>
        <v/>
      </c>
      <c r="J150" s="1469" t="str">
        <f>IF('Historical DATA'!DB141="","",'Historical DATA'!DB141)</f>
        <v/>
      </c>
      <c r="K150" s="1477" t="str">
        <f>IF('Historical DATA'!DC141="","",'Historical DATA'!DC141)</f>
        <v/>
      </c>
    </row>
    <row r="151" spans="2:11">
      <c r="B151" s="1476" t="str">
        <f>IF('Historical DATA'!B142="","",'Historical DATA'!B142)</f>
        <v/>
      </c>
      <c r="C151" s="1466" t="str">
        <f>IF('Historical DATA'!CU142="","",'Historical DATA'!CU142)</f>
        <v/>
      </c>
      <c r="D151" s="1467" t="str">
        <f>IF('Historical DATA'!CV142="","",'Historical DATA'!CV142)</f>
        <v/>
      </c>
      <c r="E151" s="1520" t="str">
        <f>IF('Historical DATA'!CW142="","",'Historical DATA'!CW142)</f>
        <v/>
      </c>
      <c r="F151" s="1468" t="str">
        <f>IF('Historical DATA'!CX142="","",'Historical DATA'!CX142)</f>
        <v/>
      </c>
      <c r="G151" s="1518" t="str">
        <f>IF('Historical DATA'!CY142="","",'Historical DATA'!CY142)</f>
        <v/>
      </c>
      <c r="H151" s="1468" t="str">
        <f>IF('Historical DATA'!CZ142="","",'Historical DATA'!CZ142)</f>
        <v/>
      </c>
      <c r="I151" s="1468" t="str">
        <f>IF('Historical DATA'!DA142="","",'Historical DATA'!DA142)</f>
        <v/>
      </c>
      <c r="J151" s="1469" t="str">
        <f>IF('Historical DATA'!DB142="","",'Historical DATA'!DB142)</f>
        <v/>
      </c>
      <c r="K151" s="1477" t="str">
        <f>IF('Historical DATA'!DC142="","",'Historical DATA'!DC142)</f>
        <v/>
      </c>
    </row>
    <row r="152" spans="2:11">
      <c r="B152" s="1476" t="str">
        <f>IF('Historical DATA'!B143="","",'Historical DATA'!B143)</f>
        <v/>
      </c>
      <c r="C152" s="1466" t="str">
        <f>IF('Historical DATA'!CU143="","",'Historical DATA'!CU143)</f>
        <v/>
      </c>
      <c r="D152" s="1467" t="str">
        <f>IF('Historical DATA'!CV143="","",'Historical DATA'!CV143)</f>
        <v/>
      </c>
      <c r="E152" s="1520" t="str">
        <f>IF('Historical DATA'!CW143="","",'Historical DATA'!CW143)</f>
        <v/>
      </c>
      <c r="F152" s="1468" t="str">
        <f>IF('Historical DATA'!CX143="","",'Historical DATA'!CX143)</f>
        <v/>
      </c>
      <c r="G152" s="1518" t="str">
        <f>IF('Historical DATA'!CY143="","",'Historical DATA'!CY143)</f>
        <v/>
      </c>
      <c r="H152" s="1468" t="str">
        <f>IF('Historical DATA'!CZ143="","",'Historical DATA'!CZ143)</f>
        <v/>
      </c>
      <c r="I152" s="1468" t="str">
        <f>IF('Historical DATA'!DA143="","",'Historical DATA'!DA143)</f>
        <v/>
      </c>
      <c r="J152" s="1469" t="str">
        <f>IF('Historical DATA'!DB143="","",'Historical DATA'!DB143)</f>
        <v/>
      </c>
      <c r="K152" s="1477" t="str">
        <f>IF('Historical DATA'!DC143="","",'Historical DATA'!DC143)</f>
        <v/>
      </c>
    </row>
    <row r="153" spans="2:11">
      <c r="B153" s="1476" t="str">
        <f>IF('Historical DATA'!B144="","",'Historical DATA'!B144)</f>
        <v/>
      </c>
      <c r="C153" s="1466" t="str">
        <f>IF('Historical DATA'!CU144="","",'Historical DATA'!CU144)</f>
        <v/>
      </c>
      <c r="D153" s="1467" t="str">
        <f>IF('Historical DATA'!CV144="","",'Historical DATA'!CV144)</f>
        <v/>
      </c>
      <c r="E153" s="1520" t="str">
        <f>IF('Historical DATA'!CW144="","",'Historical DATA'!CW144)</f>
        <v/>
      </c>
      <c r="F153" s="1468" t="str">
        <f>IF('Historical DATA'!CX144="","",'Historical DATA'!CX144)</f>
        <v/>
      </c>
      <c r="G153" s="1518" t="str">
        <f>IF('Historical DATA'!CY144="","",'Historical DATA'!CY144)</f>
        <v/>
      </c>
      <c r="H153" s="1468" t="str">
        <f>IF('Historical DATA'!CZ144="","",'Historical DATA'!CZ144)</f>
        <v/>
      </c>
      <c r="I153" s="1468" t="str">
        <f>IF('Historical DATA'!DA144="","",'Historical DATA'!DA144)</f>
        <v/>
      </c>
      <c r="J153" s="1469" t="str">
        <f>IF('Historical DATA'!DB144="","",'Historical DATA'!DB144)</f>
        <v/>
      </c>
      <c r="K153" s="1477" t="str">
        <f>IF('Historical DATA'!DC144="","",'Historical DATA'!DC144)</f>
        <v/>
      </c>
    </row>
    <row r="154" spans="2:11">
      <c r="B154" s="1476" t="str">
        <f>IF('Historical DATA'!B145="","",'Historical DATA'!B145)</f>
        <v/>
      </c>
      <c r="C154" s="1466" t="str">
        <f>IF('Historical DATA'!CU145="","",'Historical DATA'!CU145)</f>
        <v/>
      </c>
      <c r="D154" s="1467" t="str">
        <f>IF('Historical DATA'!CV145="","",'Historical DATA'!CV145)</f>
        <v/>
      </c>
      <c r="E154" s="1520" t="str">
        <f>IF('Historical DATA'!CW145="","",'Historical DATA'!CW145)</f>
        <v/>
      </c>
      <c r="F154" s="1468" t="str">
        <f>IF('Historical DATA'!CX145="","",'Historical DATA'!CX145)</f>
        <v/>
      </c>
      <c r="G154" s="1518" t="str">
        <f>IF('Historical DATA'!CY145="","",'Historical DATA'!CY145)</f>
        <v/>
      </c>
      <c r="H154" s="1468" t="str">
        <f>IF('Historical DATA'!CZ145="","",'Historical DATA'!CZ145)</f>
        <v/>
      </c>
      <c r="I154" s="1468" t="str">
        <f>IF('Historical DATA'!DA145="","",'Historical DATA'!DA145)</f>
        <v/>
      </c>
      <c r="J154" s="1469" t="str">
        <f>IF('Historical DATA'!DB145="","",'Historical DATA'!DB145)</f>
        <v/>
      </c>
      <c r="K154" s="1477" t="str">
        <f>IF('Historical DATA'!DC145="","",'Historical DATA'!DC145)</f>
        <v/>
      </c>
    </row>
    <row r="155" spans="2:11">
      <c r="B155" s="1476" t="str">
        <f>IF('Historical DATA'!B146="","",'Historical DATA'!B146)</f>
        <v/>
      </c>
      <c r="C155" s="1466" t="str">
        <f>IF('Historical DATA'!CU146="","",'Historical DATA'!CU146)</f>
        <v/>
      </c>
      <c r="D155" s="1467" t="str">
        <f>IF('Historical DATA'!CV146="","",'Historical DATA'!CV146)</f>
        <v/>
      </c>
      <c r="E155" s="1520" t="str">
        <f>IF('Historical DATA'!CW146="","",'Historical DATA'!CW146)</f>
        <v/>
      </c>
      <c r="F155" s="1468" t="str">
        <f>IF('Historical DATA'!CX146="","",'Historical DATA'!CX146)</f>
        <v/>
      </c>
      <c r="G155" s="1518" t="str">
        <f>IF('Historical DATA'!CY146="","",'Historical DATA'!CY146)</f>
        <v/>
      </c>
      <c r="H155" s="1468" t="str">
        <f>IF('Historical DATA'!CZ146="","",'Historical DATA'!CZ146)</f>
        <v/>
      </c>
      <c r="I155" s="1468" t="str">
        <f>IF('Historical DATA'!DA146="","",'Historical DATA'!DA146)</f>
        <v/>
      </c>
      <c r="J155" s="1469" t="str">
        <f>IF('Historical DATA'!DB146="","",'Historical DATA'!DB146)</f>
        <v/>
      </c>
      <c r="K155" s="1477" t="str">
        <f>IF('Historical DATA'!DC146="","",'Historical DATA'!DC146)</f>
        <v/>
      </c>
    </row>
    <row r="156" spans="2:11">
      <c r="B156" s="1476" t="str">
        <f>IF('Historical DATA'!B147="","",'Historical DATA'!B147)</f>
        <v/>
      </c>
      <c r="C156" s="1466" t="str">
        <f>IF('Historical DATA'!CU147="","",'Historical DATA'!CU147)</f>
        <v/>
      </c>
      <c r="D156" s="1467" t="str">
        <f>IF('Historical DATA'!CV147="","",'Historical DATA'!CV147)</f>
        <v/>
      </c>
      <c r="E156" s="1520" t="str">
        <f>IF('Historical DATA'!CW147="","",'Historical DATA'!CW147)</f>
        <v/>
      </c>
      <c r="F156" s="1468" t="str">
        <f>IF('Historical DATA'!CX147="","",'Historical DATA'!CX147)</f>
        <v/>
      </c>
      <c r="G156" s="1518" t="str">
        <f>IF('Historical DATA'!CY147="","",'Historical DATA'!CY147)</f>
        <v/>
      </c>
      <c r="H156" s="1468" t="str">
        <f>IF('Historical DATA'!CZ147="","",'Historical DATA'!CZ147)</f>
        <v/>
      </c>
      <c r="I156" s="1468" t="str">
        <f>IF('Historical DATA'!DA147="","",'Historical DATA'!DA147)</f>
        <v/>
      </c>
      <c r="J156" s="1469" t="str">
        <f>IF('Historical DATA'!DB147="","",'Historical DATA'!DB147)</f>
        <v/>
      </c>
      <c r="K156" s="1477" t="str">
        <f>IF('Historical DATA'!DC147="","",'Historical DATA'!DC147)</f>
        <v/>
      </c>
    </row>
    <row r="157" spans="2:11">
      <c r="B157" s="1476" t="str">
        <f>IF('Historical DATA'!B148="","",'Historical DATA'!B148)</f>
        <v/>
      </c>
      <c r="C157" s="1466" t="str">
        <f>IF('Historical DATA'!CU148="","",'Historical DATA'!CU148)</f>
        <v/>
      </c>
      <c r="D157" s="1467" t="str">
        <f>IF('Historical DATA'!CV148="","",'Historical DATA'!CV148)</f>
        <v/>
      </c>
      <c r="E157" s="1520" t="str">
        <f>IF('Historical DATA'!CW148="","",'Historical DATA'!CW148)</f>
        <v/>
      </c>
      <c r="F157" s="1468" t="str">
        <f>IF('Historical DATA'!CX148="","",'Historical DATA'!CX148)</f>
        <v/>
      </c>
      <c r="G157" s="1518" t="str">
        <f>IF('Historical DATA'!CY148="","",'Historical DATA'!CY148)</f>
        <v/>
      </c>
      <c r="H157" s="1468" t="str">
        <f>IF('Historical DATA'!CZ148="","",'Historical DATA'!CZ148)</f>
        <v/>
      </c>
      <c r="I157" s="1468" t="str">
        <f>IF('Historical DATA'!DA148="","",'Historical DATA'!DA148)</f>
        <v/>
      </c>
      <c r="J157" s="1469" t="str">
        <f>IF('Historical DATA'!DB148="","",'Historical DATA'!DB148)</f>
        <v/>
      </c>
      <c r="K157" s="1477" t="str">
        <f>IF('Historical DATA'!DC148="","",'Historical DATA'!DC148)</f>
        <v/>
      </c>
    </row>
    <row r="158" spans="2:11">
      <c r="B158" s="1476" t="str">
        <f>IF('Historical DATA'!B149="","",'Historical DATA'!B149)</f>
        <v/>
      </c>
      <c r="C158" s="1466" t="str">
        <f>IF('Historical DATA'!CU149="","",'Historical DATA'!CU149)</f>
        <v/>
      </c>
      <c r="D158" s="1467" t="str">
        <f>IF('Historical DATA'!CV149="","",'Historical DATA'!CV149)</f>
        <v/>
      </c>
      <c r="E158" s="1520" t="str">
        <f>IF('Historical DATA'!CW149="","",'Historical DATA'!CW149)</f>
        <v/>
      </c>
      <c r="F158" s="1468" t="str">
        <f>IF('Historical DATA'!CX149="","",'Historical DATA'!CX149)</f>
        <v/>
      </c>
      <c r="G158" s="1518" t="str">
        <f>IF('Historical DATA'!CY149="","",'Historical DATA'!CY149)</f>
        <v/>
      </c>
      <c r="H158" s="1468" t="str">
        <f>IF('Historical DATA'!CZ149="","",'Historical DATA'!CZ149)</f>
        <v/>
      </c>
      <c r="I158" s="1468" t="str">
        <f>IF('Historical DATA'!DA149="","",'Historical DATA'!DA149)</f>
        <v/>
      </c>
      <c r="J158" s="1469" t="str">
        <f>IF('Historical DATA'!DB149="","",'Historical DATA'!DB149)</f>
        <v/>
      </c>
      <c r="K158" s="1477" t="str">
        <f>IF('Historical DATA'!DC149="","",'Historical DATA'!DC149)</f>
        <v/>
      </c>
    </row>
    <row r="159" spans="2:11">
      <c r="B159" s="1476" t="str">
        <f>IF('Historical DATA'!B150="","",'Historical DATA'!B150)</f>
        <v/>
      </c>
      <c r="C159" s="1466" t="str">
        <f>IF('Historical DATA'!CU150="","",'Historical DATA'!CU150)</f>
        <v/>
      </c>
      <c r="D159" s="1467" t="str">
        <f>IF('Historical DATA'!CV150="","",'Historical DATA'!CV150)</f>
        <v/>
      </c>
      <c r="E159" s="1520" t="str">
        <f>IF('Historical DATA'!CW150="","",'Historical DATA'!CW150)</f>
        <v/>
      </c>
      <c r="F159" s="1468" t="str">
        <f>IF('Historical DATA'!CX150="","",'Historical DATA'!CX150)</f>
        <v/>
      </c>
      <c r="G159" s="1518" t="str">
        <f>IF('Historical DATA'!CY150="","",'Historical DATA'!CY150)</f>
        <v/>
      </c>
      <c r="H159" s="1468" t="str">
        <f>IF('Historical DATA'!CZ150="","",'Historical DATA'!CZ150)</f>
        <v/>
      </c>
      <c r="I159" s="1468" t="str">
        <f>IF('Historical DATA'!DA150="","",'Historical DATA'!DA150)</f>
        <v/>
      </c>
      <c r="J159" s="1469" t="str">
        <f>IF('Historical DATA'!DB150="","",'Historical DATA'!DB150)</f>
        <v/>
      </c>
      <c r="K159" s="1477" t="str">
        <f>IF('Historical DATA'!DC150="","",'Historical DATA'!DC150)</f>
        <v/>
      </c>
    </row>
    <row r="160" spans="2:11">
      <c r="B160" s="1476" t="str">
        <f>IF('Historical DATA'!B151="","",'Historical DATA'!B151)</f>
        <v/>
      </c>
      <c r="C160" s="1466" t="str">
        <f>IF('Historical DATA'!CU151="","",'Historical DATA'!CU151)</f>
        <v/>
      </c>
      <c r="D160" s="1467" t="str">
        <f>IF('Historical DATA'!CV151="","",'Historical DATA'!CV151)</f>
        <v/>
      </c>
      <c r="E160" s="1520" t="str">
        <f>IF('Historical DATA'!CW151="","",'Historical DATA'!CW151)</f>
        <v/>
      </c>
      <c r="F160" s="1468" t="str">
        <f>IF('Historical DATA'!CX151="","",'Historical DATA'!CX151)</f>
        <v/>
      </c>
      <c r="G160" s="1518" t="str">
        <f>IF('Historical DATA'!CY151="","",'Historical DATA'!CY151)</f>
        <v/>
      </c>
      <c r="H160" s="1468" t="str">
        <f>IF('Historical DATA'!CZ151="","",'Historical DATA'!CZ151)</f>
        <v/>
      </c>
      <c r="I160" s="1468" t="str">
        <f>IF('Historical DATA'!DA151="","",'Historical DATA'!DA151)</f>
        <v/>
      </c>
      <c r="J160" s="1469" t="str">
        <f>IF('Historical DATA'!DB151="","",'Historical DATA'!DB151)</f>
        <v/>
      </c>
      <c r="K160" s="1477" t="str">
        <f>IF('Historical DATA'!DC151="","",'Historical DATA'!DC151)</f>
        <v/>
      </c>
    </row>
    <row r="161" spans="2:11">
      <c r="B161" s="1476" t="str">
        <f>IF('Historical DATA'!B152="","",'Historical DATA'!B152)</f>
        <v/>
      </c>
      <c r="C161" s="1466" t="str">
        <f>IF('Historical DATA'!CU152="","",'Historical DATA'!CU152)</f>
        <v/>
      </c>
      <c r="D161" s="1467" t="str">
        <f>IF('Historical DATA'!CV152="","",'Historical DATA'!CV152)</f>
        <v/>
      </c>
      <c r="E161" s="1520" t="str">
        <f>IF('Historical DATA'!CW152="","",'Historical DATA'!CW152)</f>
        <v/>
      </c>
      <c r="F161" s="1468" t="str">
        <f>IF('Historical DATA'!CX152="","",'Historical DATA'!CX152)</f>
        <v/>
      </c>
      <c r="G161" s="1518" t="str">
        <f>IF('Historical DATA'!CY152="","",'Historical DATA'!CY152)</f>
        <v/>
      </c>
      <c r="H161" s="1468" t="str">
        <f>IF('Historical DATA'!CZ152="","",'Historical DATA'!CZ152)</f>
        <v/>
      </c>
      <c r="I161" s="1468" t="str">
        <f>IF('Historical DATA'!DA152="","",'Historical DATA'!DA152)</f>
        <v/>
      </c>
      <c r="J161" s="1469" t="str">
        <f>IF('Historical DATA'!DB152="","",'Historical DATA'!DB152)</f>
        <v/>
      </c>
      <c r="K161" s="1477" t="str">
        <f>IF('Historical DATA'!DC152="","",'Historical DATA'!DC152)</f>
        <v/>
      </c>
    </row>
    <row r="162" spans="2:11">
      <c r="B162" s="1476" t="str">
        <f>IF('Historical DATA'!B153="","",'Historical DATA'!B153)</f>
        <v/>
      </c>
      <c r="C162" s="1466" t="str">
        <f>IF('Historical DATA'!CU153="","",'Historical DATA'!CU153)</f>
        <v/>
      </c>
      <c r="D162" s="1467" t="str">
        <f>IF('Historical DATA'!CV153="","",'Historical DATA'!CV153)</f>
        <v/>
      </c>
      <c r="E162" s="1520" t="str">
        <f>IF('Historical DATA'!CW153="","",'Historical DATA'!CW153)</f>
        <v/>
      </c>
      <c r="F162" s="1468" t="str">
        <f>IF('Historical DATA'!CX153="","",'Historical DATA'!CX153)</f>
        <v/>
      </c>
      <c r="G162" s="1518" t="str">
        <f>IF('Historical DATA'!CY153="","",'Historical DATA'!CY153)</f>
        <v/>
      </c>
      <c r="H162" s="1468" t="str">
        <f>IF('Historical DATA'!CZ153="","",'Historical DATA'!CZ153)</f>
        <v/>
      </c>
      <c r="I162" s="1468" t="str">
        <f>IF('Historical DATA'!DA153="","",'Historical DATA'!DA153)</f>
        <v/>
      </c>
      <c r="J162" s="1469" t="str">
        <f>IF('Historical DATA'!DB153="","",'Historical DATA'!DB153)</f>
        <v/>
      </c>
      <c r="K162" s="1477" t="str">
        <f>IF('Historical DATA'!DC153="","",'Historical DATA'!DC153)</f>
        <v/>
      </c>
    </row>
    <row r="163" spans="2:11">
      <c r="B163" s="1476" t="str">
        <f>IF('Historical DATA'!B154="","",'Historical DATA'!B154)</f>
        <v/>
      </c>
      <c r="C163" s="1466" t="str">
        <f>IF('Historical DATA'!CU154="","",'Historical DATA'!CU154)</f>
        <v/>
      </c>
      <c r="D163" s="1467" t="str">
        <f>IF('Historical DATA'!CV154="","",'Historical DATA'!CV154)</f>
        <v/>
      </c>
      <c r="E163" s="1520" t="str">
        <f>IF('Historical DATA'!CW154="","",'Historical DATA'!CW154)</f>
        <v/>
      </c>
      <c r="F163" s="1468" t="str">
        <f>IF('Historical DATA'!CX154="","",'Historical DATA'!CX154)</f>
        <v/>
      </c>
      <c r="G163" s="1518" t="str">
        <f>IF('Historical DATA'!CY154="","",'Historical DATA'!CY154)</f>
        <v/>
      </c>
      <c r="H163" s="1468" t="str">
        <f>IF('Historical DATA'!CZ154="","",'Historical DATA'!CZ154)</f>
        <v/>
      </c>
      <c r="I163" s="1468" t="str">
        <f>IF('Historical DATA'!DA154="","",'Historical DATA'!DA154)</f>
        <v/>
      </c>
      <c r="J163" s="1469" t="str">
        <f>IF('Historical DATA'!DB154="","",'Historical DATA'!DB154)</f>
        <v/>
      </c>
      <c r="K163" s="1477" t="str">
        <f>IF('Historical DATA'!DC154="","",'Historical DATA'!DC154)</f>
        <v/>
      </c>
    </row>
    <row r="164" spans="2:11">
      <c r="B164" s="1476" t="str">
        <f>IF('Historical DATA'!B155="","",'Historical DATA'!B155)</f>
        <v/>
      </c>
      <c r="C164" s="1466" t="str">
        <f>IF('Historical DATA'!CU155="","",'Historical DATA'!CU155)</f>
        <v/>
      </c>
      <c r="D164" s="1467" t="str">
        <f>IF('Historical DATA'!CV155="","",'Historical DATA'!CV155)</f>
        <v/>
      </c>
      <c r="E164" s="1520" t="str">
        <f>IF('Historical DATA'!CW155="","",'Historical DATA'!CW155)</f>
        <v/>
      </c>
      <c r="F164" s="1468" t="str">
        <f>IF('Historical DATA'!CX155="","",'Historical DATA'!CX155)</f>
        <v/>
      </c>
      <c r="G164" s="1518" t="str">
        <f>IF('Historical DATA'!CY155="","",'Historical DATA'!CY155)</f>
        <v/>
      </c>
      <c r="H164" s="1468" t="str">
        <f>IF('Historical DATA'!CZ155="","",'Historical DATA'!CZ155)</f>
        <v/>
      </c>
      <c r="I164" s="1468" t="str">
        <f>IF('Historical DATA'!DA155="","",'Historical DATA'!DA155)</f>
        <v/>
      </c>
      <c r="J164" s="1469" t="str">
        <f>IF('Historical DATA'!DB155="","",'Historical DATA'!DB155)</f>
        <v/>
      </c>
      <c r="K164" s="1477" t="str">
        <f>IF('Historical DATA'!DC155="","",'Historical DATA'!DC155)</f>
        <v/>
      </c>
    </row>
    <row r="165" spans="2:11">
      <c r="B165" s="1476" t="str">
        <f>IF('Historical DATA'!B156="","",'Historical DATA'!B156)</f>
        <v/>
      </c>
      <c r="C165" s="1466" t="str">
        <f>IF('Historical DATA'!CU156="","",'Historical DATA'!CU156)</f>
        <v/>
      </c>
      <c r="D165" s="1467" t="str">
        <f>IF('Historical DATA'!CV156="","",'Historical DATA'!CV156)</f>
        <v/>
      </c>
      <c r="E165" s="1520" t="str">
        <f>IF('Historical DATA'!CW156="","",'Historical DATA'!CW156)</f>
        <v/>
      </c>
      <c r="F165" s="1468" t="str">
        <f>IF('Historical DATA'!CX156="","",'Historical DATA'!CX156)</f>
        <v/>
      </c>
      <c r="G165" s="1518" t="str">
        <f>IF('Historical DATA'!CY156="","",'Historical DATA'!CY156)</f>
        <v/>
      </c>
      <c r="H165" s="1468" t="str">
        <f>IF('Historical DATA'!CZ156="","",'Historical DATA'!CZ156)</f>
        <v/>
      </c>
      <c r="I165" s="1468" t="str">
        <f>IF('Historical DATA'!DA156="","",'Historical DATA'!DA156)</f>
        <v/>
      </c>
      <c r="J165" s="1469" t="str">
        <f>IF('Historical DATA'!DB156="","",'Historical DATA'!DB156)</f>
        <v/>
      </c>
      <c r="K165" s="1477" t="str">
        <f>IF('Historical DATA'!DC156="","",'Historical DATA'!DC156)</f>
        <v/>
      </c>
    </row>
    <row r="166" spans="2:11">
      <c r="B166" s="1476" t="str">
        <f>IF('Historical DATA'!B157="","",'Historical DATA'!B157)</f>
        <v/>
      </c>
      <c r="C166" s="1466" t="str">
        <f>IF('Historical DATA'!CU157="","",'Historical DATA'!CU157)</f>
        <v/>
      </c>
      <c r="D166" s="1467" t="str">
        <f>IF('Historical DATA'!CV157="","",'Historical DATA'!CV157)</f>
        <v/>
      </c>
      <c r="E166" s="1520" t="str">
        <f>IF('Historical DATA'!CW157="","",'Historical DATA'!CW157)</f>
        <v/>
      </c>
      <c r="F166" s="1468" t="str">
        <f>IF('Historical DATA'!CX157="","",'Historical DATA'!CX157)</f>
        <v/>
      </c>
      <c r="G166" s="1518" t="str">
        <f>IF('Historical DATA'!CY157="","",'Historical DATA'!CY157)</f>
        <v/>
      </c>
      <c r="H166" s="1468" t="str">
        <f>IF('Historical DATA'!CZ157="","",'Historical DATA'!CZ157)</f>
        <v/>
      </c>
      <c r="I166" s="1468" t="str">
        <f>IF('Historical DATA'!DA157="","",'Historical DATA'!DA157)</f>
        <v/>
      </c>
      <c r="J166" s="1469" t="str">
        <f>IF('Historical DATA'!DB157="","",'Historical DATA'!DB157)</f>
        <v/>
      </c>
      <c r="K166" s="1477" t="str">
        <f>IF('Historical DATA'!DC157="","",'Historical DATA'!DC157)</f>
        <v/>
      </c>
    </row>
    <row r="167" spans="2:11">
      <c r="B167" s="1476" t="str">
        <f>IF('Historical DATA'!B158="","",'Historical DATA'!B158)</f>
        <v/>
      </c>
      <c r="C167" s="1466" t="str">
        <f>IF('Historical DATA'!CU158="","",'Historical DATA'!CU158)</f>
        <v/>
      </c>
      <c r="D167" s="1467" t="str">
        <f>IF('Historical DATA'!CV158="","",'Historical DATA'!CV158)</f>
        <v/>
      </c>
      <c r="E167" s="1520" t="str">
        <f>IF('Historical DATA'!CW158="","",'Historical DATA'!CW158)</f>
        <v/>
      </c>
      <c r="F167" s="1468" t="str">
        <f>IF('Historical DATA'!CX158="","",'Historical DATA'!CX158)</f>
        <v/>
      </c>
      <c r="G167" s="1518" t="str">
        <f>IF('Historical DATA'!CY158="","",'Historical DATA'!CY158)</f>
        <v/>
      </c>
      <c r="H167" s="1468" t="str">
        <f>IF('Historical DATA'!CZ158="","",'Historical DATA'!CZ158)</f>
        <v/>
      </c>
      <c r="I167" s="1468" t="str">
        <f>IF('Historical DATA'!DA158="","",'Historical DATA'!DA158)</f>
        <v/>
      </c>
      <c r="J167" s="1469" t="str">
        <f>IF('Historical DATA'!DB158="","",'Historical DATA'!DB158)</f>
        <v/>
      </c>
      <c r="K167" s="1477" t="str">
        <f>IF('Historical DATA'!DC158="","",'Historical DATA'!DC158)</f>
        <v/>
      </c>
    </row>
    <row r="168" spans="2:11">
      <c r="B168" s="1476" t="str">
        <f>IF('Historical DATA'!B159="","",'Historical DATA'!B159)</f>
        <v/>
      </c>
      <c r="C168" s="1466" t="str">
        <f>IF('Historical DATA'!CU159="","",'Historical DATA'!CU159)</f>
        <v/>
      </c>
      <c r="D168" s="1467" t="str">
        <f>IF('Historical DATA'!CV159="","",'Historical DATA'!CV159)</f>
        <v/>
      </c>
      <c r="E168" s="1520" t="str">
        <f>IF('Historical DATA'!CW159="","",'Historical DATA'!CW159)</f>
        <v/>
      </c>
      <c r="F168" s="1468" t="str">
        <f>IF('Historical DATA'!CX159="","",'Historical DATA'!CX159)</f>
        <v/>
      </c>
      <c r="G168" s="1518" t="str">
        <f>IF('Historical DATA'!CY159="","",'Historical DATA'!CY159)</f>
        <v/>
      </c>
      <c r="H168" s="1468" t="str">
        <f>IF('Historical DATA'!CZ159="","",'Historical DATA'!CZ159)</f>
        <v/>
      </c>
      <c r="I168" s="1468" t="str">
        <f>IF('Historical DATA'!DA159="","",'Historical DATA'!DA159)</f>
        <v/>
      </c>
      <c r="J168" s="1469" t="str">
        <f>IF('Historical DATA'!DB159="","",'Historical DATA'!DB159)</f>
        <v/>
      </c>
      <c r="K168" s="1477" t="str">
        <f>IF('Historical DATA'!DC159="","",'Historical DATA'!DC159)</f>
        <v/>
      </c>
    </row>
    <row r="169" spans="2:11">
      <c r="B169" s="1476" t="str">
        <f>IF('Historical DATA'!B160="","",'Historical DATA'!B160)</f>
        <v/>
      </c>
      <c r="C169" s="1466" t="str">
        <f>IF('Historical DATA'!CU160="","",'Historical DATA'!CU160)</f>
        <v/>
      </c>
      <c r="D169" s="1467" t="str">
        <f>IF('Historical DATA'!CV160="","",'Historical DATA'!CV160)</f>
        <v/>
      </c>
      <c r="E169" s="1520" t="str">
        <f>IF('Historical DATA'!CW160="","",'Historical DATA'!CW160)</f>
        <v/>
      </c>
      <c r="F169" s="1468" t="str">
        <f>IF('Historical DATA'!CX160="","",'Historical DATA'!CX160)</f>
        <v/>
      </c>
      <c r="G169" s="1518" t="str">
        <f>IF('Historical DATA'!CY160="","",'Historical DATA'!CY160)</f>
        <v/>
      </c>
      <c r="H169" s="1468" t="str">
        <f>IF('Historical DATA'!CZ160="","",'Historical DATA'!CZ160)</f>
        <v/>
      </c>
      <c r="I169" s="1468" t="str">
        <f>IF('Historical DATA'!DA160="","",'Historical DATA'!DA160)</f>
        <v/>
      </c>
      <c r="J169" s="1469" t="str">
        <f>IF('Historical DATA'!DB160="","",'Historical DATA'!DB160)</f>
        <v/>
      </c>
      <c r="K169" s="1477" t="str">
        <f>IF('Historical DATA'!DC160="","",'Historical DATA'!DC160)</f>
        <v/>
      </c>
    </row>
    <row r="170" spans="2:11">
      <c r="B170" s="1476" t="str">
        <f>IF('Historical DATA'!B161="","",'Historical DATA'!B161)</f>
        <v/>
      </c>
      <c r="C170" s="1466" t="str">
        <f>IF('Historical DATA'!CU161="","",'Historical DATA'!CU161)</f>
        <v/>
      </c>
      <c r="D170" s="1467" t="str">
        <f>IF('Historical DATA'!CV161="","",'Historical DATA'!CV161)</f>
        <v/>
      </c>
      <c r="E170" s="1520" t="str">
        <f>IF('Historical DATA'!CW161="","",'Historical DATA'!CW161)</f>
        <v/>
      </c>
      <c r="F170" s="1468" t="str">
        <f>IF('Historical DATA'!CX161="","",'Historical DATA'!CX161)</f>
        <v/>
      </c>
      <c r="G170" s="1518" t="str">
        <f>IF('Historical DATA'!CY161="","",'Historical DATA'!CY161)</f>
        <v/>
      </c>
      <c r="H170" s="1468" t="str">
        <f>IF('Historical DATA'!CZ161="","",'Historical DATA'!CZ161)</f>
        <v/>
      </c>
      <c r="I170" s="1468" t="str">
        <f>IF('Historical DATA'!DA161="","",'Historical DATA'!DA161)</f>
        <v/>
      </c>
      <c r="J170" s="1469" t="str">
        <f>IF('Historical DATA'!DB161="","",'Historical DATA'!DB161)</f>
        <v/>
      </c>
      <c r="K170" s="1477" t="str">
        <f>IF('Historical DATA'!DC161="","",'Historical DATA'!DC161)</f>
        <v/>
      </c>
    </row>
    <row r="171" spans="2:11">
      <c r="B171" s="1476" t="str">
        <f>IF('Historical DATA'!B162="","",'Historical DATA'!B162)</f>
        <v/>
      </c>
      <c r="C171" s="1466" t="str">
        <f>IF('Historical DATA'!CU162="","",'Historical DATA'!CU162)</f>
        <v/>
      </c>
      <c r="D171" s="1467" t="str">
        <f>IF('Historical DATA'!CV162="","",'Historical DATA'!CV162)</f>
        <v/>
      </c>
      <c r="E171" s="1520" t="str">
        <f>IF('Historical DATA'!CW162="","",'Historical DATA'!CW162)</f>
        <v/>
      </c>
      <c r="F171" s="1468" t="str">
        <f>IF('Historical DATA'!CX162="","",'Historical DATA'!CX162)</f>
        <v/>
      </c>
      <c r="G171" s="1518" t="str">
        <f>IF('Historical DATA'!CY162="","",'Historical DATA'!CY162)</f>
        <v/>
      </c>
      <c r="H171" s="1468" t="str">
        <f>IF('Historical DATA'!CZ162="","",'Historical DATA'!CZ162)</f>
        <v/>
      </c>
      <c r="I171" s="1468" t="str">
        <f>IF('Historical DATA'!DA162="","",'Historical DATA'!DA162)</f>
        <v/>
      </c>
      <c r="J171" s="1469" t="str">
        <f>IF('Historical DATA'!DB162="","",'Historical DATA'!DB162)</f>
        <v/>
      </c>
      <c r="K171" s="1477" t="str">
        <f>IF('Historical DATA'!DC162="","",'Historical DATA'!DC162)</f>
        <v/>
      </c>
    </row>
    <row r="172" spans="2:11">
      <c r="B172" s="1476" t="str">
        <f>IF('Historical DATA'!B163="","",'Historical DATA'!B163)</f>
        <v/>
      </c>
      <c r="C172" s="1466" t="str">
        <f>IF('Historical DATA'!CU163="","",'Historical DATA'!CU163)</f>
        <v/>
      </c>
      <c r="D172" s="1467" t="str">
        <f>IF('Historical DATA'!CV163="","",'Historical DATA'!CV163)</f>
        <v/>
      </c>
      <c r="E172" s="1520" t="str">
        <f>IF('Historical DATA'!CW163="","",'Historical DATA'!CW163)</f>
        <v/>
      </c>
      <c r="F172" s="1468" t="str">
        <f>IF('Historical DATA'!CX163="","",'Historical DATA'!CX163)</f>
        <v/>
      </c>
      <c r="G172" s="1518" t="str">
        <f>IF('Historical DATA'!CY163="","",'Historical DATA'!CY163)</f>
        <v/>
      </c>
      <c r="H172" s="1468" t="str">
        <f>IF('Historical DATA'!CZ163="","",'Historical DATA'!CZ163)</f>
        <v/>
      </c>
      <c r="I172" s="1468" t="str">
        <f>IF('Historical DATA'!DA163="","",'Historical DATA'!DA163)</f>
        <v/>
      </c>
      <c r="J172" s="1469" t="str">
        <f>IF('Historical DATA'!DB163="","",'Historical DATA'!DB163)</f>
        <v/>
      </c>
      <c r="K172" s="1477" t="str">
        <f>IF('Historical DATA'!DC163="","",'Historical DATA'!DC163)</f>
        <v/>
      </c>
    </row>
    <row r="173" spans="2:11">
      <c r="B173" s="1476" t="str">
        <f>IF('Historical DATA'!B164="","",'Historical DATA'!B164)</f>
        <v/>
      </c>
      <c r="C173" s="1466" t="str">
        <f>IF('Historical DATA'!CU164="","",'Historical DATA'!CU164)</f>
        <v/>
      </c>
      <c r="D173" s="1467" t="str">
        <f>IF('Historical DATA'!CV164="","",'Historical DATA'!CV164)</f>
        <v/>
      </c>
      <c r="E173" s="1520" t="str">
        <f>IF('Historical DATA'!CW164="","",'Historical DATA'!CW164)</f>
        <v/>
      </c>
      <c r="F173" s="1468" t="str">
        <f>IF('Historical DATA'!CX164="","",'Historical DATA'!CX164)</f>
        <v/>
      </c>
      <c r="G173" s="1518" t="str">
        <f>IF('Historical DATA'!CY164="","",'Historical DATA'!CY164)</f>
        <v/>
      </c>
      <c r="H173" s="1468" t="str">
        <f>IF('Historical DATA'!CZ164="","",'Historical DATA'!CZ164)</f>
        <v/>
      </c>
      <c r="I173" s="1468" t="str">
        <f>IF('Historical DATA'!DA164="","",'Historical DATA'!DA164)</f>
        <v/>
      </c>
      <c r="J173" s="1469" t="str">
        <f>IF('Historical DATA'!DB164="","",'Historical DATA'!DB164)</f>
        <v/>
      </c>
      <c r="K173" s="1477" t="str">
        <f>IF('Historical DATA'!DC164="","",'Historical DATA'!DC164)</f>
        <v/>
      </c>
    </row>
    <row r="174" spans="2:11">
      <c r="B174" s="1476" t="str">
        <f>IF('Historical DATA'!B165="","",'Historical DATA'!B165)</f>
        <v/>
      </c>
      <c r="C174" s="1466" t="str">
        <f>IF('Historical DATA'!CU165="","",'Historical DATA'!CU165)</f>
        <v/>
      </c>
      <c r="D174" s="1467" t="str">
        <f>IF('Historical DATA'!CV165="","",'Historical DATA'!CV165)</f>
        <v/>
      </c>
      <c r="E174" s="1520" t="str">
        <f>IF('Historical DATA'!CW165="","",'Historical DATA'!CW165)</f>
        <v/>
      </c>
      <c r="F174" s="1468" t="str">
        <f>IF('Historical DATA'!CX165="","",'Historical DATA'!CX165)</f>
        <v/>
      </c>
      <c r="G174" s="1518" t="str">
        <f>IF('Historical DATA'!CY165="","",'Historical DATA'!CY165)</f>
        <v/>
      </c>
      <c r="H174" s="1468" t="str">
        <f>IF('Historical DATA'!CZ165="","",'Historical DATA'!CZ165)</f>
        <v/>
      </c>
      <c r="I174" s="1468" t="str">
        <f>IF('Historical DATA'!DA165="","",'Historical DATA'!DA165)</f>
        <v/>
      </c>
      <c r="J174" s="1469" t="str">
        <f>IF('Historical DATA'!DB165="","",'Historical DATA'!DB165)</f>
        <v/>
      </c>
      <c r="K174" s="1477" t="str">
        <f>IF('Historical DATA'!DC165="","",'Historical DATA'!DC165)</f>
        <v/>
      </c>
    </row>
    <row r="175" spans="2:11">
      <c r="B175" s="1476" t="str">
        <f>IF('Historical DATA'!B166="","",'Historical DATA'!B166)</f>
        <v/>
      </c>
      <c r="C175" s="1466" t="str">
        <f>IF('Historical DATA'!CU166="","",'Historical DATA'!CU166)</f>
        <v/>
      </c>
      <c r="D175" s="1467" t="str">
        <f>IF('Historical DATA'!CV166="","",'Historical DATA'!CV166)</f>
        <v/>
      </c>
      <c r="E175" s="1520" t="str">
        <f>IF('Historical DATA'!CW166="","",'Historical DATA'!CW166)</f>
        <v/>
      </c>
      <c r="F175" s="1468" t="str">
        <f>IF('Historical DATA'!CX166="","",'Historical DATA'!CX166)</f>
        <v/>
      </c>
      <c r="G175" s="1518" t="str">
        <f>IF('Historical DATA'!CY166="","",'Historical DATA'!CY166)</f>
        <v/>
      </c>
      <c r="H175" s="1468" t="str">
        <f>IF('Historical DATA'!CZ166="","",'Historical DATA'!CZ166)</f>
        <v/>
      </c>
      <c r="I175" s="1468" t="str">
        <f>IF('Historical DATA'!DA166="","",'Historical DATA'!DA166)</f>
        <v/>
      </c>
      <c r="J175" s="1469" t="str">
        <f>IF('Historical DATA'!DB166="","",'Historical DATA'!DB166)</f>
        <v/>
      </c>
      <c r="K175" s="1477" t="str">
        <f>IF('Historical DATA'!DC166="","",'Historical DATA'!DC166)</f>
        <v/>
      </c>
    </row>
    <row r="176" spans="2:11">
      <c r="B176" s="1476" t="str">
        <f>IF('Historical DATA'!B167="","",'Historical DATA'!B167)</f>
        <v/>
      </c>
      <c r="C176" s="1466" t="str">
        <f>IF('Historical DATA'!CU167="","",'Historical DATA'!CU167)</f>
        <v/>
      </c>
      <c r="D176" s="1467" t="str">
        <f>IF('Historical DATA'!CV167="","",'Historical DATA'!CV167)</f>
        <v/>
      </c>
      <c r="E176" s="1520" t="str">
        <f>IF('Historical DATA'!CW167="","",'Historical DATA'!CW167)</f>
        <v/>
      </c>
      <c r="F176" s="1468" t="str">
        <f>IF('Historical DATA'!CX167="","",'Historical DATA'!CX167)</f>
        <v/>
      </c>
      <c r="G176" s="1518" t="str">
        <f>IF('Historical DATA'!CY167="","",'Historical DATA'!CY167)</f>
        <v/>
      </c>
      <c r="H176" s="1468" t="str">
        <f>IF('Historical DATA'!CZ167="","",'Historical DATA'!CZ167)</f>
        <v/>
      </c>
      <c r="I176" s="1468" t="str">
        <f>IF('Historical DATA'!DA167="","",'Historical DATA'!DA167)</f>
        <v/>
      </c>
      <c r="J176" s="1469" t="str">
        <f>IF('Historical DATA'!DB167="","",'Historical DATA'!DB167)</f>
        <v/>
      </c>
      <c r="K176" s="1477" t="str">
        <f>IF('Historical DATA'!DC167="","",'Historical DATA'!DC167)</f>
        <v/>
      </c>
    </row>
    <row r="177" spans="2:11">
      <c r="B177" s="1476" t="str">
        <f>IF('Historical DATA'!B168="","",'Historical DATA'!B168)</f>
        <v/>
      </c>
      <c r="C177" s="1466" t="str">
        <f>IF('Historical DATA'!CU168="","",'Historical DATA'!CU168)</f>
        <v/>
      </c>
      <c r="D177" s="1467" t="str">
        <f>IF('Historical DATA'!CV168="","",'Historical DATA'!CV168)</f>
        <v/>
      </c>
      <c r="E177" s="1520" t="str">
        <f>IF('Historical DATA'!CW168="","",'Historical DATA'!CW168)</f>
        <v/>
      </c>
      <c r="F177" s="1468" t="str">
        <f>IF('Historical DATA'!CX168="","",'Historical DATA'!CX168)</f>
        <v/>
      </c>
      <c r="G177" s="1518" t="str">
        <f>IF('Historical DATA'!CY168="","",'Historical DATA'!CY168)</f>
        <v/>
      </c>
      <c r="H177" s="1468" t="str">
        <f>IF('Historical DATA'!CZ168="","",'Historical DATA'!CZ168)</f>
        <v/>
      </c>
      <c r="I177" s="1468" t="str">
        <f>IF('Historical DATA'!DA168="","",'Historical DATA'!DA168)</f>
        <v/>
      </c>
      <c r="J177" s="1469" t="str">
        <f>IF('Historical DATA'!DB168="","",'Historical DATA'!DB168)</f>
        <v/>
      </c>
      <c r="K177" s="1477" t="str">
        <f>IF('Historical DATA'!DC168="","",'Historical DATA'!DC168)</f>
        <v/>
      </c>
    </row>
    <row r="178" spans="2:11">
      <c r="B178" s="1476" t="str">
        <f>IF('Historical DATA'!B169="","",'Historical DATA'!B169)</f>
        <v/>
      </c>
      <c r="C178" s="1466" t="str">
        <f>IF('Historical DATA'!CU169="","",'Historical DATA'!CU169)</f>
        <v/>
      </c>
      <c r="D178" s="1467" t="str">
        <f>IF('Historical DATA'!CV169="","",'Historical DATA'!CV169)</f>
        <v/>
      </c>
      <c r="E178" s="1520" t="str">
        <f>IF('Historical DATA'!CW169="","",'Historical DATA'!CW169)</f>
        <v/>
      </c>
      <c r="F178" s="1468" t="str">
        <f>IF('Historical DATA'!CX169="","",'Historical DATA'!CX169)</f>
        <v/>
      </c>
      <c r="G178" s="1518" t="str">
        <f>IF('Historical DATA'!CY169="","",'Historical DATA'!CY169)</f>
        <v/>
      </c>
      <c r="H178" s="1468" t="str">
        <f>IF('Historical DATA'!CZ169="","",'Historical DATA'!CZ169)</f>
        <v/>
      </c>
      <c r="I178" s="1468" t="str">
        <f>IF('Historical DATA'!DA169="","",'Historical DATA'!DA169)</f>
        <v/>
      </c>
      <c r="J178" s="1469" t="str">
        <f>IF('Historical DATA'!DB169="","",'Historical DATA'!DB169)</f>
        <v/>
      </c>
      <c r="K178" s="1477" t="str">
        <f>IF('Historical DATA'!DC169="","",'Historical DATA'!DC169)</f>
        <v/>
      </c>
    </row>
    <row r="179" spans="2:11">
      <c r="B179" s="1476" t="str">
        <f>IF('Historical DATA'!B170="","",'Historical DATA'!B170)</f>
        <v/>
      </c>
      <c r="C179" s="1466" t="str">
        <f>IF('Historical DATA'!CU170="","",'Historical DATA'!CU170)</f>
        <v/>
      </c>
      <c r="D179" s="1467" t="str">
        <f>IF('Historical DATA'!CV170="","",'Historical DATA'!CV170)</f>
        <v/>
      </c>
      <c r="E179" s="1520" t="str">
        <f>IF('Historical DATA'!CW170="","",'Historical DATA'!CW170)</f>
        <v/>
      </c>
      <c r="F179" s="1468" t="str">
        <f>IF('Historical DATA'!CX170="","",'Historical DATA'!CX170)</f>
        <v/>
      </c>
      <c r="G179" s="1518" t="str">
        <f>IF('Historical DATA'!CY170="","",'Historical DATA'!CY170)</f>
        <v/>
      </c>
      <c r="H179" s="1468" t="str">
        <f>IF('Historical DATA'!CZ170="","",'Historical DATA'!CZ170)</f>
        <v/>
      </c>
      <c r="I179" s="1468" t="str">
        <f>IF('Historical DATA'!DA170="","",'Historical DATA'!DA170)</f>
        <v/>
      </c>
      <c r="J179" s="1469" t="str">
        <f>IF('Historical DATA'!DB170="","",'Historical DATA'!DB170)</f>
        <v/>
      </c>
      <c r="K179" s="1477" t="str">
        <f>IF('Historical DATA'!DC170="","",'Historical DATA'!DC170)</f>
        <v/>
      </c>
    </row>
    <row r="180" spans="2:11">
      <c r="B180" s="1476" t="str">
        <f>IF('Historical DATA'!B171="","",'Historical DATA'!B171)</f>
        <v/>
      </c>
      <c r="C180" s="1466" t="str">
        <f>IF('Historical DATA'!CU171="","",'Historical DATA'!CU171)</f>
        <v/>
      </c>
      <c r="D180" s="1467" t="str">
        <f>IF('Historical DATA'!CV171="","",'Historical DATA'!CV171)</f>
        <v/>
      </c>
      <c r="E180" s="1520" t="str">
        <f>IF('Historical DATA'!CW171="","",'Historical DATA'!CW171)</f>
        <v/>
      </c>
      <c r="F180" s="1468" t="str">
        <f>IF('Historical DATA'!CX171="","",'Historical DATA'!CX171)</f>
        <v/>
      </c>
      <c r="G180" s="1518" t="str">
        <f>IF('Historical DATA'!CY171="","",'Historical DATA'!CY171)</f>
        <v/>
      </c>
      <c r="H180" s="1468" t="str">
        <f>IF('Historical DATA'!CZ171="","",'Historical DATA'!CZ171)</f>
        <v/>
      </c>
      <c r="I180" s="1468" t="str">
        <f>IF('Historical DATA'!DA171="","",'Historical DATA'!DA171)</f>
        <v/>
      </c>
      <c r="J180" s="1469" t="str">
        <f>IF('Historical DATA'!DB171="","",'Historical DATA'!DB171)</f>
        <v/>
      </c>
      <c r="K180" s="1477" t="str">
        <f>IF('Historical DATA'!DC171="","",'Historical DATA'!DC171)</f>
        <v/>
      </c>
    </row>
    <row r="181" spans="2:11">
      <c r="B181" s="1476" t="str">
        <f>IF('Historical DATA'!B172="","",'Historical DATA'!B172)</f>
        <v/>
      </c>
      <c r="C181" s="1466" t="str">
        <f>IF('Historical DATA'!CU172="","",'Historical DATA'!CU172)</f>
        <v/>
      </c>
      <c r="D181" s="1467" t="str">
        <f>IF('Historical DATA'!CV172="","",'Historical DATA'!CV172)</f>
        <v/>
      </c>
      <c r="E181" s="1520" t="str">
        <f>IF('Historical DATA'!CW172="","",'Historical DATA'!CW172)</f>
        <v/>
      </c>
      <c r="F181" s="1468" t="str">
        <f>IF('Historical DATA'!CX172="","",'Historical DATA'!CX172)</f>
        <v/>
      </c>
      <c r="G181" s="1518" t="str">
        <f>IF('Historical DATA'!CY172="","",'Historical DATA'!CY172)</f>
        <v/>
      </c>
      <c r="H181" s="1468" t="str">
        <f>IF('Historical DATA'!CZ172="","",'Historical DATA'!CZ172)</f>
        <v/>
      </c>
      <c r="I181" s="1468" t="str">
        <f>IF('Historical DATA'!DA172="","",'Historical DATA'!DA172)</f>
        <v/>
      </c>
      <c r="J181" s="1469" t="str">
        <f>IF('Historical DATA'!DB172="","",'Historical DATA'!DB172)</f>
        <v/>
      </c>
      <c r="K181" s="1477" t="str">
        <f>IF('Historical DATA'!DC172="","",'Historical DATA'!DC172)</f>
        <v/>
      </c>
    </row>
    <row r="182" spans="2:11">
      <c r="B182" s="1476" t="str">
        <f>IF('Historical DATA'!B173="","",'Historical DATA'!B173)</f>
        <v/>
      </c>
      <c r="C182" s="1466" t="str">
        <f>IF('Historical DATA'!CU173="","",'Historical DATA'!CU173)</f>
        <v/>
      </c>
      <c r="D182" s="1467" t="str">
        <f>IF('Historical DATA'!CV173="","",'Historical DATA'!CV173)</f>
        <v/>
      </c>
      <c r="E182" s="1520" t="str">
        <f>IF('Historical DATA'!CW173="","",'Historical DATA'!CW173)</f>
        <v/>
      </c>
      <c r="F182" s="1468" t="str">
        <f>IF('Historical DATA'!CX173="","",'Historical DATA'!CX173)</f>
        <v/>
      </c>
      <c r="G182" s="1518" t="str">
        <f>IF('Historical DATA'!CY173="","",'Historical DATA'!CY173)</f>
        <v/>
      </c>
      <c r="H182" s="1468" t="str">
        <f>IF('Historical DATA'!CZ173="","",'Historical DATA'!CZ173)</f>
        <v/>
      </c>
      <c r="I182" s="1468" t="str">
        <f>IF('Historical DATA'!DA173="","",'Historical DATA'!DA173)</f>
        <v/>
      </c>
      <c r="J182" s="1469" t="str">
        <f>IF('Historical DATA'!DB173="","",'Historical DATA'!DB173)</f>
        <v/>
      </c>
      <c r="K182" s="1477" t="str">
        <f>IF('Historical DATA'!DC173="","",'Historical DATA'!DC173)</f>
        <v/>
      </c>
    </row>
    <row r="183" spans="2:11">
      <c r="B183" s="1476" t="str">
        <f>IF('Historical DATA'!B174="","",'Historical DATA'!B174)</f>
        <v/>
      </c>
      <c r="C183" s="1466" t="str">
        <f>IF('Historical DATA'!CU174="","",'Historical DATA'!CU174)</f>
        <v/>
      </c>
      <c r="D183" s="1467" t="str">
        <f>IF('Historical DATA'!CV174="","",'Historical DATA'!CV174)</f>
        <v/>
      </c>
      <c r="E183" s="1520" t="str">
        <f>IF('Historical DATA'!CW174="","",'Historical DATA'!CW174)</f>
        <v/>
      </c>
      <c r="F183" s="1468" t="str">
        <f>IF('Historical DATA'!CX174="","",'Historical DATA'!CX174)</f>
        <v/>
      </c>
      <c r="G183" s="1518" t="str">
        <f>IF('Historical DATA'!CY174="","",'Historical DATA'!CY174)</f>
        <v/>
      </c>
      <c r="H183" s="1468" t="str">
        <f>IF('Historical DATA'!CZ174="","",'Historical DATA'!CZ174)</f>
        <v/>
      </c>
      <c r="I183" s="1468" t="str">
        <f>IF('Historical DATA'!DA174="","",'Historical DATA'!DA174)</f>
        <v/>
      </c>
      <c r="J183" s="1469" t="str">
        <f>IF('Historical DATA'!DB174="","",'Historical DATA'!DB174)</f>
        <v/>
      </c>
      <c r="K183" s="1477" t="str">
        <f>IF('Historical DATA'!DC174="","",'Historical DATA'!DC174)</f>
        <v/>
      </c>
    </row>
    <row r="184" spans="2:11">
      <c r="B184" s="1476" t="str">
        <f>IF('Historical DATA'!B175="","",'Historical DATA'!B175)</f>
        <v/>
      </c>
      <c r="C184" s="1466" t="str">
        <f>IF('Historical DATA'!CU175="","",'Historical DATA'!CU175)</f>
        <v/>
      </c>
      <c r="D184" s="1467" t="str">
        <f>IF('Historical DATA'!CV175="","",'Historical DATA'!CV175)</f>
        <v/>
      </c>
      <c r="E184" s="1520" t="str">
        <f>IF('Historical DATA'!CW175="","",'Historical DATA'!CW175)</f>
        <v/>
      </c>
      <c r="F184" s="1468" t="str">
        <f>IF('Historical DATA'!CX175="","",'Historical DATA'!CX175)</f>
        <v/>
      </c>
      <c r="G184" s="1518" t="str">
        <f>IF('Historical DATA'!CY175="","",'Historical DATA'!CY175)</f>
        <v/>
      </c>
      <c r="H184" s="1468" t="str">
        <f>IF('Historical DATA'!CZ175="","",'Historical DATA'!CZ175)</f>
        <v/>
      </c>
      <c r="I184" s="1468" t="str">
        <f>IF('Historical DATA'!DA175="","",'Historical DATA'!DA175)</f>
        <v/>
      </c>
      <c r="J184" s="1469" t="str">
        <f>IF('Historical DATA'!DB175="","",'Historical DATA'!DB175)</f>
        <v/>
      </c>
      <c r="K184" s="1477" t="str">
        <f>IF('Historical DATA'!DC175="","",'Historical DATA'!DC175)</f>
        <v/>
      </c>
    </row>
    <row r="185" spans="2:11">
      <c r="B185" s="1476" t="str">
        <f>IF('Historical DATA'!B176="","",'Historical DATA'!B176)</f>
        <v/>
      </c>
      <c r="C185" s="1466" t="str">
        <f>IF('Historical DATA'!CU176="","",'Historical DATA'!CU176)</f>
        <v/>
      </c>
      <c r="D185" s="1467" t="str">
        <f>IF('Historical DATA'!CV176="","",'Historical DATA'!CV176)</f>
        <v/>
      </c>
      <c r="E185" s="1520" t="str">
        <f>IF('Historical DATA'!CW176="","",'Historical DATA'!CW176)</f>
        <v/>
      </c>
      <c r="F185" s="1468" t="str">
        <f>IF('Historical DATA'!CX176="","",'Historical DATA'!CX176)</f>
        <v/>
      </c>
      <c r="G185" s="1518" t="str">
        <f>IF('Historical DATA'!CY176="","",'Historical DATA'!CY176)</f>
        <v/>
      </c>
      <c r="H185" s="1468" t="str">
        <f>IF('Historical DATA'!CZ176="","",'Historical DATA'!CZ176)</f>
        <v/>
      </c>
      <c r="I185" s="1468" t="str">
        <f>IF('Historical DATA'!DA176="","",'Historical DATA'!DA176)</f>
        <v/>
      </c>
      <c r="J185" s="1469" t="str">
        <f>IF('Historical DATA'!DB176="","",'Historical DATA'!DB176)</f>
        <v/>
      </c>
      <c r="K185" s="1477" t="str">
        <f>IF('Historical DATA'!DC176="","",'Historical DATA'!DC176)</f>
        <v/>
      </c>
    </row>
    <row r="186" spans="2:11">
      <c r="B186" s="1476" t="str">
        <f>IF('Historical DATA'!B177="","",'Historical DATA'!B177)</f>
        <v/>
      </c>
      <c r="C186" s="1466" t="str">
        <f>IF('Historical DATA'!CU177="","",'Historical DATA'!CU177)</f>
        <v/>
      </c>
      <c r="D186" s="1467" t="str">
        <f>IF('Historical DATA'!CV177="","",'Historical DATA'!CV177)</f>
        <v/>
      </c>
      <c r="E186" s="1520" t="str">
        <f>IF('Historical DATA'!CW177="","",'Historical DATA'!CW177)</f>
        <v/>
      </c>
      <c r="F186" s="1468" t="str">
        <f>IF('Historical DATA'!CX177="","",'Historical DATA'!CX177)</f>
        <v/>
      </c>
      <c r="G186" s="1518" t="str">
        <f>IF('Historical DATA'!CY177="","",'Historical DATA'!CY177)</f>
        <v/>
      </c>
      <c r="H186" s="1468" t="str">
        <f>IF('Historical DATA'!CZ177="","",'Historical DATA'!CZ177)</f>
        <v/>
      </c>
      <c r="I186" s="1468" t="str">
        <f>IF('Historical DATA'!DA177="","",'Historical DATA'!DA177)</f>
        <v/>
      </c>
      <c r="J186" s="1469" t="str">
        <f>IF('Historical DATA'!DB177="","",'Historical DATA'!DB177)</f>
        <v/>
      </c>
      <c r="K186" s="1477" t="str">
        <f>IF('Historical DATA'!DC177="","",'Historical DATA'!DC177)</f>
        <v/>
      </c>
    </row>
    <row r="187" spans="2:11">
      <c r="B187" s="1476" t="str">
        <f>IF('Historical DATA'!B178="","",'Historical DATA'!B178)</f>
        <v/>
      </c>
      <c r="C187" s="1466" t="str">
        <f>IF('Historical DATA'!CU178="","",'Historical DATA'!CU178)</f>
        <v/>
      </c>
      <c r="D187" s="1467" t="str">
        <f>IF('Historical DATA'!CV178="","",'Historical DATA'!CV178)</f>
        <v/>
      </c>
      <c r="E187" s="1520" t="str">
        <f>IF('Historical DATA'!CW178="","",'Historical DATA'!CW178)</f>
        <v/>
      </c>
      <c r="F187" s="1468" t="str">
        <f>IF('Historical DATA'!CX178="","",'Historical DATA'!CX178)</f>
        <v/>
      </c>
      <c r="G187" s="1518" t="str">
        <f>IF('Historical DATA'!CY178="","",'Historical DATA'!CY178)</f>
        <v/>
      </c>
      <c r="H187" s="1468" t="str">
        <f>IF('Historical DATA'!CZ178="","",'Historical DATA'!CZ178)</f>
        <v/>
      </c>
      <c r="I187" s="1468" t="str">
        <f>IF('Historical DATA'!DA178="","",'Historical DATA'!DA178)</f>
        <v/>
      </c>
      <c r="J187" s="1469" t="str">
        <f>IF('Historical DATA'!DB178="","",'Historical DATA'!DB178)</f>
        <v/>
      </c>
      <c r="K187" s="1477" t="str">
        <f>IF('Historical DATA'!DC178="","",'Historical DATA'!DC178)</f>
        <v/>
      </c>
    </row>
    <row r="188" spans="2:11">
      <c r="B188" s="1476" t="str">
        <f>IF('Historical DATA'!B179="","",'Historical DATA'!B179)</f>
        <v/>
      </c>
      <c r="C188" s="1466" t="str">
        <f>IF('Historical DATA'!CU179="","",'Historical DATA'!CU179)</f>
        <v/>
      </c>
      <c r="D188" s="1467" t="str">
        <f>IF('Historical DATA'!CV179="","",'Historical DATA'!CV179)</f>
        <v/>
      </c>
      <c r="E188" s="1520" t="str">
        <f>IF('Historical DATA'!CW179="","",'Historical DATA'!CW179)</f>
        <v/>
      </c>
      <c r="F188" s="1468" t="str">
        <f>IF('Historical DATA'!CX179="","",'Historical DATA'!CX179)</f>
        <v/>
      </c>
      <c r="G188" s="1518" t="str">
        <f>IF('Historical DATA'!CY179="","",'Historical DATA'!CY179)</f>
        <v/>
      </c>
      <c r="H188" s="1468" t="str">
        <f>IF('Historical DATA'!CZ179="","",'Historical DATA'!CZ179)</f>
        <v/>
      </c>
      <c r="I188" s="1468" t="str">
        <f>IF('Historical DATA'!DA179="","",'Historical DATA'!DA179)</f>
        <v/>
      </c>
      <c r="J188" s="1469" t="str">
        <f>IF('Historical DATA'!DB179="","",'Historical DATA'!DB179)</f>
        <v/>
      </c>
      <c r="K188" s="1477" t="str">
        <f>IF('Historical DATA'!DC179="","",'Historical DATA'!DC179)</f>
        <v/>
      </c>
    </row>
    <row r="189" spans="2:11">
      <c r="B189" s="1476" t="str">
        <f>IF('Historical DATA'!B180="","",'Historical DATA'!B180)</f>
        <v/>
      </c>
      <c r="C189" s="1466" t="str">
        <f>IF('Historical DATA'!CU180="","",'Historical DATA'!CU180)</f>
        <v/>
      </c>
      <c r="D189" s="1467" t="str">
        <f>IF('Historical DATA'!CV180="","",'Historical DATA'!CV180)</f>
        <v/>
      </c>
      <c r="E189" s="1520" t="str">
        <f>IF('Historical DATA'!CW180="","",'Historical DATA'!CW180)</f>
        <v/>
      </c>
      <c r="F189" s="1468" t="str">
        <f>IF('Historical DATA'!CX180="","",'Historical DATA'!CX180)</f>
        <v/>
      </c>
      <c r="G189" s="1518" t="str">
        <f>IF('Historical DATA'!CY180="","",'Historical DATA'!CY180)</f>
        <v/>
      </c>
      <c r="H189" s="1468" t="str">
        <f>IF('Historical DATA'!CZ180="","",'Historical DATA'!CZ180)</f>
        <v/>
      </c>
      <c r="I189" s="1468" t="str">
        <f>IF('Historical DATA'!DA180="","",'Historical DATA'!DA180)</f>
        <v/>
      </c>
      <c r="J189" s="1469" t="str">
        <f>IF('Historical DATA'!DB180="","",'Historical DATA'!DB180)</f>
        <v/>
      </c>
      <c r="K189" s="1477" t="str">
        <f>IF('Historical DATA'!DC180="","",'Historical DATA'!DC180)</f>
        <v/>
      </c>
    </row>
    <row r="190" spans="2:11">
      <c r="B190" s="1476" t="str">
        <f>IF('Historical DATA'!B181="","",'Historical DATA'!B181)</f>
        <v/>
      </c>
      <c r="C190" s="1466" t="str">
        <f>IF('Historical DATA'!CU181="","",'Historical DATA'!CU181)</f>
        <v/>
      </c>
      <c r="D190" s="1467" t="str">
        <f>IF('Historical DATA'!CV181="","",'Historical DATA'!CV181)</f>
        <v/>
      </c>
      <c r="E190" s="1520" t="str">
        <f>IF('Historical DATA'!CW181="","",'Historical DATA'!CW181)</f>
        <v/>
      </c>
      <c r="F190" s="1468" t="str">
        <f>IF('Historical DATA'!CX181="","",'Historical DATA'!CX181)</f>
        <v/>
      </c>
      <c r="G190" s="1518" t="str">
        <f>IF('Historical DATA'!CY181="","",'Historical DATA'!CY181)</f>
        <v/>
      </c>
      <c r="H190" s="1468" t="str">
        <f>IF('Historical DATA'!CZ181="","",'Historical DATA'!CZ181)</f>
        <v/>
      </c>
      <c r="I190" s="1468" t="str">
        <f>IF('Historical DATA'!DA181="","",'Historical DATA'!DA181)</f>
        <v/>
      </c>
      <c r="J190" s="1469" t="str">
        <f>IF('Historical DATA'!DB181="","",'Historical DATA'!DB181)</f>
        <v/>
      </c>
      <c r="K190" s="1477" t="str">
        <f>IF('Historical DATA'!DC181="","",'Historical DATA'!DC181)</f>
        <v/>
      </c>
    </row>
    <row r="191" spans="2:11">
      <c r="B191" s="1476" t="str">
        <f>IF('Historical DATA'!B182="","",'Historical DATA'!B182)</f>
        <v/>
      </c>
      <c r="C191" s="1466" t="str">
        <f>IF('Historical DATA'!CU182="","",'Historical DATA'!CU182)</f>
        <v/>
      </c>
      <c r="D191" s="1467" t="str">
        <f>IF('Historical DATA'!CV182="","",'Historical DATA'!CV182)</f>
        <v/>
      </c>
      <c r="E191" s="1520" t="str">
        <f>IF('Historical DATA'!CW182="","",'Historical DATA'!CW182)</f>
        <v/>
      </c>
      <c r="F191" s="1468" t="str">
        <f>IF('Historical DATA'!CX182="","",'Historical DATA'!CX182)</f>
        <v/>
      </c>
      <c r="G191" s="1518" t="str">
        <f>IF('Historical DATA'!CY182="","",'Historical DATA'!CY182)</f>
        <v/>
      </c>
      <c r="H191" s="1468" t="str">
        <f>IF('Historical DATA'!CZ182="","",'Historical DATA'!CZ182)</f>
        <v/>
      </c>
      <c r="I191" s="1468" t="str">
        <f>IF('Historical DATA'!DA182="","",'Historical DATA'!DA182)</f>
        <v/>
      </c>
      <c r="J191" s="1469" t="str">
        <f>IF('Historical DATA'!DB182="","",'Historical DATA'!DB182)</f>
        <v/>
      </c>
      <c r="K191" s="1477" t="str">
        <f>IF('Historical DATA'!DC182="","",'Historical DATA'!DC182)</f>
        <v/>
      </c>
    </row>
    <row r="192" spans="2:11">
      <c r="B192" s="1476" t="str">
        <f>IF('Historical DATA'!B183="","",'Historical DATA'!B183)</f>
        <v/>
      </c>
      <c r="C192" s="1466" t="str">
        <f>IF('Historical DATA'!CU183="","",'Historical DATA'!CU183)</f>
        <v/>
      </c>
      <c r="D192" s="1467" t="str">
        <f>IF('Historical DATA'!CV183="","",'Historical DATA'!CV183)</f>
        <v/>
      </c>
      <c r="E192" s="1520" t="str">
        <f>IF('Historical DATA'!CW183="","",'Historical DATA'!CW183)</f>
        <v/>
      </c>
      <c r="F192" s="1468" t="str">
        <f>IF('Historical DATA'!CX183="","",'Historical DATA'!CX183)</f>
        <v/>
      </c>
      <c r="G192" s="1518" t="str">
        <f>IF('Historical DATA'!CY183="","",'Historical DATA'!CY183)</f>
        <v/>
      </c>
      <c r="H192" s="1468" t="str">
        <f>IF('Historical DATA'!CZ183="","",'Historical DATA'!CZ183)</f>
        <v/>
      </c>
      <c r="I192" s="1468" t="str">
        <f>IF('Historical DATA'!DA183="","",'Historical DATA'!DA183)</f>
        <v/>
      </c>
      <c r="J192" s="1469" t="str">
        <f>IF('Historical DATA'!DB183="","",'Historical DATA'!DB183)</f>
        <v/>
      </c>
      <c r="K192" s="1477" t="str">
        <f>IF('Historical DATA'!DC183="","",'Historical DATA'!DC183)</f>
        <v/>
      </c>
    </row>
    <row r="193" spans="2:11">
      <c r="B193" s="1476" t="str">
        <f>IF('Historical DATA'!B184="","",'Historical DATA'!B184)</f>
        <v/>
      </c>
      <c r="C193" s="1466" t="str">
        <f>IF('Historical DATA'!CU184="","",'Historical DATA'!CU184)</f>
        <v/>
      </c>
      <c r="D193" s="1467" t="str">
        <f>IF('Historical DATA'!CV184="","",'Historical DATA'!CV184)</f>
        <v/>
      </c>
      <c r="E193" s="1520" t="str">
        <f>IF('Historical DATA'!CW184="","",'Historical DATA'!CW184)</f>
        <v/>
      </c>
      <c r="F193" s="1468" t="str">
        <f>IF('Historical DATA'!CX184="","",'Historical DATA'!CX184)</f>
        <v/>
      </c>
      <c r="G193" s="1518" t="str">
        <f>IF('Historical DATA'!CY184="","",'Historical DATA'!CY184)</f>
        <v/>
      </c>
      <c r="H193" s="1468" t="str">
        <f>IF('Historical DATA'!CZ184="","",'Historical DATA'!CZ184)</f>
        <v/>
      </c>
      <c r="I193" s="1468" t="str">
        <f>IF('Historical DATA'!DA184="","",'Historical DATA'!DA184)</f>
        <v/>
      </c>
      <c r="J193" s="1469" t="str">
        <f>IF('Historical DATA'!DB184="","",'Historical DATA'!DB184)</f>
        <v/>
      </c>
      <c r="K193" s="1477" t="str">
        <f>IF('Historical DATA'!DC184="","",'Historical DATA'!DC184)</f>
        <v/>
      </c>
    </row>
    <row r="194" spans="2:11">
      <c r="B194" s="1476" t="str">
        <f>IF('Historical DATA'!B185="","",'Historical DATA'!B185)</f>
        <v/>
      </c>
      <c r="C194" s="1466" t="str">
        <f>IF('Historical DATA'!CU185="","",'Historical DATA'!CU185)</f>
        <v/>
      </c>
      <c r="D194" s="1467" t="str">
        <f>IF('Historical DATA'!CV185="","",'Historical DATA'!CV185)</f>
        <v/>
      </c>
      <c r="E194" s="1520" t="str">
        <f>IF('Historical DATA'!CW185="","",'Historical DATA'!CW185)</f>
        <v/>
      </c>
      <c r="F194" s="1468" t="str">
        <f>IF('Historical DATA'!CX185="","",'Historical DATA'!CX185)</f>
        <v/>
      </c>
      <c r="G194" s="1518" t="str">
        <f>IF('Historical DATA'!CY185="","",'Historical DATA'!CY185)</f>
        <v/>
      </c>
      <c r="H194" s="1468" t="str">
        <f>IF('Historical DATA'!CZ185="","",'Historical DATA'!CZ185)</f>
        <v/>
      </c>
      <c r="I194" s="1468" t="str">
        <f>IF('Historical DATA'!DA185="","",'Historical DATA'!DA185)</f>
        <v/>
      </c>
      <c r="J194" s="1469" t="str">
        <f>IF('Historical DATA'!DB185="","",'Historical DATA'!DB185)</f>
        <v/>
      </c>
      <c r="K194" s="1477" t="str">
        <f>IF('Historical DATA'!DC185="","",'Historical DATA'!DC185)</f>
        <v/>
      </c>
    </row>
    <row r="195" spans="2:11">
      <c r="B195" s="1476" t="str">
        <f>IF('Historical DATA'!B186="","",'Historical DATA'!B186)</f>
        <v/>
      </c>
      <c r="C195" s="1466" t="str">
        <f>IF('Historical DATA'!CU186="","",'Historical DATA'!CU186)</f>
        <v/>
      </c>
      <c r="D195" s="1467" t="str">
        <f>IF('Historical DATA'!CV186="","",'Historical DATA'!CV186)</f>
        <v/>
      </c>
      <c r="E195" s="1520" t="str">
        <f>IF('Historical DATA'!CW186="","",'Historical DATA'!CW186)</f>
        <v/>
      </c>
      <c r="F195" s="1468" t="str">
        <f>IF('Historical DATA'!CX186="","",'Historical DATA'!CX186)</f>
        <v/>
      </c>
      <c r="G195" s="1518" t="str">
        <f>IF('Historical DATA'!CY186="","",'Historical DATA'!CY186)</f>
        <v/>
      </c>
      <c r="H195" s="1468" t="str">
        <f>IF('Historical DATA'!CZ186="","",'Historical DATA'!CZ186)</f>
        <v/>
      </c>
      <c r="I195" s="1468" t="str">
        <f>IF('Historical DATA'!DA186="","",'Historical DATA'!DA186)</f>
        <v/>
      </c>
      <c r="J195" s="1469" t="str">
        <f>IF('Historical DATA'!DB186="","",'Historical DATA'!DB186)</f>
        <v/>
      </c>
      <c r="K195" s="1477" t="str">
        <f>IF('Historical DATA'!DC186="","",'Historical DATA'!DC186)</f>
        <v/>
      </c>
    </row>
    <row r="196" spans="2:11">
      <c r="B196" s="1476" t="str">
        <f>IF('Historical DATA'!B187="","",'Historical DATA'!B187)</f>
        <v/>
      </c>
      <c r="C196" s="1466" t="str">
        <f>IF('Historical DATA'!CU187="","",'Historical DATA'!CU187)</f>
        <v/>
      </c>
      <c r="D196" s="1467" t="str">
        <f>IF('Historical DATA'!CV187="","",'Historical DATA'!CV187)</f>
        <v/>
      </c>
      <c r="E196" s="1520" t="str">
        <f>IF('Historical DATA'!CW187="","",'Historical DATA'!CW187)</f>
        <v/>
      </c>
      <c r="F196" s="1468" t="str">
        <f>IF('Historical DATA'!CX187="","",'Historical DATA'!CX187)</f>
        <v/>
      </c>
      <c r="G196" s="1518" t="str">
        <f>IF('Historical DATA'!CY187="","",'Historical DATA'!CY187)</f>
        <v/>
      </c>
      <c r="H196" s="1468" t="str">
        <f>IF('Historical DATA'!CZ187="","",'Historical DATA'!CZ187)</f>
        <v/>
      </c>
      <c r="I196" s="1468" t="str">
        <f>IF('Historical DATA'!DA187="","",'Historical DATA'!DA187)</f>
        <v/>
      </c>
      <c r="J196" s="1469" t="str">
        <f>IF('Historical DATA'!DB187="","",'Historical DATA'!DB187)</f>
        <v/>
      </c>
      <c r="K196" s="1477" t="str">
        <f>IF('Historical DATA'!DC187="","",'Historical DATA'!DC187)</f>
        <v/>
      </c>
    </row>
    <row r="197" spans="2:11">
      <c r="B197" s="1476" t="str">
        <f>IF('Historical DATA'!B188="","",'Historical DATA'!B188)</f>
        <v/>
      </c>
      <c r="C197" s="1466" t="str">
        <f>IF('Historical DATA'!CU188="","",'Historical DATA'!CU188)</f>
        <v/>
      </c>
      <c r="D197" s="1467" t="str">
        <f>IF('Historical DATA'!CV188="","",'Historical DATA'!CV188)</f>
        <v/>
      </c>
      <c r="E197" s="1520" t="str">
        <f>IF('Historical DATA'!CW188="","",'Historical DATA'!CW188)</f>
        <v/>
      </c>
      <c r="F197" s="1468" t="str">
        <f>IF('Historical DATA'!CX188="","",'Historical DATA'!CX188)</f>
        <v/>
      </c>
      <c r="G197" s="1518" t="str">
        <f>IF('Historical DATA'!CY188="","",'Historical DATA'!CY188)</f>
        <v/>
      </c>
      <c r="H197" s="1468" t="str">
        <f>IF('Historical DATA'!CZ188="","",'Historical DATA'!CZ188)</f>
        <v/>
      </c>
      <c r="I197" s="1468" t="str">
        <f>IF('Historical DATA'!DA188="","",'Historical DATA'!DA188)</f>
        <v/>
      </c>
      <c r="J197" s="1469" t="str">
        <f>IF('Historical DATA'!DB188="","",'Historical DATA'!DB188)</f>
        <v/>
      </c>
      <c r="K197" s="1477" t="str">
        <f>IF('Historical DATA'!DC188="","",'Historical DATA'!DC188)</f>
        <v/>
      </c>
    </row>
    <row r="198" spans="2:11">
      <c r="B198" s="1476" t="str">
        <f>IF('Historical DATA'!B189="","",'Historical DATA'!B189)</f>
        <v/>
      </c>
      <c r="C198" s="1466" t="str">
        <f>IF('Historical DATA'!CU189="","",'Historical DATA'!CU189)</f>
        <v/>
      </c>
      <c r="D198" s="1467" t="str">
        <f>IF('Historical DATA'!CV189="","",'Historical DATA'!CV189)</f>
        <v/>
      </c>
      <c r="E198" s="1520" t="str">
        <f>IF('Historical DATA'!CW189="","",'Historical DATA'!CW189)</f>
        <v/>
      </c>
      <c r="F198" s="1468" t="str">
        <f>IF('Historical DATA'!CX189="","",'Historical DATA'!CX189)</f>
        <v/>
      </c>
      <c r="G198" s="1518" t="str">
        <f>IF('Historical DATA'!CY189="","",'Historical DATA'!CY189)</f>
        <v/>
      </c>
      <c r="H198" s="1468" t="str">
        <f>IF('Historical DATA'!CZ189="","",'Historical DATA'!CZ189)</f>
        <v/>
      </c>
      <c r="I198" s="1468" t="str">
        <f>IF('Historical DATA'!DA189="","",'Historical DATA'!DA189)</f>
        <v/>
      </c>
      <c r="J198" s="1469" t="str">
        <f>IF('Historical DATA'!DB189="","",'Historical DATA'!DB189)</f>
        <v/>
      </c>
      <c r="K198" s="1477" t="str">
        <f>IF('Historical DATA'!DC189="","",'Historical DATA'!DC189)</f>
        <v/>
      </c>
    </row>
    <row r="199" spans="2:11">
      <c r="B199" s="1476" t="str">
        <f>IF('Historical DATA'!B190="","",'Historical DATA'!B190)</f>
        <v/>
      </c>
      <c r="C199" s="1466" t="str">
        <f>IF('Historical DATA'!CU190="","",'Historical DATA'!CU190)</f>
        <v/>
      </c>
      <c r="D199" s="1467" t="str">
        <f>IF('Historical DATA'!CV190="","",'Historical DATA'!CV190)</f>
        <v/>
      </c>
      <c r="E199" s="1520" t="str">
        <f>IF('Historical DATA'!CW190="","",'Historical DATA'!CW190)</f>
        <v/>
      </c>
      <c r="F199" s="1468" t="str">
        <f>IF('Historical DATA'!CX190="","",'Historical DATA'!CX190)</f>
        <v/>
      </c>
      <c r="G199" s="1518" t="str">
        <f>IF('Historical DATA'!CY190="","",'Historical DATA'!CY190)</f>
        <v/>
      </c>
      <c r="H199" s="1468" t="str">
        <f>IF('Historical DATA'!CZ190="","",'Historical DATA'!CZ190)</f>
        <v/>
      </c>
      <c r="I199" s="1468" t="str">
        <f>IF('Historical DATA'!DA190="","",'Historical DATA'!DA190)</f>
        <v/>
      </c>
      <c r="J199" s="1469" t="str">
        <f>IF('Historical DATA'!DB190="","",'Historical DATA'!DB190)</f>
        <v/>
      </c>
      <c r="K199" s="1477" t="str">
        <f>IF('Historical DATA'!DC190="","",'Historical DATA'!DC190)</f>
        <v/>
      </c>
    </row>
    <row r="200" spans="2:11">
      <c r="B200" s="1476" t="str">
        <f>IF('Historical DATA'!B191="","",'Historical DATA'!B191)</f>
        <v/>
      </c>
      <c r="C200" s="1466" t="str">
        <f>IF('Historical DATA'!CU191="","",'Historical DATA'!CU191)</f>
        <v/>
      </c>
      <c r="D200" s="1467" t="str">
        <f>IF('Historical DATA'!CV191="","",'Historical DATA'!CV191)</f>
        <v/>
      </c>
      <c r="E200" s="1520" t="str">
        <f>IF('Historical DATA'!CW191="","",'Historical DATA'!CW191)</f>
        <v/>
      </c>
      <c r="F200" s="1468" t="str">
        <f>IF('Historical DATA'!CX191="","",'Historical DATA'!CX191)</f>
        <v/>
      </c>
      <c r="G200" s="1518" t="str">
        <f>IF('Historical DATA'!CY191="","",'Historical DATA'!CY191)</f>
        <v/>
      </c>
      <c r="H200" s="1468" t="str">
        <f>IF('Historical DATA'!CZ191="","",'Historical DATA'!CZ191)</f>
        <v/>
      </c>
      <c r="I200" s="1468" t="str">
        <f>IF('Historical DATA'!DA191="","",'Historical DATA'!DA191)</f>
        <v/>
      </c>
      <c r="J200" s="1469" t="str">
        <f>IF('Historical DATA'!DB191="","",'Historical DATA'!DB191)</f>
        <v/>
      </c>
      <c r="K200" s="1477" t="str">
        <f>IF('Historical DATA'!DC191="","",'Historical DATA'!DC191)</f>
        <v/>
      </c>
    </row>
    <row r="201" spans="2:11">
      <c r="B201" s="1476" t="str">
        <f>IF('Historical DATA'!B192="","",'Historical DATA'!B192)</f>
        <v/>
      </c>
      <c r="C201" s="1466" t="str">
        <f>IF('Historical DATA'!CU192="","",'Historical DATA'!CU192)</f>
        <v/>
      </c>
      <c r="D201" s="1467" t="str">
        <f>IF('Historical DATA'!CV192="","",'Historical DATA'!CV192)</f>
        <v/>
      </c>
      <c r="E201" s="1520" t="str">
        <f>IF('Historical DATA'!CW192="","",'Historical DATA'!CW192)</f>
        <v/>
      </c>
      <c r="F201" s="1468" t="str">
        <f>IF('Historical DATA'!CX192="","",'Historical DATA'!CX192)</f>
        <v/>
      </c>
      <c r="G201" s="1518" t="str">
        <f>IF('Historical DATA'!CY192="","",'Historical DATA'!CY192)</f>
        <v/>
      </c>
      <c r="H201" s="1468" t="str">
        <f>IF('Historical DATA'!CZ192="","",'Historical DATA'!CZ192)</f>
        <v/>
      </c>
      <c r="I201" s="1468" t="str">
        <f>IF('Historical DATA'!DA192="","",'Historical DATA'!DA192)</f>
        <v/>
      </c>
      <c r="J201" s="1469" t="str">
        <f>IF('Historical DATA'!DB192="","",'Historical DATA'!DB192)</f>
        <v/>
      </c>
      <c r="K201" s="1477" t="str">
        <f>IF('Historical DATA'!DC192="","",'Historical DATA'!DC192)</f>
        <v/>
      </c>
    </row>
    <row r="202" spans="2:11">
      <c r="B202" s="1476" t="str">
        <f>IF('Historical DATA'!B193="","",'Historical DATA'!B193)</f>
        <v/>
      </c>
      <c r="C202" s="1466" t="str">
        <f>IF('Historical DATA'!CU193="","",'Historical DATA'!CU193)</f>
        <v/>
      </c>
      <c r="D202" s="1467" t="str">
        <f>IF('Historical DATA'!CV193="","",'Historical DATA'!CV193)</f>
        <v/>
      </c>
      <c r="E202" s="1520" t="str">
        <f>IF('Historical DATA'!CW193="","",'Historical DATA'!CW193)</f>
        <v/>
      </c>
      <c r="F202" s="1468" t="str">
        <f>IF('Historical DATA'!CX193="","",'Historical DATA'!CX193)</f>
        <v/>
      </c>
      <c r="G202" s="1518" t="str">
        <f>IF('Historical DATA'!CY193="","",'Historical DATA'!CY193)</f>
        <v/>
      </c>
      <c r="H202" s="1468" t="str">
        <f>IF('Historical DATA'!CZ193="","",'Historical DATA'!CZ193)</f>
        <v/>
      </c>
      <c r="I202" s="1468" t="str">
        <f>IF('Historical DATA'!DA193="","",'Historical DATA'!DA193)</f>
        <v/>
      </c>
      <c r="J202" s="1469" t="str">
        <f>IF('Historical DATA'!DB193="","",'Historical DATA'!DB193)</f>
        <v/>
      </c>
      <c r="K202" s="1477" t="str">
        <f>IF('Historical DATA'!DC193="","",'Historical DATA'!DC193)</f>
        <v/>
      </c>
    </row>
    <row r="203" spans="2:11">
      <c r="B203" s="1476" t="str">
        <f>IF('Historical DATA'!B194="","",'Historical DATA'!B194)</f>
        <v/>
      </c>
      <c r="C203" s="1466" t="str">
        <f>IF('Historical DATA'!CU194="","",'Historical DATA'!CU194)</f>
        <v/>
      </c>
      <c r="D203" s="1467" t="str">
        <f>IF('Historical DATA'!CV194="","",'Historical DATA'!CV194)</f>
        <v/>
      </c>
      <c r="E203" s="1520" t="str">
        <f>IF('Historical DATA'!CW194="","",'Historical DATA'!CW194)</f>
        <v/>
      </c>
      <c r="F203" s="1468" t="str">
        <f>IF('Historical DATA'!CX194="","",'Historical DATA'!CX194)</f>
        <v/>
      </c>
      <c r="G203" s="1518" t="str">
        <f>IF('Historical DATA'!CY194="","",'Historical DATA'!CY194)</f>
        <v/>
      </c>
      <c r="H203" s="1468" t="str">
        <f>IF('Historical DATA'!CZ194="","",'Historical DATA'!CZ194)</f>
        <v/>
      </c>
      <c r="I203" s="1468" t="str">
        <f>IF('Historical DATA'!DA194="","",'Historical DATA'!DA194)</f>
        <v/>
      </c>
      <c r="J203" s="1469" t="str">
        <f>IF('Historical DATA'!DB194="","",'Historical DATA'!DB194)</f>
        <v/>
      </c>
      <c r="K203" s="1477" t="str">
        <f>IF('Historical DATA'!DC194="","",'Historical DATA'!DC194)</f>
        <v/>
      </c>
    </row>
    <row r="204" spans="2:11">
      <c r="B204" s="1476" t="str">
        <f>IF('Historical DATA'!B195="","",'Historical DATA'!B195)</f>
        <v/>
      </c>
      <c r="C204" s="1466" t="str">
        <f>IF('Historical DATA'!CU195="","",'Historical DATA'!CU195)</f>
        <v/>
      </c>
      <c r="D204" s="1467" t="str">
        <f>IF('Historical DATA'!CV195="","",'Historical DATA'!CV195)</f>
        <v/>
      </c>
      <c r="E204" s="1520" t="str">
        <f>IF('Historical DATA'!CW195="","",'Historical DATA'!CW195)</f>
        <v/>
      </c>
      <c r="F204" s="1468" t="str">
        <f>IF('Historical DATA'!CX195="","",'Historical DATA'!CX195)</f>
        <v/>
      </c>
      <c r="G204" s="1518" t="str">
        <f>IF('Historical DATA'!CY195="","",'Historical DATA'!CY195)</f>
        <v/>
      </c>
      <c r="H204" s="1468" t="str">
        <f>IF('Historical DATA'!CZ195="","",'Historical DATA'!CZ195)</f>
        <v/>
      </c>
      <c r="I204" s="1468" t="str">
        <f>IF('Historical DATA'!DA195="","",'Historical DATA'!DA195)</f>
        <v/>
      </c>
      <c r="J204" s="1469" t="str">
        <f>IF('Historical DATA'!DB195="","",'Historical DATA'!DB195)</f>
        <v/>
      </c>
      <c r="K204" s="1477" t="str">
        <f>IF('Historical DATA'!DC195="","",'Historical DATA'!DC195)</f>
        <v/>
      </c>
    </row>
    <row r="205" spans="2:11">
      <c r="B205" s="1476" t="str">
        <f>IF('Historical DATA'!B196="","",'Historical DATA'!B196)</f>
        <v/>
      </c>
      <c r="C205" s="1466" t="str">
        <f>IF('Historical DATA'!CU196="","",'Historical DATA'!CU196)</f>
        <v/>
      </c>
      <c r="D205" s="1467" t="str">
        <f>IF('Historical DATA'!CV196="","",'Historical DATA'!CV196)</f>
        <v/>
      </c>
      <c r="E205" s="1520" t="str">
        <f>IF('Historical DATA'!CW196="","",'Historical DATA'!CW196)</f>
        <v/>
      </c>
      <c r="F205" s="1468" t="str">
        <f>IF('Historical DATA'!CX196="","",'Historical DATA'!CX196)</f>
        <v/>
      </c>
      <c r="G205" s="1518" t="str">
        <f>IF('Historical DATA'!CY196="","",'Historical DATA'!CY196)</f>
        <v/>
      </c>
      <c r="H205" s="1468" t="str">
        <f>IF('Historical DATA'!CZ196="","",'Historical DATA'!CZ196)</f>
        <v/>
      </c>
      <c r="I205" s="1468" t="str">
        <f>IF('Historical DATA'!DA196="","",'Historical DATA'!DA196)</f>
        <v/>
      </c>
      <c r="J205" s="1469" t="str">
        <f>IF('Historical DATA'!DB196="","",'Historical DATA'!DB196)</f>
        <v/>
      </c>
      <c r="K205" s="1477" t="str">
        <f>IF('Historical DATA'!DC196="","",'Historical DATA'!DC196)</f>
        <v/>
      </c>
    </row>
    <row r="206" spans="2:11">
      <c r="B206" s="1476" t="str">
        <f>IF('Historical DATA'!B197="","",'Historical DATA'!B197)</f>
        <v/>
      </c>
      <c r="C206" s="1466" t="str">
        <f>IF('Historical DATA'!CU197="","",'Historical DATA'!CU197)</f>
        <v/>
      </c>
      <c r="D206" s="1467" t="str">
        <f>IF('Historical DATA'!CV197="","",'Historical DATA'!CV197)</f>
        <v/>
      </c>
      <c r="E206" s="1520" t="str">
        <f>IF('Historical DATA'!CW197="","",'Historical DATA'!CW197)</f>
        <v/>
      </c>
      <c r="F206" s="1468" t="str">
        <f>IF('Historical DATA'!CX197="","",'Historical DATA'!CX197)</f>
        <v/>
      </c>
      <c r="G206" s="1518" t="str">
        <f>IF('Historical DATA'!CY197="","",'Historical DATA'!CY197)</f>
        <v/>
      </c>
      <c r="H206" s="1468" t="str">
        <f>IF('Historical DATA'!CZ197="","",'Historical DATA'!CZ197)</f>
        <v/>
      </c>
      <c r="I206" s="1468" t="str">
        <f>IF('Historical DATA'!DA197="","",'Historical DATA'!DA197)</f>
        <v/>
      </c>
      <c r="J206" s="1469" t="str">
        <f>IF('Historical DATA'!DB197="","",'Historical DATA'!DB197)</f>
        <v/>
      </c>
      <c r="K206" s="1477" t="str">
        <f>IF('Historical DATA'!DC197="","",'Historical DATA'!DC197)</f>
        <v/>
      </c>
    </row>
    <row r="207" spans="2:11">
      <c r="B207" s="1476" t="str">
        <f>IF('Historical DATA'!B198="","",'Historical DATA'!B198)</f>
        <v/>
      </c>
      <c r="C207" s="1466" t="str">
        <f>IF('Historical DATA'!CU198="","",'Historical DATA'!CU198)</f>
        <v/>
      </c>
      <c r="D207" s="1467" t="str">
        <f>IF('Historical DATA'!CV198="","",'Historical DATA'!CV198)</f>
        <v/>
      </c>
      <c r="E207" s="1520" t="str">
        <f>IF('Historical DATA'!CW198="","",'Historical DATA'!CW198)</f>
        <v/>
      </c>
      <c r="F207" s="1468" t="str">
        <f>IF('Historical DATA'!CX198="","",'Historical DATA'!CX198)</f>
        <v/>
      </c>
      <c r="G207" s="1518" t="str">
        <f>IF('Historical DATA'!CY198="","",'Historical DATA'!CY198)</f>
        <v/>
      </c>
      <c r="H207" s="1468" t="str">
        <f>IF('Historical DATA'!CZ198="","",'Historical DATA'!CZ198)</f>
        <v/>
      </c>
      <c r="I207" s="1468" t="str">
        <f>IF('Historical DATA'!DA198="","",'Historical DATA'!DA198)</f>
        <v/>
      </c>
      <c r="J207" s="1469" t="str">
        <f>IF('Historical DATA'!DB198="","",'Historical DATA'!DB198)</f>
        <v/>
      </c>
      <c r="K207" s="1477" t="str">
        <f>IF('Historical DATA'!DC198="","",'Historical DATA'!DC198)</f>
        <v/>
      </c>
    </row>
    <row r="208" spans="2:11">
      <c r="B208" s="1476" t="str">
        <f>IF('Historical DATA'!B199="","",'Historical DATA'!B199)</f>
        <v/>
      </c>
      <c r="C208" s="1466" t="str">
        <f>IF('Historical DATA'!CU199="","",'Historical DATA'!CU199)</f>
        <v/>
      </c>
      <c r="D208" s="1467" t="str">
        <f>IF('Historical DATA'!CV199="","",'Historical DATA'!CV199)</f>
        <v/>
      </c>
      <c r="E208" s="1520" t="str">
        <f>IF('Historical DATA'!CW199="","",'Historical DATA'!CW199)</f>
        <v/>
      </c>
      <c r="F208" s="1468" t="str">
        <f>IF('Historical DATA'!CX199="","",'Historical DATA'!CX199)</f>
        <v/>
      </c>
      <c r="G208" s="1518" t="str">
        <f>IF('Historical DATA'!CY199="","",'Historical DATA'!CY199)</f>
        <v/>
      </c>
      <c r="H208" s="1468" t="str">
        <f>IF('Historical DATA'!CZ199="","",'Historical DATA'!CZ199)</f>
        <v/>
      </c>
      <c r="I208" s="1468" t="str">
        <f>IF('Historical DATA'!DA199="","",'Historical DATA'!DA199)</f>
        <v/>
      </c>
      <c r="J208" s="1469" t="str">
        <f>IF('Historical DATA'!DB199="","",'Historical DATA'!DB199)</f>
        <v/>
      </c>
      <c r="K208" s="1477" t="str">
        <f>IF('Historical DATA'!DC199="","",'Historical DATA'!DC199)</f>
        <v/>
      </c>
    </row>
    <row r="209" spans="2:11">
      <c r="B209" s="1476" t="str">
        <f>IF('Historical DATA'!B200="","",'Historical DATA'!B200)</f>
        <v/>
      </c>
      <c r="C209" s="1466" t="str">
        <f>IF('Historical DATA'!CU200="","",'Historical DATA'!CU200)</f>
        <v/>
      </c>
      <c r="D209" s="1467" t="str">
        <f>IF('Historical DATA'!CV200="","",'Historical DATA'!CV200)</f>
        <v/>
      </c>
      <c r="E209" s="1520" t="str">
        <f>IF('Historical DATA'!CW200="","",'Historical DATA'!CW200)</f>
        <v/>
      </c>
      <c r="F209" s="1468" t="str">
        <f>IF('Historical DATA'!CX200="","",'Historical DATA'!CX200)</f>
        <v/>
      </c>
      <c r="G209" s="1518" t="str">
        <f>IF('Historical DATA'!CY200="","",'Historical DATA'!CY200)</f>
        <v/>
      </c>
      <c r="H209" s="1468" t="str">
        <f>IF('Historical DATA'!CZ200="","",'Historical DATA'!CZ200)</f>
        <v/>
      </c>
      <c r="I209" s="1468" t="str">
        <f>IF('Historical DATA'!DA200="","",'Historical DATA'!DA200)</f>
        <v/>
      </c>
      <c r="J209" s="1469" t="str">
        <f>IF('Historical DATA'!DB200="","",'Historical DATA'!DB200)</f>
        <v/>
      </c>
      <c r="K209" s="1477" t="str">
        <f>IF('Historical DATA'!DC200="","",'Historical DATA'!DC200)</f>
        <v/>
      </c>
    </row>
    <row r="210" spans="2:11">
      <c r="B210" s="1476" t="str">
        <f>IF('Historical DATA'!B201="","",'Historical DATA'!B201)</f>
        <v/>
      </c>
      <c r="C210" s="1466" t="str">
        <f>IF('Historical DATA'!CU201="","",'Historical DATA'!CU201)</f>
        <v/>
      </c>
      <c r="D210" s="1467" t="str">
        <f>IF('Historical DATA'!CV201="","",'Historical DATA'!CV201)</f>
        <v/>
      </c>
      <c r="E210" s="1520" t="str">
        <f>IF('Historical DATA'!CW201="","",'Historical DATA'!CW201)</f>
        <v/>
      </c>
      <c r="F210" s="1468" t="str">
        <f>IF('Historical DATA'!CX201="","",'Historical DATA'!CX201)</f>
        <v/>
      </c>
      <c r="G210" s="1518" t="str">
        <f>IF('Historical DATA'!CY201="","",'Historical DATA'!CY201)</f>
        <v/>
      </c>
      <c r="H210" s="1468" t="str">
        <f>IF('Historical DATA'!CZ201="","",'Historical DATA'!CZ201)</f>
        <v/>
      </c>
      <c r="I210" s="1468" t="str">
        <f>IF('Historical DATA'!DA201="","",'Historical DATA'!DA201)</f>
        <v/>
      </c>
      <c r="J210" s="1469" t="str">
        <f>IF('Historical DATA'!DB201="","",'Historical DATA'!DB201)</f>
        <v/>
      </c>
      <c r="K210" s="1477" t="str">
        <f>IF('Historical DATA'!DC201="","",'Historical DATA'!DC201)</f>
        <v/>
      </c>
    </row>
    <row r="211" spans="2:11">
      <c r="B211" s="1476" t="str">
        <f>IF('Historical DATA'!B202="","",'Historical DATA'!B202)</f>
        <v/>
      </c>
      <c r="C211" s="1466" t="str">
        <f>IF('Historical DATA'!CU202="","",'Historical DATA'!CU202)</f>
        <v/>
      </c>
      <c r="D211" s="1467" t="str">
        <f>IF('Historical DATA'!CV202="","",'Historical DATA'!CV202)</f>
        <v/>
      </c>
      <c r="E211" s="1520" t="str">
        <f>IF('Historical DATA'!CW202="","",'Historical DATA'!CW202)</f>
        <v/>
      </c>
      <c r="F211" s="1468" t="str">
        <f>IF('Historical DATA'!CX202="","",'Historical DATA'!CX202)</f>
        <v/>
      </c>
      <c r="G211" s="1518" t="str">
        <f>IF('Historical DATA'!CY202="","",'Historical DATA'!CY202)</f>
        <v/>
      </c>
      <c r="H211" s="1468" t="str">
        <f>IF('Historical DATA'!CZ202="","",'Historical DATA'!CZ202)</f>
        <v/>
      </c>
      <c r="I211" s="1468" t="str">
        <f>IF('Historical DATA'!DA202="","",'Historical DATA'!DA202)</f>
        <v/>
      </c>
      <c r="J211" s="1469" t="str">
        <f>IF('Historical DATA'!DB202="","",'Historical DATA'!DB202)</f>
        <v/>
      </c>
      <c r="K211" s="1477" t="str">
        <f>IF('Historical DATA'!DC202="","",'Historical DATA'!DC202)</f>
        <v/>
      </c>
    </row>
    <row r="212" spans="2:11">
      <c r="B212" s="1476" t="str">
        <f>IF('Historical DATA'!B203="","",'Historical DATA'!B203)</f>
        <v/>
      </c>
      <c r="C212" s="1466" t="str">
        <f>IF('Historical DATA'!CU203="","",'Historical DATA'!CU203)</f>
        <v/>
      </c>
      <c r="D212" s="1467" t="str">
        <f>IF('Historical DATA'!CV203="","",'Historical DATA'!CV203)</f>
        <v/>
      </c>
      <c r="E212" s="1520" t="str">
        <f>IF('Historical DATA'!CW203="","",'Historical DATA'!CW203)</f>
        <v/>
      </c>
      <c r="F212" s="1468" t="str">
        <f>IF('Historical DATA'!CX203="","",'Historical DATA'!CX203)</f>
        <v/>
      </c>
      <c r="G212" s="1518" t="str">
        <f>IF('Historical DATA'!CY203="","",'Historical DATA'!CY203)</f>
        <v/>
      </c>
      <c r="H212" s="1468" t="str">
        <f>IF('Historical DATA'!CZ203="","",'Historical DATA'!CZ203)</f>
        <v/>
      </c>
      <c r="I212" s="1468" t="str">
        <f>IF('Historical DATA'!DA203="","",'Historical DATA'!DA203)</f>
        <v/>
      </c>
      <c r="J212" s="1469" t="str">
        <f>IF('Historical DATA'!DB203="","",'Historical DATA'!DB203)</f>
        <v/>
      </c>
      <c r="K212" s="1477" t="str">
        <f>IF('Historical DATA'!DC203="","",'Historical DATA'!DC203)</f>
        <v/>
      </c>
    </row>
    <row r="213" spans="2:11">
      <c r="B213" s="1476" t="str">
        <f>IF('Historical DATA'!B204="","",'Historical DATA'!B204)</f>
        <v/>
      </c>
      <c r="C213" s="1466" t="str">
        <f>IF('Historical DATA'!CU204="","",'Historical DATA'!CU204)</f>
        <v/>
      </c>
      <c r="D213" s="1467" t="str">
        <f>IF('Historical DATA'!CV204="","",'Historical DATA'!CV204)</f>
        <v/>
      </c>
      <c r="E213" s="1520" t="str">
        <f>IF('Historical DATA'!CW204="","",'Historical DATA'!CW204)</f>
        <v/>
      </c>
      <c r="F213" s="1468" t="str">
        <f>IF('Historical DATA'!CX204="","",'Historical DATA'!CX204)</f>
        <v/>
      </c>
      <c r="G213" s="1518" t="str">
        <f>IF('Historical DATA'!CY204="","",'Historical DATA'!CY204)</f>
        <v/>
      </c>
      <c r="H213" s="1468" t="str">
        <f>IF('Historical DATA'!CZ204="","",'Historical DATA'!CZ204)</f>
        <v/>
      </c>
      <c r="I213" s="1468" t="str">
        <f>IF('Historical DATA'!DA204="","",'Historical DATA'!DA204)</f>
        <v/>
      </c>
      <c r="J213" s="1469" t="str">
        <f>IF('Historical DATA'!DB204="","",'Historical DATA'!DB204)</f>
        <v/>
      </c>
      <c r="K213" s="1477" t="str">
        <f>IF('Historical DATA'!DC204="","",'Historical DATA'!DC204)</f>
        <v/>
      </c>
    </row>
    <row r="214" spans="2:11">
      <c r="B214" s="1476" t="str">
        <f>IF('Historical DATA'!B205="","",'Historical DATA'!B205)</f>
        <v/>
      </c>
      <c r="C214" s="1466" t="str">
        <f>IF('Historical DATA'!CU205="","",'Historical DATA'!CU205)</f>
        <v/>
      </c>
      <c r="D214" s="1467" t="str">
        <f>IF('Historical DATA'!CV205="","",'Historical DATA'!CV205)</f>
        <v/>
      </c>
      <c r="E214" s="1520" t="str">
        <f>IF('Historical DATA'!CW205="","",'Historical DATA'!CW205)</f>
        <v/>
      </c>
      <c r="F214" s="1468" t="str">
        <f>IF('Historical DATA'!CX205="","",'Historical DATA'!CX205)</f>
        <v/>
      </c>
      <c r="G214" s="1518" t="str">
        <f>IF('Historical DATA'!CY205="","",'Historical DATA'!CY205)</f>
        <v/>
      </c>
      <c r="H214" s="1468" t="str">
        <f>IF('Historical DATA'!CZ205="","",'Historical DATA'!CZ205)</f>
        <v/>
      </c>
      <c r="I214" s="1468" t="str">
        <f>IF('Historical DATA'!DA205="","",'Historical DATA'!DA205)</f>
        <v/>
      </c>
      <c r="J214" s="1469" t="str">
        <f>IF('Historical DATA'!DB205="","",'Historical DATA'!DB205)</f>
        <v/>
      </c>
      <c r="K214" s="1477" t="str">
        <f>IF('Historical DATA'!DC205="","",'Historical DATA'!DC205)</f>
        <v/>
      </c>
    </row>
    <row r="215" spans="2:11">
      <c r="B215" s="1476" t="str">
        <f>IF('Historical DATA'!B206="","",'Historical DATA'!B206)</f>
        <v/>
      </c>
      <c r="C215" s="1466" t="str">
        <f>IF('Historical DATA'!CU206="","",'Historical DATA'!CU206)</f>
        <v/>
      </c>
      <c r="D215" s="1467" t="str">
        <f>IF('Historical DATA'!CV206="","",'Historical DATA'!CV206)</f>
        <v/>
      </c>
      <c r="E215" s="1520" t="str">
        <f>IF('Historical DATA'!CW206="","",'Historical DATA'!CW206)</f>
        <v/>
      </c>
      <c r="F215" s="1468" t="str">
        <f>IF('Historical DATA'!CX206="","",'Historical DATA'!CX206)</f>
        <v/>
      </c>
      <c r="G215" s="1518" t="str">
        <f>IF('Historical DATA'!CY206="","",'Historical DATA'!CY206)</f>
        <v/>
      </c>
      <c r="H215" s="1468" t="str">
        <f>IF('Historical DATA'!CZ206="","",'Historical DATA'!CZ206)</f>
        <v/>
      </c>
      <c r="I215" s="1468" t="str">
        <f>IF('Historical DATA'!DA206="","",'Historical DATA'!DA206)</f>
        <v/>
      </c>
      <c r="J215" s="1469" t="str">
        <f>IF('Historical DATA'!DB206="","",'Historical DATA'!DB206)</f>
        <v/>
      </c>
      <c r="K215" s="1477" t="str">
        <f>IF('Historical DATA'!DC206="","",'Historical DATA'!DC206)</f>
        <v/>
      </c>
    </row>
    <row r="216" spans="2:11">
      <c r="B216" s="1476" t="str">
        <f>IF('Historical DATA'!B207="","",'Historical DATA'!B207)</f>
        <v/>
      </c>
      <c r="C216" s="1466" t="str">
        <f>IF('Historical DATA'!CU207="","",'Historical DATA'!CU207)</f>
        <v/>
      </c>
      <c r="D216" s="1467" t="str">
        <f>IF('Historical DATA'!CV207="","",'Historical DATA'!CV207)</f>
        <v/>
      </c>
      <c r="E216" s="1520" t="str">
        <f>IF('Historical DATA'!CW207="","",'Historical DATA'!CW207)</f>
        <v/>
      </c>
      <c r="F216" s="1468" t="str">
        <f>IF('Historical DATA'!CX207="","",'Historical DATA'!CX207)</f>
        <v/>
      </c>
      <c r="G216" s="1518" t="str">
        <f>IF('Historical DATA'!CY207="","",'Historical DATA'!CY207)</f>
        <v/>
      </c>
      <c r="H216" s="1468" t="str">
        <f>IF('Historical DATA'!CZ207="","",'Historical DATA'!CZ207)</f>
        <v/>
      </c>
      <c r="I216" s="1468" t="str">
        <f>IF('Historical DATA'!DA207="","",'Historical DATA'!DA207)</f>
        <v/>
      </c>
      <c r="J216" s="1469" t="str">
        <f>IF('Historical DATA'!DB207="","",'Historical DATA'!DB207)</f>
        <v/>
      </c>
      <c r="K216" s="1477" t="str">
        <f>IF('Historical DATA'!DC207="","",'Historical DATA'!DC207)</f>
        <v/>
      </c>
    </row>
    <row r="217" spans="2:11">
      <c r="B217" s="1476" t="str">
        <f>IF('Historical DATA'!B208="","",'Historical DATA'!B208)</f>
        <v/>
      </c>
      <c r="C217" s="1466" t="str">
        <f>IF('Historical DATA'!CU208="","",'Historical DATA'!CU208)</f>
        <v/>
      </c>
      <c r="D217" s="1467" t="str">
        <f>IF('Historical DATA'!CV208="","",'Historical DATA'!CV208)</f>
        <v/>
      </c>
      <c r="E217" s="1520" t="str">
        <f>IF('Historical DATA'!CW208="","",'Historical DATA'!CW208)</f>
        <v/>
      </c>
      <c r="F217" s="1468" t="str">
        <f>IF('Historical DATA'!CX208="","",'Historical DATA'!CX208)</f>
        <v/>
      </c>
      <c r="G217" s="1518" t="str">
        <f>IF('Historical DATA'!CY208="","",'Historical DATA'!CY208)</f>
        <v/>
      </c>
      <c r="H217" s="1468" t="str">
        <f>IF('Historical DATA'!CZ208="","",'Historical DATA'!CZ208)</f>
        <v/>
      </c>
      <c r="I217" s="1468" t="str">
        <f>IF('Historical DATA'!DA208="","",'Historical DATA'!DA208)</f>
        <v/>
      </c>
      <c r="J217" s="1469" t="str">
        <f>IF('Historical DATA'!DB208="","",'Historical DATA'!DB208)</f>
        <v/>
      </c>
      <c r="K217" s="1477" t="str">
        <f>IF('Historical DATA'!DC208="","",'Historical DATA'!DC208)</f>
        <v/>
      </c>
    </row>
    <row r="218" spans="2:11">
      <c r="B218" s="1476" t="str">
        <f>IF('Historical DATA'!B209="","",'Historical DATA'!B209)</f>
        <v/>
      </c>
      <c r="C218" s="1466" t="str">
        <f>IF('Historical DATA'!CU209="","",'Historical DATA'!CU209)</f>
        <v/>
      </c>
      <c r="D218" s="1467" t="str">
        <f>IF('Historical DATA'!CV209="","",'Historical DATA'!CV209)</f>
        <v/>
      </c>
      <c r="E218" s="1520" t="str">
        <f>IF('Historical DATA'!CW209="","",'Historical DATA'!CW209)</f>
        <v/>
      </c>
      <c r="F218" s="1468" t="str">
        <f>IF('Historical DATA'!CX209="","",'Historical DATA'!CX209)</f>
        <v/>
      </c>
      <c r="G218" s="1518" t="str">
        <f>IF('Historical DATA'!CY209="","",'Historical DATA'!CY209)</f>
        <v/>
      </c>
      <c r="H218" s="1468" t="str">
        <f>IF('Historical DATA'!CZ209="","",'Historical DATA'!CZ209)</f>
        <v/>
      </c>
      <c r="I218" s="1468" t="str">
        <f>IF('Historical DATA'!DA209="","",'Historical DATA'!DA209)</f>
        <v/>
      </c>
      <c r="J218" s="1469" t="str">
        <f>IF('Historical DATA'!DB209="","",'Historical DATA'!DB209)</f>
        <v/>
      </c>
      <c r="K218" s="1477" t="str">
        <f>IF('Historical DATA'!DC209="","",'Historical DATA'!DC209)</f>
        <v/>
      </c>
    </row>
    <row r="219" spans="2:11">
      <c r="B219" s="1476" t="str">
        <f>IF('Historical DATA'!B210="","",'Historical DATA'!B210)</f>
        <v/>
      </c>
      <c r="C219" s="1466" t="str">
        <f>IF('Historical DATA'!CU210="","",'Historical DATA'!CU210)</f>
        <v/>
      </c>
      <c r="D219" s="1467" t="str">
        <f>IF('Historical DATA'!CV210="","",'Historical DATA'!CV210)</f>
        <v/>
      </c>
      <c r="E219" s="1520" t="str">
        <f>IF('Historical DATA'!CW210="","",'Historical DATA'!CW210)</f>
        <v/>
      </c>
      <c r="F219" s="1468" t="str">
        <f>IF('Historical DATA'!CX210="","",'Historical DATA'!CX210)</f>
        <v/>
      </c>
      <c r="G219" s="1518" t="str">
        <f>IF('Historical DATA'!CY210="","",'Historical DATA'!CY210)</f>
        <v/>
      </c>
      <c r="H219" s="1468" t="str">
        <f>IF('Historical DATA'!CZ210="","",'Historical DATA'!CZ210)</f>
        <v/>
      </c>
      <c r="I219" s="1468" t="str">
        <f>IF('Historical DATA'!DA210="","",'Historical DATA'!DA210)</f>
        <v/>
      </c>
      <c r="J219" s="1469" t="str">
        <f>IF('Historical DATA'!DB210="","",'Historical DATA'!DB210)</f>
        <v/>
      </c>
      <c r="K219" s="1477" t="str">
        <f>IF('Historical DATA'!DC210="","",'Historical DATA'!DC210)</f>
        <v/>
      </c>
    </row>
    <row r="220" spans="2:11">
      <c r="B220" s="1476" t="str">
        <f>IF('Historical DATA'!B211="","",'Historical DATA'!B211)</f>
        <v/>
      </c>
      <c r="C220" s="1466" t="str">
        <f>IF('Historical DATA'!CU211="","",'Historical DATA'!CU211)</f>
        <v/>
      </c>
      <c r="D220" s="1467" t="str">
        <f>IF('Historical DATA'!CV211="","",'Historical DATA'!CV211)</f>
        <v/>
      </c>
      <c r="E220" s="1520" t="str">
        <f>IF('Historical DATA'!CW211="","",'Historical DATA'!CW211)</f>
        <v/>
      </c>
      <c r="F220" s="1468" t="str">
        <f>IF('Historical DATA'!CX211="","",'Historical DATA'!CX211)</f>
        <v/>
      </c>
      <c r="G220" s="1518" t="str">
        <f>IF('Historical DATA'!CY211="","",'Historical DATA'!CY211)</f>
        <v/>
      </c>
      <c r="H220" s="1468" t="str">
        <f>IF('Historical DATA'!CZ211="","",'Historical DATA'!CZ211)</f>
        <v/>
      </c>
      <c r="I220" s="1468" t="str">
        <f>IF('Historical DATA'!DA211="","",'Historical DATA'!DA211)</f>
        <v/>
      </c>
      <c r="J220" s="1469" t="str">
        <f>IF('Historical DATA'!DB211="","",'Historical DATA'!DB211)</f>
        <v/>
      </c>
      <c r="K220" s="1477" t="str">
        <f>IF('Historical DATA'!DC211="","",'Historical DATA'!DC211)</f>
        <v/>
      </c>
    </row>
    <row r="221" spans="2:11">
      <c r="B221" s="1476" t="str">
        <f>IF('Historical DATA'!B212="","",'Historical DATA'!B212)</f>
        <v/>
      </c>
      <c r="C221" s="1466" t="str">
        <f>IF('Historical DATA'!CU212="","",'Historical DATA'!CU212)</f>
        <v/>
      </c>
      <c r="D221" s="1467" t="str">
        <f>IF('Historical DATA'!CV212="","",'Historical DATA'!CV212)</f>
        <v/>
      </c>
      <c r="E221" s="1520" t="str">
        <f>IF('Historical DATA'!CW212="","",'Historical DATA'!CW212)</f>
        <v/>
      </c>
      <c r="F221" s="1468" t="str">
        <f>IF('Historical DATA'!CX212="","",'Historical DATA'!CX212)</f>
        <v/>
      </c>
      <c r="G221" s="1518" t="str">
        <f>IF('Historical DATA'!CY212="","",'Historical DATA'!CY212)</f>
        <v/>
      </c>
      <c r="H221" s="1468" t="str">
        <f>IF('Historical DATA'!CZ212="","",'Historical DATA'!CZ212)</f>
        <v/>
      </c>
      <c r="I221" s="1468" t="str">
        <f>IF('Historical DATA'!DA212="","",'Historical DATA'!DA212)</f>
        <v/>
      </c>
      <c r="J221" s="1469" t="str">
        <f>IF('Historical DATA'!DB212="","",'Historical DATA'!DB212)</f>
        <v/>
      </c>
      <c r="K221" s="1477" t="str">
        <f>IF('Historical DATA'!DC212="","",'Historical DATA'!DC212)</f>
        <v/>
      </c>
    </row>
  </sheetData>
  <conditionalFormatting sqref="B12:B221">
    <cfRule type="cellIs" dxfId="50" priority="2" operator="lessThanOrEqual">
      <formula>0</formula>
    </cfRule>
  </conditionalFormatting>
  <pageMargins left="0.7" right="0.7" top="0.75" bottom="0.75" header="0.3" footer="0.3"/>
  <drawing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6F47E-DA68-4E13-AF00-1893175E4B58}">
  <sheetPr codeName="Sheet11">
    <tabColor theme="9" tint="0.59999389629810485"/>
  </sheetPr>
  <dimension ref="A1:BA221"/>
  <sheetViews>
    <sheetView showGridLines="0" topLeftCell="A6" zoomScale="85" zoomScaleNormal="85" workbookViewId="0">
      <selection activeCell="J51" sqref="J51"/>
    </sheetView>
  </sheetViews>
  <sheetFormatPr defaultColWidth="11.42578125" defaultRowHeight="12.75"/>
  <cols>
    <col min="1" max="1" width="1.85546875" style="280" customWidth="1"/>
    <col min="2" max="2" width="15.85546875" style="317" customWidth="1"/>
    <col min="3" max="3" width="2.85546875" style="280" customWidth="1"/>
    <col min="4" max="4" width="31.28515625" style="280" bestFit="1" customWidth="1"/>
    <col min="5" max="5" width="22.140625" style="280" customWidth="1"/>
    <col min="6" max="6" width="21.28515625" style="280" bestFit="1" customWidth="1"/>
    <col min="7" max="7" width="26.140625" style="280" bestFit="1" customWidth="1"/>
    <col min="8" max="8" width="21.42578125" style="318" customWidth="1"/>
    <col min="9" max="9" width="21.42578125" style="291" customWidth="1"/>
    <col min="10" max="10" width="18.85546875" style="280" customWidth="1"/>
    <col min="11" max="11" width="2.85546875" style="280" customWidth="1"/>
    <col min="12" max="12" width="31.28515625" style="280" bestFit="1" customWidth="1"/>
    <col min="13" max="13" width="20.140625" style="280" bestFit="1" customWidth="1"/>
    <col min="14" max="18" width="18.85546875" style="280" customWidth="1"/>
    <col min="19" max="19" width="2.85546875" style="280" customWidth="1"/>
    <col min="20" max="20" width="31.85546875" style="280" bestFit="1" customWidth="1"/>
    <col min="21" max="21" width="24.42578125" style="280" bestFit="1" customWidth="1"/>
    <col min="22" max="22" width="18.85546875" style="280" customWidth="1"/>
    <col min="23" max="23" width="24.5703125" style="280" bestFit="1" customWidth="1"/>
    <col min="24" max="24" width="21.85546875" style="318" customWidth="1"/>
    <col min="25" max="25" width="18.85546875" style="291" customWidth="1"/>
    <col min="26" max="26" width="2.85546875" style="280" customWidth="1"/>
    <col min="27" max="27" width="25.5703125" style="280" bestFit="1" customWidth="1"/>
    <col min="28" max="32" width="21.140625" style="280" customWidth="1"/>
    <col min="33" max="16384" width="11.42578125" style="280"/>
  </cols>
  <sheetData>
    <row r="1" spans="2:53" ht="6.75" customHeight="1">
      <c r="B1" s="280"/>
      <c r="H1" s="280"/>
      <c r="X1" s="280"/>
    </row>
    <row r="2" spans="2:53" ht="11.25" customHeight="1">
      <c r="B2" s="280"/>
      <c r="H2" s="280"/>
      <c r="X2" s="280"/>
    </row>
    <row r="3" spans="2:53" ht="11.25" customHeight="1">
      <c r="B3" s="280"/>
      <c r="H3" s="280"/>
      <c r="X3" s="280"/>
    </row>
    <row r="4" spans="2:53" ht="16.5" customHeight="1">
      <c r="B4" s="280"/>
      <c r="H4" s="280"/>
      <c r="X4" s="280"/>
      <c r="AE4" s="1213" t="s">
        <v>99</v>
      </c>
      <c r="AF4" s="1213">
        <f>'00 - Cover'!F16</f>
        <v>46265</v>
      </c>
    </row>
    <row r="5" spans="2:53" ht="16.5" customHeight="1">
      <c r="B5" s="280"/>
      <c r="H5" s="280"/>
      <c r="X5" s="280"/>
      <c r="AE5" s="1213" t="s">
        <v>4</v>
      </c>
      <c r="AF5" s="1213">
        <f>'00 - Cover'!F19</f>
        <v>46286</v>
      </c>
    </row>
    <row r="6" spans="2:53" ht="16.5" customHeight="1">
      <c r="B6" s="280"/>
      <c r="H6" s="280"/>
      <c r="X6" s="280"/>
      <c r="AE6" s="1213" t="s">
        <v>5</v>
      </c>
      <c r="AF6" s="1213">
        <f>'00 - Cover'!F20</f>
        <v>46293</v>
      </c>
    </row>
    <row r="7" spans="2:53" ht="11.25" customHeight="1">
      <c r="B7" s="280"/>
      <c r="H7" s="280"/>
      <c r="X7" s="280"/>
    </row>
    <row r="8" spans="2:53" ht="11.25" customHeight="1">
      <c r="B8" s="280"/>
      <c r="H8" s="280"/>
      <c r="X8" s="280"/>
    </row>
    <row r="9" spans="2:53" ht="14.25" customHeight="1">
      <c r="B9" s="280"/>
      <c r="H9" s="280"/>
      <c r="X9" s="280"/>
    </row>
    <row r="10" spans="2:53" ht="15.75">
      <c r="B10" s="1967" t="s">
        <v>2005</v>
      </c>
      <c r="C10" s="1968"/>
      <c r="D10" s="1968"/>
      <c r="E10" s="1968"/>
      <c r="F10" s="1968"/>
      <c r="G10" s="1968"/>
      <c r="H10" s="1968"/>
      <c r="I10" s="1968"/>
      <c r="J10" s="1968"/>
      <c r="K10" s="1968"/>
      <c r="L10" s="1968"/>
      <c r="M10" s="1968"/>
      <c r="N10" s="1968"/>
      <c r="O10" s="1968"/>
      <c r="P10" s="1968"/>
      <c r="Q10" s="1968"/>
      <c r="R10" s="1968"/>
      <c r="S10" s="1968"/>
      <c r="T10" s="1968"/>
      <c r="U10" s="1968"/>
      <c r="V10" s="1968"/>
      <c r="W10" s="1968"/>
      <c r="X10" s="1968"/>
      <c r="Y10" s="1968"/>
      <c r="Z10" s="1968"/>
      <c r="AA10" s="1968"/>
      <c r="AB10" s="1968"/>
      <c r="AC10" s="1968"/>
      <c r="AD10" s="1968"/>
      <c r="AE10" s="1968"/>
      <c r="AF10" s="1968"/>
    </row>
    <row r="11" spans="2:53" ht="21" customHeight="1">
      <c r="B11" s="280"/>
      <c r="C11" s="281"/>
      <c r="D11" s="281"/>
      <c r="E11" s="281"/>
      <c r="F11" s="281"/>
      <c r="G11" s="281"/>
      <c r="H11" s="281"/>
      <c r="I11" s="292"/>
      <c r="J11" s="281"/>
      <c r="K11" s="281"/>
      <c r="L11" s="281"/>
      <c r="M11" s="281"/>
      <c r="N11" s="281"/>
      <c r="O11" s="281"/>
      <c r="P11" s="281"/>
      <c r="Q11" s="281"/>
      <c r="R11" s="281"/>
      <c r="S11" s="281"/>
      <c r="T11" s="281"/>
      <c r="U11" s="281"/>
      <c r="V11" s="281"/>
      <c r="W11" s="281"/>
      <c r="X11" s="281"/>
      <c r="Y11" s="292"/>
      <c r="Z11" s="281"/>
    </row>
    <row r="12" spans="2:53" ht="12" customHeight="1">
      <c r="B12" s="280"/>
      <c r="D12" s="282" t="s">
        <v>117</v>
      </c>
      <c r="E12" s="283" t="s">
        <v>118</v>
      </c>
      <c r="F12" s="281"/>
      <c r="G12" s="281"/>
      <c r="H12" s="281"/>
      <c r="I12" s="292"/>
      <c r="J12" s="281"/>
      <c r="K12" s="281"/>
      <c r="L12" s="282" t="s">
        <v>117</v>
      </c>
      <c r="M12" s="283" t="s">
        <v>2052</v>
      </c>
      <c r="N12" s="281"/>
      <c r="O12" s="281"/>
      <c r="P12" s="281"/>
      <c r="Q12" s="281"/>
      <c r="R12" s="281"/>
      <c r="S12" s="281"/>
      <c r="T12" s="282" t="s">
        <v>117</v>
      </c>
      <c r="U12" s="1582" t="s">
        <v>119</v>
      </c>
      <c r="X12" s="280"/>
      <c r="Y12" s="292"/>
      <c r="Z12" s="281"/>
      <c r="AA12" s="282" t="s">
        <v>117</v>
      </c>
      <c r="AB12" s="283" t="s">
        <v>120</v>
      </c>
    </row>
    <row r="13" spans="2:53" s="284" customFormat="1" ht="12" customHeight="1">
      <c r="C13" s="285"/>
      <c r="D13" s="286" t="s">
        <v>121</v>
      </c>
      <c r="E13" s="1577">
        <v>100000</v>
      </c>
      <c r="F13" s="285"/>
      <c r="G13" s="285"/>
      <c r="H13" s="285"/>
      <c r="I13" s="1483"/>
      <c r="J13" s="285"/>
      <c r="K13" s="285"/>
      <c r="L13" s="286" t="s">
        <v>121</v>
      </c>
      <c r="M13" s="1577">
        <v>100000</v>
      </c>
      <c r="N13" s="285"/>
      <c r="O13" s="285"/>
      <c r="P13" s="285"/>
      <c r="Q13" s="285"/>
      <c r="R13" s="285"/>
      <c r="S13" s="285"/>
      <c r="T13" s="286" t="s">
        <v>121</v>
      </c>
      <c r="U13" s="1583">
        <v>100000</v>
      </c>
      <c r="Y13" s="1483"/>
      <c r="Z13" s="285"/>
      <c r="AA13" s="1478" t="s">
        <v>121</v>
      </c>
      <c r="AB13" s="1479">
        <v>150</v>
      </c>
      <c r="AU13" s="287"/>
      <c r="AX13" s="287"/>
      <c r="BA13" s="287"/>
    </row>
    <row r="14" spans="2:53" ht="12" customHeight="1">
      <c r="B14" s="281"/>
      <c r="C14" s="281"/>
      <c r="D14" s="288" t="s">
        <v>122</v>
      </c>
      <c r="E14" s="1578">
        <v>1</v>
      </c>
      <c r="F14" s="281"/>
      <c r="G14" s="281"/>
      <c r="H14" s="281"/>
      <c r="I14" s="292"/>
      <c r="J14" s="281"/>
      <c r="K14" s="281"/>
      <c r="L14" s="288" t="s">
        <v>122</v>
      </c>
      <c r="M14" s="1578">
        <v>1</v>
      </c>
      <c r="N14" s="281"/>
      <c r="O14" s="281"/>
      <c r="P14" s="281"/>
      <c r="Q14" s="281"/>
      <c r="R14" s="281"/>
      <c r="S14" s="281"/>
      <c r="T14" s="288" t="s">
        <v>122</v>
      </c>
      <c r="U14" s="1578">
        <v>1</v>
      </c>
      <c r="X14" s="280"/>
      <c r="Y14" s="292"/>
      <c r="Z14" s="281"/>
      <c r="AA14" s="1478" t="s">
        <v>122</v>
      </c>
      <c r="AB14" s="1480">
        <v>1</v>
      </c>
    </row>
    <row r="15" spans="2:53" ht="12" customHeight="1">
      <c r="B15" s="281"/>
      <c r="C15" s="281"/>
      <c r="D15" s="289" t="s">
        <v>123</v>
      </c>
      <c r="E15" s="1579">
        <f>'12 - Notes Interest'!I17</f>
        <v>6.0000000000000001E-3</v>
      </c>
      <c r="F15" s="281"/>
      <c r="G15" s="281"/>
      <c r="H15" s="281"/>
      <c r="I15" s="292"/>
      <c r="J15" s="281"/>
      <c r="K15" s="281"/>
      <c r="L15" s="289" t="s">
        <v>123</v>
      </c>
      <c r="M15" s="1579">
        <f>+E15</f>
        <v>6.0000000000000001E-3</v>
      </c>
      <c r="N15" s="281"/>
      <c r="O15" s="281"/>
      <c r="P15" s="281"/>
      <c r="Q15" s="281"/>
      <c r="R15" s="281"/>
      <c r="S15" s="281"/>
      <c r="T15" s="289" t="s">
        <v>123</v>
      </c>
      <c r="U15" s="1579">
        <f>'12 - Notes Interest'!AA17</f>
        <v>1.4999999999999999E-2</v>
      </c>
      <c r="X15" s="280"/>
      <c r="Y15" s="292"/>
      <c r="Z15" s="281"/>
      <c r="AA15" s="1481" t="s">
        <v>132</v>
      </c>
      <c r="AB15" s="1482">
        <v>300</v>
      </c>
    </row>
    <row r="16" spans="2:53" ht="12" customHeight="1">
      <c r="B16" s="281"/>
      <c r="C16" s="281"/>
      <c r="D16" s="289" t="s">
        <v>296</v>
      </c>
      <c r="E16" s="1580">
        <v>7773200000</v>
      </c>
      <c r="F16" s="281"/>
      <c r="G16" s="281"/>
      <c r="H16" s="281"/>
      <c r="I16" s="292"/>
      <c r="J16" s="281"/>
      <c r="K16" s="281"/>
      <c r="L16" s="289" t="s">
        <v>296</v>
      </c>
      <c r="M16" s="1580">
        <v>4034000000</v>
      </c>
      <c r="N16" s="281"/>
      <c r="O16" s="281"/>
      <c r="P16" s="281"/>
      <c r="Q16" s="281"/>
      <c r="R16" s="281"/>
      <c r="S16" s="281"/>
      <c r="T16" s="289" t="s">
        <v>1135</v>
      </c>
      <c r="U16" s="1580">
        <v>580800000</v>
      </c>
      <c r="X16" s="280"/>
      <c r="Y16" s="292"/>
      <c r="Z16" s="281"/>
    </row>
    <row r="17" spans="1:32" ht="12" customHeight="1">
      <c r="B17" s="291"/>
      <c r="C17" s="281"/>
      <c r="D17" s="289" t="s">
        <v>124</v>
      </c>
      <c r="E17" s="1581" t="s">
        <v>1304</v>
      </c>
      <c r="F17" s="281"/>
      <c r="G17" s="292"/>
      <c r="H17" s="281"/>
      <c r="I17" s="292"/>
      <c r="J17" s="281"/>
      <c r="K17" s="281"/>
      <c r="L17" s="289" t="s">
        <v>124</v>
      </c>
      <c r="M17" s="1581" t="s">
        <v>2065</v>
      </c>
      <c r="N17" s="281"/>
      <c r="O17" s="281"/>
      <c r="P17" s="281"/>
      <c r="Q17" s="281"/>
      <c r="R17" s="281"/>
      <c r="S17" s="281"/>
      <c r="T17" s="290" t="s">
        <v>126</v>
      </c>
      <c r="U17" s="294" t="s">
        <v>128</v>
      </c>
      <c r="V17" s="281"/>
      <c r="W17" s="293"/>
      <c r="X17" s="293"/>
      <c r="Y17" s="292"/>
      <c r="Z17" s="281"/>
    </row>
    <row r="18" spans="1:32" ht="12" customHeight="1">
      <c r="B18" s="291"/>
      <c r="C18" s="281"/>
      <c r="D18" s="290" t="s">
        <v>126</v>
      </c>
      <c r="E18" s="294" t="s">
        <v>127</v>
      </c>
      <c r="F18" s="281"/>
      <c r="G18" s="292"/>
      <c r="H18" s="281"/>
      <c r="I18" s="292"/>
      <c r="J18" s="281"/>
      <c r="K18" s="281"/>
      <c r="L18" s="290" t="s">
        <v>126</v>
      </c>
      <c r="M18" s="294" t="s">
        <v>127</v>
      </c>
      <c r="N18" s="281"/>
      <c r="O18" s="281"/>
      <c r="P18" s="281"/>
      <c r="Q18" s="281"/>
      <c r="R18" s="281"/>
      <c r="S18" s="281"/>
      <c r="U18" s="293"/>
      <c r="V18" s="293"/>
      <c r="W18" s="292"/>
      <c r="X18" s="281"/>
      <c r="Y18" s="280"/>
    </row>
    <row r="19" spans="1:32" ht="12" customHeight="1">
      <c r="B19" s="291"/>
      <c r="C19" s="281"/>
      <c r="D19" s="290" t="s">
        <v>2053</v>
      </c>
      <c r="E19" s="294">
        <f>+D25/(D25+L25)</f>
        <v>0.63437903742094481</v>
      </c>
      <c r="F19" s="281"/>
      <c r="G19" s="292"/>
      <c r="H19" s="281"/>
      <c r="I19" s="292"/>
      <c r="J19" s="281"/>
      <c r="K19" s="281"/>
      <c r="L19" s="290" t="s">
        <v>2053</v>
      </c>
      <c r="M19" s="294">
        <f>1-E19</f>
        <v>0.36562096257905519</v>
      </c>
      <c r="N19" s="281"/>
      <c r="O19" s="281"/>
      <c r="P19" s="281"/>
      <c r="Q19" s="281"/>
      <c r="R19" s="281"/>
      <c r="S19" s="281"/>
      <c r="W19" s="293"/>
      <c r="X19" s="293"/>
      <c r="Y19" s="292"/>
      <c r="Z19" s="281"/>
    </row>
    <row r="20" spans="1:32" ht="12" customHeight="1">
      <c r="B20" s="291"/>
      <c r="C20" s="281"/>
      <c r="D20" s="281"/>
      <c r="E20" s="281"/>
      <c r="F20" s="281"/>
      <c r="G20" s="292"/>
      <c r="H20" s="281"/>
      <c r="I20" s="292"/>
      <c r="J20" s="295"/>
      <c r="K20" s="295"/>
      <c r="L20" s="295"/>
      <c r="M20" s="295"/>
      <c r="N20" s="295"/>
      <c r="O20" s="295"/>
      <c r="P20" s="295"/>
      <c r="Q20" s="295"/>
      <c r="R20" s="295"/>
      <c r="S20" s="295"/>
      <c r="T20" s="295"/>
      <c r="U20" s="295"/>
      <c r="W20" s="293"/>
      <c r="X20" s="293"/>
      <c r="Y20" s="292"/>
      <c r="Z20" s="281"/>
    </row>
    <row r="21" spans="1:32" ht="21" customHeight="1">
      <c r="B21" s="281"/>
      <c r="C21" s="281"/>
      <c r="E21" s="291"/>
      <c r="F21" s="291"/>
      <c r="G21" s="291"/>
      <c r="H21" s="280"/>
      <c r="X21" s="280"/>
    </row>
    <row r="22" spans="1:32" s="296" customFormat="1" ht="25.5" customHeight="1">
      <c r="B22" s="1969" t="s">
        <v>5</v>
      </c>
      <c r="C22" s="297"/>
      <c r="D22" s="1972" t="s">
        <v>118</v>
      </c>
      <c r="E22" s="1973"/>
      <c r="F22" s="1973"/>
      <c r="G22" s="1973"/>
      <c r="H22" s="1973"/>
      <c r="I22" s="1973"/>
      <c r="J22" s="1974"/>
      <c r="K22" s="297"/>
      <c r="L22" s="1972" t="s">
        <v>2052</v>
      </c>
      <c r="M22" s="1973"/>
      <c r="N22" s="1973"/>
      <c r="O22" s="1973"/>
      <c r="P22" s="1973"/>
      <c r="Q22" s="1973"/>
      <c r="R22" s="1974"/>
      <c r="S22" s="297"/>
      <c r="T22" s="1975" t="s">
        <v>119</v>
      </c>
      <c r="U22" s="1976"/>
      <c r="V22" s="1976"/>
      <c r="W22" s="1976"/>
      <c r="X22" s="1976"/>
      <c r="Y22" s="1977"/>
      <c r="Z22" s="297"/>
      <c r="AA22" s="1972" t="s">
        <v>130</v>
      </c>
      <c r="AB22" s="1973"/>
      <c r="AC22" s="1973"/>
      <c r="AD22" s="1973"/>
      <c r="AE22" s="1973"/>
      <c r="AF22" s="1974"/>
    </row>
    <row r="23" spans="1:32" ht="25.5" customHeight="1" thickBot="1">
      <c r="B23" s="1970"/>
      <c r="C23" s="298"/>
      <c r="D23" s="1963" t="s">
        <v>131</v>
      </c>
      <c r="E23" s="1963" t="s">
        <v>132</v>
      </c>
      <c r="F23" s="1963" t="s">
        <v>1048</v>
      </c>
      <c r="G23" s="1963" t="s">
        <v>134</v>
      </c>
      <c r="H23" s="1963" t="s">
        <v>135</v>
      </c>
      <c r="I23" s="1978" t="s">
        <v>136</v>
      </c>
      <c r="J23" s="1980" t="s">
        <v>137</v>
      </c>
      <c r="K23" s="298"/>
      <c r="L23" s="1963" t="s">
        <v>131</v>
      </c>
      <c r="M23" s="1963" t="s">
        <v>132</v>
      </c>
      <c r="N23" s="1963" t="s">
        <v>1048</v>
      </c>
      <c r="O23" s="1963" t="s">
        <v>134</v>
      </c>
      <c r="P23" s="1963" t="s">
        <v>135</v>
      </c>
      <c r="Q23" s="1978" t="s">
        <v>136</v>
      </c>
      <c r="R23" s="1980" t="s">
        <v>137</v>
      </c>
      <c r="S23" s="298"/>
      <c r="T23" s="1982" t="s">
        <v>131</v>
      </c>
      <c r="U23" s="1963" t="s">
        <v>132</v>
      </c>
      <c r="V23" s="1963" t="s">
        <v>133</v>
      </c>
      <c r="W23" s="1963" t="s">
        <v>134</v>
      </c>
      <c r="X23" s="1963" t="s">
        <v>138</v>
      </c>
      <c r="Y23" s="1965" t="s">
        <v>137</v>
      </c>
      <c r="Z23" s="298"/>
      <c r="AA23" s="1963" t="s">
        <v>139</v>
      </c>
      <c r="AB23" s="1963" t="s">
        <v>132</v>
      </c>
      <c r="AC23" s="1963" t="s">
        <v>133</v>
      </c>
      <c r="AD23" s="1963" t="s">
        <v>140</v>
      </c>
      <c r="AE23" s="1963" t="s">
        <v>141</v>
      </c>
      <c r="AF23" s="1963" t="s">
        <v>142</v>
      </c>
    </row>
    <row r="24" spans="1:32" ht="25.5" customHeight="1" thickTop="1">
      <c r="B24" s="1971"/>
      <c r="C24" s="298"/>
      <c r="D24" s="1964"/>
      <c r="E24" s="1964"/>
      <c r="F24" s="1964"/>
      <c r="G24" s="1964"/>
      <c r="H24" s="1964"/>
      <c r="I24" s="1979"/>
      <c r="J24" s="1981"/>
      <c r="K24" s="298"/>
      <c r="L24" s="1964"/>
      <c r="M24" s="1964"/>
      <c r="N24" s="1964"/>
      <c r="O24" s="1964"/>
      <c r="P24" s="1964"/>
      <c r="Q24" s="1979"/>
      <c r="R24" s="1981"/>
      <c r="S24" s="298"/>
      <c r="T24" s="1983"/>
      <c r="U24" s="1964"/>
      <c r="V24" s="1964"/>
      <c r="W24" s="1964"/>
      <c r="X24" s="1964"/>
      <c r="Y24" s="1966"/>
      <c r="Z24" s="298"/>
      <c r="AA24" s="1964"/>
      <c r="AB24" s="1964"/>
      <c r="AC24" s="1964"/>
      <c r="AD24" s="1964"/>
      <c r="AE24" s="1964"/>
      <c r="AF24" s="1964"/>
    </row>
    <row r="25" spans="1:32" s="302" customFormat="1" ht="12">
      <c r="A25" s="299">
        <v>22</v>
      </c>
      <c r="B25" s="300">
        <f>'00 - Cover'!F20</f>
        <v>46293</v>
      </c>
      <c r="C25" s="301"/>
      <c r="D25" s="1410">
        <f>G26</f>
        <v>6405000202</v>
      </c>
      <c r="E25" s="1384">
        <v>0</v>
      </c>
      <c r="F25" s="1410">
        <f>IF('00 - Cover'!F30="Yes",0,'11bis - Notes Calculation'!AD17)</f>
        <v>51485790.200000003</v>
      </c>
      <c r="G25" s="1384">
        <f>D25+E25-F25</f>
        <v>6353514411.8000002</v>
      </c>
      <c r="H25" s="1522">
        <v>77732</v>
      </c>
      <c r="I25" s="1412">
        <f>F25/H25</f>
        <v>662.35</v>
      </c>
      <c r="J25" s="1411">
        <f>G25/H25</f>
        <v>81736.150000000009</v>
      </c>
      <c r="K25" s="301"/>
      <c r="L25" s="1410">
        <f>O26</f>
        <v>3691487582.4000001</v>
      </c>
      <c r="M25" s="1384">
        <v>0</v>
      </c>
      <c r="N25" s="1410">
        <f>IF('00 - Cover'!F30="Yes",0,'11bis - Notes Calculation'!AH17)</f>
        <v>29673700.600000001</v>
      </c>
      <c r="O25" s="1384">
        <f>L25+M25-N25</f>
        <v>3661813881.8000002</v>
      </c>
      <c r="P25" s="1522">
        <v>40340</v>
      </c>
      <c r="Q25" s="1412">
        <f>N25/P25</f>
        <v>735.59</v>
      </c>
      <c r="R25" s="1411">
        <f>O25/P25</f>
        <v>90773.77</v>
      </c>
      <c r="S25" s="301"/>
      <c r="T25" s="1413">
        <f>W26</f>
        <v>531394073.76000011</v>
      </c>
      <c r="U25" s="1384">
        <v>0</v>
      </c>
      <c r="V25" s="1384">
        <f>+'11bis - Notes Calculation'!AM17-'11bis - Notes Calculation'!AR17</f>
        <v>4271551.6800000006</v>
      </c>
      <c r="W25" s="1384">
        <f>T25+U25-V25</f>
        <v>527122522.0800001</v>
      </c>
      <c r="X25" s="1386">
        <v>5808</v>
      </c>
      <c r="Y25" s="1414">
        <f>W25/X25</f>
        <v>90758.010000000024</v>
      </c>
      <c r="Z25" s="298"/>
      <c r="AA25" s="1410">
        <f>AD26</f>
        <v>300</v>
      </c>
      <c r="AB25" s="1384">
        <v>0</v>
      </c>
      <c r="AC25" s="1384">
        <v>0</v>
      </c>
      <c r="AD25" s="1384">
        <f>AA25+AB25-AC25</f>
        <v>300</v>
      </c>
      <c r="AE25" s="1386">
        <v>2</v>
      </c>
      <c r="AF25" s="1411">
        <f>AD25/AE25</f>
        <v>150</v>
      </c>
    </row>
    <row r="26" spans="1:32" s="311" customFormat="1">
      <c r="A26" s="303">
        <f>A25-1</f>
        <v>21</v>
      </c>
      <c r="B26" s="137">
        <f>IF('Historical DATA'!B4="","",'Historical DATA'!B4)</f>
        <v>46261</v>
      </c>
      <c r="C26" s="304"/>
      <c r="D26" s="316">
        <f>IF('Historical DATA'!O4="","",'Historical DATA'!O4)</f>
        <v>6467392569.1199999</v>
      </c>
      <c r="E26" s="307">
        <f>IF('Historical DATA'!P4="","",'Historical DATA'!P4)</f>
        <v>0</v>
      </c>
      <c r="F26" s="307">
        <f>IF('Historical DATA'!Q4="","",'Historical DATA'!Q4)</f>
        <v>62392367.119999997</v>
      </c>
      <c r="G26" s="308">
        <f>IF('Historical DATA'!R4="","",'Historical DATA'!R4)</f>
        <v>6405000202</v>
      </c>
      <c r="H26" s="309">
        <f>IF('Historical DATA'!S4="","",'Historical DATA'!S4)</f>
        <v>77732</v>
      </c>
      <c r="I26" s="1487">
        <f>IF('Historical DATA'!T4="","",'Historical DATA'!T4)</f>
        <v>802.66</v>
      </c>
      <c r="J26" s="310">
        <f>IF('Historical DATA'!U4="","",'Historical DATA'!U4)</f>
        <v>82398.5</v>
      </c>
      <c r="K26" s="305"/>
      <c r="L26" s="316">
        <f>IF('Historical DATA'!V4="","",'Historical DATA'!V4)</f>
        <v>3727447061.8000002</v>
      </c>
      <c r="M26" s="316">
        <f>IF('Historical DATA'!W4="","",'Historical DATA'!W4)</f>
        <v>0</v>
      </c>
      <c r="N26" s="316">
        <f>IF('Historical DATA'!X4="","",'Historical DATA'!X4)</f>
        <v>35959479.399999999</v>
      </c>
      <c r="O26" s="308">
        <f>IF('Historical DATA'!Y4="","",'Historical DATA'!Y4)</f>
        <v>3691487582.4000001</v>
      </c>
      <c r="P26" s="1851">
        <f>IF('Historical DATA'!Z4="","",'Historical DATA'!Z4)</f>
        <v>40340</v>
      </c>
      <c r="Q26" s="316">
        <f>IF('Historical DATA'!AA4="","",'Historical DATA'!AA4)</f>
        <v>891.41</v>
      </c>
      <c r="R26" s="316">
        <f>IF('Historical DATA'!AB4="","",'Historical DATA'!AB4)</f>
        <v>91509.36</v>
      </c>
      <c r="S26" s="305"/>
      <c r="T26" s="1415">
        <f>IF('Historical DATA'!AC4="","",'Historical DATA'!AC4)</f>
        <v>536570511.84000009</v>
      </c>
      <c r="U26" s="307">
        <f>IF('Historical DATA'!AD4="","",'Historical DATA'!AD4)</f>
        <v>0</v>
      </c>
      <c r="V26" s="307">
        <f>IF('Historical DATA'!AE4="","",'Historical DATA'!AE4)</f>
        <v>5176438.08</v>
      </c>
      <c r="W26" s="308">
        <f>IF('Historical DATA'!AF4="","",'Historical DATA'!AF4)</f>
        <v>531394073.76000011</v>
      </c>
      <c r="X26" s="309">
        <f>IF('Historical DATA'!AG4="","",'Historical DATA'!AG4)</f>
        <v>5808</v>
      </c>
      <c r="Y26" s="1484">
        <f>IF('Historical DATA'!AH4="","",'Historical DATA'!AH4)</f>
        <v>91493.470000000016</v>
      </c>
      <c r="Z26" s="298"/>
      <c r="AA26" s="306">
        <f>IF('Historical DATA'!AI4="","",'Historical DATA'!AI4)</f>
        <v>300</v>
      </c>
      <c r="AB26" s="307">
        <f>IF('Historical DATA'!AJ4="","",'Historical DATA'!AJ4)</f>
        <v>0</v>
      </c>
      <c r="AC26" s="307">
        <f>IF('Historical DATA'!AK4="","",'Historical DATA'!AK4)</f>
        <v>0</v>
      </c>
      <c r="AD26" s="308">
        <f>IF('Historical DATA'!AL4="","",'Historical DATA'!AL4)</f>
        <v>300</v>
      </c>
      <c r="AE26" s="309">
        <f>IF('Historical DATA'!AM4="","",'Historical DATA'!AM4)</f>
        <v>2</v>
      </c>
      <c r="AF26" s="310">
        <f>IF('Historical DATA'!AN4="","",'Historical DATA'!AN4)</f>
        <v>150</v>
      </c>
    </row>
    <row r="27" spans="1:32" s="311" customFormat="1">
      <c r="A27" s="312">
        <f>A26-1</f>
        <v>20</v>
      </c>
      <c r="B27" s="137">
        <f>IF('Historical DATA'!B5="","",'Historical DATA'!B5)</f>
        <v>46230</v>
      </c>
      <c r="C27" s="313"/>
      <c r="D27" s="316">
        <f>IF('Historical DATA'!O5="","",'Historical DATA'!O5)</f>
        <v>6524587774.7200003</v>
      </c>
      <c r="E27" s="307">
        <f>IF('Historical DATA'!P5="","",'Historical DATA'!P5)</f>
        <v>0</v>
      </c>
      <c r="F27" s="307">
        <f>IF('Historical DATA'!Q5="","",'Historical DATA'!Q5)</f>
        <v>57195205.599999994</v>
      </c>
      <c r="G27" s="308">
        <f>IF('Historical DATA'!R5="","",'Historical DATA'!R5)</f>
        <v>6467392569.1199999</v>
      </c>
      <c r="H27" s="309">
        <f>IF('Historical DATA'!S5="","",'Historical DATA'!S5)</f>
        <v>77732</v>
      </c>
      <c r="I27" s="1487">
        <f>IF('Historical DATA'!T5="","",'Historical DATA'!T5)</f>
        <v>735.8</v>
      </c>
      <c r="J27" s="310">
        <f>IF('Historical DATA'!U5="","",'Historical DATA'!U5)</f>
        <v>83201.16</v>
      </c>
      <c r="K27" s="305"/>
      <c r="L27" s="316">
        <f>IF('Historical DATA'!V5="","",'Historical DATA'!V5)</f>
        <v>3760411296.2000003</v>
      </c>
      <c r="M27" s="316">
        <f>IF('Historical DATA'!W5="","",'Historical DATA'!W5)</f>
        <v>0</v>
      </c>
      <c r="N27" s="316">
        <f>IF('Historical DATA'!X5="","",'Historical DATA'!X5)</f>
        <v>32964234.399999999</v>
      </c>
      <c r="O27" s="308">
        <f>IF('Historical DATA'!Y5="","",'Historical DATA'!Y5)</f>
        <v>3727447061.8000002</v>
      </c>
      <c r="P27" s="316">
        <f>IF('Historical DATA'!Z5="","",'Historical DATA'!Z5)</f>
        <v>40340</v>
      </c>
      <c r="Q27" s="316">
        <f>IF('Historical DATA'!AA5="","",'Historical DATA'!AA5)</f>
        <v>817.16</v>
      </c>
      <c r="R27" s="316">
        <f>IF('Historical DATA'!AB5="","",'Historical DATA'!AB5)</f>
        <v>92400.77</v>
      </c>
      <c r="S27" s="305"/>
      <c r="T27" s="1415">
        <f>IF('Historical DATA'!AC5="","",'Historical DATA'!AC5)</f>
        <v>541315764.00000012</v>
      </c>
      <c r="U27" s="307">
        <f>IF('Historical DATA'!AD5="","",'Historical DATA'!AD5)</f>
        <v>0</v>
      </c>
      <c r="V27" s="307">
        <f>IF('Historical DATA'!AE5="","",'Historical DATA'!AE5)</f>
        <v>4745252.16</v>
      </c>
      <c r="W27" s="308">
        <f>IF('Historical DATA'!AF5="","",'Historical DATA'!AF5)</f>
        <v>536570511.84000009</v>
      </c>
      <c r="X27" s="309">
        <f>IF('Historical DATA'!AG5="","",'Historical DATA'!AG5)</f>
        <v>5808</v>
      </c>
      <c r="Y27" s="1484">
        <f>IF('Historical DATA'!AH5="","",'Historical DATA'!AH5)</f>
        <v>92384.73000000001</v>
      </c>
      <c r="Z27" s="298"/>
      <c r="AA27" s="306">
        <f>IF('Historical DATA'!AI5="","",'Historical DATA'!AI5)</f>
        <v>300</v>
      </c>
      <c r="AB27" s="307">
        <f>IF('Historical DATA'!AJ5="","",'Historical DATA'!AJ5)</f>
        <v>0</v>
      </c>
      <c r="AC27" s="307">
        <f>IF('Historical DATA'!AK5="","",'Historical DATA'!AK5)</f>
        <v>0</v>
      </c>
      <c r="AD27" s="308">
        <f>IF('Historical DATA'!AL5="","",'Historical DATA'!AL5)</f>
        <v>300</v>
      </c>
      <c r="AE27" s="309">
        <f>IF('Historical DATA'!AM5="","",'Historical DATA'!AM5)</f>
        <v>2</v>
      </c>
      <c r="AF27" s="310">
        <f>IF('Historical DATA'!AN5="","",'Historical DATA'!AN5)</f>
        <v>150</v>
      </c>
    </row>
    <row r="28" spans="1:32" s="311" customFormat="1">
      <c r="A28" s="312">
        <f t="shared" ref="A28:A91" si="0">A27-1</f>
        <v>19</v>
      </c>
      <c r="B28" s="137">
        <f>IF('Historical DATA'!B6="","",'Historical DATA'!B6)</f>
        <v>46202</v>
      </c>
      <c r="C28" s="313"/>
      <c r="D28" s="316">
        <f>IF('Historical DATA'!O6="","",'Historical DATA'!O6)</f>
        <v>6575408956.3200006</v>
      </c>
      <c r="E28" s="307">
        <f>IF('Historical DATA'!P6="","",'Historical DATA'!P6)</f>
        <v>0</v>
      </c>
      <c r="F28" s="307">
        <f>IF('Historical DATA'!Q6="","",'Historical DATA'!Q6)</f>
        <v>50821181.599999994</v>
      </c>
      <c r="G28" s="308">
        <f>IF('Historical DATA'!R6="","",'Historical DATA'!R6)</f>
        <v>6524587774.7200003</v>
      </c>
      <c r="H28" s="309">
        <f>IF('Historical DATA'!S6="","",'Historical DATA'!S6)</f>
        <v>77732</v>
      </c>
      <c r="I28" s="1487">
        <f>IF('Historical DATA'!T6="","",'Historical DATA'!T6)</f>
        <v>653.79999999999995</v>
      </c>
      <c r="J28" s="310">
        <f>IF('Historical DATA'!U6="","",'Historical DATA'!U6)</f>
        <v>83936.960000000006</v>
      </c>
      <c r="K28" s="305"/>
      <c r="L28" s="316">
        <f>IF('Historical DATA'!V6="","",'Historical DATA'!V6)</f>
        <v>3789701766.8000002</v>
      </c>
      <c r="M28" s="316">
        <f>IF('Historical DATA'!W6="","",'Historical DATA'!W6)</f>
        <v>0</v>
      </c>
      <c r="N28" s="316">
        <f>IF('Historical DATA'!X6="","",'Historical DATA'!X6)</f>
        <v>29290470.600000001</v>
      </c>
      <c r="O28" s="308">
        <f>IF('Historical DATA'!Y6="","",'Historical DATA'!Y6)</f>
        <v>3760411296.2000003</v>
      </c>
      <c r="P28" s="316">
        <f>IF('Historical DATA'!Z6="","",'Historical DATA'!Z6)</f>
        <v>40340</v>
      </c>
      <c r="Q28" s="316">
        <f>IF('Historical DATA'!AA6="","",'Historical DATA'!AA6)</f>
        <v>726.09</v>
      </c>
      <c r="R28" s="316">
        <f>IF('Historical DATA'!AB6="","",'Historical DATA'!AB6)</f>
        <v>93217.930000000008</v>
      </c>
      <c r="S28" s="305"/>
      <c r="T28" s="1415">
        <f>IF('Historical DATA'!AC6="","",'Historical DATA'!AC6)</f>
        <v>545532139.68000007</v>
      </c>
      <c r="U28" s="307">
        <f>IF('Historical DATA'!AD6="","",'Historical DATA'!AD6)</f>
        <v>0</v>
      </c>
      <c r="V28" s="307">
        <f>IF('Historical DATA'!AE6="","",'Historical DATA'!AE6)</f>
        <v>4216375.6800000006</v>
      </c>
      <c r="W28" s="308">
        <f>IF('Historical DATA'!AF6="","",'Historical DATA'!AF6)</f>
        <v>541315764.00000012</v>
      </c>
      <c r="X28" s="309">
        <f>IF('Historical DATA'!AG6="","",'Historical DATA'!AG6)</f>
        <v>5808</v>
      </c>
      <c r="Y28" s="1484">
        <f>IF('Historical DATA'!AH6="","",'Historical DATA'!AH6)</f>
        <v>93201.750000000015</v>
      </c>
      <c r="Z28" s="298"/>
      <c r="AA28" s="306">
        <f>IF('Historical DATA'!AI6="","",'Historical DATA'!AI6)</f>
        <v>300</v>
      </c>
      <c r="AB28" s="307">
        <f>IF('Historical DATA'!AJ6="","",'Historical DATA'!AJ6)</f>
        <v>0</v>
      </c>
      <c r="AC28" s="307">
        <f>IF('Historical DATA'!AK6="","",'Historical DATA'!AK6)</f>
        <v>0</v>
      </c>
      <c r="AD28" s="308">
        <f>IF('Historical DATA'!AL6="","",'Historical DATA'!AL6)</f>
        <v>300</v>
      </c>
      <c r="AE28" s="309">
        <f>IF('Historical DATA'!AM6="","",'Historical DATA'!AM6)</f>
        <v>2</v>
      </c>
      <c r="AF28" s="310">
        <f>IF('Historical DATA'!AN6="","",'Historical DATA'!AN6)</f>
        <v>150</v>
      </c>
    </row>
    <row r="29" spans="1:32" s="311" customFormat="1">
      <c r="A29" s="312">
        <f t="shared" si="0"/>
        <v>18</v>
      </c>
      <c r="B29" s="137">
        <f>IF('Historical DATA'!B7="","",'Historical DATA'!B7)</f>
        <v>46169</v>
      </c>
      <c r="C29" s="313"/>
      <c r="D29" s="316">
        <f>IF('Historical DATA'!O7="","",'Historical DATA'!O7)</f>
        <v>6631330134.4400005</v>
      </c>
      <c r="E29" s="307">
        <f>IF('Historical DATA'!P7="","",'Historical DATA'!P7)</f>
        <v>0</v>
      </c>
      <c r="F29" s="307">
        <f>IF('Historical DATA'!Q7="","",'Historical DATA'!Q7)</f>
        <v>55921178.119999997</v>
      </c>
      <c r="G29" s="308">
        <f>IF('Historical DATA'!R7="","",'Historical DATA'!R7)</f>
        <v>6575408956.3200006</v>
      </c>
      <c r="H29" s="309">
        <f>IF('Historical DATA'!S7="","",'Historical DATA'!S7)</f>
        <v>77732</v>
      </c>
      <c r="I29" s="1487">
        <f>IF('Historical DATA'!T7="","",'Historical DATA'!T7)</f>
        <v>719.41</v>
      </c>
      <c r="J29" s="310">
        <f>IF('Historical DATA'!U7="","",'Historical DATA'!U7)</f>
        <v>84590.760000000009</v>
      </c>
      <c r="K29" s="305"/>
      <c r="L29" s="316">
        <f>IF('Historical DATA'!V7="","",'Historical DATA'!V7)</f>
        <v>3821931813.2000003</v>
      </c>
      <c r="M29" s="316">
        <f>IF('Historical DATA'!W7="","",'Historical DATA'!W7)</f>
        <v>0</v>
      </c>
      <c r="N29" s="316">
        <f>IF('Historical DATA'!X7="","",'Historical DATA'!X7)</f>
        <v>32230046.400000002</v>
      </c>
      <c r="O29" s="308">
        <f>IF('Historical DATA'!Y7="","",'Historical DATA'!Y7)</f>
        <v>3789701766.8000002</v>
      </c>
      <c r="P29" s="316">
        <f>IF('Historical DATA'!Z7="","",'Historical DATA'!Z7)</f>
        <v>40340</v>
      </c>
      <c r="Q29" s="316">
        <f>IF('Historical DATA'!AA7="","",'Historical DATA'!AA7)</f>
        <v>798.96</v>
      </c>
      <c r="R29" s="316">
        <f>IF('Historical DATA'!AB7="","",'Historical DATA'!AB7)</f>
        <v>93944.02</v>
      </c>
      <c r="S29" s="305"/>
      <c r="T29" s="1415">
        <f>IF('Historical DATA'!AC7="","",'Historical DATA'!AC7)</f>
        <v>550171686.24000001</v>
      </c>
      <c r="U29" s="307">
        <f>IF('Historical DATA'!AD7="","",'Historical DATA'!AD7)</f>
        <v>0</v>
      </c>
      <c r="V29" s="307">
        <f>IF('Historical DATA'!AE7="","",'Historical DATA'!AE7)</f>
        <v>4639546.5600000005</v>
      </c>
      <c r="W29" s="308">
        <f>IF('Historical DATA'!AF7="","",'Historical DATA'!AF7)</f>
        <v>545532139.68000007</v>
      </c>
      <c r="X29" s="309">
        <f>IF('Historical DATA'!AG7="","",'Historical DATA'!AG7)</f>
        <v>5808</v>
      </c>
      <c r="Y29" s="1484">
        <f>IF('Historical DATA'!AH7="","",'Historical DATA'!AH7)</f>
        <v>93927.71</v>
      </c>
      <c r="Z29" s="298"/>
      <c r="AA29" s="306">
        <f>IF('Historical DATA'!AI7="","",'Historical DATA'!AI7)</f>
        <v>300</v>
      </c>
      <c r="AB29" s="307">
        <f>IF('Historical DATA'!AJ7="","",'Historical DATA'!AJ7)</f>
        <v>0</v>
      </c>
      <c r="AC29" s="307">
        <f>IF('Historical DATA'!AK7="","",'Historical DATA'!AK7)</f>
        <v>0</v>
      </c>
      <c r="AD29" s="308">
        <f>IF('Historical DATA'!AL7="","",'Historical DATA'!AL7)</f>
        <v>300</v>
      </c>
      <c r="AE29" s="309">
        <f>IF('Historical DATA'!AM7="","",'Historical DATA'!AM7)</f>
        <v>2</v>
      </c>
      <c r="AF29" s="310">
        <f>IF('Historical DATA'!AN7="","",'Historical DATA'!AN7)</f>
        <v>150</v>
      </c>
    </row>
    <row r="30" spans="1:32" s="311" customFormat="1">
      <c r="A30" s="312">
        <f t="shared" si="0"/>
        <v>17</v>
      </c>
      <c r="B30" s="137">
        <f>IF('Historical DATA'!B8="","",'Historical DATA'!B8)</f>
        <v>46139</v>
      </c>
      <c r="C30" s="304"/>
      <c r="D30" s="316">
        <f>IF('Historical DATA'!O8="","",'Historical DATA'!O8)</f>
        <v>6704364789.6800003</v>
      </c>
      <c r="E30" s="307">
        <f>IF('Historical DATA'!P8="","",'Historical DATA'!P8)</f>
        <v>0</v>
      </c>
      <c r="F30" s="307">
        <f>IF('Historical DATA'!Q8="","",'Historical DATA'!Q8)</f>
        <v>73034655.24000001</v>
      </c>
      <c r="G30" s="308">
        <f>IF('Historical DATA'!R8="","",'Historical DATA'!R8)</f>
        <v>6631330134.4400005</v>
      </c>
      <c r="H30" s="309">
        <f>IF('Historical DATA'!S8="","",'Historical DATA'!S8)</f>
        <v>77732</v>
      </c>
      <c r="I30" s="1487">
        <f>IF('Historical DATA'!T8="","",'Historical DATA'!T8)</f>
        <v>939.57000000000016</v>
      </c>
      <c r="J30" s="310">
        <f>IF('Historical DATA'!U8="","",'Historical DATA'!U8)</f>
        <v>85310.170000000013</v>
      </c>
      <c r="K30" s="305"/>
      <c r="L30" s="316">
        <f>IF('Historical DATA'!V8="","",'Historical DATA'!V8)</f>
        <v>3864024989.6000004</v>
      </c>
      <c r="M30" s="316">
        <f>IF('Historical DATA'!W8="","",'Historical DATA'!W8)</f>
        <v>0</v>
      </c>
      <c r="N30" s="316">
        <f>IF('Historical DATA'!X8="","",'Historical DATA'!X8)</f>
        <v>42093176.399999999</v>
      </c>
      <c r="O30" s="308">
        <f>IF('Historical DATA'!Y8="","",'Historical DATA'!Y8)</f>
        <v>3821931813.2000003</v>
      </c>
      <c r="P30" s="316">
        <f>IF('Historical DATA'!Z8="","",'Historical DATA'!Z8)</f>
        <v>40340</v>
      </c>
      <c r="Q30" s="316">
        <f>IF('Historical DATA'!AA8="","",'Historical DATA'!AA8)</f>
        <v>1043.46</v>
      </c>
      <c r="R30" s="316">
        <f>IF('Historical DATA'!AB8="","",'Historical DATA'!AB8)</f>
        <v>94742.98000000001</v>
      </c>
      <c r="S30" s="305"/>
      <c r="T30" s="1415">
        <f>IF('Historical DATA'!AC8="","",'Historical DATA'!AC8)</f>
        <v>556231056.48000002</v>
      </c>
      <c r="U30" s="307">
        <f>IF('Historical DATA'!AD8="","",'Historical DATA'!AD8)</f>
        <v>0</v>
      </c>
      <c r="V30" s="307">
        <f>IF('Historical DATA'!AE8="","",'Historical DATA'!AE8)</f>
        <v>6059370.2400000002</v>
      </c>
      <c r="W30" s="308">
        <f>IF('Historical DATA'!AF8="","",'Historical DATA'!AF8)</f>
        <v>550171686.24000001</v>
      </c>
      <c r="X30" s="309">
        <f>IF('Historical DATA'!AG8="","",'Historical DATA'!AG8)</f>
        <v>5808</v>
      </c>
      <c r="Y30" s="1484">
        <f>IF('Historical DATA'!AH8="","",'Historical DATA'!AH8)</f>
        <v>94726.53</v>
      </c>
      <c r="Z30" s="298"/>
      <c r="AA30" s="306">
        <f>IF('Historical DATA'!AI8="","",'Historical DATA'!AI8)</f>
        <v>300</v>
      </c>
      <c r="AB30" s="307">
        <f>IF('Historical DATA'!AJ8="","",'Historical DATA'!AJ8)</f>
        <v>0</v>
      </c>
      <c r="AC30" s="307">
        <f>IF('Historical DATA'!AK8="","",'Historical DATA'!AK8)</f>
        <v>0</v>
      </c>
      <c r="AD30" s="308">
        <f>IF('Historical DATA'!AL8="","",'Historical DATA'!AL8)</f>
        <v>300</v>
      </c>
      <c r="AE30" s="309">
        <f>IF('Historical DATA'!AM8="","",'Historical DATA'!AM8)</f>
        <v>2</v>
      </c>
      <c r="AF30" s="310">
        <f>IF('Historical DATA'!AN8="","",'Historical DATA'!AN8)</f>
        <v>150</v>
      </c>
    </row>
    <row r="31" spans="1:32" s="311" customFormat="1">
      <c r="A31" s="312">
        <f t="shared" si="0"/>
        <v>16</v>
      </c>
      <c r="B31" s="137">
        <f>IF('Historical DATA'!B9="","",'Historical DATA'!B9)</f>
        <v>46108</v>
      </c>
      <c r="C31" s="304"/>
      <c r="D31" s="316">
        <f>IF('Historical DATA'!O9="","",'Historical DATA'!O9)</f>
        <v>6758881350.5600004</v>
      </c>
      <c r="E31" s="307">
        <f>IF('Historical DATA'!P9="","",'Historical DATA'!P9)</f>
        <v>0</v>
      </c>
      <c r="F31" s="307">
        <f>IF('Historical DATA'!Q9="","",'Historical DATA'!Q9)</f>
        <v>54516560.880000003</v>
      </c>
      <c r="G31" s="308">
        <f>IF('Historical DATA'!R9="","",'Historical DATA'!R9)</f>
        <v>6704364789.6800003</v>
      </c>
      <c r="H31" s="309">
        <f>IF('Historical DATA'!S9="","",'Historical DATA'!S9)</f>
        <v>77732</v>
      </c>
      <c r="I31" s="1487">
        <f>IF('Historical DATA'!T9="","",'Historical DATA'!T9)</f>
        <v>701.34</v>
      </c>
      <c r="J31" s="310">
        <f>IF('Historical DATA'!U9="","",'Historical DATA'!U9)</f>
        <v>86249.74</v>
      </c>
      <c r="K31" s="305"/>
      <c r="L31" s="316">
        <f>IF('Historical DATA'!V9="","",'Historical DATA'!V9)</f>
        <v>3895445412.2000003</v>
      </c>
      <c r="M31" s="316">
        <f>IF('Historical DATA'!W9="","",'Historical DATA'!W9)</f>
        <v>0</v>
      </c>
      <c r="N31" s="316">
        <f>IF('Historical DATA'!X9="","",'Historical DATA'!X9)</f>
        <v>31420422.599999998</v>
      </c>
      <c r="O31" s="308">
        <f>IF('Historical DATA'!Y9="","",'Historical DATA'!Y9)</f>
        <v>3864024989.6000004</v>
      </c>
      <c r="P31" s="316">
        <f>IF('Historical DATA'!Z9="","",'Historical DATA'!Z9)</f>
        <v>40340</v>
      </c>
      <c r="Q31" s="316">
        <f>IF('Historical DATA'!AA9="","",'Historical DATA'!AA9)</f>
        <v>778.89</v>
      </c>
      <c r="R31" s="316">
        <f>IF('Historical DATA'!AB9="","",'Historical DATA'!AB9)</f>
        <v>95786.44</v>
      </c>
      <c r="S31" s="305"/>
      <c r="T31" s="1415">
        <f>IF('Historical DATA'!AC9="","",'Historical DATA'!AC9)</f>
        <v>560754036.48000002</v>
      </c>
      <c r="U31" s="307">
        <f>IF('Historical DATA'!AD9="","",'Historical DATA'!AD9)</f>
        <v>0</v>
      </c>
      <c r="V31" s="307">
        <f>IF('Historical DATA'!AE9="","",'Historical DATA'!AE9)</f>
        <v>4522980</v>
      </c>
      <c r="W31" s="308">
        <f>IF('Historical DATA'!AF9="","",'Historical DATA'!AF9)</f>
        <v>556231056.48000002</v>
      </c>
      <c r="X31" s="309">
        <f>IF('Historical DATA'!AG9="","",'Historical DATA'!AG9)</f>
        <v>5808</v>
      </c>
      <c r="Y31" s="1484">
        <f>IF('Historical DATA'!AH9="","",'Historical DATA'!AH9)</f>
        <v>95769.81</v>
      </c>
      <c r="Z31" s="305"/>
      <c r="AA31" s="306">
        <f>IF('Historical DATA'!AI9="","",'Historical DATA'!AI9)</f>
        <v>300</v>
      </c>
      <c r="AB31" s="307">
        <f>IF('Historical DATA'!AJ9="","",'Historical DATA'!AJ9)</f>
        <v>0</v>
      </c>
      <c r="AC31" s="307">
        <f>IF('Historical DATA'!AK9="","",'Historical DATA'!AK9)</f>
        <v>0</v>
      </c>
      <c r="AD31" s="308">
        <f>IF('Historical DATA'!AL9="","",'Historical DATA'!AL9)</f>
        <v>300</v>
      </c>
      <c r="AE31" s="309">
        <f>IF('Historical DATA'!AM9="","",'Historical DATA'!AM9)</f>
        <v>2</v>
      </c>
      <c r="AF31" s="310">
        <f>IF('Historical DATA'!AN9="","",'Historical DATA'!AN9)</f>
        <v>150</v>
      </c>
    </row>
    <row r="32" spans="1:32" s="311" customFormat="1">
      <c r="A32" s="312">
        <f t="shared" si="0"/>
        <v>15</v>
      </c>
      <c r="B32" s="137">
        <f>IF('Historical DATA'!B10="","",'Historical DATA'!B10)</f>
        <v>46080</v>
      </c>
      <c r="C32" s="304"/>
      <c r="D32" s="316">
        <f>IF('Historical DATA'!O10="","",'Historical DATA'!O10)</f>
        <v>6818629275.04</v>
      </c>
      <c r="E32" s="307">
        <f>IF('Historical DATA'!P10="","",'Historical DATA'!P10)</f>
        <v>0</v>
      </c>
      <c r="F32" s="307">
        <f>IF('Historical DATA'!Q10="","",'Historical DATA'!Q10)</f>
        <v>59747924.479999997</v>
      </c>
      <c r="G32" s="308">
        <f>IF('Historical DATA'!R10="","",'Historical DATA'!R10)</f>
        <v>6758881350.5600004</v>
      </c>
      <c r="H32" s="309">
        <f>IF('Historical DATA'!S10="","",'Historical DATA'!S10)</f>
        <v>77732</v>
      </c>
      <c r="I32" s="1487">
        <f>IF('Historical DATA'!T10="","",'Historical DATA'!T10)</f>
        <v>768.64</v>
      </c>
      <c r="J32" s="310">
        <f>IF('Historical DATA'!U10="","",'Historical DATA'!U10)</f>
        <v>86951.08</v>
      </c>
      <c r="K32" s="305"/>
      <c r="L32" s="316">
        <f>IF('Historical DATA'!V10="","",'Historical DATA'!V10)</f>
        <v>3929880846.4000001</v>
      </c>
      <c r="M32" s="316">
        <f>IF('Historical DATA'!W10="","",'Historical DATA'!W10)</f>
        <v>0</v>
      </c>
      <c r="N32" s="316">
        <f>IF('Historical DATA'!X10="","",'Historical DATA'!X10)</f>
        <v>34435434.200000003</v>
      </c>
      <c r="O32" s="308">
        <f>IF('Historical DATA'!Y10="","",'Historical DATA'!Y10)</f>
        <v>3895445412.2000003</v>
      </c>
      <c r="P32" s="316">
        <f>IF('Historical DATA'!Z10="","",'Historical DATA'!Z10)</f>
        <v>40340</v>
      </c>
      <c r="Q32" s="316">
        <f>IF('Historical DATA'!AA10="","",'Historical DATA'!AA10)</f>
        <v>853.63000000000011</v>
      </c>
      <c r="R32" s="316">
        <f>IF('Historical DATA'!AB10="","",'Historical DATA'!AB10)</f>
        <v>96565.33</v>
      </c>
      <c r="S32" s="305"/>
      <c r="T32" s="1415">
        <f>IF('Historical DATA'!AC10="","",'Historical DATA'!AC10)</f>
        <v>565711048.32000005</v>
      </c>
      <c r="U32" s="307">
        <f>IF('Historical DATA'!AD10="","",'Historical DATA'!AD10)</f>
        <v>0</v>
      </c>
      <c r="V32" s="307">
        <f>IF('Historical DATA'!AE10="","",'Historical DATA'!AE10)</f>
        <v>4957011.84</v>
      </c>
      <c r="W32" s="308">
        <f>IF('Historical DATA'!AF10="","",'Historical DATA'!AF10)</f>
        <v>560754036.48000002</v>
      </c>
      <c r="X32" s="309">
        <f>IF('Historical DATA'!AG10="","",'Historical DATA'!AG10)</f>
        <v>5808</v>
      </c>
      <c r="Y32" s="1484">
        <f>IF('Historical DATA'!AH10="","",'Historical DATA'!AH10)</f>
        <v>96548.56</v>
      </c>
      <c r="Z32" s="305"/>
      <c r="AA32" s="306">
        <f>IF('Historical DATA'!AI10="","",'Historical DATA'!AI10)</f>
        <v>300</v>
      </c>
      <c r="AB32" s="307">
        <f>IF('Historical DATA'!AJ10="","",'Historical DATA'!AJ10)</f>
        <v>0</v>
      </c>
      <c r="AC32" s="307">
        <f>IF('Historical DATA'!AK10="","",'Historical DATA'!AK10)</f>
        <v>0</v>
      </c>
      <c r="AD32" s="308">
        <f>IF('Historical DATA'!AL10="","",'Historical DATA'!AL10)</f>
        <v>300</v>
      </c>
      <c r="AE32" s="309">
        <f>IF('Historical DATA'!AM10="","",'Historical DATA'!AM10)</f>
        <v>2</v>
      </c>
      <c r="AF32" s="310">
        <f>IF('Historical DATA'!AN10="","",'Historical DATA'!AN10)</f>
        <v>150</v>
      </c>
    </row>
    <row r="33" spans="1:32" s="311" customFormat="1">
      <c r="A33" s="312">
        <f t="shared" si="0"/>
        <v>14</v>
      </c>
      <c r="B33" s="137">
        <f>IF('Historical DATA'!B11="","",'Historical DATA'!B11)</f>
        <v>46049</v>
      </c>
      <c r="C33" s="314"/>
      <c r="D33" s="316">
        <f>IF('Historical DATA'!O11="","",'Historical DATA'!O11)</f>
        <v>6876677200.6800003</v>
      </c>
      <c r="E33" s="307">
        <f>IF('Historical DATA'!P11="","",'Historical DATA'!P11)</f>
        <v>0</v>
      </c>
      <c r="F33" s="307">
        <f>IF('Historical DATA'!Q11="","",'Historical DATA'!Q11)</f>
        <v>58047925.640000001</v>
      </c>
      <c r="G33" s="308">
        <f>IF('Historical DATA'!R11="","",'Historical DATA'!R11)</f>
        <v>6818629275.04</v>
      </c>
      <c r="H33" s="309">
        <f>IF('Historical DATA'!S11="","",'Historical DATA'!S11)</f>
        <v>77732</v>
      </c>
      <c r="I33" s="1487">
        <f>IF('Historical DATA'!T11="","",'Historical DATA'!T11)</f>
        <v>746.77</v>
      </c>
      <c r="J33" s="310">
        <f>IF('Historical DATA'!U11="","",'Historical DATA'!U11)</f>
        <v>87719.72</v>
      </c>
      <c r="K33" s="315"/>
      <c r="L33" s="316">
        <f>IF('Historical DATA'!V11="","",'Historical DATA'!V11)</f>
        <v>3963336422</v>
      </c>
      <c r="M33" s="316">
        <f>IF('Historical DATA'!W11="","",'Historical DATA'!W11)</f>
        <v>0</v>
      </c>
      <c r="N33" s="316">
        <f>IF('Historical DATA'!X11="","",'Historical DATA'!X11)</f>
        <v>33455575.600000001</v>
      </c>
      <c r="O33" s="308">
        <f>IF('Historical DATA'!Y11="","",'Historical DATA'!Y11)</f>
        <v>3929880846.4000001</v>
      </c>
      <c r="P33" s="316">
        <f>IF('Historical DATA'!Z11="","",'Historical DATA'!Z11)</f>
        <v>40340</v>
      </c>
      <c r="Q33" s="316">
        <f>IF('Historical DATA'!AA11="","",'Historical DATA'!AA11)</f>
        <v>829.34</v>
      </c>
      <c r="R33" s="316">
        <f>IF('Historical DATA'!AB11="","",'Historical DATA'!AB11)</f>
        <v>97418.96</v>
      </c>
      <c r="S33" s="315"/>
      <c r="T33" s="1415">
        <f>IF('Historical DATA'!AC11="","",'Historical DATA'!AC11)</f>
        <v>570527041.92000008</v>
      </c>
      <c r="U33" s="307">
        <f>IF('Historical DATA'!AD11="","",'Historical DATA'!AD11)</f>
        <v>0</v>
      </c>
      <c r="V33" s="307">
        <f>IF('Historical DATA'!AE11="","",'Historical DATA'!AE11)</f>
        <v>4815993.6000000006</v>
      </c>
      <c r="W33" s="308">
        <f>IF('Historical DATA'!AF11="","",'Historical DATA'!AF11)</f>
        <v>565711048.32000005</v>
      </c>
      <c r="X33" s="309">
        <f>IF('Historical DATA'!AG11="","",'Historical DATA'!AG11)</f>
        <v>5808</v>
      </c>
      <c r="Y33" s="1484">
        <f>IF('Historical DATA'!AH11="","",'Historical DATA'!AH11)</f>
        <v>97402.040000000008</v>
      </c>
      <c r="Z33" s="315"/>
      <c r="AA33" s="306">
        <f>IF('Historical DATA'!AI11="","",'Historical DATA'!AI11)</f>
        <v>300</v>
      </c>
      <c r="AB33" s="307">
        <f>IF('Historical DATA'!AJ11="","",'Historical DATA'!AJ11)</f>
        <v>0</v>
      </c>
      <c r="AC33" s="307">
        <f>IF('Historical DATA'!AK11="","",'Historical DATA'!AK11)</f>
        <v>0</v>
      </c>
      <c r="AD33" s="308">
        <f>IF('Historical DATA'!AL11="","",'Historical DATA'!AL11)</f>
        <v>300</v>
      </c>
      <c r="AE33" s="309">
        <f>IF('Historical DATA'!AM11="","",'Historical DATA'!AM11)</f>
        <v>2</v>
      </c>
      <c r="AF33" s="310">
        <f>IF('Historical DATA'!AN11="","",'Historical DATA'!AN11)</f>
        <v>150</v>
      </c>
    </row>
    <row r="34" spans="1:32" s="311" customFormat="1">
      <c r="A34" s="312">
        <f t="shared" si="0"/>
        <v>13</v>
      </c>
      <c r="B34" s="137">
        <f>IF('Historical DATA'!B12="","",'Historical DATA'!B12)</f>
        <v>46020</v>
      </c>
      <c r="C34" s="314"/>
      <c r="D34" s="316">
        <f>IF('Historical DATA'!O12="","",'Historical DATA'!O12)</f>
        <v>6931327460.6000004</v>
      </c>
      <c r="E34" s="307">
        <f>IF('Historical DATA'!P12="","",'Historical DATA'!P12)</f>
        <v>0</v>
      </c>
      <c r="F34" s="307">
        <f>IF('Historical DATA'!Q12="","",'Historical DATA'!Q12)</f>
        <v>54650259.919999994</v>
      </c>
      <c r="G34" s="308">
        <f>IF('Historical DATA'!R12="","",'Historical DATA'!R12)</f>
        <v>6876677200.6800003</v>
      </c>
      <c r="H34" s="309">
        <f>IF('Historical DATA'!S12="","",'Historical DATA'!S12)</f>
        <v>77732</v>
      </c>
      <c r="I34" s="1487">
        <f>IF('Historical DATA'!T12="","",'Historical DATA'!T12)</f>
        <v>703.06</v>
      </c>
      <c r="J34" s="310">
        <f>IF('Historical DATA'!U12="","",'Historical DATA'!U12)</f>
        <v>88466.49</v>
      </c>
      <c r="K34" s="315"/>
      <c r="L34" s="316">
        <f>IF('Historical DATA'!V12="","",'Historical DATA'!V12)</f>
        <v>3994833894</v>
      </c>
      <c r="M34" s="316">
        <f>IF('Historical DATA'!W12="","",'Historical DATA'!W12)</f>
        <v>0</v>
      </c>
      <c r="N34" s="316">
        <f>IF('Historical DATA'!X12="","",'Historical DATA'!X12)</f>
        <v>31497472</v>
      </c>
      <c r="O34" s="308">
        <f>IF('Historical DATA'!Y12="","",'Historical DATA'!Y12)</f>
        <v>3963336422</v>
      </c>
      <c r="P34" s="316">
        <f>IF('Historical DATA'!Z12="","",'Historical DATA'!Z12)</f>
        <v>40340</v>
      </c>
      <c r="Q34" s="316">
        <f>IF('Historical DATA'!AA12="","",'Historical DATA'!AA12)</f>
        <v>780.8</v>
      </c>
      <c r="R34" s="316">
        <f>IF('Historical DATA'!AB12="","",'Historical DATA'!AB12)</f>
        <v>98248.3</v>
      </c>
      <c r="S34" s="315"/>
      <c r="T34" s="1415">
        <f>IF('Historical DATA'!AC12="","",'Historical DATA'!AC12)</f>
        <v>575061115.20000005</v>
      </c>
      <c r="U34" s="307">
        <f>IF('Historical DATA'!AD12="","",'Historical DATA'!AD12)</f>
        <v>0</v>
      </c>
      <c r="V34" s="307">
        <f>IF('Historical DATA'!AE12="","",'Historical DATA'!AE12)</f>
        <v>4534073.28</v>
      </c>
      <c r="W34" s="308">
        <f>IF('Historical DATA'!AF12="","",'Historical DATA'!AF12)</f>
        <v>570527041.92000008</v>
      </c>
      <c r="X34" s="309">
        <f>IF('Historical DATA'!AG12="","",'Historical DATA'!AG12)</f>
        <v>5808</v>
      </c>
      <c r="Y34" s="1484">
        <f>IF('Historical DATA'!AH12="","",'Historical DATA'!AH12)</f>
        <v>98231.24000000002</v>
      </c>
      <c r="Z34" s="315"/>
      <c r="AA34" s="306">
        <f>IF('Historical DATA'!AI12="","",'Historical DATA'!AI12)</f>
        <v>300</v>
      </c>
      <c r="AB34" s="307">
        <f>IF('Historical DATA'!AJ12="","",'Historical DATA'!AJ12)</f>
        <v>0</v>
      </c>
      <c r="AC34" s="307">
        <f>IF('Historical DATA'!AK12="","",'Historical DATA'!AK12)</f>
        <v>0</v>
      </c>
      <c r="AD34" s="308">
        <f>IF('Historical DATA'!AL12="","",'Historical DATA'!AL12)</f>
        <v>300</v>
      </c>
      <c r="AE34" s="309">
        <f>IF('Historical DATA'!AM12="","",'Historical DATA'!AM12)</f>
        <v>2</v>
      </c>
      <c r="AF34" s="310">
        <f>IF('Historical DATA'!AN12="","",'Historical DATA'!AN12)</f>
        <v>150</v>
      </c>
    </row>
    <row r="35" spans="1:32" s="311" customFormat="1">
      <c r="A35" s="312">
        <f t="shared" si="0"/>
        <v>12</v>
      </c>
      <c r="B35" s="137">
        <f>IF('Historical DATA'!B13="","",'Historical DATA'!B13)</f>
        <v>45988</v>
      </c>
      <c r="C35" s="314"/>
      <c r="D35" s="316">
        <f>IF('Historical DATA'!O13="","",'Historical DATA'!O13)</f>
        <v>6999283884.2800007</v>
      </c>
      <c r="E35" s="307">
        <f>IF('Historical DATA'!P13="","",'Historical DATA'!P13)</f>
        <v>0</v>
      </c>
      <c r="F35" s="307">
        <f>IF('Historical DATA'!Q13="","",'Historical DATA'!Q13)</f>
        <v>67956423.680000007</v>
      </c>
      <c r="G35" s="308">
        <f>IF('Historical DATA'!R13="","",'Historical DATA'!R13)</f>
        <v>6931327460.6000004</v>
      </c>
      <c r="H35" s="309">
        <f>IF('Historical DATA'!S13="","",'Historical DATA'!S13)</f>
        <v>77732</v>
      </c>
      <c r="I35" s="1487">
        <f>IF('Historical DATA'!T13="","",'Historical DATA'!T13)</f>
        <v>874.24000000000012</v>
      </c>
      <c r="J35" s="310">
        <f>IF('Historical DATA'!U13="","",'Historical DATA'!U13)</f>
        <v>89169.55</v>
      </c>
      <c r="K35" s="315"/>
      <c r="L35" s="316">
        <f>IF('Historical DATA'!V13="","",'Historical DATA'!V13)</f>
        <v>4034000000</v>
      </c>
      <c r="M35" s="316">
        <f>IF('Historical DATA'!W13="","",'Historical DATA'!W13)</f>
        <v>0</v>
      </c>
      <c r="N35" s="316">
        <f>IF('Historical DATA'!X13="","",'Historical DATA'!X13)</f>
        <v>39166106</v>
      </c>
      <c r="O35" s="308">
        <f>IF('Historical DATA'!Y13="","",'Historical DATA'!Y13)</f>
        <v>3994833894</v>
      </c>
      <c r="P35" s="316">
        <f>IF('Historical DATA'!Z13="","",'Historical DATA'!Z13)</f>
        <v>40340</v>
      </c>
      <c r="Q35" s="316">
        <f>IF('Historical DATA'!AA13="","",'Historical DATA'!AA13)</f>
        <v>970.9</v>
      </c>
      <c r="R35" s="316">
        <f>IF('Historical DATA'!AB13="","",'Historical DATA'!AB13)</f>
        <v>99029.1</v>
      </c>
      <c r="S35" s="315"/>
      <c r="T35" s="1415">
        <f>IF('Historical DATA'!AC13="","",'Historical DATA'!AC13)</f>
        <v>580800000</v>
      </c>
      <c r="U35" s="307">
        <f>IF('Historical DATA'!AD13="","",'Historical DATA'!AD13)</f>
        <v>0</v>
      </c>
      <c r="V35" s="307">
        <f>IF('Historical DATA'!AE13="","",'Historical DATA'!AE13)</f>
        <v>5738884.7999999998</v>
      </c>
      <c r="W35" s="308">
        <f>IF('Historical DATA'!AF13="","",'Historical DATA'!AF13)</f>
        <v>575061115.20000005</v>
      </c>
      <c r="X35" s="309">
        <f>IF('Historical DATA'!AG13="","",'Historical DATA'!AG13)</f>
        <v>5808</v>
      </c>
      <c r="Y35" s="1484">
        <f>IF('Historical DATA'!AH13="","",'Historical DATA'!AH13)</f>
        <v>99011.900000000009</v>
      </c>
      <c r="Z35" s="315"/>
      <c r="AA35" s="306">
        <f>IF('Historical DATA'!AI13="","",'Historical DATA'!AI13)</f>
        <v>300</v>
      </c>
      <c r="AB35" s="307">
        <f>IF('Historical DATA'!AJ13="","",'Historical DATA'!AJ13)</f>
        <v>0</v>
      </c>
      <c r="AC35" s="307">
        <f>IF('Historical DATA'!AK13="","",'Historical DATA'!AK13)</f>
        <v>0</v>
      </c>
      <c r="AD35" s="308">
        <f>IF('Historical DATA'!AL13="","",'Historical DATA'!AL13)</f>
        <v>300</v>
      </c>
      <c r="AE35" s="309">
        <f>IF('Historical DATA'!AM13="","",'Historical DATA'!AM13)</f>
        <v>2</v>
      </c>
      <c r="AF35" s="310">
        <f>IF('Historical DATA'!AN13="","",'Historical DATA'!AN13)</f>
        <v>150</v>
      </c>
    </row>
    <row r="36" spans="1:32" s="311" customFormat="1">
      <c r="A36" s="312">
        <f t="shared" si="0"/>
        <v>11</v>
      </c>
      <c r="B36" s="137">
        <f>IF('Historical DATA'!B14="","",'Historical DATA'!B14)</f>
        <v>45957</v>
      </c>
      <c r="C36" s="314"/>
      <c r="D36" s="316">
        <f>IF('Historical DATA'!O14="","",'Historical DATA'!O14)</f>
        <v>7059232357.3200006</v>
      </c>
      <c r="E36" s="307">
        <f>IF('Historical DATA'!P14="","",'Historical DATA'!P14)</f>
        <v>0</v>
      </c>
      <c r="F36" s="307">
        <f>IF('Historical DATA'!Q14="","",'Historical DATA'!Q14)</f>
        <v>59948473.039999999</v>
      </c>
      <c r="G36" s="308">
        <f>IF('Historical DATA'!R14="","",'Historical DATA'!R14)</f>
        <v>6999283884.2800007</v>
      </c>
      <c r="H36" s="309">
        <f>IF('Historical DATA'!S14="","",'Historical DATA'!S14)</f>
        <v>77732</v>
      </c>
      <c r="I36" s="1487">
        <f>IF('Historical DATA'!T14="","",'Historical DATA'!T14)</f>
        <v>771.22</v>
      </c>
      <c r="J36" s="310">
        <f>IF('Historical DATA'!U14="","",'Historical DATA'!U14)</f>
        <v>90043.790000000008</v>
      </c>
      <c r="K36" s="315"/>
      <c r="L36" s="316">
        <f>IF('Historical DATA'!V14="","",'Historical DATA'!V14)</f>
        <v>0</v>
      </c>
      <c r="M36" s="316">
        <f>IF('Historical DATA'!W14="","",'Historical DATA'!W14)</f>
        <v>4034000000</v>
      </c>
      <c r="N36" s="316">
        <f>IF('Historical DATA'!X14="","",'Historical DATA'!X14)</f>
        <v>0</v>
      </c>
      <c r="O36" s="308">
        <f>IF('Historical DATA'!Y14="","",'Historical DATA'!Y14)</f>
        <v>4034000000</v>
      </c>
      <c r="P36" s="316">
        <f>IF('Historical DATA'!Z14="","",'Historical DATA'!Z14)</f>
        <v>40340</v>
      </c>
      <c r="Q36" s="316">
        <f>IF('Historical DATA'!AA14="","",'Historical DATA'!AA14)</f>
        <v>0</v>
      </c>
      <c r="R36" s="316">
        <f>IF('Historical DATA'!AB14="","",'Historical DATA'!AB14)</f>
        <v>100000</v>
      </c>
      <c r="S36" s="315"/>
      <c r="T36" s="1415">
        <f>IF('Historical DATA'!AC14="","",'Historical DATA'!AC14)</f>
        <v>371538582.36000001</v>
      </c>
      <c r="U36" s="307">
        <f>IF('Historical DATA'!AD14="","",'Historical DATA'!AD14)</f>
        <v>580800000</v>
      </c>
      <c r="V36" s="307">
        <f>IF('Historical DATA'!AE14="","",'Historical DATA'!AE14)</f>
        <v>371538582.36000001</v>
      </c>
      <c r="W36" s="308">
        <f>IF('Historical DATA'!AF14="","",'Historical DATA'!AF14)</f>
        <v>580800000</v>
      </c>
      <c r="X36" s="309">
        <f>IF('Historical DATA'!AG14="","",'Historical DATA'!AG14)</f>
        <v>5808</v>
      </c>
      <c r="Y36" s="1484">
        <f>IF('Historical DATA'!AH14="","",'Historical DATA'!AH14)</f>
        <v>100000</v>
      </c>
      <c r="Z36" s="315"/>
      <c r="AA36" s="306">
        <f>IF('Historical DATA'!AI14="","",'Historical DATA'!AI14)</f>
        <v>300</v>
      </c>
      <c r="AB36" s="307">
        <f>IF('Historical DATA'!AJ14="","",'Historical DATA'!AJ14)</f>
        <v>0</v>
      </c>
      <c r="AC36" s="307">
        <f>IF('Historical DATA'!AK14="","",'Historical DATA'!AK14)</f>
        <v>0</v>
      </c>
      <c r="AD36" s="308">
        <f>IF('Historical DATA'!AL14="","",'Historical DATA'!AL14)</f>
        <v>300</v>
      </c>
      <c r="AE36" s="309">
        <f>IF('Historical DATA'!AM14="","",'Historical DATA'!AM14)</f>
        <v>2</v>
      </c>
      <c r="AF36" s="310">
        <f>IF('Historical DATA'!AN14="","",'Historical DATA'!AN14)</f>
        <v>150</v>
      </c>
    </row>
    <row r="37" spans="1:32" s="311" customFormat="1">
      <c r="A37" s="312">
        <f t="shared" si="0"/>
        <v>10</v>
      </c>
      <c r="B37" s="137">
        <f>IF('Historical DATA'!B15="","",'Historical DATA'!B15)</f>
        <v>45929</v>
      </c>
      <c r="C37" s="314"/>
      <c r="D37" s="316">
        <f>IF('Historical DATA'!O15="","",'Historical DATA'!O15)</f>
        <v>7126332174.3600006</v>
      </c>
      <c r="E37" s="307">
        <f>IF('Historical DATA'!P15="","",'Historical DATA'!P15)</f>
        <v>0</v>
      </c>
      <c r="F37" s="307">
        <f>IF('Historical DATA'!Q15="","",'Historical DATA'!Q15)</f>
        <v>67099817.039999999</v>
      </c>
      <c r="G37" s="308">
        <f>IF('Historical DATA'!R15="","",'Historical DATA'!R15)</f>
        <v>7059232357.3200006</v>
      </c>
      <c r="H37" s="309">
        <f>IF('Historical DATA'!S15="","",'Historical DATA'!S15)</f>
        <v>77732</v>
      </c>
      <c r="I37" s="1487">
        <f>IF('Historical DATA'!T15="","",'Historical DATA'!T15)</f>
        <v>863.22</v>
      </c>
      <c r="J37" s="310">
        <f>IF('Historical DATA'!U15="","",'Historical DATA'!U15)</f>
        <v>90815.010000000009</v>
      </c>
      <c r="K37" s="315"/>
      <c r="L37" s="316" t="str">
        <f>IF('Historical DATA'!V15="","",'Historical DATA'!V15)</f>
        <v/>
      </c>
      <c r="M37" s="316" t="str">
        <f>IF('Historical DATA'!W15="","",'Historical DATA'!W15)</f>
        <v/>
      </c>
      <c r="N37" s="316" t="str">
        <f>IF('Historical DATA'!X15="","",'Historical DATA'!X15)</f>
        <v/>
      </c>
      <c r="O37" s="308" t="str">
        <f>IF('Historical DATA'!Y15="","",'Historical DATA'!Y15)</f>
        <v/>
      </c>
      <c r="P37" s="316" t="str">
        <f>IF('Historical DATA'!Z15="","",'Historical DATA'!Z15)</f>
        <v/>
      </c>
      <c r="Q37" s="316" t="str">
        <f>IF('Historical DATA'!AA15="","",'Historical DATA'!AA15)</f>
        <v/>
      </c>
      <c r="R37" s="316" t="str">
        <f>IF('Historical DATA'!AB15="","",'Historical DATA'!AB15)</f>
        <v/>
      </c>
      <c r="S37" s="315"/>
      <c r="T37" s="1415">
        <f>IF('Historical DATA'!AC15="","",'Historical DATA'!AC15)</f>
        <v>375070142.04000002</v>
      </c>
      <c r="U37" s="307">
        <f>IF('Historical DATA'!AD15="","",'Historical DATA'!AD15)</f>
        <v>0</v>
      </c>
      <c r="V37" s="307">
        <f>IF('Historical DATA'!AE15="","",'Historical DATA'!AE15)</f>
        <v>3531559.6799999997</v>
      </c>
      <c r="W37" s="308">
        <f>IF('Historical DATA'!AF15="","",'Historical DATA'!AF15)</f>
        <v>371538582.36000001</v>
      </c>
      <c r="X37" s="309">
        <f>IF('Historical DATA'!AG15="","",'Historical DATA'!AG15)</f>
        <v>4092</v>
      </c>
      <c r="Y37" s="1484">
        <f>IF('Historical DATA'!AH15="","",'Historical DATA'!AH15)</f>
        <v>90796.33</v>
      </c>
      <c r="Z37" s="315"/>
      <c r="AA37" s="306">
        <f>IF('Historical DATA'!AI15="","",'Historical DATA'!AI15)</f>
        <v>300</v>
      </c>
      <c r="AB37" s="307">
        <f>IF('Historical DATA'!AJ15="","",'Historical DATA'!AJ15)</f>
        <v>0</v>
      </c>
      <c r="AC37" s="307">
        <f>IF('Historical DATA'!AK15="","",'Historical DATA'!AK15)</f>
        <v>0</v>
      </c>
      <c r="AD37" s="308">
        <f>IF('Historical DATA'!AL15="","",'Historical DATA'!AL15)</f>
        <v>300</v>
      </c>
      <c r="AE37" s="309">
        <f>IF('Historical DATA'!AM15="","",'Historical DATA'!AM15)</f>
        <v>2</v>
      </c>
      <c r="AF37" s="310">
        <f>IF('Historical DATA'!AN15="","",'Historical DATA'!AN15)</f>
        <v>150</v>
      </c>
    </row>
    <row r="38" spans="1:32" s="311" customFormat="1">
      <c r="A38" s="312">
        <f t="shared" si="0"/>
        <v>9</v>
      </c>
      <c r="B38" s="137">
        <f>IF('Historical DATA'!B16="","",'Historical DATA'!B16)</f>
        <v>45896</v>
      </c>
      <c r="C38" s="314"/>
      <c r="D38" s="316">
        <f>IF('Historical DATA'!O16="","",'Historical DATA'!O16)</f>
        <v>7191505015.1200008</v>
      </c>
      <c r="E38" s="307">
        <f>IF('Historical DATA'!P16="","",'Historical DATA'!P16)</f>
        <v>0</v>
      </c>
      <c r="F38" s="307">
        <f>IF('Historical DATA'!Q16="","",'Historical DATA'!Q16)</f>
        <v>65172840.759999998</v>
      </c>
      <c r="G38" s="308">
        <f>IF('Historical DATA'!R16="","",'Historical DATA'!R16)</f>
        <v>7126332174.3600006</v>
      </c>
      <c r="H38" s="309">
        <f>IF('Historical DATA'!S16="","",'Historical DATA'!S16)</f>
        <v>77732</v>
      </c>
      <c r="I38" s="1487">
        <f>IF('Historical DATA'!T16="","",'Historical DATA'!T16)</f>
        <v>838.43</v>
      </c>
      <c r="J38" s="310">
        <f>IF('Historical DATA'!U16="","",'Historical DATA'!U16)</f>
        <v>91678.23000000001</v>
      </c>
      <c r="K38" s="315"/>
      <c r="L38" s="316" t="str">
        <f>IF('Historical DATA'!V16="","",'Historical DATA'!V16)</f>
        <v/>
      </c>
      <c r="M38" s="316" t="str">
        <f>IF('Historical DATA'!W16="","",'Historical DATA'!W16)</f>
        <v/>
      </c>
      <c r="N38" s="316" t="str">
        <f>IF('Historical DATA'!X16="","",'Historical DATA'!X16)</f>
        <v/>
      </c>
      <c r="O38" s="308" t="str">
        <f>IF('Historical DATA'!Y16="","",'Historical DATA'!Y16)</f>
        <v/>
      </c>
      <c r="P38" s="316" t="str">
        <f>IF('Historical DATA'!Z16="","",'Historical DATA'!Z16)</f>
        <v/>
      </c>
      <c r="Q38" s="316" t="str">
        <f>IF('Historical DATA'!AA16="","",'Historical DATA'!AA16)</f>
        <v/>
      </c>
      <c r="R38" s="316" t="str">
        <f>IF('Historical DATA'!AB16="","",'Historical DATA'!AB16)</f>
        <v/>
      </c>
      <c r="S38" s="315"/>
      <c r="T38" s="1415">
        <f>IF('Historical DATA'!AC16="","",'Historical DATA'!AC16)</f>
        <v>378500261.04000002</v>
      </c>
      <c r="U38" s="307">
        <f>IF('Historical DATA'!AD16="","",'Historical DATA'!AD16)</f>
        <v>0</v>
      </c>
      <c r="V38" s="307">
        <f>IF('Historical DATA'!AE16="","",'Historical DATA'!AE16)</f>
        <v>3430119</v>
      </c>
      <c r="W38" s="308">
        <f>IF('Historical DATA'!AF16="","",'Historical DATA'!AF16)</f>
        <v>375070142.04000002</v>
      </c>
      <c r="X38" s="309">
        <f>IF('Historical DATA'!AG16="","",'Historical DATA'!AG16)</f>
        <v>4092</v>
      </c>
      <c r="Y38" s="1484">
        <f>IF('Historical DATA'!AH16="","",'Historical DATA'!AH16)</f>
        <v>91659.37000000001</v>
      </c>
      <c r="Z38" s="315"/>
      <c r="AA38" s="306">
        <f>IF('Historical DATA'!AI16="","",'Historical DATA'!AI16)</f>
        <v>300</v>
      </c>
      <c r="AB38" s="307">
        <f>IF('Historical DATA'!AJ16="","",'Historical DATA'!AJ16)</f>
        <v>0</v>
      </c>
      <c r="AC38" s="307">
        <f>IF('Historical DATA'!AK16="","",'Historical DATA'!AK16)</f>
        <v>0</v>
      </c>
      <c r="AD38" s="308">
        <f>IF('Historical DATA'!AL16="","",'Historical DATA'!AL16)</f>
        <v>300</v>
      </c>
      <c r="AE38" s="309">
        <f>IF('Historical DATA'!AM16="","",'Historical DATA'!AM16)</f>
        <v>2</v>
      </c>
      <c r="AF38" s="310">
        <f>IF('Historical DATA'!AN16="","",'Historical DATA'!AN16)</f>
        <v>150</v>
      </c>
    </row>
    <row r="39" spans="1:32" s="311" customFormat="1">
      <c r="A39" s="312">
        <f t="shared" si="0"/>
        <v>8</v>
      </c>
      <c r="B39" s="137">
        <f>IF('Historical DATA'!B17="","",'Historical DATA'!B17)</f>
        <v>45866</v>
      </c>
      <c r="C39" s="314"/>
      <c r="D39" s="316">
        <f>IF('Historical DATA'!O17="","",'Historical DATA'!O17)</f>
        <v>7253417775.8000011</v>
      </c>
      <c r="E39" s="307">
        <f>IF('Historical DATA'!P17="","",'Historical DATA'!P17)</f>
        <v>0</v>
      </c>
      <c r="F39" s="307">
        <f>IF('Historical DATA'!Q17="","",'Historical DATA'!Q17)</f>
        <v>61912760.68</v>
      </c>
      <c r="G39" s="308">
        <f>IF('Historical DATA'!R17="","",'Historical DATA'!R17)</f>
        <v>7191505015.1200008</v>
      </c>
      <c r="H39" s="309">
        <f>IF('Historical DATA'!S17="","",'Historical DATA'!S17)</f>
        <v>77732</v>
      </c>
      <c r="I39" s="1487">
        <f>IF('Historical DATA'!T17="","",'Historical DATA'!T17)</f>
        <v>796.49</v>
      </c>
      <c r="J39" s="310">
        <f>IF('Historical DATA'!U17="","",'Historical DATA'!U17)</f>
        <v>92516.660000000018</v>
      </c>
      <c r="K39" s="315"/>
      <c r="L39" s="316" t="str">
        <f>IF('Historical DATA'!V17="","",'Historical DATA'!V17)</f>
        <v/>
      </c>
      <c r="M39" s="316" t="str">
        <f>IF('Historical DATA'!W17="","",'Historical DATA'!W17)</f>
        <v/>
      </c>
      <c r="N39" s="316" t="str">
        <f>IF('Historical DATA'!X17="","",'Historical DATA'!X17)</f>
        <v/>
      </c>
      <c r="O39" s="308" t="str">
        <f>IF('Historical DATA'!Y17="","",'Historical DATA'!Y17)</f>
        <v/>
      </c>
      <c r="P39" s="316" t="str">
        <f>IF('Historical DATA'!Z17="","",'Historical DATA'!Z17)</f>
        <v/>
      </c>
      <c r="Q39" s="316" t="str">
        <f>IF('Historical DATA'!AA17="","",'Historical DATA'!AA17)</f>
        <v/>
      </c>
      <c r="R39" s="316" t="str">
        <f>IF('Historical DATA'!AB17="","",'Historical DATA'!AB17)</f>
        <v/>
      </c>
      <c r="S39" s="315"/>
      <c r="T39" s="1415">
        <f>IF('Historical DATA'!AC17="","",'Historical DATA'!AC17)</f>
        <v>381758802.48000002</v>
      </c>
      <c r="U39" s="307">
        <f>IF('Historical DATA'!AD17="","",'Historical DATA'!AD17)</f>
        <v>0</v>
      </c>
      <c r="V39" s="307">
        <f>IF('Historical DATA'!AE17="","",'Historical DATA'!AE17)</f>
        <v>3258541.4400000004</v>
      </c>
      <c r="W39" s="308">
        <f>IF('Historical DATA'!AF17="","",'Historical DATA'!AF17)</f>
        <v>378500261.04000002</v>
      </c>
      <c r="X39" s="309">
        <f>IF('Historical DATA'!AG17="","",'Historical DATA'!AG17)</f>
        <v>4092</v>
      </c>
      <c r="Y39" s="1484">
        <f>IF('Historical DATA'!AH17="","",'Historical DATA'!AH17)</f>
        <v>92497.62000000001</v>
      </c>
      <c r="Z39" s="315"/>
      <c r="AA39" s="306">
        <f>IF('Historical DATA'!AI17="","",'Historical DATA'!AI17)</f>
        <v>300</v>
      </c>
      <c r="AB39" s="307">
        <f>IF('Historical DATA'!AJ17="","",'Historical DATA'!AJ17)</f>
        <v>0</v>
      </c>
      <c r="AC39" s="307">
        <f>IF('Historical DATA'!AK17="","",'Historical DATA'!AK17)</f>
        <v>0</v>
      </c>
      <c r="AD39" s="308">
        <f>IF('Historical DATA'!AL17="","",'Historical DATA'!AL17)</f>
        <v>300</v>
      </c>
      <c r="AE39" s="309">
        <f>IF('Historical DATA'!AM17="","",'Historical DATA'!AM17)</f>
        <v>2</v>
      </c>
      <c r="AF39" s="310">
        <f>IF('Historical DATA'!AN17="","",'Historical DATA'!AN17)</f>
        <v>150</v>
      </c>
    </row>
    <row r="40" spans="1:32" s="311" customFormat="1">
      <c r="A40" s="312">
        <f t="shared" si="0"/>
        <v>7</v>
      </c>
      <c r="B40" s="137">
        <f>IF('Historical DATA'!B18="","",'Historical DATA'!B18)</f>
        <v>45835</v>
      </c>
      <c r="C40" s="314"/>
      <c r="D40" s="316">
        <f>IF('Historical DATA'!O18="","",'Historical DATA'!O18)</f>
        <v>7315831130.5600014</v>
      </c>
      <c r="E40" s="307">
        <f>IF('Historical DATA'!P18="","",'Historical DATA'!P18)</f>
        <v>0</v>
      </c>
      <c r="F40" s="307">
        <f>IF('Historical DATA'!Q18="","",'Historical DATA'!Q18)</f>
        <v>62413354.759999998</v>
      </c>
      <c r="G40" s="308">
        <f>IF('Historical DATA'!R18="","",'Historical DATA'!R18)</f>
        <v>7253417775.8000011</v>
      </c>
      <c r="H40" s="309">
        <f>IF('Historical DATA'!S18="","",'Historical DATA'!S18)</f>
        <v>77732</v>
      </c>
      <c r="I40" s="1487">
        <f>IF('Historical DATA'!T18="","",'Historical DATA'!T18)</f>
        <v>802.93</v>
      </c>
      <c r="J40" s="310">
        <f>IF('Historical DATA'!U18="","",'Historical DATA'!U18)</f>
        <v>93313.150000000009</v>
      </c>
      <c r="K40" s="315"/>
      <c r="L40" s="316" t="str">
        <f>IF('Historical DATA'!V18="","",'Historical DATA'!V18)</f>
        <v/>
      </c>
      <c r="M40" s="316" t="str">
        <f>IF('Historical DATA'!W18="","",'Historical DATA'!W18)</f>
        <v/>
      </c>
      <c r="N40" s="316" t="str">
        <f>IF('Historical DATA'!X18="","",'Historical DATA'!X18)</f>
        <v/>
      </c>
      <c r="O40" s="308" t="str">
        <f>IF('Historical DATA'!Y18="","",'Historical DATA'!Y18)</f>
        <v/>
      </c>
      <c r="P40" s="316" t="str">
        <f>IF('Historical DATA'!Z18="","",'Historical DATA'!Z18)</f>
        <v/>
      </c>
      <c r="Q40" s="316" t="str">
        <f>IF('Historical DATA'!AA18="","",'Historical DATA'!AA18)</f>
        <v/>
      </c>
      <c r="R40" s="316" t="str">
        <f>IF('Historical DATA'!AB18="","",'Historical DATA'!AB18)</f>
        <v/>
      </c>
      <c r="S40" s="315"/>
      <c r="T40" s="1415">
        <f>IF('Historical DATA'!AC18="","",'Historical DATA'!AC18)</f>
        <v>385043737.31999999</v>
      </c>
      <c r="U40" s="307">
        <f>IF('Historical DATA'!AD18="","",'Historical DATA'!AD18)</f>
        <v>0</v>
      </c>
      <c r="V40" s="307">
        <f>IF('Historical DATA'!AE18="","",'Historical DATA'!AE18)</f>
        <v>3284934.84</v>
      </c>
      <c r="W40" s="308">
        <f>IF('Historical DATA'!AF18="","",'Historical DATA'!AF18)</f>
        <v>381758802.48000002</v>
      </c>
      <c r="X40" s="309">
        <f>IF('Historical DATA'!AG18="","",'Historical DATA'!AG18)</f>
        <v>4092</v>
      </c>
      <c r="Y40" s="1484">
        <f>IF('Historical DATA'!AH18="","",'Historical DATA'!AH18)</f>
        <v>93293.94</v>
      </c>
      <c r="Z40" s="315"/>
      <c r="AA40" s="306">
        <f>IF('Historical DATA'!AI18="","",'Historical DATA'!AI18)</f>
        <v>300</v>
      </c>
      <c r="AB40" s="307">
        <f>IF('Historical DATA'!AJ18="","",'Historical DATA'!AJ18)</f>
        <v>0</v>
      </c>
      <c r="AC40" s="307">
        <f>IF('Historical DATA'!AK18="","",'Historical DATA'!AK18)</f>
        <v>0</v>
      </c>
      <c r="AD40" s="308">
        <f>IF('Historical DATA'!AL18="","",'Historical DATA'!AL18)</f>
        <v>300</v>
      </c>
      <c r="AE40" s="309">
        <f>IF('Historical DATA'!AM18="","",'Historical DATA'!AM18)</f>
        <v>2</v>
      </c>
      <c r="AF40" s="310">
        <f>IF('Historical DATA'!AN18="","",'Historical DATA'!AN18)</f>
        <v>150</v>
      </c>
    </row>
    <row r="41" spans="1:32" s="311" customFormat="1">
      <c r="A41" s="312">
        <f t="shared" si="0"/>
        <v>6</v>
      </c>
      <c r="B41" s="137">
        <f>IF('Historical DATA'!B19="","",'Historical DATA'!B19)</f>
        <v>45804</v>
      </c>
      <c r="C41" s="314"/>
      <c r="D41" s="316">
        <f>IF('Historical DATA'!O19="","",'Historical DATA'!O19)</f>
        <v>7374455827.6400013</v>
      </c>
      <c r="E41" s="307">
        <f>IF('Historical DATA'!P19="","",'Historical DATA'!P19)</f>
        <v>0</v>
      </c>
      <c r="F41" s="307">
        <f>IF('Historical DATA'!Q19="","",'Historical DATA'!Q19)</f>
        <v>58624697.080000006</v>
      </c>
      <c r="G41" s="308">
        <f>IF('Historical DATA'!R19="","",'Historical DATA'!R19)</f>
        <v>7315831130.5600014</v>
      </c>
      <c r="H41" s="309">
        <f>IF('Historical DATA'!S19="","",'Historical DATA'!S19)</f>
        <v>77732</v>
      </c>
      <c r="I41" s="1487">
        <f>IF('Historical DATA'!T19="","",'Historical DATA'!T19)</f>
        <v>754.19</v>
      </c>
      <c r="J41" s="310">
        <f>IF('Historical DATA'!U19="","",'Historical DATA'!U19)</f>
        <v>94116.080000000016</v>
      </c>
      <c r="K41" s="315"/>
      <c r="L41" s="316" t="str">
        <f>IF('Historical DATA'!V19="","",'Historical DATA'!V19)</f>
        <v/>
      </c>
      <c r="M41" s="316" t="str">
        <f>IF('Historical DATA'!W19="","",'Historical DATA'!W19)</f>
        <v/>
      </c>
      <c r="N41" s="316" t="str">
        <f>IF('Historical DATA'!X19="","",'Historical DATA'!X19)</f>
        <v/>
      </c>
      <c r="O41" s="308" t="str">
        <f>IF('Historical DATA'!Y19="","",'Historical DATA'!Y19)</f>
        <v/>
      </c>
      <c r="P41" s="316" t="str">
        <f>IF('Historical DATA'!Z19="","",'Historical DATA'!Z19)</f>
        <v/>
      </c>
      <c r="Q41" s="316" t="str">
        <f>IF('Historical DATA'!AA19="","",'Historical DATA'!AA19)</f>
        <v/>
      </c>
      <c r="R41" s="316" t="str">
        <f>IF('Historical DATA'!AB19="","",'Historical DATA'!AB19)</f>
        <v/>
      </c>
      <c r="S41" s="315"/>
      <c r="T41" s="1415">
        <f>IF('Historical DATA'!AC19="","",'Historical DATA'!AC19)</f>
        <v>388129228.07999998</v>
      </c>
      <c r="U41" s="307">
        <f>IF('Historical DATA'!AD19="","",'Historical DATA'!AD19)</f>
        <v>0</v>
      </c>
      <c r="V41" s="307">
        <f>IF('Historical DATA'!AE19="","",'Historical DATA'!AE19)</f>
        <v>3085490.76</v>
      </c>
      <c r="W41" s="308">
        <f>IF('Historical DATA'!AF19="","",'Historical DATA'!AF19)</f>
        <v>385043737.31999999</v>
      </c>
      <c r="X41" s="309">
        <f>IF('Historical DATA'!AG19="","",'Historical DATA'!AG19)</f>
        <v>4092</v>
      </c>
      <c r="Y41" s="1484">
        <f>IF('Historical DATA'!AH19="","",'Historical DATA'!AH19)</f>
        <v>94096.709999999992</v>
      </c>
      <c r="Z41" s="315"/>
      <c r="AA41" s="306">
        <f>IF('Historical DATA'!AI19="","",'Historical DATA'!AI19)</f>
        <v>300</v>
      </c>
      <c r="AB41" s="307">
        <f>IF('Historical DATA'!AJ19="","",'Historical DATA'!AJ19)</f>
        <v>0</v>
      </c>
      <c r="AC41" s="307">
        <f>IF('Historical DATA'!AK19="","",'Historical DATA'!AK19)</f>
        <v>0</v>
      </c>
      <c r="AD41" s="308">
        <f>IF('Historical DATA'!AL19="","",'Historical DATA'!AL19)</f>
        <v>300</v>
      </c>
      <c r="AE41" s="309">
        <f>IF('Historical DATA'!AM19="","",'Historical DATA'!AM19)</f>
        <v>2</v>
      </c>
      <c r="AF41" s="310">
        <f>IF('Historical DATA'!AN19="","",'Historical DATA'!AN19)</f>
        <v>150</v>
      </c>
    </row>
    <row r="42" spans="1:32" s="311" customFormat="1">
      <c r="A42" s="312">
        <f t="shared" si="0"/>
        <v>5</v>
      </c>
      <c r="B42" s="137">
        <f>IF('Historical DATA'!B20="","",'Historical DATA'!B20)</f>
        <v>45775</v>
      </c>
      <c r="C42" s="314"/>
      <c r="D42" s="316">
        <f>IF('Historical DATA'!O20="","",'Historical DATA'!O20)</f>
        <v>7430749342.0400009</v>
      </c>
      <c r="E42" s="307">
        <f>IF('Historical DATA'!P20="","",'Historical DATA'!P20)</f>
        <v>0</v>
      </c>
      <c r="F42" s="307">
        <f>IF('Historical DATA'!Q20="","",'Historical DATA'!Q20)</f>
        <v>56293514.400000006</v>
      </c>
      <c r="G42" s="308">
        <f>IF('Historical DATA'!R20="","",'Historical DATA'!R20)</f>
        <v>7374455827.6400013</v>
      </c>
      <c r="H42" s="309">
        <f>IF('Historical DATA'!S20="","",'Historical DATA'!S20)</f>
        <v>77732</v>
      </c>
      <c r="I42" s="1487">
        <f>IF('Historical DATA'!T20="","",'Historical DATA'!T20)</f>
        <v>724.2</v>
      </c>
      <c r="J42" s="310">
        <f>IF('Historical DATA'!U20="","",'Historical DATA'!U20)</f>
        <v>94870.270000000019</v>
      </c>
      <c r="K42" s="315"/>
      <c r="L42" s="316" t="str">
        <f>IF('Historical DATA'!V20="","",'Historical DATA'!V20)</f>
        <v/>
      </c>
      <c r="M42" s="316" t="str">
        <f>IF('Historical DATA'!W20="","",'Historical DATA'!W20)</f>
        <v/>
      </c>
      <c r="N42" s="316" t="str">
        <f>IF('Historical DATA'!X20="","",'Historical DATA'!X20)</f>
        <v/>
      </c>
      <c r="O42" s="308" t="str">
        <f>IF('Historical DATA'!Y20="","",'Historical DATA'!Y20)</f>
        <v/>
      </c>
      <c r="P42" s="316" t="str">
        <f>IF('Historical DATA'!Z20="","",'Historical DATA'!Z20)</f>
        <v/>
      </c>
      <c r="Q42" s="316" t="str">
        <f>IF('Historical DATA'!AA20="","",'Historical DATA'!AA20)</f>
        <v/>
      </c>
      <c r="R42" s="316" t="str">
        <f>IF('Historical DATA'!AB20="","",'Historical DATA'!AB20)</f>
        <v/>
      </c>
      <c r="S42" s="315"/>
      <c r="T42" s="1415">
        <f>IF('Historical DATA'!AC20="","",'Historical DATA'!AC20)</f>
        <v>391092040.68000001</v>
      </c>
      <c r="U42" s="307">
        <f>IF('Historical DATA'!AD20="","",'Historical DATA'!AD20)</f>
        <v>0</v>
      </c>
      <c r="V42" s="307">
        <f>IF('Historical DATA'!AE20="","",'Historical DATA'!AE20)</f>
        <v>2962812.5999999996</v>
      </c>
      <c r="W42" s="308">
        <f>IF('Historical DATA'!AF20="","",'Historical DATA'!AF20)</f>
        <v>388129228.07999998</v>
      </c>
      <c r="X42" s="309">
        <f>IF('Historical DATA'!AG20="","",'Historical DATA'!AG20)</f>
        <v>4092</v>
      </c>
      <c r="Y42" s="1484">
        <f>IF('Historical DATA'!AH20="","",'Historical DATA'!AH20)</f>
        <v>94850.739999999991</v>
      </c>
      <c r="Z42" s="315"/>
      <c r="AA42" s="306">
        <f>IF('Historical DATA'!AI20="","",'Historical DATA'!AI20)</f>
        <v>300</v>
      </c>
      <c r="AB42" s="307">
        <f>IF('Historical DATA'!AJ20="","",'Historical DATA'!AJ20)</f>
        <v>0</v>
      </c>
      <c r="AC42" s="307">
        <f>IF('Historical DATA'!AK20="","",'Historical DATA'!AK20)</f>
        <v>0</v>
      </c>
      <c r="AD42" s="308">
        <f>IF('Historical DATA'!AL20="","",'Historical DATA'!AL20)</f>
        <v>300</v>
      </c>
      <c r="AE42" s="309">
        <f>IF('Historical DATA'!AM20="","",'Historical DATA'!AM20)</f>
        <v>2</v>
      </c>
      <c r="AF42" s="310">
        <f>IF('Historical DATA'!AN20="","",'Historical DATA'!AN20)</f>
        <v>150</v>
      </c>
    </row>
    <row r="43" spans="1:32" s="311" customFormat="1">
      <c r="A43" s="312">
        <f t="shared" si="0"/>
        <v>4</v>
      </c>
      <c r="B43" s="137">
        <f>IF('Historical DATA'!B21="","",'Historical DATA'!B21)</f>
        <v>45743</v>
      </c>
      <c r="C43" s="314"/>
      <c r="D43" s="316">
        <f>IF('Historical DATA'!O21="","",'Historical DATA'!O21)</f>
        <v>7487993518.8000011</v>
      </c>
      <c r="E43" s="307">
        <f>IF('Historical DATA'!P21="","",'Historical DATA'!P21)</f>
        <v>0</v>
      </c>
      <c r="F43" s="307">
        <f>IF('Historical DATA'!Q21="","",'Historical DATA'!Q21)</f>
        <v>57244176.759999998</v>
      </c>
      <c r="G43" s="308">
        <f>IF('Historical DATA'!R21="","",'Historical DATA'!R21)</f>
        <v>7430749342.0400009</v>
      </c>
      <c r="H43" s="309">
        <f>IF('Historical DATA'!S21="","",'Historical DATA'!S21)</f>
        <v>77732</v>
      </c>
      <c r="I43" s="1487">
        <f>IF('Historical DATA'!T21="","",'Historical DATA'!T21)</f>
        <v>736.43</v>
      </c>
      <c r="J43" s="310">
        <f>IF('Historical DATA'!U21="","",'Historical DATA'!U21)</f>
        <v>95594.470000000016</v>
      </c>
      <c r="K43" s="315"/>
      <c r="L43" s="316" t="str">
        <f>IF('Historical DATA'!V21="","",'Historical DATA'!V21)</f>
        <v/>
      </c>
      <c r="M43" s="316" t="str">
        <f>IF('Historical DATA'!W21="","",'Historical DATA'!W21)</f>
        <v/>
      </c>
      <c r="N43" s="316" t="str">
        <f>IF('Historical DATA'!X21="","",'Historical DATA'!X21)</f>
        <v/>
      </c>
      <c r="O43" s="308" t="str">
        <f>IF('Historical DATA'!Y21="","",'Historical DATA'!Y21)</f>
        <v/>
      </c>
      <c r="P43" s="316" t="str">
        <f>IF('Historical DATA'!Z21="","",'Historical DATA'!Z21)</f>
        <v/>
      </c>
      <c r="Q43" s="316" t="str">
        <f>IF('Historical DATA'!AA21="","",'Historical DATA'!AA21)</f>
        <v/>
      </c>
      <c r="R43" s="316" t="str">
        <f>IF('Historical DATA'!AB21="","",'Historical DATA'!AB21)</f>
        <v/>
      </c>
      <c r="S43" s="315"/>
      <c r="T43" s="1415">
        <f>IF('Historical DATA'!AC21="","",'Historical DATA'!AC21)</f>
        <v>394104898.44</v>
      </c>
      <c r="U43" s="307">
        <f>IF('Historical DATA'!AD21="","",'Historical DATA'!AD21)</f>
        <v>0</v>
      </c>
      <c r="V43" s="307">
        <f>IF('Historical DATA'!AE21="","",'Historical DATA'!AE21)</f>
        <v>3012857.76</v>
      </c>
      <c r="W43" s="308">
        <f>IF('Historical DATA'!AF21="","",'Historical DATA'!AF21)</f>
        <v>391092040.68000001</v>
      </c>
      <c r="X43" s="309">
        <f>IF('Historical DATA'!AG21="","",'Historical DATA'!AG21)</f>
        <v>4092</v>
      </c>
      <c r="Y43" s="1484">
        <f>IF('Historical DATA'!AH21="","",'Historical DATA'!AH21)</f>
        <v>95574.790000000008</v>
      </c>
      <c r="Z43" s="315"/>
      <c r="AA43" s="306">
        <f>IF('Historical DATA'!AI21="","",'Historical DATA'!AI21)</f>
        <v>300</v>
      </c>
      <c r="AB43" s="307">
        <f>IF('Historical DATA'!AJ21="","",'Historical DATA'!AJ21)</f>
        <v>0</v>
      </c>
      <c r="AC43" s="307">
        <f>IF('Historical DATA'!AK21="","",'Historical DATA'!AK21)</f>
        <v>0</v>
      </c>
      <c r="AD43" s="308">
        <f>IF('Historical DATA'!AL21="","",'Historical DATA'!AL21)</f>
        <v>300</v>
      </c>
      <c r="AE43" s="309">
        <f>IF('Historical DATA'!AM21="","",'Historical DATA'!AM21)</f>
        <v>2</v>
      </c>
      <c r="AF43" s="310">
        <f>IF('Historical DATA'!AN21="","",'Historical DATA'!AN21)</f>
        <v>150</v>
      </c>
    </row>
    <row r="44" spans="1:32" s="311" customFormat="1">
      <c r="A44" s="312">
        <f t="shared" si="0"/>
        <v>3</v>
      </c>
      <c r="B44" s="137">
        <f>IF('Historical DATA'!B22="","",'Historical DATA'!B22)</f>
        <v>45715</v>
      </c>
      <c r="C44" s="314"/>
      <c r="D44" s="316">
        <f>IF('Historical DATA'!O22="","",'Historical DATA'!O22)</f>
        <v>7545120320.2400007</v>
      </c>
      <c r="E44" s="307">
        <f>IF('Historical DATA'!P22="","",'Historical DATA'!P22)</f>
        <v>0</v>
      </c>
      <c r="F44" s="307">
        <f>IF('Historical DATA'!Q22="","",'Historical DATA'!Q22)</f>
        <v>57126801.439999998</v>
      </c>
      <c r="G44" s="308">
        <f>IF('Historical DATA'!R22="","",'Historical DATA'!R22)</f>
        <v>7487993518.8000011</v>
      </c>
      <c r="H44" s="309">
        <f>IF('Historical DATA'!S22="","",'Historical DATA'!S22)</f>
        <v>77732</v>
      </c>
      <c r="I44" s="1487">
        <f>IF('Historical DATA'!T22="","",'Historical DATA'!T22)</f>
        <v>734.92</v>
      </c>
      <c r="J44" s="310">
        <f>IF('Historical DATA'!U22="","",'Historical DATA'!U22)</f>
        <v>96330.900000000009</v>
      </c>
      <c r="K44" s="315"/>
      <c r="L44" s="316" t="str">
        <f>IF('Historical DATA'!V22="","",'Historical DATA'!V22)</f>
        <v/>
      </c>
      <c r="M44" s="316" t="str">
        <f>IF('Historical DATA'!W22="","",'Historical DATA'!W22)</f>
        <v/>
      </c>
      <c r="N44" s="316" t="str">
        <f>IF('Historical DATA'!X22="","",'Historical DATA'!X22)</f>
        <v/>
      </c>
      <c r="O44" s="308" t="str">
        <f>IF('Historical DATA'!Y22="","",'Historical DATA'!Y22)</f>
        <v/>
      </c>
      <c r="P44" s="316" t="str">
        <f>IF('Historical DATA'!Z22="","",'Historical DATA'!Z22)</f>
        <v/>
      </c>
      <c r="Q44" s="316" t="str">
        <f>IF('Historical DATA'!AA22="","",'Historical DATA'!AA22)</f>
        <v/>
      </c>
      <c r="R44" s="316" t="str">
        <f>IF('Historical DATA'!AB22="","",'Historical DATA'!AB22)</f>
        <v/>
      </c>
      <c r="S44" s="315"/>
      <c r="T44" s="1415">
        <f>IF('Historical DATA'!AC22="","",'Historical DATA'!AC22)</f>
        <v>397111618.19999999</v>
      </c>
      <c r="U44" s="307">
        <f>IF('Historical DATA'!AD22="","",'Historical DATA'!AD22)</f>
        <v>0</v>
      </c>
      <c r="V44" s="307">
        <f>IF('Historical DATA'!AE22="","",'Historical DATA'!AE22)</f>
        <v>3006719.76</v>
      </c>
      <c r="W44" s="308">
        <f>IF('Historical DATA'!AF22="","",'Historical DATA'!AF22)</f>
        <v>394104898.44</v>
      </c>
      <c r="X44" s="309">
        <f>IF('Historical DATA'!AG22="","",'Historical DATA'!AG22)</f>
        <v>4092</v>
      </c>
      <c r="Y44" s="1484">
        <f>IF('Historical DATA'!AH22="","",'Historical DATA'!AH22)</f>
        <v>96311.069999999992</v>
      </c>
      <c r="Z44" s="315"/>
      <c r="AA44" s="306">
        <f>IF('Historical DATA'!AI22="","",'Historical DATA'!AI22)</f>
        <v>300</v>
      </c>
      <c r="AB44" s="307">
        <f>IF('Historical DATA'!AJ22="","",'Historical DATA'!AJ22)</f>
        <v>0</v>
      </c>
      <c r="AC44" s="307">
        <f>IF('Historical DATA'!AK22="","",'Historical DATA'!AK22)</f>
        <v>0</v>
      </c>
      <c r="AD44" s="308">
        <f>IF('Historical DATA'!AL22="","",'Historical DATA'!AL22)</f>
        <v>300</v>
      </c>
      <c r="AE44" s="309">
        <f>IF('Historical DATA'!AM22="","",'Historical DATA'!AM22)</f>
        <v>2</v>
      </c>
      <c r="AF44" s="310">
        <f>IF('Historical DATA'!AN22="","",'Historical DATA'!AN22)</f>
        <v>150</v>
      </c>
    </row>
    <row r="45" spans="1:32" s="296" customFormat="1">
      <c r="A45" s="312">
        <f t="shared" si="0"/>
        <v>2</v>
      </c>
      <c r="B45" s="137">
        <f>IF('Historical DATA'!B23="","",'Historical DATA'!B23)</f>
        <v>45684</v>
      </c>
      <c r="C45" s="314"/>
      <c r="D45" s="316">
        <f>IF('Historical DATA'!O23="","",'Historical DATA'!O23)</f>
        <v>7659544933.5200005</v>
      </c>
      <c r="E45" s="307">
        <f>IF('Historical DATA'!P23="","",'Historical DATA'!P23)</f>
        <v>0</v>
      </c>
      <c r="F45" s="307">
        <f>IF('Historical DATA'!Q23="","",'Historical DATA'!Q23)</f>
        <v>114424613.28</v>
      </c>
      <c r="G45" s="308">
        <f>IF('Historical DATA'!R23="","",'Historical DATA'!R23)</f>
        <v>7545120320.2400007</v>
      </c>
      <c r="H45" s="309">
        <f>IF('Historical DATA'!S23="","",'Historical DATA'!S23)</f>
        <v>77732</v>
      </c>
      <c r="I45" s="1487">
        <f>IF('Historical DATA'!T23="","",'Historical DATA'!T23)</f>
        <v>1472.04</v>
      </c>
      <c r="J45" s="310">
        <f>IF('Historical DATA'!U23="","",'Historical DATA'!U23)</f>
        <v>97065.82</v>
      </c>
      <c r="K45" s="315"/>
      <c r="L45" s="316" t="str">
        <f>IF('Historical DATA'!V23="","",'Historical DATA'!V23)</f>
        <v/>
      </c>
      <c r="M45" s="316" t="str">
        <f>IF('Historical DATA'!W23="","",'Historical DATA'!W23)</f>
        <v/>
      </c>
      <c r="N45" s="316" t="str">
        <f>IF('Historical DATA'!X23="","",'Historical DATA'!X23)</f>
        <v/>
      </c>
      <c r="O45" s="308" t="str">
        <f>IF('Historical DATA'!Y23="","",'Historical DATA'!Y23)</f>
        <v/>
      </c>
      <c r="P45" s="316" t="str">
        <f>IF('Historical DATA'!Z23="","",'Historical DATA'!Z23)</f>
        <v/>
      </c>
      <c r="Q45" s="316" t="str">
        <f>IF('Historical DATA'!AA23="","",'Historical DATA'!AA23)</f>
        <v/>
      </c>
      <c r="R45" s="316" t="str">
        <f>IF('Historical DATA'!AB23="","",'Historical DATA'!AB23)</f>
        <v/>
      </c>
      <c r="S45" s="315"/>
      <c r="T45" s="1415">
        <f>IF('Historical DATA'!AC23="","",'Historical DATA'!AC23)</f>
        <v>403133937.36000001</v>
      </c>
      <c r="U45" s="307">
        <f>IF('Historical DATA'!AD23="","",'Historical DATA'!AD23)</f>
        <v>0</v>
      </c>
      <c r="V45" s="307">
        <f>IF('Historical DATA'!AE23="","",'Historical DATA'!AE23)</f>
        <v>6022319.1600000001</v>
      </c>
      <c r="W45" s="308">
        <f>IF('Historical DATA'!AF23="","",'Historical DATA'!AF23)</f>
        <v>397111618.19999999</v>
      </c>
      <c r="X45" s="309">
        <f>IF('Historical DATA'!AG23="","",'Historical DATA'!AG23)</f>
        <v>4092</v>
      </c>
      <c r="Y45" s="1484">
        <f>IF('Historical DATA'!AH23="","",'Historical DATA'!AH23)</f>
        <v>97045.849999999991</v>
      </c>
      <c r="Z45" s="315"/>
      <c r="AA45" s="306">
        <f>IF('Historical DATA'!AI23="","",'Historical DATA'!AI23)</f>
        <v>300</v>
      </c>
      <c r="AB45" s="307">
        <f>IF('Historical DATA'!AJ23="","",'Historical DATA'!AJ23)</f>
        <v>0</v>
      </c>
      <c r="AC45" s="307">
        <f>IF('Historical DATA'!AK23="","",'Historical DATA'!AK23)</f>
        <v>0</v>
      </c>
      <c r="AD45" s="308">
        <f>IF('Historical DATA'!AL23="","",'Historical DATA'!AL23)</f>
        <v>300</v>
      </c>
      <c r="AE45" s="309">
        <f>IF('Historical DATA'!AM23="","",'Historical DATA'!AM23)</f>
        <v>2</v>
      </c>
      <c r="AF45" s="310">
        <f>IF('Historical DATA'!AN23="","",'Historical DATA'!AN23)</f>
        <v>150</v>
      </c>
    </row>
    <row r="46" spans="1:32" s="296" customFormat="1">
      <c r="A46" s="312">
        <f t="shared" si="0"/>
        <v>1</v>
      </c>
      <c r="B46" s="137">
        <f>IF('Historical DATA'!B24="","",'Historical DATA'!B24)</f>
        <v>45653</v>
      </c>
      <c r="C46" s="314"/>
      <c r="D46" s="316">
        <f>IF('Historical DATA'!O24="","",'Historical DATA'!O24)</f>
        <v>7714759527.7600002</v>
      </c>
      <c r="E46" s="307">
        <f>IF('Historical DATA'!P24="","",'Historical DATA'!P24)</f>
        <v>0</v>
      </c>
      <c r="F46" s="307">
        <f>IF('Historical DATA'!Q24="","",'Historical DATA'!Q24)</f>
        <v>55214594.240000002</v>
      </c>
      <c r="G46" s="308">
        <f>IF('Historical DATA'!R24="","",'Historical DATA'!R24)</f>
        <v>7659544933.5200005</v>
      </c>
      <c r="H46" s="309">
        <f>IF('Historical DATA'!S24="","",'Historical DATA'!S24)</f>
        <v>77732</v>
      </c>
      <c r="I46" s="1487">
        <f>IF('Historical DATA'!T24="","",'Historical DATA'!T24)</f>
        <v>710.32</v>
      </c>
      <c r="J46" s="310">
        <f>IF('Historical DATA'!U24="","",'Historical DATA'!U24)</f>
        <v>98537.86</v>
      </c>
      <c r="K46" s="315"/>
      <c r="L46" s="316" t="str">
        <f>IF('Historical DATA'!V24="","",'Historical DATA'!V24)</f>
        <v/>
      </c>
      <c r="M46" s="316" t="str">
        <f>IF('Historical DATA'!W24="","",'Historical DATA'!W24)</f>
        <v/>
      </c>
      <c r="N46" s="316" t="str">
        <f>IF('Historical DATA'!X24="","",'Historical DATA'!X24)</f>
        <v/>
      </c>
      <c r="O46" s="308" t="str">
        <f>IF('Historical DATA'!Y24="","",'Historical DATA'!Y24)</f>
        <v/>
      </c>
      <c r="P46" s="316" t="str">
        <f>IF('Historical DATA'!Z24="","",'Historical DATA'!Z24)</f>
        <v/>
      </c>
      <c r="Q46" s="316" t="str">
        <f>IF('Historical DATA'!AA24="","",'Historical DATA'!AA24)</f>
        <v/>
      </c>
      <c r="R46" s="316" t="str">
        <f>IF('Historical DATA'!AB24="","",'Historical DATA'!AB24)</f>
        <v/>
      </c>
      <c r="S46" s="315"/>
      <c r="T46" s="1415">
        <f>IF('Historical DATA'!AC24="","",'Historical DATA'!AC24)</f>
        <v>406039953</v>
      </c>
      <c r="U46" s="307">
        <f>IF('Historical DATA'!AD24="","",'Historical DATA'!AD24)</f>
        <v>0</v>
      </c>
      <c r="V46" s="307">
        <f>IF('Historical DATA'!AE24="","",'Historical DATA'!AE24)</f>
        <v>2906015.6399999997</v>
      </c>
      <c r="W46" s="308">
        <f>IF('Historical DATA'!AF24="","",'Historical DATA'!AF24)</f>
        <v>403133937.36000001</v>
      </c>
      <c r="X46" s="309">
        <f>IF('Historical DATA'!AG24="","",'Historical DATA'!AG24)</f>
        <v>4092</v>
      </c>
      <c r="Y46" s="1484">
        <f>IF('Historical DATA'!AH24="","",'Historical DATA'!AH24)</f>
        <v>98517.58</v>
      </c>
      <c r="Z46" s="315"/>
      <c r="AA46" s="306">
        <f>IF('Historical DATA'!AI24="","",'Historical DATA'!AI24)</f>
        <v>300</v>
      </c>
      <c r="AB46" s="307">
        <f>IF('Historical DATA'!AJ24="","",'Historical DATA'!AJ24)</f>
        <v>0</v>
      </c>
      <c r="AC46" s="307">
        <f>IF('Historical DATA'!AK24="","",'Historical DATA'!AK24)</f>
        <v>0</v>
      </c>
      <c r="AD46" s="308">
        <f>IF('Historical DATA'!AL24="","",'Historical DATA'!AL24)</f>
        <v>300</v>
      </c>
      <c r="AE46" s="309">
        <f>IF('Historical DATA'!AM24="","",'Historical DATA'!AM24)</f>
        <v>2</v>
      </c>
      <c r="AF46" s="310">
        <f>IF('Historical DATA'!AN24="","",'Historical DATA'!AN24)</f>
        <v>150</v>
      </c>
    </row>
    <row r="47" spans="1:32" s="296" customFormat="1">
      <c r="A47" s="312">
        <f t="shared" si="0"/>
        <v>0</v>
      </c>
      <c r="B47" s="137">
        <f>IF('Historical DATA'!B25="","",'Historical DATA'!B25)</f>
        <v>45623</v>
      </c>
      <c r="C47" s="314"/>
      <c r="D47" s="316">
        <f>IF('Historical DATA'!O25="","",'Historical DATA'!O25)</f>
        <v>7773200000</v>
      </c>
      <c r="E47" s="307">
        <f>IF('Historical DATA'!P25="","",'Historical DATA'!P25)</f>
        <v>0</v>
      </c>
      <c r="F47" s="307">
        <f>IF('Historical DATA'!Q25="","",'Historical DATA'!Q25)</f>
        <v>58440472.240000002</v>
      </c>
      <c r="G47" s="308">
        <f>IF('Historical DATA'!R25="","",'Historical DATA'!R25)</f>
        <v>7714759527.7600002</v>
      </c>
      <c r="H47" s="309">
        <f>IF('Historical DATA'!S25="","",'Historical DATA'!S25)</f>
        <v>77732</v>
      </c>
      <c r="I47" s="1487">
        <f>IF('Historical DATA'!T25="","",'Historical DATA'!T25)</f>
        <v>751.82</v>
      </c>
      <c r="J47" s="310">
        <f>IF('Historical DATA'!U25="","",'Historical DATA'!U25)</f>
        <v>99248.180000000008</v>
      </c>
      <c r="K47" s="315"/>
      <c r="L47" s="316" t="str">
        <f>IF('Historical DATA'!V25="","",'Historical DATA'!V25)</f>
        <v/>
      </c>
      <c r="M47" s="316" t="str">
        <f>IF('Historical DATA'!W25="","",'Historical DATA'!W25)</f>
        <v/>
      </c>
      <c r="N47" s="316" t="str">
        <f>IF('Historical DATA'!X25="","",'Historical DATA'!X25)</f>
        <v/>
      </c>
      <c r="O47" s="308" t="str">
        <f>IF('Historical DATA'!Y25="","",'Historical DATA'!Y25)</f>
        <v/>
      </c>
      <c r="P47" s="316" t="str">
        <f>IF('Historical DATA'!Z25="","",'Historical DATA'!Z25)</f>
        <v/>
      </c>
      <c r="Q47" s="316" t="str">
        <f>IF('Historical DATA'!AA25="","",'Historical DATA'!AA25)</f>
        <v/>
      </c>
      <c r="R47" s="316" t="str">
        <f>IF('Historical DATA'!AB25="","",'Historical DATA'!AB25)</f>
        <v/>
      </c>
      <c r="S47" s="315"/>
      <c r="T47" s="1415">
        <f>IF('Historical DATA'!AC25="","",'Historical DATA'!AC25)</f>
        <v>409200000</v>
      </c>
      <c r="U47" s="307">
        <f>IF('Historical DATA'!AD25="","",'Historical DATA'!AD25)</f>
        <v>0</v>
      </c>
      <c r="V47" s="307">
        <f>IF('Historical DATA'!AE25="","",'Historical DATA'!AE25)</f>
        <v>3160047</v>
      </c>
      <c r="W47" s="308">
        <f>IF('Historical DATA'!AF25="","",'Historical DATA'!AF25)</f>
        <v>406039953</v>
      </c>
      <c r="X47" s="309">
        <f>IF('Historical DATA'!AG25="","",'Historical DATA'!AG25)</f>
        <v>4092</v>
      </c>
      <c r="Y47" s="1484">
        <f>IF('Historical DATA'!AH25="","",'Historical DATA'!AH25)</f>
        <v>99227.75</v>
      </c>
      <c r="Z47" s="315"/>
      <c r="AA47" s="306">
        <f>IF('Historical DATA'!AI25="","",'Historical DATA'!AI25)</f>
        <v>300</v>
      </c>
      <c r="AB47" s="307">
        <f>IF('Historical DATA'!AJ25="","",'Historical DATA'!AJ25)</f>
        <v>0</v>
      </c>
      <c r="AC47" s="307">
        <f>IF('Historical DATA'!AK25="","",'Historical DATA'!AK25)</f>
        <v>0</v>
      </c>
      <c r="AD47" s="308">
        <f>IF('Historical DATA'!AL25="","",'Historical DATA'!AL25)</f>
        <v>300</v>
      </c>
      <c r="AE47" s="309">
        <f>IF('Historical DATA'!AM25="","",'Historical DATA'!AM25)</f>
        <v>2</v>
      </c>
      <c r="AF47" s="310">
        <f>IF('Historical DATA'!AN25="","",'Historical DATA'!AN25)</f>
        <v>150</v>
      </c>
    </row>
    <row r="48" spans="1:32" s="296" customFormat="1">
      <c r="A48" s="312">
        <f t="shared" si="0"/>
        <v>-1</v>
      </c>
      <c r="B48" s="137">
        <f>IF('Historical DATA'!B26="","",'Historical DATA'!B26)</f>
        <v>45588</v>
      </c>
      <c r="C48" s="314"/>
      <c r="D48" s="316">
        <f>IF('Historical DATA'!O26="","",'Historical DATA'!O26)</f>
        <v>0</v>
      </c>
      <c r="E48" s="307">
        <f>IF('Historical DATA'!P26="","",'Historical DATA'!P26)</f>
        <v>7773200000</v>
      </c>
      <c r="F48" s="307">
        <f>IF('Historical DATA'!Q26="","",'Historical DATA'!Q26)</f>
        <v>0</v>
      </c>
      <c r="G48" s="308">
        <f>IF('Historical DATA'!R26="","",'Historical DATA'!R26)</f>
        <v>7773200000</v>
      </c>
      <c r="H48" s="309">
        <f>IF('Historical DATA'!S26="","",'Historical DATA'!S26)</f>
        <v>77732</v>
      </c>
      <c r="I48" s="1487">
        <f>IF('Historical DATA'!T26="","",'Historical DATA'!T26)</f>
        <v>0</v>
      </c>
      <c r="J48" s="310">
        <f>IF('Historical DATA'!U26="","",'Historical DATA'!U26)</f>
        <v>100000</v>
      </c>
      <c r="K48" s="315"/>
      <c r="L48" s="316" t="str">
        <f>IF('Historical DATA'!V26="","",'Historical DATA'!V26)</f>
        <v/>
      </c>
      <c r="M48" s="316" t="str">
        <f>IF('Historical DATA'!W26="","",'Historical DATA'!W26)</f>
        <v/>
      </c>
      <c r="N48" s="316" t="str">
        <f>IF('Historical DATA'!X26="","",'Historical DATA'!X26)</f>
        <v/>
      </c>
      <c r="O48" s="308" t="str">
        <f>IF('Historical DATA'!Y26="","",'Historical DATA'!Y26)</f>
        <v/>
      </c>
      <c r="P48" s="316" t="str">
        <f>IF('Historical DATA'!Z26="","",'Historical DATA'!Z26)</f>
        <v/>
      </c>
      <c r="Q48" s="316" t="str">
        <f>IF('Historical DATA'!AA26="","",'Historical DATA'!AA26)</f>
        <v/>
      </c>
      <c r="R48" s="316" t="str">
        <f>IF('Historical DATA'!AB26="","",'Historical DATA'!AB26)</f>
        <v/>
      </c>
      <c r="S48" s="315"/>
      <c r="T48" s="1415">
        <f>IF('Historical DATA'!AC26="","",'Historical DATA'!AC26)</f>
        <v>0</v>
      </c>
      <c r="U48" s="307">
        <f>IF('Historical DATA'!AD26="","",'Historical DATA'!AD26)</f>
        <v>409200000</v>
      </c>
      <c r="V48" s="307">
        <f>IF('Historical DATA'!AE26="","",'Historical DATA'!AE26)</f>
        <v>0</v>
      </c>
      <c r="W48" s="308">
        <f>IF('Historical DATA'!AF26="","",'Historical DATA'!AF26)</f>
        <v>409200000</v>
      </c>
      <c r="X48" s="309">
        <f>IF('Historical DATA'!AG26="","",'Historical DATA'!AG26)</f>
        <v>4092</v>
      </c>
      <c r="Y48" s="1484">
        <f>IF('Historical DATA'!AH26="","",'Historical DATA'!AH26)</f>
        <v>100000</v>
      </c>
      <c r="Z48" s="315"/>
      <c r="AA48" s="306">
        <f>IF('Historical DATA'!AI26="","",'Historical DATA'!AI26)</f>
        <v>0</v>
      </c>
      <c r="AB48" s="307">
        <f>IF('Historical DATA'!AJ26="","",'Historical DATA'!AJ26)</f>
        <v>300</v>
      </c>
      <c r="AC48" s="307">
        <f>IF('Historical DATA'!AK26="","",'Historical DATA'!AK26)</f>
        <v>0</v>
      </c>
      <c r="AD48" s="308">
        <f>IF('Historical DATA'!AL26="","",'Historical DATA'!AL26)</f>
        <v>300</v>
      </c>
      <c r="AE48" s="309">
        <f>IF('Historical DATA'!AM26="","",'Historical DATA'!AM26)</f>
        <v>2</v>
      </c>
      <c r="AF48" s="310">
        <f>IF('Historical DATA'!AN26="","",'Historical DATA'!AN26)</f>
        <v>150</v>
      </c>
    </row>
    <row r="49" spans="1:32" s="296" customFormat="1">
      <c r="A49" s="312">
        <f t="shared" si="0"/>
        <v>-2</v>
      </c>
      <c r="B49" s="137" t="str">
        <f>IF('Historical DATA'!B27="","",'Historical DATA'!B27)</f>
        <v/>
      </c>
      <c r="C49" s="314"/>
      <c r="D49" s="316" t="str">
        <f>IF('Historical DATA'!O27="","",'Historical DATA'!O27)</f>
        <v/>
      </c>
      <c r="E49" s="307" t="str">
        <f>IF('Historical DATA'!P27="","",'Historical DATA'!P27)</f>
        <v/>
      </c>
      <c r="F49" s="307" t="str">
        <f>IF('Historical DATA'!Q27="","",'Historical DATA'!Q27)</f>
        <v/>
      </c>
      <c r="G49" s="308" t="str">
        <f>IF('Historical DATA'!R27="","",'Historical DATA'!R27)</f>
        <v/>
      </c>
      <c r="H49" s="309" t="str">
        <f>IF('Historical DATA'!S27="","",'Historical DATA'!S27)</f>
        <v/>
      </c>
      <c r="I49" s="1487" t="str">
        <f>IF('Historical DATA'!T27="","",'Historical DATA'!T27)</f>
        <v/>
      </c>
      <c r="J49" s="310" t="str">
        <f>IF('Historical DATA'!U27="","",'Historical DATA'!U27)</f>
        <v/>
      </c>
      <c r="K49" s="315"/>
      <c r="L49" s="316" t="str">
        <f>IF('Historical DATA'!V27="","",'Historical DATA'!V27)</f>
        <v/>
      </c>
      <c r="M49" s="316" t="str">
        <f>IF('Historical DATA'!W27="","",'Historical DATA'!W27)</f>
        <v/>
      </c>
      <c r="N49" s="316" t="str">
        <f>IF('Historical DATA'!X27="","",'Historical DATA'!X27)</f>
        <v/>
      </c>
      <c r="O49" s="308" t="str">
        <f>IF('Historical DATA'!Y27="","",'Historical DATA'!Y27)</f>
        <v/>
      </c>
      <c r="P49" s="316" t="str">
        <f>IF('Historical DATA'!Z27="","",'Historical DATA'!Z27)</f>
        <v/>
      </c>
      <c r="Q49" s="316" t="str">
        <f>IF('Historical DATA'!AA27="","",'Historical DATA'!AA27)</f>
        <v/>
      </c>
      <c r="R49" s="316" t="str">
        <f>IF('Historical DATA'!AB27="","",'Historical DATA'!AB27)</f>
        <v/>
      </c>
      <c r="S49" s="315"/>
      <c r="T49" s="1415" t="str">
        <f>IF('Historical DATA'!AC27="","",'Historical DATA'!AC27)</f>
        <v/>
      </c>
      <c r="U49" s="307" t="str">
        <f>IF('Historical DATA'!AD27="","",'Historical DATA'!AD27)</f>
        <v/>
      </c>
      <c r="V49" s="307" t="str">
        <f>IF('Historical DATA'!AE27="","",'Historical DATA'!AE27)</f>
        <v/>
      </c>
      <c r="W49" s="308" t="str">
        <f>IF('Historical DATA'!AF27="","",'Historical DATA'!AF27)</f>
        <v/>
      </c>
      <c r="X49" s="309" t="str">
        <f>IF('Historical DATA'!AG27="","",'Historical DATA'!AG27)</f>
        <v/>
      </c>
      <c r="Y49" s="1484" t="str">
        <f>IF('Historical DATA'!AH27="","",'Historical DATA'!AH27)</f>
        <v/>
      </c>
      <c r="Z49" s="315"/>
      <c r="AA49" s="306" t="str">
        <f>IF('Historical DATA'!AI27="","",'Historical DATA'!AI27)</f>
        <v/>
      </c>
      <c r="AB49" s="307" t="str">
        <f>IF('Historical DATA'!AJ27="","",'Historical DATA'!AJ27)</f>
        <v/>
      </c>
      <c r="AC49" s="307" t="str">
        <f>IF('Historical DATA'!AK27="","",'Historical DATA'!AK27)</f>
        <v/>
      </c>
      <c r="AD49" s="308" t="str">
        <f>IF('Historical DATA'!AL27="","",'Historical DATA'!AL27)</f>
        <v/>
      </c>
      <c r="AE49" s="309" t="str">
        <f>IF('Historical DATA'!AM27="","",'Historical DATA'!AM27)</f>
        <v/>
      </c>
      <c r="AF49" s="310" t="str">
        <f>IF('Historical DATA'!AN27="","",'Historical DATA'!AN27)</f>
        <v/>
      </c>
    </row>
    <row r="50" spans="1:32" s="296" customFormat="1">
      <c r="A50" s="312">
        <f t="shared" si="0"/>
        <v>-3</v>
      </c>
      <c r="B50" s="137" t="str">
        <f>IF('Historical DATA'!B28="","",'Historical DATA'!B28)</f>
        <v/>
      </c>
      <c r="C50" s="314"/>
      <c r="D50" s="316" t="str">
        <f>IF('Historical DATA'!O28="","",'Historical DATA'!O28)</f>
        <v/>
      </c>
      <c r="E50" s="307" t="str">
        <f>IF('Historical DATA'!P28="","",'Historical DATA'!P28)</f>
        <v/>
      </c>
      <c r="F50" s="307" t="str">
        <f>IF('Historical DATA'!Q28="","",'Historical DATA'!Q28)</f>
        <v/>
      </c>
      <c r="G50" s="308" t="str">
        <f>IF('Historical DATA'!R28="","",'Historical DATA'!R28)</f>
        <v/>
      </c>
      <c r="H50" s="309" t="str">
        <f>IF('Historical DATA'!S28="","",'Historical DATA'!S28)</f>
        <v/>
      </c>
      <c r="I50" s="1487" t="str">
        <f>IF('Historical DATA'!T28="","",'Historical DATA'!T28)</f>
        <v/>
      </c>
      <c r="J50" s="310" t="str">
        <f>IF('Historical DATA'!U28="","",'Historical DATA'!U28)</f>
        <v/>
      </c>
      <c r="K50" s="315"/>
      <c r="L50" s="316" t="str">
        <f>IF('Historical DATA'!V28="","",'Historical DATA'!V28)</f>
        <v/>
      </c>
      <c r="M50" s="316" t="str">
        <f>IF('Historical DATA'!W28="","",'Historical DATA'!W28)</f>
        <v/>
      </c>
      <c r="N50" s="316" t="str">
        <f>IF('Historical DATA'!X28="","",'Historical DATA'!X28)</f>
        <v/>
      </c>
      <c r="O50" s="308" t="str">
        <f>IF('Historical DATA'!Y28="","",'Historical DATA'!Y28)</f>
        <v/>
      </c>
      <c r="P50" s="316" t="str">
        <f>IF('Historical DATA'!Z28="","",'Historical DATA'!Z28)</f>
        <v/>
      </c>
      <c r="Q50" s="316" t="str">
        <f>IF('Historical DATA'!AA28="","",'Historical DATA'!AA28)</f>
        <v/>
      </c>
      <c r="R50" s="316" t="str">
        <f>IF('Historical DATA'!AB28="","",'Historical DATA'!AB28)</f>
        <v/>
      </c>
      <c r="S50" s="315"/>
      <c r="T50" s="1415" t="str">
        <f>IF('Historical DATA'!AC28="","",'Historical DATA'!AC28)</f>
        <v/>
      </c>
      <c r="U50" s="307" t="str">
        <f>IF('Historical DATA'!AD28="","",'Historical DATA'!AD28)</f>
        <v/>
      </c>
      <c r="V50" s="307" t="str">
        <f>IF('Historical DATA'!AE28="","",'Historical DATA'!AE28)</f>
        <v/>
      </c>
      <c r="W50" s="308" t="str">
        <f>IF('Historical DATA'!AF28="","",'Historical DATA'!AF28)</f>
        <v/>
      </c>
      <c r="X50" s="309" t="str">
        <f>IF('Historical DATA'!AG28="","",'Historical DATA'!AG28)</f>
        <v/>
      </c>
      <c r="Y50" s="1484" t="str">
        <f>IF('Historical DATA'!AH28="","",'Historical DATA'!AH28)</f>
        <v/>
      </c>
      <c r="Z50" s="315"/>
      <c r="AA50" s="306" t="str">
        <f>IF('Historical DATA'!AI28="","",'Historical DATA'!AI28)</f>
        <v/>
      </c>
      <c r="AB50" s="307" t="str">
        <f>IF('Historical DATA'!AJ28="","",'Historical DATA'!AJ28)</f>
        <v/>
      </c>
      <c r="AC50" s="307" t="str">
        <f>IF('Historical DATA'!AK28="","",'Historical DATA'!AK28)</f>
        <v/>
      </c>
      <c r="AD50" s="308" t="str">
        <f>IF('Historical DATA'!AL28="","",'Historical DATA'!AL28)</f>
        <v/>
      </c>
      <c r="AE50" s="309" t="str">
        <f>IF('Historical DATA'!AM28="","",'Historical DATA'!AM28)</f>
        <v/>
      </c>
      <c r="AF50" s="310" t="str">
        <f>IF('Historical DATA'!AN28="","",'Historical DATA'!AN28)</f>
        <v/>
      </c>
    </row>
    <row r="51" spans="1:32" s="296" customFormat="1">
      <c r="A51" s="312">
        <f t="shared" si="0"/>
        <v>-4</v>
      </c>
      <c r="B51" s="137" t="str">
        <f>IF('Historical DATA'!B29="","",'Historical DATA'!B29)</f>
        <v/>
      </c>
      <c r="C51" s="314"/>
      <c r="D51" s="316" t="str">
        <f>IF('Historical DATA'!O29="","",'Historical DATA'!O29)</f>
        <v/>
      </c>
      <c r="E51" s="307" t="str">
        <f>IF('Historical DATA'!P29="","",'Historical DATA'!P29)</f>
        <v/>
      </c>
      <c r="F51" s="307" t="str">
        <f>IF('Historical DATA'!Q29="","",'Historical DATA'!Q29)</f>
        <v/>
      </c>
      <c r="G51" s="308" t="str">
        <f>IF('Historical DATA'!R29="","",'Historical DATA'!R29)</f>
        <v/>
      </c>
      <c r="H51" s="309" t="str">
        <f>IF('Historical DATA'!S29="","",'Historical DATA'!S29)</f>
        <v/>
      </c>
      <c r="I51" s="1487" t="str">
        <f>IF('Historical DATA'!T29="","",'Historical DATA'!T29)</f>
        <v/>
      </c>
      <c r="J51" s="310" t="str">
        <f>IF('Historical DATA'!U29="","",'Historical DATA'!U29)</f>
        <v/>
      </c>
      <c r="K51" s="315"/>
      <c r="L51" s="316" t="str">
        <f>IF('Historical DATA'!V29="","",'Historical DATA'!V29)</f>
        <v/>
      </c>
      <c r="M51" s="316" t="str">
        <f>IF('Historical DATA'!W29="","",'Historical DATA'!W29)</f>
        <v/>
      </c>
      <c r="N51" s="316" t="str">
        <f>IF('Historical DATA'!X29="","",'Historical DATA'!X29)</f>
        <v/>
      </c>
      <c r="O51" s="308" t="str">
        <f>IF('Historical DATA'!Y29="","",'Historical DATA'!Y29)</f>
        <v/>
      </c>
      <c r="P51" s="316" t="str">
        <f>IF('Historical DATA'!Z29="","",'Historical DATA'!Z29)</f>
        <v/>
      </c>
      <c r="Q51" s="316" t="str">
        <f>IF('Historical DATA'!AA29="","",'Historical DATA'!AA29)</f>
        <v/>
      </c>
      <c r="R51" s="316" t="str">
        <f>IF('Historical DATA'!AB29="","",'Historical DATA'!AB29)</f>
        <v/>
      </c>
      <c r="S51" s="315"/>
      <c r="T51" s="1415" t="str">
        <f>IF('Historical DATA'!AC29="","",'Historical DATA'!AC29)</f>
        <v/>
      </c>
      <c r="U51" s="307" t="str">
        <f>IF('Historical DATA'!AD29="","",'Historical DATA'!AD29)</f>
        <v/>
      </c>
      <c r="V51" s="307" t="str">
        <f>IF('Historical DATA'!AE29="","",'Historical DATA'!AE29)</f>
        <v/>
      </c>
      <c r="W51" s="308" t="str">
        <f>IF('Historical DATA'!AF29="","",'Historical DATA'!AF29)</f>
        <v/>
      </c>
      <c r="X51" s="309" t="str">
        <f>IF('Historical DATA'!AG29="","",'Historical DATA'!AG29)</f>
        <v/>
      </c>
      <c r="Y51" s="1484" t="str">
        <f>IF('Historical DATA'!AH29="","",'Historical DATA'!AH29)</f>
        <v/>
      </c>
      <c r="Z51" s="315"/>
      <c r="AA51" s="306" t="str">
        <f>IF('Historical DATA'!AI29="","",'Historical DATA'!AI29)</f>
        <v/>
      </c>
      <c r="AB51" s="307" t="str">
        <f>IF('Historical DATA'!AJ29="","",'Historical DATA'!AJ29)</f>
        <v/>
      </c>
      <c r="AC51" s="307" t="str">
        <f>IF('Historical DATA'!AK29="","",'Historical DATA'!AK29)</f>
        <v/>
      </c>
      <c r="AD51" s="308" t="str">
        <f>IF('Historical DATA'!AL29="","",'Historical DATA'!AL29)</f>
        <v/>
      </c>
      <c r="AE51" s="309" t="str">
        <f>IF('Historical DATA'!AM29="","",'Historical DATA'!AM29)</f>
        <v/>
      </c>
      <c r="AF51" s="310" t="str">
        <f>IF('Historical DATA'!AN29="","",'Historical DATA'!AN29)</f>
        <v/>
      </c>
    </row>
    <row r="52" spans="1:32" s="296" customFormat="1">
      <c r="A52" s="312">
        <f t="shared" si="0"/>
        <v>-5</v>
      </c>
      <c r="B52" s="137" t="str">
        <f>IF('Historical DATA'!B30="","",'Historical DATA'!B30)</f>
        <v/>
      </c>
      <c r="C52" s="314"/>
      <c r="D52" s="316" t="str">
        <f>IF('Historical DATA'!O30="","",'Historical DATA'!O30)</f>
        <v/>
      </c>
      <c r="E52" s="307" t="str">
        <f>IF('Historical DATA'!P30="","",'Historical DATA'!P30)</f>
        <v/>
      </c>
      <c r="F52" s="307" t="str">
        <f>IF('Historical DATA'!Q30="","",'Historical DATA'!Q30)</f>
        <v/>
      </c>
      <c r="G52" s="308" t="str">
        <f>IF('Historical DATA'!R30="","",'Historical DATA'!R30)</f>
        <v/>
      </c>
      <c r="H52" s="309" t="str">
        <f>IF('Historical DATA'!S30="","",'Historical DATA'!S30)</f>
        <v/>
      </c>
      <c r="I52" s="1487" t="str">
        <f>IF('Historical DATA'!T30="","",'Historical DATA'!T30)</f>
        <v/>
      </c>
      <c r="J52" s="310" t="str">
        <f>IF('Historical DATA'!U30="","",'Historical DATA'!U30)</f>
        <v/>
      </c>
      <c r="K52" s="315"/>
      <c r="L52" s="316" t="str">
        <f>IF('Historical DATA'!V30="","",'Historical DATA'!V30)</f>
        <v/>
      </c>
      <c r="M52" s="316" t="str">
        <f>IF('Historical DATA'!W30="","",'Historical DATA'!W30)</f>
        <v/>
      </c>
      <c r="N52" s="316" t="str">
        <f>IF('Historical DATA'!X30="","",'Historical DATA'!X30)</f>
        <v/>
      </c>
      <c r="O52" s="308" t="str">
        <f>IF('Historical DATA'!Y30="","",'Historical DATA'!Y30)</f>
        <v/>
      </c>
      <c r="P52" s="316" t="str">
        <f>IF('Historical DATA'!Z30="","",'Historical DATA'!Z30)</f>
        <v/>
      </c>
      <c r="Q52" s="316" t="str">
        <f>IF('Historical DATA'!AA30="","",'Historical DATA'!AA30)</f>
        <v/>
      </c>
      <c r="R52" s="316" t="str">
        <f>IF('Historical DATA'!AB30="","",'Historical DATA'!AB30)</f>
        <v/>
      </c>
      <c r="S52" s="315"/>
      <c r="T52" s="1415" t="str">
        <f>IF('Historical DATA'!AC30="","",'Historical DATA'!AC30)</f>
        <v/>
      </c>
      <c r="U52" s="307" t="str">
        <f>IF('Historical DATA'!AD30="","",'Historical DATA'!AD30)</f>
        <v/>
      </c>
      <c r="V52" s="307" t="str">
        <f>IF('Historical DATA'!AE30="","",'Historical DATA'!AE30)</f>
        <v/>
      </c>
      <c r="W52" s="308" t="str">
        <f>IF('Historical DATA'!AF30="","",'Historical DATA'!AF30)</f>
        <v/>
      </c>
      <c r="X52" s="309" t="str">
        <f>IF('Historical DATA'!AG30="","",'Historical DATA'!AG30)</f>
        <v/>
      </c>
      <c r="Y52" s="1484" t="str">
        <f>IF('Historical DATA'!AH30="","",'Historical DATA'!AH30)</f>
        <v/>
      </c>
      <c r="Z52" s="315"/>
      <c r="AA52" s="306" t="str">
        <f>IF('Historical DATA'!AI30="","",'Historical DATA'!AI30)</f>
        <v/>
      </c>
      <c r="AB52" s="307" t="str">
        <f>IF('Historical DATA'!AJ30="","",'Historical DATA'!AJ30)</f>
        <v/>
      </c>
      <c r="AC52" s="307" t="str">
        <f>IF('Historical DATA'!AK30="","",'Historical DATA'!AK30)</f>
        <v/>
      </c>
      <c r="AD52" s="308" t="str">
        <f>IF('Historical DATA'!AL30="","",'Historical DATA'!AL30)</f>
        <v/>
      </c>
      <c r="AE52" s="309" t="str">
        <f>IF('Historical DATA'!AM30="","",'Historical DATA'!AM30)</f>
        <v/>
      </c>
      <c r="AF52" s="310" t="str">
        <f>IF('Historical DATA'!AN30="","",'Historical DATA'!AN30)</f>
        <v/>
      </c>
    </row>
    <row r="53" spans="1:32" s="296" customFormat="1">
      <c r="A53" s="312">
        <f t="shared" si="0"/>
        <v>-6</v>
      </c>
      <c r="B53" s="137" t="str">
        <f>IF('Historical DATA'!B31="","",'Historical DATA'!B31)</f>
        <v/>
      </c>
      <c r="C53" s="314"/>
      <c r="D53" s="316" t="str">
        <f>IF('Historical DATA'!O31="","",'Historical DATA'!O31)</f>
        <v/>
      </c>
      <c r="E53" s="307" t="str">
        <f>IF('Historical DATA'!P31="","",'Historical DATA'!P31)</f>
        <v/>
      </c>
      <c r="F53" s="307" t="str">
        <f>IF('Historical DATA'!Q31="","",'Historical DATA'!Q31)</f>
        <v/>
      </c>
      <c r="G53" s="308" t="str">
        <f>IF('Historical DATA'!R31="","",'Historical DATA'!R31)</f>
        <v/>
      </c>
      <c r="H53" s="309" t="str">
        <f>IF('Historical DATA'!S31="","",'Historical DATA'!S31)</f>
        <v/>
      </c>
      <c r="I53" s="1487" t="str">
        <f>IF('Historical DATA'!T31="","",'Historical DATA'!T31)</f>
        <v/>
      </c>
      <c r="J53" s="310" t="str">
        <f>IF('Historical DATA'!U31="","",'Historical DATA'!U31)</f>
        <v/>
      </c>
      <c r="K53" s="315"/>
      <c r="L53" s="316" t="str">
        <f>IF('Historical DATA'!V31="","",'Historical DATA'!V31)</f>
        <v/>
      </c>
      <c r="M53" s="316" t="str">
        <f>IF('Historical DATA'!W31="","",'Historical DATA'!W31)</f>
        <v/>
      </c>
      <c r="N53" s="316" t="str">
        <f>IF('Historical DATA'!X31="","",'Historical DATA'!X31)</f>
        <v/>
      </c>
      <c r="O53" s="308" t="str">
        <f>IF('Historical DATA'!Y31="","",'Historical DATA'!Y31)</f>
        <v/>
      </c>
      <c r="P53" s="316" t="str">
        <f>IF('Historical DATA'!Z31="","",'Historical DATA'!Z31)</f>
        <v/>
      </c>
      <c r="Q53" s="316" t="str">
        <f>IF('Historical DATA'!AA31="","",'Historical DATA'!AA31)</f>
        <v/>
      </c>
      <c r="R53" s="316" t="str">
        <f>IF('Historical DATA'!AB31="","",'Historical DATA'!AB31)</f>
        <v/>
      </c>
      <c r="S53" s="315"/>
      <c r="T53" s="1415" t="str">
        <f>IF('Historical DATA'!AC31="","",'Historical DATA'!AC31)</f>
        <v/>
      </c>
      <c r="U53" s="307" t="str">
        <f>IF('Historical DATA'!AD31="","",'Historical DATA'!AD31)</f>
        <v/>
      </c>
      <c r="V53" s="307" t="str">
        <f>IF('Historical DATA'!AE31="","",'Historical DATA'!AE31)</f>
        <v/>
      </c>
      <c r="W53" s="308" t="str">
        <f>IF('Historical DATA'!AF31="","",'Historical DATA'!AF31)</f>
        <v/>
      </c>
      <c r="X53" s="309" t="str">
        <f>IF('Historical DATA'!AG31="","",'Historical DATA'!AG31)</f>
        <v/>
      </c>
      <c r="Y53" s="1484" t="str">
        <f>IF('Historical DATA'!AH31="","",'Historical DATA'!AH31)</f>
        <v/>
      </c>
      <c r="Z53" s="315"/>
      <c r="AA53" s="306" t="str">
        <f>IF('Historical DATA'!AI31="","",'Historical DATA'!AI31)</f>
        <v/>
      </c>
      <c r="AB53" s="307" t="str">
        <f>IF('Historical DATA'!AJ31="","",'Historical DATA'!AJ31)</f>
        <v/>
      </c>
      <c r="AC53" s="307" t="str">
        <f>IF('Historical DATA'!AK31="","",'Historical DATA'!AK31)</f>
        <v/>
      </c>
      <c r="AD53" s="308" t="str">
        <f>IF('Historical DATA'!AL31="","",'Historical DATA'!AL31)</f>
        <v/>
      </c>
      <c r="AE53" s="309" t="str">
        <f>IF('Historical DATA'!AM31="","",'Historical DATA'!AM31)</f>
        <v/>
      </c>
      <c r="AF53" s="310" t="str">
        <f>IF('Historical DATA'!AN31="","",'Historical DATA'!AN31)</f>
        <v/>
      </c>
    </row>
    <row r="54" spans="1:32" s="296" customFormat="1">
      <c r="A54" s="312">
        <f t="shared" si="0"/>
        <v>-7</v>
      </c>
      <c r="B54" s="137" t="str">
        <f>IF('Historical DATA'!B32="","",'Historical DATA'!B32)</f>
        <v/>
      </c>
      <c r="C54" s="314"/>
      <c r="D54" s="316" t="str">
        <f>IF('Historical DATA'!O32="","",'Historical DATA'!O32)</f>
        <v/>
      </c>
      <c r="E54" s="307" t="str">
        <f>IF('Historical DATA'!P32="","",'Historical DATA'!P32)</f>
        <v/>
      </c>
      <c r="F54" s="307" t="str">
        <f>IF('Historical DATA'!Q32="","",'Historical DATA'!Q32)</f>
        <v/>
      </c>
      <c r="G54" s="308" t="str">
        <f>IF('Historical DATA'!R32="","",'Historical DATA'!R32)</f>
        <v/>
      </c>
      <c r="H54" s="309" t="str">
        <f>IF('Historical DATA'!S32="","",'Historical DATA'!S32)</f>
        <v/>
      </c>
      <c r="I54" s="1487" t="str">
        <f>IF('Historical DATA'!T32="","",'Historical DATA'!T32)</f>
        <v/>
      </c>
      <c r="J54" s="310" t="str">
        <f>IF('Historical DATA'!U32="","",'Historical DATA'!U32)</f>
        <v/>
      </c>
      <c r="K54" s="315"/>
      <c r="L54" s="316" t="str">
        <f>IF('Historical DATA'!V32="","",'Historical DATA'!V32)</f>
        <v/>
      </c>
      <c r="M54" s="316" t="str">
        <f>IF('Historical DATA'!W32="","",'Historical DATA'!W32)</f>
        <v/>
      </c>
      <c r="N54" s="316" t="str">
        <f>IF('Historical DATA'!X32="","",'Historical DATA'!X32)</f>
        <v/>
      </c>
      <c r="O54" s="308" t="str">
        <f>IF('Historical DATA'!Y32="","",'Historical DATA'!Y32)</f>
        <v/>
      </c>
      <c r="P54" s="316" t="str">
        <f>IF('Historical DATA'!Z32="","",'Historical DATA'!Z32)</f>
        <v/>
      </c>
      <c r="Q54" s="316" t="str">
        <f>IF('Historical DATA'!AA32="","",'Historical DATA'!AA32)</f>
        <v/>
      </c>
      <c r="R54" s="316" t="str">
        <f>IF('Historical DATA'!AB32="","",'Historical DATA'!AB32)</f>
        <v/>
      </c>
      <c r="S54" s="315"/>
      <c r="T54" s="1415" t="str">
        <f>IF('Historical DATA'!AC32="","",'Historical DATA'!AC32)</f>
        <v/>
      </c>
      <c r="U54" s="307" t="str">
        <f>IF('Historical DATA'!AD32="","",'Historical DATA'!AD32)</f>
        <v/>
      </c>
      <c r="V54" s="307" t="str">
        <f>IF('Historical DATA'!AE32="","",'Historical DATA'!AE32)</f>
        <v/>
      </c>
      <c r="W54" s="308" t="str">
        <f>IF('Historical DATA'!AF32="","",'Historical DATA'!AF32)</f>
        <v/>
      </c>
      <c r="X54" s="309" t="str">
        <f>IF('Historical DATA'!AG32="","",'Historical DATA'!AG32)</f>
        <v/>
      </c>
      <c r="Y54" s="1484" t="str">
        <f>IF('Historical DATA'!AH32="","",'Historical DATA'!AH32)</f>
        <v/>
      </c>
      <c r="Z54" s="315"/>
      <c r="AA54" s="306" t="str">
        <f>IF('Historical DATA'!AI32="","",'Historical DATA'!AI32)</f>
        <v/>
      </c>
      <c r="AB54" s="307" t="str">
        <f>IF('Historical DATA'!AJ32="","",'Historical DATA'!AJ32)</f>
        <v/>
      </c>
      <c r="AC54" s="307" t="str">
        <f>IF('Historical DATA'!AK32="","",'Historical DATA'!AK32)</f>
        <v/>
      </c>
      <c r="AD54" s="308" t="str">
        <f>IF('Historical DATA'!AL32="","",'Historical DATA'!AL32)</f>
        <v/>
      </c>
      <c r="AE54" s="309" t="str">
        <f>IF('Historical DATA'!AM32="","",'Historical DATA'!AM32)</f>
        <v/>
      </c>
      <c r="AF54" s="310" t="str">
        <f>IF('Historical DATA'!AN32="","",'Historical DATA'!AN32)</f>
        <v/>
      </c>
    </row>
    <row r="55" spans="1:32" s="296" customFormat="1">
      <c r="A55" s="312">
        <f t="shared" si="0"/>
        <v>-8</v>
      </c>
      <c r="B55" s="137" t="str">
        <f>IF('Historical DATA'!B33="","",'Historical DATA'!B33)</f>
        <v/>
      </c>
      <c r="C55" s="314"/>
      <c r="D55" s="316" t="str">
        <f>IF('Historical DATA'!O33="","",'Historical DATA'!O33)</f>
        <v/>
      </c>
      <c r="E55" s="307" t="str">
        <f>IF('Historical DATA'!P33="","",'Historical DATA'!P33)</f>
        <v/>
      </c>
      <c r="F55" s="307" t="str">
        <f>IF('Historical DATA'!Q33="","",'Historical DATA'!Q33)</f>
        <v/>
      </c>
      <c r="G55" s="308" t="str">
        <f>IF('Historical DATA'!R33="","",'Historical DATA'!R33)</f>
        <v/>
      </c>
      <c r="H55" s="309" t="str">
        <f>IF('Historical DATA'!S33="","",'Historical DATA'!S33)</f>
        <v/>
      </c>
      <c r="I55" s="1487" t="str">
        <f>IF('Historical DATA'!T33="","",'Historical DATA'!T33)</f>
        <v/>
      </c>
      <c r="J55" s="310" t="str">
        <f>IF('Historical DATA'!U33="","",'Historical DATA'!U33)</f>
        <v/>
      </c>
      <c r="K55" s="315"/>
      <c r="L55" s="316" t="str">
        <f>IF('Historical DATA'!V33="","",'Historical DATA'!V33)</f>
        <v/>
      </c>
      <c r="M55" s="316" t="str">
        <f>IF('Historical DATA'!W33="","",'Historical DATA'!W33)</f>
        <v/>
      </c>
      <c r="N55" s="316" t="str">
        <f>IF('Historical DATA'!X33="","",'Historical DATA'!X33)</f>
        <v/>
      </c>
      <c r="O55" s="308" t="str">
        <f>IF('Historical DATA'!Y33="","",'Historical DATA'!Y33)</f>
        <v/>
      </c>
      <c r="P55" s="316" t="str">
        <f>IF('Historical DATA'!Z33="","",'Historical DATA'!Z33)</f>
        <v/>
      </c>
      <c r="Q55" s="316" t="str">
        <f>IF('Historical DATA'!AA33="","",'Historical DATA'!AA33)</f>
        <v/>
      </c>
      <c r="R55" s="316" t="str">
        <f>IF('Historical DATA'!AB33="","",'Historical DATA'!AB33)</f>
        <v/>
      </c>
      <c r="S55" s="315"/>
      <c r="T55" s="1415" t="str">
        <f>IF('Historical DATA'!AC33="","",'Historical DATA'!AC33)</f>
        <v/>
      </c>
      <c r="U55" s="307" t="str">
        <f>IF('Historical DATA'!AD33="","",'Historical DATA'!AD33)</f>
        <v/>
      </c>
      <c r="V55" s="307" t="str">
        <f>IF('Historical DATA'!AE33="","",'Historical DATA'!AE33)</f>
        <v/>
      </c>
      <c r="W55" s="308" t="str">
        <f>IF('Historical DATA'!AF33="","",'Historical DATA'!AF33)</f>
        <v/>
      </c>
      <c r="X55" s="309" t="str">
        <f>IF('Historical DATA'!AG33="","",'Historical DATA'!AG33)</f>
        <v/>
      </c>
      <c r="Y55" s="1484" t="str">
        <f>IF('Historical DATA'!AH33="","",'Historical DATA'!AH33)</f>
        <v/>
      </c>
      <c r="Z55" s="315"/>
      <c r="AA55" s="306" t="str">
        <f>IF('Historical DATA'!AI33="","",'Historical DATA'!AI33)</f>
        <v/>
      </c>
      <c r="AB55" s="307" t="str">
        <f>IF('Historical DATA'!AJ33="","",'Historical DATA'!AJ33)</f>
        <v/>
      </c>
      <c r="AC55" s="307" t="str">
        <f>IF('Historical DATA'!AK33="","",'Historical DATA'!AK33)</f>
        <v/>
      </c>
      <c r="AD55" s="308" t="str">
        <f>IF('Historical DATA'!AL33="","",'Historical DATA'!AL33)</f>
        <v/>
      </c>
      <c r="AE55" s="309" t="str">
        <f>IF('Historical DATA'!AM33="","",'Historical DATA'!AM33)</f>
        <v/>
      </c>
      <c r="AF55" s="310" t="str">
        <f>IF('Historical DATA'!AN33="","",'Historical DATA'!AN33)</f>
        <v/>
      </c>
    </row>
    <row r="56" spans="1:32" s="296" customFormat="1">
      <c r="A56" s="312">
        <f t="shared" si="0"/>
        <v>-9</v>
      </c>
      <c r="B56" s="137" t="str">
        <f>IF('Historical DATA'!B34="","",'Historical DATA'!B34)</f>
        <v/>
      </c>
      <c r="C56" s="314"/>
      <c r="D56" s="316" t="str">
        <f>IF('Historical DATA'!O34="","",'Historical DATA'!O34)</f>
        <v/>
      </c>
      <c r="E56" s="307" t="str">
        <f>IF('Historical DATA'!P34="","",'Historical DATA'!P34)</f>
        <v/>
      </c>
      <c r="F56" s="307" t="str">
        <f>IF('Historical DATA'!Q34="","",'Historical DATA'!Q34)</f>
        <v/>
      </c>
      <c r="G56" s="308" t="str">
        <f>IF('Historical DATA'!R34="","",'Historical DATA'!R34)</f>
        <v/>
      </c>
      <c r="H56" s="309" t="str">
        <f>IF('Historical DATA'!S34="","",'Historical DATA'!S34)</f>
        <v/>
      </c>
      <c r="I56" s="1487" t="str">
        <f>IF('Historical DATA'!T34="","",'Historical DATA'!T34)</f>
        <v/>
      </c>
      <c r="J56" s="310" t="str">
        <f>IF('Historical DATA'!U34="","",'Historical DATA'!U34)</f>
        <v/>
      </c>
      <c r="K56" s="315"/>
      <c r="L56" s="316" t="str">
        <f>IF('Historical DATA'!V34="","",'Historical DATA'!V34)</f>
        <v/>
      </c>
      <c r="M56" s="316" t="str">
        <f>IF('Historical DATA'!W34="","",'Historical DATA'!W34)</f>
        <v/>
      </c>
      <c r="N56" s="316" t="str">
        <f>IF('Historical DATA'!X34="","",'Historical DATA'!X34)</f>
        <v/>
      </c>
      <c r="O56" s="308" t="str">
        <f>IF('Historical DATA'!Y34="","",'Historical DATA'!Y34)</f>
        <v/>
      </c>
      <c r="P56" s="316" t="str">
        <f>IF('Historical DATA'!Z34="","",'Historical DATA'!Z34)</f>
        <v/>
      </c>
      <c r="Q56" s="316" t="str">
        <f>IF('Historical DATA'!AA34="","",'Historical DATA'!AA34)</f>
        <v/>
      </c>
      <c r="R56" s="316" t="str">
        <f>IF('Historical DATA'!AB34="","",'Historical DATA'!AB34)</f>
        <v/>
      </c>
      <c r="S56" s="315"/>
      <c r="T56" s="1415" t="str">
        <f>IF('Historical DATA'!AC34="","",'Historical DATA'!AC34)</f>
        <v/>
      </c>
      <c r="U56" s="307" t="str">
        <f>IF('Historical DATA'!AD34="","",'Historical DATA'!AD34)</f>
        <v/>
      </c>
      <c r="V56" s="307" t="str">
        <f>IF('Historical DATA'!AE34="","",'Historical DATA'!AE34)</f>
        <v/>
      </c>
      <c r="W56" s="308" t="str">
        <f>IF('Historical DATA'!AF34="","",'Historical DATA'!AF34)</f>
        <v/>
      </c>
      <c r="X56" s="309" t="str">
        <f>IF('Historical DATA'!AG34="","",'Historical DATA'!AG34)</f>
        <v/>
      </c>
      <c r="Y56" s="1484" t="str">
        <f>IF('Historical DATA'!AH34="","",'Historical DATA'!AH34)</f>
        <v/>
      </c>
      <c r="Z56" s="315"/>
      <c r="AA56" s="306" t="str">
        <f>IF('Historical DATA'!AI34="","",'Historical DATA'!AI34)</f>
        <v/>
      </c>
      <c r="AB56" s="307" t="str">
        <f>IF('Historical DATA'!AJ34="","",'Historical DATA'!AJ34)</f>
        <v/>
      </c>
      <c r="AC56" s="307" t="str">
        <f>IF('Historical DATA'!AK34="","",'Historical DATA'!AK34)</f>
        <v/>
      </c>
      <c r="AD56" s="308" t="str">
        <f>IF('Historical DATA'!AL34="","",'Historical DATA'!AL34)</f>
        <v/>
      </c>
      <c r="AE56" s="309" t="str">
        <f>IF('Historical DATA'!AM34="","",'Historical DATA'!AM34)</f>
        <v/>
      </c>
      <c r="AF56" s="310" t="str">
        <f>IF('Historical DATA'!AN34="","",'Historical DATA'!AN34)</f>
        <v/>
      </c>
    </row>
    <row r="57" spans="1:32" s="296" customFormat="1">
      <c r="A57" s="312">
        <f t="shared" si="0"/>
        <v>-10</v>
      </c>
      <c r="B57" s="137" t="str">
        <f>IF('Historical DATA'!B35="","",'Historical DATA'!B35)</f>
        <v/>
      </c>
      <c r="C57" s="314"/>
      <c r="D57" s="316" t="str">
        <f>IF('Historical DATA'!O35="","",'Historical DATA'!O35)</f>
        <v/>
      </c>
      <c r="E57" s="307" t="str">
        <f>IF('Historical DATA'!P35="","",'Historical DATA'!P35)</f>
        <v/>
      </c>
      <c r="F57" s="307" t="str">
        <f>IF('Historical DATA'!Q35="","",'Historical DATA'!Q35)</f>
        <v/>
      </c>
      <c r="G57" s="308" t="str">
        <f>IF('Historical DATA'!R35="","",'Historical DATA'!R35)</f>
        <v/>
      </c>
      <c r="H57" s="309" t="str">
        <f>IF('Historical DATA'!S35="","",'Historical DATA'!S35)</f>
        <v/>
      </c>
      <c r="I57" s="1487" t="str">
        <f>IF('Historical DATA'!T35="","",'Historical DATA'!T35)</f>
        <v/>
      </c>
      <c r="J57" s="310" t="str">
        <f>IF('Historical DATA'!U35="","",'Historical DATA'!U35)</f>
        <v/>
      </c>
      <c r="K57" s="315"/>
      <c r="L57" s="316" t="str">
        <f>IF('Historical DATA'!V35="","",'Historical DATA'!V35)</f>
        <v/>
      </c>
      <c r="M57" s="316" t="str">
        <f>IF('Historical DATA'!W35="","",'Historical DATA'!W35)</f>
        <v/>
      </c>
      <c r="N57" s="316" t="str">
        <f>IF('Historical DATA'!X35="","",'Historical DATA'!X35)</f>
        <v/>
      </c>
      <c r="O57" s="308" t="str">
        <f>IF('Historical DATA'!Y35="","",'Historical DATA'!Y35)</f>
        <v/>
      </c>
      <c r="P57" s="316" t="str">
        <f>IF('Historical DATA'!Z35="","",'Historical DATA'!Z35)</f>
        <v/>
      </c>
      <c r="Q57" s="316" t="str">
        <f>IF('Historical DATA'!AA35="","",'Historical DATA'!AA35)</f>
        <v/>
      </c>
      <c r="R57" s="316" t="str">
        <f>IF('Historical DATA'!AB35="","",'Historical DATA'!AB35)</f>
        <v/>
      </c>
      <c r="S57" s="315"/>
      <c r="T57" s="1415" t="str">
        <f>IF('Historical DATA'!AC35="","",'Historical DATA'!AC35)</f>
        <v/>
      </c>
      <c r="U57" s="307" t="str">
        <f>IF('Historical DATA'!AD35="","",'Historical DATA'!AD35)</f>
        <v/>
      </c>
      <c r="V57" s="307" t="str">
        <f>IF('Historical DATA'!AE35="","",'Historical DATA'!AE35)</f>
        <v/>
      </c>
      <c r="W57" s="308" t="str">
        <f>IF('Historical DATA'!AF35="","",'Historical DATA'!AF35)</f>
        <v/>
      </c>
      <c r="X57" s="309" t="str">
        <f>IF('Historical DATA'!AG35="","",'Historical DATA'!AG35)</f>
        <v/>
      </c>
      <c r="Y57" s="1484" t="str">
        <f>IF('Historical DATA'!AH35="","",'Historical DATA'!AH35)</f>
        <v/>
      </c>
      <c r="Z57" s="315"/>
      <c r="AA57" s="306" t="str">
        <f>IF('Historical DATA'!AI35="","",'Historical DATA'!AI35)</f>
        <v/>
      </c>
      <c r="AB57" s="307" t="str">
        <f>IF('Historical DATA'!AJ35="","",'Historical DATA'!AJ35)</f>
        <v/>
      </c>
      <c r="AC57" s="307" t="str">
        <f>IF('Historical DATA'!AK35="","",'Historical DATA'!AK35)</f>
        <v/>
      </c>
      <c r="AD57" s="308" t="str">
        <f>IF('Historical DATA'!AL35="","",'Historical DATA'!AL35)</f>
        <v/>
      </c>
      <c r="AE57" s="309" t="str">
        <f>IF('Historical DATA'!AM35="","",'Historical DATA'!AM35)</f>
        <v/>
      </c>
      <c r="AF57" s="310" t="str">
        <f>IF('Historical DATA'!AN35="","",'Historical DATA'!AN35)</f>
        <v/>
      </c>
    </row>
    <row r="58" spans="1:32" s="296" customFormat="1">
      <c r="A58" s="312">
        <f t="shared" si="0"/>
        <v>-11</v>
      </c>
      <c r="B58" s="137" t="str">
        <f>IF('Historical DATA'!B36="","",'Historical DATA'!B36)</f>
        <v/>
      </c>
      <c r="C58" s="314"/>
      <c r="D58" s="316" t="str">
        <f>IF('Historical DATA'!O36="","",'Historical DATA'!O36)</f>
        <v/>
      </c>
      <c r="E58" s="307" t="str">
        <f>IF('Historical DATA'!P36="","",'Historical DATA'!P36)</f>
        <v/>
      </c>
      <c r="F58" s="307" t="str">
        <f>IF('Historical DATA'!Q36="","",'Historical DATA'!Q36)</f>
        <v/>
      </c>
      <c r="G58" s="308" t="str">
        <f>IF('Historical DATA'!R36="","",'Historical DATA'!R36)</f>
        <v/>
      </c>
      <c r="H58" s="309" t="str">
        <f>IF('Historical DATA'!S36="","",'Historical DATA'!S36)</f>
        <v/>
      </c>
      <c r="I58" s="1487" t="str">
        <f>IF('Historical DATA'!T36="","",'Historical DATA'!T36)</f>
        <v/>
      </c>
      <c r="J58" s="310" t="str">
        <f>IF('Historical DATA'!U36="","",'Historical DATA'!U36)</f>
        <v/>
      </c>
      <c r="K58" s="315"/>
      <c r="L58" s="316" t="str">
        <f>IF('Historical DATA'!V36="","",'Historical DATA'!V36)</f>
        <v/>
      </c>
      <c r="M58" s="316" t="str">
        <f>IF('Historical DATA'!W36="","",'Historical DATA'!W36)</f>
        <v/>
      </c>
      <c r="N58" s="316" t="str">
        <f>IF('Historical DATA'!X36="","",'Historical DATA'!X36)</f>
        <v/>
      </c>
      <c r="O58" s="308" t="str">
        <f>IF('Historical DATA'!Y36="","",'Historical DATA'!Y36)</f>
        <v/>
      </c>
      <c r="P58" s="316" t="str">
        <f>IF('Historical DATA'!Z36="","",'Historical DATA'!Z36)</f>
        <v/>
      </c>
      <c r="Q58" s="316" t="str">
        <f>IF('Historical DATA'!AA36="","",'Historical DATA'!AA36)</f>
        <v/>
      </c>
      <c r="R58" s="316" t="str">
        <f>IF('Historical DATA'!AB36="","",'Historical DATA'!AB36)</f>
        <v/>
      </c>
      <c r="S58" s="315"/>
      <c r="T58" s="1415" t="str">
        <f>IF('Historical DATA'!AC36="","",'Historical DATA'!AC36)</f>
        <v/>
      </c>
      <c r="U58" s="307" t="str">
        <f>IF('Historical DATA'!AD36="","",'Historical DATA'!AD36)</f>
        <v/>
      </c>
      <c r="V58" s="307" t="str">
        <f>IF('Historical DATA'!AE36="","",'Historical DATA'!AE36)</f>
        <v/>
      </c>
      <c r="W58" s="308" t="str">
        <f>IF('Historical DATA'!AF36="","",'Historical DATA'!AF36)</f>
        <v/>
      </c>
      <c r="X58" s="309" t="str">
        <f>IF('Historical DATA'!AG36="","",'Historical DATA'!AG36)</f>
        <v/>
      </c>
      <c r="Y58" s="1484" t="str">
        <f>IF('Historical DATA'!AH36="","",'Historical DATA'!AH36)</f>
        <v/>
      </c>
      <c r="Z58" s="315"/>
      <c r="AA58" s="306" t="str">
        <f>IF('Historical DATA'!AI36="","",'Historical DATA'!AI36)</f>
        <v/>
      </c>
      <c r="AB58" s="307" t="str">
        <f>IF('Historical DATA'!AJ36="","",'Historical DATA'!AJ36)</f>
        <v/>
      </c>
      <c r="AC58" s="307" t="str">
        <f>IF('Historical DATA'!AK36="","",'Historical DATA'!AK36)</f>
        <v/>
      </c>
      <c r="AD58" s="308" t="str">
        <f>IF('Historical DATA'!AL36="","",'Historical DATA'!AL36)</f>
        <v/>
      </c>
      <c r="AE58" s="309" t="str">
        <f>IF('Historical DATA'!AM36="","",'Historical DATA'!AM36)</f>
        <v/>
      </c>
      <c r="AF58" s="310" t="str">
        <f>IF('Historical DATA'!AN36="","",'Historical DATA'!AN36)</f>
        <v/>
      </c>
    </row>
    <row r="59" spans="1:32" s="296" customFormat="1">
      <c r="A59" s="312">
        <f t="shared" si="0"/>
        <v>-12</v>
      </c>
      <c r="B59" s="137" t="str">
        <f>IF('Historical DATA'!B37="","",'Historical DATA'!B37)</f>
        <v/>
      </c>
      <c r="C59" s="314"/>
      <c r="D59" s="316" t="str">
        <f>IF('Historical DATA'!O37="","",'Historical DATA'!O37)</f>
        <v/>
      </c>
      <c r="E59" s="307" t="str">
        <f>IF('Historical DATA'!P37="","",'Historical DATA'!P37)</f>
        <v/>
      </c>
      <c r="F59" s="307" t="str">
        <f>IF('Historical DATA'!Q37="","",'Historical DATA'!Q37)</f>
        <v/>
      </c>
      <c r="G59" s="308" t="str">
        <f>IF('Historical DATA'!R37="","",'Historical DATA'!R37)</f>
        <v/>
      </c>
      <c r="H59" s="309" t="str">
        <f>IF('Historical DATA'!S37="","",'Historical DATA'!S37)</f>
        <v/>
      </c>
      <c r="I59" s="1487" t="str">
        <f>IF('Historical DATA'!T37="","",'Historical DATA'!T37)</f>
        <v/>
      </c>
      <c r="J59" s="310" t="str">
        <f>IF('Historical DATA'!U37="","",'Historical DATA'!U37)</f>
        <v/>
      </c>
      <c r="K59" s="315"/>
      <c r="L59" s="316" t="str">
        <f>IF('Historical DATA'!V37="","",'Historical DATA'!V37)</f>
        <v/>
      </c>
      <c r="M59" s="316" t="str">
        <f>IF('Historical DATA'!W37="","",'Historical DATA'!W37)</f>
        <v/>
      </c>
      <c r="N59" s="316" t="str">
        <f>IF('Historical DATA'!X37="","",'Historical DATA'!X37)</f>
        <v/>
      </c>
      <c r="O59" s="308" t="str">
        <f>IF('Historical DATA'!Y37="","",'Historical DATA'!Y37)</f>
        <v/>
      </c>
      <c r="P59" s="316" t="str">
        <f>IF('Historical DATA'!Z37="","",'Historical DATA'!Z37)</f>
        <v/>
      </c>
      <c r="Q59" s="316" t="str">
        <f>IF('Historical DATA'!AA37="","",'Historical DATA'!AA37)</f>
        <v/>
      </c>
      <c r="R59" s="316" t="str">
        <f>IF('Historical DATA'!AB37="","",'Historical DATA'!AB37)</f>
        <v/>
      </c>
      <c r="S59" s="315"/>
      <c r="T59" s="1415" t="str">
        <f>IF('Historical DATA'!AC37="","",'Historical DATA'!AC37)</f>
        <v/>
      </c>
      <c r="U59" s="307" t="str">
        <f>IF('Historical DATA'!AD37="","",'Historical DATA'!AD37)</f>
        <v/>
      </c>
      <c r="V59" s="307" t="str">
        <f>IF('Historical DATA'!AE37="","",'Historical DATA'!AE37)</f>
        <v/>
      </c>
      <c r="W59" s="308" t="str">
        <f>IF('Historical DATA'!AF37="","",'Historical DATA'!AF37)</f>
        <v/>
      </c>
      <c r="X59" s="309" t="str">
        <f>IF('Historical DATA'!AG37="","",'Historical DATA'!AG37)</f>
        <v/>
      </c>
      <c r="Y59" s="1484" t="str">
        <f>IF('Historical DATA'!AH37="","",'Historical DATA'!AH37)</f>
        <v/>
      </c>
      <c r="Z59" s="315"/>
      <c r="AA59" s="306" t="str">
        <f>IF('Historical DATA'!AI37="","",'Historical DATA'!AI37)</f>
        <v/>
      </c>
      <c r="AB59" s="307" t="str">
        <f>IF('Historical DATA'!AJ37="","",'Historical DATA'!AJ37)</f>
        <v/>
      </c>
      <c r="AC59" s="307" t="str">
        <f>IF('Historical DATA'!AK37="","",'Historical DATA'!AK37)</f>
        <v/>
      </c>
      <c r="AD59" s="308" t="str">
        <f>IF('Historical DATA'!AL37="","",'Historical DATA'!AL37)</f>
        <v/>
      </c>
      <c r="AE59" s="309" t="str">
        <f>IF('Historical DATA'!AM37="","",'Historical DATA'!AM37)</f>
        <v/>
      </c>
      <c r="AF59" s="310" t="str">
        <f>IF('Historical DATA'!AN37="","",'Historical DATA'!AN37)</f>
        <v/>
      </c>
    </row>
    <row r="60" spans="1:32" s="296" customFormat="1">
      <c r="A60" s="312">
        <f t="shared" si="0"/>
        <v>-13</v>
      </c>
      <c r="B60" s="137" t="str">
        <f>IF('Historical DATA'!B38="","",'Historical DATA'!B38)</f>
        <v/>
      </c>
      <c r="C60" s="314"/>
      <c r="D60" s="316" t="str">
        <f>IF('Historical DATA'!O38="","",'Historical DATA'!O38)</f>
        <v/>
      </c>
      <c r="E60" s="307" t="str">
        <f>IF('Historical DATA'!P38="","",'Historical DATA'!P38)</f>
        <v/>
      </c>
      <c r="F60" s="307" t="str">
        <f>IF('Historical DATA'!Q38="","",'Historical DATA'!Q38)</f>
        <v/>
      </c>
      <c r="G60" s="308" t="str">
        <f>IF('Historical DATA'!R38="","",'Historical DATA'!R38)</f>
        <v/>
      </c>
      <c r="H60" s="309" t="str">
        <f>IF('Historical DATA'!S38="","",'Historical DATA'!S38)</f>
        <v/>
      </c>
      <c r="I60" s="1487" t="str">
        <f>IF('Historical DATA'!T38="","",'Historical DATA'!T38)</f>
        <v/>
      </c>
      <c r="J60" s="310" t="str">
        <f>IF('Historical DATA'!U38="","",'Historical DATA'!U38)</f>
        <v/>
      </c>
      <c r="K60" s="315"/>
      <c r="L60" s="316" t="str">
        <f>IF('Historical DATA'!V38="","",'Historical DATA'!V38)</f>
        <v/>
      </c>
      <c r="M60" s="316" t="str">
        <f>IF('Historical DATA'!W38="","",'Historical DATA'!W38)</f>
        <v/>
      </c>
      <c r="N60" s="316" t="str">
        <f>IF('Historical DATA'!X38="","",'Historical DATA'!X38)</f>
        <v/>
      </c>
      <c r="O60" s="308" t="str">
        <f>IF('Historical DATA'!Y38="","",'Historical DATA'!Y38)</f>
        <v/>
      </c>
      <c r="P60" s="316" t="str">
        <f>IF('Historical DATA'!Z38="","",'Historical DATA'!Z38)</f>
        <v/>
      </c>
      <c r="Q60" s="316" t="str">
        <f>IF('Historical DATA'!AA38="","",'Historical DATA'!AA38)</f>
        <v/>
      </c>
      <c r="R60" s="316" t="str">
        <f>IF('Historical DATA'!AB38="","",'Historical DATA'!AB38)</f>
        <v/>
      </c>
      <c r="S60" s="315"/>
      <c r="T60" s="1415" t="str">
        <f>IF('Historical DATA'!AC38="","",'Historical DATA'!AC38)</f>
        <v/>
      </c>
      <c r="U60" s="307" t="str">
        <f>IF('Historical DATA'!AD38="","",'Historical DATA'!AD38)</f>
        <v/>
      </c>
      <c r="V60" s="307" t="str">
        <f>IF('Historical DATA'!AE38="","",'Historical DATA'!AE38)</f>
        <v/>
      </c>
      <c r="W60" s="308" t="str">
        <f>IF('Historical DATA'!AF38="","",'Historical DATA'!AF38)</f>
        <v/>
      </c>
      <c r="X60" s="309" t="str">
        <f>IF('Historical DATA'!AG38="","",'Historical DATA'!AG38)</f>
        <v/>
      </c>
      <c r="Y60" s="1484" t="str">
        <f>IF('Historical DATA'!AH38="","",'Historical DATA'!AH38)</f>
        <v/>
      </c>
      <c r="Z60" s="315"/>
      <c r="AA60" s="306" t="str">
        <f>IF('Historical DATA'!AI38="","",'Historical DATA'!AI38)</f>
        <v/>
      </c>
      <c r="AB60" s="307" t="str">
        <f>IF('Historical DATA'!AJ38="","",'Historical DATA'!AJ38)</f>
        <v/>
      </c>
      <c r="AC60" s="307" t="str">
        <f>IF('Historical DATA'!AK38="","",'Historical DATA'!AK38)</f>
        <v/>
      </c>
      <c r="AD60" s="308" t="str">
        <f>IF('Historical DATA'!AL38="","",'Historical DATA'!AL38)</f>
        <v/>
      </c>
      <c r="AE60" s="309" t="str">
        <f>IF('Historical DATA'!AM38="","",'Historical DATA'!AM38)</f>
        <v/>
      </c>
      <c r="AF60" s="310" t="str">
        <f>IF('Historical DATA'!AN38="","",'Historical DATA'!AN38)</f>
        <v/>
      </c>
    </row>
    <row r="61" spans="1:32" s="296" customFormat="1">
      <c r="A61" s="312">
        <f t="shared" si="0"/>
        <v>-14</v>
      </c>
      <c r="B61" s="137" t="str">
        <f>IF('Historical DATA'!B39="","",'Historical DATA'!B39)</f>
        <v/>
      </c>
      <c r="C61" s="314"/>
      <c r="D61" s="316" t="str">
        <f>IF('Historical DATA'!O39="","",'Historical DATA'!O39)</f>
        <v/>
      </c>
      <c r="E61" s="307" t="str">
        <f>IF('Historical DATA'!P39="","",'Historical DATA'!P39)</f>
        <v/>
      </c>
      <c r="F61" s="307" t="str">
        <f>IF('Historical DATA'!Q39="","",'Historical DATA'!Q39)</f>
        <v/>
      </c>
      <c r="G61" s="308" t="str">
        <f>IF('Historical DATA'!R39="","",'Historical DATA'!R39)</f>
        <v/>
      </c>
      <c r="H61" s="309" t="str">
        <f>IF('Historical DATA'!S39="","",'Historical DATA'!S39)</f>
        <v/>
      </c>
      <c r="I61" s="1487" t="str">
        <f>IF('Historical DATA'!T39="","",'Historical DATA'!T39)</f>
        <v/>
      </c>
      <c r="J61" s="310" t="str">
        <f>IF('Historical DATA'!U39="","",'Historical DATA'!U39)</f>
        <v/>
      </c>
      <c r="K61" s="315"/>
      <c r="L61" s="316" t="str">
        <f>IF('Historical DATA'!V39="","",'Historical DATA'!V39)</f>
        <v/>
      </c>
      <c r="M61" s="316" t="str">
        <f>IF('Historical DATA'!W39="","",'Historical DATA'!W39)</f>
        <v/>
      </c>
      <c r="N61" s="316" t="str">
        <f>IF('Historical DATA'!X39="","",'Historical DATA'!X39)</f>
        <v/>
      </c>
      <c r="O61" s="308" t="str">
        <f>IF('Historical DATA'!Y39="","",'Historical DATA'!Y39)</f>
        <v/>
      </c>
      <c r="P61" s="316" t="str">
        <f>IF('Historical DATA'!Z39="","",'Historical DATA'!Z39)</f>
        <v/>
      </c>
      <c r="Q61" s="316" t="str">
        <f>IF('Historical DATA'!AA39="","",'Historical DATA'!AA39)</f>
        <v/>
      </c>
      <c r="R61" s="316" t="str">
        <f>IF('Historical DATA'!AB39="","",'Historical DATA'!AB39)</f>
        <v/>
      </c>
      <c r="S61" s="315"/>
      <c r="T61" s="1415" t="str">
        <f>IF('Historical DATA'!AC39="","",'Historical DATA'!AC39)</f>
        <v/>
      </c>
      <c r="U61" s="307" t="str">
        <f>IF('Historical DATA'!AD39="","",'Historical DATA'!AD39)</f>
        <v/>
      </c>
      <c r="V61" s="307" t="str">
        <f>IF('Historical DATA'!AE39="","",'Historical DATA'!AE39)</f>
        <v/>
      </c>
      <c r="W61" s="308" t="str">
        <f>IF('Historical DATA'!AF39="","",'Historical DATA'!AF39)</f>
        <v/>
      </c>
      <c r="X61" s="309" t="str">
        <f>IF('Historical DATA'!AG39="","",'Historical DATA'!AG39)</f>
        <v/>
      </c>
      <c r="Y61" s="1484" t="str">
        <f>IF('Historical DATA'!AH39="","",'Historical DATA'!AH39)</f>
        <v/>
      </c>
      <c r="Z61" s="315"/>
      <c r="AA61" s="306" t="str">
        <f>IF('Historical DATA'!AI39="","",'Historical DATA'!AI39)</f>
        <v/>
      </c>
      <c r="AB61" s="307" t="str">
        <f>IF('Historical DATA'!AJ39="","",'Historical DATA'!AJ39)</f>
        <v/>
      </c>
      <c r="AC61" s="307" t="str">
        <f>IF('Historical DATA'!AK39="","",'Historical DATA'!AK39)</f>
        <v/>
      </c>
      <c r="AD61" s="308" t="str">
        <f>IF('Historical DATA'!AL39="","",'Historical DATA'!AL39)</f>
        <v/>
      </c>
      <c r="AE61" s="309" t="str">
        <f>IF('Historical DATA'!AM39="","",'Historical DATA'!AM39)</f>
        <v/>
      </c>
      <c r="AF61" s="310" t="str">
        <f>IF('Historical DATA'!AN39="","",'Historical DATA'!AN39)</f>
        <v/>
      </c>
    </row>
    <row r="62" spans="1:32" s="296" customFormat="1">
      <c r="A62" s="312">
        <f t="shared" si="0"/>
        <v>-15</v>
      </c>
      <c r="B62" s="137" t="str">
        <f>IF('Historical DATA'!B40="","",'Historical DATA'!B40)</f>
        <v/>
      </c>
      <c r="C62" s="314"/>
      <c r="D62" s="316" t="str">
        <f>IF('Historical DATA'!O40="","",'Historical DATA'!O40)</f>
        <v/>
      </c>
      <c r="E62" s="307" t="str">
        <f>IF('Historical DATA'!P40="","",'Historical DATA'!P40)</f>
        <v/>
      </c>
      <c r="F62" s="307" t="str">
        <f>IF('Historical DATA'!Q40="","",'Historical DATA'!Q40)</f>
        <v/>
      </c>
      <c r="G62" s="308" t="str">
        <f>IF('Historical DATA'!R40="","",'Historical DATA'!R40)</f>
        <v/>
      </c>
      <c r="H62" s="309" t="str">
        <f>IF('Historical DATA'!S40="","",'Historical DATA'!S40)</f>
        <v/>
      </c>
      <c r="I62" s="1487" t="str">
        <f>IF('Historical DATA'!T40="","",'Historical DATA'!T40)</f>
        <v/>
      </c>
      <c r="J62" s="310" t="str">
        <f>IF('Historical DATA'!U40="","",'Historical DATA'!U40)</f>
        <v/>
      </c>
      <c r="K62" s="315"/>
      <c r="L62" s="316" t="str">
        <f>IF('Historical DATA'!V40="","",'Historical DATA'!V40)</f>
        <v/>
      </c>
      <c r="M62" s="316" t="str">
        <f>IF('Historical DATA'!W40="","",'Historical DATA'!W40)</f>
        <v/>
      </c>
      <c r="N62" s="316" t="str">
        <f>IF('Historical DATA'!X40="","",'Historical DATA'!X40)</f>
        <v/>
      </c>
      <c r="O62" s="308" t="str">
        <f>IF('Historical DATA'!Y40="","",'Historical DATA'!Y40)</f>
        <v/>
      </c>
      <c r="P62" s="316" t="str">
        <f>IF('Historical DATA'!Z40="","",'Historical DATA'!Z40)</f>
        <v/>
      </c>
      <c r="Q62" s="316" t="str">
        <f>IF('Historical DATA'!AA40="","",'Historical DATA'!AA40)</f>
        <v/>
      </c>
      <c r="R62" s="316" t="str">
        <f>IF('Historical DATA'!AB40="","",'Historical DATA'!AB40)</f>
        <v/>
      </c>
      <c r="S62" s="315"/>
      <c r="T62" s="1415" t="str">
        <f>IF('Historical DATA'!AC40="","",'Historical DATA'!AC40)</f>
        <v/>
      </c>
      <c r="U62" s="307" t="str">
        <f>IF('Historical DATA'!AD40="","",'Historical DATA'!AD40)</f>
        <v/>
      </c>
      <c r="V62" s="307" t="str">
        <f>IF('Historical DATA'!AE40="","",'Historical DATA'!AE40)</f>
        <v/>
      </c>
      <c r="W62" s="308" t="str">
        <f>IF('Historical DATA'!AF40="","",'Historical DATA'!AF40)</f>
        <v/>
      </c>
      <c r="X62" s="309" t="str">
        <f>IF('Historical DATA'!AG40="","",'Historical DATA'!AG40)</f>
        <v/>
      </c>
      <c r="Y62" s="1484" t="str">
        <f>IF('Historical DATA'!AH40="","",'Historical DATA'!AH40)</f>
        <v/>
      </c>
      <c r="Z62" s="315"/>
      <c r="AA62" s="306" t="str">
        <f>IF('Historical DATA'!AI40="","",'Historical DATA'!AI40)</f>
        <v/>
      </c>
      <c r="AB62" s="307" t="str">
        <f>IF('Historical DATA'!AJ40="","",'Historical DATA'!AJ40)</f>
        <v/>
      </c>
      <c r="AC62" s="307" t="str">
        <f>IF('Historical DATA'!AK40="","",'Historical DATA'!AK40)</f>
        <v/>
      </c>
      <c r="AD62" s="308" t="str">
        <f>IF('Historical DATA'!AL40="","",'Historical DATA'!AL40)</f>
        <v/>
      </c>
      <c r="AE62" s="309" t="str">
        <f>IF('Historical DATA'!AM40="","",'Historical DATA'!AM40)</f>
        <v/>
      </c>
      <c r="AF62" s="310" t="str">
        <f>IF('Historical DATA'!AN40="","",'Historical DATA'!AN40)</f>
        <v/>
      </c>
    </row>
    <row r="63" spans="1:32" s="296" customFormat="1">
      <c r="A63" s="312">
        <f t="shared" si="0"/>
        <v>-16</v>
      </c>
      <c r="B63" s="137" t="str">
        <f>IF('Historical DATA'!B41="","",'Historical DATA'!B41)</f>
        <v/>
      </c>
      <c r="C63" s="314"/>
      <c r="D63" s="316" t="str">
        <f>IF('Historical DATA'!O41="","",'Historical DATA'!O41)</f>
        <v/>
      </c>
      <c r="E63" s="307" t="str">
        <f>IF('Historical DATA'!P41="","",'Historical DATA'!P41)</f>
        <v/>
      </c>
      <c r="F63" s="307" t="str">
        <f>IF('Historical DATA'!Q41="","",'Historical DATA'!Q41)</f>
        <v/>
      </c>
      <c r="G63" s="308" t="str">
        <f>IF('Historical DATA'!R41="","",'Historical DATA'!R41)</f>
        <v/>
      </c>
      <c r="H63" s="309" t="str">
        <f>IF('Historical DATA'!S41="","",'Historical DATA'!S41)</f>
        <v/>
      </c>
      <c r="I63" s="1487" t="str">
        <f>IF('Historical DATA'!T41="","",'Historical DATA'!T41)</f>
        <v/>
      </c>
      <c r="J63" s="310" t="str">
        <f>IF('Historical DATA'!U41="","",'Historical DATA'!U41)</f>
        <v/>
      </c>
      <c r="K63" s="315"/>
      <c r="L63" s="316" t="str">
        <f>IF('Historical DATA'!V41="","",'Historical DATA'!V41)</f>
        <v/>
      </c>
      <c r="M63" s="316" t="str">
        <f>IF('Historical DATA'!W41="","",'Historical DATA'!W41)</f>
        <v/>
      </c>
      <c r="N63" s="316" t="str">
        <f>IF('Historical DATA'!X41="","",'Historical DATA'!X41)</f>
        <v/>
      </c>
      <c r="O63" s="308" t="str">
        <f>IF('Historical DATA'!Y41="","",'Historical DATA'!Y41)</f>
        <v/>
      </c>
      <c r="P63" s="316" t="str">
        <f>IF('Historical DATA'!Z41="","",'Historical DATA'!Z41)</f>
        <v/>
      </c>
      <c r="Q63" s="316" t="str">
        <f>IF('Historical DATA'!AA41="","",'Historical DATA'!AA41)</f>
        <v/>
      </c>
      <c r="R63" s="316" t="str">
        <f>IF('Historical DATA'!AB41="","",'Historical DATA'!AB41)</f>
        <v/>
      </c>
      <c r="S63" s="315"/>
      <c r="T63" s="1415" t="str">
        <f>IF('Historical DATA'!AC41="","",'Historical DATA'!AC41)</f>
        <v/>
      </c>
      <c r="U63" s="307" t="str">
        <f>IF('Historical DATA'!AD41="","",'Historical DATA'!AD41)</f>
        <v/>
      </c>
      <c r="V63" s="307" t="str">
        <f>IF('Historical DATA'!AE41="","",'Historical DATA'!AE41)</f>
        <v/>
      </c>
      <c r="W63" s="308" t="str">
        <f>IF('Historical DATA'!AF41="","",'Historical DATA'!AF41)</f>
        <v/>
      </c>
      <c r="X63" s="309" t="str">
        <f>IF('Historical DATA'!AG41="","",'Historical DATA'!AG41)</f>
        <v/>
      </c>
      <c r="Y63" s="1484" t="str">
        <f>IF('Historical DATA'!AH41="","",'Historical DATA'!AH41)</f>
        <v/>
      </c>
      <c r="Z63" s="315"/>
      <c r="AA63" s="306" t="str">
        <f>IF('Historical DATA'!AI41="","",'Historical DATA'!AI41)</f>
        <v/>
      </c>
      <c r="AB63" s="307" t="str">
        <f>IF('Historical DATA'!AJ41="","",'Historical DATA'!AJ41)</f>
        <v/>
      </c>
      <c r="AC63" s="307" t="str">
        <f>IF('Historical DATA'!AK41="","",'Historical DATA'!AK41)</f>
        <v/>
      </c>
      <c r="AD63" s="308" t="str">
        <f>IF('Historical DATA'!AL41="","",'Historical DATA'!AL41)</f>
        <v/>
      </c>
      <c r="AE63" s="309" t="str">
        <f>IF('Historical DATA'!AM41="","",'Historical DATA'!AM41)</f>
        <v/>
      </c>
      <c r="AF63" s="310" t="str">
        <f>IF('Historical DATA'!AN41="","",'Historical DATA'!AN41)</f>
        <v/>
      </c>
    </row>
    <row r="64" spans="1:32" s="296" customFormat="1">
      <c r="A64" s="312">
        <f t="shared" si="0"/>
        <v>-17</v>
      </c>
      <c r="B64" s="137" t="str">
        <f>IF('Historical DATA'!B42="","",'Historical DATA'!B42)</f>
        <v/>
      </c>
      <c r="C64" s="314"/>
      <c r="D64" s="316" t="str">
        <f>IF('Historical DATA'!O42="","",'Historical DATA'!O42)</f>
        <v/>
      </c>
      <c r="E64" s="307" t="str">
        <f>IF('Historical DATA'!P42="","",'Historical DATA'!P42)</f>
        <v/>
      </c>
      <c r="F64" s="307" t="str">
        <f>IF('Historical DATA'!Q42="","",'Historical DATA'!Q42)</f>
        <v/>
      </c>
      <c r="G64" s="308" t="str">
        <f>IF('Historical DATA'!R42="","",'Historical DATA'!R42)</f>
        <v/>
      </c>
      <c r="H64" s="309" t="str">
        <f>IF('Historical DATA'!S42="","",'Historical DATA'!S42)</f>
        <v/>
      </c>
      <c r="I64" s="1487" t="str">
        <f>IF('Historical DATA'!T42="","",'Historical DATA'!T42)</f>
        <v/>
      </c>
      <c r="J64" s="310" t="str">
        <f>IF('Historical DATA'!U42="","",'Historical DATA'!U42)</f>
        <v/>
      </c>
      <c r="K64" s="315"/>
      <c r="L64" s="316" t="str">
        <f>IF('Historical DATA'!V42="","",'Historical DATA'!V42)</f>
        <v/>
      </c>
      <c r="M64" s="316" t="str">
        <f>IF('Historical DATA'!W42="","",'Historical DATA'!W42)</f>
        <v/>
      </c>
      <c r="N64" s="316" t="str">
        <f>IF('Historical DATA'!X42="","",'Historical DATA'!X42)</f>
        <v/>
      </c>
      <c r="O64" s="308" t="str">
        <f>IF('Historical DATA'!Y42="","",'Historical DATA'!Y42)</f>
        <v/>
      </c>
      <c r="P64" s="316" t="str">
        <f>IF('Historical DATA'!Z42="","",'Historical DATA'!Z42)</f>
        <v/>
      </c>
      <c r="Q64" s="316" t="str">
        <f>IF('Historical DATA'!AA42="","",'Historical DATA'!AA42)</f>
        <v/>
      </c>
      <c r="R64" s="316" t="str">
        <f>IF('Historical DATA'!AB42="","",'Historical DATA'!AB42)</f>
        <v/>
      </c>
      <c r="S64" s="315"/>
      <c r="T64" s="1415" t="str">
        <f>IF('Historical DATA'!AC42="","",'Historical DATA'!AC42)</f>
        <v/>
      </c>
      <c r="U64" s="307" t="str">
        <f>IF('Historical DATA'!AD42="","",'Historical DATA'!AD42)</f>
        <v/>
      </c>
      <c r="V64" s="307" t="str">
        <f>IF('Historical DATA'!AE42="","",'Historical DATA'!AE42)</f>
        <v/>
      </c>
      <c r="W64" s="308" t="str">
        <f>IF('Historical DATA'!AF42="","",'Historical DATA'!AF42)</f>
        <v/>
      </c>
      <c r="X64" s="309" t="str">
        <f>IF('Historical DATA'!AG42="","",'Historical DATA'!AG42)</f>
        <v/>
      </c>
      <c r="Y64" s="1484" t="str">
        <f>IF('Historical DATA'!AH42="","",'Historical DATA'!AH42)</f>
        <v/>
      </c>
      <c r="Z64" s="315"/>
      <c r="AA64" s="306" t="str">
        <f>IF('Historical DATA'!AI42="","",'Historical DATA'!AI42)</f>
        <v/>
      </c>
      <c r="AB64" s="307" t="str">
        <f>IF('Historical DATA'!AJ42="","",'Historical DATA'!AJ42)</f>
        <v/>
      </c>
      <c r="AC64" s="307" t="str">
        <f>IF('Historical DATA'!AK42="","",'Historical DATA'!AK42)</f>
        <v/>
      </c>
      <c r="AD64" s="308" t="str">
        <f>IF('Historical DATA'!AL42="","",'Historical DATA'!AL42)</f>
        <v/>
      </c>
      <c r="AE64" s="309" t="str">
        <f>IF('Historical DATA'!AM42="","",'Historical DATA'!AM42)</f>
        <v/>
      </c>
      <c r="AF64" s="310" t="str">
        <f>IF('Historical DATA'!AN42="","",'Historical DATA'!AN42)</f>
        <v/>
      </c>
    </row>
    <row r="65" spans="1:32" s="296" customFormat="1">
      <c r="A65" s="312">
        <f t="shared" si="0"/>
        <v>-18</v>
      </c>
      <c r="B65" s="137" t="str">
        <f>IF('Historical DATA'!B43="","",'Historical DATA'!B43)</f>
        <v/>
      </c>
      <c r="C65" s="314"/>
      <c r="D65" s="316" t="str">
        <f>IF('Historical DATA'!O43="","",'Historical DATA'!O43)</f>
        <v/>
      </c>
      <c r="E65" s="307" t="str">
        <f>IF('Historical DATA'!P43="","",'Historical DATA'!P43)</f>
        <v/>
      </c>
      <c r="F65" s="307" t="str">
        <f>IF('Historical DATA'!Q43="","",'Historical DATA'!Q43)</f>
        <v/>
      </c>
      <c r="G65" s="308" t="str">
        <f>IF('Historical DATA'!R43="","",'Historical DATA'!R43)</f>
        <v/>
      </c>
      <c r="H65" s="309" t="str">
        <f>IF('Historical DATA'!S43="","",'Historical DATA'!S43)</f>
        <v/>
      </c>
      <c r="I65" s="1487" t="str">
        <f>IF('Historical DATA'!T43="","",'Historical DATA'!T43)</f>
        <v/>
      </c>
      <c r="J65" s="310" t="str">
        <f>IF('Historical DATA'!U43="","",'Historical DATA'!U43)</f>
        <v/>
      </c>
      <c r="K65" s="315"/>
      <c r="L65" s="316" t="str">
        <f>IF('Historical DATA'!V43="","",'Historical DATA'!V43)</f>
        <v/>
      </c>
      <c r="M65" s="316" t="str">
        <f>IF('Historical DATA'!W43="","",'Historical DATA'!W43)</f>
        <v/>
      </c>
      <c r="N65" s="316" t="str">
        <f>IF('Historical DATA'!X43="","",'Historical DATA'!X43)</f>
        <v/>
      </c>
      <c r="O65" s="308" t="str">
        <f>IF('Historical DATA'!Y43="","",'Historical DATA'!Y43)</f>
        <v/>
      </c>
      <c r="P65" s="316" t="str">
        <f>IF('Historical DATA'!Z43="","",'Historical DATA'!Z43)</f>
        <v/>
      </c>
      <c r="Q65" s="316" t="str">
        <f>IF('Historical DATA'!AA43="","",'Historical DATA'!AA43)</f>
        <v/>
      </c>
      <c r="R65" s="316" t="str">
        <f>IF('Historical DATA'!AB43="","",'Historical DATA'!AB43)</f>
        <v/>
      </c>
      <c r="S65" s="315"/>
      <c r="T65" s="1415" t="str">
        <f>IF('Historical DATA'!AC43="","",'Historical DATA'!AC43)</f>
        <v/>
      </c>
      <c r="U65" s="307" t="str">
        <f>IF('Historical DATA'!AD43="","",'Historical DATA'!AD43)</f>
        <v/>
      </c>
      <c r="V65" s="307" t="str">
        <f>IF('Historical DATA'!AE43="","",'Historical DATA'!AE43)</f>
        <v/>
      </c>
      <c r="W65" s="308" t="str">
        <f>IF('Historical DATA'!AF43="","",'Historical DATA'!AF43)</f>
        <v/>
      </c>
      <c r="X65" s="309" t="str">
        <f>IF('Historical DATA'!AG43="","",'Historical DATA'!AG43)</f>
        <v/>
      </c>
      <c r="Y65" s="1484" t="str">
        <f>IF('Historical DATA'!AH43="","",'Historical DATA'!AH43)</f>
        <v/>
      </c>
      <c r="Z65" s="315"/>
      <c r="AA65" s="306" t="str">
        <f>IF('Historical DATA'!AI43="","",'Historical DATA'!AI43)</f>
        <v/>
      </c>
      <c r="AB65" s="307" t="str">
        <f>IF('Historical DATA'!AJ43="","",'Historical DATA'!AJ43)</f>
        <v/>
      </c>
      <c r="AC65" s="307" t="str">
        <f>IF('Historical DATA'!AK43="","",'Historical DATA'!AK43)</f>
        <v/>
      </c>
      <c r="AD65" s="308" t="str">
        <f>IF('Historical DATA'!AL43="","",'Historical DATA'!AL43)</f>
        <v/>
      </c>
      <c r="AE65" s="309" t="str">
        <f>IF('Historical DATA'!AM43="","",'Historical DATA'!AM43)</f>
        <v/>
      </c>
      <c r="AF65" s="310" t="str">
        <f>IF('Historical DATA'!AN43="","",'Historical DATA'!AN43)</f>
        <v/>
      </c>
    </row>
    <row r="66" spans="1:32" s="296" customFormat="1">
      <c r="A66" s="312">
        <f t="shared" si="0"/>
        <v>-19</v>
      </c>
      <c r="B66" s="137" t="str">
        <f>IF('Historical DATA'!B44="","",'Historical DATA'!B44)</f>
        <v/>
      </c>
      <c r="C66" s="314"/>
      <c r="D66" s="316" t="str">
        <f>IF('Historical DATA'!O44="","",'Historical DATA'!O44)</f>
        <v/>
      </c>
      <c r="E66" s="307" t="str">
        <f>IF('Historical DATA'!P44="","",'Historical DATA'!P44)</f>
        <v/>
      </c>
      <c r="F66" s="307" t="str">
        <f>IF('Historical DATA'!Q44="","",'Historical DATA'!Q44)</f>
        <v/>
      </c>
      <c r="G66" s="308" t="str">
        <f>IF('Historical DATA'!R44="","",'Historical DATA'!R44)</f>
        <v/>
      </c>
      <c r="H66" s="309" t="str">
        <f>IF('Historical DATA'!S44="","",'Historical DATA'!S44)</f>
        <v/>
      </c>
      <c r="I66" s="1487" t="str">
        <f>IF('Historical DATA'!T44="","",'Historical DATA'!T44)</f>
        <v/>
      </c>
      <c r="J66" s="310" t="str">
        <f>IF('Historical DATA'!U44="","",'Historical DATA'!U44)</f>
        <v/>
      </c>
      <c r="K66" s="315"/>
      <c r="L66" s="316" t="str">
        <f>IF('Historical DATA'!V44="","",'Historical DATA'!V44)</f>
        <v/>
      </c>
      <c r="M66" s="316" t="str">
        <f>IF('Historical DATA'!W44="","",'Historical DATA'!W44)</f>
        <v/>
      </c>
      <c r="N66" s="316" t="str">
        <f>IF('Historical DATA'!X44="","",'Historical DATA'!X44)</f>
        <v/>
      </c>
      <c r="O66" s="308" t="str">
        <f>IF('Historical DATA'!Y44="","",'Historical DATA'!Y44)</f>
        <v/>
      </c>
      <c r="P66" s="316" t="str">
        <f>IF('Historical DATA'!Z44="","",'Historical DATA'!Z44)</f>
        <v/>
      </c>
      <c r="Q66" s="316" t="str">
        <f>IF('Historical DATA'!AA44="","",'Historical DATA'!AA44)</f>
        <v/>
      </c>
      <c r="R66" s="316" t="str">
        <f>IF('Historical DATA'!AB44="","",'Historical DATA'!AB44)</f>
        <v/>
      </c>
      <c r="S66" s="315"/>
      <c r="T66" s="1415" t="str">
        <f>IF('Historical DATA'!AC44="","",'Historical DATA'!AC44)</f>
        <v/>
      </c>
      <c r="U66" s="307" t="str">
        <f>IF('Historical DATA'!AD44="","",'Historical DATA'!AD44)</f>
        <v/>
      </c>
      <c r="V66" s="307" t="str">
        <f>IF('Historical DATA'!AE44="","",'Historical DATA'!AE44)</f>
        <v/>
      </c>
      <c r="W66" s="308" t="str">
        <f>IF('Historical DATA'!AF44="","",'Historical DATA'!AF44)</f>
        <v/>
      </c>
      <c r="X66" s="309" t="str">
        <f>IF('Historical DATA'!AG44="","",'Historical DATA'!AG44)</f>
        <v/>
      </c>
      <c r="Y66" s="1484" t="str">
        <f>IF('Historical DATA'!AH44="","",'Historical DATA'!AH44)</f>
        <v/>
      </c>
      <c r="Z66" s="315"/>
      <c r="AA66" s="306" t="str">
        <f>IF('Historical DATA'!AI44="","",'Historical DATA'!AI44)</f>
        <v/>
      </c>
      <c r="AB66" s="307" t="str">
        <f>IF('Historical DATA'!AJ44="","",'Historical DATA'!AJ44)</f>
        <v/>
      </c>
      <c r="AC66" s="307" t="str">
        <f>IF('Historical DATA'!AK44="","",'Historical DATA'!AK44)</f>
        <v/>
      </c>
      <c r="AD66" s="308" t="str">
        <f>IF('Historical DATA'!AL44="","",'Historical DATA'!AL44)</f>
        <v/>
      </c>
      <c r="AE66" s="309" t="str">
        <f>IF('Historical DATA'!AM44="","",'Historical DATA'!AM44)</f>
        <v/>
      </c>
      <c r="AF66" s="310" t="str">
        <f>IF('Historical DATA'!AN44="","",'Historical DATA'!AN44)</f>
        <v/>
      </c>
    </row>
    <row r="67" spans="1:32" s="296" customFormat="1">
      <c r="A67" s="312">
        <f t="shared" si="0"/>
        <v>-20</v>
      </c>
      <c r="B67" s="137" t="str">
        <f>IF('Historical DATA'!B45="","",'Historical DATA'!B45)</f>
        <v/>
      </c>
      <c r="C67" s="314"/>
      <c r="D67" s="316" t="str">
        <f>IF('Historical DATA'!O45="","",'Historical DATA'!O45)</f>
        <v/>
      </c>
      <c r="E67" s="307" t="str">
        <f>IF('Historical DATA'!P45="","",'Historical DATA'!P45)</f>
        <v/>
      </c>
      <c r="F67" s="307" t="str">
        <f>IF('Historical DATA'!Q45="","",'Historical DATA'!Q45)</f>
        <v/>
      </c>
      <c r="G67" s="308" t="str">
        <f>IF('Historical DATA'!R45="","",'Historical DATA'!R45)</f>
        <v/>
      </c>
      <c r="H67" s="309" t="str">
        <f>IF('Historical DATA'!S45="","",'Historical DATA'!S45)</f>
        <v/>
      </c>
      <c r="I67" s="1487" t="str">
        <f>IF('Historical DATA'!T45="","",'Historical DATA'!T45)</f>
        <v/>
      </c>
      <c r="J67" s="310" t="str">
        <f>IF('Historical DATA'!U45="","",'Historical DATA'!U45)</f>
        <v/>
      </c>
      <c r="K67" s="315"/>
      <c r="L67" s="316" t="str">
        <f>IF('Historical DATA'!V45="","",'Historical DATA'!V45)</f>
        <v/>
      </c>
      <c r="M67" s="316" t="str">
        <f>IF('Historical DATA'!W45="","",'Historical DATA'!W45)</f>
        <v/>
      </c>
      <c r="N67" s="316" t="str">
        <f>IF('Historical DATA'!X45="","",'Historical DATA'!X45)</f>
        <v/>
      </c>
      <c r="O67" s="308" t="str">
        <f>IF('Historical DATA'!Y45="","",'Historical DATA'!Y45)</f>
        <v/>
      </c>
      <c r="P67" s="316" t="str">
        <f>IF('Historical DATA'!Z45="","",'Historical DATA'!Z45)</f>
        <v/>
      </c>
      <c r="Q67" s="316" t="str">
        <f>IF('Historical DATA'!AA45="","",'Historical DATA'!AA45)</f>
        <v/>
      </c>
      <c r="R67" s="316" t="str">
        <f>IF('Historical DATA'!AB45="","",'Historical DATA'!AB45)</f>
        <v/>
      </c>
      <c r="S67" s="315"/>
      <c r="T67" s="1415" t="str">
        <f>IF('Historical DATA'!AC45="","",'Historical DATA'!AC45)</f>
        <v/>
      </c>
      <c r="U67" s="307" t="str">
        <f>IF('Historical DATA'!AD45="","",'Historical DATA'!AD45)</f>
        <v/>
      </c>
      <c r="V67" s="307" t="str">
        <f>IF('Historical DATA'!AE45="","",'Historical DATA'!AE45)</f>
        <v/>
      </c>
      <c r="W67" s="308" t="str">
        <f>IF('Historical DATA'!AF45="","",'Historical DATA'!AF45)</f>
        <v/>
      </c>
      <c r="X67" s="309" t="str">
        <f>IF('Historical DATA'!AG45="","",'Historical DATA'!AG45)</f>
        <v/>
      </c>
      <c r="Y67" s="1484" t="str">
        <f>IF('Historical DATA'!AH45="","",'Historical DATA'!AH45)</f>
        <v/>
      </c>
      <c r="Z67" s="315"/>
      <c r="AA67" s="306" t="str">
        <f>IF('Historical DATA'!AI45="","",'Historical DATA'!AI45)</f>
        <v/>
      </c>
      <c r="AB67" s="307" t="str">
        <f>IF('Historical DATA'!AJ45="","",'Historical DATA'!AJ45)</f>
        <v/>
      </c>
      <c r="AC67" s="307" t="str">
        <f>IF('Historical DATA'!AK45="","",'Historical DATA'!AK45)</f>
        <v/>
      </c>
      <c r="AD67" s="308" t="str">
        <f>IF('Historical DATA'!AL45="","",'Historical DATA'!AL45)</f>
        <v/>
      </c>
      <c r="AE67" s="309" t="str">
        <f>IF('Historical DATA'!AM45="","",'Historical DATA'!AM45)</f>
        <v/>
      </c>
      <c r="AF67" s="310" t="str">
        <f>IF('Historical DATA'!AN45="","",'Historical DATA'!AN45)</f>
        <v/>
      </c>
    </row>
    <row r="68" spans="1:32" s="296" customFormat="1">
      <c r="A68" s="312">
        <f t="shared" si="0"/>
        <v>-21</v>
      </c>
      <c r="B68" s="137" t="str">
        <f>IF('Historical DATA'!B46="","",'Historical DATA'!B46)</f>
        <v/>
      </c>
      <c r="C68" s="314"/>
      <c r="D68" s="316" t="str">
        <f>IF('Historical DATA'!O46="","",'Historical DATA'!O46)</f>
        <v/>
      </c>
      <c r="E68" s="307" t="str">
        <f>IF('Historical DATA'!P46="","",'Historical DATA'!P46)</f>
        <v/>
      </c>
      <c r="F68" s="307" t="str">
        <f>IF('Historical DATA'!Q46="","",'Historical DATA'!Q46)</f>
        <v/>
      </c>
      <c r="G68" s="308" t="str">
        <f>IF('Historical DATA'!R46="","",'Historical DATA'!R46)</f>
        <v/>
      </c>
      <c r="H68" s="309" t="str">
        <f>IF('Historical DATA'!S46="","",'Historical DATA'!S46)</f>
        <v/>
      </c>
      <c r="I68" s="1487" t="str">
        <f>IF('Historical DATA'!T46="","",'Historical DATA'!T46)</f>
        <v/>
      </c>
      <c r="J68" s="310" t="str">
        <f>IF('Historical DATA'!U46="","",'Historical DATA'!U46)</f>
        <v/>
      </c>
      <c r="K68" s="315"/>
      <c r="L68" s="316" t="str">
        <f>IF('Historical DATA'!V46="","",'Historical DATA'!V46)</f>
        <v/>
      </c>
      <c r="M68" s="316" t="str">
        <f>IF('Historical DATA'!W46="","",'Historical DATA'!W46)</f>
        <v/>
      </c>
      <c r="N68" s="316" t="str">
        <f>IF('Historical DATA'!X46="","",'Historical DATA'!X46)</f>
        <v/>
      </c>
      <c r="O68" s="308" t="str">
        <f>IF('Historical DATA'!Y46="","",'Historical DATA'!Y46)</f>
        <v/>
      </c>
      <c r="P68" s="316" t="str">
        <f>IF('Historical DATA'!Z46="","",'Historical DATA'!Z46)</f>
        <v/>
      </c>
      <c r="Q68" s="316" t="str">
        <f>IF('Historical DATA'!AA46="","",'Historical DATA'!AA46)</f>
        <v/>
      </c>
      <c r="R68" s="316" t="str">
        <f>IF('Historical DATA'!AB46="","",'Historical DATA'!AB46)</f>
        <v/>
      </c>
      <c r="S68" s="315"/>
      <c r="T68" s="1415" t="str">
        <f>IF('Historical DATA'!AC46="","",'Historical DATA'!AC46)</f>
        <v/>
      </c>
      <c r="U68" s="307" t="str">
        <f>IF('Historical DATA'!AD46="","",'Historical DATA'!AD46)</f>
        <v/>
      </c>
      <c r="V68" s="307" t="str">
        <f>IF('Historical DATA'!AE46="","",'Historical DATA'!AE46)</f>
        <v/>
      </c>
      <c r="W68" s="308" t="str">
        <f>IF('Historical DATA'!AF46="","",'Historical DATA'!AF46)</f>
        <v/>
      </c>
      <c r="X68" s="309" t="str">
        <f>IF('Historical DATA'!AG46="","",'Historical DATA'!AG46)</f>
        <v/>
      </c>
      <c r="Y68" s="1484" t="str">
        <f>IF('Historical DATA'!AH46="","",'Historical DATA'!AH46)</f>
        <v/>
      </c>
      <c r="Z68" s="315"/>
      <c r="AA68" s="306" t="str">
        <f>IF('Historical DATA'!AI46="","",'Historical DATA'!AI46)</f>
        <v/>
      </c>
      <c r="AB68" s="307" t="str">
        <f>IF('Historical DATA'!AJ46="","",'Historical DATA'!AJ46)</f>
        <v/>
      </c>
      <c r="AC68" s="307" t="str">
        <f>IF('Historical DATA'!AK46="","",'Historical DATA'!AK46)</f>
        <v/>
      </c>
      <c r="AD68" s="308" t="str">
        <f>IF('Historical DATA'!AL46="","",'Historical DATA'!AL46)</f>
        <v/>
      </c>
      <c r="AE68" s="309" t="str">
        <f>IF('Historical DATA'!AM46="","",'Historical DATA'!AM46)</f>
        <v/>
      </c>
      <c r="AF68" s="310" t="str">
        <f>IF('Historical DATA'!AN46="","",'Historical DATA'!AN46)</f>
        <v/>
      </c>
    </row>
    <row r="69" spans="1:32" s="296" customFormat="1">
      <c r="A69" s="312">
        <f t="shared" si="0"/>
        <v>-22</v>
      </c>
      <c r="B69" s="137" t="str">
        <f>IF('Historical DATA'!B47="","",'Historical DATA'!B47)</f>
        <v/>
      </c>
      <c r="C69" s="314"/>
      <c r="D69" s="316" t="str">
        <f>IF('Historical DATA'!O47="","",'Historical DATA'!O47)</f>
        <v/>
      </c>
      <c r="E69" s="307" t="str">
        <f>IF('Historical DATA'!P47="","",'Historical DATA'!P47)</f>
        <v/>
      </c>
      <c r="F69" s="307" t="str">
        <f>IF('Historical DATA'!Q47="","",'Historical DATA'!Q47)</f>
        <v/>
      </c>
      <c r="G69" s="308" t="str">
        <f>IF('Historical DATA'!R47="","",'Historical DATA'!R47)</f>
        <v/>
      </c>
      <c r="H69" s="309" t="str">
        <f>IF('Historical DATA'!S47="","",'Historical DATA'!S47)</f>
        <v/>
      </c>
      <c r="I69" s="1487" t="str">
        <f>IF('Historical DATA'!T47="","",'Historical DATA'!T47)</f>
        <v/>
      </c>
      <c r="J69" s="310" t="str">
        <f>IF('Historical DATA'!U47="","",'Historical DATA'!U47)</f>
        <v/>
      </c>
      <c r="K69" s="315"/>
      <c r="L69" s="316" t="str">
        <f>IF('Historical DATA'!V47="","",'Historical DATA'!V47)</f>
        <v/>
      </c>
      <c r="M69" s="316" t="str">
        <f>IF('Historical DATA'!W47="","",'Historical DATA'!W47)</f>
        <v/>
      </c>
      <c r="N69" s="316" t="str">
        <f>IF('Historical DATA'!X47="","",'Historical DATA'!X47)</f>
        <v/>
      </c>
      <c r="O69" s="308" t="str">
        <f>IF('Historical DATA'!Y47="","",'Historical DATA'!Y47)</f>
        <v/>
      </c>
      <c r="P69" s="316" t="str">
        <f>IF('Historical DATA'!Z47="","",'Historical DATA'!Z47)</f>
        <v/>
      </c>
      <c r="Q69" s="316" t="str">
        <f>IF('Historical DATA'!AA47="","",'Historical DATA'!AA47)</f>
        <v/>
      </c>
      <c r="R69" s="316" t="str">
        <f>IF('Historical DATA'!AB47="","",'Historical DATA'!AB47)</f>
        <v/>
      </c>
      <c r="S69" s="315"/>
      <c r="T69" s="1415" t="str">
        <f>IF('Historical DATA'!AC47="","",'Historical DATA'!AC47)</f>
        <v/>
      </c>
      <c r="U69" s="307" t="str">
        <f>IF('Historical DATA'!AD47="","",'Historical DATA'!AD47)</f>
        <v/>
      </c>
      <c r="V69" s="307" t="str">
        <f>IF('Historical DATA'!AE47="","",'Historical DATA'!AE47)</f>
        <v/>
      </c>
      <c r="W69" s="308" t="str">
        <f>IF('Historical DATA'!AF47="","",'Historical DATA'!AF47)</f>
        <v/>
      </c>
      <c r="X69" s="309" t="str">
        <f>IF('Historical DATA'!AG47="","",'Historical DATA'!AG47)</f>
        <v/>
      </c>
      <c r="Y69" s="1484" t="str">
        <f>IF('Historical DATA'!AH47="","",'Historical DATA'!AH47)</f>
        <v/>
      </c>
      <c r="Z69" s="315"/>
      <c r="AA69" s="306" t="str">
        <f>IF('Historical DATA'!AI47="","",'Historical DATA'!AI47)</f>
        <v/>
      </c>
      <c r="AB69" s="307" t="str">
        <f>IF('Historical DATA'!AJ47="","",'Historical DATA'!AJ47)</f>
        <v/>
      </c>
      <c r="AC69" s="307" t="str">
        <f>IF('Historical DATA'!AK47="","",'Historical DATA'!AK47)</f>
        <v/>
      </c>
      <c r="AD69" s="308" t="str">
        <f>IF('Historical DATA'!AL47="","",'Historical DATA'!AL47)</f>
        <v/>
      </c>
      <c r="AE69" s="309" t="str">
        <f>IF('Historical DATA'!AM47="","",'Historical DATA'!AM47)</f>
        <v/>
      </c>
      <c r="AF69" s="310" t="str">
        <f>IF('Historical DATA'!AN47="","",'Historical DATA'!AN47)</f>
        <v/>
      </c>
    </row>
    <row r="70" spans="1:32" s="296" customFormat="1">
      <c r="A70" s="312">
        <f t="shared" si="0"/>
        <v>-23</v>
      </c>
      <c r="B70" s="137" t="str">
        <f>IF('Historical DATA'!B48="","",'Historical DATA'!B48)</f>
        <v/>
      </c>
      <c r="C70" s="314"/>
      <c r="D70" s="316" t="str">
        <f>IF('Historical DATA'!O48="","",'Historical DATA'!O48)</f>
        <v/>
      </c>
      <c r="E70" s="307" t="str">
        <f>IF('Historical DATA'!P48="","",'Historical DATA'!P48)</f>
        <v/>
      </c>
      <c r="F70" s="307" t="str">
        <f>IF('Historical DATA'!Q48="","",'Historical DATA'!Q48)</f>
        <v/>
      </c>
      <c r="G70" s="308" t="str">
        <f>IF('Historical DATA'!R48="","",'Historical DATA'!R48)</f>
        <v/>
      </c>
      <c r="H70" s="309" t="str">
        <f>IF('Historical DATA'!S48="","",'Historical DATA'!S48)</f>
        <v/>
      </c>
      <c r="I70" s="1487" t="str">
        <f>IF('Historical DATA'!T48="","",'Historical DATA'!T48)</f>
        <v/>
      </c>
      <c r="J70" s="310" t="str">
        <f>IF('Historical DATA'!U48="","",'Historical DATA'!U48)</f>
        <v/>
      </c>
      <c r="K70" s="315"/>
      <c r="L70" s="316" t="str">
        <f>IF('Historical DATA'!V48="","",'Historical DATA'!V48)</f>
        <v/>
      </c>
      <c r="M70" s="316" t="str">
        <f>IF('Historical DATA'!W48="","",'Historical DATA'!W48)</f>
        <v/>
      </c>
      <c r="N70" s="316" t="str">
        <f>IF('Historical DATA'!X48="","",'Historical DATA'!X48)</f>
        <v/>
      </c>
      <c r="O70" s="308" t="str">
        <f>IF('Historical DATA'!Y48="","",'Historical DATA'!Y48)</f>
        <v/>
      </c>
      <c r="P70" s="316" t="str">
        <f>IF('Historical DATA'!Z48="","",'Historical DATA'!Z48)</f>
        <v/>
      </c>
      <c r="Q70" s="316" t="str">
        <f>IF('Historical DATA'!AA48="","",'Historical DATA'!AA48)</f>
        <v/>
      </c>
      <c r="R70" s="316" t="str">
        <f>IF('Historical DATA'!AB48="","",'Historical DATA'!AB48)</f>
        <v/>
      </c>
      <c r="S70" s="315"/>
      <c r="T70" s="1415" t="str">
        <f>IF('Historical DATA'!AC48="","",'Historical DATA'!AC48)</f>
        <v/>
      </c>
      <c r="U70" s="307" t="str">
        <f>IF('Historical DATA'!AD48="","",'Historical DATA'!AD48)</f>
        <v/>
      </c>
      <c r="V70" s="307" t="str">
        <f>IF('Historical DATA'!AE48="","",'Historical DATA'!AE48)</f>
        <v/>
      </c>
      <c r="W70" s="308" t="str">
        <f>IF('Historical DATA'!AF48="","",'Historical DATA'!AF48)</f>
        <v/>
      </c>
      <c r="X70" s="309" t="str">
        <f>IF('Historical DATA'!AG48="","",'Historical DATA'!AG48)</f>
        <v/>
      </c>
      <c r="Y70" s="1484" t="str">
        <f>IF('Historical DATA'!AH48="","",'Historical DATA'!AH48)</f>
        <v/>
      </c>
      <c r="Z70" s="315"/>
      <c r="AA70" s="306" t="str">
        <f>IF('Historical DATA'!AI48="","",'Historical DATA'!AI48)</f>
        <v/>
      </c>
      <c r="AB70" s="307" t="str">
        <f>IF('Historical DATA'!AJ48="","",'Historical DATA'!AJ48)</f>
        <v/>
      </c>
      <c r="AC70" s="307" t="str">
        <f>IF('Historical DATA'!AK48="","",'Historical DATA'!AK48)</f>
        <v/>
      </c>
      <c r="AD70" s="308" t="str">
        <f>IF('Historical DATA'!AL48="","",'Historical DATA'!AL48)</f>
        <v/>
      </c>
      <c r="AE70" s="309" t="str">
        <f>IF('Historical DATA'!AM48="","",'Historical DATA'!AM48)</f>
        <v/>
      </c>
      <c r="AF70" s="310" t="str">
        <f>IF('Historical DATA'!AN48="","",'Historical DATA'!AN48)</f>
        <v/>
      </c>
    </row>
    <row r="71" spans="1:32" s="296" customFormat="1">
      <c r="A71" s="312">
        <f t="shared" si="0"/>
        <v>-24</v>
      </c>
      <c r="B71" s="137" t="str">
        <f>IF('Historical DATA'!B49="","",'Historical DATA'!B49)</f>
        <v/>
      </c>
      <c r="C71" s="314"/>
      <c r="D71" s="316" t="str">
        <f>IF('Historical DATA'!O49="","",'Historical DATA'!O49)</f>
        <v/>
      </c>
      <c r="E71" s="307" t="str">
        <f>IF('Historical DATA'!P49="","",'Historical DATA'!P49)</f>
        <v/>
      </c>
      <c r="F71" s="307" t="str">
        <f>IF('Historical DATA'!Q49="","",'Historical DATA'!Q49)</f>
        <v/>
      </c>
      <c r="G71" s="308" t="str">
        <f>IF('Historical DATA'!R49="","",'Historical DATA'!R49)</f>
        <v/>
      </c>
      <c r="H71" s="309" t="str">
        <f>IF('Historical DATA'!S49="","",'Historical DATA'!S49)</f>
        <v/>
      </c>
      <c r="I71" s="1487" t="str">
        <f>IF('Historical DATA'!T49="","",'Historical DATA'!T49)</f>
        <v/>
      </c>
      <c r="J71" s="310" t="str">
        <f>IF('Historical DATA'!U49="","",'Historical DATA'!U49)</f>
        <v/>
      </c>
      <c r="K71" s="315"/>
      <c r="L71" s="316" t="str">
        <f>IF('Historical DATA'!V49="","",'Historical DATA'!V49)</f>
        <v/>
      </c>
      <c r="M71" s="316" t="str">
        <f>IF('Historical DATA'!W49="","",'Historical DATA'!W49)</f>
        <v/>
      </c>
      <c r="N71" s="316" t="str">
        <f>IF('Historical DATA'!X49="","",'Historical DATA'!X49)</f>
        <v/>
      </c>
      <c r="O71" s="308" t="str">
        <f>IF('Historical DATA'!Y49="","",'Historical DATA'!Y49)</f>
        <v/>
      </c>
      <c r="P71" s="316" t="str">
        <f>IF('Historical DATA'!Z49="","",'Historical DATA'!Z49)</f>
        <v/>
      </c>
      <c r="Q71" s="316" t="str">
        <f>IF('Historical DATA'!AA49="","",'Historical DATA'!AA49)</f>
        <v/>
      </c>
      <c r="R71" s="316" t="str">
        <f>IF('Historical DATA'!AB49="","",'Historical DATA'!AB49)</f>
        <v/>
      </c>
      <c r="S71" s="315"/>
      <c r="T71" s="1415" t="str">
        <f>IF('Historical DATA'!AC49="","",'Historical DATA'!AC49)</f>
        <v/>
      </c>
      <c r="U71" s="307" t="str">
        <f>IF('Historical DATA'!AD49="","",'Historical DATA'!AD49)</f>
        <v/>
      </c>
      <c r="V71" s="307" t="str">
        <f>IF('Historical DATA'!AE49="","",'Historical DATA'!AE49)</f>
        <v/>
      </c>
      <c r="W71" s="308" t="str">
        <f>IF('Historical DATA'!AF49="","",'Historical DATA'!AF49)</f>
        <v/>
      </c>
      <c r="X71" s="309" t="str">
        <f>IF('Historical DATA'!AG49="","",'Historical DATA'!AG49)</f>
        <v/>
      </c>
      <c r="Y71" s="1484" t="str">
        <f>IF('Historical DATA'!AH49="","",'Historical DATA'!AH49)</f>
        <v/>
      </c>
      <c r="Z71" s="315"/>
      <c r="AA71" s="306" t="str">
        <f>IF('Historical DATA'!AI49="","",'Historical DATA'!AI49)</f>
        <v/>
      </c>
      <c r="AB71" s="307" t="str">
        <f>IF('Historical DATA'!AJ49="","",'Historical DATA'!AJ49)</f>
        <v/>
      </c>
      <c r="AC71" s="307" t="str">
        <f>IF('Historical DATA'!AK49="","",'Historical DATA'!AK49)</f>
        <v/>
      </c>
      <c r="AD71" s="308" t="str">
        <f>IF('Historical DATA'!AL49="","",'Historical DATA'!AL49)</f>
        <v/>
      </c>
      <c r="AE71" s="309" t="str">
        <f>IF('Historical DATA'!AM49="","",'Historical DATA'!AM49)</f>
        <v/>
      </c>
      <c r="AF71" s="310" t="str">
        <f>IF('Historical DATA'!AN49="","",'Historical DATA'!AN49)</f>
        <v/>
      </c>
    </row>
    <row r="72" spans="1:32" s="296" customFormat="1">
      <c r="A72" s="312">
        <f t="shared" si="0"/>
        <v>-25</v>
      </c>
      <c r="B72" s="137" t="str">
        <f>IF('Historical DATA'!B50="","",'Historical DATA'!B50)</f>
        <v/>
      </c>
      <c r="C72" s="314"/>
      <c r="D72" s="316" t="str">
        <f>IF('Historical DATA'!O50="","",'Historical DATA'!O50)</f>
        <v/>
      </c>
      <c r="E72" s="307" t="str">
        <f>IF('Historical DATA'!P50="","",'Historical DATA'!P50)</f>
        <v/>
      </c>
      <c r="F72" s="307" t="str">
        <f>IF('Historical DATA'!Q50="","",'Historical DATA'!Q50)</f>
        <v/>
      </c>
      <c r="G72" s="308" t="str">
        <f>IF('Historical DATA'!R50="","",'Historical DATA'!R50)</f>
        <v/>
      </c>
      <c r="H72" s="309" t="str">
        <f>IF('Historical DATA'!S50="","",'Historical DATA'!S50)</f>
        <v/>
      </c>
      <c r="I72" s="1487" t="str">
        <f>IF('Historical DATA'!T50="","",'Historical DATA'!T50)</f>
        <v/>
      </c>
      <c r="J72" s="310" t="str">
        <f>IF('Historical DATA'!U50="","",'Historical DATA'!U50)</f>
        <v/>
      </c>
      <c r="K72" s="315"/>
      <c r="L72" s="316" t="str">
        <f>IF('Historical DATA'!V50="","",'Historical DATA'!V50)</f>
        <v/>
      </c>
      <c r="M72" s="316" t="str">
        <f>IF('Historical DATA'!W50="","",'Historical DATA'!W50)</f>
        <v/>
      </c>
      <c r="N72" s="316" t="str">
        <f>IF('Historical DATA'!X50="","",'Historical DATA'!X50)</f>
        <v/>
      </c>
      <c r="O72" s="308" t="str">
        <f>IF('Historical DATA'!Y50="","",'Historical DATA'!Y50)</f>
        <v/>
      </c>
      <c r="P72" s="316" t="str">
        <f>IF('Historical DATA'!Z50="","",'Historical DATA'!Z50)</f>
        <v/>
      </c>
      <c r="Q72" s="316" t="str">
        <f>IF('Historical DATA'!AA50="","",'Historical DATA'!AA50)</f>
        <v/>
      </c>
      <c r="R72" s="316" t="str">
        <f>IF('Historical DATA'!AB50="","",'Historical DATA'!AB50)</f>
        <v/>
      </c>
      <c r="S72" s="315"/>
      <c r="T72" s="1415" t="str">
        <f>IF('Historical DATA'!AC50="","",'Historical DATA'!AC50)</f>
        <v/>
      </c>
      <c r="U72" s="307" t="str">
        <f>IF('Historical DATA'!AD50="","",'Historical DATA'!AD50)</f>
        <v/>
      </c>
      <c r="V72" s="307" t="str">
        <f>IF('Historical DATA'!AE50="","",'Historical DATA'!AE50)</f>
        <v/>
      </c>
      <c r="W72" s="308" t="str">
        <f>IF('Historical DATA'!AF50="","",'Historical DATA'!AF50)</f>
        <v/>
      </c>
      <c r="X72" s="309" t="str">
        <f>IF('Historical DATA'!AG50="","",'Historical DATA'!AG50)</f>
        <v/>
      </c>
      <c r="Y72" s="1484" t="str">
        <f>IF('Historical DATA'!AH50="","",'Historical DATA'!AH50)</f>
        <v/>
      </c>
      <c r="Z72" s="315"/>
      <c r="AA72" s="306" t="str">
        <f>IF('Historical DATA'!AI50="","",'Historical DATA'!AI50)</f>
        <v/>
      </c>
      <c r="AB72" s="307" t="str">
        <f>IF('Historical DATA'!AJ50="","",'Historical DATA'!AJ50)</f>
        <v/>
      </c>
      <c r="AC72" s="307" t="str">
        <f>IF('Historical DATA'!AK50="","",'Historical DATA'!AK50)</f>
        <v/>
      </c>
      <c r="AD72" s="308" t="str">
        <f>IF('Historical DATA'!AL50="","",'Historical DATA'!AL50)</f>
        <v/>
      </c>
      <c r="AE72" s="309" t="str">
        <f>IF('Historical DATA'!AM50="","",'Historical DATA'!AM50)</f>
        <v/>
      </c>
      <c r="AF72" s="310" t="str">
        <f>IF('Historical DATA'!AN50="","",'Historical DATA'!AN50)</f>
        <v/>
      </c>
    </row>
    <row r="73" spans="1:32" s="296" customFormat="1">
      <c r="A73" s="312">
        <f t="shared" si="0"/>
        <v>-26</v>
      </c>
      <c r="B73" s="137" t="str">
        <f>IF('Historical DATA'!B51="","",'Historical DATA'!B51)</f>
        <v/>
      </c>
      <c r="C73" s="314"/>
      <c r="D73" s="316" t="str">
        <f>IF('Historical DATA'!O51="","",'Historical DATA'!O51)</f>
        <v/>
      </c>
      <c r="E73" s="307" t="str">
        <f>IF('Historical DATA'!P51="","",'Historical DATA'!P51)</f>
        <v/>
      </c>
      <c r="F73" s="307" t="str">
        <f>IF('Historical DATA'!Q51="","",'Historical DATA'!Q51)</f>
        <v/>
      </c>
      <c r="G73" s="308" t="str">
        <f>IF('Historical DATA'!R51="","",'Historical DATA'!R51)</f>
        <v/>
      </c>
      <c r="H73" s="309" t="str">
        <f>IF('Historical DATA'!S51="","",'Historical DATA'!S51)</f>
        <v/>
      </c>
      <c r="I73" s="1487" t="str">
        <f>IF('Historical DATA'!T51="","",'Historical DATA'!T51)</f>
        <v/>
      </c>
      <c r="J73" s="310" t="str">
        <f>IF('Historical DATA'!U51="","",'Historical DATA'!U51)</f>
        <v/>
      </c>
      <c r="K73" s="315"/>
      <c r="L73" s="316" t="str">
        <f>IF('Historical DATA'!V51="","",'Historical DATA'!V51)</f>
        <v/>
      </c>
      <c r="M73" s="316" t="str">
        <f>IF('Historical DATA'!W51="","",'Historical DATA'!W51)</f>
        <v/>
      </c>
      <c r="N73" s="316" t="str">
        <f>IF('Historical DATA'!X51="","",'Historical DATA'!X51)</f>
        <v/>
      </c>
      <c r="O73" s="308" t="str">
        <f>IF('Historical DATA'!Y51="","",'Historical DATA'!Y51)</f>
        <v/>
      </c>
      <c r="P73" s="316" t="str">
        <f>IF('Historical DATA'!Z51="","",'Historical DATA'!Z51)</f>
        <v/>
      </c>
      <c r="Q73" s="316" t="str">
        <f>IF('Historical DATA'!AA51="","",'Historical DATA'!AA51)</f>
        <v/>
      </c>
      <c r="R73" s="316" t="str">
        <f>IF('Historical DATA'!AB51="","",'Historical DATA'!AB51)</f>
        <v/>
      </c>
      <c r="S73" s="315"/>
      <c r="T73" s="1415" t="str">
        <f>IF('Historical DATA'!AC51="","",'Historical DATA'!AC51)</f>
        <v/>
      </c>
      <c r="U73" s="307" t="str">
        <f>IF('Historical DATA'!AD51="","",'Historical DATA'!AD51)</f>
        <v/>
      </c>
      <c r="V73" s="307" t="str">
        <f>IF('Historical DATA'!AE51="","",'Historical DATA'!AE51)</f>
        <v/>
      </c>
      <c r="W73" s="308" t="str">
        <f>IF('Historical DATA'!AF51="","",'Historical DATA'!AF51)</f>
        <v/>
      </c>
      <c r="X73" s="309" t="str">
        <f>IF('Historical DATA'!AG51="","",'Historical DATA'!AG51)</f>
        <v/>
      </c>
      <c r="Y73" s="1484" t="str">
        <f>IF('Historical DATA'!AH51="","",'Historical DATA'!AH51)</f>
        <v/>
      </c>
      <c r="Z73" s="315"/>
      <c r="AA73" s="306" t="str">
        <f>IF('Historical DATA'!AI51="","",'Historical DATA'!AI51)</f>
        <v/>
      </c>
      <c r="AB73" s="307" t="str">
        <f>IF('Historical DATA'!AJ51="","",'Historical DATA'!AJ51)</f>
        <v/>
      </c>
      <c r="AC73" s="307" t="str">
        <f>IF('Historical DATA'!AK51="","",'Historical DATA'!AK51)</f>
        <v/>
      </c>
      <c r="AD73" s="308" t="str">
        <f>IF('Historical DATA'!AL51="","",'Historical DATA'!AL51)</f>
        <v/>
      </c>
      <c r="AE73" s="309" t="str">
        <f>IF('Historical DATA'!AM51="","",'Historical DATA'!AM51)</f>
        <v/>
      </c>
      <c r="AF73" s="310" t="str">
        <f>IF('Historical DATA'!AN51="","",'Historical DATA'!AN51)</f>
        <v/>
      </c>
    </row>
    <row r="74" spans="1:32" s="296" customFormat="1">
      <c r="A74" s="312">
        <f t="shared" si="0"/>
        <v>-27</v>
      </c>
      <c r="B74" s="137" t="str">
        <f>IF('Historical DATA'!B52="","",'Historical DATA'!B52)</f>
        <v/>
      </c>
      <c r="C74" s="314"/>
      <c r="D74" s="316" t="str">
        <f>IF('Historical DATA'!O52="","",'Historical DATA'!O52)</f>
        <v/>
      </c>
      <c r="E74" s="307" t="str">
        <f>IF('Historical DATA'!P52="","",'Historical DATA'!P52)</f>
        <v/>
      </c>
      <c r="F74" s="307" t="str">
        <f>IF('Historical DATA'!Q52="","",'Historical DATA'!Q52)</f>
        <v/>
      </c>
      <c r="G74" s="308" t="str">
        <f>IF('Historical DATA'!R52="","",'Historical DATA'!R52)</f>
        <v/>
      </c>
      <c r="H74" s="309" t="str">
        <f>IF('Historical DATA'!S52="","",'Historical DATA'!S52)</f>
        <v/>
      </c>
      <c r="I74" s="1487" t="str">
        <f>IF('Historical DATA'!T52="","",'Historical DATA'!T52)</f>
        <v/>
      </c>
      <c r="J74" s="310" t="str">
        <f>IF('Historical DATA'!U52="","",'Historical DATA'!U52)</f>
        <v/>
      </c>
      <c r="K74" s="315"/>
      <c r="L74" s="316" t="str">
        <f>IF('Historical DATA'!V52="","",'Historical DATA'!V52)</f>
        <v/>
      </c>
      <c r="M74" s="316" t="str">
        <f>IF('Historical DATA'!W52="","",'Historical DATA'!W52)</f>
        <v/>
      </c>
      <c r="N74" s="316" t="str">
        <f>IF('Historical DATA'!X52="","",'Historical DATA'!X52)</f>
        <v/>
      </c>
      <c r="O74" s="308" t="str">
        <f>IF('Historical DATA'!Y52="","",'Historical DATA'!Y52)</f>
        <v/>
      </c>
      <c r="P74" s="316" t="str">
        <f>IF('Historical DATA'!Z52="","",'Historical DATA'!Z52)</f>
        <v/>
      </c>
      <c r="Q74" s="316" t="str">
        <f>IF('Historical DATA'!AA52="","",'Historical DATA'!AA52)</f>
        <v/>
      </c>
      <c r="R74" s="316" t="str">
        <f>IF('Historical DATA'!AB52="","",'Historical DATA'!AB52)</f>
        <v/>
      </c>
      <c r="S74" s="315"/>
      <c r="T74" s="1415" t="str">
        <f>IF('Historical DATA'!AC52="","",'Historical DATA'!AC52)</f>
        <v/>
      </c>
      <c r="U74" s="307" t="str">
        <f>IF('Historical DATA'!AD52="","",'Historical DATA'!AD52)</f>
        <v/>
      </c>
      <c r="V74" s="307" t="str">
        <f>IF('Historical DATA'!AE52="","",'Historical DATA'!AE52)</f>
        <v/>
      </c>
      <c r="W74" s="308" t="str">
        <f>IF('Historical DATA'!AF52="","",'Historical DATA'!AF52)</f>
        <v/>
      </c>
      <c r="X74" s="309" t="str">
        <f>IF('Historical DATA'!AG52="","",'Historical DATA'!AG52)</f>
        <v/>
      </c>
      <c r="Y74" s="1484" t="str">
        <f>IF('Historical DATA'!AH52="","",'Historical DATA'!AH52)</f>
        <v/>
      </c>
      <c r="Z74" s="315"/>
      <c r="AA74" s="306" t="str">
        <f>IF('Historical DATA'!AI52="","",'Historical DATA'!AI52)</f>
        <v/>
      </c>
      <c r="AB74" s="307" t="str">
        <f>IF('Historical DATA'!AJ52="","",'Historical DATA'!AJ52)</f>
        <v/>
      </c>
      <c r="AC74" s="307" t="str">
        <f>IF('Historical DATA'!AK52="","",'Historical DATA'!AK52)</f>
        <v/>
      </c>
      <c r="AD74" s="308" t="str">
        <f>IF('Historical DATA'!AL52="","",'Historical DATA'!AL52)</f>
        <v/>
      </c>
      <c r="AE74" s="309" t="str">
        <f>IF('Historical DATA'!AM52="","",'Historical DATA'!AM52)</f>
        <v/>
      </c>
      <c r="AF74" s="310" t="str">
        <f>IF('Historical DATA'!AN52="","",'Historical DATA'!AN52)</f>
        <v/>
      </c>
    </row>
    <row r="75" spans="1:32" s="296" customFormat="1">
      <c r="A75" s="312">
        <f t="shared" si="0"/>
        <v>-28</v>
      </c>
      <c r="B75" s="137" t="str">
        <f>IF('Historical DATA'!B53="","",'Historical DATA'!B53)</f>
        <v/>
      </c>
      <c r="C75" s="314"/>
      <c r="D75" s="316" t="str">
        <f>IF('Historical DATA'!O53="","",'Historical DATA'!O53)</f>
        <v/>
      </c>
      <c r="E75" s="307" t="str">
        <f>IF('Historical DATA'!P53="","",'Historical DATA'!P53)</f>
        <v/>
      </c>
      <c r="F75" s="307" t="str">
        <f>IF('Historical DATA'!Q53="","",'Historical DATA'!Q53)</f>
        <v/>
      </c>
      <c r="G75" s="308" t="str">
        <f>IF('Historical DATA'!R53="","",'Historical DATA'!R53)</f>
        <v/>
      </c>
      <c r="H75" s="309" t="str">
        <f>IF('Historical DATA'!S53="","",'Historical DATA'!S53)</f>
        <v/>
      </c>
      <c r="I75" s="1487" t="str">
        <f>IF('Historical DATA'!T53="","",'Historical DATA'!T53)</f>
        <v/>
      </c>
      <c r="J75" s="310" t="str">
        <f>IF('Historical DATA'!U53="","",'Historical DATA'!U53)</f>
        <v/>
      </c>
      <c r="K75" s="315"/>
      <c r="L75" s="316" t="str">
        <f>IF('Historical DATA'!V53="","",'Historical DATA'!V53)</f>
        <v/>
      </c>
      <c r="M75" s="316" t="str">
        <f>IF('Historical DATA'!W53="","",'Historical DATA'!W53)</f>
        <v/>
      </c>
      <c r="N75" s="316" t="str">
        <f>IF('Historical DATA'!X53="","",'Historical DATA'!X53)</f>
        <v/>
      </c>
      <c r="O75" s="308" t="str">
        <f>IF('Historical DATA'!Y53="","",'Historical DATA'!Y53)</f>
        <v/>
      </c>
      <c r="P75" s="316" t="str">
        <f>IF('Historical DATA'!Z53="","",'Historical DATA'!Z53)</f>
        <v/>
      </c>
      <c r="Q75" s="316" t="str">
        <f>IF('Historical DATA'!AA53="","",'Historical DATA'!AA53)</f>
        <v/>
      </c>
      <c r="R75" s="316" t="str">
        <f>IF('Historical DATA'!AB53="","",'Historical DATA'!AB53)</f>
        <v/>
      </c>
      <c r="S75" s="315"/>
      <c r="T75" s="1415" t="str">
        <f>IF('Historical DATA'!AC53="","",'Historical DATA'!AC53)</f>
        <v/>
      </c>
      <c r="U75" s="307" t="str">
        <f>IF('Historical DATA'!AD53="","",'Historical DATA'!AD53)</f>
        <v/>
      </c>
      <c r="V75" s="307" t="str">
        <f>IF('Historical DATA'!AE53="","",'Historical DATA'!AE53)</f>
        <v/>
      </c>
      <c r="W75" s="308" t="str">
        <f>IF('Historical DATA'!AF53="","",'Historical DATA'!AF53)</f>
        <v/>
      </c>
      <c r="X75" s="309" t="str">
        <f>IF('Historical DATA'!AG53="","",'Historical DATA'!AG53)</f>
        <v/>
      </c>
      <c r="Y75" s="1484" t="str">
        <f>IF('Historical DATA'!AH53="","",'Historical DATA'!AH53)</f>
        <v/>
      </c>
      <c r="Z75" s="315"/>
      <c r="AA75" s="306" t="str">
        <f>IF('Historical DATA'!AI53="","",'Historical DATA'!AI53)</f>
        <v/>
      </c>
      <c r="AB75" s="307" t="str">
        <f>IF('Historical DATA'!AJ53="","",'Historical DATA'!AJ53)</f>
        <v/>
      </c>
      <c r="AC75" s="307" t="str">
        <f>IF('Historical DATA'!AK53="","",'Historical DATA'!AK53)</f>
        <v/>
      </c>
      <c r="AD75" s="308" t="str">
        <f>IF('Historical DATA'!AL53="","",'Historical DATA'!AL53)</f>
        <v/>
      </c>
      <c r="AE75" s="309" t="str">
        <f>IF('Historical DATA'!AM53="","",'Historical DATA'!AM53)</f>
        <v/>
      </c>
      <c r="AF75" s="310" t="str">
        <f>IF('Historical DATA'!AN53="","",'Historical DATA'!AN53)</f>
        <v/>
      </c>
    </row>
    <row r="76" spans="1:32" s="296" customFormat="1">
      <c r="A76" s="312">
        <f t="shared" si="0"/>
        <v>-29</v>
      </c>
      <c r="B76" s="137" t="str">
        <f>IF('Historical DATA'!B54="","",'Historical DATA'!B54)</f>
        <v/>
      </c>
      <c r="C76" s="314"/>
      <c r="D76" s="316" t="str">
        <f>IF('Historical DATA'!O54="","",'Historical DATA'!O54)</f>
        <v/>
      </c>
      <c r="E76" s="307" t="str">
        <f>IF('Historical DATA'!P54="","",'Historical DATA'!P54)</f>
        <v/>
      </c>
      <c r="F76" s="307" t="str">
        <f>IF('Historical DATA'!Q54="","",'Historical DATA'!Q54)</f>
        <v/>
      </c>
      <c r="G76" s="308" t="str">
        <f>IF('Historical DATA'!R54="","",'Historical DATA'!R54)</f>
        <v/>
      </c>
      <c r="H76" s="309" t="str">
        <f>IF('Historical DATA'!S54="","",'Historical DATA'!S54)</f>
        <v/>
      </c>
      <c r="I76" s="1487" t="str">
        <f>IF('Historical DATA'!T54="","",'Historical DATA'!T54)</f>
        <v/>
      </c>
      <c r="J76" s="310" t="str">
        <f>IF('Historical DATA'!U54="","",'Historical DATA'!U54)</f>
        <v/>
      </c>
      <c r="K76" s="315"/>
      <c r="L76" s="316" t="str">
        <f>IF('Historical DATA'!V54="","",'Historical DATA'!V54)</f>
        <v/>
      </c>
      <c r="M76" s="316" t="str">
        <f>IF('Historical DATA'!W54="","",'Historical DATA'!W54)</f>
        <v/>
      </c>
      <c r="N76" s="316" t="str">
        <f>IF('Historical DATA'!X54="","",'Historical DATA'!X54)</f>
        <v/>
      </c>
      <c r="O76" s="308" t="str">
        <f>IF('Historical DATA'!Y54="","",'Historical DATA'!Y54)</f>
        <v/>
      </c>
      <c r="P76" s="316" t="str">
        <f>IF('Historical DATA'!Z54="","",'Historical DATA'!Z54)</f>
        <v/>
      </c>
      <c r="Q76" s="316" t="str">
        <f>IF('Historical DATA'!AA54="","",'Historical DATA'!AA54)</f>
        <v/>
      </c>
      <c r="R76" s="316" t="str">
        <f>IF('Historical DATA'!AB54="","",'Historical DATA'!AB54)</f>
        <v/>
      </c>
      <c r="S76" s="315"/>
      <c r="T76" s="1415" t="str">
        <f>IF('Historical DATA'!AC54="","",'Historical DATA'!AC54)</f>
        <v/>
      </c>
      <c r="U76" s="307" t="str">
        <f>IF('Historical DATA'!AD54="","",'Historical DATA'!AD54)</f>
        <v/>
      </c>
      <c r="V76" s="307" t="str">
        <f>IF('Historical DATA'!AE54="","",'Historical DATA'!AE54)</f>
        <v/>
      </c>
      <c r="W76" s="308" t="str">
        <f>IF('Historical DATA'!AF54="","",'Historical DATA'!AF54)</f>
        <v/>
      </c>
      <c r="X76" s="309" t="str">
        <f>IF('Historical DATA'!AG54="","",'Historical DATA'!AG54)</f>
        <v/>
      </c>
      <c r="Y76" s="1484" t="str">
        <f>IF('Historical DATA'!AH54="","",'Historical DATA'!AH54)</f>
        <v/>
      </c>
      <c r="Z76" s="315"/>
      <c r="AA76" s="306" t="str">
        <f>IF('Historical DATA'!AI54="","",'Historical DATA'!AI54)</f>
        <v/>
      </c>
      <c r="AB76" s="307" t="str">
        <f>IF('Historical DATA'!AJ54="","",'Historical DATA'!AJ54)</f>
        <v/>
      </c>
      <c r="AC76" s="307" t="str">
        <f>IF('Historical DATA'!AK54="","",'Historical DATA'!AK54)</f>
        <v/>
      </c>
      <c r="AD76" s="308" t="str">
        <f>IF('Historical DATA'!AL54="","",'Historical DATA'!AL54)</f>
        <v/>
      </c>
      <c r="AE76" s="309" t="str">
        <f>IF('Historical DATA'!AM54="","",'Historical DATA'!AM54)</f>
        <v/>
      </c>
      <c r="AF76" s="310" t="str">
        <f>IF('Historical DATA'!AN54="","",'Historical DATA'!AN54)</f>
        <v/>
      </c>
    </row>
    <row r="77" spans="1:32" s="296" customFormat="1">
      <c r="A77" s="312">
        <f t="shared" si="0"/>
        <v>-30</v>
      </c>
      <c r="B77" s="137" t="str">
        <f>IF('Historical DATA'!B55="","",'Historical DATA'!B55)</f>
        <v/>
      </c>
      <c r="C77" s="314"/>
      <c r="D77" s="316" t="str">
        <f>IF('Historical DATA'!O55="","",'Historical DATA'!O55)</f>
        <v/>
      </c>
      <c r="E77" s="307" t="str">
        <f>IF('Historical DATA'!P55="","",'Historical DATA'!P55)</f>
        <v/>
      </c>
      <c r="F77" s="307" t="str">
        <f>IF('Historical DATA'!Q55="","",'Historical DATA'!Q55)</f>
        <v/>
      </c>
      <c r="G77" s="308" t="str">
        <f>IF('Historical DATA'!R55="","",'Historical DATA'!R55)</f>
        <v/>
      </c>
      <c r="H77" s="309" t="str">
        <f>IF('Historical DATA'!S55="","",'Historical DATA'!S55)</f>
        <v/>
      </c>
      <c r="I77" s="1487" t="str">
        <f>IF('Historical DATA'!T55="","",'Historical DATA'!T55)</f>
        <v/>
      </c>
      <c r="J77" s="310" t="str">
        <f>IF('Historical DATA'!U55="","",'Historical DATA'!U55)</f>
        <v/>
      </c>
      <c r="K77" s="315"/>
      <c r="L77" s="316" t="str">
        <f>IF('Historical DATA'!V55="","",'Historical DATA'!V55)</f>
        <v/>
      </c>
      <c r="M77" s="316" t="str">
        <f>IF('Historical DATA'!W55="","",'Historical DATA'!W55)</f>
        <v/>
      </c>
      <c r="N77" s="316" t="str">
        <f>IF('Historical DATA'!X55="","",'Historical DATA'!X55)</f>
        <v/>
      </c>
      <c r="O77" s="308" t="str">
        <f>IF('Historical DATA'!Y55="","",'Historical DATA'!Y55)</f>
        <v/>
      </c>
      <c r="P77" s="316" t="str">
        <f>IF('Historical DATA'!Z55="","",'Historical DATA'!Z55)</f>
        <v/>
      </c>
      <c r="Q77" s="316" t="str">
        <f>IF('Historical DATA'!AA55="","",'Historical DATA'!AA55)</f>
        <v/>
      </c>
      <c r="R77" s="316" t="str">
        <f>IF('Historical DATA'!AB55="","",'Historical DATA'!AB55)</f>
        <v/>
      </c>
      <c r="S77" s="315"/>
      <c r="T77" s="1415" t="str">
        <f>IF('Historical DATA'!AC55="","",'Historical DATA'!AC55)</f>
        <v/>
      </c>
      <c r="U77" s="307" t="str">
        <f>IF('Historical DATA'!AD55="","",'Historical DATA'!AD55)</f>
        <v/>
      </c>
      <c r="V77" s="307" t="str">
        <f>IF('Historical DATA'!AE55="","",'Historical DATA'!AE55)</f>
        <v/>
      </c>
      <c r="W77" s="308" t="str">
        <f>IF('Historical DATA'!AF55="","",'Historical DATA'!AF55)</f>
        <v/>
      </c>
      <c r="X77" s="309" t="str">
        <f>IF('Historical DATA'!AG55="","",'Historical DATA'!AG55)</f>
        <v/>
      </c>
      <c r="Y77" s="1484" t="str">
        <f>IF('Historical DATA'!AH55="","",'Historical DATA'!AH55)</f>
        <v/>
      </c>
      <c r="Z77" s="315"/>
      <c r="AA77" s="306" t="str">
        <f>IF('Historical DATA'!AI55="","",'Historical DATA'!AI55)</f>
        <v/>
      </c>
      <c r="AB77" s="307" t="str">
        <f>IF('Historical DATA'!AJ55="","",'Historical DATA'!AJ55)</f>
        <v/>
      </c>
      <c r="AC77" s="307" t="str">
        <f>IF('Historical DATA'!AK55="","",'Historical DATA'!AK55)</f>
        <v/>
      </c>
      <c r="AD77" s="308" t="str">
        <f>IF('Historical DATA'!AL55="","",'Historical DATA'!AL55)</f>
        <v/>
      </c>
      <c r="AE77" s="309" t="str">
        <f>IF('Historical DATA'!AM55="","",'Historical DATA'!AM55)</f>
        <v/>
      </c>
      <c r="AF77" s="310" t="str">
        <f>IF('Historical DATA'!AN55="","",'Historical DATA'!AN55)</f>
        <v/>
      </c>
    </row>
    <row r="78" spans="1:32" s="296" customFormat="1">
      <c r="A78" s="312">
        <f t="shared" si="0"/>
        <v>-31</v>
      </c>
      <c r="B78" s="137" t="str">
        <f>IF('Historical DATA'!B56="","",'Historical DATA'!B56)</f>
        <v/>
      </c>
      <c r="C78" s="314"/>
      <c r="D78" s="316" t="str">
        <f>IF('Historical DATA'!O56="","",'Historical DATA'!O56)</f>
        <v/>
      </c>
      <c r="E78" s="307" t="str">
        <f>IF('Historical DATA'!P56="","",'Historical DATA'!P56)</f>
        <v/>
      </c>
      <c r="F78" s="307" t="str">
        <f>IF('Historical DATA'!Q56="","",'Historical DATA'!Q56)</f>
        <v/>
      </c>
      <c r="G78" s="308" t="str">
        <f>IF('Historical DATA'!R56="","",'Historical DATA'!R56)</f>
        <v/>
      </c>
      <c r="H78" s="309" t="str">
        <f>IF('Historical DATA'!S56="","",'Historical DATA'!S56)</f>
        <v/>
      </c>
      <c r="I78" s="1487" t="str">
        <f>IF('Historical DATA'!T56="","",'Historical DATA'!T56)</f>
        <v/>
      </c>
      <c r="J78" s="310" t="str">
        <f>IF('Historical DATA'!U56="","",'Historical DATA'!U56)</f>
        <v/>
      </c>
      <c r="K78" s="315"/>
      <c r="L78" s="316" t="str">
        <f>IF('Historical DATA'!V56="","",'Historical DATA'!V56)</f>
        <v/>
      </c>
      <c r="M78" s="316" t="str">
        <f>IF('Historical DATA'!W56="","",'Historical DATA'!W56)</f>
        <v/>
      </c>
      <c r="N78" s="316" t="str">
        <f>IF('Historical DATA'!X56="","",'Historical DATA'!X56)</f>
        <v/>
      </c>
      <c r="O78" s="308" t="str">
        <f>IF('Historical DATA'!Y56="","",'Historical DATA'!Y56)</f>
        <v/>
      </c>
      <c r="P78" s="316" t="str">
        <f>IF('Historical DATA'!Z56="","",'Historical DATA'!Z56)</f>
        <v/>
      </c>
      <c r="Q78" s="316" t="str">
        <f>IF('Historical DATA'!AA56="","",'Historical DATA'!AA56)</f>
        <v/>
      </c>
      <c r="R78" s="316" t="str">
        <f>IF('Historical DATA'!AB56="","",'Historical DATA'!AB56)</f>
        <v/>
      </c>
      <c r="S78" s="315"/>
      <c r="T78" s="1415" t="str">
        <f>IF('Historical DATA'!AC56="","",'Historical DATA'!AC56)</f>
        <v/>
      </c>
      <c r="U78" s="307" t="str">
        <f>IF('Historical DATA'!AD56="","",'Historical DATA'!AD56)</f>
        <v/>
      </c>
      <c r="V78" s="307" t="str">
        <f>IF('Historical DATA'!AE56="","",'Historical DATA'!AE56)</f>
        <v/>
      </c>
      <c r="W78" s="308" t="str">
        <f>IF('Historical DATA'!AF56="","",'Historical DATA'!AF56)</f>
        <v/>
      </c>
      <c r="X78" s="309" t="str">
        <f>IF('Historical DATA'!AG56="","",'Historical DATA'!AG56)</f>
        <v/>
      </c>
      <c r="Y78" s="1484" t="str">
        <f>IF('Historical DATA'!AH56="","",'Historical DATA'!AH56)</f>
        <v/>
      </c>
      <c r="Z78" s="315"/>
      <c r="AA78" s="306" t="str">
        <f>IF('Historical DATA'!AI56="","",'Historical DATA'!AI56)</f>
        <v/>
      </c>
      <c r="AB78" s="307" t="str">
        <f>IF('Historical DATA'!AJ56="","",'Historical DATA'!AJ56)</f>
        <v/>
      </c>
      <c r="AC78" s="307" t="str">
        <f>IF('Historical DATA'!AK56="","",'Historical DATA'!AK56)</f>
        <v/>
      </c>
      <c r="AD78" s="308" t="str">
        <f>IF('Historical DATA'!AL56="","",'Historical DATA'!AL56)</f>
        <v/>
      </c>
      <c r="AE78" s="309" t="str">
        <f>IF('Historical DATA'!AM56="","",'Historical DATA'!AM56)</f>
        <v/>
      </c>
      <c r="AF78" s="310" t="str">
        <f>IF('Historical DATA'!AN56="","",'Historical DATA'!AN56)</f>
        <v/>
      </c>
    </row>
    <row r="79" spans="1:32" s="296" customFormat="1">
      <c r="A79" s="312">
        <f t="shared" si="0"/>
        <v>-32</v>
      </c>
      <c r="B79" s="137" t="str">
        <f>IF('Historical DATA'!B57="","",'Historical DATA'!B57)</f>
        <v/>
      </c>
      <c r="C79" s="314"/>
      <c r="D79" s="316" t="str">
        <f>IF('Historical DATA'!O57="","",'Historical DATA'!O57)</f>
        <v/>
      </c>
      <c r="E79" s="307" t="str">
        <f>IF('Historical DATA'!P57="","",'Historical DATA'!P57)</f>
        <v/>
      </c>
      <c r="F79" s="307" t="str">
        <f>IF('Historical DATA'!Q57="","",'Historical DATA'!Q57)</f>
        <v/>
      </c>
      <c r="G79" s="308" t="str">
        <f>IF('Historical DATA'!R57="","",'Historical DATA'!R57)</f>
        <v/>
      </c>
      <c r="H79" s="309" t="str">
        <f>IF('Historical DATA'!S57="","",'Historical DATA'!S57)</f>
        <v/>
      </c>
      <c r="I79" s="1487" t="str">
        <f>IF('Historical DATA'!T57="","",'Historical DATA'!T57)</f>
        <v/>
      </c>
      <c r="J79" s="310" t="str">
        <f>IF('Historical DATA'!U57="","",'Historical DATA'!U57)</f>
        <v/>
      </c>
      <c r="K79" s="315"/>
      <c r="L79" s="316" t="str">
        <f>IF('Historical DATA'!V57="","",'Historical DATA'!V57)</f>
        <v/>
      </c>
      <c r="M79" s="316" t="str">
        <f>IF('Historical DATA'!W57="","",'Historical DATA'!W57)</f>
        <v/>
      </c>
      <c r="N79" s="316" t="str">
        <f>IF('Historical DATA'!X57="","",'Historical DATA'!X57)</f>
        <v/>
      </c>
      <c r="O79" s="308" t="str">
        <f>IF('Historical DATA'!Y57="","",'Historical DATA'!Y57)</f>
        <v/>
      </c>
      <c r="P79" s="316" t="str">
        <f>IF('Historical DATA'!Z57="","",'Historical DATA'!Z57)</f>
        <v/>
      </c>
      <c r="Q79" s="316" t="str">
        <f>IF('Historical DATA'!AA57="","",'Historical DATA'!AA57)</f>
        <v/>
      </c>
      <c r="R79" s="316" t="str">
        <f>IF('Historical DATA'!AB57="","",'Historical DATA'!AB57)</f>
        <v/>
      </c>
      <c r="S79" s="315"/>
      <c r="T79" s="1415" t="str">
        <f>IF('Historical DATA'!AC57="","",'Historical DATA'!AC57)</f>
        <v/>
      </c>
      <c r="U79" s="307" t="str">
        <f>IF('Historical DATA'!AD57="","",'Historical DATA'!AD57)</f>
        <v/>
      </c>
      <c r="V79" s="307" t="str">
        <f>IF('Historical DATA'!AE57="","",'Historical DATA'!AE57)</f>
        <v/>
      </c>
      <c r="W79" s="308" t="str">
        <f>IF('Historical DATA'!AF57="","",'Historical DATA'!AF57)</f>
        <v/>
      </c>
      <c r="X79" s="309" t="str">
        <f>IF('Historical DATA'!AG57="","",'Historical DATA'!AG57)</f>
        <v/>
      </c>
      <c r="Y79" s="1484" t="str">
        <f>IF('Historical DATA'!AH57="","",'Historical DATA'!AH57)</f>
        <v/>
      </c>
      <c r="Z79" s="315"/>
      <c r="AA79" s="306" t="str">
        <f>IF('Historical DATA'!AI57="","",'Historical DATA'!AI57)</f>
        <v/>
      </c>
      <c r="AB79" s="307" t="str">
        <f>IF('Historical DATA'!AJ57="","",'Historical DATA'!AJ57)</f>
        <v/>
      </c>
      <c r="AC79" s="307" t="str">
        <f>IF('Historical DATA'!AK57="","",'Historical DATA'!AK57)</f>
        <v/>
      </c>
      <c r="AD79" s="308" t="str">
        <f>IF('Historical DATA'!AL57="","",'Historical DATA'!AL57)</f>
        <v/>
      </c>
      <c r="AE79" s="309" t="str">
        <f>IF('Historical DATA'!AM57="","",'Historical DATA'!AM57)</f>
        <v/>
      </c>
      <c r="AF79" s="310" t="str">
        <f>IF('Historical DATA'!AN57="","",'Historical DATA'!AN57)</f>
        <v/>
      </c>
    </row>
    <row r="80" spans="1:32" s="296" customFormat="1">
      <c r="A80" s="312">
        <f t="shared" si="0"/>
        <v>-33</v>
      </c>
      <c r="B80" s="137" t="str">
        <f>IF('Historical DATA'!B58="","",'Historical DATA'!B58)</f>
        <v/>
      </c>
      <c r="C80" s="314"/>
      <c r="D80" s="316" t="str">
        <f>IF('Historical DATA'!O58="","",'Historical DATA'!O58)</f>
        <v/>
      </c>
      <c r="E80" s="307" t="str">
        <f>IF('Historical DATA'!P58="","",'Historical DATA'!P58)</f>
        <v/>
      </c>
      <c r="F80" s="307" t="str">
        <f>IF('Historical DATA'!Q58="","",'Historical DATA'!Q58)</f>
        <v/>
      </c>
      <c r="G80" s="308" t="str">
        <f>IF('Historical DATA'!R58="","",'Historical DATA'!R58)</f>
        <v/>
      </c>
      <c r="H80" s="309" t="str">
        <f>IF('Historical DATA'!S58="","",'Historical DATA'!S58)</f>
        <v/>
      </c>
      <c r="I80" s="1487" t="str">
        <f>IF('Historical DATA'!T58="","",'Historical DATA'!T58)</f>
        <v/>
      </c>
      <c r="J80" s="310" t="str">
        <f>IF('Historical DATA'!U58="","",'Historical DATA'!U58)</f>
        <v/>
      </c>
      <c r="K80" s="315"/>
      <c r="L80" s="316" t="str">
        <f>IF('Historical DATA'!V58="","",'Historical DATA'!V58)</f>
        <v/>
      </c>
      <c r="M80" s="316" t="str">
        <f>IF('Historical DATA'!W58="","",'Historical DATA'!W58)</f>
        <v/>
      </c>
      <c r="N80" s="316" t="str">
        <f>IF('Historical DATA'!X58="","",'Historical DATA'!X58)</f>
        <v/>
      </c>
      <c r="O80" s="308" t="str">
        <f>IF('Historical DATA'!Y58="","",'Historical DATA'!Y58)</f>
        <v/>
      </c>
      <c r="P80" s="316" t="str">
        <f>IF('Historical DATA'!Z58="","",'Historical DATA'!Z58)</f>
        <v/>
      </c>
      <c r="Q80" s="316" t="str">
        <f>IF('Historical DATA'!AA58="","",'Historical DATA'!AA58)</f>
        <v/>
      </c>
      <c r="R80" s="316" t="str">
        <f>IF('Historical DATA'!AB58="","",'Historical DATA'!AB58)</f>
        <v/>
      </c>
      <c r="S80" s="315"/>
      <c r="T80" s="1415" t="str">
        <f>IF('Historical DATA'!AC58="","",'Historical DATA'!AC58)</f>
        <v/>
      </c>
      <c r="U80" s="307" t="str">
        <f>IF('Historical DATA'!AD58="","",'Historical DATA'!AD58)</f>
        <v/>
      </c>
      <c r="V80" s="307" t="str">
        <f>IF('Historical DATA'!AE58="","",'Historical DATA'!AE58)</f>
        <v/>
      </c>
      <c r="W80" s="308" t="str">
        <f>IF('Historical DATA'!AF58="","",'Historical DATA'!AF58)</f>
        <v/>
      </c>
      <c r="X80" s="309" t="str">
        <f>IF('Historical DATA'!AG58="","",'Historical DATA'!AG58)</f>
        <v/>
      </c>
      <c r="Y80" s="1484" t="str">
        <f>IF('Historical DATA'!AH58="","",'Historical DATA'!AH58)</f>
        <v/>
      </c>
      <c r="Z80" s="315"/>
      <c r="AA80" s="306" t="str">
        <f>IF('Historical DATA'!AI58="","",'Historical DATA'!AI58)</f>
        <v/>
      </c>
      <c r="AB80" s="307" t="str">
        <f>IF('Historical DATA'!AJ58="","",'Historical DATA'!AJ58)</f>
        <v/>
      </c>
      <c r="AC80" s="307" t="str">
        <f>IF('Historical DATA'!AK58="","",'Historical DATA'!AK58)</f>
        <v/>
      </c>
      <c r="AD80" s="308" t="str">
        <f>IF('Historical DATA'!AL58="","",'Historical DATA'!AL58)</f>
        <v/>
      </c>
      <c r="AE80" s="309" t="str">
        <f>IF('Historical DATA'!AM58="","",'Historical DATA'!AM58)</f>
        <v/>
      </c>
      <c r="AF80" s="310" t="str">
        <f>IF('Historical DATA'!AN58="","",'Historical DATA'!AN58)</f>
        <v/>
      </c>
    </row>
    <row r="81" spans="1:32" s="296" customFormat="1">
      <c r="A81" s="312">
        <f t="shared" si="0"/>
        <v>-34</v>
      </c>
      <c r="B81" s="137" t="str">
        <f>IF('Historical DATA'!B59="","",'Historical DATA'!B59)</f>
        <v/>
      </c>
      <c r="C81" s="314"/>
      <c r="D81" s="316" t="str">
        <f>IF('Historical DATA'!O59="","",'Historical DATA'!O59)</f>
        <v/>
      </c>
      <c r="E81" s="307" t="str">
        <f>IF('Historical DATA'!P59="","",'Historical DATA'!P59)</f>
        <v/>
      </c>
      <c r="F81" s="307" t="str">
        <f>IF('Historical DATA'!Q59="","",'Historical DATA'!Q59)</f>
        <v/>
      </c>
      <c r="G81" s="308" t="str">
        <f>IF('Historical DATA'!R59="","",'Historical DATA'!R59)</f>
        <v/>
      </c>
      <c r="H81" s="309" t="str">
        <f>IF('Historical DATA'!S59="","",'Historical DATA'!S59)</f>
        <v/>
      </c>
      <c r="I81" s="1487" t="str">
        <f>IF('Historical DATA'!T59="","",'Historical DATA'!T59)</f>
        <v/>
      </c>
      <c r="J81" s="310" t="str">
        <f>IF('Historical DATA'!U59="","",'Historical DATA'!U59)</f>
        <v/>
      </c>
      <c r="K81" s="315"/>
      <c r="L81" s="316" t="str">
        <f>IF('Historical DATA'!V59="","",'Historical DATA'!V59)</f>
        <v/>
      </c>
      <c r="M81" s="316" t="str">
        <f>IF('Historical DATA'!W59="","",'Historical DATA'!W59)</f>
        <v/>
      </c>
      <c r="N81" s="316" t="str">
        <f>IF('Historical DATA'!X59="","",'Historical DATA'!X59)</f>
        <v/>
      </c>
      <c r="O81" s="308" t="str">
        <f>IF('Historical DATA'!Y59="","",'Historical DATA'!Y59)</f>
        <v/>
      </c>
      <c r="P81" s="316" t="str">
        <f>IF('Historical DATA'!Z59="","",'Historical DATA'!Z59)</f>
        <v/>
      </c>
      <c r="Q81" s="316" t="str">
        <f>IF('Historical DATA'!AA59="","",'Historical DATA'!AA59)</f>
        <v/>
      </c>
      <c r="R81" s="316" t="str">
        <f>IF('Historical DATA'!AB59="","",'Historical DATA'!AB59)</f>
        <v/>
      </c>
      <c r="S81" s="315"/>
      <c r="T81" s="1415" t="str">
        <f>IF('Historical DATA'!AC59="","",'Historical DATA'!AC59)</f>
        <v/>
      </c>
      <c r="U81" s="307" t="str">
        <f>IF('Historical DATA'!AD59="","",'Historical DATA'!AD59)</f>
        <v/>
      </c>
      <c r="V81" s="307" t="str">
        <f>IF('Historical DATA'!AE59="","",'Historical DATA'!AE59)</f>
        <v/>
      </c>
      <c r="W81" s="308" t="str">
        <f>IF('Historical DATA'!AF59="","",'Historical DATA'!AF59)</f>
        <v/>
      </c>
      <c r="X81" s="309" t="str">
        <f>IF('Historical DATA'!AG59="","",'Historical DATA'!AG59)</f>
        <v/>
      </c>
      <c r="Y81" s="1484" t="str">
        <f>IF('Historical DATA'!AH59="","",'Historical DATA'!AH59)</f>
        <v/>
      </c>
      <c r="Z81" s="315"/>
      <c r="AA81" s="306" t="str">
        <f>IF('Historical DATA'!AI59="","",'Historical DATA'!AI59)</f>
        <v/>
      </c>
      <c r="AB81" s="307" t="str">
        <f>IF('Historical DATA'!AJ59="","",'Historical DATA'!AJ59)</f>
        <v/>
      </c>
      <c r="AC81" s="307" t="str">
        <f>IF('Historical DATA'!AK59="","",'Historical DATA'!AK59)</f>
        <v/>
      </c>
      <c r="AD81" s="308" t="str">
        <f>IF('Historical DATA'!AL59="","",'Historical DATA'!AL59)</f>
        <v/>
      </c>
      <c r="AE81" s="309" t="str">
        <f>IF('Historical DATA'!AM59="","",'Historical DATA'!AM59)</f>
        <v/>
      </c>
      <c r="AF81" s="310" t="str">
        <f>IF('Historical DATA'!AN59="","",'Historical DATA'!AN59)</f>
        <v/>
      </c>
    </row>
    <row r="82" spans="1:32" s="296" customFormat="1">
      <c r="A82" s="312">
        <f t="shared" si="0"/>
        <v>-35</v>
      </c>
      <c r="B82" s="137" t="str">
        <f>IF('Historical DATA'!B60="","",'Historical DATA'!B60)</f>
        <v/>
      </c>
      <c r="C82" s="314"/>
      <c r="D82" s="316" t="str">
        <f>IF('Historical DATA'!O60="","",'Historical DATA'!O60)</f>
        <v/>
      </c>
      <c r="E82" s="307" t="str">
        <f>IF('Historical DATA'!P60="","",'Historical DATA'!P60)</f>
        <v/>
      </c>
      <c r="F82" s="307" t="str">
        <f>IF('Historical DATA'!Q60="","",'Historical DATA'!Q60)</f>
        <v/>
      </c>
      <c r="G82" s="308" t="str">
        <f>IF('Historical DATA'!R60="","",'Historical DATA'!R60)</f>
        <v/>
      </c>
      <c r="H82" s="309" t="str">
        <f>IF('Historical DATA'!S60="","",'Historical DATA'!S60)</f>
        <v/>
      </c>
      <c r="I82" s="1487" t="str">
        <f>IF('Historical DATA'!T60="","",'Historical DATA'!T60)</f>
        <v/>
      </c>
      <c r="J82" s="310" t="str">
        <f>IF('Historical DATA'!U60="","",'Historical DATA'!U60)</f>
        <v/>
      </c>
      <c r="K82" s="315"/>
      <c r="L82" s="316" t="str">
        <f>IF('Historical DATA'!V60="","",'Historical DATA'!V60)</f>
        <v/>
      </c>
      <c r="M82" s="316" t="str">
        <f>IF('Historical DATA'!W60="","",'Historical DATA'!W60)</f>
        <v/>
      </c>
      <c r="N82" s="316" t="str">
        <f>IF('Historical DATA'!X60="","",'Historical DATA'!X60)</f>
        <v/>
      </c>
      <c r="O82" s="308" t="str">
        <f>IF('Historical DATA'!Y60="","",'Historical DATA'!Y60)</f>
        <v/>
      </c>
      <c r="P82" s="316" t="str">
        <f>IF('Historical DATA'!Z60="","",'Historical DATA'!Z60)</f>
        <v/>
      </c>
      <c r="Q82" s="316" t="str">
        <f>IF('Historical DATA'!AA60="","",'Historical DATA'!AA60)</f>
        <v/>
      </c>
      <c r="R82" s="316" t="str">
        <f>IF('Historical DATA'!AB60="","",'Historical DATA'!AB60)</f>
        <v/>
      </c>
      <c r="S82" s="315"/>
      <c r="T82" s="1415" t="str">
        <f>IF('Historical DATA'!AC60="","",'Historical DATA'!AC60)</f>
        <v/>
      </c>
      <c r="U82" s="307" t="str">
        <f>IF('Historical DATA'!AD60="","",'Historical DATA'!AD60)</f>
        <v/>
      </c>
      <c r="V82" s="307" t="str">
        <f>IF('Historical DATA'!AE60="","",'Historical DATA'!AE60)</f>
        <v/>
      </c>
      <c r="W82" s="308" t="str">
        <f>IF('Historical DATA'!AF60="","",'Historical DATA'!AF60)</f>
        <v/>
      </c>
      <c r="X82" s="309" t="str">
        <f>IF('Historical DATA'!AG60="","",'Historical DATA'!AG60)</f>
        <v/>
      </c>
      <c r="Y82" s="1484" t="str">
        <f>IF('Historical DATA'!AH60="","",'Historical DATA'!AH60)</f>
        <v/>
      </c>
      <c r="Z82" s="315"/>
      <c r="AA82" s="306" t="str">
        <f>IF('Historical DATA'!AI60="","",'Historical DATA'!AI60)</f>
        <v/>
      </c>
      <c r="AB82" s="307" t="str">
        <f>IF('Historical DATA'!AJ60="","",'Historical DATA'!AJ60)</f>
        <v/>
      </c>
      <c r="AC82" s="307" t="str">
        <f>IF('Historical DATA'!AK60="","",'Historical DATA'!AK60)</f>
        <v/>
      </c>
      <c r="AD82" s="308" t="str">
        <f>IF('Historical DATA'!AL60="","",'Historical DATA'!AL60)</f>
        <v/>
      </c>
      <c r="AE82" s="309" t="str">
        <f>IF('Historical DATA'!AM60="","",'Historical DATA'!AM60)</f>
        <v/>
      </c>
      <c r="AF82" s="310" t="str">
        <f>IF('Historical DATA'!AN60="","",'Historical DATA'!AN60)</f>
        <v/>
      </c>
    </row>
    <row r="83" spans="1:32" s="296" customFormat="1">
      <c r="A83" s="312">
        <f t="shared" si="0"/>
        <v>-36</v>
      </c>
      <c r="B83" s="137" t="str">
        <f>IF('Historical DATA'!B61="","",'Historical DATA'!B61)</f>
        <v/>
      </c>
      <c r="C83" s="314"/>
      <c r="D83" s="316" t="str">
        <f>IF('Historical DATA'!O61="","",'Historical DATA'!O61)</f>
        <v/>
      </c>
      <c r="E83" s="307" t="str">
        <f>IF('Historical DATA'!P61="","",'Historical DATA'!P61)</f>
        <v/>
      </c>
      <c r="F83" s="307" t="str">
        <f>IF('Historical DATA'!Q61="","",'Historical DATA'!Q61)</f>
        <v/>
      </c>
      <c r="G83" s="308" t="str">
        <f>IF('Historical DATA'!R61="","",'Historical DATA'!R61)</f>
        <v/>
      </c>
      <c r="H83" s="309" t="str">
        <f>IF('Historical DATA'!S61="","",'Historical DATA'!S61)</f>
        <v/>
      </c>
      <c r="I83" s="1487" t="str">
        <f>IF('Historical DATA'!T61="","",'Historical DATA'!T61)</f>
        <v/>
      </c>
      <c r="J83" s="310" t="str">
        <f>IF('Historical DATA'!U61="","",'Historical DATA'!U61)</f>
        <v/>
      </c>
      <c r="K83" s="315"/>
      <c r="L83" s="316" t="str">
        <f>IF('Historical DATA'!V61="","",'Historical DATA'!V61)</f>
        <v/>
      </c>
      <c r="M83" s="316" t="str">
        <f>IF('Historical DATA'!W61="","",'Historical DATA'!W61)</f>
        <v/>
      </c>
      <c r="N83" s="316" t="str">
        <f>IF('Historical DATA'!X61="","",'Historical DATA'!X61)</f>
        <v/>
      </c>
      <c r="O83" s="308" t="str">
        <f>IF('Historical DATA'!Y61="","",'Historical DATA'!Y61)</f>
        <v/>
      </c>
      <c r="P83" s="316" t="str">
        <f>IF('Historical DATA'!Z61="","",'Historical DATA'!Z61)</f>
        <v/>
      </c>
      <c r="Q83" s="316" t="str">
        <f>IF('Historical DATA'!AA61="","",'Historical DATA'!AA61)</f>
        <v/>
      </c>
      <c r="R83" s="316" t="str">
        <f>IF('Historical DATA'!AB61="","",'Historical DATA'!AB61)</f>
        <v/>
      </c>
      <c r="S83" s="315"/>
      <c r="T83" s="1415" t="str">
        <f>IF('Historical DATA'!AC61="","",'Historical DATA'!AC61)</f>
        <v/>
      </c>
      <c r="U83" s="307" t="str">
        <f>IF('Historical DATA'!AD61="","",'Historical DATA'!AD61)</f>
        <v/>
      </c>
      <c r="V83" s="307" t="str">
        <f>IF('Historical DATA'!AE61="","",'Historical DATA'!AE61)</f>
        <v/>
      </c>
      <c r="W83" s="308" t="str">
        <f>IF('Historical DATA'!AF61="","",'Historical DATA'!AF61)</f>
        <v/>
      </c>
      <c r="X83" s="309" t="str">
        <f>IF('Historical DATA'!AG61="","",'Historical DATA'!AG61)</f>
        <v/>
      </c>
      <c r="Y83" s="1484" t="str">
        <f>IF('Historical DATA'!AH61="","",'Historical DATA'!AH61)</f>
        <v/>
      </c>
      <c r="Z83" s="315"/>
      <c r="AA83" s="306" t="str">
        <f>IF('Historical DATA'!AI61="","",'Historical DATA'!AI61)</f>
        <v/>
      </c>
      <c r="AB83" s="307" t="str">
        <f>IF('Historical DATA'!AJ61="","",'Historical DATA'!AJ61)</f>
        <v/>
      </c>
      <c r="AC83" s="307" t="str">
        <f>IF('Historical DATA'!AK61="","",'Historical DATA'!AK61)</f>
        <v/>
      </c>
      <c r="AD83" s="308" t="str">
        <f>IF('Historical DATA'!AL61="","",'Historical DATA'!AL61)</f>
        <v/>
      </c>
      <c r="AE83" s="309" t="str">
        <f>IF('Historical DATA'!AM61="","",'Historical DATA'!AM61)</f>
        <v/>
      </c>
      <c r="AF83" s="310" t="str">
        <f>IF('Historical DATA'!AN61="","",'Historical DATA'!AN61)</f>
        <v/>
      </c>
    </row>
    <row r="84" spans="1:32" s="296" customFormat="1">
      <c r="A84" s="312">
        <f t="shared" si="0"/>
        <v>-37</v>
      </c>
      <c r="B84" s="137" t="str">
        <f>IF('Historical DATA'!B62="","",'Historical DATA'!B62)</f>
        <v/>
      </c>
      <c r="C84" s="314"/>
      <c r="D84" s="316" t="str">
        <f>IF('Historical DATA'!O62="","",'Historical DATA'!O62)</f>
        <v/>
      </c>
      <c r="E84" s="307" t="str">
        <f>IF('Historical DATA'!P62="","",'Historical DATA'!P62)</f>
        <v/>
      </c>
      <c r="F84" s="307" t="str">
        <f>IF('Historical DATA'!Q62="","",'Historical DATA'!Q62)</f>
        <v/>
      </c>
      <c r="G84" s="308" t="str">
        <f>IF('Historical DATA'!R62="","",'Historical DATA'!R62)</f>
        <v/>
      </c>
      <c r="H84" s="309" t="str">
        <f>IF('Historical DATA'!S62="","",'Historical DATA'!S62)</f>
        <v/>
      </c>
      <c r="I84" s="1487" t="str">
        <f>IF('Historical DATA'!T62="","",'Historical DATA'!T62)</f>
        <v/>
      </c>
      <c r="J84" s="310" t="str">
        <f>IF('Historical DATA'!U62="","",'Historical DATA'!U62)</f>
        <v/>
      </c>
      <c r="K84" s="315"/>
      <c r="L84" s="316" t="str">
        <f>IF('Historical DATA'!V62="","",'Historical DATA'!V62)</f>
        <v/>
      </c>
      <c r="M84" s="316" t="str">
        <f>IF('Historical DATA'!W62="","",'Historical DATA'!W62)</f>
        <v/>
      </c>
      <c r="N84" s="316" t="str">
        <f>IF('Historical DATA'!X62="","",'Historical DATA'!X62)</f>
        <v/>
      </c>
      <c r="O84" s="308" t="str">
        <f>IF('Historical DATA'!Y62="","",'Historical DATA'!Y62)</f>
        <v/>
      </c>
      <c r="P84" s="316" t="str">
        <f>IF('Historical DATA'!Z62="","",'Historical DATA'!Z62)</f>
        <v/>
      </c>
      <c r="Q84" s="316" t="str">
        <f>IF('Historical DATA'!AA62="","",'Historical DATA'!AA62)</f>
        <v/>
      </c>
      <c r="R84" s="316" t="str">
        <f>IF('Historical DATA'!AB62="","",'Historical DATA'!AB62)</f>
        <v/>
      </c>
      <c r="S84" s="315"/>
      <c r="T84" s="1415" t="str">
        <f>IF('Historical DATA'!AC62="","",'Historical DATA'!AC62)</f>
        <v/>
      </c>
      <c r="U84" s="307" t="str">
        <f>IF('Historical DATA'!AD62="","",'Historical DATA'!AD62)</f>
        <v/>
      </c>
      <c r="V84" s="307" t="str">
        <f>IF('Historical DATA'!AE62="","",'Historical DATA'!AE62)</f>
        <v/>
      </c>
      <c r="W84" s="308" t="str">
        <f>IF('Historical DATA'!AF62="","",'Historical DATA'!AF62)</f>
        <v/>
      </c>
      <c r="X84" s="309" t="str">
        <f>IF('Historical DATA'!AG62="","",'Historical DATA'!AG62)</f>
        <v/>
      </c>
      <c r="Y84" s="1484" t="str">
        <f>IF('Historical DATA'!AH62="","",'Historical DATA'!AH62)</f>
        <v/>
      </c>
      <c r="Z84" s="315"/>
      <c r="AA84" s="306" t="str">
        <f>IF('Historical DATA'!AI62="","",'Historical DATA'!AI62)</f>
        <v/>
      </c>
      <c r="AB84" s="307" t="str">
        <f>IF('Historical DATA'!AJ62="","",'Historical DATA'!AJ62)</f>
        <v/>
      </c>
      <c r="AC84" s="307" t="str">
        <f>IF('Historical DATA'!AK62="","",'Historical DATA'!AK62)</f>
        <v/>
      </c>
      <c r="AD84" s="308" t="str">
        <f>IF('Historical DATA'!AL62="","",'Historical DATA'!AL62)</f>
        <v/>
      </c>
      <c r="AE84" s="309" t="str">
        <f>IF('Historical DATA'!AM62="","",'Historical DATA'!AM62)</f>
        <v/>
      </c>
      <c r="AF84" s="310" t="str">
        <f>IF('Historical DATA'!AN62="","",'Historical DATA'!AN62)</f>
        <v/>
      </c>
    </row>
    <row r="85" spans="1:32" s="296" customFormat="1">
      <c r="A85" s="312">
        <f t="shared" si="0"/>
        <v>-38</v>
      </c>
      <c r="B85" s="137" t="str">
        <f>IF('Historical DATA'!B63="","",'Historical DATA'!B63)</f>
        <v/>
      </c>
      <c r="C85" s="314"/>
      <c r="D85" s="316" t="str">
        <f>IF('Historical DATA'!O63="","",'Historical DATA'!O63)</f>
        <v/>
      </c>
      <c r="E85" s="307" t="str">
        <f>IF('Historical DATA'!P63="","",'Historical DATA'!P63)</f>
        <v/>
      </c>
      <c r="F85" s="307" t="str">
        <f>IF('Historical DATA'!Q63="","",'Historical DATA'!Q63)</f>
        <v/>
      </c>
      <c r="G85" s="308" t="str">
        <f>IF('Historical DATA'!R63="","",'Historical DATA'!R63)</f>
        <v/>
      </c>
      <c r="H85" s="309" t="str">
        <f>IF('Historical DATA'!S63="","",'Historical DATA'!S63)</f>
        <v/>
      </c>
      <c r="I85" s="1487" t="str">
        <f>IF('Historical DATA'!T63="","",'Historical DATA'!T63)</f>
        <v/>
      </c>
      <c r="J85" s="310" t="str">
        <f>IF('Historical DATA'!U63="","",'Historical DATA'!U63)</f>
        <v/>
      </c>
      <c r="K85" s="315"/>
      <c r="L85" s="316" t="str">
        <f>IF('Historical DATA'!V63="","",'Historical DATA'!V63)</f>
        <v/>
      </c>
      <c r="M85" s="316" t="str">
        <f>IF('Historical DATA'!W63="","",'Historical DATA'!W63)</f>
        <v/>
      </c>
      <c r="N85" s="316" t="str">
        <f>IF('Historical DATA'!X63="","",'Historical DATA'!X63)</f>
        <v/>
      </c>
      <c r="O85" s="308" t="str">
        <f>IF('Historical DATA'!Y63="","",'Historical DATA'!Y63)</f>
        <v/>
      </c>
      <c r="P85" s="316" t="str">
        <f>IF('Historical DATA'!Z63="","",'Historical DATA'!Z63)</f>
        <v/>
      </c>
      <c r="Q85" s="316" t="str">
        <f>IF('Historical DATA'!AA63="","",'Historical DATA'!AA63)</f>
        <v/>
      </c>
      <c r="R85" s="316" t="str">
        <f>IF('Historical DATA'!AB63="","",'Historical DATA'!AB63)</f>
        <v/>
      </c>
      <c r="S85" s="315"/>
      <c r="T85" s="1415" t="str">
        <f>IF('Historical DATA'!AC63="","",'Historical DATA'!AC63)</f>
        <v/>
      </c>
      <c r="U85" s="307" t="str">
        <f>IF('Historical DATA'!AD63="","",'Historical DATA'!AD63)</f>
        <v/>
      </c>
      <c r="V85" s="307" t="str">
        <f>IF('Historical DATA'!AE63="","",'Historical DATA'!AE63)</f>
        <v/>
      </c>
      <c r="W85" s="308" t="str">
        <f>IF('Historical DATA'!AF63="","",'Historical DATA'!AF63)</f>
        <v/>
      </c>
      <c r="X85" s="309" t="str">
        <f>IF('Historical DATA'!AG63="","",'Historical DATA'!AG63)</f>
        <v/>
      </c>
      <c r="Y85" s="1484" t="str">
        <f>IF('Historical DATA'!AH63="","",'Historical DATA'!AH63)</f>
        <v/>
      </c>
      <c r="Z85" s="315"/>
      <c r="AA85" s="306" t="str">
        <f>IF('Historical DATA'!AI63="","",'Historical DATA'!AI63)</f>
        <v/>
      </c>
      <c r="AB85" s="307" t="str">
        <f>IF('Historical DATA'!AJ63="","",'Historical DATA'!AJ63)</f>
        <v/>
      </c>
      <c r="AC85" s="307" t="str">
        <f>IF('Historical DATA'!AK63="","",'Historical DATA'!AK63)</f>
        <v/>
      </c>
      <c r="AD85" s="308" t="str">
        <f>IF('Historical DATA'!AL63="","",'Historical DATA'!AL63)</f>
        <v/>
      </c>
      <c r="AE85" s="309" t="str">
        <f>IF('Historical DATA'!AM63="","",'Historical DATA'!AM63)</f>
        <v/>
      </c>
      <c r="AF85" s="310" t="str">
        <f>IF('Historical DATA'!AN63="","",'Historical DATA'!AN63)</f>
        <v/>
      </c>
    </row>
    <row r="86" spans="1:32" s="296" customFormat="1">
      <c r="A86" s="312">
        <f t="shared" si="0"/>
        <v>-39</v>
      </c>
      <c r="B86" s="137" t="str">
        <f>IF('Historical DATA'!B64="","",'Historical DATA'!B64)</f>
        <v/>
      </c>
      <c r="C86" s="314"/>
      <c r="D86" s="316" t="str">
        <f>IF('Historical DATA'!O64="","",'Historical DATA'!O64)</f>
        <v/>
      </c>
      <c r="E86" s="307" t="str">
        <f>IF('Historical DATA'!P64="","",'Historical DATA'!P64)</f>
        <v/>
      </c>
      <c r="F86" s="307" t="str">
        <f>IF('Historical DATA'!Q64="","",'Historical DATA'!Q64)</f>
        <v/>
      </c>
      <c r="G86" s="308" t="str">
        <f>IF('Historical DATA'!R64="","",'Historical DATA'!R64)</f>
        <v/>
      </c>
      <c r="H86" s="309" t="str">
        <f>IF('Historical DATA'!S64="","",'Historical DATA'!S64)</f>
        <v/>
      </c>
      <c r="I86" s="1487" t="str">
        <f>IF('Historical DATA'!T64="","",'Historical DATA'!T64)</f>
        <v/>
      </c>
      <c r="J86" s="310" t="str">
        <f>IF('Historical DATA'!U64="","",'Historical DATA'!U64)</f>
        <v/>
      </c>
      <c r="K86" s="315"/>
      <c r="L86" s="316" t="str">
        <f>IF('Historical DATA'!V64="","",'Historical DATA'!V64)</f>
        <v/>
      </c>
      <c r="M86" s="316" t="str">
        <f>IF('Historical DATA'!W64="","",'Historical DATA'!W64)</f>
        <v/>
      </c>
      <c r="N86" s="316" t="str">
        <f>IF('Historical DATA'!X64="","",'Historical DATA'!X64)</f>
        <v/>
      </c>
      <c r="O86" s="308" t="str">
        <f>IF('Historical DATA'!Y64="","",'Historical DATA'!Y64)</f>
        <v/>
      </c>
      <c r="P86" s="316" t="str">
        <f>IF('Historical DATA'!Z64="","",'Historical DATA'!Z64)</f>
        <v/>
      </c>
      <c r="Q86" s="316" t="str">
        <f>IF('Historical DATA'!AA64="","",'Historical DATA'!AA64)</f>
        <v/>
      </c>
      <c r="R86" s="316" t="str">
        <f>IF('Historical DATA'!AB64="","",'Historical DATA'!AB64)</f>
        <v/>
      </c>
      <c r="S86" s="315"/>
      <c r="T86" s="1415" t="str">
        <f>IF('Historical DATA'!AC64="","",'Historical DATA'!AC64)</f>
        <v/>
      </c>
      <c r="U86" s="307" t="str">
        <f>IF('Historical DATA'!AD64="","",'Historical DATA'!AD64)</f>
        <v/>
      </c>
      <c r="V86" s="307" t="str">
        <f>IF('Historical DATA'!AE64="","",'Historical DATA'!AE64)</f>
        <v/>
      </c>
      <c r="W86" s="308" t="str">
        <f>IF('Historical DATA'!AF64="","",'Historical DATA'!AF64)</f>
        <v/>
      </c>
      <c r="X86" s="309" t="str">
        <f>IF('Historical DATA'!AG64="","",'Historical DATA'!AG64)</f>
        <v/>
      </c>
      <c r="Y86" s="1484" t="str">
        <f>IF('Historical DATA'!AH64="","",'Historical DATA'!AH64)</f>
        <v/>
      </c>
      <c r="Z86" s="315"/>
      <c r="AA86" s="306" t="str">
        <f>IF('Historical DATA'!AI64="","",'Historical DATA'!AI64)</f>
        <v/>
      </c>
      <c r="AB86" s="307" t="str">
        <f>IF('Historical DATA'!AJ64="","",'Historical DATA'!AJ64)</f>
        <v/>
      </c>
      <c r="AC86" s="307" t="str">
        <f>IF('Historical DATA'!AK64="","",'Historical DATA'!AK64)</f>
        <v/>
      </c>
      <c r="AD86" s="308" t="str">
        <f>IF('Historical DATA'!AL64="","",'Historical DATA'!AL64)</f>
        <v/>
      </c>
      <c r="AE86" s="309" t="str">
        <f>IF('Historical DATA'!AM64="","",'Historical DATA'!AM64)</f>
        <v/>
      </c>
      <c r="AF86" s="310" t="str">
        <f>IF('Historical DATA'!AN64="","",'Historical DATA'!AN64)</f>
        <v/>
      </c>
    </row>
    <row r="87" spans="1:32" s="296" customFormat="1">
      <c r="A87" s="312">
        <f t="shared" si="0"/>
        <v>-40</v>
      </c>
      <c r="B87" s="137" t="str">
        <f>IF('Historical DATA'!B65="","",'Historical DATA'!B65)</f>
        <v/>
      </c>
      <c r="C87" s="314"/>
      <c r="D87" s="316" t="str">
        <f>IF('Historical DATA'!O65="","",'Historical DATA'!O65)</f>
        <v/>
      </c>
      <c r="E87" s="307" t="str">
        <f>IF('Historical DATA'!P65="","",'Historical DATA'!P65)</f>
        <v/>
      </c>
      <c r="F87" s="307" t="str">
        <f>IF('Historical DATA'!Q65="","",'Historical DATA'!Q65)</f>
        <v/>
      </c>
      <c r="G87" s="308" t="str">
        <f>IF('Historical DATA'!R65="","",'Historical DATA'!R65)</f>
        <v/>
      </c>
      <c r="H87" s="309" t="str">
        <f>IF('Historical DATA'!S65="","",'Historical DATA'!S65)</f>
        <v/>
      </c>
      <c r="I87" s="1487" t="str">
        <f>IF('Historical DATA'!T65="","",'Historical DATA'!T65)</f>
        <v/>
      </c>
      <c r="J87" s="310" t="str">
        <f>IF('Historical DATA'!U65="","",'Historical DATA'!U65)</f>
        <v/>
      </c>
      <c r="K87" s="315"/>
      <c r="L87" s="305"/>
      <c r="M87" s="305"/>
      <c r="N87" s="305"/>
      <c r="O87" s="305"/>
      <c r="P87" s="305"/>
      <c r="Q87" s="305"/>
      <c r="R87" s="305"/>
      <c r="S87" s="315"/>
      <c r="T87" s="1415" t="str">
        <f>IF('Historical DATA'!AC65="","",'Historical DATA'!AC65)</f>
        <v/>
      </c>
      <c r="U87" s="307" t="str">
        <f>IF('Historical DATA'!AD65="","",'Historical DATA'!AD65)</f>
        <v/>
      </c>
      <c r="V87" s="307" t="str">
        <f>IF('Historical DATA'!AE65="","",'Historical DATA'!AE65)</f>
        <v/>
      </c>
      <c r="W87" s="308" t="str">
        <f>IF('Historical DATA'!AF65="","",'Historical DATA'!AF65)</f>
        <v/>
      </c>
      <c r="X87" s="309" t="str">
        <f>IF('Historical DATA'!AG65="","",'Historical DATA'!AG65)</f>
        <v/>
      </c>
      <c r="Y87" s="1484" t="str">
        <f>IF('Historical DATA'!AH65="","",'Historical DATA'!AH65)</f>
        <v/>
      </c>
      <c r="Z87" s="315"/>
      <c r="AA87" s="306" t="str">
        <f>IF('Historical DATA'!AI65="","",'Historical DATA'!AI65)</f>
        <v/>
      </c>
      <c r="AB87" s="307" t="str">
        <f>IF('Historical DATA'!AJ65="","",'Historical DATA'!AJ65)</f>
        <v/>
      </c>
      <c r="AC87" s="307" t="str">
        <f>IF('Historical DATA'!AK65="","",'Historical DATA'!AK65)</f>
        <v/>
      </c>
      <c r="AD87" s="308" t="str">
        <f>IF('Historical DATA'!AL65="","",'Historical DATA'!AL65)</f>
        <v/>
      </c>
      <c r="AE87" s="309" t="str">
        <f>IF('Historical DATA'!AM65="","",'Historical DATA'!AM65)</f>
        <v/>
      </c>
      <c r="AF87" s="310" t="str">
        <f>IF('Historical DATA'!AN65="","",'Historical DATA'!AN65)</f>
        <v/>
      </c>
    </row>
    <row r="88" spans="1:32" s="296" customFormat="1">
      <c r="A88" s="312">
        <f t="shared" si="0"/>
        <v>-41</v>
      </c>
      <c r="B88" s="137" t="str">
        <f>IF('Historical DATA'!B66="","",'Historical DATA'!B66)</f>
        <v/>
      </c>
      <c r="C88" s="314"/>
      <c r="D88" s="316" t="str">
        <f>IF('Historical DATA'!O66="","",'Historical DATA'!O66)</f>
        <v/>
      </c>
      <c r="E88" s="307" t="str">
        <f>IF('Historical DATA'!P66="","",'Historical DATA'!P66)</f>
        <v/>
      </c>
      <c r="F88" s="307" t="str">
        <f>IF('Historical DATA'!Q66="","",'Historical DATA'!Q66)</f>
        <v/>
      </c>
      <c r="G88" s="308" t="str">
        <f>IF('Historical DATA'!R66="","",'Historical DATA'!R66)</f>
        <v/>
      </c>
      <c r="H88" s="309" t="str">
        <f>IF('Historical DATA'!S66="","",'Historical DATA'!S66)</f>
        <v/>
      </c>
      <c r="I88" s="1487" t="str">
        <f>IF('Historical DATA'!T66="","",'Historical DATA'!T66)</f>
        <v/>
      </c>
      <c r="J88" s="310" t="str">
        <f>IF('Historical DATA'!U66="","",'Historical DATA'!U66)</f>
        <v/>
      </c>
      <c r="K88" s="315"/>
      <c r="L88" s="305"/>
      <c r="M88" s="305"/>
      <c r="N88" s="305"/>
      <c r="O88" s="305"/>
      <c r="P88" s="305"/>
      <c r="Q88" s="305"/>
      <c r="R88" s="305"/>
      <c r="S88" s="315"/>
      <c r="T88" s="1415" t="str">
        <f>IF('Historical DATA'!AC66="","",'Historical DATA'!AC66)</f>
        <v/>
      </c>
      <c r="U88" s="307" t="str">
        <f>IF('Historical DATA'!AD66="","",'Historical DATA'!AD66)</f>
        <v/>
      </c>
      <c r="V88" s="307" t="str">
        <f>IF('Historical DATA'!AE66="","",'Historical DATA'!AE66)</f>
        <v/>
      </c>
      <c r="W88" s="308" t="str">
        <f>IF('Historical DATA'!AF66="","",'Historical DATA'!AF66)</f>
        <v/>
      </c>
      <c r="X88" s="309" t="str">
        <f>IF('Historical DATA'!AG66="","",'Historical DATA'!AG66)</f>
        <v/>
      </c>
      <c r="Y88" s="1484" t="str">
        <f>IF('Historical DATA'!AH66="","",'Historical DATA'!AH66)</f>
        <v/>
      </c>
      <c r="Z88" s="315"/>
      <c r="AA88" s="306" t="str">
        <f>IF('Historical DATA'!AI66="","",'Historical DATA'!AI66)</f>
        <v/>
      </c>
      <c r="AB88" s="307" t="str">
        <f>IF('Historical DATA'!AJ66="","",'Historical DATA'!AJ66)</f>
        <v/>
      </c>
      <c r="AC88" s="307" t="str">
        <f>IF('Historical DATA'!AK66="","",'Historical DATA'!AK66)</f>
        <v/>
      </c>
      <c r="AD88" s="308" t="str">
        <f>IF('Historical DATA'!AL66="","",'Historical DATA'!AL66)</f>
        <v/>
      </c>
      <c r="AE88" s="309" t="str">
        <f>IF('Historical DATA'!AM66="","",'Historical DATA'!AM66)</f>
        <v/>
      </c>
      <c r="AF88" s="310" t="str">
        <f>IF('Historical DATA'!AN66="","",'Historical DATA'!AN66)</f>
        <v/>
      </c>
    </row>
    <row r="89" spans="1:32" s="296" customFormat="1">
      <c r="A89" s="312">
        <f t="shared" si="0"/>
        <v>-42</v>
      </c>
      <c r="B89" s="137" t="str">
        <f>IF('Historical DATA'!B67="","",'Historical DATA'!B67)</f>
        <v/>
      </c>
      <c r="C89" s="314"/>
      <c r="D89" s="316" t="str">
        <f>IF('Historical DATA'!O67="","",'Historical DATA'!O67)</f>
        <v/>
      </c>
      <c r="E89" s="307" t="str">
        <f>IF('Historical DATA'!P67="","",'Historical DATA'!P67)</f>
        <v/>
      </c>
      <c r="F89" s="307" t="str">
        <f>IF('Historical DATA'!Q67="","",'Historical DATA'!Q67)</f>
        <v/>
      </c>
      <c r="G89" s="308" t="str">
        <f>IF('Historical DATA'!R67="","",'Historical DATA'!R67)</f>
        <v/>
      </c>
      <c r="H89" s="309" t="str">
        <f>IF('Historical DATA'!S67="","",'Historical DATA'!S67)</f>
        <v/>
      </c>
      <c r="I89" s="1487" t="str">
        <f>IF('Historical DATA'!T67="","",'Historical DATA'!T67)</f>
        <v/>
      </c>
      <c r="J89" s="310" t="str">
        <f>IF('Historical DATA'!U67="","",'Historical DATA'!U67)</f>
        <v/>
      </c>
      <c r="K89" s="315"/>
      <c r="L89" s="305"/>
      <c r="M89" s="305"/>
      <c r="N89" s="305"/>
      <c r="O89" s="305"/>
      <c r="P89" s="305"/>
      <c r="Q89" s="305"/>
      <c r="R89" s="305"/>
      <c r="S89" s="315"/>
      <c r="T89" s="1415" t="str">
        <f>IF('Historical DATA'!AC67="","",'Historical DATA'!AC67)</f>
        <v/>
      </c>
      <c r="U89" s="307" t="str">
        <f>IF('Historical DATA'!AD67="","",'Historical DATA'!AD67)</f>
        <v/>
      </c>
      <c r="V89" s="307" t="str">
        <f>IF('Historical DATA'!AE67="","",'Historical DATA'!AE67)</f>
        <v/>
      </c>
      <c r="W89" s="308" t="str">
        <f>IF('Historical DATA'!AF67="","",'Historical DATA'!AF67)</f>
        <v/>
      </c>
      <c r="X89" s="309" t="str">
        <f>IF('Historical DATA'!AG67="","",'Historical DATA'!AG67)</f>
        <v/>
      </c>
      <c r="Y89" s="1484" t="str">
        <f>IF('Historical DATA'!AH67="","",'Historical DATA'!AH67)</f>
        <v/>
      </c>
      <c r="Z89" s="315"/>
      <c r="AA89" s="306" t="str">
        <f>IF('Historical DATA'!AI67="","",'Historical DATA'!AI67)</f>
        <v/>
      </c>
      <c r="AB89" s="307" t="str">
        <f>IF('Historical DATA'!AJ67="","",'Historical DATA'!AJ67)</f>
        <v/>
      </c>
      <c r="AC89" s="307" t="str">
        <f>IF('Historical DATA'!AK67="","",'Historical DATA'!AK67)</f>
        <v/>
      </c>
      <c r="AD89" s="308" t="str">
        <f>IF('Historical DATA'!AL67="","",'Historical DATA'!AL67)</f>
        <v/>
      </c>
      <c r="AE89" s="309" t="str">
        <f>IF('Historical DATA'!AM67="","",'Historical DATA'!AM67)</f>
        <v/>
      </c>
      <c r="AF89" s="310" t="str">
        <f>IF('Historical DATA'!AN67="","",'Historical DATA'!AN67)</f>
        <v/>
      </c>
    </row>
    <row r="90" spans="1:32" s="296" customFormat="1">
      <c r="A90" s="312">
        <f t="shared" si="0"/>
        <v>-43</v>
      </c>
      <c r="B90" s="137" t="str">
        <f>IF('Historical DATA'!B68="","",'Historical DATA'!B68)</f>
        <v/>
      </c>
      <c r="C90" s="314"/>
      <c r="D90" s="316" t="str">
        <f>IF('Historical DATA'!O68="","",'Historical DATA'!O68)</f>
        <v/>
      </c>
      <c r="E90" s="307" t="str">
        <f>IF('Historical DATA'!P68="","",'Historical DATA'!P68)</f>
        <v/>
      </c>
      <c r="F90" s="307" t="str">
        <f>IF('Historical DATA'!Q68="","",'Historical DATA'!Q68)</f>
        <v/>
      </c>
      <c r="G90" s="308" t="str">
        <f>IF('Historical DATA'!R68="","",'Historical DATA'!R68)</f>
        <v/>
      </c>
      <c r="H90" s="309" t="str">
        <f>IF('Historical DATA'!S68="","",'Historical DATA'!S68)</f>
        <v/>
      </c>
      <c r="I90" s="1487" t="str">
        <f>IF('Historical DATA'!T68="","",'Historical DATA'!T68)</f>
        <v/>
      </c>
      <c r="J90" s="310" t="str">
        <f>IF('Historical DATA'!U68="","",'Historical DATA'!U68)</f>
        <v/>
      </c>
      <c r="K90" s="315"/>
      <c r="L90" s="305"/>
      <c r="M90" s="305"/>
      <c r="N90" s="305"/>
      <c r="O90" s="305"/>
      <c r="P90" s="305"/>
      <c r="Q90" s="305"/>
      <c r="R90" s="305"/>
      <c r="S90" s="315"/>
      <c r="T90" s="1415" t="str">
        <f>IF('Historical DATA'!AC68="","",'Historical DATA'!AC68)</f>
        <v/>
      </c>
      <c r="U90" s="307" t="str">
        <f>IF('Historical DATA'!AD68="","",'Historical DATA'!AD68)</f>
        <v/>
      </c>
      <c r="V90" s="307" t="str">
        <f>IF('Historical DATA'!AE68="","",'Historical DATA'!AE68)</f>
        <v/>
      </c>
      <c r="W90" s="308" t="str">
        <f>IF('Historical DATA'!AF68="","",'Historical DATA'!AF68)</f>
        <v/>
      </c>
      <c r="X90" s="309" t="str">
        <f>IF('Historical DATA'!AG68="","",'Historical DATA'!AG68)</f>
        <v/>
      </c>
      <c r="Y90" s="1484" t="str">
        <f>IF('Historical DATA'!AH68="","",'Historical DATA'!AH68)</f>
        <v/>
      </c>
      <c r="Z90" s="315"/>
      <c r="AA90" s="306" t="str">
        <f>IF('Historical DATA'!AI68="","",'Historical DATA'!AI68)</f>
        <v/>
      </c>
      <c r="AB90" s="307" t="str">
        <f>IF('Historical DATA'!AJ68="","",'Historical DATA'!AJ68)</f>
        <v/>
      </c>
      <c r="AC90" s="307" t="str">
        <f>IF('Historical DATA'!AK68="","",'Historical DATA'!AK68)</f>
        <v/>
      </c>
      <c r="AD90" s="308" t="str">
        <f>IF('Historical DATA'!AL68="","",'Historical DATA'!AL68)</f>
        <v/>
      </c>
      <c r="AE90" s="309" t="str">
        <f>IF('Historical DATA'!AM68="","",'Historical DATA'!AM68)</f>
        <v/>
      </c>
      <c r="AF90" s="310" t="str">
        <f>IF('Historical DATA'!AN68="","",'Historical DATA'!AN68)</f>
        <v/>
      </c>
    </row>
    <row r="91" spans="1:32" s="296" customFormat="1">
      <c r="A91" s="312">
        <f t="shared" si="0"/>
        <v>-44</v>
      </c>
      <c r="B91" s="137" t="str">
        <f>IF('Historical DATA'!B69="","",'Historical DATA'!B69)</f>
        <v/>
      </c>
      <c r="C91" s="314"/>
      <c r="D91" s="316" t="str">
        <f>IF('Historical DATA'!O69="","",'Historical DATA'!O69)</f>
        <v/>
      </c>
      <c r="E91" s="307" t="str">
        <f>IF('Historical DATA'!P69="","",'Historical DATA'!P69)</f>
        <v/>
      </c>
      <c r="F91" s="307" t="str">
        <f>IF('Historical DATA'!Q69="","",'Historical DATA'!Q69)</f>
        <v/>
      </c>
      <c r="G91" s="308" t="str">
        <f>IF('Historical DATA'!R69="","",'Historical DATA'!R69)</f>
        <v/>
      </c>
      <c r="H91" s="309" t="str">
        <f>IF('Historical DATA'!S69="","",'Historical DATA'!S69)</f>
        <v/>
      </c>
      <c r="I91" s="1487" t="str">
        <f>IF('Historical DATA'!T69="","",'Historical DATA'!T69)</f>
        <v/>
      </c>
      <c r="J91" s="310" t="str">
        <f>IF('Historical DATA'!U69="","",'Historical DATA'!U69)</f>
        <v/>
      </c>
      <c r="K91" s="315"/>
      <c r="L91" s="305"/>
      <c r="M91" s="305"/>
      <c r="N91" s="305"/>
      <c r="O91" s="305"/>
      <c r="P91" s="305"/>
      <c r="Q91" s="305"/>
      <c r="R91" s="305"/>
      <c r="S91" s="315"/>
      <c r="T91" s="1415" t="str">
        <f>IF('Historical DATA'!AC69="","",'Historical DATA'!AC69)</f>
        <v/>
      </c>
      <c r="U91" s="307" t="str">
        <f>IF('Historical DATA'!AD69="","",'Historical DATA'!AD69)</f>
        <v/>
      </c>
      <c r="V91" s="307" t="str">
        <f>IF('Historical DATA'!AE69="","",'Historical DATA'!AE69)</f>
        <v/>
      </c>
      <c r="W91" s="308" t="str">
        <f>IF('Historical DATA'!AF69="","",'Historical DATA'!AF69)</f>
        <v/>
      </c>
      <c r="X91" s="309" t="str">
        <f>IF('Historical DATA'!AG69="","",'Historical DATA'!AG69)</f>
        <v/>
      </c>
      <c r="Y91" s="1484" t="str">
        <f>IF('Historical DATA'!AH69="","",'Historical DATA'!AH69)</f>
        <v/>
      </c>
      <c r="Z91" s="315"/>
      <c r="AA91" s="306" t="str">
        <f>IF('Historical DATA'!AI69="","",'Historical DATA'!AI69)</f>
        <v/>
      </c>
      <c r="AB91" s="307" t="str">
        <f>IF('Historical DATA'!AJ69="","",'Historical DATA'!AJ69)</f>
        <v/>
      </c>
      <c r="AC91" s="307" t="str">
        <f>IF('Historical DATA'!AK69="","",'Historical DATA'!AK69)</f>
        <v/>
      </c>
      <c r="AD91" s="308" t="str">
        <f>IF('Historical DATA'!AL69="","",'Historical DATA'!AL69)</f>
        <v/>
      </c>
      <c r="AE91" s="309" t="str">
        <f>IF('Historical DATA'!AM69="","",'Historical DATA'!AM69)</f>
        <v/>
      </c>
      <c r="AF91" s="310" t="str">
        <f>IF('Historical DATA'!AN69="","",'Historical DATA'!AN69)</f>
        <v/>
      </c>
    </row>
    <row r="92" spans="1:32" s="296" customFormat="1">
      <c r="A92" s="312">
        <f t="shared" ref="A92:A155" si="1">A91-1</f>
        <v>-45</v>
      </c>
      <c r="B92" s="137" t="str">
        <f>IF('Historical DATA'!B70="","",'Historical DATA'!B70)</f>
        <v/>
      </c>
      <c r="C92" s="314"/>
      <c r="D92" s="316" t="str">
        <f>IF('Historical DATA'!O70="","",'Historical DATA'!O70)</f>
        <v/>
      </c>
      <c r="E92" s="307" t="str">
        <f>IF('Historical DATA'!P70="","",'Historical DATA'!P70)</f>
        <v/>
      </c>
      <c r="F92" s="307" t="str">
        <f>IF('Historical DATA'!Q70="","",'Historical DATA'!Q70)</f>
        <v/>
      </c>
      <c r="G92" s="308" t="str">
        <f>IF('Historical DATA'!R70="","",'Historical DATA'!R70)</f>
        <v/>
      </c>
      <c r="H92" s="309" t="str">
        <f>IF('Historical DATA'!S70="","",'Historical DATA'!S70)</f>
        <v/>
      </c>
      <c r="I92" s="1487" t="str">
        <f>IF('Historical DATA'!T70="","",'Historical DATA'!T70)</f>
        <v/>
      </c>
      <c r="J92" s="310" t="str">
        <f>IF('Historical DATA'!U70="","",'Historical DATA'!U70)</f>
        <v/>
      </c>
      <c r="K92" s="315"/>
      <c r="L92" s="305"/>
      <c r="M92" s="305"/>
      <c r="N92" s="305"/>
      <c r="O92" s="305"/>
      <c r="P92" s="305"/>
      <c r="Q92" s="305"/>
      <c r="R92" s="305"/>
      <c r="S92" s="315"/>
      <c r="T92" s="1415" t="str">
        <f>IF('Historical DATA'!AC70="","",'Historical DATA'!AC70)</f>
        <v/>
      </c>
      <c r="U92" s="307" t="str">
        <f>IF('Historical DATA'!AD70="","",'Historical DATA'!AD70)</f>
        <v/>
      </c>
      <c r="V92" s="307" t="str">
        <f>IF('Historical DATA'!AE70="","",'Historical DATA'!AE70)</f>
        <v/>
      </c>
      <c r="W92" s="308" t="str">
        <f>IF('Historical DATA'!AF70="","",'Historical DATA'!AF70)</f>
        <v/>
      </c>
      <c r="X92" s="309" t="str">
        <f>IF('Historical DATA'!AG70="","",'Historical DATA'!AG70)</f>
        <v/>
      </c>
      <c r="Y92" s="1484" t="str">
        <f>IF('Historical DATA'!AH70="","",'Historical DATA'!AH70)</f>
        <v/>
      </c>
      <c r="Z92" s="315"/>
      <c r="AA92" s="306" t="str">
        <f>IF('Historical DATA'!AI70="","",'Historical DATA'!AI70)</f>
        <v/>
      </c>
      <c r="AB92" s="307" t="str">
        <f>IF('Historical DATA'!AJ70="","",'Historical DATA'!AJ70)</f>
        <v/>
      </c>
      <c r="AC92" s="307" t="str">
        <f>IF('Historical DATA'!AK70="","",'Historical DATA'!AK70)</f>
        <v/>
      </c>
      <c r="AD92" s="308" t="str">
        <f>IF('Historical DATA'!AL70="","",'Historical DATA'!AL70)</f>
        <v/>
      </c>
      <c r="AE92" s="309" t="str">
        <f>IF('Historical DATA'!AM70="","",'Historical DATA'!AM70)</f>
        <v/>
      </c>
      <c r="AF92" s="310" t="str">
        <f>IF('Historical DATA'!AN70="","",'Historical DATA'!AN70)</f>
        <v/>
      </c>
    </row>
    <row r="93" spans="1:32" s="296" customFormat="1">
      <c r="A93" s="312">
        <f t="shared" si="1"/>
        <v>-46</v>
      </c>
      <c r="B93" s="137" t="str">
        <f>IF('Historical DATA'!B71="","",'Historical DATA'!B71)</f>
        <v/>
      </c>
      <c r="C93" s="314"/>
      <c r="D93" s="316" t="str">
        <f>IF('Historical DATA'!O71="","",'Historical DATA'!O71)</f>
        <v/>
      </c>
      <c r="E93" s="307" t="str">
        <f>IF('Historical DATA'!P71="","",'Historical DATA'!P71)</f>
        <v/>
      </c>
      <c r="F93" s="307" t="str">
        <f>IF('Historical DATA'!Q71="","",'Historical DATA'!Q71)</f>
        <v/>
      </c>
      <c r="G93" s="308" t="str">
        <f>IF('Historical DATA'!R71="","",'Historical DATA'!R71)</f>
        <v/>
      </c>
      <c r="H93" s="309" t="str">
        <f>IF('Historical DATA'!S71="","",'Historical DATA'!S71)</f>
        <v/>
      </c>
      <c r="I93" s="1487" t="str">
        <f>IF('Historical DATA'!T71="","",'Historical DATA'!T71)</f>
        <v/>
      </c>
      <c r="J93" s="310" t="str">
        <f>IF('Historical DATA'!U71="","",'Historical DATA'!U71)</f>
        <v/>
      </c>
      <c r="K93" s="315"/>
      <c r="L93" s="305"/>
      <c r="M93" s="305"/>
      <c r="N93" s="305"/>
      <c r="O93" s="305"/>
      <c r="P93" s="305"/>
      <c r="Q93" s="305"/>
      <c r="R93" s="305"/>
      <c r="S93" s="315"/>
      <c r="T93" s="1415" t="str">
        <f>IF('Historical DATA'!AC71="","",'Historical DATA'!AC71)</f>
        <v/>
      </c>
      <c r="U93" s="307" t="str">
        <f>IF('Historical DATA'!AD71="","",'Historical DATA'!AD71)</f>
        <v/>
      </c>
      <c r="V93" s="307" t="str">
        <f>IF('Historical DATA'!AE71="","",'Historical DATA'!AE71)</f>
        <v/>
      </c>
      <c r="W93" s="308" t="str">
        <f>IF('Historical DATA'!AF71="","",'Historical DATA'!AF71)</f>
        <v/>
      </c>
      <c r="X93" s="309" t="str">
        <f>IF('Historical DATA'!AG71="","",'Historical DATA'!AG71)</f>
        <v/>
      </c>
      <c r="Y93" s="1484" t="str">
        <f>IF('Historical DATA'!AH71="","",'Historical DATA'!AH71)</f>
        <v/>
      </c>
      <c r="Z93" s="315"/>
      <c r="AA93" s="306" t="str">
        <f>IF('Historical DATA'!AI71="","",'Historical DATA'!AI71)</f>
        <v/>
      </c>
      <c r="AB93" s="307" t="str">
        <f>IF('Historical DATA'!AJ71="","",'Historical DATA'!AJ71)</f>
        <v/>
      </c>
      <c r="AC93" s="307" t="str">
        <f>IF('Historical DATA'!AK71="","",'Historical DATA'!AK71)</f>
        <v/>
      </c>
      <c r="AD93" s="308" t="str">
        <f>IF('Historical DATA'!AL71="","",'Historical DATA'!AL71)</f>
        <v/>
      </c>
      <c r="AE93" s="309" t="str">
        <f>IF('Historical DATA'!AM71="","",'Historical DATA'!AM71)</f>
        <v/>
      </c>
      <c r="AF93" s="310" t="str">
        <f>IF('Historical DATA'!AN71="","",'Historical DATA'!AN71)</f>
        <v/>
      </c>
    </row>
    <row r="94" spans="1:32" s="296" customFormat="1">
      <c r="A94" s="312">
        <f t="shared" si="1"/>
        <v>-47</v>
      </c>
      <c r="B94" s="137" t="str">
        <f>IF('Historical DATA'!B72="","",'Historical DATA'!B72)</f>
        <v/>
      </c>
      <c r="C94" s="314"/>
      <c r="D94" s="316" t="str">
        <f>IF('Historical DATA'!O72="","",'Historical DATA'!O72)</f>
        <v/>
      </c>
      <c r="E94" s="307" t="str">
        <f>IF('Historical DATA'!P72="","",'Historical DATA'!P72)</f>
        <v/>
      </c>
      <c r="F94" s="307" t="str">
        <f>IF('Historical DATA'!Q72="","",'Historical DATA'!Q72)</f>
        <v/>
      </c>
      <c r="G94" s="308" t="str">
        <f>IF('Historical DATA'!R72="","",'Historical DATA'!R72)</f>
        <v/>
      </c>
      <c r="H94" s="309" t="str">
        <f>IF('Historical DATA'!S72="","",'Historical DATA'!S72)</f>
        <v/>
      </c>
      <c r="I94" s="1487" t="str">
        <f>IF('Historical DATA'!T72="","",'Historical DATA'!T72)</f>
        <v/>
      </c>
      <c r="J94" s="310" t="str">
        <f>IF('Historical DATA'!U72="","",'Historical DATA'!U72)</f>
        <v/>
      </c>
      <c r="K94" s="315"/>
      <c r="L94" s="305"/>
      <c r="M94" s="305"/>
      <c r="N94" s="305"/>
      <c r="O94" s="305"/>
      <c r="P94" s="305"/>
      <c r="Q94" s="305"/>
      <c r="R94" s="305"/>
      <c r="S94" s="315"/>
      <c r="T94" s="1415" t="str">
        <f>IF('Historical DATA'!AC72="","",'Historical DATA'!AC72)</f>
        <v/>
      </c>
      <c r="U94" s="307" t="str">
        <f>IF('Historical DATA'!AD72="","",'Historical DATA'!AD72)</f>
        <v/>
      </c>
      <c r="V94" s="307" t="str">
        <f>IF('Historical DATA'!AE72="","",'Historical DATA'!AE72)</f>
        <v/>
      </c>
      <c r="W94" s="308" t="str">
        <f>IF('Historical DATA'!AF72="","",'Historical DATA'!AF72)</f>
        <v/>
      </c>
      <c r="X94" s="309" t="str">
        <f>IF('Historical DATA'!AG72="","",'Historical DATA'!AG72)</f>
        <v/>
      </c>
      <c r="Y94" s="1484" t="str">
        <f>IF('Historical DATA'!AH72="","",'Historical DATA'!AH72)</f>
        <v/>
      </c>
      <c r="Z94" s="315"/>
      <c r="AA94" s="306" t="str">
        <f>IF('Historical DATA'!AI72="","",'Historical DATA'!AI72)</f>
        <v/>
      </c>
      <c r="AB94" s="307" t="str">
        <f>IF('Historical DATA'!AJ72="","",'Historical DATA'!AJ72)</f>
        <v/>
      </c>
      <c r="AC94" s="307" t="str">
        <f>IF('Historical DATA'!AK72="","",'Historical DATA'!AK72)</f>
        <v/>
      </c>
      <c r="AD94" s="308" t="str">
        <f>IF('Historical DATA'!AL72="","",'Historical DATA'!AL72)</f>
        <v/>
      </c>
      <c r="AE94" s="309" t="str">
        <f>IF('Historical DATA'!AM72="","",'Historical DATA'!AM72)</f>
        <v/>
      </c>
      <c r="AF94" s="310" t="str">
        <f>IF('Historical DATA'!AN72="","",'Historical DATA'!AN72)</f>
        <v/>
      </c>
    </row>
    <row r="95" spans="1:32" s="296" customFormat="1">
      <c r="A95" s="312">
        <f t="shared" si="1"/>
        <v>-48</v>
      </c>
      <c r="B95" s="137" t="str">
        <f>IF('Historical DATA'!B73="","",'Historical DATA'!B73)</f>
        <v/>
      </c>
      <c r="C95" s="314"/>
      <c r="D95" s="316" t="str">
        <f>IF('Historical DATA'!O73="","",'Historical DATA'!O73)</f>
        <v/>
      </c>
      <c r="E95" s="307" t="str">
        <f>IF('Historical DATA'!P73="","",'Historical DATA'!P73)</f>
        <v/>
      </c>
      <c r="F95" s="307" t="str">
        <f>IF('Historical DATA'!Q73="","",'Historical DATA'!Q73)</f>
        <v/>
      </c>
      <c r="G95" s="308" t="str">
        <f>IF('Historical DATA'!R73="","",'Historical DATA'!R73)</f>
        <v/>
      </c>
      <c r="H95" s="309" t="str">
        <f>IF('Historical DATA'!S73="","",'Historical DATA'!S73)</f>
        <v/>
      </c>
      <c r="I95" s="1487" t="str">
        <f>IF('Historical DATA'!T73="","",'Historical DATA'!T73)</f>
        <v/>
      </c>
      <c r="J95" s="310" t="str">
        <f>IF('Historical DATA'!U73="","",'Historical DATA'!U73)</f>
        <v/>
      </c>
      <c r="K95" s="315"/>
      <c r="L95" s="305"/>
      <c r="M95" s="305"/>
      <c r="N95" s="305"/>
      <c r="O95" s="305"/>
      <c r="P95" s="305"/>
      <c r="Q95" s="305"/>
      <c r="R95" s="305"/>
      <c r="S95" s="315"/>
      <c r="T95" s="1415" t="str">
        <f>IF('Historical DATA'!AC73="","",'Historical DATA'!AC73)</f>
        <v/>
      </c>
      <c r="U95" s="307" t="str">
        <f>IF('Historical DATA'!AD73="","",'Historical DATA'!AD73)</f>
        <v/>
      </c>
      <c r="V95" s="307" t="str">
        <f>IF('Historical DATA'!AE73="","",'Historical DATA'!AE73)</f>
        <v/>
      </c>
      <c r="W95" s="308" t="str">
        <f>IF('Historical DATA'!AF73="","",'Historical DATA'!AF73)</f>
        <v/>
      </c>
      <c r="X95" s="309" t="str">
        <f>IF('Historical DATA'!AG73="","",'Historical DATA'!AG73)</f>
        <v/>
      </c>
      <c r="Y95" s="1484" t="str">
        <f>IF('Historical DATA'!AH73="","",'Historical DATA'!AH73)</f>
        <v/>
      </c>
      <c r="Z95" s="315"/>
      <c r="AA95" s="306" t="str">
        <f>IF('Historical DATA'!AI73="","",'Historical DATA'!AI73)</f>
        <v/>
      </c>
      <c r="AB95" s="307" t="str">
        <f>IF('Historical DATA'!AJ73="","",'Historical DATA'!AJ73)</f>
        <v/>
      </c>
      <c r="AC95" s="307" t="str">
        <f>IF('Historical DATA'!AK73="","",'Historical DATA'!AK73)</f>
        <v/>
      </c>
      <c r="AD95" s="308" t="str">
        <f>IF('Historical DATA'!AL73="","",'Historical DATA'!AL73)</f>
        <v/>
      </c>
      <c r="AE95" s="309" t="str">
        <f>IF('Historical DATA'!AM73="","",'Historical DATA'!AM73)</f>
        <v/>
      </c>
      <c r="AF95" s="310" t="str">
        <f>IF('Historical DATA'!AN73="","",'Historical DATA'!AN73)</f>
        <v/>
      </c>
    </row>
    <row r="96" spans="1:32" s="296" customFormat="1">
      <c r="A96" s="312">
        <f t="shared" si="1"/>
        <v>-49</v>
      </c>
      <c r="B96" s="137" t="str">
        <f>IF('Historical DATA'!B74="","",'Historical DATA'!B74)</f>
        <v/>
      </c>
      <c r="C96" s="314"/>
      <c r="D96" s="316" t="str">
        <f>IF('Historical DATA'!O74="","",'Historical DATA'!O74)</f>
        <v/>
      </c>
      <c r="E96" s="307" t="str">
        <f>IF('Historical DATA'!P74="","",'Historical DATA'!P74)</f>
        <v/>
      </c>
      <c r="F96" s="307" t="str">
        <f>IF('Historical DATA'!Q74="","",'Historical DATA'!Q74)</f>
        <v/>
      </c>
      <c r="G96" s="308" t="str">
        <f>IF('Historical DATA'!R74="","",'Historical DATA'!R74)</f>
        <v/>
      </c>
      <c r="H96" s="309" t="str">
        <f>IF('Historical DATA'!S74="","",'Historical DATA'!S74)</f>
        <v/>
      </c>
      <c r="I96" s="1487" t="str">
        <f>IF('Historical DATA'!T74="","",'Historical DATA'!T74)</f>
        <v/>
      </c>
      <c r="J96" s="310" t="str">
        <f>IF('Historical DATA'!U74="","",'Historical DATA'!U74)</f>
        <v/>
      </c>
      <c r="K96" s="315"/>
      <c r="L96" s="305"/>
      <c r="M96" s="305"/>
      <c r="N96" s="305"/>
      <c r="O96" s="305"/>
      <c r="P96" s="305"/>
      <c r="Q96" s="305"/>
      <c r="R96" s="305"/>
      <c r="S96" s="315"/>
      <c r="T96" s="1415" t="str">
        <f>IF('Historical DATA'!AC74="","",'Historical DATA'!AC74)</f>
        <v/>
      </c>
      <c r="U96" s="307" t="str">
        <f>IF('Historical DATA'!AD74="","",'Historical DATA'!AD74)</f>
        <v/>
      </c>
      <c r="V96" s="307" t="str">
        <f>IF('Historical DATA'!AE74="","",'Historical DATA'!AE74)</f>
        <v/>
      </c>
      <c r="W96" s="308" t="str">
        <f>IF('Historical DATA'!AF74="","",'Historical DATA'!AF74)</f>
        <v/>
      </c>
      <c r="X96" s="309" t="str">
        <f>IF('Historical DATA'!AG74="","",'Historical DATA'!AG74)</f>
        <v/>
      </c>
      <c r="Y96" s="1484" t="str">
        <f>IF('Historical DATA'!AH74="","",'Historical DATA'!AH74)</f>
        <v/>
      </c>
      <c r="Z96" s="315"/>
      <c r="AA96" s="306" t="str">
        <f>IF('Historical DATA'!AI74="","",'Historical DATA'!AI74)</f>
        <v/>
      </c>
      <c r="AB96" s="307" t="str">
        <f>IF('Historical DATA'!AJ74="","",'Historical DATA'!AJ74)</f>
        <v/>
      </c>
      <c r="AC96" s="307" t="str">
        <f>IF('Historical DATA'!AK74="","",'Historical DATA'!AK74)</f>
        <v/>
      </c>
      <c r="AD96" s="308" t="str">
        <f>IF('Historical DATA'!AL74="","",'Historical DATA'!AL74)</f>
        <v/>
      </c>
      <c r="AE96" s="309" t="str">
        <f>IF('Historical DATA'!AM74="","",'Historical DATA'!AM74)</f>
        <v/>
      </c>
      <c r="AF96" s="310" t="str">
        <f>IF('Historical DATA'!AN74="","",'Historical DATA'!AN74)</f>
        <v/>
      </c>
    </row>
    <row r="97" spans="1:32" s="296" customFormat="1">
      <c r="A97" s="312">
        <f t="shared" si="1"/>
        <v>-50</v>
      </c>
      <c r="B97" s="137" t="str">
        <f>IF('Historical DATA'!B75="","",'Historical DATA'!B75)</f>
        <v/>
      </c>
      <c r="C97" s="314"/>
      <c r="D97" s="316" t="str">
        <f>IF('Historical DATA'!O75="","",'Historical DATA'!O75)</f>
        <v/>
      </c>
      <c r="E97" s="307" t="str">
        <f>IF('Historical DATA'!P75="","",'Historical DATA'!P75)</f>
        <v/>
      </c>
      <c r="F97" s="307" t="str">
        <f>IF('Historical DATA'!Q75="","",'Historical DATA'!Q75)</f>
        <v/>
      </c>
      <c r="G97" s="308" t="str">
        <f>IF('Historical DATA'!R75="","",'Historical DATA'!R75)</f>
        <v/>
      </c>
      <c r="H97" s="309" t="str">
        <f>IF('Historical DATA'!S75="","",'Historical DATA'!S75)</f>
        <v/>
      </c>
      <c r="I97" s="1487" t="str">
        <f>IF('Historical DATA'!T75="","",'Historical DATA'!T75)</f>
        <v/>
      </c>
      <c r="J97" s="310" t="str">
        <f>IF('Historical DATA'!U75="","",'Historical DATA'!U75)</f>
        <v/>
      </c>
      <c r="K97" s="315"/>
      <c r="L97" s="305"/>
      <c r="M97" s="305"/>
      <c r="N97" s="305"/>
      <c r="O97" s="305"/>
      <c r="P97" s="305"/>
      <c r="Q97" s="305"/>
      <c r="R97" s="305"/>
      <c r="S97" s="315"/>
      <c r="T97" s="1415" t="str">
        <f>IF('Historical DATA'!AC75="","",'Historical DATA'!AC75)</f>
        <v/>
      </c>
      <c r="U97" s="307" t="str">
        <f>IF('Historical DATA'!AD75="","",'Historical DATA'!AD75)</f>
        <v/>
      </c>
      <c r="V97" s="307" t="str">
        <f>IF('Historical DATA'!AE75="","",'Historical DATA'!AE75)</f>
        <v/>
      </c>
      <c r="W97" s="308" t="str">
        <f>IF('Historical DATA'!AF75="","",'Historical DATA'!AF75)</f>
        <v/>
      </c>
      <c r="X97" s="309" t="str">
        <f>IF('Historical DATA'!AG75="","",'Historical DATA'!AG75)</f>
        <v/>
      </c>
      <c r="Y97" s="1484" t="str">
        <f>IF('Historical DATA'!AH75="","",'Historical DATA'!AH75)</f>
        <v/>
      </c>
      <c r="Z97" s="315"/>
      <c r="AA97" s="306" t="str">
        <f>IF('Historical DATA'!AI75="","",'Historical DATA'!AI75)</f>
        <v/>
      </c>
      <c r="AB97" s="307" t="str">
        <f>IF('Historical DATA'!AJ75="","",'Historical DATA'!AJ75)</f>
        <v/>
      </c>
      <c r="AC97" s="307" t="str">
        <f>IF('Historical DATA'!AK75="","",'Historical DATA'!AK75)</f>
        <v/>
      </c>
      <c r="AD97" s="308" t="str">
        <f>IF('Historical DATA'!AL75="","",'Historical DATA'!AL75)</f>
        <v/>
      </c>
      <c r="AE97" s="309" t="str">
        <f>IF('Historical DATA'!AM75="","",'Historical DATA'!AM75)</f>
        <v/>
      </c>
      <c r="AF97" s="310" t="str">
        <f>IF('Historical DATA'!AN75="","",'Historical DATA'!AN75)</f>
        <v/>
      </c>
    </row>
    <row r="98" spans="1:32" s="296" customFormat="1">
      <c r="A98" s="312">
        <f t="shared" si="1"/>
        <v>-51</v>
      </c>
      <c r="B98" s="137" t="str">
        <f>IF('Historical DATA'!B76="","",'Historical DATA'!B76)</f>
        <v/>
      </c>
      <c r="C98" s="314"/>
      <c r="D98" s="316" t="str">
        <f>IF('Historical DATA'!O76="","",'Historical DATA'!O76)</f>
        <v/>
      </c>
      <c r="E98" s="307" t="str">
        <f>IF('Historical DATA'!P76="","",'Historical DATA'!P76)</f>
        <v/>
      </c>
      <c r="F98" s="307" t="str">
        <f>IF('Historical DATA'!Q76="","",'Historical DATA'!Q76)</f>
        <v/>
      </c>
      <c r="G98" s="308" t="str">
        <f>IF('Historical DATA'!R76="","",'Historical DATA'!R76)</f>
        <v/>
      </c>
      <c r="H98" s="309" t="str">
        <f>IF('Historical DATA'!S76="","",'Historical DATA'!S76)</f>
        <v/>
      </c>
      <c r="I98" s="1487" t="str">
        <f>IF('Historical DATA'!T76="","",'Historical DATA'!T76)</f>
        <v/>
      </c>
      <c r="J98" s="310" t="str">
        <f>IF('Historical DATA'!U76="","",'Historical DATA'!U76)</f>
        <v/>
      </c>
      <c r="K98" s="315"/>
      <c r="L98" s="305"/>
      <c r="M98" s="305"/>
      <c r="N98" s="305"/>
      <c r="O98" s="305"/>
      <c r="P98" s="305"/>
      <c r="Q98" s="305"/>
      <c r="R98" s="305"/>
      <c r="S98" s="315"/>
      <c r="T98" s="1415" t="str">
        <f>IF('Historical DATA'!AC76="","",'Historical DATA'!AC76)</f>
        <v/>
      </c>
      <c r="U98" s="307" t="str">
        <f>IF('Historical DATA'!AD76="","",'Historical DATA'!AD76)</f>
        <v/>
      </c>
      <c r="V98" s="307" t="str">
        <f>IF('Historical DATA'!AE76="","",'Historical DATA'!AE76)</f>
        <v/>
      </c>
      <c r="W98" s="308" t="str">
        <f>IF('Historical DATA'!AF76="","",'Historical DATA'!AF76)</f>
        <v/>
      </c>
      <c r="X98" s="309" t="str">
        <f>IF('Historical DATA'!AG76="","",'Historical DATA'!AG76)</f>
        <v/>
      </c>
      <c r="Y98" s="1484" t="str">
        <f>IF('Historical DATA'!AH76="","",'Historical DATA'!AH76)</f>
        <v/>
      </c>
      <c r="Z98" s="315"/>
      <c r="AA98" s="306" t="str">
        <f>IF('Historical DATA'!AI76="","",'Historical DATA'!AI76)</f>
        <v/>
      </c>
      <c r="AB98" s="307" t="str">
        <f>IF('Historical DATA'!AJ76="","",'Historical DATA'!AJ76)</f>
        <v/>
      </c>
      <c r="AC98" s="307" t="str">
        <f>IF('Historical DATA'!AK76="","",'Historical DATA'!AK76)</f>
        <v/>
      </c>
      <c r="AD98" s="308" t="str">
        <f>IF('Historical DATA'!AL76="","",'Historical DATA'!AL76)</f>
        <v/>
      </c>
      <c r="AE98" s="309" t="str">
        <f>IF('Historical DATA'!AM76="","",'Historical DATA'!AM76)</f>
        <v/>
      </c>
      <c r="AF98" s="310" t="str">
        <f>IF('Historical DATA'!AN76="","",'Historical DATA'!AN76)</f>
        <v/>
      </c>
    </row>
    <row r="99" spans="1:32" s="296" customFormat="1">
      <c r="A99" s="312">
        <f t="shared" si="1"/>
        <v>-52</v>
      </c>
      <c r="B99" s="137" t="str">
        <f>IF('Historical DATA'!B77="","",'Historical DATA'!B77)</f>
        <v/>
      </c>
      <c r="C99" s="314"/>
      <c r="D99" s="316" t="str">
        <f>IF('Historical DATA'!O77="","",'Historical DATA'!O77)</f>
        <v/>
      </c>
      <c r="E99" s="307" t="str">
        <f>IF('Historical DATA'!P77="","",'Historical DATA'!P77)</f>
        <v/>
      </c>
      <c r="F99" s="307" t="str">
        <f>IF('Historical DATA'!Q77="","",'Historical DATA'!Q77)</f>
        <v/>
      </c>
      <c r="G99" s="308" t="str">
        <f>IF('Historical DATA'!R77="","",'Historical DATA'!R77)</f>
        <v/>
      </c>
      <c r="H99" s="309" t="str">
        <f>IF('Historical DATA'!S77="","",'Historical DATA'!S77)</f>
        <v/>
      </c>
      <c r="I99" s="1487" t="str">
        <f>IF('Historical DATA'!T77="","",'Historical DATA'!T77)</f>
        <v/>
      </c>
      <c r="J99" s="310" t="str">
        <f>IF('Historical DATA'!U77="","",'Historical DATA'!U77)</f>
        <v/>
      </c>
      <c r="K99" s="315"/>
      <c r="L99" s="305"/>
      <c r="M99" s="305"/>
      <c r="N99" s="305"/>
      <c r="O99" s="305"/>
      <c r="P99" s="305"/>
      <c r="Q99" s="305"/>
      <c r="R99" s="305"/>
      <c r="S99" s="315"/>
      <c r="T99" s="1415" t="str">
        <f>IF('Historical DATA'!AC77="","",'Historical DATA'!AC77)</f>
        <v/>
      </c>
      <c r="U99" s="307" t="str">
        <f>IF('Historical DATA'!AD77="","",'Historical DATA'!AD77)</f>
        <v/>
      </c>
      <c r="V99" s="307" t="str">
        <f>IF('Historical DATA'!AE77="","",'Historical DATA'!AE77)</f>
        <v/>
      </c>
      <c r="W99" s="308" t="str">
        <f>IF('Historical DATA'!AF77="","",'Historical DATA'!AF77)</f>
        <v/>
      </c>
      <c r="X99" s="309" t="str">
        <f>IF('Historical DATA'!AG77="","",'Historical DATA'!AG77)</f>
        <v/>
      </c>
      <c r="Y99" s="1484" t="str">
        <f>IF('Historical DATA'!AH77="","",'Historical DATA'!AH77)</f>
        <v/>
      </c>
      <c r="Z99" s="315"/>
      <c r="AA99" s="306" t="str">
        <f>IF('Historical DATA'!AI77="","",'Historical DATA'!AI77)</f>
        <v/>
      </c>
      <c r="AB99" s="307" t="str">
        <f>IF('Historical DATA'!AJ77="","",'Historical DATA'!AJ77)</f>
        <v/>
      </c>
      <c r="AC99" s="307" t="str">
        <f>IF('Historical DATA'!AK77="","",'Historical DATA'!AK77)</f>
        <v/>
      </c>
      <c r="AD99" s="308" t="str">
        <f>IF('Historical DATA'!AL77="","",'Historical DATA'!AL77)</f>
        <v/>
      </c>
      <c r="AE99" s="309" t="str">
        <f>IF('Historical DATA'!AM77="","",'Historical DATA'!AM77)</f>
        <v/>
      </c>
      <c r="AF99" s="310" t="str">
        <f>IF('Historical DATA'!AN77="","",'Historical DATA'!AN77)</f>
        <v/>
      </c>
    </row>
    <row r="100" spans="1:32" s="296" customFormat="1">
      <c r="A100" s="312">
        <f t="shared" si="1"/>
        <v>-53</v>
      </c>
      <c r="B100" s="137" t="str">
        <f>IF('Historical DATA'!B78="","",'Historical DATA'!B78)</f>
        <v/>
      </c>
      <c r="C100" s="314"/>
      <c r="D100" s="316" t="str">
        <f>IF('Historical DATA'!O78="","",'Historical DATA'!O78)</f>
        <v/>
      </c>
      <c r="E100" s="307" t="str">
        <f>IF('Historical DATA'!P78="","",'Historical DATA'!P78)</f>
        <v/>
      </c>
      <c r="F100" s="307" t="str">
        <f>IF('Historical DATA'!Q78="","",'Historical DATA'!Q78)</f>
        <v/>
      </c>
      <c r="G100" s="308" t="str">
        <f>IF('Historical DATA'!R78="","",'Historical DATA'!R78)</f>
        <v/>
      </c>
      <c r="H100" s="309" t="str">
        <f>IF('Historical DATA'!S78="","",'Historical DATA'!S78)</f>
        <v/>
      </c>
      <c r="I100" s="1487" t="str">
        <f>IF('Historical DATA'!T78="","",'Historical DATA'!T78)</f>
        <v/>
      </c>
      <c r="J100" s="310" t="str">
        <f>IF('Historical DATA'!U78="","",'Historical DATA'!U78)</f>
        <v/>
      </c>
      <c r="K100" s="315"/>
      <c r="L100" s="305"/>
      <c r="M100" s="305"/>
      <c r="N100" s="305"/>
      <c r="O100" s="305"/>
      <c r="P100" s="305"/>
      <c r="Q100" s="305"/>
      <c r="R100" s="305"/>
      <c r="S100" s="315"/>
      <c r="T100" s="1415" t="str">
        <f>IF('Historical DATA'!AC78="","",'Historical DATA'!AC78)</f>
        <v/>
      </c>
      <c r="U100" s="307" t="str">
        <f>IF('Historical DATA'!AD78="","",'Historical DATA'!AD78)</f>
        <v/>
      </c>
      <c r="V100" s="307" t="str">
        <f>IF('Historical DATA'!AE78="","",'Historical DATA'!AE78)</f>
        <v/>
      </c>
      <c r="W100" s="308" t="str">
        <f>IF('Historical DATA'!AF78="","",'Historical DATA'!AF78)</f>
        <v/>
      </c>
      <c r="X100" s="309" t="str">
        <f>IF('Historical DATA'!AG78="","",'Historical DATA'!AG78)</f>
        <v/>
      </c>
      <c r="Y100" s="1484" t="str">
        <f>IF('Historical DATA'!AH78="","",'Historical DATA'!AH78)</f>
        <v/>
      </c>
      <c r="Z100" s="315"/>
      <c r="AA100" s="306" t="str">
        <f>IF('Historical DATA'!AI78="","",'Historical DATA'!AI78)</f>
        <v/>
      </c>
      <c r="AB100" s="307" t="str">
        <f>IF('Historical DATA'!AJ78="","",'Historical DATA'!AJ78)</f>
        <v/>
      </c>
      <c r="AC100" s="307" t="str">
        <f>IF('Historical DATA'!AK78="","",'Historical DATA'!AK78)</f>
        <v/>
      </c>
      <c r="AD100" s="308" t="str">
        <f>IF('Historical DATA'!AL78="","",'Historical DATA'!AL78)</f>
        <v/>
      </c>
      <c r="AE100" s="309" t="str">
        <f>IF('Historical DATA'!AM78="","",'Historical DATA'!AM78)</f>
        <v/>
      </c>
      <c r="AF100" s="310" t="str">
        <f>IF('Historical DATA'!AN78="","",'Historical DATA'!AN78)</f>
        <v/>
      </c>
    </row>
    <row r="101" spans="1:32" s="296" customFormat="1">
      <c r="A101" s="312">
        <f t="shared" si="1"/>
        <v>-54</v>
      </c>
      <c r="B101" s="137" t="str">
        <f>IF('Historical DATA'!B79="","",'Historical DATA'!B79)</f>
        <v/>
      </c>
      <c r="C101" s="314"/>
      <c r="D101" s="316" t="str">
        <f>IF('Historical DATA'!O79="","",'Historical DATA'!O79)</f>
        <v/>
      </c>
      <c r="E101" s="307" t="str">
        <f>IF('Historical DATA'!P79="","",'Historical DATA'!P79)</f>
        <v/>
      </c>
      <c r="F101" s="307" t="str">
        <f>IF('Historical DATA'!Q79="","",'Historical DATA'!Q79)</f>
        <v/>
      </c>
      <c r="G101" s="308" t="str">
        <f>IF('Historical DATA'!R79="","",'Historical DATA'!R79)</f>
        <v/>
      </c>
      <c r="H101" s="309" t="str">
        <f>IF('Historical DATA'!S79="","",'Historical DATA'!S79)</f>
        <v/>
      </c>
      <c r="I101" s="1487" t="str">
        <f>IF('Historical DATA'!T79="","",'Historical DATA'!T79)</f>
        <v/>
      </c>
      <c r="J101" s="310" t="str">
        <f>IF('Historical DATA'!U79="","",'Historical DATA'!U79)</f>
        <v/>
      </c>
      <c r="K101" s="315"/>
      <c r="L101" s="305"/>
      <c r="M101" s="305"/>
      <c r="N101" s="305"/>
      <c r="O101" s="305"/>
      <c r="P101" s="305"/>
      <c r="Q101" s="305"/>
      <c r="R101" s="305"/>
      <c r="S101" s="315"/>
      <c r="T101" s="1415" t="str">
        <f>IF('Historical DATA'!AC79="","",'Historical DATA'!AC79)</f>
        <v/>
      </c>
      <c r="U101" s="307" t="str">
        <f>IF('Historical DATA'!AD79="","",'Historical DATA'!AD79)</f>
        <v/>
      </c>
      <c r="V101" s="307" t="str">
        <f>IF('Historical DATA'!AE79="","",'Historical DATA'!AE79)</f>
        <v/>
      </c>
      <c r="W101" s="308" t="str">
        <f>IF('Historical DATA'!AF79="","",'Historical DATA'!AF79)</f>
        <v/>
      </c>
      <c r="X101" s="309" t="str">
        <f>IF('Historical DATA'!AG79="","",'Historical DATA'!AG79)</f>
        <v/>
      </c>
      <c r="Y101" s="1484" t="str">
        <f>IF('Historical DATA'!AH79="","",'Historical DATA'!AH79)</f>
        <v/>
      </c>
      <c r="Z101" s="315"/>
      <c r="AA101" s="306" t="str">
        <f>IF('Historical DATA'!AI79="","",'Historical DATA'!AI79)</f>
        <v/>
      </c>
      <c r="AB101" s="307" t="str">
        <f>IF('Historical DATA'!AJ79="","",'Historical DATA'!AJ79)</f>
        <v/>
      </c>
      <c r="AC101" s="307" t="str">
        <f>IF('Historical DATA'!AK79="","",'Historical DATA'!AK79)</f>
        <v/>
      </c>
      <c r="AD101" s="308" t="str">
        <f>IF('Historical DATA'!AL79="","",'Historical DATA'!AL79)</f>
        <v/>
      </c>
      <c r="AE101" s="309" t="str">
        <f>IF('Historical DATA'!AM79="","",'Historical DATA'!AM79)</f>
        <v/>
      </c>
      <c r="AF101" s="310" t="str">
        <f>IF('Historical DATA'!AN79="","",'Historical DATA'!AN79)</f>
        <v/>
      </c>
    </row>
    <row r="102" spans="1:32" s="296" customFormat="1">
      <c r="A102" s="312">
        <f t="shared" si="1"/>
        <v>-55</v>
      </c>
      <c r="B102" s="137" t="str">
        <f>IF('Historical DATA'!B80="","",'Historical DATA'!B80)</f>
        <v/>
      </c>
      <c r="C102" s="314"/>
      <c r="D102" s="316" t="str">
        <f>IF('Historical DATA'!O80="","",'Historical DATA'!O80)</f>
        <v/>
      </c>
      <c r="E102" s="307" t="str">
        <f>IF('Historical DATA'!P80="","",'Historical DATA'!P80)</f>
        <v/>
      </c>
      <c r="F102" s="307" t="str">
        <f>IF('Historical DATA'!Q80="","",'Historical DATA'!Q80)</f>
        <v/>
      </c>
      <c r="G102" s="308" t="str">
        <f>IF('Historical DATA'!R80="","",'Historical DATA'!R80)</f>
        <v/>
      </c>
      <c r="H102" s="309" t="str">
        <f>IF('Historical DATA'!S80="","",'Historical DATA'!S80)</f>
        <v/>
      </c>
      <c r="I102" s="1487" t="str">
        <f>IF('Historical DATA'!T80="","",'Historical DATA'!T80)</f>
        <v/>
      </c>
      <c r="J102" s="310" t="str">
        <f>IF('Historical DATA'!U80="","",'Historical DATA'!U80)</f>
        <v/>
      </c>
      <c r="K102" s="315"/>
      <c r="L102" s="305"/>
      <c r="M102" s="305"/>
      <c r="N102" s="305"/>
      <c r="O102" s="305"/>
      <c r="P102" s="305"/>
      <c r="Q102" s="305"/>
      <c r="R102" s="305"/>
      <c r="S102" s="315"/>
      <c r="T102" s="1415" t="str">
        <f>IF('Historical DATA'!AC80="","",'Historical DATA'!AC80)</f>
        <v/>
      </c>
      <c r="U102" s="307" t="str">
        <f>IF('Historical DATA'!AD80="","",'Historical DATA'!AD80)</f>
        <v/>
      </c>
      <c r="V102" s="307" t="str">
        <f>IF('Historical DATA'!AE80="","",'Historical DATA'!AE80)</f>
        <v/>
      </c>
      <c r="W102" s="308" t="str">
        <f>IF('Historical DATA'!AF80="","",'Historical DATA'!AF80)</f>
        <v/>
      </c>
      <c r="X102" s="309" t="str">
        <f>IF('Historical DATA'!AG80="","",'Historical DATA'!AG80)</f>
        <v/>
      </c>
      <c r="Y102" s="1484" t="str">
        <f>IF('Historical DATA'!AH80="","",'Historical DATA'!AH80)</f>
        <v/>
      </c>
      <c r="Z102" s="315"/>
      <c r="AA102" s="306" t="str">
        <f>IF('Historical DATA'!AI80="","",'Historical DATA'!AI80)</f>
        <v/>
      </c>
      <c r="AB102" s="307" t="str">
        <f>IF('Historical DATA'!AJ80="","",'Historical DATA'!AJ80)</f>
        <v/>
      </c>
      <c r="AC102" s="307" t="str">
        <f>IF('Historical DATA'!AK80="","",'Historical DATA'!AK80)</f>
        <v/>
      </c>
      <c r="AD102" s="308" t="str">
        <f>IF('Historical DATA'!AL80="","",'Historical DATA'!AL80)</f>
        <v/>
      </c>
      <c r="AE102" s="309" t="str">
        <f>IF('Historical DATA'!AM80="","",'Historical DATA'!AM80)</f>
        <v/>
      </c>
      <c r="AF102" s="310" t="str">
        <f>IF('Historical DATA'!AN80="","",'Historical DATA'!AN80)</f>
        <v/>
      </c>
    </row>
    <row r="103" spans="1:32" s="296" customFormat="1">
      <c r="A103" s="312">
        <f t="shared" si="1"/>
        <v>-56</v>
      </c>
      <c r="B103" s="137" t="str">
        <f>IF('Historical DATA'!B81="","",'Historical DATA'!B81)</f>
        <v/>
      </c>
      <c r="C103" s="314"/>
      <c r="D103" s="316" t="str">
        <f>IF('Historical DATA'!O81="","",'Historical DATA'!O81)</f>
        <v/>
      </c>
      <c r="E103" s="307" t="str">
        <f>IF('Historical DATA'!P81="","",'Historical DATA'!P81)</f>
        <v/>
      </c>
      <c r="F103" s="307" t="str">
        <f>IF('Historical DATA'!Q81="","",'Historical DATA'!Q81)</f>
        <v/>
      </c>
      <c r="G103" s="308" t="str">
        <f>IF('Historical DATA'!R81="","",'Historical DATA'!R81)</f>
        <v/>
      </c>
      <c r="H103" s="309" t="str">
        <f>IF('Historical DATA'!S81="","",'Historical DATA'!S81)</f>
        <v/>
      </c>
      <c r="I103" s="1487" t="str">
        <f>IF('Historical DATA'!T81="","",'Historical DATA'!T81)</f>
        <v/>
      </c>
      <c r="J103" s="310" t="str">
        <f>IF('Historical DATA'!U81="","",'Historical DATA'!U81)</f>
        <v/>
      </c>
      <c r="K103" s="315"/>
      <c r="L103" s="305"/>
      <c r="M103" s="305"/>
      <c r="N103" s="305"/>
      <c r="O103" s="305"/>
      <c r="P103" s="305"/>
      <c r="Q103" s="305"/>
      <c r="R103" s="305"/>
      <c r="S103" s="315"/>
      <c r="T103" s="1415" t="str">
        <f>IF('Historical DATA'!AC81="","",'Historical DATA'!AC81)</f>
        <v/>
      </c>
      <c r="U103" s="307" t="str">
        <f>IF('Historical DATA'!AD81="","",'Historical DATA'!AD81)</f>
        <v/>
      </c>
      <c r="V103" s="307" t="str">
        <f>IF('Historical DATA'!AE81="","",'Historical DATA'!AE81)</f>
        <v/>
      </c>
      <c r="W103" s="308" t="str">
        <f>IF('Historical DATA'!AF81="","",'Historical DATA'!AF81)</f>
        <v/>
      </c>
      <c r="X103" s="309" t="str">
        <f>IF('Historical DATA'!AG81="","",'Historical DATA'!AG81)</f>
        <v/>
      </c>
      <c r="Y103" s="1484" t="str">
        <f>IF('Historical DATA'!AH81="","",'Historical DATA'!AH81)</f>
        <v/>
      </c>
      <c r="Z103" s="315"/>
      <c r="AA103" s="306" t="str">
        <f>IF('Historical DATA'!AI81="","",'Historical DATA'!AI81)</f>
        <v/>
      </c>
      <c r="AB103" s="307" t="str">
        <f>IF('Historical DATA'!AJ81="","",'Historical DATA'!AJ81)</f>
        <v/>
      </c>
      <c r="AC103" s="307" t="str">
        <f>IF('Historical DATA'!AK81="","",'Historical DATA'!AK81)</f>
        <v/>
      </c>
      <c r="AD103" s="308" t="str">
        <f>IF('Historical DATA'!AL81="","",'Historical DATA'!AL81)</f>
        <v/>
      </c>
      <c r="AE103" s="309" t="str">
        <f>IF('Historical DATA'!AM81="","",'Historical DATA'!AM81)</f>
        <v/>
      </c>
      <c r="AF103" s="310" t="str">
        <f>IF('Historical DATA'!AN81="","",'Historical DATA'!AN81)</f>
        <v/>
      </c>
    </row>
    <row r="104" spans="1:32" s="296" customFormat="1">
      <c r="A104" s="312">
        <f t="shared" si="1"/>
        <v>-57</v>
      </c>
      <c r="B104" s="137" t="str">
        <f>IF('Historical DATA'!B82="","",'Historical DATA'!B82)</f>
        <v/>
      </c>
      <c r="C104" s="314"/>
      <c r="D104" s="316" t="str">
        <f>IF('Historical DATA'!O82="","",'Historical DATA'!O82)</f>
        <v/>
      </c>
      <c r="E104" s="307" t="str">
        <f>IF('Historical DATA'!P82="","",'Historical DATA'!P82)</f>
        <v/>
      </c>
      <c r="F104" s="307" t="str">
        <f>IF('Historical DATA'!Q82="","",'Historical DATA'!Q82)</f>
        <v/>
      </c>
      <c r="G104" s="308" t="str">
        <f>IF('Historical DATA'!R82="","",'Historical DATA'!R82)</f>
        <v/>
      </c>
      <c r="H104" s="309" t="str">
        <f>IF('Historical DATA'!S82="","",'Historical DATA'!S82)</f>
        <v/>
      </c>
      <c r="I104" s="1487" t="str">
        <f>IF('Historical DATA'!T82="","",'Historical DATA'!T82)</f>
        <v/>
      </c>
      <c r="J104" s="310" t="str">
        <f>IF('Historical DATA'!U82="","",'Historical DATA'!U82)</f>
        <v/>
      </c>
      <c r="K104" s="315"/>
      <c r="L104" s="305"/>
      <c r="M104" s="305"/>
      <c r="N104" s="305"/>
      <c r="O104" s="305"/>
      <c r="P104" s="305"/>
      <c r="Q104" s="305"/>
      <c r="R104" s="305"/>
      <c r="S104" s="315"/>
      <c r="T104" s="1415" t="str">
        <f>IF('Historical DATA'!AC82="","",'Historical DATA'!AC82)</f>
        <v/>
      </c>
      <c r="U104" s="307" t="str">
        <f>IF('Historical DATA'!AD82="","",'Historical DATA'!AD82)</f>
        <v/>
      </c>
      <c r="V104" s="307" t="str">
        <f>IF('Historical DATA'!AE82="","",'Historical DATA'!AE82)</f>
        <v/>
      </c>
      <c r="W104" s="308" t="str">
        <f>IF('Historical DATA'!AF82="","",'Historical DATA'!AF82)</f>
        <v/>
      </c>
      <c r="X104" s="309" t="str">
        <f>IF('Historical DATA'!AG82="","",'Historical DATA'!AG82)</f>
        <v/>
      </c>
      <c r="Y104" s="1484" t="str">
        <f>IF('Historical DATA'!AH82="","",'Historical DATA'!AH82)</f>
        <v/>
      </c>
      <c r="Z104" s="315"/>
      <c r="AA104" s="306" t="str">
        <f>IF('Historical DATA'!AI82="","",'Historical DATA'!AI82)</f>
        <v/>
      </c>
      <c r="AB104" s="307" t="str">
        <f>IF('Historical DATA'!AJ82="","",'Historical DATA'!AJ82)</f>
        <v/>
      </c>
      <c r="AC104" s="307" t="str">
        <f>IF('Historical DATA'!AK82="","",'Historical DATA'!AK82)</f>
        <v/>
      </c>
      <c r="AD104" s="308" t="str">
        <f>IF('Historical DATA'!AL82="","",'Historical DATA'!AL82)</f>
        <v/>
      </c>
      <c r="AE104" s="309" t="str">
        <f>IF('Historical DATA'!AM82="","",'Historical DATA'!AM82)</f>
        <v/>
      </c>
      <c r="AF104" s="310" t="str">
        <f>IF('Historical DATA'!AN82="","",'Historical DATA'!AN82)</f>
        <v/>
      </c>
    </row>
    <row r="105" spans="1:32" s="296" customFormat="1">
      <c r="A105" s="312">
        <f t="shared" si="1"/>
        <v>-58</v>
      </c>
      <c r="B105" s="137" t="str">
        <f>IF('Historical DATA'!B83="","",'Historical DATA'!B83)</f>
        <v/>
      </c>
      <c r="C105" s="314"/>
      <c r="D105" s="316" t="str">
        <f>IF('Historical DATA'!O83="","",'Historical DATA'!O83)</f>
        <v/>
      </c>
      <c r="E105" s="307" t="str">
        <f>IF('Historical DATA'!P83="","",'Historical DATA'!P83)</f>
        <v/>
      </c>
      <c r="F105" s="307" t="str">
        <f>IF('Historical DATA'!Q83="","",'Historical DATA'!Q83)</f>
        <v/>
      </c>
      <c r="G105" s="308" t="str">
        <f>IF('Historical DATA'!R83="","",'Historical DATA'!R83)</f>
        <v/>
      </c>
      <c r="H105" s="309" t="str">
        <f>IF('Historical DATA'!S83="","",'Historical DATA'!S83)</f>
        <v/>
      </c>
      <c r="I105" s="1487" t="str">
        <f>IF('Historical DATA'!T83="","",'Historical DATA'!T83)</f>
        <v/>
      </c>
      <c r="J105" s="310" t="str">
        <f>IF('Historical DATA'!U83="","",'Historical DATA'!U83)</f>
        <v/>
      </c>
      <c r="K105" s="315"/>
      <c r="L105" s="305"/>
      <c r="M105" s="305"/>
      <c r="N105" s="305"/>
      <c r="O105" s="305"/>
      <c r="P105" s="305"/>
      <c r="Q105" s="305"/>
      <c r="R105" s="305"/>
      <c r="S105" s="315"/>
      <c r="T105" s="1415" t="str">
        <f>IF('Historical DATA'!AC83="","",'Historical DATA'!AC83)</f>
        <v/>
      </c>
      <c r="U105" s="307" t="str">
        <f>IF('Historical DATA'!AD83="","",'Historical DATA'!AD83)</f>
        <v/>
      </c>
      <c r="V105" s="307" t="str">
        <f>IF('Historical DATA'!AE83="","",'Historical DATA'!AE83)</f>
        <v/>
      </c>
      <c r="W105" s="308" t="str">
        <f>IF('Historical DATA'!AF83="","",'Historical DATA'!AF83)</f>
        <v/>
      </c>
      <c r="X105" s="309" t="str">
        <f>IF('Historical DATA'!AG83="","",'Historical DATA'!AG83)</f>
        <v/>
      </c>
      <c r="Y105" s="1484" t="str">
        <f>IF('Historical DATA'!AH83="","",'Historical DATA'!AH83)</f>
        <v/>
      </c>
      <c r="Z105" s="315"/>
      <c r="AA105" s="306" t="str">
        <f>IF('Historical DATA'!AI83="","",'Historical DATA'!AI83)</f>
        <v/>
      </c>
      <c r="AB105" s="307" t="str">
        <f>IF('Historical DATA'!AJ83="","",'Historical DATA'!AJ83)</f>
        <v/>
      </c>
      <c r="AC105" s="307" t="str">
        <f>IF('Historical DATA'!AK83="","",'Historical DATA'!AK83)</f>
        <v/>
      </c>
      <c r="AD105" s="308" t="str">
        <f>IF('Historical DATA'!AL83="","",'Historical DATA'!AL83)</f>
        <v/>
      </c>
      <c r="AE105" s="309" t="str">
        <f>IF('Historical DATA'!AM83="","",'Historical DATA'!AM83)</f>
        <v/>
      </c>
      <c r="AF105" s="310" t="str">
        <f>IF('Historical DATA'!AN83="","",'Historical DATA'!AN83)</f>
        <v/>
      </c>
    </row>
    <row r="106" spans="1:32" s="296" customFormat="1">
      <c r="A106" s="312">
        <f t="shared" si="1"/>
        <v>-59</v>
      </c>
      <c r="B106" s="137" t="str">
        <f>IF('Historical DATA'!B84="","",'Historical DATA'!B84)</f>
        <v/>
      </c>
      <c r="C106" s="314"/>
      <c r="D106" s="316" t="str">
        <f>IF('Historical DATA'!O84="","",'Historical DATA'!O84)</f>
        <v/>
      </c>
      <c r="E106" s="307" t="str">
        <f>IF('Historical DATA'!P84="","",'Historical DATA'!P84)</f>
        <v/>
      </c>
      <c r="F106" s="307" t="str">
        <f>IF('Historical DATA'!Q84="","",'Historical DATA'!Q84)</f>
        <v/>
      </c>
      <c r="G106" s="308" t="str">
        <f>IF('Historical DATA'!R84="","",'Historical DATA'!R84)</f>
        <v/>
      </c>
      <c r="H106" s="309" t="str">
        <f>IF('Historical DATA'!S84="","",'Historical DATA'!S84)</f>
        <v/>
      </c>
      <c r="I106" s="1487" t="str">
        <f>IF('Historical DATA'!T84="","",'Historical DATA'!T84)</f>
        <v/>
      </c>
      <c r="J106" s="310" t="str">
        <f>IF('Historical DATA'!U84="","",'Historical DATA'!U84)</f>
        <v/>
      </c>
      <c r="K106" s="315"/>
      <c r="L106" s="305"/>
      <c r="M106" s="305"/>
      <c r="N106" s="305"/>
      <c r="O106" s="305"/>
      <c r="P106" s="305"/>
      <c r="Q106" s="305"/>
      <c r="R106" s="305"/>
      <c r="S106" s="315"/>
      <c r="T106" s="1415" t="str">
        <f>IF('Historical DATA'!AC84="","",'Historical DATA'!AC84)</f>
        <v/>
      </c>
      <c r="U106" s="307" t="str">
        <f>IF('Historical DATA'!AD84="","",'Historical DATA'!AD84)</f>
        <v/>
      </c>
      <c r="V106" s="307" t="str">
        <f>IF('Historical DATA'!AE84="","",'Historical DATA'!AE84)</f>
        <v/>
      </c>
      <c r="W106" s="308" t="str">
        <f>IF('Historical DATA'!AF84="","",'Historical DATA'!AF84)</f>
        <v/>
      </c>
      <c r="X106" s="309" t="str">
        <f>IF('Historical DATA'!AG84="","",'Historical DATA'!AG84)</f>
        <v/>
      </c>
      <c r="Y106" s="1484" t="str">
        <f>IF('Historical DATA'!AH84="","",'Historical DATA'!AH84)</f>
        <v/>
      </c>
      <c r="Z106" s="315"/>
      <c r="AA106" s="306" t="str">
        <f>IF('Historical DATA'!AI84="","",'Historical DATA'!AI84)</f>
        <v/>
      </c>
      <c r="AB106" s="307" t="str">
        <f>IF('Historical DATA'!AJ84="","",'Historical DATA'!AJ84)</f>
        <v/>
      </c>
      <c r="AC106" s="307" t="str">
        <f>IF('Historical DATA'!AK84="","",'Historical DATA'!AK84)</f>
        <v/>
      </c>
      <c r="AD106" s="308" t="str">
        <f>IF('Historical DATA'!AL84="","",'Historical DATA'!AL84)</f>
        <v/>
      </c>
      <c r="AE106" s="309" t="str">
        <f>IF('Historical DATA'!AM84="","",'Historical DATA'!AM84)</f>
        <v/>
      </c>
      <c r="AF106" s="310" t="str">
        <f>IF('Historical DATA'!AN84="","",'Historical DATA'!AN84)</f>
        <v/>
      </c>
    </row>
    <row r="107" spans="1:32" s="296" customFormat="1">
      <c r="A107" s="312">
        <f t="shared" si="1"/>
        <v>-60</v>
      </c>
      <c r="B107" s="137" t="str">
        <f>IF('Historical DATA'!B85="","",'Historical DATA'!B85)</f>
        <v/>
      </c>
      <c r="C107" s="314"/>
      <c r="D107" s="316" t="str">
        <f>IF('Historical DATA'!O85="","",'Historical DATA'!O85)</f>
        <v/>
      </c>
      <c r="E107" s="307" t="str">
        <f>IF('Historical DATA'!P85="","",'Historical DATA'!P85)</f>
        <v/>
      </c>
      <c r="F107" s="307" t="str">
        <f>IF('Historical DATA'!Q85="","",'Historical DATA'!Q85)</f>
        <v/>
      </c>
      <c r="G107" s="308" t="str">
        <f>IF('Historical DATA'!R85="","",'Historical DATA'!R85)</f>
        <v/>
      </c>
      <c r="H107" s="309" t="str">
        <f>IF('Historical DATA'!S85="","",'Historical DATA'!S85)</f>
        <v/>
      </c>
      <c r="I107" s="1487" t="str">
        <f>IF('Historical DATA'!T85="","",'Historical DATA'!T85)</f>
        <v/>
      </c>
      <c r="J107" s="310" t="str">
        <f>IF('Historical DATA'!U85="","",'Historical DATA'!U85)</f>
        <v/>
      </c>
      <c r="K107" s="315"/>
      <c r="L107" s="305"/>
      <c r="M107" s="305"/>
      <c r="N107" s="305"/>
      <c r="O107" s="305"/>
      <c r="P107" s="305"/>
      <c r="Q107" s="305"/>
      <c r="R107" s="305"/>
      <c r="S107" s="315"/>
      <c r="T107" s="1415" t="str">
        <f>IF('Historical DATA'!AC85="","",'Historical DATA'!AC85)</f>
        <v/>
      </c>
      <c r="U107" s="307" t="str">
        <f>IF('Historical DATA'!AD85="","",'Historical DATA'!AD85)</f>
        <v/>
      </c>
      <c r="V107" s="307" t="str">
        <f>IF('Historical DATA'!AE85="","",'Historical DATA'!AE85)</f>
        <v/>
      </c>
      <c r="W107" s="308" t="str">
        <f>IF('Historical DATA'!AF85="","",'Historical DATA'!AF85)</f>
        <v/>
      </c>
      <c r="X107" s="309" t="str">
        <f>IF('Historical DATA'!AG85="","",'Historical DATA'!AG85)</f>
        <v/>
      </c>
      <c r="Y107" s="1484" t="str">
        <f>IF('Historical DATA'!AH85="","",'Historical DATA'!AH85)</f>
        <v/>
      </c>
      <c r="Z107" s="315"/>
      <c r="AA107" s="306" t="str">
        <f>IF('Historical DATA'!AI85="","",'Historical DATA'!AI85)</f>
        <v/>
      </c>
      <c r="AB107" s="307" t="str">
        <f>IF('Historical DATA'!AJ85="","",'Historical DATA'!AJ85)</f>
        <v/>
      </c>
      <c r="AC107" s="307" t="str">
        <f>IF('Historical DATA'!AK85="","",'Historical DATA'!AK85)</f>
        <v/>
      </c>
      <c r="AD107" s="308" t="str">
        <f>IF('Historical DATA'!AL85="","",'Historical DATA'!AL85)</f>
        <v/>
      </c>
      <c r="AE107" s="309" t="str">
        <f>IF('Historical DATA'!AM85="","",'Historical DATA'!AM85)</f>
        <v/>
      </c>
      <c r="AF107" s="310" t="str">
        <f>IF('Historical DATA'!AN85="","",'Historical DATA'!AN85)</f>
        <v/>
      </c>
    </row>
    <row r="108" spans="1:32" s="296" customFormat="1">
      <c r="A108" s="312">
        <f t="shared" si="1"/>
        <v>-61</v>
      </c>
      <c r="B108" s="137" t="str">
        <f>IF('Historical DATA'!B86="","",'Historical DATA'!B86)</f>
        <v/>
      </c>
      <c r="C108" s="314"/>
      <c r="D108" s="316" t="str">
        <f>IF('Historical DATA'!O86="","",'Historical DATA'!O86)</f>
        <v/>
      </c>
      <c r="E108" s="307" t="str">
        <f>IF('Historical DATA'!P86="","",'Historical DATA'!P86)</f>
        <v/>
      </c>
      <c r="F108" s="307" t="str">
        <f>IF('Historical DATA'!Q86="","",'Historical DATA'!Q86)</f>
        <v/>
      </c>
      <c r="G108" s="308" t="str">
        <f>IF('Historical DATA'!R86="","",'Historical DATA'!R86)</f>
        <v/>
      </c>
      <c r="H108" s="309" t="str">
        <f>IF('Historical DATA'!S86="","",'Historical DATA'!S86)</f>
        <v/>
      </c>
      <c r="I108" s="1487" t="str">
        <f>IF('Historical DATA'!T86="","",'Historical DATA'!T86)</f>
        <v/>
      </c>
      <c r="J108" s="310" t="str">
        <f>IF('Historical DATA'!U86="","",'Historical DATA'!U86)</f>
        <v/>
      </c>
      <c r="K108" s="315"/>
      <c r="L108" s="305"/>
      <c r="M108" s="305"/>
      <c r="N108" s="305"/>
      <c r="O108" s="305"/>
      <c r="P108" s="305"/>
      <c r="Q108" s="305"/>
      <c r="R108" s="305"/>
      <c r="S108" s="315"/>
      <c r="T108" s="1415" t="str">
        <f>IF('Historical DATA'!AC86="","",'Historical DATA'!AC86)</f>
        <v/>
      </c>
      <c r="U108" s="307" t="str">
        <f>IF('Historical DATA'!AD86="","",'Historical DATA'!AD86)</f>
        <v/>
      </c>
      <c r="V108" s="307" t="str">
        <f>IF('Historical DATA'!AE86="","",'Historical DATA'!AE86)</f>
        <v/>
      </c>
      <c r="W108" s="308" t="str">
        <f>IF('Historical DATA'!AF86="","",'Historical DATA'!AF86)</f>
        <v/>
      </c>
      <c r="X108" s="309" t="str">
        <f>IF('Historical DATA'!AG86="","",'Historical DATA'!AG86)</f>
        <v/>
      </c>
      <c r="Y108" s="1484" t="str">
        <f>IF('Historical DATA'!AH86="","",'Historical DATA'!AH86)</f>
        <v/>
      </c>
      <c r="Z108" s="315"/>
      <c r="AA108" s="306" t="str">
        <f>IF('Historical DATA'!AI86="","",'Historical DATA'!AI86)</f>
        <v/>
      </c>
      <c r="AB108" s="307" t="str">
        <f>IF('Historical DATA'!AJ86="","",'Historical DATA'!AJ86)</f>
        <v/>
      </c>
      <c r="AC108" s="307" t="str">
        <f>IF('Historical DATA'!AK86="","",'Historical DATA'!AK86)</f>
        <v/>
      </c>
      <c r="AD108" s="308" t="str">
        <f>IF('Historical DATA'!AL86="","",'Historical DATA'!AL86)</f>
        <v/>
      </c>
      <c r="AE108" s="309" t="str">
        <f>IF('Historical DATA'!AM86="","",'Historical DATA'!AM86)</f>
        <v/>
      </c>
      <c r="AF108" s="310" t="str">
        <f>IF('Historical DATA'!AN86="","",'Historical DATA'!AN86)</f>
        <v/>
      </c>
    </row>
    <row r="109" spans="1:32" s="296" customFormat="1">
      <c r="A109" s="312">
        <f t="shared" si="1"/>
        <v>-62</v>
      </c>
      <c r="B109" s="137" t="str">
        <f>IF('Historical DATA'!B87="","",'Historical DATA'!B87)</f>
        <v/>
      </c>
      <c r="C109" s="314"/>
      <c r="D109" s="316" t="str">
        <f>IF('Historical DATA'!O87="","",'Historical DATA'!O87)</f>
        <v/>
      </c>
      <c r="E109" s="307" t="str">
        <f>IF('Historical DATA'!P87="","",'Historical DATA'!P87)</f>
        <v/>
      </c>
      <c r="F109" s="307" t="str">
        <f>IF('Historical DATA'!Q87="","",'Historical DATA'!Q87)</f>
        <v/>
      </c>
      <c r="G109" s="308" t="str">
        <f>IF('Historical DATA'!R87="","",'Historical DATA'!R87)</f>
        <v/>
      </c>
      <c r="H109" s="309" t="str">
        <f>IF('Historical DATA'!S87="","",'Historical DATA'!S87)</f>
        <v/>
      </c>
      <c r="I109" s="1487" t="str">
        <f>IF('Historical DATA'!T87="","",'Historical DATA'!T87)</f>
        <v/>
      </c>
      <c r="J109" s="310" t="str">
        <f>IF('Historical DATA'!U87="","",'Historical DATA'!U87)</f>
        <v/>
      </c>
      <c r="K109" s="315"/>
      <c r="L109" s="305"/>
      <c r="M109" s="305"/>
      <c r="N109" s="305"/>
      <c r="O109" s="305"/>
      <c r="P109" s="305"/>
      <c r="Q109" s="305"/>
      <c r="R109" s="305"/>
      <c r="S109" s="315"/>
      <c r="T109" s="1415" t="str">
        <f>IF('Historical DATA'!AC87="","",'Historical DATA'!AC87)</f>
        <v/>
      </c>
      <c r="U109" s="307" t="str">
        <f>IF('Historical DATA'!AD87="","",'Historical DATA'!AD87)</f>
        <v/>
      </c>
      <c r="V109" s="307" t="str">
        <f>IF('Historical DATA'!AE87="","",'Historical DATA'!AE87)</f>
        <v/>
      </c>
      <c r="W109" s="308" t="str">
        <f>IF('Historical DATA'!AF87="","",'Historical DATA'!AF87)</f>
        <v/>
      </c>
      <c r="X109" s="309" t="str">
        <f>IF('Historical DATA'!AG87="","",'Historical DATA'!AG87)</f>
        <v/>
      </c>
      <c r="Y109" s="1484" t="str">
        <f>IF('Historical DATA'!AH87="","",'Historical DATA'!AH87)</f>
        <v/>
      </c>
      <c r="Z109" s="315"/>
      <c r="AA109" s="306" t="str">
        <f>IF('Historical DATA'!AI87="","",'Historical DATA'!AI87)</f>
        <v/>
      </c>
      <c r="AB109" s="307" t="str">
        <f>IF('Historical DATA'!AJ87="","",'Historical DATA'!AJ87)</f>
        <v/>
      </c>
      <c r="AC109" s="307" t="str">
        <f>IF('Historical DATA'!AK87="","",'Historical DATA'!AK87)</f>
        <v/>
      </c>
      <c r="AD109" s="308" t="str">
        <f>IF('Historical DATA'!AL87="","",'Historical DATA'!AL87)</f>
        <v/>
      </c>
      <c r="AE109" s="309" t="str">
        <f>IF('Historical DATA'!AM87="","",'Historical DATA'!AM87)</f>
        <v/>
      </c>
      <c r="AF109" s="310" t="str">
        <f>IF('Historical DATA'!AN87="","",'Historical DATA'!AN87)</f>
        <v/>
      </c>
    </row>
    <row r="110" spans="1:32" s="296" customFormat="1">
      <c r="A110" s="312">
        <f t="shared" si="1"/>
        <v>-63</v>
      </c>
      <c r="B110" s="137" t="str">
        <f>IF('Historical DATA'!B88="","",'Historical DATA'!B88)</f>
        <v/>
      </c>
      <c r="C110" s="314"/>
      <c r="D110" s="316" t="str">
        <f>IF('Historical DATA'!O88="","",'Historical DATA'!O88)</f>
        <v/>
      </c>
      <c r="E110" s="307" t="str">
        <f>IF('Historical DATA'!P88="","",'Historical DATA'!P88)</f>
        <v/>
      </c>
      <c r="F110" s="307" t="str">
        <f>IF('Historical DATA'!Q88="","",'Historical DATA'!Q88)</f>
        <v/>
      </c>
      <c r="G110" s="308" t="str">
        <f>IF('Historical DATA'!R88="","",'Historical DATA'!R88)</f>
        <v/>
      </c>
      <c r="H110" s="309" t="str">
        <f>IF('Historical DATA'!S88="","",'Historical DATA'!S88)</f>
        <v/>
      </c>
      <c r="I110" s="1487" t="str">
        <f>IF('Historical DATA'!T88="","",'Historical DATA'!T88)</f>
        <v/>
      </c>
      <c r="J110" s="310" t="str">
        <f>IF('Historical DATA'!U88="","",'Historical DATA'!U88)</f>
        <v/>
      </c>
      <c r="K110" s="315"/>
      <c r="L110" s="305"/>
      <c r="M110" s="305"/>
      <c r="N110" s="305"/>
      <c r="O110" s="305"/>
      <c r="P110" s="305"/>
      <c r="Q110" s="305"/>
      <c r="R110" s="305"/>
      <c r="S110" s="315"/>
      <c r="T110" s="1415" t="str">
        <f>IF('Historical DATA'!AC88="","",'Historical DATA'!AC88)</f>
        <v/>
      </c>
      <c r="U110" s="307" t="str">
        <f>IF('Historical DATA'!AD88="","",'Historical DATA'!AD88)</f>
        <v/>
      </c>
      <c r="V110" s="307" t="str">
        <f>IF('Historical DATA'!AE88="","",'Historical DATA'!AE88)</f>
        <v/>
      </c>
      <c r="W110" s="308" t="str">
        <f>IF('Historical DATA'!AF88="","",'Historical DATA'!AF88)</f>
        <v/>
      </c>
      <c r="X110" s="309" t="str">
        <f>IF('Historical DATA'!AG88="","",'Historical DATA'!AG88)</f>
        <v/>
      </c>
      <c r="Y110" s="1484" t="str">
        <f>IF('Historical DATA'!AH88="","",'Historical DATA'!AH88)</f>
        <v/>
      </c>
      <c r="Z110" s="315"/>
      <c r="AA110" s="306" t="str">
        <f>IF('Historical DATA'!AI88="","",'Historical DATA'!AI88)</f>
        <v/>
      </c>
      <c r="AB110" s="307" t="str">
        <f>IF('Historical DATA'!AJ88="","",'Historical DATA'!AJ88)</f>
        <v/>
      </c>
      <c r="AC110" s="307" t="str">
        <f>IF('Historical DATA'!AK88="","",'Historical DATA'!AK88)</f>
        <v/>
      </c>
      <c r="AD110" s="308" t="str">
        <f>IF('Historical DATA'!AL88="","",'Historical DATA'!AL88)</f>
        <v/>
      </c>
      <c r="AE110" s="309" t="str">
        <f>IF('Historical DATA'!AM88="","",'Historical DATA'!AM88)</f>
        <v/>
      </c>
      <c r="AF110" s="310" t="str">
        <f>IF('Historical DATA'!AN88="","",'Historical DATA'!AN88)</f>
        <v/>
      </c>
    </row>
    <row r="111" spans="1:32" s="296" customFormat="1">
      <c r="A111" s="312">
        <f t="shared" si="1"/>
        <v>-64</v>
      </c>
      <c r="B111" s="137" t="str">
        <f>IF('Historical DATA'!B89="","",'Historical DATA'!B89)</f>
        <v/>
      </c>
      <c r="C111" s="314"/>
      <c r="D111" s="316" t="str">
        <f>IF('Historical DATA'!O89="","",'Historical DATA'!O89)</f>
        <v/>
      </c>
      <c r="E111" s="307" t="str">
        <f>IF('Historical DATA'!P89="","",'Historical DATA'!P89)</f>
        <v/>
      </c>
      <c r="F111" s="307" t="str">
        <f>IF('Historical DATA'!Q89="","",'Historical DATA'!Q89)</f>
        <v/>
      </c>
      <c r="G111" s="308" t="str">
        <f>IF('Historical DATA'!R89="","",'Historical DATA'!R89)</f>
        <v/>
      </c>
      <c r="H111" s="309" t="str">
        <f>IF('Historical DATA'!S89="","",'Historical DATA'!S89)</f>
        <v/>
      </c>
      <c r="I111" s="1487" t="str">
        <f>IF('Historical DATA'!T89="","",'Historical DATA'!T89)</f>
        <v/>
      </c>
      <c r="J111" s="310" t="str">
        <f>IF('Historical DATA'!U89="","",'Historical DATA'!U89)</f>
        <v/>
      </c>
      <c r="K111" s="315"/>
      <c r="L111" s="305"/>
      <c r="M111" s="305"/>
      <c r="N111" s="305"/>
      <c r="O111" s="305"/>
      <c r="P111" s="305"/>
      <c r="Q111" s="305"/>
      <c r="R111" s="305"/>
      <c r="S111" s="315"/>
      <c r="T111" s="1415" t="str">
        <f>IF('Historical DATA'!AC89="","",'Historical DATA'!AC89)</f>
        <v/>
      </c>
      <c r="U111" s="307" t="str">
        <f>IF('Historical DATA'!AD89="","",'Historical DATA'!AD89)</f>
        <v/>
      </c>
      <c r="V111" s="307" t="str">
        <f>IF('Historical DATA'!AE89="","",'Historical DATA'!AE89)</f>
        <v/>
      </c>
      <c r="W111" s="308" t="str">
        <f>IF('Historical DATA'!AF89="","",'Historical DATA'!AF89)</f>
        <v/>
      </c>
      <c r="X111" s="309" t="str">
        <f>IF('Historical DATA'!AG89="","",'Historical DATA'!AG89)</f>
        <v/>
      </c>
      <c r="Y111" s="1484" t="str">
        <f>IF('Historical DATA'!AH89="","",'Historical DATA'!AH89)</f>
        <v/>
      </c>
      <c r="Z111" s="315"/>
      <c r="AA111" s="306" t="str">
        <f>IF('Historical DATA'!AI89="","",'Historical DATA'!AI89)</f>
        <v/>
      </c>
      <c r="AB111" s="307" t="str">
        <f>IF('Historical DATA'!AJ89="","",'Historical DATA'!AJ89)</f>
        <v/>
      </c>
      <c r="AC111" s="307" t="str">
        <f>IF('Historical DATA'!AK89="","",'Historical DATA'!AK89)</f>
        <v/>
      </c>
      <c r="AD111" s="308" t="str">
        <f>IF('Historical DATA'!AL89="","",'Historical DATA'!AL89)</f>
        <v/>
      </c>
      <c r="AE111" s="309" t="str">
        <f>IF('Historical DATA'!AM89="","",'Historical DATA'!AM89)</f>
        <v/>
      </c>
      <c r="AF111" s="310" t="str">
        <f>IF('Historical DATA'!AN89="","",'Historical DATA'!AN89)</f>
        <v/>
      </c>
    </row>
    <row r="112" spans="1:32" s="296" customFormat="1">
      <c r="A112" s="312">
        <f t="shared" si="1"/>
        <v>-65</v>
      </c>
      <c r="B112" s="137" t="str">
        <f>IF('Historical DATA'!B90="","",'Historical DATA'!B90)</f>
        <v/>
      </c>
      <c r="C112" s="314"/>
      <c r="D112" s="316" t="str">
        <f>IF('Historical DATA'!O90="","",'Historical DATA'!O90)</f>
        <v/>
      </c>
      <c r="E112" s="307" t="str">
        <f>IF('Historical DATA'!P90="","",'Historical DATA'!P90)</f>
        <v/>
      </c>
      <c r="F112" s="307" t="str">
        <f>IF('Historical DATA'!Q90="","",'Historical DATA'!Q90)</f>
        <v/>
      </c>
      <c r="G112" s="308" t="str">
        <f>IF('Historical DATA'!R90="","",'Historical DATA'!R90)</f>
        <v/>
      </c>
      <c r="H112" s="309" t="str">
        <f>IF('Historical DATA'!S90="","",'Historical DATA'!S90)</f>
        <v/>
      </c>
      <c r="I112" s="1487" t="str">
        <f>IF('Historical DATA'!T90="","",'Historical DATA'!T90)</f>
        <v/>
      </c>
      <c r="J112" s="310" t="str">
        <f>IF('Historical DATA'!U90="","",'Historical DATA'!U90)</f>
        <v/>
      </c>
      <c r="K112" s="315"/>
      <c r="L112" s="305"/>
      <c r="M112" s="305"/>
      <c r="N112" s="305"/>
      <c r="O112" s="305"/>
      <c r="P112" s="305"/>
      <c r="Q112" s="305"/>
      <c r="R112" s="305"/>
      <c r="S112" s="315"/>
      <c r="T112" s="1415" t="str">
        <f>IF('Historical DATA'!AC90="","",'Historical DATA'!AC90)</f>
        <v/>
      </c>
      <c r="U112" s="307" t="str">
        <f>IF('Historical DATA'!AD90="","",'Historical DATA'!AD90)</f>
        <v/>
      </c>
      <c r="V112" s="307" t="str">
        <f>IF('Historical DATA'!AE90="","",'Historical DATA'!AE90)</f>
        <v/>
      </c>
      <c r="W112" s="308" t="str">
        <f>IF('Historical DATA'!AF90="","",'Historical DATA'!AF90)</f>
        <v/>
      </c>
      <c r="X112" s="309" t="str">
        <f>IF('Historical DATA'!AG90="","",'Historical DATA'!AG90)</f>
        <v/>
      </c>
      <c r="Y112" s="1484" t="str">
        <f>IF('Historical DATA'!AH90="","",'Historical DATA'!AH90)</f>
        <v/>
      </c>
      <c r="Z112" s="315"/>
      <c r="AA112" s="306" t="str">
        <f>IF('Historical DATA'!AI90="","",'Historical DATA'!AI90)</f>
        <v/>
      </c>
      <c r="AB112" s="307" t="str">
        <f>IF('Historical DATA'!AJ90="","",'Historical DATA'!AJ90)</f>
        <v/>
      </c>
      <c r="AC112" s="307" t="str">
        <f>IF('Historical DATA'!AK90="","",'Historical DATA'!AK90)</f>
        <v/>
      </c>
      <c r="AD112" s="308" t="str">
        <f>IF('Historical DATA'!AL90="","",'Historical DATA'!AL90)</f>
        <v/>
      </c>
      <c r="AE112" s="309" t="str">
        <f>IF('Historical DATA'!AM90="","",'Historical DATA'!AM90)</f>
        <v/>
      </c>
      <c r="AF112" s="310" t="str">
        <f>IF('Historical DATA'!AN90="","",'Historical DATA'!AN90)</f>
        <v/>
      </c>
    </row>
    <row r="113" spans="1:32" s="296" customFormat="1">
      <c r="A113" s="312">
        <f t="shared" si="1"/>
        <v>-66</v>
      </c>
      <c r="B113" s="137" t="str">
        <f>IF('Historical DATA'!B91="","",'Historical DATA'!B91)</f>
        <v/>
      </c>
      <c r="C113" s="314"/>
      <c r="D113" s="316" t="str">
        <f>IF('Historical DATA'!O91="","",'Historical DATA'!O91)</f>
        <v/>
      </c>
      <c r="E113" s="307" t="str">
        <f>IF('Historical DATA'!P91="","",'Historical DATA'!P91)</f>
        <v/>
      </c>
      <c r="F113" s="307" t="str">
        <f>IF('Historical DATA'!Q91="","",'Historical DATA'!Q91)</f>
        <v/>
      </c>
      <c r="G113" s="308" t="str">
        <f>IF('Historical DATA'!R91="","",'Historical DATA'!R91)</f>
        <v/>
      </c>
      <c r="H113" s="309" t="str">
        <f>IF('Historical DATA'!S91="","",'Historical DATA'!S91)</f>
        <v/>
      </c>
      <c r="I113" s="1487" t="str">
        <f>IF('Historical DATA'!T91="","",'Historical DATA'!T91)</f>
        <v/>
      </c>
      <c r="J113" s="310" t="str">
        <f>IF('Historical DATA'!U91="","",'Historical DATA'!U91)</f>
        <v/>
      </c>
      <c r="K113" s="315"/>
      <c r="L113" s="305"/>
      <c r="M113" s="305"/>
      <c r="N113" s="305"/>
      <c r="O113" s="305"/>
      <c r="P113" s="305"/>
      <c r="Q113" s="305"/>
      <c r="R113" s="305"/>
      <c r="S113" s="315"/>
      <c r="T113" s="1415" t="str">
        <f>IF('Historical DATA'!AC91="","",'Historical DATA'!AC91)</f>
        <v/>
      </c>
      <c r="U113" s="307" t="str">
        <f>IF('Historical DATA'!AD91="","",'Historical DATA'!AD91)</f>
        <v/>
      </c>
      <c r="V113" s="307" t="str">
        <f>IF('Historical DATA'!AE91="","",'Historical DATA'!AE91)</f>
        <v/>
      </c>
      <c r="W113" s="308" t="str">
        <f>IF('Historical DATA'!AF91="","",'Historical DATA'!AF91)</f>
        <v/>
      </c>
      <c r="X113" s="309" t="str">
        <f>IF('Historical DATA'!AG91="","",'Historical DATA'!AG91)</f>
        <v/>
      </c>
      <c r="Y113" s="1484" t="str">
        <f>IF('Historical DATA'!AH91="","",'Historical DATA'!AH91)</f>
        <v/>
      </c>
      <c r="Z113" s="315"/>
      <c r="AA113" s="306" t="str">
        <f>IF('Historical DATA'!AI91="","",'Historical DATA'!AI91)</f>
        <v/>
      </c>
      <c r="AB113" s="307" t="str">
        <f>IF('Historical DATA'!AJ91="","",'Historical DATA'!AJ91)</f>
        <v/>
      </c>
      <c r="AC113" s="307" t="str">
        <f>IF('Historical DATA'!AK91="","",'Historical DATA'!AK91)</f>
        <v/>
      </c>
      <c r="AD113" s="308" t="str">
        <f>IF('Historical DATA'!AL91="","",'Historical DATA'!AL91)</f>
        <v/>
      </c>
      <c r="AE113" s="309" t="str">
        <f>IF('Historical DATA'!AM91="","",'Historical DATA'!AM91)</f>
        <v/>
      </c>
      <c r="AF113" s="310" t="str">
        <f>IF('Historical DATA'!AN91="","",'Historical DATA'!AN91)</f>
        <v/>
      </c>
    </row>
    <row r="114" spans="1:32" s="296" customFormat="1">
      <c r="A114" s="312">
        <f t="shared" si="1"/>
        <v>-67</v>
      </c>
      <c r="B114" s="137" t="str">
        <f>IF('Historical DATA'!B92="","",'Historical DATA'!B92)</f>
        <v/>
      </c>
      <c r="C114" s="314"/>
      <c r="D114" s="316" t="str">
        <f>IF('Historical DATA'!O92="","",'Historical DATA'!O92)</f>
        <v/>
      </c>
      <c r="E114" s="307" t="str">
        <f>IF('Historical DATA'!P92="","",'Historical DATA'!P92)</f>
        <v/>
      </c>
      <c r="F114" s="307" t="str">
        <f>IF('Historical DATA'!Q92="","",'Historical DATA'!Q92)</f>
        <v/>
      </c>
      <c r="G114" s="308" t="str">
        <f>IF('Historical DATA'!R92="","",'Historical DATA'!R92)</f>
        <v/>
      </c>
      <c r="H114" s="309" t="str">
        <f>IF('Historical DATA'!S92="","",'Historical DATA'!S92)</f>
        <v/>
      </c>
      <c r="I114" s="1487" t="str">
        <f>IF('Historical DATA'!T92="","",'Historical DATA'!T92)</f>
        <v/>
      </c>
      <c r="J114" s="310" t="str">
        <f>IF('Historical DATA'!U92="","",'Historical DATA'!U92)</f>
        <v/>
      </c>
      <c r="K114" s="315"/>
      <c r="L114" s="305"/>
      <c r="M114" s="305"/>
      <c r="N114" s="305"/>
      <c r="O114" s="305"/>
      <c r="P114" s="305"/>
      <c r="Q114" s="305"/>
      <c r="R114" s="305"/>
      <c r="S114" s="315"/>
      <c r="T114" s="1415" t="str">
        <f>IF('Historical DATA'!AC92="","",'Historical DATA'!AC92)</f>
        <v/>
      </c>
      <c r="U114" s="307" t="str">
        <f>IF('Historical DATA'!AD92="","",'Historical DATA'!AD92)</f>
        <v/>
      </c>
      <c r="V114" s="307" t="str">
        <f>IF('Historical DATA'!AE92="","",'Historical DATA'!AE92)</f>
        <v/>
      </c>
      <c r="W114" s="308" t="str">
        <f>IF('Historical DATA'!AF92="","",'Historical DATA'!AF92)</f>
        <v/>
      </c>
      <c r="X114" s="309" t="str">
        <f>IF('Historical DATA'!AG92="","",'Historical DATA'!AG92)</f>
        <v/>
      </c>
      <c r="Y114" s="1484" t="str">
        <f>IF('Historical DATA'!AH92="","",'Historical DATA'!AH92)</f>
        <v/>
      </c>
      <c r="Z114" s="315"/>
      <c r="AA114" s="306" t="str">
        <f>IF('Historical DATA'!AI92="","",'Historical DATA'!AI92)</f>
        <v/>
      </c>
      <c r="AB114" s="307" t="str">
        <f>IF('Historical DATA'!AJ92="","",'Historical DATA'!AJ92)</f>
        <v/>
      </c>
      <c r="AC114" s="307" t="str">
        <f>IF('Historical DATA'!AK92="","",'Historical DATA'!AK92)</f>
        <v/>
      </c>
      <c r="AD114" s="308" t="str">
        <f>IF('Historical DATA'!AL92="","",'Historical DATA'!AL92)</f>
        <v/>
      </c>
      <c r="AE114" s="309" t="str">
        <f>IF('Historical DATA'!AM92="","",'Historical DATA'!AM92)</f>
        <v/>
      </c>
      <c r="AF114" s="310" t="str">
        <f>IF('Historical DATA'!AN92="","",'Historical DATA'!AN92)</f>
        <v/>
      </c>
    </row>
    <row r="115" spans="1:32" s="296" customFormat="1">
      <c r="A115" s="312">
        <f t="shared" si="1"/>
        <v>-68</v>
      </c>
      <c r="B115" s="137" t="str">
        <f>IF('Historical DATA'!B93="","",'Historical DATA'!B93)</f>
        <v/>
      </c>
      <c r="C115" s="314"/>
      <c r="D115" s="316" t="str">
        <f>IF('Historical DATA'!O93="","",'Historical DATA'!O93)</f>
        <v/>
      </c>
      <c r="E115" s="307" t="str">
        <f>IF('Historical DATA'!P93="","",'Historical DATA'!P93)</f>
        <v/>
      </c>
      <c r="F115" s="307" t="str">
        <f>IF('Historical DATA'!Q93="","",'Historical DATA'!Q93)</f>
        <v/>
      </c>
      <c r="G115" s="308" t="str">
        <f>IF('Historical DATA'!R93="","",'Historical DATA'!R93)</f>
        <v/>
      </c>
      <c r="H115" s="309" t="str">
        <f>IF('Historical DATA'!S93="","",'Historical DATA'!S93)</f>
        <v/>
      </c>
      <c r="I115" s="1487" t="str">
        <f>IF('Historical DATA'!T93="","",'Historical DATA'!T93)</f>
        <v/>
      </c>
      <c r="J115" s="310" t="str">
        <f>IF('Historical DATA'!U93="","",'Historical DATA'!U93)</f>
        <v/>
      </c>
      <c r="K115" s="315"/>
      <c r="L115" s="305"/>
      <c r="M115" s="305"/>
      <c r="N115" s="305"/>
      <c r="O115" s="305"/>
      <c r="P115" s="305"/>
      <c r="Q115" s="305"/>
      <c r="R115" s="305"/>
      <c r="S115" s="315"/>
      <c r="T115" s="1415" t="str">
        <f>IF('Historical DATA'!AC93="","",'Historical DATA'!AC93)</f>
        <v/>
      </c>
      <c r="U115" s="307" t="str">
        <f>IF('Historical DATA'!AD93="","",'Historical DATA'!AD93)</f>
        <v/>
      </c>
      <c r="V115" s="307" t="str">
        <f>IF('Historical DATA'!AE93="","",'Historical DATA'!AE93)</f>
        <v/>
      </c>
      <c r="W115" s="308" t="str">
        <f>IF('Historical DATA'!AF93="","",'Historical DATA'!AF93)</f>
        <v/>
      </c>
      <c r="X115" s="309" t="str">
        <f>IF('Historical DATA'!AG93="","",'Historical DATA'!AG93)</f>
        <v/>
      </c>
      <c r="Y115" s="1484" t="str">
        <f>IF('Historical DATA'!AH93="","",'Historical DATA'!AH93)</f>
        <v/>
      </c>
      <c r="Z115" s="315"/>
      <c r="AA115" s="306" t="str">
        <f>IF('Historical DATA'!AI93="","",'Historical DATA'!AI93)</f>
        <v/>
      </c>
      <c r="AB115" s="307" t="str">
        <f>IF('Historical DATA'!AJ93="","",'Historical DATA'!AJ93)</f>
        <v/>
      </c>
      <c r="AC115" s="307" t="str">
        <f>IF('Historical DATA'!AK93="","",'Historical DATA'!AK93)</f>
        <v/>
      </c>
      <c r="AD115" s="308" t="str">
        <f>IF('Historical DATA'!AL93="","",'Historical DATA'!AL93)</f>
        <v/>
      </c>
      <c r="AE115" s="309" t="str">
        <f>IF('Historical DATA'!AM93="","",'Historical DATA'!AM93)</f>
        <v/>
      </c>
      <c r="AF115" s="310" t="str">
        <f>IF('Historical DATA'!AN93="","",'Historical DATA'!AN93)</f>
        <v/>
      </c>
    </row>
    <row r="116" spans="1:32" s="296" customFormat="1">
      <c r="A116" s="312">
        <f t="shared" si="1"/>
        <v>-69</v>
      </c>
      <c r="B116" s="137" t="str">
        <f>IF('Historical DATA'!B94="","",'Historical DATA'!B94)</f>
        <v/>
      </c>
      <c r="C116" s="314"/>
      <c r="D116" s="316" t="str">
        <f>IF('Historical DATA'!O94="","",'Historical DATA'!O94)</f>
        <v/>
      </c>
      <c r="E116" s="307" t="str">
        <f>IF('Historical DATA'!P94="","",'Historical DATA'!P94)</f>
        <v/>
      </c>
      <c r="F116" s="307" t="str">
        <f>IF('Historical DATA'!Q94="","",'Historical DATA'!Q94)</f>
        <v/>
      </c>
      <c r="G116" s="308" t="str">
        <f>IF('Historical DATA'!R94="","",'Historical DATA'!R94)</f>
        <v/>
      </c>
      <c r="H116" s="309" t="str">
        <f>IF('Historical DATA'!S94="","",'Historical DATA'!S94)</f>
        <v/>
      </c>
      <c r="I116" s="1487" t="str">
        <f>IF('Historical DATA'!T94="","",'Historical DATA'!T94)</f>
        <v/>
      </c>
      <c r="J116" s="310" t="str">
        <f>IF('Historical DATA'!U94="","",'Historical DATA'!U94)</f>
        <v/>
      </c>
      <c r="K116" s="315"/>
      <c r="L116" s="305"/>
      <c r="M116" s="305"/>
      <c r="N116" s="305"/>
      <c r="O116" s="305"/>
      <c r="P116" s="305"/>
      <c r="Q116" s="305"/>
      <c r="R116" s="305"/>
      <c r="S116" s="315"/>
      <c r="T116" s="1415" t="str">
        <f>IF('Historical DATA'!AC94="","",'Historical DATA'!AC94)</f>
        <v/>
      </c>
      <c r="U116" s="307" t="str">
        <f>IF('Historical DATA'!AD94="","",'Historical DATA'!AD94)</f>
        <v/>
      </c>
      <c r="V116" s="307" t="str">
        <f>IF('Historical DATA'!AE94="","",'Historical DATA'!AE94)</f>
        <v/>
      </c>
      <c r="W116" s="308" t="str">
        <f>IF('Historical DATA'!AF94="","",'Historical DATA'!AF94)</f>
        <v/>
      </c>
      <c r="X116" s="309" t="str">
        <f>IF('Historical DATA'!AG94="","",'Historical DATA'!AG94)</f>
        <v/>
      </c>
      <c r="Y116" s="1484" t="str">
        <f>IF('Historical DATA'!AH94="","",'Historical DATA'!AH94)</f>
        <v/>
      </c>
      <c r="Z116" s="315"/>
      <c r="AA116" s="306" t="str">
        <f>IF('Historical DATA'!AI94="","",'Historical DATA'!AI94)</f>
        <v/>
      </c>
      <c r="AB116" s="307" t="str">
        <f>IF('Historical DATA'!AJ94="","",'Historical DATA'!AJ94)</f>
        <v/>
      </c>
      <c r="AC116" s="307" t="str">
        <f>IF('Historical DATA'!AK94="","",'Historical DATA'!AK94)</f>
        <v/>
      </c>
      <c r="AD116" s="308" t="str">
        <f>IF('Historical DATA'!AL94="","",'Historical DATA'!AL94)</f>
        <v/>
      </c>
      <c r="AE116" s="309" t="str">
        <f>IF('Historical DATA'!AM94="","",'Historical DATA'!AM94)</f>
        <v/>
      </c>
      <c r="AF116" s="310" t="str">
        <f>IF('Historical DATA'!AN94="","",'Historical DATA'!AN94)</f>
        <v/>
      </c>
    </row>
    <row r="117" spans="1:32" s="296" customFormat="1">
      <c r="A117" s="312">
        <f t="shared" si="1"/>
        <v>-70</v>
      </c>
      <c r="B117" s="137" t="str">
        <f>IF('Historical DATA'!B95="","",'Historical DATA'!B95)</f>
        <v/>
      </c>
      <c r="C117" s="314"/>
      <c r="D117" s="316" t="str">
        <f>IF('Historical DATA'!O95="","",'Historical DATA'!O95)</f>
        <v/>
      </c>
      <c r="E117" s="307" t="str">
        <f>IF('Historical DATA'!P95="","",'Historical DATA'!P95)</f>
        <v/>
      </c>
      <c r="F117" s="307" t="str">
        <f>IF('Historical DATA'!Q95="","",'Historical DATA'!Q95)</f>
        <v/>
      </c>
      <c r="G117" s="308" t="str">
        <f>IF('Historical DATA'!R95="","",'Historical DATA'!R95)</f>
        <v/>
      </c>
      <c r="H117" s="309" t="str">
        <f>IF('Historical DATA'!S95="","",'Historical DATA'!S95)</f>
        <v/>
      </c>
      <c r="I117" s="1487" t="str">
        <f>IF('Historical DATA'!T95="","",'Historical DATA'!T95)</f>
        <v/>
      </c>
      <c r="J117" s="310" t="str">
        <f>IF('Historical DATA'!U95="","",'Historical DATA'!U95)</f>
        <v/>
      </c>
      <c r="K117" s="315"/>
      <c r="L117" s="305"/>
      <c r="M117" s="305"/>
      <c r="N117" s="305"/>
      <c r="O117" s="305"/>
      <c r="P117" s="305"/>
      <c r="Q117" s="305"/>
      <c r="R117" s="305"/>
      <c r="S117" s="315"/>
      <c r="T117" s="1415" t="str">
        <f>IF('Historical DATA'!AC95="","",'Historical DATA'!AC95)</f>
        <v/>
      </c>
      <c r="U117" s="307" t="str">
        <f>IF('Historical DATA'!AD95="","",'Historical DATA'!AD95)</f>
        <v/>
      </c>
      <c r="V117" s="307" t="str">
        <f>IF('Historical DATA'!AE95="","",'Historical DATA'!AE95)</f>
        <v/>
      </c>
      <c r="W117" s="308" t="str">
        <f>IF('Historical DATA'!AF95="","",'Historical DATA'!AF95)</f>
        <v/>
      </c>
      <c r="X117" s="309" t="str">
        <f>IF('Historical DATA'!AG95="","",'Historical DATA'!AG95)</f>
        <v/>
      </c>
      <c r="Y117" s="1484" t="str">
        <f>IF('Historical DATA'!AH95="","",'Historical DATA'!AH95)</f>
        <v/>
      </c>
      <c r="Z117" s="315"/>
      <c r="AA117" s="306" t="str">
        <f>IF('Historical DATA'!AI95="","",'Historical DATA'!AI95)</f>
        <v/>
      </c>
      <c r="AB117" s="307" t="str">
        <f>IF('Historical DATA'!AJ95="","",'Historical DATA'!AJ95)</f>
        <v/>
      </c>
      <c r="AC117" s="307" t="str">
        <f>IF('Historical DATA'!AK95="","",'Historical DATA'!AK95)</f>
        <v/>
      </c>
      <c r="AD117" s="308" t="str">
        <f>IF('Historical DATA'!AL95="","",'Historical DATA'!AL95)</f>
        <v/>
      </c>
      <c r="AE117" s="309" t="str">
        <f>IF('Historical DATA'!AM95="","",'Historical DATA'!AM95)</f>
        <v/>
      </c>
      <c r="AF117" s="310" t="str">
        <f>IF('Historical DATA'!AN95="","",'Historical DATA'!AN95)</f>
        <v/>
      </c>
    </row>
    <row r="118" spans="1:32" s="296" customFormat="1">
      <c r="A118" s="312">
        <f t="shared" si="1"/>
        <v>-71</v>
      </c>
      <c r="B118" s="137" t="str">
        <f>IF('Historical DATA'!B96="","",'Historical DATA'!B96)</f>
        <v/>
      </c>
      <c r="C118" s="314"/>
      <c r="D118" s="316" t="str">
        <f>IF('Historical DATA'!O96="","",'Historical DATA'!O96)</f>
        <v/>
      </c>
      <c r="E118" s="307" t="str">
        <f>IF('Historical DATA'!P96="","",'Historical DATA'!P96)</f>
        <v/>
      </c>
      <c r="F118" s="307" t="str">
        <f>IF('Historical DATA'!Q96="","",'Historical DATA'!Q96)</f>
        <v/>
      </c>
      <c r="G118" s="308" t="str">
        <f>IF('Historical DATA'!R96="","",'Historical DATA'!R96)</f>
        <v/>
      </c>
      <c r="H118" s="309" t="str">
        <f>IF('Historical DATA'!S96="","",'Historical DATA'!S96)</f>
        <v/>
      </c>
      <c r="I118" s="1487" t="str">
        <f>IF('Historical DATA'!T96="","",'Historical DATA'!T96)</f>
        <v/>
      </c>
      <c r="J118" s="310" t="str">
        <f>IF('Historical DATA'!U96="","",'Historical DATA'!U96)</f>
        <v/>
      </c>
      <c r="K118" s="315"/>
      <c r="L118" s="305"/>
      <c r="M118" s="305"/>
      <c r="N118" s="305"/>
      <c r="O118" s="305"/>
      <c r="P118" s="305"/>
      <c r="Q118" s="305"/>
      <c r="R118" s="305"/>
      <c r="S118" s="315"/>
      <c r="T118" s="1415" t="str">
        <f>IF('Historical DATA'!AC96="","",'Historical DATA'!AC96)</f>
        <v/>
      </c>
      <c r="U118" s="307" t="str">
        <f>IF('Historical DATA'!AD96="","",'Historical DATA'!AD96)</f>
        <v/>
      </c>
      <c r="V118" s="307" t="str">
        <f>IF('Historical DATA'!AE96="","",'Historical DATA'!AE96)</f>
        <v/>
      </c>
      <c r="W118" s="308" t="str">
        <f>IF('Historical DATA'!AF96="","",'Historical DATA'!AF96)</f>
        <v/>
      </c>
      <c r="X118" s="309" t="str">
        <f>IF('Historical DATA'!AG96="","",'Historical DATA'!AG96)</f>
        <v/>
      </c>
      <c r="Y118" s="1484" t="str">
        <f>IF('Historical DATA'!AH96="","",'Historical DATA'!AH96)</f>
        <v/>
      </c>
      <c r="Z118" s="315"/>
      <c r="AA118" s="306" t="str">
        <f>IF('Historical DATA'!AI96="","",'Historical DATA'!AI96)</f>
        <v/>
      </c>
      <c r="AB118" s="307" t="str">
        <f>IF('Historical DATA'!AJ96="","",'Historical DATA'!AJ96)</f>
        <v/>
      </c>
      <c r="AC118" s="307" t="str">
        <f>IF('Historical DATA'!AK96="","",'Historical DATA'!AK96)</f>
        <v/>
      </c>
      <c r="AD118" s="308" t="str">
        <f>IF('Historical DATA'!AL96="","",'Historical DATA'!AL96)</f>
        <v/>
      </c>
      <c r="AE118" s="309" t="str">
        <f>IF('Historical DATA'!AM96="","",'Historical DATA'!AM96)</f>
        <v/>
      </c>
      <c r="AF118" s="310" t="str">
        <f>IF('Historical DATA'!AN96="","",'Historical DATA'!AN96)</f>
        <v/>
      </c>
    </row>
    <row r="119" spans="1:32" s="296" customFormat="1">
      <c r="A119" s="312">
        <f t="shared" si="1"/>
        <v>-72</v>
      </c>
      <c r="B119" s="137" t="str">
        <f>IF('Historical DATA'!B97="","",'Historical DATA'!B97)</f>
        <v/>
      </c>
      <c r="C119" s="314"/>
      <c r="D119" s="316" t="str">
        <f>IF('Historical DATA'!O97="","",'Historical DATA'!O97)</f>
        <v/>
      </c>
      <c r="E119" s="307" t="str">
        <f>IF('Historical DATA'!P97="","",'Historical DATA'!P97)</f>
        <v/>
      </c>
      <c r="F119" s="307" t="str">
        <f>IF('Historical DATA'!Q97="","",'Historical DATA'!Q97)</f>
        <v/>
      </c>
      <c r="G119" s="308" t="str">
        <f>IF('Historical DATA'!R97="","",'Historical DATA'!R97)</f>
        <v/>
      </c>
      <c r="H119" s="309" t="str">
        <f>IF('Historical DATA'!S97="","",'Historical DATA'!S97)</f>
        <v/>
      </c>
      <c r="I119" s="1487" t="str">
        <f>IF('Historical DATA'!T97="","",'Historical DATA'!T97)</f>
        <v/>
      </c>
      <c r="J119" s="310" t="str">
        <f>IF('Historical DATA'!U97="","",'Historical DATA'!U97)</f>
        <v/>
      </c>
      <c r="K119" s="315"/>
      <c r="L119" s="305"/>
      <c r="M119" s="305"/>
      <c r="N119" s="305"/>
      <c r="O119" s="305"/>
      <c r="P119" s="305"/>
      <c r="Q119" s="305"/>
      <c r="R119" s="305"/>
      <c r="S119" s="315"/>
      <c r="T119" s="1415" t="str">
        <f>IF('Historical DATA'!AC97="","",'Historical DATA'!AC97)</f>
        <v/>
      </c>
      <c r="U119" s="307" t="str">
        <f>IF('Historical DATA'!AD97="","",'Historical DATA'!AD97)</f>
        <v/>
      </c>
      <c r="V119" s="307" t="str">
        <f>IF('Historical DATA'!AE97="","",'Historical DATA'!AE97)</f>
        <v/>
      </c>
      <c r="W119" s="308" t="str">
        <f>IF('Historical DATA'!AF97="","",'Historical DATA'!AF97)</f>
        <v/>
      </c>
      <c r="X119" s="309" t="str">
        <f>IF('Historical DATA'!AG97="","",'Historical DATA'!AG97)</f>
        <v/>
      </c>
      <c r="Y119" s="1484" t="str">
        <f>IF('Historical DATA'!AH97="","",'Historical DATA'!AH97)</f>
        <v/>
      </c>
      <c r="Z119" s="315"/>
      <c r="AA119" s="306" t="str">
        <f>IF('Historical DATA'!AI97="","",'Historical DATA'!AI97)</f>
        <v/>
      </c>
      <c r="AB119" s="307" t="str">
        <f>IF('Historical DATA'!AJ97="","",'Historical DATA'!AJ97)</f>
        <v/>
      </c>
      <c r="AC119" s="307" t="str">
        <f>IF('Historical DATA'!AK97="","",'Historical DATA'!AK97)</f>
        <v/>
      </c>
      <c r="AD119" s="308" t="str">
        <f>IF('Historical DATA'!AL97="","",'Historical DATA'!AL97)</f>
        <v/>
      </c>
      <c r="AE119" s="309" t="str">
        <f>IF('Historical DATA'!AM97="","",'Historical DATA'!AM97)</f>
        <v/>
      </c>
      <c r="AF119" s="310" t="str">
        <f>IF('Historical DATA'!AN97="","",'Historical DATA'!AN97)</f>
        <v/>
      </c>
    </row>
    <row r="120" spans="1:32" s="296" customFormat="1">
      <c r="A120" s="312">
        <f t="shared" si="1"/>
        <v>-73</v>
      </c>
      <c r="B120" s="137" t="str">
        <f>IF('Historical DATA'!B98="","",'Historical DATA'!B98)</f>
        <v/>
      </c>
      <c r="C120" s="314"/>
      <c r="D120" s="316" t="str">
        <f>IF('Historical DATA'!O98="","",'Historical DATA'!O98)</f>
        <v/>
      </c>
      <c r="E120" s="307" t="str">
        <f>IF('Historical DATA'!P98="","",'Historical DATA'!P98)</f>
        <v/>
      </c>
      <c r="F120" s="307" t="str">
        <f>IF('Historical DATA'!Q98="","",'Historical DATA'!Q98)</f>
        <v/>
      </c>
      <c r="G120" s="308" t="str">
        <f>IF('Historical DATA'!R98="","",'Historical DATA'!R98)</f>
        <v/>
      </c>
      <c r="H120" s="309" t="str">
        <f>IF('Historical DATA'!S98="","",'Historical DATA'!S98)</f>
        <v/>
      </c>
      <c r="I120" s="1487" t="str">
        <f>IF('Historical DATA'!T98="","",'Historical DATA'!T98)</f>
        <v/>
      </c>
      <c r="J120" s="310" t="str">
        <f>IF('Historical DATA'!U98="","",'Historical DATA'!U98)</f>
        <v/>
      </c>
      <c r="K120" s="315"/>
      <c r="L120" s="305"/>
      <c r="M120" s="305"/>
      <c r="N120" s="305"/>
      <c r="O120" s="305"/>
      <c r="P120" s="305"/>
      <c r="Q120" s="305"/>
      <c r="R120" s="305"/>
      <c r="S120" s="315"/>
      <c r="T120" s="1415" t="str">
        <f>IF('Historical DATA'!AC98="","",'Historical DATA'!AC98)</f>
        <v/>
      </c>
      <c r="U120" s="307" t="str">
        <f>IF('Historical DATA'!AD98="","",'Historical DATA'!AD98)</f>
        <v/>
      </c>
      <c r="V120" s="307" t="str">
        <f>IF('Historical DATA'!AE98="","",'Historical DATA'!AE98)</f>
        <v/>
      </c>
      <c r="W120" s="308" t="str">
        <f>IF('Historical DATA'!AF98="","",'Historical DATA'!AF98)</f>
        <v/>
      </c>
      <c r="X120" s="309" t="str">
        <f>IF('Historical DATA'!AG98="","",'Historical DATA'!AG98)</f>
        <v/>
      </c>
      <c r="Y120" s="1484" t="str">
        <f>IF('Historical DATA'!AH98="","",'Historical DATA'!AH98)</f>
        <v/>
      </c>
      <c r="Z120" s="315"/>
      <c r="AA120" s="306" t="str">
        <f>IF('Historical DATA'!AI98="","",'Historical DATA'!AI98)</f>
        <v/>
      </c>
      <c r="AB120" s="307" t="str">
        <f>IF('Historical DATA'!AJ98="","",'Historical DATA'!AJ98)</f>
        <v/>
      </c>
      <c r="AC120" s="307" t="str">
        <f>IF('Historical DATA'!AK98="","",'Historical DATA'!AK98)</f>
        <v/>
      </c>
      <c r="AD120" s="308" t="str">
        <f>IF('Historical DATA'!AL98="","",'Historical DATA'!AL98)</f>
        <v/>
      </c>
      <c r="AE120" s="309" t="str">
        <f>IF('Historical DATA'!AM98="","",'Historical DATA'!AM98)</f>
        <v/>
      </c>
      <c r="AF120" s="310" t="str">
        <f>IF('Historical DATA'!AN98="","",'Historical DATA'!AN98)</f>
        <v/>
      </c>
    </row>
    <row r="121" spans="1:32" s="296" customFormat="1">
      <c r="A121" s="312">
        <f t="shared" si="1"/>
        <v>-74</v>
      </c>
      <c r="B121" s="137" t="str">
        <f>IF('Historical DATA'!B99="","",'Historical DATA'!B99)</f>
        <v/>
      </c>
      <c r="C121" s="314"/>
      <c r="D121" s="316" t="str">
        <f>IF('Historical DATA'!O99="","",'Historical DATA'!O99)</f>
        <v/>
      </c>
      <c r="E121" s="307" t="str">
        <f>IF('Historical DATA'!P99="","",'Historical DATA'!P99)</f>
        <v/>
      </c>
      <c r="F121" s="307" t="str">
        <f>IF('Historical DATA'!Q99="","",'Historical DATA'!Q99)</f>
        <v/>
      </c>
      <c r="G121" s="308" t="str">
        <f>IF('Historical DATA'!R99="","",'Historical DATA'!R99)</f>
        <v/>
      </c>
      <c r="H121" s="309" t="str">
        <f>IF('Historical DATA'!S99="","",'Historical DATA'!S99)</f>
        <v/>
      </c>
      <c r="I121" s="1487" t="str">
        <f>IF('Historical DATA'!T99="","",'Historical DATA'!T99)</f>
        <v/>
      </c>
      <c r="J121" s="310" t="str">
        <f>IF('Historical DATA'!U99="","",'Historical DATA'!U99)</f>
        <v/>
      </c>
      <c r="K121" s="315"/>
      <c r="L121" s="305"/>
      <c r="M121" s="305"/>
      <c r="N121" s="305"/>
      <c r="O121" s="305"/>
      <c r="P121" s="305"/>
      <c r="Q121" s="305"/>
      <c r="R121" s="305"/>
      <c r="S121" s="315"/>
      <c r="T121" s="1415" t="str">
        <f>IF('Historical DATA'!AC99="","",'Historical DATA'!AC99)</f>
        <v/>
      </c>
      <c r="U121" s="307" t="str">
        <f>IF('Historical DATA'!AD99="","",'Historical DATA'!AD99)</f>
        <v/>
      </c>
      <c r="V121" s="307" t="str">
        <f>IF('Historical DATA'!AE99="","",'Historical DATA'!AE99)</f>
        <v/>
      </c>
      <c r="W121" s="308" t="str">
        <f>IF('Historical DATA'!AF99="","",'Historical DATA'!AF99)</f>
        <v/>
      </c>
      <c r="X121" s="309" t="str">
        <f>IF('Historical DATA'!AG99="","",'Historical DATA'!AG99)</f>
        <v/>
      </c>
      <c r="Y121" s="1484" t="str">
        <f>IF('Historical DATA'!AH99="","",'Historical DATA'!AH99)</f>
        <v/>
      </c>
      <c r="Z121" s="315"/>
      <c r="AA121" s="306" t="str">
        <f>IF('Historical DATA'!AI99="","",'Historical DATA'!AI99)</f>
        <v/>
      </c>
      <c r="AB121" s="307" t="str">
        <f>IF('Historical DATA'!AJ99="","",'Historical DATA'!AJ99)</f>
        <v/>
      </c>
      <c r="AC121" s="307" t="str">
        <f>IF('Historical DATA'!AK99="","",'Historical DATA'!AK99)</f>
        <v/>
      </c>
      <c r="AD121" s="308" t="str">
        <f>IF('Historical DATA'!AL99="","",'Historical DATA'!AL99)</f>
        <v/>
      </c>
      <c r="AE121" s="309" t="str">
        <f>IF('Historical DATA'!AM99="","",'Historical DATA'!AM99)</f>
        <v/>
      </c>
      <c r="AF121" s="310" t="str">
        <f>IF('Historical DATA'!AN99="","",'Historical DATA'!AN99)</f>
        <v/>
      </c>
    </row>
    <row r="122" spans="1:32" s="296" customFormat="1">
      <c r="A122" s="312">
        <f t="shared" si="1"/>
        <v>-75</v>
      </c>
      <c r="B122" s="137" t="str">
        <f>IF('Historical DATA'!B100="","",'Historical DATA'!B100)</f>
        <v/>
      </c>
      <c r="C122" s="314"/>
      <c r="D122" s="316" t="str">
        <f>IF('Historical DATA'!O100="","",'Historical DATA'!O100)</f>
        <v/>
      </c>
      <c r="E122" s="307" t="str">
        <f>IF('Historical DATA'!P100="","",'Historical DATA'!P100)</f>
        <v/>
      </c>
      <c r="F122" s="307" t="str">
        <f>IF('Historical DATA'!Q100="","",'Historical DATA'!Q100)</f>
        <v/>
      </c>
      <c r="G122" s="308" t="str">
        <f>IF('Historical DATA'!R100="","",'Historical DATA'!R100)</f>
        <v/>
      </c>
      <c r="H122" s="309" t="str">
        <f>IF('Historical DATA'!S100="","",'Historical DATA'!S100)</f>
        <v/>
      </c>
      <c r="I122" s="1487" t="str">
        <f>IF('Historical DATA'!T100="","",'Historical DATA'!T100)</f>
        <v/>
      </c>
      <c r="J122" s="310" t="str">
        <f>IF('Historical DATA'!U100="","",'Historical DATA'!U100)</f>
        <v/>
      </c>
      <c r="K122" s="315"/>
      <c r="L122" s="305"/>
      <c r="M122" s="305"/>
      <c r="N122" s="305"/>
      <c r="O122" s="305"/>
      <c r="P122" s="305"/>
      <c r="Q122" s="305"/>
      <c r="R122" s="305"/>
      <c r="S122" s="315"/>
      <c r="T122" s="1415" t="str">
        <f>IF('Historical DATA'!AC100="","",'Historical DATA'!AC100)</f>
        <v/>
      </c>
      <c r="U122" s="307" t="str">
        <f>IF('Historical DATA'!AD100="","",'Historical DATA'!AD100)</f>
        <v/>
      </c>
      <c r="V122" s="307" t="str">
        <f>IF('Historical DATA'!AE100="","",'Historical DATA'!AE100)</f>
        <v/>
      </c>
      <c r="W122" s="308" t="str">
        <f>IF('Historical DATA'!AF100="","",'Historical DATA'!AF100)</f>
        <v/>
      </c>
      <c r="X122" s="309" t="str">
        <f>IF('Historical DATA'!AG100="","",'Historical DATA'!AG100)</f>
        <v/>
      </c>
      <c r="Y122" s="1484" t="str">
        <f>IF('Historical DATA'!AH100="","",'Historical DATA'!AH100)</f>
        <v/>
      </c>
      <c r="Z122" s="315"/>
      <c r="AA122" s="306" t="str">
        <f>IF('Historical DATA'!AI100="","",'Historical DATA'!AI100)</f>
        <v/>
      </c>
      <c r="AB122" s="307" t="str">
        <f>IF('Historical DATA'!AJ100="","",'Historical DATA'!AJ100)</f>
        <v/>
      </c>
      <c r="AC122" s="307" t="str">
        <f>IF('Historical DATA'!AK100="","",'Historical DATA'!AK100)</f>
        <v/>
      </c>
      <c r="AD122" s="308" t="str">
        <f>IF('Historical DATA'!AL100="","",'Historical DATA'!AL100)</f>
        <v/>
      </c>
      <c r="AE122" s="309" t="str">
        <f>IF('Historical DATA'!AM100="","",'Historical DATA'!AM100)</f>
        <v/>
      </c>
      <c r="AF122" s="310" t="str">
        <f>IF('Historical DATA'!AN100="","",'Historical DATA'!AN100)</f>
        <v/>
      </c>
    </row>
    <row r="123" spans="1:32" s="296" customFormat="1">
      <c r="A123" s="312">
        <f t="shared" si="1"/>
        <v>-76</v>
      </c>
      <c r="B123" s="137" t="str">
        <f>IF('Historical DATA'!B101="","",'Historical DATA'!B101)</f>
        <v/>
      </c>
      <c r="C123" s="314"/>
      <c r="D123" s="316" t="str">
        <f>IF('Historical DATA'!O101="","",'Historical DATA'!O101)</f>
        <v/>
      </c>
      <c r="E123" s="307" t="str">
        <f>IF('Historical DATA'!P101="","",'Historical DATA'!P101)</f>
        <v/>
      </c>
      <c r="F123" s="307" t="str">
        <f>IF('Historical DATA'!Q101="","",'Historical DATA'!Q101)</f>
        <v/>
      </c>
      <c r="G123" s="308" t="str">
        <f>IF('Historical DATA'!R101="","",'Historical DATA'!R101)</f>
        <v/>
      </c>
      <c r="H123" s="309" t="str">
        <f>IF('Historical DATA'!S101="","",'Historical DATA'!S101)</f>
        <v/>
      </c>
      <c r="I123" s="1487" t="str">
        <f>IF('Historical DATA'!T101="","",'Historical DATA'!T101)</f>
        <v/>
      </c>
      <c r="J123" s="310" t="str">
        <f>IF('Historical DATA'!U101="","",'Historical DATA'!U101)</f>
        <v/>
      </c>
      <c r="K123" s="315"/>
      <c r="L123" s="305"/>
      <c r="M123" s="305"/>
      <c r="N123" s="305"/>
      <c r="O123" s="305"/>
      <c r="P123" s="305"/>
      <c r="Q123" s="305"/>
      <c r="R123" s="305"/>
      <c r="S123" s="315"/>
      <c r="T123" s="1415" t="str">
        <f>IF('Historical DATA'!AC101="","",'Historical DATA'!AC101)</f>
        <v/>
      </c>
      <c r="U123" s="307" t="str">
        <f>IF('Historical DATA'!AD101="","",'Historical DATA'!AD101)</f>
        <v/>
      </c>
      <c r="V123" s="307" t="str">
        <f>IF('Historical DATA'!AE101="","",'Historical DATA'!AE101)</f>
        <v/>
      </c>
      <c r="W123" s="308" t="str">
        <f>IF('Historical DATA'!AF101="","",'Historical DATA'!AF101)</f>
        <v/>
      </c>
      <c r="X123" s="309" t="str">
        <f>IF('Historical DATA'!AG101="","",'Historical DATA'!AG101)</f>
        <v/>
      </c>
      <c r="Y123" s="1484" t="str">
        <f>IF('Historical DATA'!AH101="","",'Historical DATA'!AH101)</f>
        <v/>
      </c>
      <c r="Z123" s="315"/>
      <c r="AA123" s="306" t="str">
        <f>IF('Historical DATA'!AI101="","",'Historical DATA'!AI101)</f>
        <v/>
      </c>
      <c r="AB123" s="307" t="str">
        <f>IF('Historical DATA'!AJ101="","",'Historical DATA'!AJ101)</f>
        <v/>
      </c>
      <c r="AC123" s="307" t="str">
        <f>IF('Historical DATA'!AK101="","",'Historical DATA'!AK101)</f>
        <v/>
      </c>
      <c r="AD123" s="308" t="str">
        <f>IF('Historical DATA'!AL101="","",'Historical DATA'!AL101)</f>
        <v/>
      </c>
      <c r="AE123" s="309" t="str">
        <f>IF('Historical DATA'!AM101="","",'Historical DATA'!AM101)</f>
        <v/>
      </c>
      <c r="AF123" s="310" t="str">
        <f>IF('Historical DATA'!AN101="","",'Historical DATA'!AN101)</f>
        <v/>
      </c>
    </row>
    <row r="124" spans="1:32" s="296" customFormat="1">
      <c r="A124" s="312">
        <f t="shared" si="1"/>
        <v>-77</v>
      </c>
      <c r="B124" s="137" t="str">
        <f>IF('Historical DATA'!B102="","",'Historical DATA'!B102)</f>
        <v/>
      </c>
      <c r="C124" s="314"/>
      <c r="D124" s="316" t="str">
        <f>IF('Historical DATA'!O102="","",'Historical DATA'!O102)</f>
        <v/>
      </c>
      <c r="E124" s="307" t="str">
        <f>IF('Historical DATA'!P102="","",'Historical DATA'!P102)</f>
        <v/>
      </c>
      <c r="F124" s="307" t="str">
        <f>IF('Historical DATA'!Q102="","",'Historical DATA'!Q102)</f>
        <v/>
      </c>
      <c r="G124" s="308" t="str">
        <f>IF('Historical DATA'!R102="","",'Historical DATA'!R102)</f>
        <v/>
      </c>
      <c r="H124" s="309" t="str">
        <f>IF('Historical DATA'!S102="","",'Historical DATA'!S102)</f>
        <v/>
      </c>
      <c r="I124" s="1487" t="str">
        <f>IF('Historical DATA'!T102="","",'Historical DATA'!T102)</f>
        <v/>
      </c>
      <c r="J124" s="310" t="str">
        <f>IF('Historical DATA'!U102="","",'Historical DATA'!U102)</f>
        <v/>
      </c>
      <c r="K124" s="315"/>
      <c r="L124" s="305"/>
      <c r="M124" s="305"/>
      <c r="N124" s="305"/>
      <c r="O124" s="305"/>
      <c r="P124" s="305"/>
      <c r="Q124" s="305"/>
      <c r="R124" s="305"/>
      <c r="S124" s="315"/>
      <c r="T124" s="1415" t="str">
        <f>IF('Historical DATA'!AC102="","",'Historical DATA'!AC102)</f>
        <v/>
      </c>
      <c r="U124" s="307" t="str">
        <f>IF('Historical DATA'!AD102="","",'Historical DATA'!AD102)</f>
        <v/>
      </c>
      <c r="V124" s="307" t="str">
        <f>IF('Historical DATA'!AE102="","",'Historical DATA'!AE102)</f>
        <v/>
      </c>
      <c r="W124" s="308" t="str">
        <f>IF('Historical DATA'!AF102="","",'Historical DATA'!AF102)</f>
        <v/>
      </c>
      <c r="X124" s="309" t="str">
        <f>IF('Historical DATA'!AG102="","",'Historical DATA'!AG102)</f>
        <v/>
      </c>
      <c r="Y124" s="1484" t="str">
        <f>IF('Historical DATA'!AH102="","",'Historical DATA'!AH102)</f>
        <v/>
      </c>
      <c r="Z124" s="315"/>
      <c r="AA124" s="306" t="str">
        <f>IF('Historical DATA'!AI102="","",'Historical DATA'!AI102)</f>
        <v/>
      </c>
      <c r="AB124" s="307" t="str">
        <f>IF('Historical DATA'!AJ102="","",'Historical DATA'!AJ102)</f>
        <v/>
      </c>
      <c r="AC124" s="307" t="str">
        <f>IF('Historical DATA'!AK102="","",'Historical DATA'!AK102)</f>
        <v/>
      </c>
      <c r="AD124" s="308" t="str">
        <f>IF('Historical DATA'!AL102="","",'Historical DATA'!AL102)</f>
        <v/>
      </c>
      <c r="AE124" s="309" t="str">
        <f>IF('Historical DATA'!AM102="","",'Historical DATA'!AM102)</f>
        <v/>
      </c>
      <c r="AF124" s="310" t="str">
        <f>IF('Historical DATA'!AN102="","",'Historical DATA'!AN102)</f>
        <v/>
      </c>
    </row>
    <row r="125" spans="1:32" s="296" customFormat="1">
      <c r="A125" s="312">
        <f t="shared" si="1"/>
        <v>-78</v>
      </c>
      <c r="B125" s="137" t="str">
        <f>IF('Historical DATA'!B103="","",'Historical DATA'!B103)</f>
        <v/>
      </c>
      <c r="C125" s="314"/>
      <c r="D125" s="316" t="str">
        <f>IF('Historical DATA'!O103="","",'Historical DATA'!O103)</f>
        <v/>
      </c>
      <c r="E125" s="307" t="str">
        <f>IF('Historical DATA'!P103="","",'Historical DATA'!P103)</f>
        <v/>
      </c>
      <c r="F125" s="307" t="str">
        <f>IF('Historical DATA'!Q103="","",'Historical DATA'!Q103)</f>
        <v/>
      </c>
      <c r="G125" s="308" t="str">
        <f>IF('Historical DATA'!R103="","",'Historical DATA'!R103)</f>
        <v/>
      </c>
      <c r="H125" s="309" t="str">
        <f>IF('Historical DATA'!S103="","",'Historical DATA'!S103)</f>
        <v/>
      </c>
      <c r="I125" s="1487" t="str">
        <f>IF('Historical DATA'!T103="","",'Historical DATA'!T103)</f>
        <v/>
      </c>
      <c r="J125" s="310" t="str">
        <f>IF('Historical DATA'!U103="","",'Historical DATA'!U103)</f>
        <v/>
      </c>
      <c r="K125" s="315"/>
      <c r="L125" s="305"/>
      <c r="M125" s="305"/>
      <c r="N125" s="305"/>
      <c r="O125" s="305"/>
      <c r="P125" s="305"/>
      <c r="Q125" s="305"/>
      <c r="R125" s="305"/>
      <c r="S125" s="315"/>
      <c r="T125" s="1415" t="str">
        <f>IF('Historical DATA'!AC103="","",'Historical DATA'!AC103)</f>
        <v/>
      </c>
      <c r="U125" s="307" t="str">
        <f>IF('Historical DATA'!AD103="","",'Historical DATA'!AD103)</f>
        <v/>
      </c>
      <c r="V125" s="307" t="str">
        <f>IF('Historical DATA'!AE103="","",'Historical DATA'!AE103)</f>
        <v/>
      </c>
      <c r="W125" s="308" t="str">
        <f>IF('Historical DATA'!AF103="","",'Historical DATA'!AF103)</f>
        <v/>
      </c>
      <c r="X125" s="309" t="str">
        <f>IF('Historical DATA'!AG103="","",'Historical DATA'!AG103)</f>
        <v/>
      </c>
      <c r="Y125" s="1484" t="str">
        <f>IF('Historical DATA'!AH103="","",'Historical DATA'!AH103)</f>
        <v/>
      </c>
      <c r="Z125" s="315"/>
      <c r="AA125" s="306" t="str">
        <f>IF('Historical DATA'!AI103="","",'Historical DATA'!AI103)</f>
        <v/>
      </c>
      <c r="AB125" s="307" t="str">
        <f>IF('Historical DATA'!AJ103="","",'Historical DATA'!AJ103)</f>
        <v/>
      </c>
      <c r="AC125" s="307" t="str">
        <f>IF('Historical DATA'!AK103="","",'Historical DATA'!AK103)</f>
        <v/>
      </c>
      <c r="AD125" s="308" t="str">
        <f>IF('Historical DATA'!AL103="","",'Historical DATA'!AL103)</f>
        <v/>
      </c>
      <c r="AE125" s="309" t="str">
        <f>IF('Historical DATA'!AM103="","",'Historical DATA'!AM103)</f>
        <v/>
      </c>
      <c r="AF125" s="310" t="str">
        <f>IF('Historical DATA'!AN103="","",'Historical DATA'!AN103)</f>
        <v/>
      </c>
    </row>
    <row r="126" spans="1:32" s="296" customFormat="1">
      <c r="A126" s="312">
        <f t="shared" si="1"/>
        <v>-79</v>
      </c>
      <c r="B126" s="137" t="str">
        <f>IF('Historical DATA'!B104="","",'Historical DATA'!B104)</f>
        <v/>
      </c>
      <c r="C126" s="314"/>
      <c r="D126" s="316" t="str">
        <f>IF('Historical DATA'!O104="","",'Historical DATA'!O104)</f>
        <v/>
      </c>
      <c r="E126" s="307" t="str">
        <f>IF('Historical DATA'!P104="","",'Historical DATA'!P104)</f>
        <v/>
      </c>
      <c r="F126" s="307" t="str">
        <f>IF('Historical DATA'!Q104="","",'Historical DATA'!Q104)</f>
        <v/>
      </c>
      <c r="G126" s="308" t="str">
        <f>IF('Historical DATA'!R104="","",'Historical DATA'!R104)</f>
        <v/>
      </c>
      <c r="H126" s="309" t="str">
        <f>IF('Historical DATA'!S104="","",'Historical DATA'!S104)</f>
        <v/>
      </c>
      <c r="I126" s="1487" t="str">
        <f>IF('Historical DATA'!T104="","",'Historical DATA'!T104)</f>
        <v/>
      </c>
      <c r="J126" s="310" t="str">
        <f>IF('Historical DATA'!U104="","",'Historical DATA'!U104)</f>
        <v/>
      </c>
      <c r="K126" s="315"/>
      <c r="L126" s="305"/>
      <c r="M126" s="305"/>
      <c r="N126" s="305"/>
      <c r="O126" s="305"/>
      <c r="P126" s="305"/>
      <c r="Q126" s="305"/>
      <c r="R126" s="305"/>
      <c r="S126" s="315"/>
      <c r="T126" s="1415" t="str">
        <f>IF('Historical DATA'!AC104="","",'Historical DATA'!AC104)</f>
        <v/>
      </c>
      <c r="U126" s="307" t="str">
        <f>IF('Historical DATA'!AD104="","",'Historical DATA'!AD104)</f>
        <v/>
      </c>
      <c r="V126" s="307" t="str">
        <f>IF('Historical DATA'!AE104="","",'Historical DATA'!AE104)</f>
        <v/>
      </c>
      <c r="W126" s="308" t="str">
        <f>IF('Historical DATA'!AF104="","",'Historical DATA'!AF104)</f>
        <v/>
      </c>
      <c r="X126" s="309" t="str">
        <f>IF('Historical DATA'!AG104="","",'Historical DATA'!AG104)</f>
        <v/>
      </c>
      <c r="Y126" s="1484" t="str">
        <f>IF('Historical DATA'!AH104="","",'Historical DATA'!AH104)</f>
        <v/>
      </c>
      <c r="Z126" s="315"/>
      <c r="AA126" s="306" t="str">
        <f>IF('Historical DATA'!AI104="","",'Historical DATA'!AI104)</f>
        <v/>
      </c>
      <c r="AB126" s="307" t="str">
        <f>IF('Historical DATA'!AJ104="","",'Historical DATA'!AJ104)</f>
        <v/>
      </c>
      <c r="AC126" s="307" t="str">
        <f>IF('Historical DATA'!AK104="","",'Historical DATA'!AK104)</f>
        <v/>
      </c>
      <c r="AD126" s="308" t="str">
        <f>IF('Historical DATA'!AL104="","",'Historical DATA'!AL104)</f>
        <v/>
      </c>
      <c r="AE126" s="309" t="str">
        <f>IF('Historical DATA'!AM104="","",'Historical DATA'!AM104)</f>
        <v/>
      </c>
      <c r="AF126" s="310" t="str">
        <f>IF('Historical DATA'!AN104="","",'Historical DATA'!AN104)</f>
        <v/>
      </c>
    </row>
    <row r="127" spans="1:32" s="296" customFormat="1">
      <c r="A127" s="312">
        <f t="shared" si="1"/>
        <v>-80</v>
      </c>
      <c r="B127" s="137" t="str">
        <f>IF('Historical DATA'!B105="","",'Historical DATA'!B105)</f>
        <v/>
      </c>
      <c r="C127" s="314"/>
      <c r="D127" s="316" t="str">
        <f>IF('Historical DATA'!O105="","",'Historical DATA'!O105)</f>
        <v/>
      </c>
      <c r="E127" s="307" t="str">
        <f>IF('Historical DATA'!P105="","",'Historical DATA'!P105)</f>
        <v/>
      </c>
      <c r="F127" s="307" t="str">
        <f>IF('Historical DATA'!Q105="","",'Historical DATA'!Q105)</f>
        <v/>
      </c>
      <c r="G127" s="308" t="str">
        <f>IF('Historical DATA'!R105="","",'Historical DATA'!R105)</f>
        <v/>
      </c>
      <c r="H127" s="309" t="str">
        <f>IF('Historical DATA'!S105="","",'Historical DATA'!S105)</f>
        <v/>
      </c>
      <c r="I127" s="1487" t="str">
        <f>IF('Historical DATA'!T105="","",'Historical DATA'!T105)</f>
        <v/>
      </c>
      <c r="J127" s="310" t="str">
        <f>IF('Historical DATA'!U105="","",'Historical DATA'!U105)</f>
        <v/>
      </c>
      <c r="K127" s="315"/>
      <c r="L127" s="305"/>
      <c r="M127" s="305"/>
      <c r="N127" s="305"/>
      <c r="O127" s="305"/>
      <c r="P127" s="305"/>
      <c r="Q127" s="305"/>
      <c r="R127" s="305"/>
      <c r="S127" s="315"/>
      <c r="T127" s="1415" t="str">
        <f>IF('Historical DATA'!AC105="","",'Historical DATA'!AC105)</f>
        <v/>
      </c>
      <c r="U127" s="307" t="str">
        <f>IF('Historical DATA'!AD105="","",'Historical DATA'!AD105)</f>
        <v/>
      </c>
      <c r="V127" s="307" t="str">
        <f>IF('Historical DATA'!AE105="","",'Historical DATA'!AE105)</f>
        <v/>
      </c>
      <c r="W127" s="308" t="str">
        <f>IF('Historical DATA'!AF105="","",'Historical DATA'!AF105)</f>
        <v/>
      </c>
      <c r="X127" s="309" t="str">
        <f>IF('Historical DATA'!AG105="","",'Historical DATA'!AG105)</f>
        <v/>
      </c>
      <c r="Y127" s="1484" t="str">
        <f>IF('Historical DATA'!AH105="","",'Historical DATA'!AH105)</f>
        <v/>
      </c>
      <c r="Z127" s="315"/>
      <c r="AA127" s="306" t="str">
        <f>IF('Historical DATA'!AI105="","",'Historical DATA'!AI105)</f>
        <v/>
      </c>
      <c r="AB127" s="307" t="str">
        <f>IF('Historical DATA'!AJ105="","",'Historical DATA'!AJ105)</f>
        <v/>
      </c>
      <c r="AC127" s="307" t="str">
        <f>IF('Historical DATA'!AK105="","",'Historical DATA'!AK105)</f>
        <v/>
      </c>
      <c r="AD127" s="308" t="str">
        <f>IF('Historical DATA'!AL105="","",'Historical DATA'!AL105)</f>
        <v/>
      </c>
      <c r="AE127" s="309" t="str">
        <f>IF('Historical DATA'!AM105="","",'Historical DATA'!AM105)</f>
        <v/>
      </c>
      <c r="AF127" s="310" t="str">
        <f>IF('Historical DATA'!AN105="","",'Historical DATA'!AN105)</f>
        <v/>
      </c>
    </row>
    <row r="128" spans="1:32" s="296" customFormat="1">
      <c r="A128" s="312">
        <f t="shared" si="1"/>
        <v>-81</v>
      </c>
      <c r="B128" s="137" t="str">
        <f>IF('Historical DATA'!B106="","",'Historical DATA'!B106)</f>
        <v/>
      </c>
      <c r="C128" s="314"/>
      <c r="D128" s="316" t="str">
        <f>IF('Historical DATA'!O106="","",'Historical DATA'!O106)</f>
        <v/>
      </c>
      <c r="E128" s="307" t="str">
        <f>IF('Historical DATA'!P106="","",'Historical DATA'!P106)</f>
        <v/>
      </c>
      <c r="F128" s="307" t="str">
        <f>IF('Historical DATA'!Q106="","",'Historical DATA'!Q106)</f>
        <v/>
      </c>
      <c r="G128" s="308" t="str">
        <f>IF('Historical DATA'!R106="","",'Historical DATA'!R106)</f>
        <v/>
      </c>
      <c r="H128" s="309" t="str">
        <f>IF('Historical DATA'!S106="","",'Historical DATA'!S106)</f>
        <v/>
      </c>
      <c r="I128" s="1487" t="str">
        <f>IF('Historical DATA'!T106="","",'Historical DATA'!T106)</f>
        <v/>
      </c>
      <c r="J128" s="310" t="str">
        <f>IF('Historical DATA'!U106="","",'Historical DATA'!U106)</f>
        <v/>
      </c>
      <c r="K128" s="315"/>
      <c r="L128" s="305"/>
      <c r="M128" s="305"/>
      <c r="N128" s="305"/>
      <c r="O128" s="305"/>
      <c r="P128" s="305"/>
      <c r="Q128" s="305"/>
      <c r="R128" s="305"/>
      <c r="S128" s="315"/>
      <c r="T128" s="1415" t="str">
        <f>IF('Historical DATA'!AC106="","",'Historical DATA'!AC106)</f>
        <v/>
      </c>
      <c r="U128" s="307" t="str">
        <f>IF('Historical DATA'!AD106="","",'Historical DATA'!AD106)</f>
        <v/>
      </c>
      <c r="V128" s="307" t="str">
        <f>IF('Historical DATA'!AE106="","",'Historical DATA'!AE106)</f>
        <v/>
      </c>
      <c r="W128" s="308" t="str">
        <f>IF('Historical DATA'!AF106="","",'Historical DATA'!AF106)</f>
        <v/>
      </c>
      <c r="X128" s="309" t="str">
        <f>IF('Historical DATA'!AG106="","",'Historical DATA'!AG106)</f>
        <v/>
      </c>
      <c r="Y128" s="1484" t="str">
        <f>IF('Historical DATA'!AH106="","",'Historical DATA'!AH106)</f>
        <v/>
      </c>
      <c r="Z128" s="315"/>
      <c r="AA128" s="306" t="str">
        <f>IF('Historical DATA'!AI106="","",'Historical DATA'!AI106)</f>
        <v/>
      </c>
      <c r="AB128" s="307" t="str">
        <f>IF('Historical DATA'!AJ106="","",'Historical DATA'!AJ106)</f>
        <v/>
      </c>
      <c r="AC128" s="307" t="str">
        <f>IF('Historical DATA'!AK106="","",'Historical DATA'!AK106)</f>
        <v/>
      </c>
      <c r="AD128" s="308" t="str">
        <f>IF('Historical DATA'!AL106="","",'Historical DATA'!AL106)</f>
        <v/>
      </c>
      <c r="AE128" s="309" t="str">
        <f>IF('Historical DATA'!AM106="","",'Historical DATA'!AM106)</f>
        <v/>
      </c>
      <c r="AF128" s="310" t="str">
        <f>IF('Historical DATA'!AN106="","",'Historical DATA'!AN106)</f>
        <v/>
      </c>
    </row>
    <row r="129" spans="1:32" s="296" customFormat="1">
      <c r="A129" s="312">
        <f t="shared" si="1"/>
        <v>-82</v>
      </c>
      <c r="B129" s="137" t="str">
        <f>IF('Historical DATA'!B107="","",'Historical DATA'!B107)</f>
        <v/>
      </c>
      <c r="C129" s="314"/>
      <c r="D129" s="316" t="str">
        <f>IF('Historical DATA'!O107="","",'Historical DATA'!O107)</f>
        <v/>
      </c>
      <c r="E129" s="307" t="str">
        <f>IF('Historical DATA'!P107="","",'Historical DATA'!P107)</f>
        <v/>
      </c>
      <c r="F129" s="307" t="str">
        <f>IF('Historical DATA'!Q107="","",'Historical DATA'!Q107)</f>
        <v/>
      </c>
      <c r="G129" s="308" t="str">
        <f>IF('Historical DATA'!R107="","",'Historical DATA'!R107)</f>
        <v/>
      </c>
      <c r="H129" s="309" t="str">
        <f>IF('Historical DATA'!S107="","",'Historical DATA'!S107)</f>
        <v/>
      </c>
      <c r="I129" s="1487" t="str">
        <f>IF('Historical DATA'!T107="","",'Historical DATA'!T107)</f>
        <v/>
      </c>
      <c r="J129" s="310" t="str">
        <f>IF('Historical DATA'!U107="","",'Historical DATA'!U107)</f>
        <v/>
      </c>
      <c r="K129" s="315"/>
      <c r="L129" s="305"/>
      <c r="M129" s="305"/>
      <c r="N129" s="305"/>
      <c r="O129" s="305"/>
      <c r="P129" s="305"/>
      <c r="Q129" s="305"/>
      <c r="R129" s="305"/>
      <c r="S129" s="315"/>
      <c r="T129" s="1415" t="str">
        <f>IF('Historical DATA'!AC107="","",'Historical DATA'!AC107)</f>
        <v/>
      </c>
      <c r="U129" s="307" t="str">
        <f>IF('Historical DATA'!AD107="","",'Historical DATA'!AD107)</f>
        <v/>
      </c>
      <c r="V129" s="307" t="str">
        <f>IF('Historical DATA'!AE107="","",'Historical DATA'!AE107)</f>
        <v/>
      </c>
      <c r="W129" s="308" t="str">
        <f>IF('Historical DATA'!AF107="","",'Historical DATA'!AF107)</f>
        <v/>
      </c>
      <c r="X129" s="309" t="str">
        <f>IF('Historical DATA'!AG107="","",'Historical DATA'!AG107)</f>
        <v/>
      </c>
      <c r="Y129" s="1484" t="str">
        <f>IF('Historical DATA'!AH107="","",'Historical DATA'!AH107)</f>
        <v/>
      </c>
      <c r="Z129" s="315"/>
      <c r="AA129" s="306" t="str">
        <f>IF('Historical DATA'!AI107="","",'Historical DATA'!AI107)</f>
        <v/>
      </c>
      <c r="AB129" s="307" t="str">
        <f>IF('Historical DATA'!AJ107="","",'Historical DATA'!AJ107)</f>
        <v/>
      </c>
      <c r="AC129" s="307" t="str">
        <f>IF('Historical DATA'!AK107="","",'Historical DATA'!AK107)</f>
        <v/>
      </c>
      <c r="AD129" s="308" t="str">
        <f>IF('Historical DATA'!AL107="","",'Historical DATA'!AL107)</f>
        <v/>
      </c>
      <c r="AE129" s="309" t="str">
        <f>IF('Historical DATA'!AM107="","",'Historical DATA'!AM107)</f>
        <v/>
      </c>
      <c r="AF129" s="310" t="str">
        <f>IF('Historical DATA'!AN107="","",'Historical DATA'!AN107)</f>
        <v/>
      </c>
    </row>
    <row r="130" spans="1:32" s="296" customFormat="1">
      <c r="A130" s="312">
        <f t="shared" si="1"/>
        <v>-83</v>
      </c>
      <c r="B130" s="137" t="str">
        <f>IF('Historical DATA'!B108="","",'Historical DATA'!B108)</f>
        <v/>
      </c>
      <c r="C130" s="314"/>
      <c r="D130" s="316" t="str">
        <f>IF('Historical DATA'!O108="","",'Historical DATA'!O108)</f>
        <v/>
      </c>
      <c r="E130" s="307" t="str">
        <f>IF('Historical DATA'!P108="","",'Historical DATA'!P108)</f>
        <v/>
      </c>
      <c r="F130" s="307" t="str">
        <f>IF('Historical DATA'!Q108="","",'Historical DATA'!Q108)</f>
        <v/>
      </c>
      <c r="G130" s="308" t="str">
        <f>IF('Historical DATA'!R108="","",'Historical DATA'!R108)</f>
        <v/>
      </c>
      <c r="H130" s="309" t="str">
        <f>IF('Historical DATA'!S108="","",'Historical DATA'!S108)</f>
        <v/>
      </c>
      <c r="I130" s="1487" t="str">
        <f>IF('Historical DATA'!T108="","",'Historical DATA'!T108)</f>
        <v/>
      </c>
      <c r="J130" s="310" t="str">
        <f>IF('Historical DATA'!U108="","",'Historical DATA'!U108)</f>
        <v/>
      </c>
      <c r="K130" s="315"/>
      <c r="L130" s="305"/>
      <c r="M130" s="305"/>
      <c r="N130" s="305"/>
      <c r="O130" s="305"/>
      <c r="P130" s="305"/>
      <c r="Q130" s="305"/>
      <c r="R130" s="305"/>
      <c r="S130" s="315"/>
      <c r="T130" s="1415" t="str">
        <f>IF('Historical DATA'!AC108="","",'Historical DATA'!AC108)</f>
        <v/>
      </c>
      <c r="U130" s="307" t="str">
        <f>IF('Historical DATA'!AD108="","",'Historical DATA'!AD108)</f>
        <v/>
      </c>
      <c r="V130" s="307" t="str">
        <f>IF('Historical DATA'!AE108="","",'Historical DATA'!AE108)</f>
        <v/>
      </c>
      <c r="W130" s="308" t="str">
        <f>IF('Historical DATA'!AF108="","",'Historical DATA'!AF108)</f>
        <v/>
      </c>
      <c r="X130" s="309" t="str">
        <f>IF('Historical DATA'!AG108="","",'Historical DATA'!AG108)</f>
        <v/>
      </c>
      <c r="Y130" s="1484" t="str">
        <f>IF('Historical DATA'!AH108="","",'Historical DATA'!AH108)</f>
        <v/>
      </c>
      <c r="Z130" s="315"/>
      <c r="AA130" s="306" t="str">
        <f>IF('Historical DATA'!AI108="","",'Historical DATA'!AI108)</f>
        <v/>
      </c>
      <c r="AB130" s="307" t="str">
        <f>IF('Historical DATA'!AJ108="","",'Historical DATA'!AJ108)</f>
        <v/>
      </c>
      <c r="AC130" s="307" t="str">
        <f>IF('Historical DATA'!AK108="","",'Historical DATA'!AK108)</f>
        <v/>
      </c>
      <c r="AD130" s="308" t="str">
        <f>IF('Historical DATA'!AL108="","",'Historical DATA'!AL108)</f>
        <v/>
      </c>
      <c r="AE130" s="309" t="str">
        <f>IF('Historical DATA'!AM108="","",'Historical DATA'!AM108)</f>
        <v/>
      </c>
      <c r="AF130" s="310" t="str">
        <f>IF('Historical DATA'!AN108="","",'Historical DATA'!AN108)</f>
        <v/>
      </c>
    </row>
    <row r="131" spans="1:32" s="296" customFormat="1">
      <c r="A131" s="312">
        <f t="shared" si="1"/>
        <v>-84</v>
      </c>
      <c r="B131" s="137" t="str">
        <f>IF('Historical DATA'!B109="","",'Historical DATA'!B109)</f>
        <v/>
      </c>
      <c r="C131" s="314"/>
      <c r="D131" s="316" t="str">
        <f>IF('Historical DATA'!O109="","",'Historical DATA'!O109)</f>
        <v/>
      </c>
      <c r="E131" s="307" t="str">
        <f>IF('Historical DATA'!P109="","",'Historical DATA'!P109)</f>
        <v/>
      </c>
      <c r="F131" s="307" t="str">
        <f>IF('Historical DATA'!Q109="","",'Historical DATA'!Q109)</f>
        <v/>
      </c>
      <c r="G131" s="308" t="str">
        <f>IF('Historical DATA'!R109="","",'Historical DATA'!R109)</f>
        <v/>
      </c>
      <c r="H131" s="309" t="str">
        <f>IF('Historical DATA'!S109="","",'Historical DATA'!S109)</f>
        <v/>
      </c>
      <c r="I131" s="1487" t="str">
        <f>IF('Historical DATA'!T109="","",'Historical DATA'!T109)</f>
        <v/>
      </c>
      <c r="J131" s="310" t="str">
        <f>IF('Historical DATA'!U109="","",'Historical DATA'!U109)</f>
        <v/>
      </c>
      <c r="K131" s="315"/>
      <c r="L131" s="305"/>
      <c r="M131" s="305"/>
      <c r="N131" s="305"/>
      <c r="O131" s="305"/>
      <c r="P131" s="305"/>
      <c r="Q131" s="305"/>
      <c r="R131" s="305"/>
      <c r="S131" s="315"/>
      <c r="T131" s="1415" t="str">
        <f>IF('Historical DATA'!AC109="","",'Historical DATA'!AC109)</f>
        <v/>
      </c>
      <c r="U131" s="307" t="str">
        <f>IF('Historical DATA'!AD109="","",'Historical DATA'!AD109)</f>
        <v/>
      </c>
      <c r="V131" s="307" t="str">
        <f>IF('Historical DATA'!AE109="","",'Historical DATA'!AE109)</f>
        <v/>
      </c>
      <c r="W131" s="308" t="str">
        <f>IF('Historical DATA'!AF109="","",'Historical DATA'!AF109)</f>
        <v/>
      </c>
      <c r="X131" s="309" t="str">
        <f>IF('Historical DATA'!AG109="","",'Historical DATA'!AG109)</f>
        <v/>
      </c>
      <c r="Y131" s="1484" t="str">
        <f>IF('Historical DATA'!AH109="","",'Historical DATA'!AH109)</f>
        <v/>
      </c>
      <c r="Z131" s="315"/>
      <c r="AA131" s="306" t="str">
        <f>IF('Historical DATA'!AI109="","",'Historical DATA'!AI109)</f>
        <v/>
      </c>
      <c r="AB131" s="307" t="str">
        <f>IF('Historical DATA'!AJ109="","",'Historical DATA'!AJ109)</f>
        <v/>
      </c>
      <c r="AC131" s="307" t="str">
        <f>IF('Historical DATA'!AK109="","",'Historical DATA'!AK109)</f>
        <v/>
      </c>
      <c r="AD131" s="308" t="str">
        <f>IF('Historical DATA'!AL109="","",'Historical DATA'!AL109)</f>
        <v/>
      </c>
      <c r="AE131" s="309" t="str">
        <f>IF('Historical DATA'!AM109="","",'Historical DATA'!AM109)</f>
        <v/>
      </c>
      <c r="AF131" s="310" t="str">
        <f>IF('Historical DATA'!AN109="","",'Historical DATA'!AN109)</f>
        <v/>
      </c>
    </row>
    <row r="132" spans="1:32" s="296" customFormat="1">
      <c r="A132" s="312">
        <f t="shared" si="1"/>
        <v>-85</v>
      </c>
      <c r="B132" s="137" t="str">
        <f>IF('Historical DATA'!B110="","",'Historical DATA'!B110)</f>
        <v/>
      </c>
      <c r="C132" s="314"/>
      <c r="D132" s="316" t="str">
        <f>IF('Historical DATA'!O110="","",'Historical DATA'!O110)</f>
        <v/>
      </c>
      <c r="E132" s="307" t="str">
        <f>IF('Historical DATA'!P110="","",'Historical DATA'!P110)</f>
        <v/>
      </c>
      <c r="F132" s="307" t="str">
        <f>IF('Historical DATA'!Q110="","",'Historical DATA'!Q110)</f>
        <v/>
      </c>
      <c r="G132" s="308" t="str">
        <f>IF('Historical DATA'!R110="","",'Historical DATA'!R110)</f>
        <v/>
      </c>
      <c r="H132" s="309" t="str">
        <f>IF('Historical DATA'!S110="","",'Historical DATA'!S110)</f>
        <v/>
      </c>
      <c r="I132" s="1487" t="str">
        <f>IF('Historical DATA'!T110="","",'Historical DATA'!T110)</f>
        <v/>
      </c>
      <c r="J132" s="310" t="str">
        <f>IF('Historical DATA'!U110="","",'Historical DATA'!U110)</f>
        <v/>
      </c>
      <c r="K132" s="315"/>
      <c r="L132" s="305"/>
      <c r="M132" s="305"/>
      <c r="N132" s="305"/>
      <c r="O132" s="305"/>
      <c r="P132" s="305"/>
      <c r="Q132" s="305"/>
      <c r="R132" s="305"/>
      <c r="S132" s="315"/>
      <c r="T132" s="1415" t="str">
        <f>IF('Historical DATA'!AC110="","",'Historical DATA'!AC110)</f>
        <v/>
      </c>
      <c r="U132" s="307" t="str">
        <f>IF('Historical DATA'!AD110="","",'Historical DATA'!AD110)</f>
        <v/>
      </c>
      <c r="V132" s="307" t="str">
        <f>IF('Historical DATA'!AE110="","",'Historical DATA'!AE110)</f>
        <v/>
      </c>
      <c r="W132" s="308" t="str">
        <f>IF('Historical DATA'!AF110="","",'Historical DATA'!AF110)</f>
        <v/>
      </c>
      <c r="X132" s="309" t="str">
        <f>IF('Historical DATA'!AG110="","",'Historical DATA'!AG110)</f>
        <v/>
      </c>
      <c r="Y132" s="1484" t="str">
        <f>IF('Historical DATA'!AH110="","",'Historical DATA'!AH110)</f>
        <v/>
      </c>
      <c r="Z132" s="315"/>
      <c r="AA132" s="306" t="str">
        <f>IF('Historical DATA'!AI110="","",'Historical DATA'!AI110)</f>
        <v/>
      </c>
      <c r="AB132" s="307" t="str">
        <f>IF('Historical DATA'!AJ110="","",'Historical DATA'!AJ110)</f>
        <v/>
      </c>
      <c r="AC132" s="307" t="str">
        <f>IF('Historical DATA'!AK110="","",'Historical DATA'!AK110)</f>
        <v/>
      </c>
      <c r="AD132" s="308" t="str">
        <f>IF('Historical DATA'!AL110="","",'Historical DATA'!AL110)</f>
        <v/>
      </c>
      <c r="AE132" s="309" t="str">
        <f>IF('Historical DATA'!AM110="","",'Historical DATA'!AM110)</f>
        <v/>
      </c>
      <c r="AF132" s="310" t="str">
        <f>IF('Historical DATA'!AN110="","",'Historical DATA'!AN110)</f>
        <v/>
      </c>
    </row>
    <row r="133" spans="1:32" s="296" customFormat="1">
      <c r="A133" s="312">
        <f t="shared" si="1"/>
        <v>-86</v>
      </c>
      <c r="B133" s="137" t="str">
        <f>IF('Historical DATA'!B111="","",'Historical DATA'!B111)</f>
        <v/>
      </c>
      <c r="C133" s="314"/>
      <c r="D133" s="316" t="str">
        <f>IF('Historical DATA'!O111="","",'Historical DATA'!O111)</f>
        <v/>
      </c>
      <c r="E133" s="307" t="str">
        <f>IF('Historical DATA'!P111="","",'Historical DATA'!P111)</f>
        <v/>
      </c>
      <c r="F133" s="307" t="str">
        <f>IF('Historical DATA'!Q111="","",'Historical DATA'!Q111)</f>
        <v/>
      </c>
      <c r="G133" s="308" t="str">
        <f>IF('Historical DATA'!R111="","",'Historical DATA'!R111)</f>
        <v/>
      </c>
      <c r="H133" s="309" t="str">
        <f>IF('Historical DATA'!S111="","",'Historical DATA'!S111)</f>
        <v/>
      </c>
      <c r="I133" s="1487" t="str">
        <f>IF('Historical DATA'!T111="","",'Historical DATA'!T111)</f>
        <v/>
      </c>
      <c r="J133" s="310" t="str">
        <f>IF('Historical DATA'!U111="","",'Historical DATA'!U111)</f>
        <v/>
      </c>
      <c r="K133" s="315"/>
      <c r="L133" s="305"/>
      <c r="M133" s="305"/>
      <c r="N133" s="305"/>
      <c r="O133" s="305"/>
      <c r="P133" s="305"/>
      <c r="Q133" s="305"/>
      <c r="R133" s="305"/>
      <c r="S133" s="315"/>
      <c r="T133" s="1415" t="str">
        <f>IF('Historical DATA'!AC111="","",'Historical DATA'!AC111)</f>
        <v/>
      </c>
      <c r="U133" s="307" t="str">
        <f>IF('Historical DATA'!AD111="","",'Historical DATA'!AD111)</f>
        <v/>
      </c>
      <c r="V133" s="307" t="str">
        <f>IF('Historical DATA'!AE111="","",'Historical DATA'!AE111)</f>
        <v/>
      </c>
      <c r="W133" s="308" t="str">
        <f>IF('Historical DATA'!AF111="","",'Historical DATA'!AF111)</f>
        <v/>
      </c>
      <c r="X133" s="309" t="str">
        <f>IF('Historical DATA'!AG111="","",'Historical DATA'!AG111)</f>
        <v/>
      </c>
      <c r="Y133" s="1484" t="str">
        <f>IF('Historical DATA'!AH111="","",'Historical DATA'!AH111)</f>
        <v/>
      </c>
      <c r="Z133" s="315"/>
      <c r="AA133" s="306" t="str">
        <f>IF('Historical DATA'!AI111="","",'Historical DATA'!AI111)</f>
        <v/>
      </c>
      <c r="AB133" s="307" t="str">
        <f>IF('Historical DATA'!AJ111="","",'Historical DATA'!AJ111)</f>
        <v/>
      </c>
      <c r="AC133" s="307" t="str">
        <f>IF('Historical DATA'!AK111="","",'Historical DATA'!AK111)</f>
        <v/>
      </c>
      <c r="AD133" s="308" t="str">
        <f>IF('Historical DATA'!AL111="","",'Historical DATA'!AL111)</f>
        <v/>
      </c>
      <c r="AE133" s="309" t="str">
        <f>IF('Historical DATA'!AM111="","",'Historical DATA'!AM111)</f>
        <v/>
      </c>
      <c r="AF133" s="310" t="str">
        <f>IF('Historical DATA'!AN111="","",'Historical DATA'!AN111)</f>
        <v/>
      </c>
    </row>
    <row r="134" spans="1:32" s="296" customFormat="1">
      <c r="A134" s="312">
        <f t="shared" si="1"/>
        <v>-87</v>
      </c>
      <c r="B134" s="137" t="str">
        <f>IF('Historical DATA'!B112="","",'Historical DATA'!B112)</f>
        <v/>
      </c>
      <c r="C134" s="314"/>
      <c r="D134" s="316" t="str">
        <f>IF('Historical DATA'!O112="","",'Historical DATA'!O112)</f>
        <v/>
      </c>
      <c r="E134" s="307" t="str">
        <f>IF('Historical DATA'!P112="","",'Historical DATA'!P112)</f>
        <v/>
      </c>
      <c r="F134" s="307" t="str">
        <f>IF('Historical DATA'!Q112="","",'Historical DATA'!Q112)</f>
        <v/>
      </c>
      <c r="G134" s="308" t="str">
        <f>IF('Historical DATA'!R112="","",'Historical DATA'!R112)</f>
        <v/>
      </c>
      <c r="H134" s="309" t="str">
        <f>IF('Historical DATA'!S112="","",'Historical DATA'!S112)</f>
        <v/>
      </c>
      <c r="I134" s="1487" t="str">
        <f>IF('Historical DATA'!T112="","",'Historical DATA'!T112)</f>
        <v/>
      </c>
      <c r="J134" s="310" t="str">
        <f>IF('Historical DATA'!U112="","",'Historical DATA'!U112)</f>
        <v/>
      </c>
      <c r="K134" s="315"/>
      <c r="L134" s="305"/>
      <c r="M134" s="305"/>
      <c r="N134" s="305"/>
      <c r="O134" s="305"/>
      <c r="P134" s="305"/>
      <c r="Q134" s="305"/>
      <c r="R134" s="305"/>
      <c r="S134" s="315"/>
      <c r="T134" s="1415" t="str">
        <f>IF('Historical DATA'!AC112="","",'Historical DATA'!AC112)</f>
        <v/>
      </c>
      <c r="U134" s="307" t="str">
        <f>IF('Historical DATA'!AD112="","",'Historical DATA'!AD112)</f>
        <v/>
      </c>
      <c r="V134" s="307" t="str">
        <f>IF('Historical DATA'!AE112="","",'Historical DATA'!AE112)</f>
        <v/>
      </c>
      <c r="W134" s="308" t="str">
        <f>IF('Historical DATA'!AF112="","",'Historical DATA'!AF112)</f>
        <v/>
      </c>
      <c r="X134" s="309" t="str">
        <f>IF('Historical DATA'!AG112="","",'Historical DATA'!AG112)</f>
        <v/>
      </c>
      <c r="Y134" s="1484" t="str">
        <f>IF('Historical DATA'!AH112="","",'Historical DATA'!AH112)</f>
        <v/>
      </c>
      <c r="Z134" s="315"/>
      <c r="AA134" s="306" t="str">
        <f>IF('Historical DATA'!AI112="","",'Historical DATA'!AI112)</f>
        <v/>
      </c>
      <c r="AB134" s="307" t="str">
        <f>IF('Historical DATA'!AJ112="","",'Historical DATA'!AJ112)</f>
        <v/>
      </c>
      <c r="AC134" s="307" t="str">
        <f>IF('Historical DATA'!AK112="","",'Historical DATA'!AK112)</f>
        <v/>
      </c>
      <c r="AD134" s="308" t="str">
        <f>IF('Historical DATA'!AL112="","",'Historical DATA'!AL112)</f>
        <v/>
      </c>
      <c r="AE134" s="309" t="str">
        <f>IF('Historical DATA'!AM112="","",'Historical DATA'!AM112)</f>
        <v/>
      </c>
      <c r="AF134" s="310" t="str">
        <f>IF('Historical DATA'!AN112="","",'Historical DATA'!AN112)</f>
        <v/>
      </c>
    </row>
    <row r="135" spans="1:32" s="296" customFormat="1">
      <c r="A135" s="312">
        <f t="shared" si="1"/>
        <v>-88</v>
      </c>
      <c r="B135" s="137" t="str">
        <f>IF('Historical DATA'!B113="","",'Historical DATA'!B113)</f>
        <v/>
      </c>
      <c r="C135" s="314"/>
      <c r="D135" s="316" t="str">
        <f>IF('Historical DATA'!O113="","",'Historical DATA'!O113)</f>
        <v/>
      </c>
      <c r="E135" s="307" t="str">
        <f>IF('Historical DATA'!P113="","",'Historical DATA'!P113)</f>
        <v/>
      </c>
      <c r="F135" s="307" t="str">
        <f>IF('Historical DATA'!Q113="","",'Historical DATA'!Q113)</f>
        <v/>
      </c>
      <c r="G135" s="308" t="str">
        <f>IF('Historical DATA'!R113="","",'Historical DATA'!R113)</f>
        <v/>
      </c>
      <c r="H135" s="309" t="str">
        <f>IF('Historical DATA'!S113="","",'Historical DATA'!S113)</f>
        <v/>
      </c>
      <c r="I135" s="1487" t="str">
        <f>IF('Historical DATA'!T113="","",'Historical DATA'!T113)</f>
        <v/>
      </c>
      <c r="J135" s="310" t="str">
        <f>IF('Historical DATA'!U113="","",'Historical DATA'!U113)</f>
        <v/>
      </c>
      <c r="K135" s="315"/>
      <c r="L135" s="305"/>
      <c r="M135" s="305"/>
      <c r="N135" s="305"/>
      <c r="O135" s="305"/>
      <c r="P135" s="305"/>
      <c r="Q135" s="305"/>
      <c r="R135" s="305"/>
      <c r="S135" s="315"/>
      <c r="T135" s="1415" t="str">
        <f>IF('Historical DATA'!AC113="","",'Historical DATA'!AC113)</f>
        <v/>
      </c>
      <c r="U135" s="307" t="str">
        <f>IF('Historical DATA'!AD113="","",'Historical DATA'!AD113)</f>
        <v/>
      </c>
      <c r="V135" s="307" t="str">
        <f>IF('Historical DATA'!AE113="","",'Historical DATA'!AE113)</f>
        <v/>
      </c>
      <c r="W135" s="308" t="str">
        <f>IF('Historical DATA'!AF113="","",'Historical DATA'!AF113)</f>
        <v/>
      </c>
      <c r="X135" s="309" t="str">
        <f>IF('Historical DATA'!AG113="","",'Historical DATA'!AG113)</f>
        <v/>
      </c>
      <c r="Y135" s="1484" t="str">
        <f>IF('Historical DATA'!AH113="","",'Historical DATA'!AH113)</f>
        <v/>
      </c>
      <c r="Z135" s="315"/>
      <c r="AA135" s="306" t="str">
        <f>IF('Historical DATA'!AI113="","",'Historical DATA'!AI113)</f>
        <v/>
      </c>
      <c r="AB135" s="307" t="str">
        <f>IF('Historical DATA'!AJ113="","",'Historical DATA'!AJ113)</f>
        <v/>
      </c>
      <c r="AC135" s="307" t="str">
        <f>IF('Historical DATA'!AK113="","",'Historical DATA'!AK113)</f>
        <v/>
      </c>
      <c r="AD135" s="308" t="str">
        <f>IF('Historical DATA'!AL113="","",'Historical DATA'!AL113)</f>
        <v/>
      </c>
      <c r="AE135" s="309" t="str">
        <f>IF('Historical DATA'!AM113="","",'Historical DATA'!AM113)</f>
        <v/>
      </c>
      <c r="AF135" s="310" t="str">
        <f>IF('Historical DATA'!AN113="","",'Historical DATA'!AN113)</f>
        <v/>
      </c>
    </row>
    <row r="136" spans="1:32" s="296" customFormat="1">
      <c r="A136" s="312">
        <f t="shared" si="1"/>
        <v>-89</v>
      </c>
      <c r="B136" s="137" t="str">
        <f>IF('Historical DATA'!B114="","",'Historical DATA'!B114)</f>
        <v/>
      </c>
      <c r="C136" s="314"/>
      <c r="D136" s="316" t="str">
        <f>IF('Historical DATA'!O114="","",'Historical DATA'!O114)</f>
        <v/>
      </c>
      <c r="E136" s="307" t="str">
        <f>IF('Historical DATA'!P114="","",'Historical DATA'!P114)</f>
        <v/>
      </c>
      <c r="F136" s="307" t="str">
        <f>IF('Historical DATA'!Q114="","",'Historical DATA'!Q114)</f>
        <v/>
      </c>
      <c r="G136" s="308" t="str">
        <f>IF('Historical DATA'!R114="","",'Historical DATA'!R114)</f>
        <v/>
      </c>
      <c r="H136" s="309" t="str">
        <f>IF('Historical DATA'!S114="","",'Historical DATA'!S114)</f>
        <v/>
      </c>
      <c r="I136" s="1487" t="str">
        <f>IF('Historical DATA'!T114="","",'Historical DATA'!T114)</f>
        <v/>
      </c>
      <c r="J136" s="310" t="str">
        <f>IF('Historical DATA'!U114="","",'Historical DATA'!U114)</f>
        <v/>
      </c>
      <c r="K136" s="315"/>
      <c r="L136" s="305"/>
      <c r="M136" s="305"/>
      <c r="N136" s="305"/>
      <c r="O136" s="305"/>
      <c r="P136" s="305"/>
      <c r="Q136" s="305"/>
      <c r="R136" s="305"/>
      <c r="S136" s="315"/>
      <c r="T136" s="1415" t="str">
        <f>IF('Historical DATA'!AC114="","",'Historical DATA'!AC114)</f>
        <v/>
      </c>
      <c r="U136" s="307" t="str">
        <f>IF('Historical DATA'!AD114="","",'Historical DATA'!AD114)</f>
        <v/>
      </c>
      <c r="V136" s="307" t="str">
        <f>IF('Historical DATA'!AE114="","",'Historical DATA'!AE114)</f>
        <v/>
      </c>
      <c r="W136" s="308" t="str">
        <f>IF('Historical DATA'!AF114="","",'Historical DATA'!AF114)</f>
        <v/>
      </c>
      <c r="X136" s="309" t="str">
        <f>IF('Historical DATA'!AG114="","",'Historical DATA'!AG114)</f>
        <v/>
      </c>
      <c r="Y136" s="1484" t="str">
        <f>IF('Historical DATA'!AH114="","",'Historical DATA'!AH114)</f>
        <v/>
      </c>
      <c r="Z136" s="315"/>
      <c r="AA136" s="306" t="str">
        <f>IF('Historical DATA'!AI114="","",'Historical DATA'!AI114)</f>
        <v/>
      </c>
      <c r="AB136" s="307" t="str">
        <f>IF('Historical DATA'!AJ114="","",'Historical DATA'!AJ114)</f>
        <v/>
      </c>
      <c r="AC136" s="307" t="str">
        <f>IF('Historical DATA'!AK114="","",'Historical DATA'!AK114)</f>
        <v/>
      </c>
      <c r="AD136" s="308" t="str">
        <f>IF('Historical DATA'!AL114="","",'Historical DATA'!AL114)</f>
        <v/>
      </c>
      <c r="AE136" s="309" t="str">
        <f>IF('Historical DATA'!AM114="","",'Historical DATA'!AM114)</f>
        <v/>
      </c>
      <c r="AF136" s="310" t="str">
        <f>IF('Historical DATA'!AN114="","",'Historical DATA'!AN114)</f>
        <v/>
      </c>
    </row>
    <row r="137" spans="1:32" s="296" customFormat="1">
      <c r="A137" s="312">
        <f t="shared" si="1"/>
        <v>-90</v>
      </c>
      <c r="B137" s="137" t="str">
        <f>IF('Historical DATA'!B115="","",'Historical DATA'!B115)</f>
        <v/>
      </c>
      <c r="C137" s="314"/>
      <c r="D137" s="316" t="str">
        <f>IF('Historical DATA'!O115="","",'Historical DATA'!O115)</f>
        <v/>
      </c>
      <c r="E137" s="307" t="str">
        <f>IF('Historical DATA'!P115="","",'Historical DATA'!P115)</f>
        <v/>
      </c>
      <c r="F137" s="307" t="str">
        <f>IF('Historical DATA'!Q115="","",'Historical DATA'!Q115)</f>
        <v/>
      </c>
      <c r="G137" s="308" t="str">
        <f>IF('Historical DATA'!R115="","",'Historical DATA'!R115)</f>
        <v/>
      </c>
      <c r="H137" s="309" t="str">
        <f>IF('Historical DATA'!S115="","",'Historical DATA'!S115)</f>
        <v/>
      </c>
      <c r="I137" s="1487" t="str">
        <f>IF('Historical DATA'!T115="","",'Historical DATA'!T115)</f>
        <v/>
      </c>
      <c r="J137" s="310" t="str">
        <f>IF('Historical DATA'!U115="","",'Historical DATA'!U115)</f>
        <v/>
      </c>
      <c r="K137" s="315"/>
      <c r="L137" s="305"/>
      <c r="M137" s="305"/>
      <c r="N137" s="305"/>
      <c r="O137" s="305"/>
      <c r="P137" s="305"/>
      <c r="Q137" s="305"/>
      <c r="R137" s="305"/>
      <c r="S137" s="315"/>
      <c r="T137" s="1415" t="str">
        <f>IF('Historical DATA'!AC115="","",'Historical DATA'!AC115)</f>
        <v/>
      </c>
      <c r="U137" s="307" t="str">
        <f>IF('Historical DATA'!AD115="","",'Historical DATA'!AD115)</f>
        <v/>
      </c>
      <c r="V137" s="307" t="str">
        <f>IF('Historical DATA'!AE115="","",'Historical DATA'!AE115)</f>
        <v/>
      </c>
      <c r="W137" s="308" t="str">
        <f>IF('Historical DATA'!AF115="","",'Historical DATA'!AF115)</f>
        <v/>
      </c>
      <c r="X137" s="309" t="str">
        <f>IF('Historical DATA'!AG115="","",'Historical DATA'!AG115)</f>
        <v/>
      </c>
      <c r="Y137" s="1484" t="str">
        <f>IF('Historical DATA'!AH115="","",'Historical DATA'!AH115)</f>
        <v/>
      </c>
      <c r="Z137" s="315"/>
      <c r="AA137" s="306" t="str">
        <f>IF('Historical DATA'!AI115="","",'Historical DATA'!AI115)</f>
        <v/>
      </c>
      <c r="AB137" s="307" t="str">
        <f>IF('Historical DATA'!AJ115="","",'Historical DATA'!AJ115)</f>
        <v/>
      </c>
      <c r="AC137" s="307" t="str">
        <f>IF('Historical DATA'!AK115="","",'Historical DATA'!AK115)</f>
        <v/>
      </c>
      <c r="AD137" s="308" t="str">
        <f>IF('Historical DATA'!AL115="","",'Historical DATA'!AL115)</f>
        <v/>
      </c>
      <c r="AE137" s="309" t="str">
        <f>IF('Historical DATA'!AM115="","",'Historical DATA'!AM115)</f>
        <v/>
      </c>
      <c r="AF137" s="310" t="str">
        <f>IF('Historical DATA'!AN115="","",'Historical DATA'!AN115)</f>
        <v/>
      </c>
    </row>
    <row r="138" spans="1:32" s="296" customFormat="1">
      <c r="A138" s="312">
        <f t="shared" si="1"/>
        <v>-91</v>
      </c>
      <c r="B138" s="137" t="str">
        <f>IF('Historical DATA'!B116="","",'Historical DATA'!B116)</f>
        <v/>
      </c>
      <c r="C138" s="314"/>
      <c r="D138" s="316" t="str">
        <f>IF('Historical DATA'!O116="","",'Historical DATA'!O116)</f>
        <v/>
      </c>
      <c r="E138" s="307" t="str">
        <f>IF('Historical DATA'!P116="","",'Historical DATA'!P116)</f>
        <v/>
      </c>
      <c r="F138" s="307" t="str">
        <f>IF('Historical DATA'!Q116="","",'Historical DATA'!Q116)</f>
        <v/>
      </c>
      <c r="G138" s="308" t="str">
        <f>IF('Historical DATA'!R116="","",'Historical DATA'!R116)</f>
        <v/>
      </c>
      <c r="H138" s="309" t="str">
        <f>IF('Historical DATA'!S116="","",'Historical DATA'!S116)</f>
        <v/>
      </c>
      <c r="I138" s="1487" t="str">
        <f>IF('Historical DATA'!T116="","",'Historical DATA'!T116)</f>
        <v/>
      </c>
      <c r="J138" s="310" t="str">
        <f>IF('Historical DATA'!U116="","",'Historical DATA'!U116)</f>
        <v/>
      </c>
      <c r="K138" s="315"/>
      <c r="L138" s="305"/>
      <c r="M138" s="305"/>
      <c r="N138" s="305"/>
      <c r="O138" s="305"/>
      <c r="P138" s="305"/>
      <c r="Q138" s="305"/>
      <c r="R138" s="305"/>
      <c r="S138" s="315"/>
      <c r="T138" s="1415" t="str">
        <f>IF('Historical DATA'!AC116="","",'Historical DATA'!AC116)</f>
        <v/>
      </c>
      <c r="U138" s="307" t="str">
        <f>IF('Historical DATA'!AD116="","",'Historical DATA'!AD116)</f>
        <v/>
      </c>
      <c r="V138" s="307" t="str">
        <f>IF('Historical DATA'!AE116="","",'Historical DATA'!AE116)</f>
        <v/>
      </c>
      <c r="W138" s="308" t="str">
        <f>IF('Historical DATA'!AF116="","",'Historical DATA'!AF116)</f>
        <v/>
      </c>
      <c r="X138" s="309" t="str">
        <f>IF('Historical DATA'!AG116="","",'Historical DATA'!AG116)</f>
        <v/>
      </c>
      <c r="Y138" s="1484" t="str">
        <f>IF('Historical DATA'!AH116="","",'Historical DATA'!AH116)</f>
        <v/>
      </c>
      <c r="Z138" s="315"/>
      <c r="AA138" s="306" t="str">
        <f>IF('Historical DATA'!AI116="","",'Historical DATA'!AI116)</f>
        <v/>
      </c>
      <c r="AB138" s="307" t="str">
        <f>IF('Historical DATA'!AJ116="","",'Historical DATA'!AJ116)</f>
        <v/>
      </c>
      <c r="AC138" s="307" t="str">
        <f>IF('Historical DATA'!AK116="","",'Historical DATA'!AK116)</f>
        <v/>
      </c>
      <c r="AD138" s="308" t="str">
        <f>IF('Historical DATA'!AL116="","",'Historical DATA'!AL116)</f>
        <v/>
      </c>
      <c r="AE138" s="309" t="str">
        <f>IF('Historical DATA'!AM116="","",'Historical DATA'!AM116)</f>
        <v/>
      </c>
      <c r="AF138" s="310" t="str">
        <f>IF('Historical DATA'!AN116="","",'Historical DATA'!AN116)</f>
        <v/>
      </c>
    </row>
    <row r="139" spans="1:32" s="296" customFormat="1">
      <c r="A139" s="312">
        <f t="shared" si="1"/>
        <v>-92</v>
      </c>
      <c r="B139" s="137" t="str">
        <f>IF('Historical DATA'!B117="","",'Historical DATA'!B117)</f>
        <v/>
      </c>
      <c r="C139" s="314"/>
      <c r="D139" s="316" t="str">
        <f>IF('Historical DATA'!O117="","",'Historical DATA'!O117)</f>
        <v/>
      </c>
      <c r="E139" s="307" t="str">
        <f>IF('Historical DATA'!P117="","",'Historical DATA'!P117)</f>
        <v/>
      </c>
      <c r="F139" s="307" t="str">
        <f>IF('Historical DATA'!Q117="","",'Historical DATA'!Q117)</f>
        <v/>
      </c>
      <c r="G139" s="308" t="str">
        <f>IF('Historical DATA'!R117="","",'Historical DATA'!R117)</f>
        <v/>
      </c>
      <c r="H139" s="309" t="str">
        <f>IF('Historical DATA'!S117="","",'Historical DATA'!S117)</f>
        <v/>
      </c>
      <c r="I139" s="1487" t="str">
        <f>IF('Historical DATA'!T117="","",'Historical DATA'!T117)</f>
        <v/>
      </c>
      <c r="J139" s="310" t="str">
        <f>IF('Historical DATA'!U117="","",'Historical DATA'!U117)</f>
        <v/>
      </c>
      <c r="K139" s="315"/>
      <c r="L139" s="305"/>
      <c r="M139" s="305"/>
      <c r="N139" s="305"/>
      <c r="O139" s="305"/>
      <c r="P139" s="305"/>
      <c r="Q139" s="305"/>
      <c r="R139" s="305"/>
      <c r="S139" s="315"/>
      <c r="T139" s="1415" t="str">
        <f>IF('Historical DATA'!AC117="","",'Historical DATA'!AC117)</f>
        <v/>
      </c>
      <c r="U139" s="307" t="str">
        <f>IF('Historical DATA'!AD117="","",'Historical DATA'!AD117)</f>
        <v/>
      </c>
      <c r="V139" s="307" t="str">
        <f>IF('Historical DATA'!AE117="","",'Historical DATA'!AE117)</f>
        <v/>
      </c>
      <c r="W139" s="308" t="str">
        <f>IF('Historical DATA'!AF117="","",'Historical DATA'!AF117)</f>
        <v/>
      </c>
      <c r="X139" s="309" t="str">
        <f>IF('Historical DATA'!AG117="","",'Historical DATA'!AG117)</f>
        <v/>
      </c>
      <c r="Y139" s="1484" t="str">
        <f>IF('Historical DATA'!AH117="","",'Historical DATA'!AH117)</f>
        <v/>
      </c>
      <c r="Z139" s="315"/>
      <c r="AA139" s="306" t="str">
        <f>IF('Historical DATA'!AI117="","",'Historical DATA'!AI117)</f>
        <v/>
      </c>
      <c r="AB139" s="307" t="str">
        <f>IF('Historical DATA'!AJ117="","",'Historical DATA'!AJ117)</f>
        <v/>
      </c>
      <c r="AC139" s="307" t="str">
        <f>IF('Historical DATA'!AK117="","",'Historical DATA'!AK117)</f>
        <v/>
      </c>
      <c r="AD139" s="308" t="str">
        <f>IF('Historical DATA'!AL117="","",'Historical DATA'!AL117)</f>
        <v/>
      </c>
      <c r="AE139" s="309" t="str">
        <f>IF('Historical DATA'!AM117="","",'Historical DATA'!AM117)</f>
        <v/>
      </c>
      <c r="AF139" s="310" t="str">
        <f>IF('Historical DATA'!AN117="","",'Historical DATA'!AN117)</f>
        <v/>
      </c>
    </row>
    <row r="140" spans="1:32" s="296" customFormat="1">
      <c r="A140" s="312">
        <f t="shared" si="1"/>
        <v>-93</v>
      </c>
      <c r="B140" s="137" t="str">
        <f>IF('Historical DATA'!B118="","",'Historical DATA'!B118)</f>
        <v/>
      </c>
      <c r="C140" s="314"/>
      <c r="D140" s="316" t="str">
        <f>IF('Historical DATA'!O118="","",'Historical DATA'!O118)</f>
        <v/>
      </c>
      <c r="E140" s="307" t="str">
        <f>IF('Historical DATA'!P118="","",'Historical DATA'!P118)</f>
        <v/>
      </c>
      <c r="F140" s="307" t="str">
        <f>IF('Historical DATA'!Q118="","",'Historical DATA'!Q118)</f>
        <v/>
      </c>
      <c r="G140" s="308" t="str">
        <f>IF('Historical DATA'!R118="","",'Historical DATA'!R118)</f>
        <v/>
      </c>
      <c r="H140" s="309" t="str">
        <f>IF('Historical DATA'!S118="","",'Historical DATA'!S118)</f>
        <v/>
      </c>
      <c r="I140" s="1487" t="str">
        <f>IF('Historical DATA'!T118="","",'Historical DATA'!T118)</f>
        <v/>
      </c>
      <c r="J140" s="310" t="str">
        <f>IF('Historical DATA'!U118="","",'Historical DATA'!U118)</f>
        <v/>
      </c>
      <c r="K140" s="315"/>
      <c r="L140" s="305"/>
      <c r="M140" s="305"/>
      <c r="N140" s="305"/>
      <c r="O140" s="305"/>
      <c r="P140" s="305"/>
      <c r="Q140" s="305"/>
      <c r="R140" s="305"/>
      <c r="S140" s="315"/>
      <c r="T140" s="1415" t="str">
        <f>IF('Historical DATA'!AC118="","",'Historical DATA'!AC118)</f>
        <v/>
      </c>
      <c r="U140" s="307" t="str">
        <f>IF('Historical DATA'!AD118="","",'Historical DATA'!AD118)</f>
        <v/>
      </c>
      <c r="V140" s="307" t="str">
        <f>IF('Historical DATA'!AE118="","",'Historical DATA'!AE118)</f>
        <v/>
      </c>
      <c r="W140" s="308" t="str">
        <f>IF('Historical DATA'!AF118="","",'Historical DATA'!AF118)</f>
        <v/>
      </c>
      <c r="X140" s="309" t="str">
        <f>IF('Historical DATA'!AG118="","",'Historical DATA'!AG118)</f>
        <v/>
      </c>
      <c r="Y140" s="1484" t="str">
        <f>IF('Historical DATA'!AH118="","",'Historical DATA'!AH118)</f>
        <v/>
      </c>
      <c r="Z140" s="315"/>
      <c r="AA140" s="306" t="str">
        <f>IF('Historical DATA'!AI118="","",'Historical DATA'!AI118)</f>
        <v/>
      </c>
      <c r="AB140" s="307" t="str">
        <f>IF('Historical DATA'!AJ118="","",'Historical DATA'!AJ118)</f>
        <v/>
      </c>
      <c r="AC140" s="307" t="str">
        <f>IF('Historical DATA'!AK118="","",'Historical DATA'!AK118)</f>
        <v/>
      </c>
      <c r="AD140" s="308" t="str">
        <f>IF('Historical DATA'!AL118="","",'Historical DATA'!AL118)</f>
        <v/>
      </c>
      <c r="AE140" s="309" t="str">
        <f>IF('Historical DATA'!AM118="","",'Historical DATA'!AM118)</f>
        <v/>
      </c>
      <c r="AF140" s="310" t="str">
        <f>IF('Historical DATA'!AN118="","",'Historical DATA'!AN118)</f>
        <v/>
      </c>
    </row>
    <row r="141" spans="1:32" s="296" customFormat="1">
      <c r="A141" s="312">
        <f t="shared" si="1"/>
        <v>-94</v>
      </c>
      <c r="B141" s="137" t="str">
        <f>IF('Historical DATA'!B119="","",'Historical DATA'!B119)</f>
        <v/>
      </c>
      <c r="C141" s="314"/>
      <c r="D141" s="316" t="str">
        <f>IF('Historical DATA'!O119="","",'Historical DATA'!O119)</f>
        <v/>
      </c>
      <c r="E141" s="307" t="str">
        <f>IF('Historical DATA'!P119="","",'Historical DATA'!P119)</f>
        <v/>
      </c>
      <c r="F141" s="307" t="str">
        <f>IF('Historical DATA'!Q119="","",'Historical DATA'!Q119)</f>
        <v/>
      </c>
      <c r="G141" s="308" t="str">
        <f>IF('Historical DATA'!R119="","",'Historical DATA'!R119)</f>
        <v/>
      </c>
      <c r="H141" s="309" t="str">
        <f>IF('Historical DATA'!S119="","",'Historical DATA'!S119)</f>
        <v/>
      </c>
      <c r="I141" s="1487" t="str">
        <f>IF('Historical DATA'!T119="","",'Historical DATA'!T119)</f>
        <v/>
      </c>
      <c r="J141" s="310" t="str">
        <f>IF('Historical DATA'!U119="","",'Historical DATA'!U119)</f>
        <v/>
      </c>
      <c r="K141" s="315"/>
      <c r="L141" s="305"/>
      <c r="M141" s="305"/>
      <c r="N141" s="305"/>
      <c r="O141" s="305"/>
      <c r="P141" s="305"/>
      <c r="Q141" s="305"/>
      <c r="R141" s="305"/>
      <c r="S141" s="315"/>
      <c r="T141" s="1415" t="str">
        <f>IF('Historical DATA'!AC119="","",'Historical DATA'!AC119)</f>
        <v/>
      </c>
      <c r="U141" s="307" t="str">
        <f>IF('Historical DATA'!AD119="","",'Historical DATA'!AD119)</f>
        <v/>
      </c>
      <c r="V141" s="307" t="str">
        <f>IF('Historical DATA'!AE119="","",'Historical DATA'!AE119)</f>
        <v/>
      </c>
      <c r="W141" s="308" t="str">
        <f>IF('Historical DATA'!AF119="","",'Historical DATA'!AF119)</f>
        <v/>
      </c>
      <c r="X141" s="309" t="str">
        <f>IF('Historical DATA'!AG119="","",'Historical DATA'!AG119)</f>
        <v/>
      </c>
      <c r="Y141" s="1484" t="str">
        <f>IF('Historical DATA'!AH119="","",'Historical DATA'!AH119)</f>
        <v/>
      </c>
      <c r="Z141" s="315"/>
      <c r="AA141" s="306" t="str">
        <f>IF('Historical DATA'!AI119="","",'Historical DATA'!AI119)</f>
        <v/>
      </c>
      <c r="AB141" s="307" t="str">
        <f>IF('Historical DATA'!AJ119="","",'Historical DATA'!AJ119)</f>
        <v/>
      </c>
      <c r="AC141" s="307" t="str">
        <f>IF('Historical DATA'!AK119="","",'Historical DATA'!AK119)</f>
        <v/>
      </c>
      <c r="AD141" s="308" t="str">
        <f>IF('Historical DATA'!AL119="","",'Historical DATA'!AL119)</f>
        <v/>
      </c>
      <c r="AE141" s="309" t="str">
        <f>IF('Historical DATA'!AM119="","",'Historical DATA'!AM119)</f>
        <v/>
      </c>
      <c r="AF141" s="310" t="str">
        <f>IF('Historical DATA'!AN119="","",'Historical DATA'!AN119)</f>
        <v/>
      </c>
    </row>
    <row r="142" spans="1:32" s="296" customFormat="1">
      <c r="A142" s="312">
        <f t="shared" si="1"/>
        <v>-95</v>
      </c>
      <c r="B142" s="137" t="str">
        <f>IF('Historical DATA'!B120="","",'Historical DATA'!B120)</f>
        <v/>
      </c>
      <c r="C142" s="314"/>
      <c r="D142" s="316" t="str">
        <f>IF('Historical DATA'!O120="","",'Historical DATA'!O120)</f>
        <v/>
      </c>
      <c r="E142" s="307" t="str">
        <f>IF('Historical DATA'!P120="","",'Historical DATA'!P120)</f>
        <v/>
      </c>
      <c r="F142" s="307" t="str">
        <f>IF('Historical DATA'!Q120="","",'Historical DATA'!Q120)</f>
        <v/>
      </c>
      <c r="G142" s="308" t="str">
        <f>IF('Historical DATA'!R120="","",'Historical DATA'!R120)</f>
        <v/>
      </c>
      <c r="H142" s="309" t="str">
        <f>IF('Historical DATA'!S120="","",'Historical DATA'!S120)</f>
        <v/>
      </c>
      <c r="I142" s="1487" t="str">
        <f>IF('Historical DATA'!T120="","",'Historical DATA'!T120)</f>
        <v/>
      </c>
      <c r="J142" s="310" t="str">
        <f>IF('Historical DATA'!U120="","",'Historical DATA'!U120)</f>
        <v/>
      </c>
      <c r="K142" s="315"/>
      <c r="L142" s="305"/>
      <c r="M142" s="305"/>
      <c r="N142" s="305"/>
      <c r="O142" s="305"/>
      <c r="P142" s="305"/>
      <c r="Q142" s="305"/>
      <c r="R142" s="305"/>
      <c r="S142" s="315"/>
      <c r="T142" s="1415" t="str">
        <f>IF('Historical DATA'!AC120="","",'Historical DATA'!AC120)</f>
        <v/>
      </c>
      <c r="U142" s="307" t="str">
        <f>IF('Historical DATA'!AD120="","",'Historical DATA'!AD120)</f>
        <v/>
      </c>
      <c r="V142" s="307" t="str">
        <f>IF('Historical DATA'!AE120="","",'Historical DATA'!AE120)</f>
        <v/>
      </c>
      <c r="W142" s="308" t="str">
        <f>IF('Historical DATA'!AF120="","",'Historical DATA'!AF120)</f>
        <v/>
      </c>
      <c r="X142" s="309" t="str">
        <f>IF('Historical DATA'!AG120="","",'Historical DATA'!AG120)</f>
        <v/>
      </c>
      <c r="Y142" s="1484" t="str">
        <f>IF('Historical DATA'!AH120="","",'Historical DATA'!AH120)</f>
        <v/>
      </c>
      <c r="Z142" s="315"/>
      <c r="AA142" s="306" t="str">
        <f>IF('Historical DATA'!AI120="","",'Historical DATA'!AI120)</f>
        <v/>
      </c>
      <c r="AB142" s="307" t="str">
        <f>IF('Historical DATA'!AJ120="","",'Historical DATA'!AJ120)</f>
        <v/>
      </c>
      <c r="AC142" s="307" t="str">
        <f>IF('Historical DATA'!AK120="","",'Historical DATA'!AK120)</f>
        <v/>
      </c>
      <c r="AD142" s="308" t="str">
        <f>IF('Historical DATA'!AL120="","",'Historical DATA'!AL120)</f>
        <v/>
      </c>
      <c r="AE142" s="309" t="str">
        <f>IF('Historical DATA'!AM120="","",'Historical DATA'!AM120)</f>
        <v/>
      </c>
      <c r="AF142" s="310" t="str">
        <f>IF('Historical DATA'!AN120="","",'Historical DATA'!AN120)</f>
        <v/>
      </c>
    </row>
    <row r="143" spans="1:32" s="296" customFormat="1">
      <c r="A143" s="312">
        <f t="shared" si="1"/>
        <v>-96</v>
      </c>
      <c r="B143" s="137" t="str">
        <f>IF('Historical DATA'!B121="","",'Historical DATA'!B121)</f>
        <v/>
      </c>
      <c r="C143" s="314"/>
      <c r="D143" s="316" t="str">
        <f>IF('Historical DATA'!O121="","",'Historical DATA'!O121)</f>
        <v/>
      </c>
      <c r="E143" s="307" t="str">
        <f>IF('Historical DATA'!P121="","",'Historical DATA'!P121)</f>
        <v/>
      </c>
      <c r="F143" s="307" t="str">
        <f>IF('Historical DATA'!Q121="","",'Historical DATA'!Q121)</f>
        <v/>
      </c>
      <c r="G143" s="308" t="str">
        <f>IF('Historical DATA'!R121="","",'Historical DATA'!R121)</f>
        <v/>
      </c>
      <c r="H143" s="309" t="str">
        <f>IF('Historical DATA'!S121="","",'Historical DATA'!S121)</f>
        <v/>
      </c>
      <c r="I143" s="1487" t="str">
        <f>IF('Historical DATA'!T121="","",'Historical DATA'!T121)</f>
        <v/>
      </c>
      <c r="J143" s="310" t="str">
        <f>IF('Historical DATA'!U121="","",'Historical DATA'!U121)</f>
        <v/>
      </c>
      <c r="K143" s="315"/>
      <c r="L143" s="305"/>
      <c r="M143" s="305"/>
      <c r="N143" s="305"/>
      <c r="O143" s="305"/>
      <c r="P143" s="305"/>
      <c r="Q143" s="305"/>
      <c r="R143" s="305"/>
      <c r="S143" s="315"/>
      <c r="T143" s="1415" t="str">
        <f>IF('Historical DATA'!AC121="","",'Historical DATA'!AC121)</f>
        <v/>
      </c>
      <c r="U143" s="307" t="str">
        <f>IF('Historical DATA'!AD121="","",'Historical DATA'!AD121)</f>
        <v/>
      </c>
      <c r="V143" s="307" t="str">
        <f>IF('Historical DATA'!AE121="","",'Historical DATA'!AE121)</f>
        <v/>
      </c>
      <c r="W143" s="308" t="str">
        <f>IF('Historical DATA'!AF121="","",'Historical DATA'!AF121)</f>
        <v/>
      </c>
      <c r="X143" s="309" t="str">
        <f>IF('Historical DATA'!AG121="","",'Historical DATA'!AG121)</f>
        <v/>
      </c>
      <c r="Y143" s="1484" t="str">
        <f>IF('Historical DATA'!AH121="","",'Historical DATA'!AH121)</f>
        <v/>
      </c>
      <c r="Z143" s="315"/>
      <c r="AA143" s="306" t="str">
        <f>IF('Historical DATA'!AI121="","",'Historical DATA'!AI121)</f>
        <v/>
      </c>
      <c r="AB143" s="307" t="str">
        <f>IF('Historical DATA'!AJ121="","",'Historical DATA'!AJ121)</f>
        <v/>
      </c>
      <c r="AC143" s="307" t="str">
        <f>IF('Historical DATA'!AK121="","",'Historical DATA'!AK121)</f>
        <v/>
      </c>
      <c r="AD143" s="308" t="str">
        <f>IF('Historical DATA'!AL121="","",'Historical DATA'!AL121)</f>
        <v/>
      </c>
      <c r="AE143" s="309" t="str">
        <f>IF('Historical DATA'!AM121="","",'Historical DATA'!AM121)</f>
        <v/>
      </c>
      <c r="AF143" s="310" t="str">
        <f>IF('Historical DATA'!AN121="","",'Historical DATA'!AN121)</f>
        <v/>
      </c>
    </row>
    <row r="144" spans="1:32" s="296" customFormat="1">
      <c r="A144" s="312">
        <f t="shared" si="1"/>
        <v>-97</v>
      </c>
      <c r="B144" s="137" t="str">
        <f>IF('Historical DATA'!B122="","",'Historical DATA'!B122)</f>
        <v/>
      </c>
      <c r="C144" s="314"/>
      <c r="D144" s="316" t="str">
        <f>IF('Historical DATA'!O122="","",'Historical DATA'!O122)</f>
        <v/>
      </c>
      <c r="E144" s="307" t="str">
        <f>IF('Historical DATA'!P122="","",'Historical DATA'!P122)</f>
        <v/>
      </c>
      <c r="F144" s="307" t="str">
        <f>IF('Historical DATA'!Q122="","",'Historical DATA'!Q122)</f>
        <v/>
      </c>
      <c r="G144" s="308" t="str">
        <f>IF('Historical DATA'!R122="","",'Historical DATA'!R122)</f>
        <v/>
      </c>
      <c r="H144" s="309" t="str">
        <f>IF('Historical DATA'!S122="","",'Historical DATA'!S122)</f>
        <v/>
      </c>
      <c r="I144" s="1487" t="str">
        <f>IF('Historical DATA'!T122="","",'Historical DATA'!T122)</f>
        <v/>
      </c>
      <c r="J144" s="310" t="str">
        <f>IF('Historical DATA'!U122="","",'Historical DATA'!U122)</f>
        <v/>
      </c>
      <c r="K144" s="315"/>
      <c r="L144" s="305"/>
      <c r="M144" s="305"/>
      <c r="N144" s="305"/>
      <c r="O144" s="305"/>
      <c r="P144" s="305"/>
      <c r="Q144" s="305"/>
      <c r="R144" s="305"/>
      <c r="S144" s="315"/>
      <c r="T144" s="1415" t="str">
        <f>IF('Historical DATA'!AC122="","",'Historical DATA'!AC122)</f>
        <v/>
      </c>
      <c r="U144" s="307" t="str">
        <f>IF('Historical DATA'!AD122="","",'Historical DATA'!AD122)</f>
        <v/>
      </c>
      <c r="V144" s="307" t="str">
        <f>IF('Historical DATA'!AE122="","",'Historical DATA'!AE122)</f>
        <v/>
      </c>
      <c r="W144" s="308" t="str">
        <f>IF('Historical DATA'!AF122="","",'Historical DATA'!AF122)</f>
        <v/>
      </c>
      <c r="X144" s="309" t="str">
        <f>IF('Historical DATA'!AG122="","",'Historical DATA'!AG122)</f>
        <v/>
      </c>
      <c r="Y144" s="1484" t="str">
        <f>IF('Historical DATA'!AH122="","",'Historical DATA'!AH122)</f>
        <v/>
      </c>
      <c r="Z144" s="315"/>
      <c r="AA144" s="306" t="str">
        <f>IF('Historical DATA'!AI122="","",'Historical DATA'!AI122)</f>
        <v/>
      </c>
      <c r="AB144" s="307" t="str">
        <f>IF('Historical DATA'!AJ122="","",'Historical DATA'!AJ122)</f>
        <v/>
      </c>
      <c r="AC144" s="307" t="str">
        <f>IF('Historical DATA'!AK122="","",'Historical DATA'!AK122)</f>
        <v/>
      </c>
      <c r="AD144" s="308" t="str">
        <f>IF('Historical DATA'!AL122="","",'Historical DATA'!AL122)</f>
        <v/>
      </c>
      <c r="AE144" s="309" t="str">
        <f>IF('Historical DATA'!AM122="","",'Historical DATA'!AM122)</f>
        <v/>
      </c>
      <c r="AF144" s="310" t="str">
        <f>IF('Historical DATA'!AN122="","",'Historical DATA'!AN122)</f>
        <v/>
      </c>
    </row>
    <row r="145" spans="1:32" s="296" customFormat="1">
      <c r="A145" s="312">
        <f t="shared" si="1"/>
        <v>-98</v>
      </c>
      <c r="B145" s="137" t="str">
        <f>IF('Historical DATA'!B123="","",'Historical DATA'!B123)</f>
        <v/>
      </c>
      <c r="C145" s="314"/>
      <c r="D145" s="316" t="str">
        <f>IF('Historical DATA'!O123="","",'Historical DATA'!O123)</f>
        <v/>
      </c>
      <c r="E145" s="307" t="str">
        <f>IF('Historical DATA'!P123="","",'Historical DATA'!P123)</f>
        <v/>
      </c>
      <c r="F145" s="307" t="str">
        <f>IF('Historical DATA'!Q123="","",'Historical DATA'!Q123)</f>
        <v/>
      </c>
      <c r="G145" s="308" t="str">
        <f>IF('Historical DATA'!R123="","",'Historical DATA'!R123)</f>
        <v/>
      </c>
      <c r="H145" s="309" t="str">
        <f>IF('Historical DATA'!S123="","",'Historical DATA'!S123)</f>
        <v/>
      </c>
      <c r="I145" s="1487" t="str">
        <f>IF('Historical DATA'!T123="","",'Historical DATA'!T123)</f>
        <v/>
      </c>
      <c r="J145" s="310" t="str">
        <f>IF('Historical DATA'!U123="","",'Historical DATA'!U123)</f>
        <v/>
      </c>
      <c r="K145" s="315"/>
      <c r="L145" s="305"/>
      <c r="M145" s="305"/>
      <c r="N145" s="305"/>
      <c r="O145" s="305"/>
      <c r="P145" s="305"/>
      <c r="Q145" s="305"/>
      <c r="R145" s="305"/>
      <c r="S145" s="315"/>
      <c r="T145" s="1415" t="str">
        <f>IF('Historical DATA'!AC123="","",'Historical DATA'!AC123)</f>
        <v/>
      </c>
      <c r="U145" s="307" t="str">
        <f>IF('Historical DATA'!AD123="","",'Historical DATA'!AD123)</f>
        <v/>
      </c>
      <c r="V145" s="307" t="str">
        <f>IF('Historical DATA'!AE123="","",'Historical DATA'!AE123)</f>
        <v/>
      </c>
      <c r="W145" s="308" t="str">
        <f>IF('Historical DATA'!AF123="","",'Historical DATA'!AF123)</f>
        <v/>
      </c>
      <c r="X145" s="309" t="str">
        <f>IF('Historical DATA'!AG123="","",'Historical DATA'!AG123)</f>
        <v/>
      </c>
      <c r="Y145" s="1484" t="str">
        <f>IF('Historical DATA'!AH123="","",'Historical DATA'!AH123)</f>
        <v/>
      </c>
      <c r="Z145" s="315"/>
      <c r="AA145" s="306" t="str">
        <f>IF('Historical DATA'!AI123="","",'Historical DATA'!AI123)</f>
        <v/>
      </c>
      <c r="AB145" s="307" t="str">
        <f>IF('Historical DATA'!AJ123="","",'Historical DATA'!AJ123)</f>
        <v/>
      </c>
      <c r="AC145" s="307" t="str">
        <f>IF('Historical DATA'!AK123="","",'Historical DATA'!AK123)</f>
        <v/>
      </c>
      <c r="AD145" s="308" t="str">
        <f>IF('Historical DATA'!AL123="","",'Historical DATA'!AL123)</f>
        <v/>
      </c>
      <c r="AE145" s="309" t="str">
        <f>IF('Historical DATA'!AM123="","",'Historical DATA'!AM123)</f>
        <v/>
      </c>
      <c r="AF145" s="310" t="str">
        <f>IF('Historical DATA'!AN123="","",'Historical DATA'!AN123)</f>
        <v/>
      </c>
    </row>
    <row r="146" spans="1:32" s="296" customFormat="1">
      <c r="A146" s="312">
        <f t="shared" si="1"/>
        <v>-99</v>
      </c>
      <c r="B146" s="137" t="str">
        <f>IF('Historical DATA'!B124="","",'Historical DATA'!B124)</f>
        <v/>
      </c>
      <c r="C146" s="314"/>
      <c r="D146" s="316" t="str">
        <f>IF('Historical DATA'!O124="","",'Historical DATA'!O124)</f>
        <v/>
      </c>
      <c r="E146" s="307" t="str">
        <f>IF('Historical DATA'!P124="","",'Historical DATA'!P124)</f>
        <v/>
      </c>
      <c r="F146" s="307" t="str">
        <f>IF('Historical DATA'!Q124="","",'Historical DATA'!Q124)</f>
        <v/>
      </c>
      <c r="G146" s="308" t="str">
        <f>IF('Historical DATA'!R124="","",'Historical DATA'!R124)</f>
        <v/>
      </c>
      <c r="H146" s="309" t="str">
        <f>IF('Historical DATA'!S124="","",'Historical DATA'!S124)</f>
        <v/>
      </c>
      <c r="I146" s="1487" t="str">
        <f>IF('Historical DATA'!T124="","",'Historical DATA'!T124)</f>
        <v/>
      </c>
      <c r="J146" s="310" t="str">
        <f>IF('Historical DATA'!U124="","",'Historical DATA'!U124)</f>
        <v/>
      </c>
      <c r="K146" s="315"/>
      <c r="L146" s="305"/>
      <c r="M146" s="305"/>
      <c r="N146" s="305"/>
      <c r="O146" s="305"/>
      <c r="P146" s="305"/>
      <c r="Q146" s="305"/>
      <c r="R146" s="305"/>
      <c r="S146" s="315"/>
      <c r="T146" s="1415" t="str">
        <f>IF('Historical DATA'!AC124="","",'Historical DATA'!AC124)</f>
        <v/>
      </c>
      <c r="U146" s="307" t="str">
        <f>IF('Historical DATA'!AD124="","",'Historical DATA'!AD124)</f>
        <v/>
      </c>
      <c r="V146" s="307" t="str">
        <f>IF('Historical DATA'!AE124="","",'Historical DATA'!AE124)</f>
        <v/>
      </c>
      <c r="W146" s="308" t="str">
        <f>IF('Historical DATA'!AF124="","",'Historical DATA'!AF124)</f>
        <v/>
      </c>
      <c r="X146" s="309" t="str">
        <f>IF('Historical DATA'!AG124="","",'Historical DATA'!AG124)</f>
        <v/>
      </c>
      <c r="Y146" s="1484" t="str">
        <f>IF('Historical DATA'!AH124="","",'Historical DATA'!AH124)</f>
        <v/>
      </c>
      <c r="Z146" s="315"/>
      <c r="AA146" s="306" t="str">
        <f>IF('Historical DATA'!AI124="","",'Historical DATA'!AI124)</f>
        <v/>
      </c>
      <c r="AB146" s="307" t="str">
        <f>IF('Historical DATA'!AJ124="","",'Historical DATA'!AJ124)</f>
        <v/>
      </c>
      <c r="AC146" s="307" t="str">
        <f>IF('Historical DATA'!AK124="","",'Historical DATA'!AK124)</f>
        <v/>
      </c>
      <c r="AD146" s="308" t="str">
        <f>IF('Historical DATA'!AL124="","",'Historical DATA'!AL124)</f>
        <v/>
      </c>
      <c r="AE146" s="309" t="str">
        <f>IF('Historical DATA'!AM124="","",'Historical DATA'!AM124)</f>
        <v/>
      </c>
      <c r="AF146" s="310" t="str">
        <f>IF('Historical DATA'!AN124="","",'Historical DATA'!AN124)</f>
        <v/>
      </c>
    </row>
    <row r="147" spans="1:32" s="296" customFormat="1">
      <c r="A147" s="312">
        <f t="shared" si="1"/>
        <v>-100</v>
      </c>
      <c r="B147" s="137" t="str">
        <f>IF('Historical DATA'!B125="","",'Historical DATA'!B125)</f>
        <v/>
      </c>
      <c r="C147" s="314"/>
      <c r="D147" s="316" t="str">
        <f>IF('Historical DATA'!O125="","",'Historical DATA'!O125)</f>
        <v/>
      </c>
      <c r="E147" s="307" t="str">
        <f>IF('Historical DATA'!P125="","",'Historical DATA'!P125)</f>
        <v/>
      </c>
      <c r="F147" s="307" t="str">
        <f>IF('Historical DATA'!Q125="","",'Historical DATA'!Q125)</f>
        <v/>
      </c>
      <c r="G147" s="308" t="str">
        <f>IF('Historical DATA'!R125="","",'Historical DATA'!R125)</f>
        <v/>
      </c>
      <c r="H147" s="309" t="str">
        <f>IF('Historical DATA'!S125="","",'Historical DATA'!S125)</f>
        <v/>
      </c>
      <c r="I147" s="1487" t="str">
        <f>IF('Historical DATA'!T125="","",'Historical DATA'!T125)</f>
        <v/>
      </c>
      <c r="J147" s="310" t="str">
        <f>IF('Historical DATA'!U125="","",'Historical DATA'!U125)</f>
        <v/>
      </c>
      <c r="K147" s="315"/>
      <c r="L147" s="305"/>
      <c r="M147" s="305"/>
      <c r="N147" s="305"/>
      <c r="O147" s="305"/>
      <c r="P147" s="305"/>
      <c r="Q147" s="305"/>
      <c r="R147" s="305"/>
      <c r="S147" s="315"/>
      <c r="T147" s="1415" t="str">
        <f>IF('Historical DATA'!AC125="","",'Historical DATA'!AC125)</f>
        <v/>
      </c>
      <c r="U147" s="307" t="str">
        <f>IF('Historical DATA'!AD125="","",'Historical DATA'!AD125)</f>
        <v/>
      </c>
      <c r="V147" s="307" t="str">
        <f>IF('Historical DATA'!AE125="","",'Historical DATA'!AE125)</f>
        <v/>
      </c>
      <c r="W147" s="308" t="str">
        <f>IF('Historical DATA'!AF125="","",'Historical DATA'!AF125)</f>
        <v/>
      </c>
      <c r="X147" s="309" t="str">
        <f>IF('Historical DATA'!AG125="","",'Historical DATA'!AG125)</f>
        <v/>
      </c>
      <c r="Y147" s="1484" t="str">
        <f>IF('Historical DATA'!AH125="","",'Historical DATA'!AH125)</f>
        <v/>
      </c>
      <c r="Z147" s="315"/>
      <c r="AA147" s="306" t="str">
        <f>IF('Historical DATA'!AI125="","",'Historical DATA'!AI125)</f>
        <v/>
      </c>
      <c r="AB147" s="307" t="str">
        <f>IF('Historical DATA'!AJ125="","",'Historical DATA'!AJ125)</f>
        <v/>
      </c>
      <c r="AC147" s="307" t="str">
        <f>IF('Historical DATA'!AK125="","",'Historical DATA'!AK125)</f>
        <v/>
      </c>
      <c r="AD147" s="308" t="str">
        <f>IF('Historical DATA'!AL125="","",'Historical DATA'!AL125)</f>
        <v/>
      </c>
      <c r="AE147" s="309" t="str">
        <f>IF('Historical DATA'!AM125="","",'Historical DATA'!AM125)</f>
        <v/>
      </c>
      <c r="AF147" s="310" t="str">
        <f>IF('Historical DATA'!AN125="","",'Historical DATA'!AN125)</f>
        <v/>
      </c>
    </row>
    <row r="148" spans="1:32" s="296" customFormat="1">
      <c r="A148" s="312">
        <f t="shared" si="1"/>
        <v>-101</v>
      </c>
      <c r="B148" s="137" t="str">
        <f>IF('Historical DATA'!B126="","",'Historical DATA'!B126)</f>
        <v/>
      </c>
      <c r="C148" s="314"/>
      <c r="D148" s="316" t="str">
        <f>IF('Historical DATA'!O126="","",'Historical DATA'!O126)</f>
        <v/>
      </c>
      <c r="E148" s="307" t="str">
        <f>IF('Historical DATA'!P126="","",'Historical DATA'!P126)</f>
        <v/>
      </c>
      <c r="F148" s="307" t="str">
        <f>IF('Historical DATA'!Q126="","",'Historical DATA'!Q126)</f>
        <v/>
      </c>
      <c r="G148" s="308" t="str">
        <f>IF('Historical DATA'!R126="","",'Historical DATA'!R126)</f>
        <v/>
      </c>
      <c r="H148" s="309" t="str">
        <f>IF('Historical DATA'!S126="","",'Historical DATA'!S126)</f>
        <v/>
      </c>
      <c r="I148" s="1487" t="str">
        <f>IF('Historical DATA'!T126="","",'Historical DATA'!T126)</f>
        <v/>
      </c>
      <c r="J148" s="310" t="str">
        <f>IF('Historical DATA'!U126="","",'Historical DATA'!U126)</f>
        <v/>
      </c>
      <c r="K148" s="315"/>
      <c r="L148" s="305"/>
      <c r="M148" s="305"/>
      <c r="N148" s="305"/>
      <c r="O148" s="305"/>
      <c r="P148" s="305"/>
      <c r="Q148" s="305"/>
      <c r="R148" s="305"/>
      <c r="S148" s="315"/>
      <c r="T148" s="1415" t="str">
        <f>IF('Historical DATA'!AC126="","",'Historical DATA'!AC126)</f>
        <v/>
      </c>
      <c r="U148" s="307" t="str">
        <f>IF('Historical DATA'!AD126="","",'Historical DATA'!AD126)</f>
        <v/>
      </c>
      <c r="V148" s="307" t="str">
        <f>IF('Historical DATA'!AE126="","",'Historical DATA'!AE126)</f>
        <v/>
      </c>
      <c r="W148" s="308" t="str">
        <f>IF('Historical DATA'!AF126="","",'Historical DATA'!AF126)</f>
        <v/>
      </c>
      <c r="X148" s="309" t="str">
        <f>IF('Historical DATA'!AG126="","",'Historical DATA'!AG126)</f>
        <v/>
      </c>
      <c r="Y148" s="1484" t="str">
        <f>IF('Historical DATA'!AH126="","",'Historical DATA'!AH126)</f>
        <v/>
      </c>
      <c r="Z148" s="315"/>
      <c r="AA148" s="306" t="str">
        <f>IF('Historical DATA'!AI126="","",'Historical DATA'!AI126)</f>
        <v/>
      </c>
      <c r="AB148" s="307" t="str">
        <f>IF('Historical DATA'!AJ126="","",'Historical DATA'!AJ126)</f>
        <v/>
      </c>
      <c r="AC148" s="307" t="str">
        <f>IF('Historical DATA'!AK126="","",'Historical DATA'!AK126)</f>
        <v/>
      </c>
      <c r="AD148" s="308" t="str">
        <f>IF('Historical DATA'!AL126="","",'Historical DATA'!AL126)</f>
        <v/>
      </c>
      <c r="AE148" s="309" t="str">
        <f>IF('Historical DATA'!AM126="","",'Historical DATA'!AM126)</f>
        <v/>
      </c>
      <c r="AF148" s="310" t="str">
        <f>IF('Historical DATA'!AN126="","",'Historical DATA'!AN126)</f>
        <v/>
      </c>
    </row>
    <row r="149" spans="1:32" s="296" customFormat="1">
      <c r="A149" s="312">
        <f t="shared" si="1"/>
        <v>-102</v>
      </c>
      <c r="B149" s="137" t="str">
        <f>IF('Historical DATA'!B127="","",'Historical DATA'!B127)</f>
        <v/>
      </c>
      <c r="C149" s="314"/>
      <c r="D149" s="316" t="str">
        <f>IF('Historical DATA'!O127="","",'Historical DATA'!O127)</f>
        <v/>
      </c>
      <c r="E149" s="307" t="str">
        <f>IF('Historical DATA'!P127="","",'Historical DATA'!P127)</f>
        <v/>
      </c>
      <c r="F149" s="307" t="str">
        <f>IF('Historical DATA'!Q127="","",'Historical DATA'!Q127)</f>
        <v/>
      </c>
      <c r="G149" s="308" t="str">
        <f>IF('Historical DATA'!R127="","",'Historical DATA'!R127)</f>
        <v/>
      </c>
      <c r="H149" s="309" t="str">
        <f>IF('Historical DATA'!S127="","",'Historical DATA'!S127)</f>
        <v/>
      </c>
      <c r="I149" s="1487" t="str">
        <f>IF('Historical DATA'!T127="","",'Historical DATA'!T127)</f>
        <v/>
      </c>
      <c r="J149" s="310" t="str">
        <f>IF('Historical DATA'!U127="","",'Historical DATA'!U127)</f>
        <v/>
      </c>
      <c r="K149" s="315"/>
      <c r="L149" s="305"/>
      <c r="M149" s="305"/>
      <c r="N149" s="305"/>
      <c r="O149" s="305"/>
      <c r="P149" s="305"/>
      <c r="Q149" s="305"/>
      <c r="R149" s="305"/>
      <c r="S149" s="315"/>
      <c r="T149" s="1415" t="str">
        <f>IF('Historical DATA'!AC127="","",'Historical DATA'!AC127)</f>
        <v/>
      </c>
      <c r="U149" s="307" t="str">
        <f>IF('Historical DATA'!AD127="","",'Historical DATA'!AD127)</f>
        <v/>
      </c>
      <c r="V149" s="307" t="str">
        <f>IF('Historical DATA'!AE127="","",'Historical DATA'!AE127)</f>
        <v/>
      </c>
      <c r="W149" s="308" t="str">
        <f>IF('Historical DATA'!AF127="","",'Historical DATA'!AF127)</f>
        <v/>
      </c>
      <c r="X149" s="309" t="str">
        <f>IF('Historical DATA'!AG127="","",'Historical DATA'!AG127)</f>
        <v/>
      </c>
      <c r="Y149" s="1484" t="str">
        <f>IF('Historical DATA'!AH127="","",'Historical DATA'!AH127)</f>
        <v/>
      </c>
      <c r="Z149" s="315"/>
      <c r="AA149" s="306" t="str">
        <f>IF('Historical DATA'!AI127="","",'Historical DATA'!AI127)</f>
        <v/>
      </c>
      <c r="AB149" s="307" t="str">
        <f>IF('Historical DATA'!AJ127="","",'Historical DATA'!AJ127)</f>
        <v/>
      </c>
      <c r="AC149" s="307" t="str">
        <f>IF('Historical DATA'!AK127="","",'Historical DATA'!AK127)</f>
        <v/>
      </c>
      <c r="AD149" s="308" t="str">
        <f>IF('Historical DATA'!AL127="","",'Historical DATA'!AL127)</f>
        <v/>
      </c>
      <c r="AE149" s="309" t="str">
        <f>IF('Historical DATA'!AM127="","",'Historical DATA'!AM127)</f>
        <v/>
      </c>
      <c r="AF149" s="310" t="str">
        <f>IF('Historical DATA'!AN127="","",'Historical DATA'!AN127)</f>
        <v/>
      </c>
    </row>
    <row r="150" spans="1:32" s="296" customFormat="1">
      <c r="A150" s="312">
        <f t="shared" si="1"/>
        <v>-103</v>
      </c>
      <c r="B150" s="137" t="str">
        <f>IF('Historical DATA'!B128="","",'Historical DATA'!B128)</f>
        <v/>
      </c>
      <c r="C150" s="314"/>
      <c r="D150" s="316" t="str">
        <f>IF('Historical DATA'!O128="","",'Historical DATA'!O128)</f>
        <v/>
      </c>
      <c r="E150" s="307" t="str">
        <f>IF('Historical DATA'!P128="","",'Historical DATA'!P128)</f>
        <v/>
      </c>
      <c r="F150" s="307" t="str">
        <f>IF('Historical DATA'!Q128="","",'Historical DATA'!Q128)</f>
        <v/>
      </c>
      <c r="G150" s="308" t="str">
        <f>IF('Historical DATA'!R128="","",'Historical DATA'!R128)</f>
        <v/>
      </c>
      <c r="H150" s="309" t="str">
        <f>IF('Historical DATA'!S128="","",'Historical DATA'!S128)</f>
        <v/>
      </c>
      <c r="I150" s="1487" t="str">
        <f>IF('Historical DATA'!T128="","",'Historical DATA'!T128)</f>
        <v/>
      </c>
      <c r="J150" s="310" t="str">
        <f>IF('Historical DATA'!U128="","",'Historical DATA'!U128)</f>
        <v/>
      </c>
      <c r="K150" s="315"/>
      <c r="L150" s="305"/>
      <c r="M150" s="305"/>
      <c r="N150" s="305"/>
      <c r="O150" s="305"/>
      <c r="P150" s="305"/>
      <c r="Q150" s="305"/>
      <c r="R150" s="305"/>
      <c r="S150" s="315"/>
      <c r="T150" s="1415" t="str">
        <f>IF('Historical DATA'!AC128="","",'Historical DATA'!AC128)</f>
        <v/>
      </c>
      <c r="U150" s="307" t="str">
        <f>IF('Historical DATA'!AD128="","",'Historical DATA'!AD128)</f>
        <v/>
      </c>
      <c r="V150" s="307" t="str">
        <f>IF('Historical DATA'!AE128="","",'Historical DATA'!AE128)</f>
        <v/>
      </c>
      <c r="W150" s="308" t="str">
        <f>IF('Historical DATA'!AF128="","",'Historical DATA'!AF128)</f>
        <v/>
      </c>
      <c r="X150" s="309" t="str">
        <f>IF('Historical DATA'!AG128="","",'Historical DATA'!AG128)</f>
        <v/>
      </c>
      <c r="Y150" s="1484" t="str">
        <f>IF('Historical DATA'!AH128="","",'Historical DATA'!AH128)</f>
        <v/>
      </c>
      <c r="Z150" s="315"/>
      <c r="AA150" s="306" t="str">
        <f>IF('Historical DATA'!AI128="","",'Historical DATA'!AI128)</f>
        <v/>
      </c>
      <c r="AB150" s="307" t="str">
        <f>IF('Historical DATA'!AJ128="","",'Historical DATA'!AJ128)</f>
        <v/>
      </c>
      <c r="AC150" s="307" t="str">
        <f>IF('Historical DATA'!AK128="","",'Historical DATA'!AK128)</f>
        <v/>
      </c>
      <c r="AD150" s="308" t="str">
        <f>IF('Historical DATA'!AL128="","",'Historical DATA'!AL128)</f>
        <v/>
      </c>
      <c r="AE150" s="309" t="str">
        <f>IF('Historical DATA'!AM128="","",'Historical DATA'!AM128)</f>
        <v/>
      </c>
      <c r="AF150" s="310" t="str">
        <f>IF('Historical DATA'!AN128="","",'Historical DATA'!AN128)</f>
        <v/>
      </c>
    </row>
    <row r="151" spans="1:32" s="296" customFormat="1">
      <c r="A151" s="312">
        <f t="shared" si="1"/>
        <v>-104</v>
      </c>
      <c r="B151" s="137" t="str">
        <f>IF('Historical DATA'!B129="","",'Historical DATA'!B129)</f>
        <v/>
      </c>
      <c r="C151" s="314"/>
      <c r="D151" s="316" t="str">
        <f>IF('Historical DATA'!O129="","",'Historical DATA'!O129)</f>
        <v/>
      </c>
      <c r="E151" s="307" t="str">
        <f>IF('Historical DATA'!P129="","",'Historical DATA'!P129)</f>
        <v/>
      </c>
      <c r="F151" s="307" t="str">
        <f>IF('Historical DATA'!Q129="","",'Historical DATA'!Q129)</f>
        <v/>
      </c>
      <c r="G151" s="308" t="str">
        <f>IF('Historical DATA'!R129="","",'Historical DATA'!R129)</f>
        <v/>
      </c>
      <c r="H151" s="309" t="str">
        <f>IF('Historical DATA'!S129="","",'Historical DATA'!S129)</f>
        <v/>
      </c>
      <c r="I151" s="1487" t="str">
        <f>IF('Historical DATA'!T129="","",'Historical DATA'!T129)</f>
        <v/>
      </c>
      <c r="J151" s="310" t="str">
        <f>IF('Historical DATA'!U129="","",'Historical DATA'!U129)</f>
        <v/>
      </c>
      <c r="K151" s="315"/>
      <c r="L151" s="305"/>
      <c r="M151" s="305"/>
      <c r="N151" s="305"/>
      <c r="O151" s="305"/>
      <c r="P151" s="305"/>
      <c r="Q151" s="305"/>
      <c r="R151" s="305"/>
      <c r="S151" s="315"/>
      <c r="T151" s="1415" t="str">
        <f>IF('Historical DATA'!AC129="","",'Historical DATA'!AC129)</f>
        <v/>
      </c>
      <c r="U151" s="307" t="str">
        <f>IF('Historical DATA'!AD129="","",'Historical DATA'!AD129)</f>
        <v/>
      </c>
      <c r="V151" s="307" t="str">
        <f>IF('Historical DATA'!AE129="","",'Historical DATA'!AE129)</f>
        <v/>
      </c>
      <c r="W151" s="308" t="str">
        <f>IF('Historical DATA'!AF129="","",'Historical DATA'!AF129)</f>
        <v/>
      </c>
      <c r="X151" s="309" t="str">
        <f>IF('Historical DATA'!AG129="","",'Historical DATA'!AG129)</f>
        <v/>
      </c>
      <c r="Y151" s="1484" t="str">
        <f>IF('Historical DATA'!AH129="","",'Historical DATA'!AH129)</f>
        <v/>
      </c>
      <c r="Z151" s="315"/>
      <c r="AA151" s="306" t="str">
        <f>IF('Historical DATA'!AI129="","",'Historical DATA'!AI129)</f>
        <v/>
      </c>
      <c r="AB151" s="307" t="str">
        <f>IF('Historical DATA'!AJ129="","",'Historical DATA'!AJ129)</f>
        <v/>
      </c>
      <c r="AC151" s="307" t="str">
        <f>IF('Historical DATA'!AK129="","",'Historical DATA'!AK129)</f>
        <v/>
      </c>
      <c r="AD151" s="308" t="str">
        <f>IF('Historical DATA'!AL129="","",'Historical DATA'!AL129)</f>
        <v/>
      </c>
      <c r="AE151" s="309" t="str">
        <f>IF('Historical DATA'!AM129="","",'Historical DATA'!AM129)</f>
        <v/>
      </c>
      <c r="AF151" s="310" t="str">
        <f>IF('Historical DATA'!AN129="","",'Historical DATA'!AN129)</f>
        <v/>
      </c>
    </row>
    <row r="152" spans="1:32" s="296" customFormat="1">
      <c r="A152" s="312">
        <f t="shared" si="1"/>
        <v>-105</v>
      </c>
      <c r="B152" s="137" t="str">
        <f>IF('Historical DATA'!B130="","",'Historical DATA'!B130)</f>
        <v/>
      </c>
      <c r="C152" s="314"/>
      <c r="D152" s="316" t="str">
        <f>IF('Historical DATA'!O130="","",'Historical DATA'!O130)</f>
        <v/>
      </c>
      <c r="E152" s="307" t="str">
        <f>IF('Historical DATA'!P130="","",'Historical DATA'!P130)</f>
        <v/>
      </c>
      <c r="F152" s="307" t="str">
        <f>IF('Historical DATA'!Q130="","",'Historical DATA'!Q130)</f>
        <v/>
      </c>
      <c r="G152" s="308" t="str">
        <f>IF('Historical DATA'!R130="","",'Historical DATA'!R130)</f>
        <v/>
      </c>
      <c r="H152" s="309" t="str">
        <f>IF('Historical DATA'!S130="","",'Historical DATA'!S130)</f>
        <v/>
      </c>
      <c r="I152" s="1487" t="str">
        <f>IF('Historical DATA'!T130="","",'Historical DATA'!T130)</f>
        <v/>
      </c>
      <c r="J152" s="310" t="str">
        <f>IF('Historical DATA'!U130="","",'Historical DATA'!U130)</f>
        <v/>
      </c>
      <c r="K152" s="315"/>
      <c r="L152" s="305"/>
      <c r="M152" s="305"/>
      <c r="N152" s="305"/>
      <c r="O152" s="305"/>
      <c r="P152" s="305"/>
      <c r="Q152" s="305"/>
      <c r="R152" s="305"/>
      <c r="S152" s="315"/>
      <c r="T152" s="1415" t="str">
        <f>IF('Historical DATA'!AC130="","",'Historical DATA'!AC130)</f>
        <v/>
      </c>
      <c r="U152" s="307" t="str">
        <f>IF('Historical DATA'!AD130="","",'Historical DATA'!AD130)</f>
        <v/>
      </c>
      <c r="V152" s="307" t="str">
        <f>IF('Historical DATA'!AE130="","",'Historical DATA'!AE130)</f>
        <v/>
      </c>
      <c r="W152" s="308" t="str">
        <f>IF('Historical DATA'!AF130="","",'Historical DATA'!AF130)</f>
        <v/>
      </c>
      <c r="X152" s="309" t="str">
        <f>IF('Historical DATA'!AG130="","",'Historical DATA'!AG130)</f>
        <v/>
      </c>
      <c r="Y152" s="1484" t="str">
        <f>IF('Historical DATA'!AH130="","",'Historical DATA'!AH130)</f>
        <v/>
      </c>
      <c r="Z152" s="315"/>
      <c r="AA152" s="306" t="str">
        <f>IF('Historical DATA'!AI130="","",'Historical DATA'!AI130)</f>
        <v/>
      </c>
      <c r="AB152" s="307" t="str">
        <f>IF('Historical DATA'!AJ130="","",'Historical DATA'!AJ130)</f>
        <v/>
      </c>
      <c r="AC152" s="307" t="str">
        <f>IF('Historical DATA'!AK130="","",'Historical DATA'!AK130)</f>
        <v/>
      </c>
      <c r="AD152" s="308" t="str">
        <f>IF('Historical DATA'!AL130="","",'Historical DATA'!AL130)</f>
        <v/>
      </c>
      <c r="AE152" s="309" t="str">
        <f>IF('Historical DATA'!AM130="","",'Historical DATA'!AM130)</f>
        <v/>
      </c>
      <c r="AF152" s="310" t="str">
        <f>IF('Historical DATA'!AN130="","",'Historical DATA'!AN130)</f>
        <v/>
      </c>
    </row>
    <row r="153" spans="1:32" s="296" customFormat="1">
      <c r="A153" s="312">
        <f t="shared" si="1"/>
        <v>-106</v>
      </c>
      <c r="B153" s="137" t="str">
        <f>IF('Historical DATA'!B131="","",'Historical DATA'!B131)</f>
        <v/>
      </c>
      <c r="C153" s="314"/>
      <c r="D153" s="316" t="str">
        <f>IF('Historical DATA'!O131="","",'Historical DATA'!O131)</f>
        <v/>
      </c>
      <c r="E153" s="307" t="str">
        <f>IF('Historical DATA'!P131="","",'Historical DATA'!P131)</f>
        <v/>
      </c>
      <c r="F153" s="307" t="str">
        <f>IF('Historical DATA'!Q131="","",'Historical DATA'!Q131)</f>
        <v/>
      </c>
      <c r="G153" s="308" t="str">
        <f>IF('Historical DATA'!R131="","",'Historical DATA'!R131)</f>
        <v/>
      </c>
      <c r="H153" s="309" t="str">
        <f>IF('Historical DATA'!S131="","",'Historical DATA'!S131)</f>
        <v/>
      </c>
      <c r="I153" s="1487" t="str">
        <f>IF('Historical DATA'!T131="","",'Historical DATA'!T131)</f>
        <v/>
      </c>
      <c r="J153" s="310" t="str">
        <f>IF('Historical DATA'!U131="","",'Historical DATA'!U131)</f>
        <v/>
      </c>
      <c r="K153" s="315"/>
      <c r="L153" s="305"/>
      <c r="M153" s="305"/>
      <c r="N153" s="305"/>
      <c r="O153" s="305"/>
      <c r="P153" s="305"/>
      <c r="Q153" s="305"/>
      <c r="R153" s="305"/>
      <c r="S153" s="315"/>
      <c r="T153" s="1415" t="str">
        <f>IF('Historical DATA'!AC131="","",'Historical DATA'!AC131)</f>
        <v/>
      </c>
      <c r="U153" s="307" t="str">
        <f>IF('Historical DATA'!AD131="","",'Historical DATA'!AD131)</f>
        <v/>
      </c>
      <c r="V153" s="307" t="str">
        <f>IF('Historical DATA'!AE131="","",'Historical DATA'!AE131)</f>
        <v/>
      </c>
      <c r="W153" s="308" t="str">
        <f>IF('Historical DATA'!AF131="","",'Historical DATA'!AF131)</f>
        <v/>
      </c>
      <c r="X153" s="309" t="str">
        <f>IF('Historical DATA'!AG131="","",'Historical DATA'!AG131)</f>
        <v/>
      </c>
      <c r="Y153" s="1484" t="str">
        <f>IF('Historical DATA'!AH131="","",'Historical DATA'!AH131)</f>
        <v/>
      </c>
      <c r="Z153" s="315"/>
      <c r="AA153" s="306" t="str">
        <f>IF('Historical DATA'!AI131="","",'Historical DATA'!AI131)</f>
        <v/>
      </c>
      <c r="AB153" s="307" t="str">
        <f>IF('Historical DATA'!AJ131="","",'Historical DATA'!AJ131)</f>
        <v/>
      </c>
      <c r="AC153" s="307" t="str">
        <f>IF('Historical DATA'!AK131="","",'Historical DATA'!AK131)</f>
        <v/>
      </c>
      <c r="AD153" s="308" t="str">
        <f>IF('Historical DATA'!AL131="","",'Historical DATA'!AL131)</f>
        <v/>
      </c>
      <c r="AE153" s="309" t="str">
        <f>IF('Historical DATA'!AM131="","",'Historical DATA'!AM131)</f>
        <v/>
      </c>
      <c r="AF153" s="310" t="str">
        <f>IF('Historical DATA'!AN131="","",'Historical DATA'!AN131)</f>
        <v/>
      </c>
    </row>
    <row r="154" spans="1:32" s="296" customFormat="1">
      <c r="A154" s="312">
        <f t="shared" si="1"/>
        <v>-107</v>
      </c>
      <c r="B154" s="137" t="str">
        <f>IF('Historical DATA'!B132="","",'Historical DATA'!B132)</f>
        <v/>
      </c>
      <c r="C154" s="314"/>
      <c r="D154" s="316" t="str">
        <f>IF('Historical DATA'!O132="","",'Historical DATA'!O132)</f>
        <v/>
      </c>
      <c r="E154" s="307" t="str">
        <f>IF('Historical DATA'!P132="","",'Historical DATA'!P132)</f>
        <v/>
      </c>
      <c r="F154" s="307" t="str">
        <f>IF('Historical DATA'!Q132="","",'Historical DATA'!Q132)</f>
        <v/>
      </c>
      <c r="G154" s="308" t="str">
        <f>IF('Historical DATA'!R132="","",'Historical DATA'!R132)</f>
        <v/>
      </c>
      <c r="H154" s="309" t="str">
        <f>IF('Historical DATA'!S132="","",'Historical DATA'!S132)</f>
        <v/>
      </c>
      <c r="I154" s="1487" t="str">
        <f>IF('Historical DATA'!T132="","",'Historical DATA'!T132)</f>
        <v/>
      </c>
      <c r="J154" s="310" t="str">
        <f>IF('Historical DATA'!U132="","",'Historical DATA'!U132)</f>
        <v/>
      </c>
      <c r="K154" s="315"/>
      <c r="L154" s="305"/>
      <c r="M154" s="305"/>
      <c r="N154" s="305"/>
      <c r="O154" s="305"/>
      <c r="P154" s="305"/>
      <c r="Q154" s="305"/>
      <c r="R154" s="305"/>
      <c r="S154" s="315"/>
      <c r="T154" s="1415" t="str">
        <f>IF('Historical DATA'!AC132="","",'Historical DATA'!AC132)</f>
        <v/>
      </c>
      <c r="U154" s="307" t="str">
        <f>IF('Historical DATA'!AD132="","",'Historical DATA'!AD132)</f>
        <v/>
      </c>
      <c r="V154" s="307" t="str">
        <f>IF('Historical DATA'!AE132="","",'Historical DATA'!AE132)</f>
        <v/>
      </c>
      <c r="W154" s="308" t="str">
        <f>IF('Historical DATA'!AF132="","",'Historical DATA'!AF132)</f>
        <v/>
      </c>
      <c r="X154" s="309" t="str">
        <f>IF('Historical DATA'!AG132="","",'Historical DATA'!AG132)</f>
        <v/>
      </c>
      <c r="Y154" s="1484" t="str">
        <f>IF('Historical DATA'!AH132="","",'Historical DATA'!AH132)</f>
        <v/>
      </c>
      <c r="Z154" s="315"/>
      <c r="AA154" s="306" t="str">
        <f>IF('Historical DATA'!AI132="","",'Historical DATA'!AI132)</f>
        <v/>
      </c>
      <c r="AB154" s="307" t="str">
        <f>IF('Historical DATA'!AJ132="","",'Historical DATA'!AJ132)</f>
        <v/>
      </c>
      <c r="AC154" s="307" t="str">
        <f>IF('Historical DATA'!AK132="","",'Historical DATA'!AK132)</f>
        <v/>
      </c>
      <c r="AD154" s="308" t="str">
        <f>IF('Historical DATA'!AL132="","",'Historical DATA'!AL132)</f>
        <v/>
      </c>
      <c r="AE154" s="309" t="str">
        <f>IF('Historical DATA'!AM132="","",'Historical DATA'!AM132)</f>
        <v/>
      </c>
      <c r="AF154" s="310" t="str">
        <f>IF('Historical DATA'!AN132="","",'Historical DATA'!AN132)</f>
        <v/>
      </c>
    </row>
    <row r="155" spans="1:32" s="296" customFormat="1">
      <c r="A155" s="312">
        <f t="shared" si="1"/>
        <v>-108</v>
      </c>
      <c r="B155" s="137" t="str">
        <f>IF('Historical DATA'!B133="","",'Historical DATA'!B133)</f>
        <v/>
      </c>
      <c r="C155" s="314"/>
      <c r="D155" s="316" t="str">
        <f>IF('Historical DATA'!O133="","",'Historical DATA'!O133)</f>
        <v/>
      </c>
      <c r="E155" s="307" t="str">
        <f>IF('Historical DATA'!P133="","",'Historical DATA'!P133)</f>
        <v/>
      </c>
      <c r="F155" s="307" t="str">
        <f>IF('Historical DATA'!Q133="","",'Historical DATA'!Q133)</f>
        <v/>
      </c>
      <c r="G155" s="308" t="str">
        <f>IF('Historical DATA'!R133="","",'Historical DATA'!R133)</f>
        <v/>
      </c>
      <c r="H155" s="309" t="str">
        <f>IF('Historical DATA'!S133="","",'Historical DATA'!S133)</f>
        <v/>
      </c>
      <c r="I155" s="1487" t="str">
        <f>IF('Historical DATA'!T133="","",'Historical DATA'!T133)</f>
        <v/>
      </c>
      <c r="J155" s="310" t="str">
        <f>IF('Historical DATA'!U133="","",'Historical DATA'!U133)</f>
        <v/>
      </c>
      <c r="K155" s="315"/>
      <c r="L155" s="305"/>
      <c r="M155" s="305"/>
      <c r="N155" s="305"/>
      <c r="O155" s="305"/>
      <c r="P155" s="305"/>
      <c r="Q155" s="305"/>
      <c r="R155" s="305"/>
      <c r="S155" s="315"/>
      <c r="T155" s="1415" t="str">
        <f>IF('Historical DATA'!AC133="","",'Historical DATA'!AC133)</f>
        <v/>
      </c>
      <c r="U155" s="307" t="str">
        <f>IF('Historical DATA'!AD133="","",'Historical DATA'!AD133)</f>
        <v/>
      </c>
      <c r="V155" s="307" t="str">
        <f>IF('Historical DATA'!AE133="","",'Historical DATA'!AE133)</f>
        <v/>
      </c>
      <c r="W155" s="308" t="str">
        <f>IF('Historical DATA'!AF133="","",'Historical DATA'!AF133)</f>
        <v/>
      </c>
      <c r="X155" s="309" t="str">
        <f>IF('Historical DATA'!AG133="","",'Historical DATA'!AG133)</f>
        <v/>
      </c>
      <c r="Y155" s="1484" t="str">
        <f>IF('Historical DATA'!AH133="","",'Historical DATA'!AH133)</f>
        <v/>
      </c>
      <c r="Z155" s="315"/>
      <c r="AA155" s="306" t="str">
        <f>IF('Historical DATA'!AI133="","",'Historical DATA'!AI133)</f>
        <v/>
      </c>
      <c r="AB155" s="307" t="str">
        <f>IF('Historical DATA'!AJ133="","",'Historical DATA'!AJ133)</f>
        <v/>
      </c>
      <c r="AC155" s="307" t="str">
        <f>IF('Historical DATA'!AK133="","",'Historical DATA'!AK133)</f>
        <v/>
      </c>
      <c r="AD155" s="308" t="str">
        <f>IF('Historical DATA'!AL133="","",'Historical DATA'!AL133)</f>
        <v/>
      </c>
      <c r="AE155" s="309" t="str">
        <f>IF('Historical DATA'!AM133="","",'Historical DATA'!AM133)</f>
        <v/>
      </c>
      <c r="AF155" s="310" t="str">
        <f>IF('Historical DATA'!AN133="","",'Historical DATA'!AN133)</f>
        <v/>
      </c>
    </row>
    <row r="156" spans="1:32" s="296" customFormat="1">
      <c r="A156" s="312">
        <f t="shared" ref="A156:A219" si="2">A155-1</f>
        <v>-109</v>
      </c>
      <c r="B156" s="137" t="str">
        <f>IF('Historical DATA'!B134="","",'Historical DATA'!B134)</f>
        <v/>
      </c>
      <c r="C156" s="314"/>
      <c r="D156" s="316" t="str">
        <f>IF('Historical DATA'!O134="","",'Historical DATA'!O134)</f>
        <v/>
      </c>
      <c r="E156" s="307" t="str">
        <f>IF('Historical DATA'!P134="","",'Historical DATA'!P134)</f>
        <v/>
      </c>
      <c r="F156" s="307" t="str">
        <f>IF('Historical DATA'!Q134="","",'Historical DATA'!Q134)</f>
        <v/>
      </c>
      <c r="G156" s="308" t="str">
        <f>IF('Historical DATA'!R134="","",'Historical DATA'!R134)</f>
        <v/>
      </c>
      <c r="H156" s="309" t="str">
        <f>IF('Historical DATA'!S134="","",'Historical DATA'!S134)</f>
        <v/>
      </c>
      <c r="I156" s="1487" t="str">
        <f>IF('Historical DATA'!T134="","",'Historical DATA'!T134)</f>
        <v/>
      </c>
      <c r="J156" s="310" t="str">
        <f>IF('Historical DATA'!U134="","",'Historical DATA'!U134)</f>
        <v/>
      </c>
      <c r="K156" s="315"/>
      <c r="L156" s="305"/>
      <c r="M156" s="305"/>
      <c r="N156" s="305"/>
      <c r="O156" s="305"/>
      <c r="P156" s="305"/>
      <c r="Q156" s="305"/>
      <c r="R156" s="305"/>
      <c r="S156" s="315"/>
      <c r="T156" s="1415" t="str">
        <f>IF('Historical DATA'!AC134="","",'Historical DATA'!AC134)</f>
        <v/>
      </c>
      <c r="U156" s="307" t="str">
        <f>IF('Historical DATA'!AD134="","",'Historical DATA'!AD134)</f>
        <v/>
      </c>
      <c r="V156" s="307" t="str">
        <f>IF('Historical DATA'!AE134="","",'Historical DATA'!AE134)</f>
        <v/>
      </c>
      <c r="W156" s="308" t="str">
        <f>IF('Historical DATA'!AF134="","",'Historical DATA'!AF134)</f>
        <v/>
      </c>
      <c r="X156" s="309" t="str">
        <f>IF('Historical DATA'!AG134="","",'Historical DATA'!AG134)</f>
        <v/>
      </c>
      <c r="Y156" s="1484" t="str">
        <f>IF('Historical DATA'!AH134="","",'Historical DATA'!AH134)</f>
        <v/>
      </c>
      <c r="Z156" s="315"/>
      <c r="AA156" s="306" t="str">
        <f>IF('Historical DATA'!AI134="","",'Historical DATA'!AI134)</f>
        <v/>
      </c>
      <c r="AB156" s="307" t="str">
        <f>IF('Historical DATA'!AJ134="","",'Historical DATA'!AJ134)</f>
        <v/>
      </c>
      <c r="AC156" s="307" t="str">
        <f>IF('Historical DATA'!AK134="","",'Historical DATA'!AK134)</f>
        <v/>
      </c>
      <c r="AD156" s="308" t="str">
        <f>IF('Historical DATA'!AL134="","",'Historical DATA'!AL134)</f>
        <v/>
      </c>
      <c r="AE156" s="309" t="str">
        <f>IF('Historical DATA'!AM134="","",'Historical DATA'!AM134)</f>
        <v/>
      </c>
      <c r="AF156" s="310" t="str">
        <f>IF('Historical DATA'!AN134="","",'Historical DATA'!AN134)</f>
        <v/>
      </c>
    </row>
    <row r="157" spans="1:32" s="296" customFormat="1">
      <c r="A157" s="312">
        <f t="shared" si="2"/>
        <v>-110</v>
      </c>
      <c r="B157" s="137" t="str">
        <f>IF('Historical DATA'!B135="","",'Historical DATA'!B135)</f>
        <v/>
      </c>
      <c r="C157" s="314"/>
      <c r="D157" s="316" t="str">
        <f>IF('Historical DATA'!O135="","",'Historical DATA'!O135)</f>
        <v/>
      </c>
      <c r="E157" s="307" t="str">
        <f>IF('Historical DATA'!P135="","",'Historical DATA'!P135)</f>
        <v/>
      </c>
      <c r="F157" s="307" t="str">
        <f>IF('Historical DATA'!Q135="","",'Historical DATA'!Q135)</f>
        <v/>
      </c>
      <c r="G157" s="308" t="str">
        <f>IF('Historical DATA'!R135="","",'Historical DATA'!R135)</f>
        <v/>
      </c>
      <c r="H157" s="309" t="str">
        <f>IF('Historical DATA'!S135="","",'Historical DATA'!S135)</f>
        <v/>
      </c>
      <c r="I157" s="1487" t="str">
        <f>IF('Historical DATA'!T135="","",'Historical DATA'!T135)</f>
        <v/>
      </c>
      <c r="J157" s="310" t="str">
        <f>IF('Historical DATA'!U135="","",'Historical DATA'!U135)</f>
        <v/>
      </c>
      <c r="K157" s="315"/>
      <c r="L157" s="305"/>
      <c r="M157" s="305"/>
      <c r="N157" s="305"/>
      <c r="O157" s="305"/>
      <c r="P157" s="305"/>
      <c r="Q157" s="305"/>
      <c r="R157" s="305"/>
      <c r="S157" s="315"/>
      <c r="T157" s="1415" t="str">
        <f>IF('Historical DATA'!AC135="","",'Historical DATA'!AC135)</f>
        <v/>
      </c>
      <c r="U157" s="307" t="str">
        <f>IF('Historical DATA'!AD135="","",'Historical DATA'!AD135)</f>
        <v/>
      </c>
      <c r="V157" s="307" t="str">
        <f>IF('Historical DATA'!AE135="","",'Historical DATA'!AE135)</f>
        <v/>
      </c>
      <c r="W157" s="308" t="str">
        <f>IF('Historical DATA'!AF135="","",'Historical DATA'!AF135)</f>
        <v/>
      </c>
      <c r="X157" s="309" t="str">
        <f>IF('Historical DATA'!AG135="","",'Historical DATA'!AG135)</f>
        <v/>
      </c>
      <c r="Y157" s="1484" t="str">
        <f>IF('Historical DATA'!AH135="","",'Historical DATA'!AH135)</f>
        <v/>
      </c>
      <c r="Z157" s="315"/>
      <c r="AA157" s="306" t="str">
        <f>IF('Historical DATA'!AI135="","",'Historical DATA'!AI135)</f>
        <v/>
      </c>
      <c r="AB157" s="307" t="str">
        <f>IF('Historical DATA'!AJ135="","",'Historical DATA'!AJ135)</f>
        <v/>
      </c>
      <c r="AC157" s="307" t="str">
        <f>IF('Historical DATA'!AK135="","",'Historical DATA'!AK135)</f>
        <v/>
      </c>
      <c r="AD157" s="308" t="str">
        <f>IF('Historical DATA'!AL135="","",'Historical DATA'!AL135)</f>
        <v/>
      </c>
      <c r="AE157" s="309" t="str">
        <f>IF('Historical DATA'!AM135="","",'Historical DATA'!AM135)</f>
        <v/>
      </c>
      <c r="AF157" s="310" t="str">
        <f>IF('Historical DATA'!AN135="","",'Historical DATA'!AN135)</f>
        <v/>
      </c>
    </row>
    <row r="158" spans="1:32" s="296" customFormat="1">
      <c r="A158" s="312">
        <f t="shared" si="2"/>
        <v>-111</v>
      </c>
      <c r="B158" s="137" t="str">
        <f>IF('Historical DATA'!B136="","",'Historical DATA'!B136)</f>
        <v/>
      </c>
      <c r="C158" s="314"/>
      <c r="D158" s="316" t="str">
        <f>IF('Historical DATA'!O136="","",'Historical DATA'!O136)</f>
        <v/>
      </c>
      <c r="E158" s="307" t="str">
        <f>IF('Historical DATA'!P136="","",'Historical DATA'!P136)</f>
        <v/>
      </c>
      <c r="F158" s="307" t="str">
        <f>IF('Historical DATA'!Q136="","",'Historical DATA'!Q136)</f>
        <v/>
      </c>
      <c r="G158" s="308" t="str">
        <f>IF('Historical DATA'!R136="","",'Historical DATA'!R136)</f>
        <v/>
      </c>
      <c r="H158" s="309" t="str">
        <f>IF('Historical DATA'!S136="","",'Historical DATA'!S136)</f>
        <v/>
      </c>
      <c r="I158" s="1487" t="str">
        <f>IF('Historical DATA'!T136="","",'Historical DATA'!T136)</f>
        <v/>
      </c>
      <c r="J158" s="310" t="str">
        <f>IF('Historical DATA'!U136="","",'Historical DATA'!U136)</f>
        <v/>
      </c>
      <c r="K158" s="315"/>
      <c r="L158" s="305"/>
      <c r="M158" s="305"/>
      <c r="N158" s="305"/>
      <c r="O158" s="305"/>
      <c r="P158" s="305"/>
      <c r="Q158" s="305"/>
      <c r="R158" s="305"/>
      <c r="S158" s="315"/>
      <c r="T158" s="1415" t="str">
        <f>IF('Historical DATA'!AC136="","",'Historical DATA'!AC136)</f>
        <v/>
      </c>
      <c r="U158" s="307" t="str">
        <f>IF('Historical DATA'!AD136="","",'Historical DATA'!AD136)</f>
        <v/>
      </c>
      <c r="V158" s="307" t="str">
        <f>IF('Historical DATA'!AE136="","",'Historical DATA'!AE136)</f>
        <v/>
      </c>
      <c r="W158" s="308" t="str">
        <f>IF('Historical DATA'!AF136="","",'Historical DATA'!AF136)</f>
        <v/>
      </c>
      <c r="X158" s="309" t="str">
        <f>IF('Historical DATA'!AG136="","",'Historical DATA'!AG136)</f>
        <v/>
      </c>
      <c r="Y158" s="1484" t="str">
        <f>IF('Historical DATA'!AH136="","",'Historical DATA'!AH136)</f>
        <v/>
      </c>
      <c r="Z158" s="315"/>
      <c r="AA158" s="306" t="str">
        <f>IF('Historical DATA'!AI136="","",'Historical DATA'!AI136)</f>
        <v/>
      </c>
      <c r="AB158" s="307" t="str">
        <f>IF('Historical DATA'!AJ136="","",'Historical DATA'!AJ136)</f>
        <v/>
      </c>
      <c r="AC158" s="307" t="str">
        <f>IF('Historical DATA'!AK136="","",'Historical DATA'!AK136)</f>
        <v/>
      </c>
      <c r="AD158" s="308" t="str">
        <f>IF('Historical DATA'!AL136="","",'Historical DATA'!AL136)</f>
        <v/>
      </c>
      <c r="AE158" s="309" t="str">
        <f>IF('Historical DATA'!AM136="","",'Historical DATA'!AM136)</f>
        <v/>
      </c>
      <c r="AF158" s="310" t="str">
        <f>IF('Historical DATA'!AN136="","",'Historical DATA'!AN136)</f>
        <v/>
      </c>
    </row>
    <row r="159" spans="1:32" s="296" customFormat="1">
      <c r="A159" s="312">
        <f t="shared" si="2"/>
        <v>-112</v>
      </c>
      <c r="B159" s="137" t="str">
        <f>IF('Historical DATA'!B137="","",'Historical DATA'!B137)</f>
        <v/>
      </c>
      <c r="C159" s="314"/>
      <c r="D159" s="316" t="str">
        <f>IF('Historical DATA'!O137="","",'Historical DATA'!O137)</f>
        <v/>
      </c>
      <c r="E159" s="307" t="str">
        <f>IF('Historical DATA'!P137="","",'Historical DATA'!P137)</f>
        <v/>
      </c>
      <c r="F159" s="307" t="str">
        <f>IF('Historical DATA'!Q137="","",'Historical DATA'!Q137)</f>
        <v/>
      </c>
      <c r="G159" s="308" t="str">
        <f>IF('Historical DATA'!R137="","",'Historical DATA'!R137)</f>
        <v/>
      </c>
      <c r="H159" s="309" t="str">
        <f>IF('Historical DATA'!S137="","",'Historical DATA'!S137)</f>
        <v/>
      </c>
      <c r="I159" s="1487" t="str">
        <f>IF('Historical DATA'!T137="","",'Historical DATA'!T137)</f>
        <v/>
      </c>
      <c r="J159" s="310" t="str">
        <f>IF('Historical DATA'!U137="","",'Historical DATA'!U137)</f>
        <v/>
      </c>
      <c r="K159" s="315"/>
      <c r="L159" s="305"/>
      <c r="M159" s="305"/>
      <c r="N159" s="305"/>
      <c r="O159" s="305"/>
      <c r="P159" s="305"/>
      <c r="Q159" s="305"/>
      <c r="R159" s="305"/>
      <c r="S159" s="315"/>
      <c r="T159" s="1415" t="str">
        <f>IF('Historical DATA'!AC137="","",'Historical DATA'!AC137)</f>
        <v/>
      </c>
      <c r="U159" s="307" t="str">
        <f>IF('Historical DATA'!AD137="","",'Historical DATA'!AD137)</f>
        <v/>
      </c>
      <c r="V159" s="307" t="str">
        <f>IF('Historical DATA'!AE137="","",'Historical DATA'!AE137)</f>
        <v/>
      </c>
      <c r="W159" s="308" t="str">
        <f>IF('Historical DATA'!AF137="","",'Historical DATA'!AF137)</f>
        <v/>
      </c>
      <c r="X159" s="309" t="str">
        <f>IF('Historical DATA'!AG137="","",'Historical DATA'!AG137)</f>
        <v/>
      </c>
      <c r="Y159" s="1484" t="str">
        <f>IF('Historical DATA'!AH137="","",'Historical DATA'!AH137)</f>
        <v/>
      </c>
      <c r="Z159" s="315"/>
      <c r="AA159" s="306" t="str">
        <f>IF('Historical DATA'!AI137="","",'Historical DATA'!AI137)</f>
        <v/>
      </c>
      <c r="AB159" s="307" t="str">
        <f>IF('Historical DATA'!AJ137="","",'Historical DATA'!AJ137)</f>
        <v/>
      </c>
      <c r="AC159" s="307" t="str">
        <f>IF('Historical DATA'!AK137="","",'Historical DATA'!AK137)</f>
        <v/>
      </c>
      <c r="AD159" s="308" t="str">
        <f>IF('Historical DATA'!AL137="","",'Historical DATA'!AL137)</f>
        <v/>
      </c>
      <c r="AE159" s="309" t="str">
        <f>IF('Historical DATA'!AM137="","",'Historical DATA'!AM137)</f>
        <v/>
      </c>
      <c r="AF159" s="310" t="str">
        <f>IF('Historical DATA'!AN137="","",'Historical DATA'!AN137)</f>
        <v/>
      </c>
    </row>
    <row r="160" spans="1:32" s="296" customFormat="1">
      <c r="A160" s="312">
        <f t="shared" si="2"/>
        <v>-113</v>
      </c>
      <c r="B160" s="137" t="str">
        <f>IF('Historical DATA'!B138="","",'Historical DATA'!B138)</f>
        <v/>
      </c>
      <c r="C160" s="314"/>
      <c r="D160" s="316" t="str">
        <f>IF('Historical DATA'!O138="","",'Historical DATA'!O138)</f>
        <v/>
      </c>
      <c r="E160" s="307" t="str">
        <f>IF('Historical DATA'!P138="","",'Historical DATA'!P138)</f>
        <v/>
      </c>
      <c r="F160" s="307" t="str">
        <f>IF('Historical DATA'!Q138="","",'Historical DATA'!Q138)</f>
        <v/>
      </c>
      <c r="G160" s="308" t="str">
        <f>IF('Historical DATA'!R138="","",'Historical DATA'!R138)</f>
        <v/>
      </c>
      <c r="H160" s="309" t="str">
        <f>IF('Historical DATA'!S138="","",'Historical DATA'!S138)</f>
        <v/>
      </c>
      <c r="I160" s="1487" t="str">
        <f>IF('Historical DATA'!T138="","",'Historical DATA'!T138)</f>
        <v/>
      </c>
      <c r="J160" s="310" t="str">
        <f>IF('Historical DATA'!U138="","",'Historical DATA'!U138)</f>
        <v/>
      </c>
      <c r="K160" s="315"/>
      <c r="L160" s="305"/>
      <c r="M160" s="305"/>
      <c r="N160" s="305"/>
      <c r="O160" s="305"/>
      <c r="P160" s="305"/>
      <c r="Q160" s="305"/>
      <c r="R160" s="305"/>
      <c r="S160" s="315"/>
      <c r="T160" s="1415" t="str">
        <f>IF('Historical DATA'!AC138="","",'Historical DATA'!AC138)</f>
        <v/>
      </c>
      <c r="U160" s="307" t="str">
        <f>IF('Historical DATA'!AD138="","",'Historical DATA'!AD138)</f>
        <v/>
      </c>
      <c r="V160" s="307" t="str">
        <f>IF('Historical DATA'!AE138="","",'Historical DATA'!AE138)</f>
        <v/>
      </c>
      <c r="W160" s="308" t="str">
        <f>IF('Historical DATA'!AF138="","",'Historical DATA'!AF138)</f>
        <v/>
      </c>
      <c r="X160" s="309" t="str">
        <f>IF('Historical DATA'!AG138="","",'Historical DATA'!AG138)</f>
        <v/>
      </c>
      <c r="Y160" s="1484" t="str">
        <f>IF('Historical DATA'!AH138="","",'Historical DATA'!AH138)</f>
        <v/>
      </c>
      <c r="Z160" s="315"/>
      <c r="AA160" s="306" t="str">
        <f>IF('Historical DATA'!AI138="","",'Historical DATA'!AI138)</f>
        <v/>
      </c>
      <c r="AB160" s="307" t="str">
        <f>IF('Historical DATA'!AJ138="","",'Historical DATA'!AJ138)</f>
        <v/>
      </c>
      <c r="AC160" s="307" t="str">
        <f>IF('Historical DATA'!AK138="","",'Historical DATA'!AK138)</f>
        <v/>
      </c>
      <c r="AD160" s="308" t="str">
        <f>IF('Historical DATA'!AL138="","",'Historical DATA'!AL138)</f>
        <v/>
      </c>
      <c r="AE160" s="309" t="str">
        <f>IF('Historical DATA'!AM138="","",'Historical DATA'!AM138)</f>
        <v/>
      </c>
      <c r="AF160" s="310" t="str">
        <f>IF('Historical DATA'!AN138="","",'Historical DATA'!AN138)</f>
        <v/>
      </c>
    </row>
    <row r="161" spans="1:32" s="296" customFormat="1">
      <c r="A161" s="312">
        <f t="shared" si="2"/>
        <v>-114</v>
      </c>
      <c r="B161" s="137" t="str">
        <f>IF('Historical DATA'!B139="","",'Historical DATA'!B139)</f>
        <v/>
      </c>
      <c r="C161" s="314"/>
      <c r="D161" s="316" t="str">
        <f>IF('Historical DATA'!O139="","",'Historical DATA'!O139)</f>
        <v/>
      </c>
      <c r="E161" s="307" t="str">
        <f>IF('Historical DATA'!P139="","",'Historical DATA'!P139)</f>
        <v/>
      </c>
      <c r="F161" s="307" t="str">
        <f>IF('Historical DATA'!Q139="","",'Historical DATA'!Q139)</f>
        <v/>
      </c>
      <c r="G161" s="308" t="str">
        <f>IF('Historical DATA'!R139="","",'Historical DATA'!R139)</f>
        <v/>
      </c>
      <c r="H161" s="309" t="str">
        <f>IF('Historical DATA'!S139="","",'Historical DATA'!S139)</f>
        <v/>
      </c>
      <c r="I161" s="1487" t="str">
        <f>IF('Historical DATA'!T139="","",'Historical DATA'!T139)</f>
        <v/>
      </c>
      <c r="J161" s="310" t="str">
        <f>IF('Historical DATA'!U139="","",'Historical DATA'!U139)</f>
        <v/>
      </c>
      <c r="K161" s="315"/>
      <c r="L161" s="305"/>
      <c r="M161" s="305"/>
      <c r="N161" s="305"/>
      <c r="O161" s="305"/>
      <c r="P161" s="305"/>
      <c r="Q161" s="305"/>
      <c r="R161" s="305"/>
      <c r="S161" s="315"/>
      <c r="T161" s="1415" t="str">
        <f>IF('Historical DATA'!AC139="","",'Historical DATA'!AC139)</f>
        <v/>
      </c>
      <c r="U161" s="307" t="str">
        <f>IF('Historical DATA'!AD139="","",'Historical DATA'!AD139)</f>
        <v/>
      </c>
      <c r="V161" s="307" t="str">
        <f>IF('Historical DATA'!AE139="","",'Historical DATA'!AE139)</f>
        <v/>
      </c>
      <c r="W161" s="308" t="str">
        <f>IF('Historical DATA'!AF139="","",'Historical DATA'!AF139)</f>
        <v/>
      </c>
      <c r="X161" s="309" t="str">
        <f>IF('Historical DATA'!AG139="","",'Historical DATA'!AG139)</f>
        <v/>
      </c>
      <c r="Y161" s="1484" t="str">
        <f>IF('Historical DATA'!AH139="","",'Historical DATA'!AH139)</f>
        <v/>
      </c>
      <c r="Z161" s="315"/>
      <c r="AA161" s="306" t="str">
        <f>IF('Historical DATA'!AI139="","",'Historical DATA'!AI139)</f>
        <v/>
      </c>
      <c r="AB161" s="307" t="str">
        <f>IF('Historical DATA'!AJ139="","",'Historical DATA'!AJ139)</f>
        <v/>
      </c>
      <c r="AC161" s="307" t="str">
        <f>IF('Historical DATA'!AK139="","",'Historical DATA'!AK139)</f>
        <v/>
      </c>
      <c r="AD161" s="308" t="str">
        <f>IF('Historical DATA'!AL139="","",'Historical DATA'!AL139)</f>
        <v/>
      </c>
      <c r="AE161" s="309" t="str">
        <f>IF('Historical DATA'!AM139="","",'Historical DATA'!AM139)</f>
        <v/>
      </c>
      <c r="AF161" s="310" t="str">
        <f>IF('Historical DATA'!AN139="","",'Historical DATA'!AN139)</f>
        <v/>
      </c>
    </row>
    <row r="162" spans="1:32" s="296" customFormat="1">
      <c r="A162" s="312">
        <f t="shared" si="2"/>
        <v>-115</v>
      </c>
      <c r="B162" s="137" t="str">
        <f>IF('Historical DATA'!B140="","",'Historical DATA'!B140)</f>
        <v/>
      </c>
      <c r="C162" s="314"/>
      <c r="D162" s="316" t="str">
        <f>IF('Historical DATA'!O140="","",'Historical DATA'!O140)</f>
        <v/>
      </c>
      <c r="E162" s="307" t="str">
        <f>IF('Historical DATA'!P140="","",'Historical DATA'!P140)</f>
        <v/>
      </c>
      <c r="F162" s="307" t="str">
        <f>IF('Historical DATA'!Q140="","",'Historical DATA'!Q140)</f>
        <v/>
      </c>
      <c r="G162" s="308" t="str">
        <f>IF('Historical DATA'!R140="","",'Historical DATA'!R140)</f>
        <v/>
      </c>
      <c r="H162" s="309" t="str">
        <f>IF('Historical DATA'!S140="","",'Historical DATA'!S140)</f>
        <v/>
      </c>
      <c r="I162" s="1487" t="str">
        <f>IF('Historical DATA'!T140="","",'Historical DATA'!T140)</f>
        <v/>
      </c>
      <c r="J162" s="310" t="str">
        <f>IF('Historical DATA'!U140="","",'Historical DATA'!U140)</f>
        <v/>
      </c>
      <c r="K162" s="315"/>
      <c r="L162" s="305"/>
      <c r="M162" s="305"/>
      <c r="N162" s="305"/>
      <c r="O162" s="305"/>
      <c r="P162" s="305"/>
      <c r="Q162" s="305"/>
      <c r="R162" s="305"/>
      <c r="S162" s="315"/>
      <c r="T162" s="1415" t="str">
        <f>IF('Historical DATA'!AC140="","",'Historical DATA'!AC140)</f>
        <v/>
      </c>
      <c r="U162" s="307" t="str">
        <f>IF('Historical DATA'!AD140="","",'Historical DATA'!AD140)</f>
        <v/>
      </c>
      <c r="V162" s="307" t="str">
        <f>IF('Historical DATA'!AE140="","",'Historical DATA'!AE140)</f>
        <v/>
      </c>
      <c r="W162" s="308" t="str">
        <f>IF('Historical DATA'!AF140="","",'Historical DATA'!AF140)</f>
        <v/>
      </c>
      <c r="X162" s="309" t="str">
        <f>IF('Historical DATA'!AG140="","",'Historical DATA'!AG140)</f>
        <v/>
      </c>
      <c r="Y162" s="1484" t="str">
        <f>IF('Historical DATA'!AH140="","",'Historical DATA'!AH140)</f>
        <v/>
      </c>
      <c r="Z162" s="315"/>
      <c r="AA162" s="306" t="str">
        <f>IF('Historical DATA'!AI140="","",'Historical DATA'!AI140)</f>
        <v/>
      </c>
      <c r="AB162" s="307" t="str">
        <f>IF('Historical DATA'!AJ140="","",'Historical DATA'!AJ140)</f>
        <v/>
      </c>
      <c r="AC162" s="307" t="str">
        <f>IF('Historical DATA'!AK140="","",'Historical DATA'!AK140)</f>
        <v/>
      </c>
      <c r="AD162" s="308" t="str">
        <f>IF('Historical DATA'!AL140="","",'Historical DATA'!AL140)</f>
        <v/>
      </c>
      <c r="AE162" s="309" t="str">
        <f>IF('Historical DATA'!AM140="","",'Historical DATA'!AM140)</f>
        <v/>
      </c>
      <c r="AF162" s="310" t="str">
        <f>IF('Historical DATA'!AN140="","",'Historical DATA'!AN140)</f>
        <v/>
      </c>
    </row>
    <row r="163" spans="1:32" s="296" customFormat="1">
      <c r="A163" s="312">
        <f t="shared" si="2"/>
        <v>-116</v>
      </c>
      <c r="B163" s="137" t="str">
        <f>IF('Historical DATA'!B141="","",'Historical DATA'!B141)</f>
        <v/>
      </c>
      <c r="C163" s="314"/>
      <c r="D163" s="316" t="str">
        <f>IF('Historical DATA'!O141="","",'Historical DATA'!O141)</f>
        <v/>
      </c>
      <c r="E163" s="307" t="str">
        <f>IF('Historical DATA'!P141="","",'Historical DATA'!P141)</f>
        <v/>
      </c>
      <c r="F163" s="307" t="str">
        <f>IF('Historical DATA'!Q141="","",'Historical DATA'!Q141)</f>
        <v/>
      </c>
      <c r="G163" s="308" t="str">
        <f>IF('Historical DATA'!R141="","",'Historical DATA'!R141)</f>
        <v/>
      </c>
      <c r="H163" s="309" t="str">
        <f>IF('Historical DATA'!S141="","",'Historical DATA'!S141)</f>
        <v/>
      </c>
      <c r="I163" s="1487" t="str">
        <f>IF('Historical DATA'!T141="","",'Historical DATA'!T141)</f>
        <v/>
      </c>
      <c r="J163" s="310" t="str">
        <f>IF('Historical DATA'!U141="","",'Historical DATA'!U141)</f>
        <v/>
      </c>
      <c r="K163" s="315"/>
      <c r="L163" s="305"/>
      <c r="M163" s="305"/>
      <c r="N163" s="305"/>
      <c r="O163" s="305"/>
      <c r="P163" s="305"/>
      <c r="Q163" s="305"/>
      <c r="R163" s="305"/>
      <c r="S163" s="315"/>
      <c r="T163" s="1415" t="str">
        <f>IF('Historical DATA'!AC141="","",'Historical DATA'!AC141)</f>
        <v/>
      </c>
      <c r="U163" s="307" t="str">
        <f>IF('Historical DATA'!AD141="","",'Historical DATA'!AD141)</f>
        <v/>
      </c>
      <c r="V163" s="307" t="str">
        <f>IF('Historical DATA'!AE141="","",'Historical DATA'!AE141)</f>
        <v/>
      </c>
      <c r="W163" s="308" t="str">
        <f>IF('Historical DATA'!AF141="","",'Historical DATA'!AF141)</f>
        <v/>
      </c>
      <c r="X163" s="309" t="str">
        <f>IF('Historical DATA'!AG141="","",'Historical DATA'!AG141)</f>
        <v/>
      </c>
      <c r="Y163" s="1484" t="str">
        <f>IF('Historical DATA'!AH141="","",'Historical DATA'!AH141)</f>
        <v/>
      </c>
      <c r="Z163" s="315"/>
      <c r="AA163" s="306" t="str">
        <f>IF('Historical DATA'!AI141="","",'Historical DATA'!AI141)</f>
        <v/>
      </c>
      <c r="AB163" s="307" t="str">
        <f>IF('Historical DATA'!AJ141="","",'Historical DATA'!AJ141)</f>
        <v/>
      </c>
      <c r="AC163" s="307" t="str">
        <f>IF('Historical DATA'!AK141="","",'Historical DATA'!AK141)</f>
        <v/>
      </c>
      <c r="AD163" s="308" t="str">
        <f>IF('Historical DATA'!AL141="","",'Historical DATA'!AL141)</f>
        <v/>
      </c>
      <c r="AE163" s="309" t="str">
        <f>IF('Historical DATA'!AM141="","",'Historical DATA'!AM141)</f>
        <v/>
      </c>
      <c r="AF163" s="310" t="str">
        <f>IF('Historical DATA'!AN141="","",'Historical DATA'!AN141)</f>
        <v/>
      </c>
    </row>
    <row r="164" spans="1:32" s="296" customFormat="1">
      <c r="A164" s="312">
        <f t="shared" si="2"/>
        <v>-117</v>
      </c>
      <c r="B164" s="137" t="str">
        <f>IF('Historical DATA'!B142="","",'Historical DATA'!B142)</f>
        <v/>
      </c>
      <c r="C164" s="314"/>
      <c r="D164" s="316" t="str">
        <f>IF('Historical DATA'!O142="","",'Historical DATA'!O142)</f>
        <v/>
      </c>
      <c r="E164" s="307" t="str">
        <f>IF('Historical DATA'!P142="","",'Historical DATA'!P142)</f>
        <v/>
      </c>
      <c r="F164" s="307" t="str">
        <f>IF('Historical DATA'!Q142="","",'Historical DATA'!Q142)</f>
        <v/>
      </c>
      <c r="G164" s="308" t="str">
        <f>IF('Historical DATA'!R142="","",'Historical DATA'!R142)</f>
        <v/>
      </c>
      <c r="H164" s="309" t="str">
        <f>IF('Historical DATA'!S142="","",'Historical DATA'!S142)</f>
        <v/>
      </c>
      <c r="I164" s="1487" t="str">
        <f>IF('Historical DATA'!T142="","",'Historical DATA'!T142)</f>
        <v/>
      </c>
      <c r="J164" s="310" t="str">
        <f>IF('Historical DATA'!U142="","",'Historical DATA'!U142)</f>
        <v/>
      </c>
      <c r="K164" s="315"/>
      <c r="L164" s="305"/>
      <c r="M164" s="305"/>
      <c r="N164" s="305"/>
      <c r="O164" s="305"/>
      <c r="P164" s="305"/>
      <c r="Q164" s="305"/>
      <c r="R164" s="305"/>
      <c r="S164" s="315"/>
      <c r="T164" s="1415" t="str">
        <f>IF('Historical DATA'!AC142="","",'Historical DATA'!AC142)</f>
        <v/>
      </c>
      <c r="U164" s="307" t="str">
        <f>IF('Historical DATA'!AD142="","",'Historical DATA'!AD142)</f>
        <v/>
      </c>
      <c r="V164" s="307" t="str">
        <f>IF('Historical DATA'!AE142="","",'Historical DATA'!AE142)</f>
        <v/>
      </c>
      <c r="W164" s="308" t="str">
        <f>IF('Historical DATA'!AF142="","",'Historical DATA'!AF142)</f>
        <v/>
      </c>
      <c r="X164" s="309" t="str">
        <f>IF('Historical DATA'!AG142="","",'Historical DATA'!AG142)</f>
        <v/>
      </c>
      <c r="Y164" s="1484" t="str">
        <f>IF('Historical DATA'!AH142="","",'Historical DATA'!AH142)</f>
        <v/>
      </c>
      <c r="Z164" s="315"/>
      <c r="AA164" s="306" t="str">
        <f>IF('Historical DATA'!AI142="","",'Historical DATA'!AI142)</f>
        <v/>
      </c>
      <c r="AB164" s="307" t="str">
        <f>IF('Historical DATA'!AJ142="","",'Historical DATA'!AJ142)</f>
        <v/>
      </c>
      <c r="AC164" s="307" t="str">
        <f>IF('Historical DATA'!AK142="","",'Historical DATA'!AK142)</f>
        <v/>
      </c>
      <c r="AD164" s="308" t="str">
        <f>IF('Historical DATA'!AL142="","",'Historical DATA'!AL142)</f>
        <v/>
      </c>
      <c r="AE164" s="309" t="str">
        <f>IF('Historical DATA'!AM142="","",'Historical DATA'!AM142)</f>
        <v/>
      </c>
      <c r="AF164" s="310" t="str">
        <f>IF('Historical DATA'!AN142="","",'Historical DATA'!AN142)</f>
        <v/>
      </c>
    </row>
    <row r="165" spans="1:32" s="296" customFormat="1">
      <c r="A165" s="312">
        <f t="shared" si="2"/>
        <v>-118</v>
      </c>
      <c r="B165" s="137" t="str">
        <f>IF('Historical DATA'!B143="","",'Historical DATA'!B143)</f>
        <v/>
      </c>
      <c r="C165" s="314"/>
      <c r="D165" s="316" t="str">
        <f>IF('Historical DATA'!O143="","",'Historical DATA'!O143)</f>
        <v/>
      </c>
      <c r="E165" s="307" t="str">
        <f>IF('Historical DATA'!P143="","",'Historical DATA'!P143)</f>
        <v/>
      </c>
      <c r="F165" s="307" t="str">
        <f>IF('Historical DATA'!Q143="","",'Historical DATA'!Q143)</f>
        <v/>
      </c>
      <c r="G165" s="308" t="str">
        <f>IF('Historical DATA'!R143="","",'Historical DATA'!R143)</f>
        <v/>
      </c>
      <c r="H165" s="309" t="str">
        <f>IF('Historical DATA'!S143="","",'Historical DATA'!S143)</f>
        <v/>
      </c>
      <c r="I165" s="1487" t="str">
        <f>IF('Historical DATA'!T143="","",'Historical DATA'!T143)</f>
        <v/>
      </c>
      <c r="J165" s="310" t="str">
        <f>IF('Historical DATA'!U143="","",'Historical DATA'!U143)</f>
        <v/>
      </c>
      <c r="K165" s="315"/>
      <c r="L165" s="305"/>
      <c r="M165" s="305"/>
      <c r="N165" s="305"/>
      <c r="O165" s="305"/>
      <c r="P165" s="305"/>
      <c r="Q165" s="305"/>
      <c r="R165" s="305"/>
      <c r="S165" s="315"/>
      <c r="T165" s="1415" t="str">
        <f>IF('Historical DATA'!AC143="","",'Historical DATA'!AC143)</f>
        <v/>
      </c>
      <c r="U165" s="307" t="str">
        <f>IF('Historical DATA'!AD143="","",'Historical DATA'!AD143)</f>
        <v/>
      </c>
      <c r="V165" s="307" t="str">
        <f>IF('Historical DATA'!AE143="","",'Historical DATA'!AE143)</f>
        <v/>
      </c>
      <c r="W165" s="308" t="str">
        <f>IF('Historical DATA'!AF143="","",'Historical DATA'!AF143)</f>
        <v/>
      </c>
      <c r="X165" s="309" t="str">
        <f>IF('Historical DATA'!AG143="","",'Historical DATA'!AG143)</f>
        <v/>
      </c>
      <c r="Y165" s="1484" t="str">
        <f>IF('Historical DATA'!AH143="","",'Historical DATA'!AH143)</f>
        <v/>
      </c>
      <c r="Z165" s="315"/>
      <c r="AA165" s="306" t="str">
        <f>IF('Historical DATA'!AI143="","",'Historical DATA'!AI143)</f>
        <v/>
      </c>
      <c r="AB165" s="307" t="str">
        <f>IF('Historical DATA'!AJ143="","",'Historical DATA'!AJ143)</f>
        <v/>
      </c>
      <c r="AC165" s="307" t="str">
        <f>IF('Historical DATA'!AK143="","",'Historical DATA'!AK143)</f>
        <v/>
      </c>
      <c r="AD165" s="308" t="str">
        <f>IF('Historical DATA'!AL143="","",'Historical DATA'!AL143)</f>
        <v/>
      </c>
      <c r="AE165" s="309" t="str">
        <f>IF('Historical DATA'!AM143="","",'Historical DATA'!AM143)</f>
        <v/>
      </c>
      <c r="AF165" s="310" t="str">
        <f>IF('Historical DATA'!AN143="","",'Historical DATA'!AN143)</f>
        <v/>
      </c>
    </row>
    <row r="166" spans="1:32" s="296" customFormat="1">
      <c r="A166" s="312">
        <f t="shared" si="2"/>
        <v>-119</v>
      </c>
      <c r="B166" s="137" t="str">
        <f>IF('Historical DATA'!B144="","",'Historical DATA'!B144)</f>
        <v/>
      </c>
      <c r="C166" s="314"/>
      <c r="D166" s="316" t="str">
        <f>IF('Historical DATA'!O144="","",'Historical DATA'!O144)</f>
        <v/>
      </c>
      <c r="E166" s="307" t="str">
        <f>IF('Historical DATA'!P144="","",'Historical DATA'!P144)</f>
        <v/>
      </c>
      <c r="F166" s="307" t="str">
        <f>IF('Historical DATA'!Q144="","",'Historical DATA'!Q144)</f>
        <v/>
      </c>
      <c r="G166" s="308" t="str">
        <f>IF('Historical DATA'!R144="","",'Historical DATA'!R144)</f>
        <v/>
      </c>
      <c r="H166" s="309" t="str">
        <f>IF('Historical DATA'!S144="","",'Historical DATA'!S144)</f>
        <v/>
      </c>
      <c r="I166" s="1487" t="str">
        <f>IF('Historical DATA'!T144="","",'Historical DATA'!T144)</f>
        <v/>
      </c>
      <c r="J166" s="310" t="str">
        <f>IF('Historical DATA'!U144="","",'Historical DATA'!U144)</f>
        <v/>
      </c>
      <c r="K166" s="315"/>
      <c r="L166" s="305"/>
      <c r="M166" s="305"/>
      <c r="N166" s="305"/>
      <c r="O166" s="305"/>
      <c r="P166" s="305"/>
      <c r="Q166" s="305"/>
      <c r="R166" s="305"/>
      <c r="S166" s="315"/>
      <c r="T166" s="1415" t="str">
        <f>IF('Historical DATA'!AC144="","",'Historical DATA'!AC144)</f>
        <v/>
      </c>
      <c r="U166" s="307" t="str">
        <f>IF('Historical DATA'!AD144="","",'Historical DATA'!AD144)</f>
        <v/>
      </c>
      <c r="V166" s="307" t="str">
        <f>IF('Historical DATA'!AE144="","",'Historical DATA'!AE144)</f>
        <v/>
      </c>
      <c r="W166" s="308" t="str">
        <f>IF('Historical DATA'!AF144="","",'Historical DATA'!AF144)</f>
        <v/>
      </c>
      <c r="X166" s="309" t="str">
        <f>IF('Historical DATA'!AG144="","",'Historical DATA'!AG144)</f>
        <v/>
      </c>
      <c r="Y166" s="1484" t="str">
        <f>IF('Historical DATA'!AH144="","",'Historical DATA'!AH144)</f>
        <v/>
      </c>
      <c r="Z166" s="315"/>
      <c r="AA166" s="306" t="str">
        <f>IF('Historical DATA'!AI144="","",'Historical DATA'!AI144)</f>
        <v/>
      </c>
      <c r="AB166" s="307" t="str">
        <f>IF('Historical DATA'!AJ144="","",'Historical DATA'!AJ144)</f>
        <v/>
      </c>
      <c r="AC166" s="307" t="str">
        <f>IF('Historical DATA'!AK144="","",'Historical DATA'!AK144)</f>
        <v/>
      </c>
      <c r="AD166" s="308" t="str">
        <f>IF('Historical DATA'!AL144="","",'Historical DATA'!AL144)</f>
        <v/>
      </c>
      <c r="AE166" s="309" t="str">
        <f>IF('Historical DATA'!AM144="","",'Historical DATA'!AM144)</f>
        <v/>
      </c>
      <c r="AF166" s="310" t="str">
        <f>IF('Historical DATA'!AN144="","",'Historical DATA'!AN144)</f>
        <v/>
      </c>
    </row>
    <row r="167" spans="1:32" s="296" customFormat="1">
      <c r="A167" s="312">
        <f t="shared" si="2"/>
        <v>-120</v>
      </c>
      <c r="B167" s="137" t="str">
        <f>IF('Historical DATA'!B145="","",'Historical DATA'!B145)</f>
        <v/>
      </c>
      <c r="C167" s="314"/>
      <c r="D167" s="316" t="str">
        <f>IF('Historical DATA'!O145="","",'Historical DATA'!O145)</f>
        <v/>
      </c>
      <c r="E167" s="307" t="str">
        <f>IF('Historical DATA'!P145="","",'Historical DATA'!P145)</f>
        <v/>
      </c>
      <c r="F167" s="307" t="str">
        <f>IF('Historical DATA'!Q145="","",'Historical DATA'!Q145)</f>
        <v/>
      </c>
      <c r="G167" s="308" t="str">
        <f>IF('Historical DATA'!R145="","",'Historical DATA'!R145)</f>
        <v/>
      </c>
      <c r="H167" s="309" t="str">
        <f>IF('Historical DATA'!S145="","",'Historical DATA'!S145)</f>
        <v/>
      </c>
      <c r="I167" s="1487" t="str">
        <f>IF('Historical DATA'!T145="","",'Historical DATA'!T145)</f>
        <v/>
      </c>
      <c r="J167" s="310" t="str">
        <f>IF('Historical DATA'!U145="","",'Historical DATA'!U145)</f>
        <v/>
      </c>
      <c r="K167" s="315"/>
      <c r="L167" s="305"/>
      <c r="M167" s="305"/>
      <c r="N167" s="305"/>
      <c r="O167" s="305"/>
      <c r="P167" s="305"/>
      <c r="Q167" s="305"/>
      <c r="R167" s="305"/>
      <c r="S167" s="315"/>
      <c r="T167" s="1415" t="str">
        <f>IF('Historical DATA'!AC145="","",'Historical DATA'!AC145)</f>
        <v/>
      </c>
      <c r="U167" s="307" t="str">
        <f>IF('Historical DATA'!AD145="","",'Historical DATA'!AD145)</f>
        <v/>
      </c>
      <c r="V167" s="307" t="str">
        <f>IF('Historical DATA'!AE145="","",'Historical DATA'!AE145)</f>
        <v/>
      </c>
      <c r="W167" s="308" t="str">
        <f>IF('Historical DATA'!AF145="","",'Historical DATA'!AF145)</f>
        <v/>
      </c>
      <c r="X167" s="309" t="str">
        <f>IF('Historical DATA'!AG145="","",'Historical DATA'!AG145)</f>
        <v/>
      </c>
      <c r="Y167" s="1484" t="str">
        <f>IF('Historical DATA'!AH145="","",'Historical DATA'!AH145)</f>
        <v/>
      </c>
      <c r="Z167" s="315"/>
      <c r="AA167" s="306" t="str">
        <f>IF('Historical DATA'!AI145="","",'Historical DATA'!AI145)</f>
        <v/>
      </c>
      <c r="AB167" s="307" t="str">
        <f>IF('Historical DATA'!AJ145="","",'Historical DATA'!AJ145)</f>
        <v/>
      </c>
      <c r="AC167" s="307" t="str">
        <f>IF('Historical DATA'!AK145="","",'Historical DATA'!AK145)</f>
        <v/>
      </c>
      <c r="AD167" s="308" t="str">
        <f>IF('Historical DATA'!AL145="","",'Historical DATA'!AL145)</f>
        <v/>
      </c>
      <c r="AE167" s="309" t="str">
        <f>IF('Historical DATA'!AM145="","",'Historical DATA'!AM145)</f>
        <v/>
      </c>
      <c r="AF167" s="310" t="str">
        <f>IF('Historical DATA'!AN145="","",'Historical DATA'!AN145)</f>
        <v/>
      </c>
    </row>
    <row r="168" spans="1:32" s="296" customFormat="1">
      <c r="A168" s="312">
        <f t="shared" si="2"/>
        <v>-121</v>
      </c>
      <c r="B168" s="137" t="str">
        <f>IF('Historical DATA'!B146="","",'Historical DATA'!B146)</f>
        <v/>
      </c>
      <c r="C168" s="314"/>
      <c r="D168" s="316" t="str">
        <f>IF('Historical DATA'!O146="","",'Historical DATA'!O146)</f>
        <v/>
      </c>
      <c r="E168" s="307" t="str">
        <f>IF('Historical DATA'!P146="","",'Historical DATA'!P146)</f>
        <v/>
      </c>
      <c r="F168" s="307" t="str">
        <f>IF('Historical DATA'!Q146="","",'Historical DATA'!Q146)</f>
        <v/>
      </c>
      <c r="G168" s="308" t="str">
        <f>IF('Historical DATA'!R146="","",'Historical DATA'!R146)</f>
        <v/>
      </c>
      <c r="H168" s="309" t="str">
        <f>IF('Historical DATA'!S146="","",'Historical DATA'!S146)</f>
        <v/>
      </c>
      <c r="I168" s="1487" t="str">
        <f>IF('Historical DATA'!T146="","",'Historical DATA'!T146)</f>
        <v/>
      </c>
      <c r="J168" s="310" t="str">
        <f>IF('Historical DATA'!U146="","",'Historical DATA'!U146)</f>
        <v/>
      </c>
      <c r="K168" s="315"/>
      <c r="L168" s="305"/>
      <c r="M168" s="305"/>
      <c r="N168" s="305"/>
      <c r="O168" s="305"/>
      <c r="P168" s="305"/>
      <c r="Q168" s="305"/>
      <c r="R168" s="305"/>
      <c r="S168" s="315"/>
      <c r="T168" s="1415" t="str">
        <f>IF('Historical DATA'!AC146="","",'Historical DATA'!AC146)</f>
        <v/>
      </c>
      <c r="U168" s="307" t="str">
        <f>IF('Historical DATA'!AD146="","",'Historical DATA'!AD146)</f>
        <v/>
      </c>
      <c r="V168" s="307" t="str">
        <f>IF('Historical DATA'!AE146="","",'Historical DATA'!AE146)</f>
        <v/>
      </c>
      <c r="W168" s="308" t="str">
        <f>IF('Historical DATA'!AF146="","",'Historical DATA'!AF146)</f>
        <v/>
      </c>
      <c r="X168" s="309" t="str">
        <f>IF('Historical DATA'!AG146="","",'Historical DATA'!AG146)</f>
        <v/>
      </c>
      <c r="Y168" s="1484" t="str">
        <f>IF('Historical DATA'!AH146="","",'Historical DATA'!AH146)</f>
        <v/>
      </c>
      <c r="Z168" s="315"/>
      <c r="AA168" s="306" t="str">
        <f>IF('Historical DATA'!AI146="","",'Historical DATA'!AI146)</f>
        <v/>
      </c>
      <c r="AB168" s="307" t="str">
        <f>IF('Historical DATA'!AJ146="","",'Historical DATA'!AJ146)</f>
        <v/>
      </c>
      <c r="AC168" s="307" t="str">
        <f>IF('Historical DATA'!AK146="","",'Historical DATA'!AK146)</f>
        <v/>
      </c>
      <c r="AD168" s="308" t="str">
        <f>IF('Historical DATA'!AL146="","",'Historical DATA'!AL146)</f>
        <v/>
      </c>
      <c r="AE168" s="309" t="str">
        <f>IF('Historical DATA'!AM146="","",'Historical DATA'!AM146)</f>
        <v/>
      </c>
      <c r="AF168" s="310" t="str">
        <f>IF('Historical DATA'!AN146="","",'Historical DATA'!AN146)</f>
        <v/>
      </c>
    </row>
    <row r="169" spans="1:32">
      <c r="A169" s="312">
        <f t="shared" si="2"/>
        <v>-122</v>
      </c>
      <c r="B169" s="137" t="str">
        <f>IF('Historical DATA'!B147="","",'Historical DATA'!B147)</f>
        <v/>
      </c>
      <c r="C169" s="314"/>
      <c r="D169" s="316" t="str">
        <f>IF('Historical DATA'!O147="","",'Historical DATA'!O147)</f>
        <v/>
      </c>
      <c r="E169" s="307" t="str">
        <f>IF('Historical DATA'!P147="","",'Historical DATA'!P147)</f>
        <v/>
      </c>
      <c r="F169" s="307" t="str">
        <f>IF('Historical DATA'!Q147="","",'Historical DATA'!Q147)</f>
        <v/>
      </c>
      <c r="G169" s="308" t="str">
        <f>IF('Historical DATA'!R147="","",'Historical DATA'!R147)</f>
        <v/>
      </c>
      <c r="H169" s="309" t="str">
        <f>IF('Historical DATA'!S147="","",'Historical DATA'!S147)</f>
        <v/>
      </c>
      <c r="I169" s="1487" t="str">
        <f>IF('Historical DATA'!T147="","",'Historical DATA'!T147)</f>
        <v/>
      </c>
      <c r="J169" s="310" t="str">
        <f>IF('Historical DATA'!U147="","",'Historical DATA'!U147)</f>
        <v/>
      </c>
      <c r="K169" s="315"/>
      <c r="L169" s="305"/>
      <c r="M169" s="305"/>
      <c r="N169" s="305"/>
      <c r="O169" s="305"/>
      <c r="P169" s="305"/>
      <c r="Q169" s="305"/>
      <c r="R169" s="305"/>
      <c r="S169" s="315"/>
      <c r="T169" s="1415" t="str">
        <f>IF('Historical DATA'!AC147="","",'Historical DATA'!AC147)</f>
        <v/>
      </c>
      <c r="U169" s="307" t="str">
        <f>IF('Historical DATA'!AD147="","",'Historical DATA'!AD147)</f>
        <v/>
      </c>
      <c r="V169" s="307" t="str">
        <f>IF('Historical DATA'!AE147="","",'Historical DATA'!AE147)</f>
        <v/>
      </c>
      <c r="W169" s="308" t="str">
        <f>IF('Historical DATA'!AF147="","",'Historical DATA'!AF147)</f>
        <v/>
      </c>
      <c r="X169" s="309" t="str">
        <f>IF('Historical DATA'!AG147="","",'Historical DATA'!AG147)</f>
        <v/>
      </c>
      <c r="Y169" s="1484" t="str">
        <f>IF('Historical DATA'!AH147="","",'Historical DATA'!AH147)</f>
        <v/>
      </c>
      <c r="Z169" s="315"/>
      <c r="AA169" s="306" t="str">
        <f>IF('Historical DATA'!AI147="","",'Historical DATA'!AI147)</f>
        <v/>
      </c>
      <c r="AB169" s="307" t="str">
        <f>IF('Historical DATA'!AJ147="","",'Historical DATA'!AJ147)</f>
        <v/>
      </c>
      <c r="AC169" s="307" t="str">
        <f>IF('Historical DATA'!AK147="","",'Historical DATA'!AK147)</f>
        <v/>
      </c>
      <c r="AD169" s="308" t="str">
        <f>IF('Historical DATA'!AL147="","",'Historical DATA'!AL147)</f>
        <v/>
      </c>
      <c r="AE169" s="309" t="str">
        <f>IF('Historical DATA'!AM147="","",'Historical DATA'!AM147)</f>
        <v/>
      </c>
      <c r="AF169" s="310" t="str">
        <f>IF('Historical DATA'!AN147="","",'Historical DATA'!AN147)</f>
        <v/>
      </c>
    </row>
    <row r="170" spans="1:32">
      <c r="A170" s="312">
        <f t="shared" si="2"/>
        <v>-123</v>
      </c>
      <c r="B170" s="137" t="str">
        <f>IF('Historical DATA'!B148="","",'Historical DATA'!B148)</f>
        <v/>
      </c>
      <c r="C170" s="314"/>
      <c r="D170" s="316" t="str">
        <f>IF('Historical DATA'!O148="","",'Historical DATA'!O148)</f>
        <v/>
      </c>
      <c r="E170" s="307" t="str">
        <f>IF('Historical DATA'!P148="","",'Historical DATA'!P148)</f>
        <v/>
      </c>
      <c r="F170" s="307" t="str">
        <f>IF('Historical DATA'!Q148="","",'Historical DATA'!Q148)</f>
        <v/>
      </c>
      <c r="G170" s="308" t="str">
        <f>IF('Historical DATA'!R148="","",'Historical DATA'!R148)</f>
        <v/>
      </c>
      <c r="H170" s="309" t="str">
        <f>IF('Historical DATA'!S148="","",'Historical DATA'!S148)</f>
        <v/>
      </c>
      <c r="I170" s="1487" t="str">
        <f>IF('Historical DATA'!T148="","",'Historical DATA'!T148)</f>
        <v/>
      </c>
      <c r="J170" s="310" t="str">
        <f>IF('Historical DATA'!U148="","",'Historical DATA'!U148)</f>
        <v/>
      </c>
      <c r="K170" s="315"/>
      <c r="L170" s="305"/>
      <c r="M170" s="305"/>
      <c r="N170" s="305"/>
      <c r="O170" s="305"/>
      <c r="P170" s="305"/>
      <c r="Q170" s="305"/>
      <c r="R170" s="305"/>
      <c r="S170" s="315"/>
      <c r="T170" s="1415" t="str">
        <f>IF('Historical DATA'!AC148="","",'Historical DATA'!AC148)</f>
        <v/>
      </c>
      <c r="U170" s="307" t="str">
        <f>IF('Historical DATA'!AD148="","",'Historical DATA'!AD148)</f>
        <v/>
      </c>
      <c r="V170" s="307" t="str">
        <f>IF('Historical DATA'!AE148="","",'Historical DATA'!AE148)</f>
        <v/>
      </c>
      <c r="W170" s="308" t="str">
        <f>IF('Historical DATA'!AF148="","",'Historical DATA'!AF148)</f>
        <v/>
      </c>
      <c r="X170" s="309" t="str">
        <f>IF('Historical DATA'!AG148="","",'Historical DATA'!AG148)</f>
        <v/>
      </c>
      <c r="Y170" s="1484" t="str">
        <f>IF('Historical DATA'!AH148="","",'Historical DATA'!AH148)</f>
        <v/>
      </c>
      <c r="Z170" s="315"/>
      <c r="AA170" s="306" t="str">
        <f>IF('Historical DATA'!AI148="","",'Historical DATA'!AI148)</f>
        <v/>
      </c>
      <c r="AB170" s="307" t="str">
        <f>IF('Historical DATA'!AJ148="","",'Historical DATA'!AJ148)</f>
        <v/>
      </c>
      <c r="AC170" s="307" t="str">
        <f>IF('Historical DATA'!AK148="","",'Historical DATA'!AK148)</f>
        <v/>
      </c>
      <c r="AD170" s="308" t="str">
        <f>IF('Historical DATA'!AL148="","",'Historical DATA'!AL148)</f>
        <v/>
      </c>
      <c r="AE170" s="309" t="str">
        <f>IF('Historical DATA'!AM148="","",'Historical DATA'!AM148)</f>
        <v/>
      </c>
      <c r="AF170" s="310" t="str">
        <f>IF('Historical DATA'!AN148="","",'Historical DATA'!AN148)</f>
        <v/>
      </c>
    </row>
    <row r="171" spans="1:32">
      <c r="A171" s="312">
        <f t="shared" si="2"/>
        <v>-124</v>
      </c>
      <c r="B171" s="137" t="str">
        <f>IF('Historical DATA'!B149="","",'Historical DATA'!B149)</f>
        <v/>
      </c>
      <c r="C171" s="314"/>
      <c r="D171" s="316" t="str">
        <f>IF('Historical DATA'!O149="","",'Historical DATA'!O149)</f>
        <v/>
      </c>
      <c r="E171" s="307" t="str">
        <f>IF('Historical DATA'!P149="","",'Historical DATA'!P149)</f>
        <v/>
      </c>
      <c r="F171" s="307" t="str">
        <f>IF('Historical DATA'!Q149="","",'Historical DATA'!Q149)</f>
        <v/>
      </c>
      <c r="G171" s="308" t="str">
        <f>IF('Historical DATA'!R149="","",'Historical DATA'!R149)</f>
        <v/>
      </c>
      <c r="H171" s="309" t="str">
        <f>IF('Historical DATA'!S149="","",'Historical DATA'!S149)</f>
        <v/>
      </c>
      <c r="I171" s="1487" t="str">
        <f>IF('Historical DATA'!T149="","",'Historical DATA'!T149)</f>
        <v/>
      </c>
      <c r="J171" s="310" t="str">
        <f>IF('Historical DATA'!U149="","",'Historical DATA'!U149)</f>
        <v/>
      </c>
      <c r="K171" s="315"/>
      <c r="L171" s="305"/>
      <c r="M171" s="305"/>
      <c r="N171" s="305"/>
      <c r="O171" s="305"/>
      <c r="P171" s="305"/>
      <c r="Q171" s="305"/>
      <c r="R171" s="305"/>
      <c r="S171" s="315"/>
      <c r="T171" s="1415" t="str">
        <f>IF('Historical DATA'!AC149="","",'Historical DATA'!AC149)</f>
        <v/>
      </c>
      <c r="U171" s="307" t="str">
        <f>IF('Historical DATA'!AD149="","",'Historical DATA'!AD149)</f>
        <v/>
      </c>
      <c r="V171" s="307" t="str">
        <f>IF('Historical DATA'!AE149="","",'Historical DATA'!AE149)</f>
        <v/>
      </c>
      <c r="W171" s="308" t="str">
        <f>IF('Historical DATA'!AF149="","",'Historical DATA'!AF149)</f>
        <v/>
      </c>
      <c r="X171" s="309" t="str">
        <f>IF('Historical DATA'!AG149="","",'Historical DATA'!AG149)</f>
        <v/>
      </c>
      <c r="Y171" s="1484" t="str">
        <f>IF('Historical DATA'!AH149="","",'Historical DATA'!AH149)</f>
        <v/>
      </c>
      <c r="Z171" s="315"/>
      <c r="AA171" s="306" t="str">
        <f>IF('Historical DATA'!AI149="","",'Historical DATA'!AI149)</f>
        <v/>
      </c>
      <c r="AB171" s="307" t="str">
        <f>IF('Historical DATA'!AJ149="","",'Historical DATA'!AJ149)</f>
        <v/>
      </c>
      <c r="AC171" s="307" t="str">
        <f>IF('Historical DATA'!AK149="","",'Historical DATA'!AK149)</f>
        <v/>
      </c>
      <c r="AD171" s="308" t="str">
        <f>IF('Historical DATA'!AL149="","",'Historical DATA'!AL149)</f>
        <v/>
      </c>
      <c r="AE171" s="309" t="str">
        <f>IF('Historical DATA'!AM149="","",'Historical DATA'!AM149)</f>
        <v/>
      </c>
      <c r="AF171" s="310" t="str">
        <f>IF('Historical DATA'!AN149="","",'Historical DATA'!AN149)</f>
        <v/>
      </c>
    </row>
    <row r="172" spans="1:32">
      <c r="A172" s="312">
        <f t="shared" si="2"/>
        <v>-125</v>
      </c>
      <c r="B172" s="137" t="str">
        <f>IF('Historical DATA'!B150="","",'Historical DATA'!B150)</f>
        <v/>
      </c>
      <c r="C172" s="314"/>
      <c r="D172" s="316" t="str">
        <f>IF('Historical DATA'!O150="","",'Historical DATA'!O150)</f>
        <v/>
      </c>
      <c r="E172" s="307" t="str">
        <f>IF('Historical DATA'!P150="","",'Historical DATA'!P150)</f>
        <v/>
      </c>
      <c r="F172" s="307" t="str">
        <f>IF('Historical DATA'!Q150="","",'Historical DATA'!Q150)</f>
        <v/>
      </c>
      <c r="G172" s="308" t="str">
        <f>IF('Historical DATA'!R150="","",'Historical DATA'!R150)</f>
        <v/>
      </c>
      <c r="H172" s="309" t="str">
        <f>IF('Historical DATA'!S150="","",'Historical DATA'!S150)</f>
        <v/>
      </c>
      <c r="I172" s="1487" t="str">
        <f>IF('Historical DATA'!T150="","",'Historical DATA'!T150)</f>
        <v/>
      </c>
      <c r="J172" s="310" t="str">
        <f>IF('Historical DATA'!U150="","",'Historical DATA'!U150)</f>
        <v/>
      </c>
      <c r="K172" s="315"/>
      <c r="L172" s="305"/>
      <c r="M172" s="305"/>
      <c r="N172" s="305"/>
      <c r="O172" s="305"/>
      <c r="P172" s="305"/>
      <c r="Q172" s="305"/>
      <c r="R172" s="305"/>
      <c r="S172" s="315"/>
      <c r="T172" s="1415" t="str">
        <f>IF('Historical DATA'!AC150="","",'Historical DATA'!AC150)</f>
        <v/>
      </c>
      <c r="U172" s="307" t="str">
        <f>IF('Historical DATA'!AD150="","",'Historical DATA'!AD150)</f>
        <v/>
      </c>
      <c r="V172" s="307" t="str">
        <f>IF('Historical DATA'!AE150="","",'Historical DATA'!AE150)</f>
        <v/>
      </c>
      <c r="W172" s="308" t="str">
        <f>IF('Historical DATA'!AF150="","",'Historical DATA'!AF150)</f>
        <v/>
      </c>
      <c r="X172" s="309" t="str">
        <f>IF('Historical DATA'!AG150="","",'Historical DATA'!AG150)</f>
        <v/>
      </c>
      <c r="Y172" s="1484" t="str">
        <f>IF('Historical DATA'!AH150="","",'Historical DATA'!AH150)</f>
        <v/>
      </c>
      <c r="Z172" s="315"/>
      <c r="AA172" s="306" t="str">
        <f>IF('Historical DATA'!AI150="","",'Historical DATA'!AI150)</f>
        <v/>
      </c>
      <c r="AB172" s="307" t="str">
        <f>IF('Historical DATA'!AJ150="","",'Historical DATA'!AJ150)</f>
        <v/>
      </c>
      <c r="AC172" s="307" t="str">
        <f>IF('Historical DATA'!AK150="","",'Historical DATA'!AK150)</f>
        <v/>
      </c>
      <c r="AD172" s="308" t="str">
        <f>IF('Historical DATA'!AL150="","",'Historical DATA'!AL150)</f>
        <v/>
      </c>
      <c r="AE172" s="309" t="str">
        <f>IF('Historical DATA'!AM150="","",'Historical DATA'!AM150)</f>
        <v/>
      </c>
      <c r="AF172" s="310" t="str">
        <f>IF('Historical DATA'!AN150="","",'Historical DATA'!AN150)</f>
        <v/>
      </c>
    </row>
    <row r="173" spans="1:32">
      <c r="A173" s="312">
        <f t="shared" si="2"/>
        <v>-126</v>
      </c>
      <c r="B173" s="137" t="str">
        <f>IF('Historical DATA'!B151="","",'Historical DATA'!B151)</f>
        <v/>
      </c>
      <c r="C173" s="314"/>
      <c r="D173" s="316" t="str">
        <f>IF('Historical DATA'!O151="","",'Historical DATA'!O151)</f>
        <v/>
      </c>
      <c r="E173" s="307" t="str">
        <f>IF('Historical DATA'!P151="","",'Historical DATA'!P151)</f>
        <v/>
      </c>
      <c r="F173" s="307" t="str">
        <f>IF('Historical DATA'!Q151="","",'Historical DATA'!Q151)</f>
        <v/>
      </c>
      <c r="G173" s="308" t="str">
        <f>IF('Historical DATA'!R151="","",'Historical DATA'!R151)</f>
        <v/>
      </c>
      <c r="H173" s="309" t="str">
        <f>IF('Historical DATA'!S151="","",'Historical DATA'!S151)</f>
        <v/>
      </c>
      <c r="I173" s="1487" t="str">
        <f>IF('Historical DATA'!T151="","",'Historical DATA'!T151)</f>
        <v/>
      </c>
      <c r="J173" s="310" t="str">
        <f>IF('Historical DATA'!U151="","",'Historical DATA'!U151)</f>
        <v/>
      </c>
      <c r="K173" s="315"/>
      <c r="L173" s="305"/>
      <c r="M173" s="305"/>
      <c r="N173" s="305"/>
      <c r="O173" s="305"/>
      <c r="P173" s="305"/>
      <c r="Q173" s="305"/>
      <c r="R173" s="305"/>
      <c r="S173" s="315"/>
      <c r="T173" s="1415" t="str">
        <f>IF('Historical DATA'!AC151="","",'Historical DATA'!AC151)</f>
        <v/>
      </c>
      <c r="U173" s="307" t="str">
        <f>IF('Historical DATA'!AD151="","",'Historical DATA'!AD151)</f>
        <v/>
      </c>
      <c r="V173" s="307" t="str">
        <f>IF('Historical DATA'!AE151="","",'Historical DATA'!AE151)</f>
        <v/>
      </c>
      <c r="W173" s="308" t="str">
        <f>IF('Historical DATA'!AF151="","",'Historical DATA'!AF151)</f>
        <v/>
      </c>
      <c r="X173" s="309" t="str">
        <f>IF('Historical DATA'!AG151="","",'Historical DATA'!AG151)</f>
        <v/>
      </c>
      <c r="Y173" s="1484" t="str">
        <f>IF('Historical DATA'!AH151="","",'Historical DATA'!AH151)</f>
        <v/>
      </c>
      <c r="Z173" s="315"/>
      <c r="AA173" s="306" t="str">
        <f>IF('Historical DATA'!AI151="","",'Historical DATA'!AI151)</f>
        <v/>
      </c>
      <c r="AB173" s="307" t="str">
        <f>IF('Historical DATA'!AJ151="","",'Historical DATA'!AJ151)</f>
        <v/>
      </c>
      <c r="AC173" s="307" t="str">
        <f>IF('Historical DATA'!AK151="","",'Historical DATA'!AK151)</f>
        <v/>
      </c>
      <c r="AD173" s="308" t="str">
        <f>IF('Historical DATA'!AL151="","",'Historical DATA'!AL151)</f>
        <v/>
      </c>
      <c r="AE173" s="309" t="str">
        <f>IF('Historical DATA'!AM151="","",'Historical DATA'!AM151)</f>
        <v/>
      </c>
      <c r="AF173" s="310" t="str">
        <f>IF('Historical DATA'!AN151="","",'Historical DATA'!AN151)</f>
        <v/>
      </c>
    </row>
    <row r="174" spans="1:32">
      <c r="A174" s="312">
        <f t="shared" si="2"/>
        <v>-127</v>
      </c>
      <c r="B174" s="137" t="str">
        <f>IF('Historical DATA'!B152="","",'Historical DATA'!B152)</f>
        <v/>
      </c>
      <c r="C174" s="314"/>
      <c r="D174" s="316" t="str">
        <f>IF('Historical DATA'!O152="","",'Historical DATA'!O152)</f>
        <v/>
      </c>
      <c r="E174" s="307" t="str">
        <f>IF('Historical DATA'!P152="","",'Historical DATA'!P152)</f>
        <v/>
      </c>
      <c r="F174" s="307" t="str">
        <f>IF('Historical DATA'!Q152="","",'Historical DATA'!Q152)</f>
        <v/>
      </c>
      <c r="G174" s="308" t="str">
        <f>IF('Historical DATA'!R152="","",'Historical DATA'!R152)</f>
        <v/>
      </c>
      <c r="H174" s="309" t="str">
        <f>IF('Historical DATA'!S152="","",'Historical DATA'!S152)</f>
        <v/>
      </c>
      <c r="I174" s="1487" t="str">
        <f>IF('Historical DATA'!T152="","",'Historical DATA'!T152)</f>
        <v/>
      </c>
      <c r="J174" s="310" t="str">
        <f>IF('Historical DATA'!U152="","",'Historical DATA'!U152)</f>
        <v/>
      </c>
      <c r="K174" s="315"/>
      <c r="L174" s="305"/>
      <c r="M174" s="305"/>
      <c r="N174" s="305"/>
      <c r="O174" s="305"/>
      <c r="P174" s="305"/>
      <c r="Q174" s="305"/>
      <c r="R174" s="305"/>
      <c r="S174" s="315"/>
      <c r="T174" s="1415" t="str">
        <f>IF('Historical DATA'!AC152="","",'Historical DATA'!AC152)</f>
        <v/>
      </c>
      <c r="U174" s="307" t="str">
        <f>IF('Historical DATA'!AD152="","",'Historical DATA'!AD152)</f>
        <v/>
      </c>
      <c r="V174" s="307" t="str">
        <f>IF('Historical DATA'!AE152="","",'Historical DATA'!AE152)</f>
        <v/>
      </c>
      <c r="W174" s="308" t="str">
        <f>IF('Historical DATA'!AF152="","",'Historical DATA'!AF152)</f>
        <v/>
      </c>
      <c r="X174" s="309" t="str">
        <f>IF('Historical DATA'!AG152="","",'Historical DATA'!AG152)</f>
        <v/>
      </c>
      <c r="Y174" s="1484" t="str">
        <f>IF('Historical DATA'!AH152="","",'Historical DATA'!AH152)</f>
        <v/>
      </c>
      <c r="Z174" s="315"/>
      <c r="AA174" s="306" t="str">
        <f>IF('Historical DATA'!AI152="","",'Historical DATA'!AI152)</f>
        <v/>
      </c>
      <c r="AB174" s="307" t="str">
        <f>IF('Historical DATA'!AJ152="","",'Historical DATA'!AJ152)</f>
        <v/>
      </c>
      <c r="AC174" s="307" t="str">
        <f>IF('Historical DATA'!AK152="","",'Historical DATA'!AK152)</f>
        <v/>
      </c>
      <c r="AD174" s="308" t="str">
        <f>IF('Historical DATA'!AL152="","",'Historical DATA'!AL152)</f>
        <v/>
      </c>
      <c r="AE174" s="309" t="str">
        <f>IF('Historical DATA'!AM152="","",'Historical DATA'!AM152)</f>
        <v/>
      </c>
      <c r="AF174" s="310" t="str">
        <f>IF('Historical DATA'!AN152="","",'Historical DATA'!AN152)</f>
        <v/>
      </c>
    </row>
    <row r="175" spans="1:32">
      <c r="A175" s="312">
        <f t="shared" si="2"/>
        <v>-128</v>
      </c>
      <c r="B175" s="137" t="str">
        <f>IF('Historical DATA'!B153="","",'Historical DATA'!B153)</f>
        <v/>
      </c>
      <c r="C175" s="314"/>
      <c r="D175" s="316" t="str">
        <f>IF('Historical DATA'!O153="","",'Historical DATA'!O153)</f>
        <v/>
      </c>
      <c r="E175" s="307" t="str">
        <f>IF('Historical DATA'!P153="","",'Historical DATA'!P153)</f>
        <v/>
      </c>
      <c r="F175" s="307" t="str">
        <f>IF('Historical DATA'!Q153="","",'Historical DATA'!Q153)</f>
        <v/>
      </c>
      <c r="G175" s="308" t="str">
        <f>IF('Historical DATA'!R153="","",'Historical DATA'!R153)</f>
        <v/>
      </c>
      <c r="H175" s="309" t="str">
        <f>IF('Historical DATA'!S153="","",'Historical DATA'!S153)</f>
        <v/>
      </c>
      <c r="I175" s="1487" t="str">
        <f>IF('Historical DATA'!T153="","",'Historical DATA'!T153)</f>
        <v/>
      </c>
      <c r="J175" s="310" t="str">
        <f>IF('Historical DATA'!U153="","",'Historical DATA'!U153)</f>
        <v/>
      </c>
      <c r="K175" s="315"/>
      <c r="L175" s="305"/>
      <c r="M175" s="305"/>
      <c r="N175" s="305"/>
      <c r="O175" s="305"/>
      <c r="P175" s="305"/>
      <c r="Q175" s="305"/>
      <c r="R175" s="305"/>
      <c r="S175" s="315"/>
      <c r="T175" s="1415" t="str">
        <f>IF('Historical DATA'!AC153="","",'Historical DATA'!AC153)</f>
        <v/>
      </c>
      <c r="U175" s="307" t="str">
        <f>IF('Historical DATA'!AD153="","",'Historical DATA'!AD153)</f>
        <v/>
      </c>
      <c r="V175" s="307" t="str">
        <f>IF('Historical DATA'!AE153="","",'Historical DATA'!AE153)</f>
        <v/>
      </c>
      <c r="W175" s="308" t="str">
        <f>IF('Historical DATA'!AF153="","",'Historical DATA'!AF153)</f>
        <v/>
      </c>
      <c r="X175" s="309" t="str">
        <f>IF('Historical DATA'!AG153="","",'Historical DATA'!AG153)</f>
        <v/>
      </c>
      <c r="Y175" s="1484" t="str">
        <f>IF('Historical DATA'!AH153="","",'Historical DATA'!AH153)</f>
        <v/>
      </c>
      <c r="Z175" s="315"/>
      <c r="AA175" s="306" t="str">
        <f>IF('Historical DATA'!AI153="","",'Historical DATA'!AI153)</f>
        <v/>
      </c>
      <c r="AB175" s="307" t="str">
        <f>IF('Historical DATA'!AJ153="","",'Historical DATA'!AJ153)</f>
        <v/>
      </c>
      <c r="AC175" s="307" t="str">
        <f>IF('Historical DATA'!AK153="","",'Historical DATA'!AK153)</f>
        <v/>
      </c>
      <c r="AD175" s="308" t="str">
        <f>IF('Historical DATA'!AL153="","",'Historical DATA'!AL153)</f>
        <v/>
      </c>
      <c r="AE175" s="309" t="str">
        <f>IF('Historical DATA'!AM153="","",'Historical DATA'!AM153)</f>
        <v/>
      </c>
      <c r="AF175" s="310" t="str">
        <f>IF('Historical DATA'!AN153="","",'Historical DATA'!AN153)</f>
        <v/>
      </c>
    </row>
    <row r="176" spans="1:32">
      <c r="A176" s="312">
        <f t="shared" si="2"/>
        <v>-129</v>
      </c>
      <c r="B176" s="137" t="str">
        <f>IF('Historical DATA'!B154="","",'Historical DATA'!B154)</f>
        <v/>
      </c>
      <c r="C176" s="314"/>
      <c r="D176" s="316" t="str">
        <f>IF('Historical DATA'!O154="","",'Historical DATA'!O154)</f>
        <v/>
      </c>
      <c r="E176" s="307" t="str">
        <f>IF('Historical DATA'!P154="","",'Historical DATA'!P154)</f>
        <v/>
      </c>
      <c r="F176" s="307" t="str">
        <f>IF('Historical DATA'!Q154="","",'Historical DATA'!Q154)</f>
        <v/>
      </c>
      <c r="G176" s="308" t="str">
        <f>IF('Historical DATA'!R154="","",'Historical DATA'!R154)</f>
        <v/>
      </c>
      <c r="H176" s="309" t="str">
        <f>IF('Historical DATA'!S154="","",'Historical DATA'!S154)</f>
        <v/>
      </c>
      <c r="I176" s="1487" t="str">
        <f>IF('Historical DATA'!T154="","",'Historical DATA'!T154)</f>
        <v/>
      </c>
      <c r="J176" s="310" t="str">
        <f>IF('Historical DATA'!U154="","",'Historical DATA'!U154)</f>
        <v/>
      </c>
      <c r="K176" s="315"/>
      <c r="L176" s="305"/>
      <c r="M176" s="305"/>
      <c r="N176" s="305"/>
      <c r="O176" s="305"/>
      <c r="P176" s="305"/>
      <c r="Q176" s="305"/>
      <c r="R176" s="305"/>
      <c r="S176" s="315"/>
      <c r="T176" s="1415" t="str">
        <f>IF('Historical DATA'!AC154="","",'Historical DATA'!AC154)</f>
        <v/>
      </c>
      <c r="U176" s="307" t="str">
        <f>IF('Historical DATA'!AD154="","",'Historical DATA'!AD154)</f>
        <v/>
      </c>
      <c r="V176" s="307" t="str">
        <f>IF('Historical DATA'!AE154="","",'Historical DATA'!AE154)</f>
        <v/>
      </c>
      <c r="W176" s="308" t="str">
        <f>IF('Historical DATA'!AF154="","",'Historical DATA'!AF154)</f>
        <v/>
      </c>
      <c r="X176" s="309" t="str">
        <f>IF('Historical DATA'!AG154="","",'Historical DATA'!AG154)</f>
        <v/>
      </c>
      <c r="Y176" s="1484" t="str">
        <f>IF('Historical DATA'!AH154="","",'Historical DATA'!AH154)</f>
        <v/>
      </c>
      <c r="Z176" s="315"/>
      <c r="AA176" s="306" t="str">
        <f>IF('Historical DATA'!AI154="","",'Historical DATA'!AI154)</f>
        <v/>
      </c>
      <c r="AB176" s="307" t="str">
        <f>IF('Historical DATA'!AJ154="","",'Historical DATA'!AJ154)</f>
        <v/>
      </c>
      <c r="AC176" s="307" t="str">
        <f>IF('Historical DATA'!AK154="","",'Historical DATA'!AK154)</f>
        <v/>
      </c>
      <c r="AD176" s="308" t="str">
        <f>IF('Historical DATA'!AL154="","",'Historical DATA'!AL154)</f>
        <v/>
      </c>
      <c r="AE176" s="309" t="str">
        <f>IF('Historical DATA'!AM154="","",'Historical DATA'!AM154)</f>
        <v/>
      </c>
      <c r="AF176" s="310" t="str">
        <f>IF('Historical DATA'!AN154="","",'Historical DATA'!AN154)</f>
        <v/>
      </c>
    </row>
    <row r="177" spans="1:32">
      <c r="A177" s="312">
        <f t="shared" si="2"/>
        <v>-130</v>
      </c>
      <c r="B177" s="137" t="str">
        <f>IF('Historical DATA'!B155="","",'Historical DATA'!B155)</f>
        <v/>
      </c>
      <c r="C177" s="314"/>
      <c r="D177" s="316" t="str">
        <f>IF('Historical DATA'!O155="","",'Historical DATA'!O155)</f>
        <v/>
      </c>
      <c r="E177" s="307" t="str">
        <f>IF('Historical DATA'!P155="","",'Historical DATA'!P155)</f>
        <v/>
      </c>
      <c r="F177" s="307" t="str">
        <f>IF('Historical DATA'!Q155="","",'Historical DATA'!Q155)</f>
        <v/>
      </c>
      <c r="G177" s="308" t="str">
        <f>IF('Historical DATA'!R155="","",'Historical DATA'!R155)</f>
        <v/>
      </c>
      <c r="H177" s="309" t="str">
        <f>IF('Historical DATA'!S155="","",'Historical DATA'!S155)</f>
        <v/>
      </c>
      <c r="I177" s="1487" t="str">
        <f>IF('Historical DATA'!T155="","",'Historical DATA'!T155)</f>
        <v/>
      </c>
      <c r="J177" s="310" t="str">
        <f>IF('Historical DATA'!U155="","",'Historical DATA'!U155)</f>
        <v/>
      </c>
      <c r="K177" s="315"/>
      <c r="L177" s="305"/>
      <c r="M177" s="305"/>
      <c r="N177" s="305"/>
      <c r="O177" s="305"/>
      <c r="P177" s="305"/>
      <c r="Q177" s="305"/>
      <c r="R177" s="305"/>
      <c r="S177" s="315"/>
      <c r="T177" s="1415" t="str">
        <f>IF('Historical DATA'!AC155="","",'Historical DATA'!AC155)</f>
        <v/>
      </c>
      <c r="U177" s="307" t="str">
        <f>IF('Historical DATA'!AD155="","",'Historical DATA'!AD155)</f>
        <v/>
      </c>
      <c r="V177" s="307" t="str">
        <f>IF('Historical DATA'!AE155="","",'Historical DATA'!AE155)</f>
        <v/>
      </c>
      <c r="W177" s="308" t="str">
        <f>IF('Historical DATA'!AF155="","",'Historical DATA'!AF155)</f>
        <v/>
      </c>
      <c r="X177" s="309" t="str">
        <f>IF('Historical DATA'!AG155="","",'Historical DATA'!AG155)</f>
        <v/>
      </c>
      <c r="Y177" s="1484" t="str">
        <f>IF('Historical DATA'!AH155="","",'Historical DATA'!AH155)</f>
        <v/>
      </c>
      <c r="Z177" s="315"/>
      <c r="AA177" s="306" t="str">
        <f>IF('Historical DATA'!AI155="","",'Historical DATA'!AI155)</f>
        <v/>
      </c>
      <c r="AB177" s="307" t="str">
        <f>IF('Historical DATA'!AJ155="","",'Historical DATA'!AJ155)</f>
        <v/>
      </c>
      <c r="AC177" s="307" t="str">
        <f>IF('Historical DATA'!AK155="","",'Historical DATA'!AK155)</f>
        <v/>
      </c>
      <c r="AD177" s="308" t="str">
        <f>IF('Historical DATA'!AL155="","",'Historical DATA'!AL155)</f>
        <v/>
      </c>
      <c r="AE177" s="309" t="str">
        <f>IF('Historical DATA'!AM155="","",'Historical DATA'!AM155)</f>
        <v/>
      </c>
      <c r="AF177" s="310" t="str">
        <f>IF('Historical DATA'!AN155="","",'Historical DATA'!AN155)</f>
        <v/>
      </c>
    </row>
    <row r="178" spans="1:32">
      <c r="A178" s="312">
        <f t="shared" si="2"/>
        <v>-131</v>
      </c>
      <c r="B178" s="137" t="str">
        <f>IF('Historical DATA'!B156="","",'Historical DATA'!B156)</f>
        <v/>
      </c>
      <c r="C178" s="314"/>
      <c r="D178" s="316" t="str">
        <f>IF('Historical DATA'!O156="","",'Historical DATA'!O156)</f>
        <v/>
      </c>
      <c r="E178" s="307" t="str">
        <f>IF('Historical DATA'!P156="","",'Historical DATA'!P156)</f>
        <v/>
      </c>
      <c r="F178" s="307" t="str">
        <f>IF('Historical DATA'!Q156="","",'Historical DATA'!Q156)</f>
        <v/>
      </c>
      <c r="G178" s="308" t="str">
        <f>IF('Historical DATA'!R156="","",'Historical DATA'!R156)</f>
        <v/>
      </c>
      <c r="H178" s="309" t="str">
        <f>IF('Historical DATA'!S156="","",'Historical DATA'!S156)</f>
        <v/>
      </c>
      <c r="I178" s="1487" t="str">
        <f>IF('Historical DATA'!T156="","",'Historical DATA'!T156)</f>
        <v/>
      </c>
      <c r="J178" s="310" t="str">
        <f>IF('Historical DATA'!U156="","",'Historical DATA'!U156)</f>
        <v/>
      </c>
      <c r="K178" s="315"/>
      <c r="L178" s="305"/>
      <c r="M178" s="305"/>
      <c r="N178" s="305"/>
      <c r="O178" s="305"/>
      <c r="P178" s="305"/>
      <c r="Q178" s="305"/>
      <c r="R178" s="305"/>
      <c r="S178" s="315"/>
      <c r="T178" s="1415" t="str">
        <f>IF('Historical DATA'!AC156="","",'Historical DATA'!AC156)</f>
        <v/>
      </c>
      <c r="U178" s="307" t="str">
        <f>IF('Historical DATA'!AD156="","",'Historical DATA'!AD156)</f>
        <v/>
      </c>
      <c r="V178" s="307" t="str">
        <f>IF('Historical DATA'!AE156="","",'Historical DATA'!AE156)</f>
        <v/>
      </c>
      <c r="W178" s="308" t="str">
        <f>IF('Historical DATA'!AF156="","",'Historical DATA'!AF156)</f>
        <v/>
      </c>
      <c r="X178" s="309" t="str">
        <f>IF('Historical DATA'!AG156="","",'Historical DATA'!AG156)</f>
        <v/>
      </c>
      <c r="Y178" s="1484" t="str">
        <f>IF('Historical DATA'!AH156="","",'Historical DATA'!AH156)</f>
        <v/>
      </c>
      <c r="Z178" s="315"/>
      <c r="AA178" s="306" t="str">
        <f>IF('Historical DATA'!AI156="","",'Historical DATA'!AI156)</f>
        <v/>
      </c>
      <c r="AB178" s="307" t="str">
        <f>IF('Historical DATA'!AJ156="","",'Historical DATA'!AJ156)</f>
        <v/>
      </c>
      <c r="AC178" s="307" t="str">
        <f>IF('Historical DATA'!AK156="","",'Historical DATA'!AK156)</f>
        <v/>
      </c>
      <c r="AD178" s="308" t="str">
        <f>IF('Historical DATA'!AL156="","",'Historical DATA'!AL156)</f>
        <v/>
      </c>
      <c r="AE178" s="309" t="str">
        <f>IF('Historical DATA'!AM156="","",'Historical DATA'!AM156)</f>
        <v/>
      </c>
      <c r="AF178" s="310" t="str">
        <f>IF('Historical DATA'!AN156="","",'Historical DATA'!AN156)</f>
        <v/>
      </c>
    </row>
    <row r="179" spans="1:32">
      <c r="A179" s="312">
        <f t="shared" si="2"/>
        <v>-132</v>
      </c>
      <c r="B179" s="137" t="str">
        <f>IF('Historical DATA'!B157="","",'Historical DATA'!B157)</f>
        <v/>
      </c>
      <c r="C179" s="314"/>
      <c r="D179" s="316" t="str">
        <f>IF('Historical DATA'!O157="","",'Historical DATA'!O157)</f>
        <v/>
      </c>
      <c r="E179" s="307" t="str">
        <f>IF('Historical DATA'!P157="","",'Historical DATA'!P157)</f>
        <v/>
      </c>
      <c r="F179" s="307" t="str">
        <f>IF('Historical DATA'!Q157="","",'Historical DATA'!Q157)</f>
        <v/>
      </c>
      <c r="G179" s="308" t="str">
        <f>IF('Historical DATA'!R157="","",'Historical DATA'!R157)</f>
        <v/>
      </c>
      <c r="H179" s="309" t="str">
        <f>IF('Historical DATA'!S157="","",'Historical DATA'!S157)</f>
        <v/>
      </c>
      <c r="I179" s="1487" t="str">
        <f>IF('Historical DATA'!T157="","",'Historical DATA'!T157)</f>
        <v/>
      </c>
      <c r="J179" s="310" t="str">
        <f>IF('Historical DATA'!U157="","",'Historical DATA'!U157)</f>
        <v/>
      </c>
      <c r="K179" s="315"/>
      <c r="L179" s="305"/>
      <c r="M179" s="305"/>
      <c r="N179" s="305"/>
      <c r="O179" s="305"/>
      <c r="P179" s="305"/>
      <c r="Q179" s="305"/>
      <c r="R179" s="305"/>
      <c r="S179" s="315"/>
      <c r="T179" s="1415" t="str">
        <f>IF('Historical DATA'!AC157="","",'Historical DATA'!AC157)</f>
        <v/>
      </c>
      <c r="U179" s="307" t="str">
        <f>IF('Historical DATA'!AD157="","",'Historical DATA'!AD157)</f>
        <v/>
      </c>
      <c r="V179" s="307" t="str">
        <f>IF('Historical DATA'!AE157="","",'Historical DATA'!AE157)</f>
        <v/>
      </c>
      <c r="W179" s="308" t="str">
        <f>IF('Historical DATA'!AF157="","",'Historical DATA'!AF157)</f>
        <v/>
      </c>
      <c r="X179" s="309" t="str">
        <f>IF('Historical DATA'!AG157="","",'Historical DATA'!AG157)</f>
        <v/>
      </c>
      <c r="Y179" s="1484" t="str">
        <f>IF('Historical DATA'!AH157="","",'Historical DATA'!AH157)</f>
        <v/>
      </c>
      <c r="Z179" s="315"/>
      <c r="AA179" s="306" t="str">
        <f>IF('Historical DATA'!AI157="","",'Historical DATA'!AI157)</f>
        <v/>
      </c>
      <c r="AB179" s="307" t="str">
        <f>IF('Historical DATA'!AJ157="","",'Historical DATA'!AJ157)</f>
        <v/>
      </c>
      <c r="AC179" s="307" t="str">
        <f>IF('Historical DATA'!AK157="","",'Historical DATA'!AK157)</f>
        <v/>
      </c>
      <c r="AD179" s="308" t="str">
        <f>IF('Historical DATA'!AL157="","",'Historical DATA'!AL157)</f>
        <v/>
      </c>
      <c r="AE179" s="309" t="str">
        <f>IF('Historical DATA'!AM157="","",'Historical DATA'!AM157)</f>
        <v/>
      </c>
      <c r="AF179" s="310" t="str">
        <f>IF('Historical DATA'!AN157="","",'Historical DATA'!AN157)</f>
        <v/>
      </c>
    </row>
    <row r="180" spans="1:32">
      <c r="A180" s="312">
        <f t="shared" si="2"/>
        <v>-133</v>
      </c>
      <c r="B180" s="137" t="str">
        <f>IF('Historical DATA'!B158="","",'Historical DATA'!B158)</f>
        <v/>
      </c>
      <c r="C180" s="314"/>
      <c r="D180" s="316" t="str">
        <f>IF('Historical DATA'!O158="","",'Historical DATA'!O158)</f>
        <v/>
      </c>
      <c r="E180" s="307" t="str">
        <f>IF('Historical DATA'!P158="","",'Historical DATA'!P158)</f>
        <v/>
      </c>
      <c r="F180" s="307" t="str">
        <f>IF('Historical DATA'!Q158="","",'Historical DATA'!Q158)</f>
        <v/>
      </c>
      <c r="G180" s="308" t="str">
        <f>IF('Historical DATA'!R158="","",'Historical DATA'!R158)</f>
        <v/>
      </c>
      <c r="H180" s="309" t="str">
        <f>IF('Historical DATA'!S158="","",'Historical DATA'!S158)</f>
        <v/>
      </c>
      <c r="I180" s="1487" t="str">
        <f>IF('Historical DATA'!T158="","",'Historical DATA'!T158)</f>
        <v/>
      </c>
      <c r="J180" s="310" t="str">
        <f>IF('Historical DATA'!U158="","",'Historical DATA'!U158)</f>
        <v/>
      </c>
      <c r="K180" s="315"/>
      <c r="L180" s="305"/>
      <c r="M180" s="305"/>
      <c r="N180" s="305"/>
      <c r="O180" s="305"/>
      <c r="P180" s="305"/>
      <c r="Q180" s="305"/>
      <c r="R180" s="305"/>
      <c r="S180" s="315"/>
      <c r="T180" s="1415" t="str">
        <f>IF('Historical DATA'!AC158="","",'Historical DATA'!AC158)</f>
        <v/>
      </c>
      <c r="U180" s="307" t="str">
        <f>IF('Historical DATA'!AD158="","",'Historical DATA'!AD158)</f>
        <v/>
      </c>
      <c r="V180" s="307" t="str">
        <f>IF('Historical DATA'!AE158="","",'Historical DATA'!AE158)</f>
        <v/>
      </c>
      <c r="W180" s="308" t="str">
        <f>IF('Historical DATA'!AF158="","",'Historical DATA'!AF158)</f>
        <v/>
      </c>
      <c r="X180" s="309" t="str">
        <f>IF('Historical DATA'!AG158="","",'Historical DATA'!AG158)</f>
        <v/>
      </c>
      <c r="Y180" s="1484" t="str">
        <f>IF('Historical DATA'!AH158="","",'Historical DATA'!AH158)</f>
        <v/>
      </c>
      <c r="Z180" s="315"/>
      <c r="AA180" s="306" t="str">
        <f>IF('Historical DATA'!AI158="","",'Historical DATA'!AI158)</f>
        <v/>
      </c>
      <c r="AB180" s="307" t="str">
        <f>IF('Historical DATA'!AJ158="","",'Historical DATA'!AJ158)</f>
        <v/>
      </c>
      <c r="AC180" s="307" t="str">
        <f>IF('Historical DATA'!AK158="","",'Historical DATA'!AK158)</f>
        <v/>
      </c>
      <c r="AD180" s="308" t="str">
        <f>IF('Historical DATA'!AL158="","",'Historical DATA'!AL158)</f>
        <v/>
      </c>
      <c r="AE180" s="309" t="str">
        <f>IF('Historical DATA'!AM158="","",'Historical DATA'!AM158)</f>
        <v/>
      </c>
      <c r="AF180" s="310" t="str">
        <f>IF('Historical DATA'!AN158="","",'Historical DATA'!AN158)</f>
        <v/>
      </c>
    </row>
    <row r="181" spans="1:32">
      <c r="A181" s="312">
        <f t="shared" si="2"/>
        <v>-134</v>
      </c>
      <c r="B181" s="137" t="str">
        <f>IF('Historical DATA'!B159="","",'Historical DATA'!B159)</f>
        <v/>
      </c>
      <c r="C181" s="314"/>
      <c r="D181" s="316" t="str">
        <f>IF('Historical DATA'!O159="","",'Historical DATA'!O159)</f>
        <v/>
      </c>
      <c r="E181" s="307" t="str">
        <f>IF('Historical DATA'!P159="","",'Historical DATA'!P159)</f>
        <v/>
      </c>
      <c r="F181" s="307" t="str">
        <f>IF('Historical DATA'!Q159="","",'Historical DATA'!Q159)</f>
        <v/>
      </c>
      <c r="G181" s="308" t="str">
        <f>IF('Historical DATA'!R159="","",'Historical DATA'!R159)</f>
        <v/>
      </c>
      <c r="H181" s="309" t="str">
        <f>IF('Historical DATA'!S159="","",'Historical DATA'!S159)</f>
        <v/>
      </c>
      <c r="I181" s="1487" t="str">
        <f>IF('Historical DATA'!T159="","",'Historical DATA'!T159)</f>
        <v/>
      </c>
      <c r="J181" s="310" t="str">
        <f>IF('Historical DATA'!U159="","",'Historical DATA'!U159)</f>
        <v/>
      </c>
      <c r="K181" s="315"/>
      <c r="L181" s="305"/>
      <c r="M181" s="305"/>
      <c r="N181" s="305"/>
      <c r="O181" s="305"/>
      <c r="P181" s="305"/>
      <c r="Q181" s="305"/>
      <c r="R181" s="305"/>
      <c r="S181" s="315"/>
      <c r="T181" s="1415" t="str">
        <f>IF('Historical DATA'!AC159="","",'Historical DATA'!AC159)</f>
        <v/>
      </c>
      <c r="U181" s="307" t="str">
        <f>IF('Historical DATA'!AD159="","",'Historical DATA'!AD159)</f>
        <v/>
      </c>
      <c r="V181" s="307" t="str">
        <f>IF('Historical DATA'!AE159="","",'Historical DATA'!AE159)</f>
        <v/>
      </c>
      <c r="W181" s="308" t="str">
        <f>IF('Historical DATA'!AF159="","",'Historical DATA'!AF159)</f>
        <v/>
      </c>
      <c r="X181" s="309" t="str">
        <f>IF('Historical DATA'!AG159="","",'Historical DATA'!AG159)</f>
        <v/>
      </c>
      <c r="Y181" s="1484" t="str">
        <f>IF('Historical DATA'!AH159="","",'Historical DATA'!AH159)</f>
        <v/>
      </c>
      <c r="Z181" s="315"/>
      <c r="AA181" s="306" t="str">
        <f>IF('Historical DATA'!AI159="","",'Historical DATA'!AI159)</f>
        <v/>
      </c>
      <c r="AB181" s="307" t="str">
        <f>IF('Historical DATA'!AJ159="","",'Historical DATA'!AJ159)</f>
        <v/>
      </c>
      <c r="AC181" s="307" t="str">
        <f>IF('Historical DATA'!AK159="","",'Historical DATA'!AK159)</f>
        <v/>
      </c>
      <c r="AD181" s="308" t="str">
        <f>IF('Historical DATA'!AL159="","",'Historical DATA'!AL159)</f>
        <v/>
      </c>
      <c r="AE181" s="309" t="str">
        <f>IF('Historical DATA'!AM159="","",'Historical DATA'!AM159)</f>
        <v/>
      </c>
      <c r="AF181" s="310" t="str">
        <f>IF('Historical DATA'!AN159="","",'Historical DATA'!AN159)</f>
        <v/>
      </c>
    </row>
    <row r="182" spans="1:32">
      <c r="A182" s="312">
        <f t="shared" si="2"/>
        <v>-135</v>
      </c>
      <c r="B182" s="137" t="str">
        <f>IF('Historical DATA'!B160="","",'Historical DATA'!B160)</f>
        <v/>
      </c>
      <c r="C182" s="314"/>
      <c r="D182" s="316" t="str">
        <f>IF('Historical DATA'!O160="","",'Historical DATA'!O160)</f>
        <v/>
      </c>
      <c r="E182" s="307" t="str">
        <f>IF('Historical DATA'!P160="","",'Historical DATA'!P160)</f>
        <v/>
      </c>
      <c r="F182" s="307" t="str">
        <f>IF('Historical DATA'!Q160="","",'Historical DATA'!Q160)</f>
        <v/>
      </c>
      <c r="G182" s="308" t="str">
        <f>IF('Historical DATA'!R160="","",'Historical DATA'!R160)</f>
        <v/>
      </c>
      <c r="H182" s="309" t="str">
        <f>IF('Historical DATA'!S160="","",'Historical DATA'!S160)</f>
        <v/>
      </c>
      <c r="I182" s="1487" t="str">
        <f>IF('Historical DATA'!T160="","",'Historical DATA'!T160)</f>
        <v/>
      </c>
      <c r="J182" s="310" t="str">
        <f>IF('Historical DATA'!U160="","",'Historical DATA'!U160)</f>
        <v/>
      </c>
      <c r="K182" s="315"/>
      <c r="L182" s="305"/>
      <c r="M182" s="305"/>
      <c r="N182" s="305"/>
      <c r="O182" s="305"/>
      <c r="P182" s="305"/>
      <c r="Q182" s="305"/>
      <c r="R182" s="305"/>
      <c r="S182" s="315"/>
      <c r="T182" s="1415" t="str">
        <f>IF('Historical DATA'!AC160="","",'Historical DATA'!AC160)</f>
        <v/>
      </c>
      <c r="U182" s="307" t="str">
        <f>IF('Historical DATA'!AD160="","",'Historical DATA'!AD160)</f>
        <v/>
      </c>
      <c r="V182" s="307" t="str">
        <f>IF('Historical DATA'!AE160="","",'Historical DATA'!AE160)</f>
        <v/>
      </c>
      <c r="W182" s="308" t="str">
        <f>IF('Historical DATA'!AF160="","",'Historical DATA'!AF160)</f>
        <v/>
      </c>
      <c r="X182" s="309" t="str">
        <f>IF('Historical DATA'!AG160="","",'Historical DATA'!AG160)</f>
        <v/>
      </c>
      <c r="Y182" s="1484" t="str">
        <f>IF('Historical DATA'!AH160="","",'Historical DATA'!AH160)</f>
        <v/>
      </c>
      <c r="Z182" s="315"/>
      <c r="AA182" s="306" t="str">
        <f>IF('Historical DATA'!AI160="","",'Historical DATA'!AI160)</f>
        <v/>
      </c>
      <c r="AB182" s="307" t="str">
        <f>IF('Historical DATA'!AJ160="","",'Historical DATA'!AJ160)</f>
        <v/>
      </c>
      <c r="AC182" s="307" t="str">
        <f>IF('Historical DATA'!AK160="","",'Historical DATA'!AK160)</f>
        <v/>
      </c>
      <c r="AD182" s="308" t="str">
        <f>IF('Historical DATA'!AL160="","",'Historical DATA'!AL160)</f>
        <v/>
      </c>
      <c r="AE182" s="309" t="str">
        <f>IF('Historical DATA'!AM160="","",'Historical DATA'!AM160)</f>
        <v/>
      </c>
      <c r="AF182" s="310" t="str">
        <f>IF('Historical DATA'!AN160="","",'Historical DATA'!AN160)</f>
        <v/>
      </c>
    </row>
    <row r="183" spans="1:32">
      <c r="A183" s="312">
        <f t="shared" si="2"/>
        <v>-136</v>
      </c>
      <c r="B183" s="137" t="str">
        <f>IF('Historical DATA'!B161="","",'Historical DATA'!B161)</f>
        <v/>
      </c>
      <c r="C183" s="314"/>
      <c r="D183" s="316" t="str">
        <f>IF('Historical DATA'!O161="","",'Historical DATA'!O161)</f>
        <v/>
      </c>
      <c r="E183" s="307" t="str">
        <f>IF('Historical DATA'!P161="","",'Historical DATA'!P161)</f>
        <v/>
      </c>
      <c r="F183" s="307" t="str">
        <f>IF('Historical DATA'!Q161="","",'Historical DATA'!Q161)</f>
        <v/>
      </c>
      <c r="G183" s="308" t="str">
        <f>IF('Historical DATA'!R161="","",'Historical DATA'!R161)</f>
        <v/>
      </c>
      <c r="H183" s="309" t="str">
        <f>IF('Historical DATA'!S161="","",'Historical DATA'!S161)</f>
        <v/>
      </c>
      <c r="I183" s="1487" t="str">
        <f>IF('Historical DATA'!T161="","",'Historical DATA'!T161)</f>
        <v/>
      </c>
      <c r="J183" s="310" t="str">
        <f>IF('Historical DATA'!U161="","",'Historical DATA'!U161)</f>
        <v/>
      </c>
      <c r="K183" s="315"/>
      <c r="L183" s="305"/>
      <c r="M183" s="305"/>
      <c r="N183" s="305"/>
      <c r="O183" s="305"/>
      <c r="P183" s="305"/>
      <c r="Q183" s="305"/>
      <c r="R183" s="305"/>
      <c r="S183" s="315"/>
      <c r="T183" s="1415" t="str">
        <f>IF('Historical DATA'!AC161="","",'Historical DATA'!AC161)</f>
        <v/>
      </c>
      <c r="U183" s="307" t="str">
        <f>IF('Historical DATA'!AD161="","",'Historical DATA'!AD161)</f>
        <v/>
      </c>
      <c r="V183" s="307" t="str">
        <f>IF('Historical DATA'!AE161="","",'Historical DATA'!AE161)</f>
        <v/>
      </c>
      <c r="W183" s="308" t="str">
        <f>IF('Historical DATA'!AF161="","",'Historical DATA'!AF161)</f>
        <v/>
      </c>
      <c r="X183" s="309" t="str">
        <f>IF('Historical DATA'!AG161="","",'Historical DATA'!AG161)</f>
        <v/>
      </c>
      <c r="Y183" s="1484" t="str">
        <f>IF('Historical DATA'!AH161="","",'Historical DATA'!AH161)</f>
        <v/>
      </c>
      <c r="Z183" s="315"/>
      <c r="AA183" s="306" t="str">
        <f>IF('Historical DATA'!AI161="","",'Historical DATA'!AI161)</f>
        <v/>
      </c>
      <c r="AB183" s="307" t="str">
        <f>IF('Historical DATA'!AJ161="","",'Historical DATA'!AJ161)</f>
        <v/>
      </c>
      <c r="AC183" s="307" t="str">
        <f>IF('Historical DATA'!AK161="","",'Historical DATA'!AK161)</f>
        <v/>
      </c>
      <c r="AD183" s="308" t="str">
        <f>IF('Historical DATA'!AL161="","",'Historical DATA'!AL161)</f>
        <v/>
      </c>
      <c r="AE183" s="309" t="str">
        <f>IF('Historical DATA'!AM161="","",'Historical DATA'!AM161)</f>
        <v/>
      </c>
      <c r="AF183" s="310" t="str">
        <f>IF('Historical DATA'!AN161="","",'Historical DATA'!AN161)</f>
        <v/>
      </c>
    </row>
    <row r="184" spans="1:32">
      <c r="A184" s="312">
        <f t="shared" si="2"/>
        <v>-137</v>
      </c>
      <c r="B184" s="137" t="str">
        <f>IF('Historical DATA'!B162="","",'Historical DATA'!B162)</f>
        <v/>
      </c>
      <c r="C184" s="314"/>
      <c r="D184" s="316" t="str">
        <f>IF('Historical DATA'!O162="","",'Historical DATA'!O162)</f>
        <v/>
      </c>
      <c r="E184" s="307" t="str">
        <f>IF('Historical DATA'!P162="","",'Historical DATA'!P162)</f>
        <v/>
      </c>
      <c r="F184" s="307" t="str">
        <f>IF('Historical DATA'!Q162="","",'Historical DATA'!Q162)</f>
        <v/>
      </c>
      <c r="G184" s="308" t="str">
        <f>IF('Historical DATA'!R162="","",'Historical DATA'!R162)</f>
        <v/>
      </c>
      <c r="H184" s="309" t="str">
        <f>IF('Historical DATA'!S162="","",'Historical DATA'!S162)</f>
        <v/>
      </c>
      <c r="I184" s="1487" t="str">
        <f>IF('Historical DATA'!T162="","",'Historical DATA'!T162)</f>
        <v/>
      </c>
      <c r="J184" s="310" t="str">
        <f>IF('Historical DATA'!U162="","",'Historical DATA'!U162)</f>
        <v/>
      </c>
      <c r="K184" s="315"/>
      <c r="L184" s="305"/>
      <c r="M184" s="305"/>
      <c r="N184" s="305"/>
      <c r="O184" s="305"/>
      <c r="P184" s="305"/>
      <c r="Q184" s="305"/>
      <c r="R184" s="305"/>
      <c r="S184" s="315"/>
      <c r="T184" s="1415" t="str">
        <f>IF('Historical DATA'!AC162="","",'Historical DATA'!AC162)</f>
        <v/>
      </c>
      <c r="U184" s="307" t="str">
        <f>IF('Historical DATA'!AD162="","",'Historical DATA'!AD162)</f>
        <v/>
      </c>
      <c r="V184" s="307" t="str">
        <f>IF('Historical DATA'!AE162="","",'Historical DATA'!AE162)</f>
        <v/>
      </c>
      <c r="W184" s="308" t="str">
        <f>IF('Historical DATA'!AF162="","",'Historical DATA'!AF162)</f>
        <v/>
      </c>
      <c r="X184" s="309" t="str">
        <f>IF('Historical DATA'!AG162="","",'Historical DATA'!AG162)</f>
        <v/>
      </c>
      <c r="Y184" s="1484" t="str">
        <f>IF('Historical DATA'!AH162="","",'Historical DATA'!AH162)</f>
        <v/>
      </c>
      <c r="Z184" s="315"/>
      <c r="AA184" s="306" t="str">
        <f>IF('Historical DATA'!AI162="","",'Historical DATA'!AI162)</f>
        <v/>
      </c>
      <c r="AB184" s="307" t="str">
        <f>IF('Historical DATA'!AJ162="","",'Historical DATA'!AJ162)</f>
        <v/>
      </c>
      <c r="AC184" s="307" t="str">
        <f>IF('Historical DATA'!AK162="","",'Historical DATA'!AK162)</f>
        <v/>
      </c>
      <c r="AD184" s="308" t="str">
        <f>IF('Historical DATA'!AL162="","",'Historical DATA'!AL162)</f>
        <v/>
      </c>
      <c r="AE184" s="309" t="str">
        <f>IF('Historical DATA'!AM162="","",'Historical DATA'!AM162)</f>
        <v/>
      </c>
      <c r="AF184" s="310" t="str">
        <f>IF('Historical DATA'!AN162="","",'Historical DATA'!AN162)</f>
        <v/>
      </c>
    </row>
    <row r="185" spans="1:32">
      <c r="A185" s="312">
        <f t="shared" si="2"/>
        <v>-138</v>
      </c>
      <c r="B185" s="137" t="str">
        <f>IF('Historical DATA'!B163="","",'Historical DATA'!B163)</f>
        <v/>
      </c>
      <c r="C185" s="314"/>
      <c r="D185" s="316" t="str">
        <f>IF('Historical DATA'!O163="","",'Historical DATA'!O163)</f>
        <v/>
      </c>
      <c r="E185" s="307" t="str">
        <f>IF('Historical DATA'!P163="","",'Historical DATA'!P163)</f>
        <v/>
      </c>
      <c r="F185" s="307" t="str">
        <f>IF('Historical DATA'!Q163="","",'Historical DATA'!Q163)</f>
        <v/>
      </c>
      <c r="G185" s="308" t="str">
        <f>IF('Historical DATA'!R163="","",'Historical DATA'!R163)</f>
        <v/>
      </c>
      <c r="H185" s="309" t="str">
        <f>IF('Historical DATA'!S163="","",'Historical DATA'!S163)</f>
        <v/>
      </c>
      <c r="I185" s="1487" t="str">
        <f>IF('Historical DATA'!T163="","",'Historical DATA'!T163)</f>
        <v/>
      </c>
      <c r="J185" s="310" t="str">
        <f>IF('Historical DATA'!U163="","",'Historical DATA'!U163)</f>
        <v/>
      </c>
      <c r="K185" s="315"/>
      <c r="L185" s="305"/>
      <c r="M185" s="305"/>
      <c r="N185" s="305"/>
      <c r="O185" s="305"/>
      <c r="P185" s="305"/>
      <c r="Q185" s="305"/>
      <c r="R185" s="305"/>
      <c r="S185" s="315"/>
      <c r="T185" s="1415" t="str">
        <f>IF('Historical DATA'!AC163="","",'Historical DATA'!AC163)</f>
        <v/>
      </c>
      <c r="U185" s="307" t="str">
        <f>IF('Historical DATA'!AD163="","",'Historical DATA'!AD163)</f>
        <v/>
      </c>
      <c r="V185" s="307" t="str">
        <f>IF('Historical DATA'!AE163="","",'Historical DATA'!AE163)</f>
        <v/>
      </c>
      <c r="W185" s="308" t="str">
        <f>IF('Historical DATA'!AF163="","",'Historical DATA'!AF163)</f>
        <v/>
      </c>
      <c r="X185" s="309" t="str">
        <f>IF('Historical DATA'!AG163="","",'Historical DATA'!AG163)</f>
        <v/>
      </c>
      <c r="Y185" s="1484" t="str">
        <f>IF('Historical DATA'!AH163="","",'Historical DATA'!AH163)</f>
        <v/>
      </c>
      <c r="Z185" s="315"/>
      <c r="AA185" s="306" t="str">
        <f>IF('Historical DATA'!AI163="","",'Historical DATA'!AI163)</f>
        <v/>
      </c>
      <c r="AB185" s="307" t="str">
        <f>IF('Historical DATA'!AJ163="","",'Historical DATA'!AJ163)</f>
        <v/>
      </c>
      <c r="AC185" s="307" t="str">
        <f>IF('Historical DATA'!AK163="","",'Historical DATA'!AK163)</f>
        <v/>
      </c>
      <c r="AD185" s="308" t="str">
        <f>IF('Historical DATA'!AL163="","",'Historical DATA'!AL163)</f>
        <v/>
      </c>
      <c r="AE185" s="309" t="str">
        <f>IF('Historical DATA'!AM163="","",'Historical DATA'!AM163)</f>
        <v/>
      </c>
      <c r="AF185" s="310" t="str">
        <f>IF('Historical DATA'!AN163="","",'Historical DATA'!AN163)</f>
        <v/>
      </c>
    </row>
    <row r="186" spans="1:32">
      <c r="A186" s="312">
        <f t="shared" si="2"/>
        <v>-139</v>
      </c>
      <c r="B186" s="137" t="str">
        <f>IF('Historical DATA'!B164="","",'Historical DATA'!B164)</f>
        <v/>
      </c>
      <c r="C186" s="314"/>
      <c r="D186" s="316" t="str">
        <f>IF('Historical DATA'!O164="","",'Historical DATA'!O164)</f>
        <v/>
      </c>
      <c r="E186" s="307" t="str">
        <f>IF('Historical DATA'!P164="","",'Historical DATA'!P164)</f>
        <v/>
      </c>
      <c r="F186" s="307" t="str">
        <f>IF('Historical DATA'!Q164="","",'Historical DATA'!Q164)</f>
        <v/>
      </c>
      <c r="G186" s="308" t="str">
        <f>IF('Historical DATA'!R164="","",'Historical DATA'!R164)</f>
        <v/>
      </c>
      <c r="H186" s="309" t="str">
        <f>IF('Historical DATA'!S164="","",'Historical DATA'!S164)</f>
        <v/>
      </c>
      <c r="I186" s="1487" t="str">
        <f>IF('Historical DATA'!T164="","",'Historical DATA'!T164)</f>
        <v/>
      </c>
      <c r="J186" s="310" t="str">
        <f>IF('Historical DATA'!U164="","",'Historical DATA'!U164)</f>
        <v/>
      </c>
      <c r="K186" s="315"/>
      <c r="L186" s="305"/>
      <c r="M186" s="305"/>
      <c r="N186" s="305"/>
      <c r="O186" s="305"/>
      <c r="P186" s="305"/>
      <c r="Q186" s="305"/>
      <c r="R186" s="305"/>
      <c r="S186" s="315"/>
      <c r="T186" s="1415" t="str">
        <f>IF('Historical DATA'!AC164="","",'Historical DATA'!AC164)</f>
        <v/>
      </c>
      <c r="U186" s="307" t="str">
        <f>IF('Historical DATA'!AD164="","",'Historical DATA'!AD164)</f>
        <v/>
      </c>
      <c r="V186" s="307" t="str">
        <f>IF('Historical DATA'!AE164="","",'Historical DATA'!AE164)</f>
        <v/>
      </c>
      <c r="W186" s="308" t="str">
        <f>IF('Historical DATA'!AF164="","",'Historical DATA'!AF164)</f>
        <v/>
      </c>
      <c r="X186" s="309" t="str">
        <f>IF('Historical DATA'!AG164="","",'Historical DATA'!AG164)</f>
        <v/>
      </c>
      <c r="Y186" s="1484" t="str">
        <f>IF('Historical DATA'!AH164="","",'Historical DATA'!AH164)</f>
        <v/>
      </c>
      <c r="Z186" s="315"/>
      <c r="AA186" s="306" t="str">
        <f>IF('Historical DATA'!AI164="","",'Historical DATA'!AI164)</f>
        <v/>
      </c>
      <c r="AB186" s="307" t="str">
        <f>IF('Historical DATA'!AJ164="","",'Historical DATA'!AJ164)</f>
        <v/>
      </c>
      <c r="AC186" s="307" t="str">
        <f>IF('Historical DATA'!AK164="","",'Historical DATA'!AK164)</f>
        <v/>
      </c>
      <c r="AD186" s="308" t="str">
        <f>IF('Historical DATA'!AL164="","",'Historical DATA'!AL164)</f>
        <v/>
      </c>
      <c r="AE186" s="309" t="str">
        <f>IF('Historical DATA'!AM164="","",'Historical DATA'!AM164)</f>
        <v/>
      </c>
      <c r="AF186" s="310" t="str">
        <f>IF('Historical DATA'!AN164="","",'Historical DATA'!AN164)</f>
        <v/>
      </c>
    </row>
    <row r="187" spans="1:32">
      <c r="A187" s="312">
        <f t="shared" si="2"/>
        <v>-140</v>
      </c>
      <c r="B187" s="137" t="str">
        <f>IF('Historical DATA'!B165="","",'Historical DATA'!B165)</f>
        <v/>
      </c>
      <c r="C187" s="314"/>
      <c r="D187" s="316" t="str">
        <f>IF('Historical DATA'!O165="","",'Historical DATA'!O165)</f>
        <v/>
      </c>
      <c r="E187" s="307" t="str">
        <f>IF('Historical DATA'!P165="","",'Historical DATA'!P165)</f>
        <v/>
      </c>
      <c r="F187" s="307" t="str">
        <f>IF('Historical DATA'!Q165="","",'Historical DATA'!Q165)</f>
        <v/>
      </c>
      <c r="G187" s="308" t="str">
        <f>IF('Historical DATA'!R165="","",'Historical DATA'!R165)</f>
        <v/>
      </c>
      <c r="H187" s="309" t="str">
        <f>IF('Historical DATA'!S165="","",'Historical DATA'!S165)</f>
        <v/>
      </c>
      <c r="I187" s="1487" t="str">
        <f>IF('Historical DATA'!T165="","",'Historical DATA'!T165)</f>
        <v/>
      </c>
      <c r="J187" s="310" t="str">
        <f>IF('Historical DATA'!U165="","",'Historical DATA'!U165)</f>
        <v/>
      </c>
      <c r="K187" s="315"/>
      <c r="L187" s="305"/>
      <c r="M187" s="305"/>
      <c r="N187" s="305"/>
      <c r="O187" s="305"/>
      <c r="P187" s="305"/>
      <c r="Q187" s="305"/>
      <c r="R187" s="305"/>
      <c r="S187" s="315"/>
      <c r="T187" s="1415" t="str">
        <f>IF('Historical DATA'!AC165="","",'Historical DATA'!AC165)</f>
        <v/>
      </c>
      <c r="U187" s="307" t="str">
        <f>IF('Historical DATA'!AD165="","",'Historical DATA'!AD165)</f>
        <v/>
      </c>
      <c r="V187" s="307" t="str">
        <f>IF('Historical DATA'!AE165="","",'Historical DATA'!AE165)</f>
        <v/>
      </c>
      <c r="W187" s="308" t="str">
        <f>IF('Historical DATA'!AF165="","",'Historical DATA'!AF165)</f>
        <v/>
      </c>
      <c r="X187" s="309" t="str">
        <f>IF('Historical DATA'!AG165="","",'Historical DATA'!AG165)</f>
        <v/>
      </c>
      <c r="Y187" s="1484" t="str">
        <f>IF('Historical DATA'!AH165="","",'Historical DATA'!AH165)</f>
        <v/>
      </c>
      <c r="Z187" s="315"/>
      <c r="AA187" s="306" t="str">
        <f>IF('Historical DATA'!AI165="","",'Historical DATA'!AI165)</f>
        <v/>
      </c>
      <c r="AB187" s="307" t="str">
        <f>IF('Historical DATA'!AJ165="","",'Historical DATA'!AJ165)</f>
        <v/>
      </c>
      <c r="AC187" s="307" t="str">
        <f>IF('Historical DATA'!AK165="","",'Historical DATA'!AK165)</f>
        <v/>
      </c>
      <c r="AD187" s="308" t="str">
        <f>IF('Historical DATA'!AL165="","",'Historical DATA'!AL165)</f>
        <v/>
      </c>
      <c r="AE187" s="309" t="str">
        <f>IF('Historical DATA'!AM165="","",'Historical DATA'!AM165)</f>
        <v/>
      </c>
      <c r="AF187" s="310" t="str">
        <f>IF('Historical DATA'!AN165="","",'Historical DATA'!AN165)</f>
        <v/>
      </c>
    </row>
    <row r="188" spans="1:32">
      <c r="A188" s="312">
        <f t="shared" si="2"/>
        <v>-141</v>
      </c>
      <c r="B188" s="137" t="str">
        <f>IF('Historical DATA'!B166="","",'Historical DATA'!B166)</f>
        <v/>
      </c>
      <c r="C188" s="314"/>
      <c r="D188" s="316" t="str">
        <f>IF('Historical DATA'!O166="","",'Historical DATA'!O166)</f>
        <v/>
      </c>
      <c r="E188" s="307" t="str">
        <f>IF('Historical DATA'!P166="","",'Historical DATA'!P166)</f>
        <v/>
      </c>
      <c r="F188" s="307" t="str">
        <f>IF('Historical DATA'!Q166="","",'Historical DATA'!Q166)</f>
        <v/>
      </c>
      <c r="G188" s="308" t="str">
        <f>IF('Historical DATA'!R166="","",'Historical DATA'!R166)</f>
        <v/>
      </c>
      <c r="H188" s="309" t="str">
        <f>IF('Historical DATA'!S166="","",'Historical DATA'!S166)</f>
        <v/>
      </c>
      <c r="I188" s="1487" t="str">
        <f>IF('Historical DATA'!T166="","",'Historical DATA'!T166)</f>
        <v/>
      </c>
      <c r="J188" s="310" t="str">
        <f>IF('Historical DATA'!U166="","",'Historical DATA'!U166)</f>
        <v/>
      </c>
      <c r="K188" s="315"/>
      <c r="L188" s="305"/>
      <c r="M188" s="305"/>
      <c r="N188" s="305"/>
      <c r="O188" s="305"/>
      <c r="P188" s="305"/>
      <c r="Q188" s="305"/>
      <c r="R188" s="305"/>
      <c r="S188" s="315"/>
      <c r="T188" s="1415" t="str">
        <f>IF('Historical DATA'!AC166="","",'Historical DATA'!AC166)</f>
        <v/>
      </c>
      <c r="U188" s="307" t="str">
        <f>IF('Historical DATA'!AD166="","",'Historical DATA'!AD166)</f>
        <v/>
      </c>
      <c r="V188" s="307" t="str">
        <f>IF('Historical DATA'!AE166="","",'Historical DATA'!AE166)</f>
        <v/>
      </c>
      <c r="W188" s="308" t="str">
        <f>IF('Historical DATA'!AF166="","",'Historical DATA'!AF166)</f>
        <v/>
      </c>
      <c r="X188" s="309" t="str">
        <f>IF('Historical DATA'!AG166="","",'Historical DATA'!AG166)</f>
        <v/>
      </c>
      <c r="Y188" s="1484" t="str">
        <f>IF('Historical DATA'!AH166="","",'Historical DATA'!AH166)</f>
        <v/>
      </c>
      <c r="Z188" s="315"/>
      <c r="AA188" s="306" t="str">
        <f>IF('Historical DATA'!AI166="","",'Historical DATA'!AI166)</f>
        <v/>
      </c>
      <c r="AB188" s="307" t="str">
        <f>IF('Historical DATA'!AJ166="","",'Historical DATA'!AJ166)</f>
        <v/>
      </c>
      <c r="AC188" s="307" t="str">
        <f>IF('Historical DATA'!AK166="","",'Historical DATA'!AK166)</f>
        <v/>
      </c>
      <c r="AD188" s="308" t="str">
        <f>IF('Historical DATA'!AL166="","",'Historical DATA'!AL166)</f>
        <v/>
      </c>
      <c r="AE188" s="309" t="str">
        <f>IF('Historical DATA'!AM166="","",'Historical DATA'!AM166)</f>
        <v/>
      </c>
      <c r="AF188" s="310" t="str">
        <f>IF('Historical DATA'!AN166="","",'Historical DATA'!AN166)</f>
        <v/>
      </c>
    </row>
    <row r="189" spans="1:32">
      <c r="A189" s="312">
        <f t="shared" si="2"/>
        <v>-142</v>
      </c>
      <c r="B189" s="137" t="str">
        <f>IF('Historical DATA'!B167="","",'Historical DATA'!B167)</f>
        <v/>
      </c>
      <c r="C189" s="314"/>
      <c r="D189" s="316" t="str">
        <f>IF('Historical DATA'!O167="","",'Historical DATA'!O167)</f>
        <v/>
      </c>
      <c r="E189" s="307" t="str">
        <f>IF('Historical DATA'!P167="","",'Historical DATA'!P167)</f>
        <v/>
      </c>
      <c r="F189" s="307" t="str">
        <f>IF('Historical DATA'!Q167="","",'Historical DATA'!Q167)</f>
        <v/>
      </c>
      <c r="G189" s="308" t="str">
        <f>IF('Historical DATA'!R167="","",'Historical DATA'!R167)</f>
        <v/>
      </c>
      <c r="H189" s="309" t="str">
        <f>IF('Historical DATA'!S167="","",'Historical DATA'!S167)</f>
        <v/>
      </c>
      <c r="I189" s="1487" t="str">
        <f>IF('Historical DATA'!T167="","",'Historical DATA'!T167)</f>
        <v/>
      </c>
      <c r="J189" s="310" t="str">
        <f>IF('Historical DATA'!U167="","",'Historical DATA'!U167)</f>
        <v/>
      </c>
      <c r="K189" s="315"/>
      <c r="L189" s="305"/>
      <c r="M189" s="305"/>
      <c r="N189" s="305"/>
      <c r="O189" s="305"/>
      <c r="P189" s="305"/>
      <c r="Q189" s="305"/>
      <c r="R189" s="305"/>
      <c r="S189" s="315"/>
      <c r="T189" s="1415" t="str">
        <f>IF('Historical DATA'!AC167="","",'Historical DATA'!AC167)</f>
        <v/>
      </c>
      <c r="U189" s="307" t="str">
        <f>IF('Historical DATA'!AD167="","",'Historical DATA'!AD167)</f>
        <v/>
      </c>
      <c r="V189" s="307" t="str">
        <f>IF('Historical DATA'!AE167="","",'Historical DATA'!AE167)</f>
        <v/>
      </c>
      <c r="W189" s="308" t="str">
        <f>IF('Historical DATA'!AF167="","",'Historical DATA'!AF167)</f>
        <v/>
      </c>
      <c r="X189" s="309" t="str">
        <f>IF('Historical DATA'!AG167="","",'Historical DATA'!AG167)</f>
        <v/>
      </c>
      <c r="Y189" s="1484" t="str">
        <f>IF('Historical DATA'!AH167="","",'Historical DATA'!AH167)</f>
        <v/>
      </c>
      <c r="Z189" s="315"/>
      <c r="AA189" s="306" t="str">
        <f>IF('Historical DATA'!AI167="","",'Historical DATA'!AI167)</f>
        <v/>
      </c>
      <c r="AB189" s="307" t="str">
        <f>IF('Historical DATA'!AJ167="","",'Historical DATA'!AJ167)</f>
        <v/>
      </c>
      <c r="AC189" s="307" t="str">
        <f>IF('Historical DATA'!AK167="","",'Historical DATA'!AK167)</f>
        <v/>
      </c>
      <c r="AD189" s="308" t="str">
        <f>IF('Historical DATA'!AL167="","",'Historical DATA'!AL167)</f>
        <v/>
      </c>
      <c r="AE189" s="309" t="str">
        <f>IF('Historical DATA'!AM167="","",'Historical DATA'!AM167)</f>
        <v/>
      </c>
      <c r="AF189" s="310" t="str">
        <f>IF('Historical DATA'!AN167="","",'Historical DATA'!AN167)</f>
        <v/>
      </c>
    </row>
    <row r="190" spans="1:32">
      <c r="A190" s="312">
        <f t="shared" si="2"/>
        <v>-143</v>
      </c>
      <c r="B190" s="137" t="str">
        <f>IF('Historical DATA'!B168="","",'Historical DATA'!B168)</f>
        <v/>
      </c>
      <c r="C190" s="314"/>
      <c r="D190" s="316" t="str">
        <f>IF('Historical DATA'!O168="","",'Historical DATA'!O168)</f>
        <v/>
      </c>
      <c r="E190" s="307" t="str">
        <f>IF('Historical DATA'!P168="","",'Historical DATA'!P168)</f>
        <v/>
      </c>
      <c r="F190" s="307" t="str">
        <f>IF('Historical DATA'!Q168="","",'Historical DATA'!Q168)</f>
        <v/>
      </c>
      <c r="G190" s="308" t="str">
        <f>IF('Historical DATA'!R168="","",'Historical DATA'!R168)</f>
        <v/>
      </c>
      <c r="H190" s="309" t="str">
        <f>IF('Historical DATA'!S168="","",'Historical DATA'!S168)</f>
        <v/>
      </c>
      <c r="I190" s="1487" t="str">
        <f>IF('Historical DATA'!T168="","",'Historical DATA'!T168)</f>
        <v/>
      </c>
      <c r="J190" s="310" t="str">
        <f>IF('Historical DATA'!U168="","",'Historical DATA'!U168)</f>
        <v/>
      </c>
      <c r="K190" s="315"/>
      <c r="L190" s="305"/>
      <c r="M190" s="305"/>
      <c r="N190" s="305"/>
      <c r="O190" s="305"/>
      <c r="P190" s="305"/>
      <c r="Q190" s="305"/>
      <c r="R190" s="305"/>
      <c r="S190" s="315"/>
      <c r="T190" s="1415" t="str">
        <f>IF('Historical DATA'!AC168="","",'Historical DATA'!AC168)</f>
        <v/>
      </c>
      <c r="U190" s="307" t="str">
        <f>IF('Historical DATA'!AD168="","",'Historical DATA'!AD168)</f>
        <v/>
      </c>
      <c r="V190" s="307" t="str">
        <f>IF('Historical DATA'!AE168="","",'Historical DATA'!AE168)</f>
        <v/>
      </c>
      <c r="W190" s="308" t="str">
        <f>IF('Historical DATA'!AF168="","",'Historical DATA'!AF168)</f>
        <v/>
      </c>
      <c r="X190" s="309" t="str">
        <f>IF('Historical DATA'!AG168="","",'Historical DATA'!AG168)</f>
        <v/>
      </c>
      <c r="Y190" s="1484" t="str">
        <f>IF('Historical DATA'!AH168="","",'Historical DATA'!AH168)</f>
        <v/>
      </c>
      <c r="Z190" s="315"/>
      <c r="AA190" s="306" t="str">
        <f>IF('Historical DATA'!AI168="","",'Historical DATA'!AI168)</f>
        <v/>
      </c>
      <c r="AB190" s="307" t="str">
        <f>IF('Historical DATA'!AJ168="","",'Historical DATA'!AJ168)</f>
        <v/>
      </c>
      <c r="AC190" s="307" t="str">
        <f>IF('Historical DATA'!AK168="","",'Historical DATA'!AK168)</f>
        <v/>
      </c>
      <c r="AD190" s="308" t="str">
        <f>IF('Historical DATA'!AL168="","",'Historical DATA'!AL168)</f>
        <v/>
      </c>
      <c r="AE190" s="309" t="str">
        <f>IF('Historical DATA'!AM168="","",'Historical DATA'!AM168)</f>
        <v/>
      </c>
      <c r="AF190" s="310" t="str">
        <f>IF('Historical DATA'!AN168="","",'Historical DATA'!AN168)</f>
        <v/>
      </c>
    </row>
    <row r="191" spans="1:32">
      <c r="A191" s="312">
        <f t="shared" si="2"/>
        <v>-144</v>
      </c>
      <c r="B191" s="137" t="str">
        <f>IF('Historical DATA'!B169="","",'Historical DATA'!B169)</f>
        <v/>
      </c>
      <c r="C191" s="314"/>
      <c r="D191" s="316" t="str">
        <f>IF('Historical DATA'!O169="","",'Historical DATA'!O169)</f>
        <v/>
      </c>
      <c r="E191" s="307" t="str">
        <f>IF('Historical DATA'!P169="","",'Historical DATA'!P169)</f>
        <v/>
      </c>
      <c r="F191" s="307" t="str">
        <f>IF('Historical DATA'!Q169="","",'Historical DATA'!Q169)</f>
        <v/>
      </c>
      <c r="G191" s="308" t="str">
        <f>IF('Historical DATA'!R169="","",'Historical DATA'!R169)</f>
        <v/>
      </c>
      <c r="H191" s="309" t="str">
        <f>IF('Historical DATA'!S169="","",'Historical DATA'!S169)</f>
        <v/>
      </c>
      <c r="I191" s="1487" t="str">
        <f>IF('Historical DATA'!T169="","",'Historical DATA'!T169)</f>
        <v/>
      </c>
      <c r="J191" s="310" t="str">
        <f>IF('Historical DATA'!U169="","",'Historical DATA'!U169)</f>
        <v/>
      </c>
      <c r="K191" s="315"/>
      <c r="L191" s="305"/>
      <c r="M191" s="305"/>
      <c r="N191" s="305"/>
      <c r="O191" s="305"/>
      <c r="P191" s="305"/>
      <c r="Q191" s="305"/>
      <c r="R191" s="305"/>
      <c r="S191" s="315"/>
      <c r="T191" s="1415" t="str">
        <f>IF('Historical DATA'!AC169="","",'Historical DATA'!AC169)</f>
        <v/>
      </c>
      <c r="U191" s="307" t="str">
        <f>IF('Historical DATA'!AD169="","",'Historical DATA'!AD169)</f>
        <v/>
      </c>
      <c r="V191" s="307" t="str">
        <f>IF('Historical DATA'!AE169="","",'Historical DATA'!AE169)</f>
        <v/>
      </c>
      <c r="W191" s="308" t="str">
        <f>IF('Historical DATA'!AF169="","",'Historical DATA'!AF169)</f>
        <v/>
      </c>
      <c r="X191" s="309" t="str">
        <f>IF('Historical DATA'!AG169="","",'Historical DATA'!AG169)</f>
        <v/>
      </c>
      <c r="Y191" s="1484" t="str">
        <f>IF('Historical DATA'!AH169="","",'Historical DATA'!AH169)</f>
        <v/>
      </c>
      <c r="Z191" s="315"/>
      <c r="AA191" s="306" t="str">
        <f>IF('Historical DATA'!AI169="","",'Historical DATA'!AI169)</f>
        <v/>
      </c>
      <c r="AB191" s="307" t="str">
        <f>IF('Historical DATA'!AJ169="","",'Historical DATA'!AJ169)</f>
        <v/>
      </c>
      <c r="AC191" s="307" t="str">
        <f>IF('Historical DATA'!AK169="","",'Historical DATA'!AK169)</f>
        <v/>
      </c>
      <c r="AD191" s="308" t="str">
        <f>IF('Historical DATA'!AL169="","",'Historical DATA'!AL169)</f>
        <v/>
      </c>
      <c r="AE191" s="309" t="str">
        <f>IF('Historical DATA'!AM169="","",'Historical DATA'!AM169)</f>
        <v/>
      </c>
      <c r="AF191" s="310" t="str">
        <f>IF('Historical DATA'!AN169="","",'Historical DATA'!AN169)</f>
        <v/>
      </c>
    </row>
    <row r="192" spans="1:32">
      <c r="A192" s="312">
        <f t="shared" si="2"/>
        <v>-145</v>
      </c>
      <c r="B192" s="137" t="str">
        <f>IF('Historical DATA'!B170="","",'Historical DATA'!B170)</f>
        <v/>
      </c>
      <c r="C192" s="314"/>
      <c r="D192" s="316" t="str">
        <f>IF('Historical DATA'!O170="","",'Historical DATA'!O170)</f>
        <v/>
      </c>
      <c r="E192" s="307" t="str">
        <f>IF('Historical DATA'!P170="","",'Historical DATA'!P170)</f>
        <v/>
      </c>
      <c r="F192" s="307" t="str">
        <f>IF('Historical DATA'!Q170="","",'Historical DATA'!Q170)</f>
        <v/>
      </c>
      <c r="G192" s="308" t="str">
        <f>IF('Historical DATA'!R170="","",'Historical DATA'!R170)</f>
        <v/>
      </c>
      <c r="H192" s="309" t="str">
        <f>IF('Historical DATA'!S170="","",'Historical DATA'!S170)</f>
        <v/>
      </c>
      <c r="I192" s="1487" t="str">
        <f>IF('Historical DATA'!T170="","",'Historical DATA'!T170)</f>
        <v/>
      </c>
      <c r="J192" s="310" t="str">
        <f>IF('Historical DATA'!U170="","",'Historical DATA'!U170)</f>
        <v/>
      </c>
      <c r="K192" s="315"/>
      <c r="L192" s="305"/>
      <c r="M192" s="305"/>
      <c r="N192" s="305"/>
      <c r="O192" s="305"/>
      <c r="P192" s="305"/>
      <c r="Q192" s="305"/>
      <c r="R192" s="305"/>
      <c r="S192" s="315"/>
      <c r="T192" s="1415" t="str">
        <f>IF('Historical DATA'!AC170="","",'Historical DATA'!AC170)</f>
        <v/>
      </c>
      <c r="U192" s="307" t="str">
        <f>IF('Historical DATA'!AD170="","",'Historical DATA'!AD170)</f>
        <v/>
      </c>
      <c r="V192" s="307" t="str">
        <f>IF('Historical DATA'!AE170="","",'Historical DATA'!AE170)</f>
        <v/>
      </c>
      <c r="W192" s="308" t="str">
        <f>IF('Historical DATA'!AF170="","",'Historical DATA'!AF170)</f>
        <v/>
      </c>
      <c r="X192" s="309" t="str">
        <f>IF('Historical DATA'!AG170="","",'Historical DATA'!AG170)</f>
        <v/>
      </c>
      <c r="Y192" s="1484" t="str">
        <f>IF('Historical DATA'!AH170="","",'Historical DATA'!AH170)</f>
        <v/>
      </c>
      <c r="Z192" s="315"/>
      <c r="AA192" s="306" t="str">
        <f>IF('Historical DATA'!AI170="","",'Historical DATA'!AI170)</f>
        <v/>
      </c>
      <c r="AB192" s="307" t="str">
        <f>IF('Historical DATA'!AJ170="","",'Historical DATA'!AJ170)</f>
        <v/>
      </c>
      <c r="AC192" s="307" t="str">
        <f>IF('Historical DATA'!AK170="","",'Historical DATA'!AK170)</f>
        <v/>
      </c>
      <c r="AD192" s="308" t="str">
        <f>IF('Historical DATA'!AL170="","",'Historical DATA'!AL170)</f>
        <v/>
      </c>
      <c r="AE192" s="309" t="str">
        <f>IF('Historical DATA'!AM170="","",'Historical DATA'!AM170)</f>
        <v/>
      </c>
      <c r="AF192" s="310" t="str">
        <f>IF('Historical DATA'!AN170="","",'Historical DATA'!AN170)</f>
        <v/>
      </c>
    </row>
    <row r="193" spans="1:32">
      <c r="A193" s="312">
        <f t="shared" si="2"/>
        <v>-146</v>
      </c>
      <c r="B193" s="137" t="str">
        <f>IF('Historical DATA'!B171="","",'Historical DATA'!B171)</f>
        <v/>
      </c>
      <c r="C193" s="314"/>
      <c r="D193" s="316" t="str">
        <f>IF('Historical DATA'!O171="","",'Historical DATA'!O171)</f>
        <v/>
      </c>
      <c r="E193" s="307" t="str">
        <f>IF('Historical DATA'!P171="","",'Historical DATA'!P171)</f>
        <v/>
      </c>
      <c r="F193" s="307" t="str">
        <f>IF('Historical DATA'!Q171="","",'Historical DATA'!Q171)</f>
        <v/>
      </c>
      <c r="G193" s="308" t="str">
        <f>IF('Historical DATA'!R171="","",'Historical DATA'!R171)</f>
        <v/>
      </c>
      <c r="H193" s="309" t="str">
        <f>IF('Historical DATA'!S171="","",'Historical DATA'!S171)</f>
        <v/>
      </c>
      <c r="I193" s="1487" t="str">
        <f>IF('Historical DATA'!T171="","",'Historical DATA'!T171)</f>
        <v/>
      </c>
      <c r="J193" s="310" t="str">
        <f>IF('Historical DATA'!U171="","",'Historical DATA'!U171)</f>
        <v/>
      </c>
      <c r="K193" s="315"/>
      <c r="L193" s="305"/>
      <c r="M193" s="305"/>
      <c r="N193" s="305"/>
      <c r="O193" s="305"/>
      <c r="P193" s="305"/>
      <c r="Q193" s="305"/>
      <c r="R193" s="305"/>
      <c r="S193" s="315"/>
      <c r="T193" s="1415" t="str">
        <f>IF('Historical DATA'!AC171="","",'Historical DATA'!AC171)</f>
        <v/>
      </c>
      <c r="U193" s="307" t="str">
        <f>IF('Historical DATA'!AD171="","",'Historical DATA'!AD171)</f>
        <v/>
      </c>
      <c r="V193" s="307" t="str">
        <f>IF('Historical DATA'!AE171="","",'Historical DATA'!AE171)</f>
        <v/>
      </c>
      <c r="W193" s="308" t="str">
        <f>IF('Historical DATA'!AF171="","",'Historical DATA'!AF171)</f>
        <v/>
      </c>
      <c r="X193" s="309" t="str">
        <f>IF('Historical DATA'!AG171="","",'Historical DATA'!AG171)</f>
        <v/>
      </c>
      <c r="Y193" s="1484" t="str">
        <f>IF('Historical DATA'!AH171="","",'Historical DATA'!AH171)</f>
        <v/>
      </c>
      <c r="Z193" s="315"/>
      <c r="AA193" s="306" t="str">
        <f>IF('Historical DATA'!AI171="","",'Historical DATA'!AI171)</f>
        <v/>
      </c>
      <c r="AB193" s="307" t="str">
        <f>IF('Historical DATA'!AJ171="","",'Historical DATA'!AJ171)</f>
        <v/>
      </c>
      <c r="AC193" s="307" t="str">
        <f>IF('Historical DATA'!AK171="","",'Historical DATA'!AK171)</f>
        <v/>
      </c>
      <c r="AD193" s="308" t="str">
        <f>IF('Historical DATA'!AL171="","",'Historical DATA'!AL171)</f>
        <v/>
      </c>
      <c r="AE193" s="309" t="str">
        <f>IF('Historical DATA'!AM171="","",'Historical DATA'!AM171)</f>
        <v/>
      </c>
      <c r="AF193" s="310" t="str">
        <f>IF('Historical DATA'!AN171="","",'Historical DATA'!AN171)</f>
        <v/>
      </c>
    </row>
    <row r="194" spans="1:32">
      <c r="A194" s="312">
        <f t="shared" si="2"/>
        <v>-147</v>
      </c>
      <c r="B194" s="137" t="str">
        <f>IF('Historical DATA'!B172="","",'Historical DATA'!B172)</f>
        <v/>
      </c>
      <c r="C194" s="314"/>
      <c r="D194" s="316" t="str">
        <f>IF('Historical DATA'!O172="","",'Historical DATA'!O172)</f>
        <v/>
      </c>
      <c r="E194" s="307" t="str">
        <f>IF('Historical DATA'!P172="","",'Historical DATA'!P172)</f>
        <v/>
      </c>
      <c r="F194" s="307" t="str">
        <f>IF('Historical DATA'!Q172="","",'Historical DATA'!Q172)</f>
        <v/>
      </c>
      <c r="G194" s="308" t="str">
        <f>IF('Historical DATA'!R172="","",'Historical DATA'!R172)</f>
        <v/>
      </c>
      <c r="H194" s="309" t="str">
        <f>IF('Historical DATA'!S172="","",'Historical DATA'!S172)</f>
        <v/>
      </c>
      <c r="I194" s="1487" t="str">
        <f>IF('Historical DATA'!T172="","",'Historical DATA'!T172)</f>
        <v/>
      </c>
      <c r="J194" s="310" t="str">
        <f>IF('Historical DATA'!U172="","",'Historical DATA'!U172)</f>
        <v/>
      </c>
      <c r="K194" s="315"/>
      <c r="L194" s="305"/>
      <c r="M194" s="305"/>
      <c r="N194" s="305"/>
      <c r="O194" s="305"/>
      <c r="P194" s="305"/>
      <c r="Q194" s="305"/>
      <c r="R194" s="305"/>
      <c r="S194" s="315"/>
      <c r="T194" s="1415" t="str">
        <f>IF('Historical DATA'!AC172="","",'Historical DATA'!AC172)</f>
        <v/>
      </c>
      <c r="U194" s="307" t="str">
        <f>IF('Historical DATA'!AD172="","",'Historical DATA'!AD172)</f>
        <v/>
      </c>
      <c r="V194" s="307" t="str">
        <f>IF('Historical DATA'!AE172="","",'Historical DATA'!AE172)</f>
        <v/>
      </c>
      <c r="W194" s="308" t="str">
        <f>IF('Historical DATA'!AF172="","",'Historical DATA'!AF172)</f>
        <v/>
      </c>
      <c r="X194" s="309" t="str">
        <f>IF('Historical DATA'!AG172="","",'Historical DATA'!AG172)</f>
        <v/>
      </c>
      <c r="Y194" s="1484" t="str">
        <f>IF('Historical DATA'!AH172="","",'Historical DATA'!AH172)</f>
        <v/>
      </c>
      <c r="Z194" s="315"/>
      <c r="AA194" s="306" t="str">
        <f>IF('Historical DATA'!AI172="","",'Historical DATA'!AI172)</f>
        <v/>
      </c>
      <c r="AB194" s="307" t="str">
        <f>IF('Historical DATA'!AJ172="","",'Historical DATA'!AJ172)</f>
        <v/>
      </c>
      <c r="AC194" s="307" t="str">
        <f>IF('Historical DATA'!AK172="","",'Historical DATA'!AK172)</f>
        <v/>
      </c>
      <c r="AD194" s="308" t="str">
        <f>IF('Historical DATA'!AL172="","",'Historical DATA'!AL172)</f>
        <v/>
      </c>
      <c r="AE194" s="309" t="str">
        <f>IF('Historical DATA'!AM172="","",'Historical DATA'!AM172)</f>
        <v/>
      </c>
      <c r="AF194" s="310" t="str">
        <f>IF('Historical DATA'!AN172="","",'Historical DATA'!AN172)</f>
        <v/>
      </c>
    </row>
    <row r="195" spans="1:32">
      <c r="A195" s="312">
        <f t="shared" si="2"/>
        <v>-148</v>
      </c>
      <c r="B195" s="137" t="str">
        <f>IF('Historical DATA'!B173="","",'Historical DATA'!B173)</f>
        <v/>
      </c>
      <c r="C195" s="314"/>
      <c r="D195" s="316" t="str">
        <f>IF('Historical DATA'!O173="","",'Historical DATA'!O173)</f>
        <v/>
      </c>
      <c r="E195" s="307" t="str">
        <f>IF('Historical DATA'!P173="","",'Historical DATA'!P173)</f>
        <v/>
      </c>
      <c r="F195" s="307" t="str">
        <f>IF('Historical DATA'!Q173="","",'Historical DATA'!Q173)</f>
        <v/>
      </c>
      <c r="G195" s="308" t="str">
        <f>IF('Historical DATA'!R173="","",'Historical DATA'!R173)</f>
        <v/>
      </c>
      <c r="H195" s="309" t="str">
        <f>IF('Historical DATA'!S173="","",'Historical DATA'!S173)</f>
        <v/>
      </c>
      <c r="I195" s="1487" t="str">
        <f>IF('Historical DATA'!T173="","",'Historical DATA'!T173)</f>
        <v/>
      </c>
      <c r="J195" s="310" t="str">
        <f>IF('Historical DATA'!U173="","",'Historical DATA'!U173)</f>
        <v/>
      </c>
      <c r="K195" s="315"/>
      <c r="L195" s="305"/>
      <c r="M195" s="305"/>
      <c r="N195" s="305"/>
      <c r="O195" s="305"/>
      <c r="P195" s="305"/>
      <c r="Q195" s="305"/>
      <c r="R195" s="305"/>
      <c r="S195" s="315"/>
      <c r="T195" s="1415" t="str">
        <f>IF('Historical DATA'!AC173="","",'Historical DATA'!AC173)</f>
        <v/>
      </c>
      <c r="U195" s="307" t="str">
        <f>IF('Historical DATA'!AD173="","",'Historical DATA'!AD173)</f>
        <v/>
      </c>
      <c r="V195" s="307" t="str">
        <f>IF('Historical DATA'!AE173="","",'Historical DATA'!AE173)</f>
        <v/>
      </c>
      <c r="W195" s="308" t="str">
        <f>IF('Historical DATA'!AF173="","",'Historical DATA'!AF173)</f>
        <v/>
      </c>
      <c r="X195" s="309" t="str">
        <f>IF('Historical DATA'!AG173="","",'Historical DATA'!AG173)</f>
        <v/>
      </c>
      <c r="Y195" s="1484" t="str">
        <f>IF('Historical DATA'!AH173="","",'Historical DATA'!AH173)</f>
        <v/>
      </c>
      <c r="Z195" s="315"/>
      <c r="AA195" s="306" t="str">
        <f>IF('Historical DATA'!AI173="","",'Historical DATA'!AI173)</f>
        <v/>
      </c>
      <c r="AB195" s="307" t="str">
        <f>IF('Historical DATA'!AJ173="","",'Historical DATA'!AJ173)</f>
        <v/>
      </c>
      <c r="AC195" s="307" t="str">
        <f>IF('Historical DATA'!AK173="","",'Historical DATA'!AK173)</f>
        <v/>
      </c>
      <c r="AD195" s="308" t="str">
        <f>IF('Historical DATA'!AL173="","",'Historical DATA'!AL173)</f>
        <v/>
      </c>
      <c r="AE195" s="309" t="str">
        <f>IF('Historical DATA'!AM173="","",'Historical DATA'!AM173)</f>
        <v/>
      </c>
      <c r="AF195" s="310" t="str">
        <f>IF('Historical DATA'!AN173="","",'Historical DATA'!AN173)</f>
        <v/>
      </c>
    </row>
    <row r="196" spans="1:32">
      <c r="A196" s="312">
        <f t="shared" si="2"/>
        <v>-149</v>
      </c>
      <c r="B196" s="137" t="str">
        <f>IF('Historical DATA'!B174="","",'Historical DATA'!B174)</f>
        <v/>
      </c>
      <c r="C196" s="314"/>
      <c r="D196" s="316" t="str">
        <f>IF('Historical DATA'!O174="","",'Historical DATA'!O174)</f>
        <v/>
      </c>
      <c r="E196" s="307" t="str">
        <f>IF('Historical DATA'!P174="","",'Historical DATA'!P174)</f>
        <v/>
      </c>
      <c r="F196" s="307" t="str">
        <f>IF('Historical DATA'!Q174="","",'Historical DATA'!Q174)</f>
        <v/>
      </c>
      <c r="G196" s="308" t="str">
        <f>IF('Historical DATA'!R174="","",'Historical DATA'!R174)</f>
        <v/>
      </c>
      <c r="H196" s="309" t="str">
        <f>IF('Historical DATA'!S174="","",'Historical DATA'!S174)</f>
        <v/>
      </c>
      <c r="I196" s="1487" t="str">
        <f>IF('Historical DATA'!T174="","",'Historical DATA'!T174)</f>
        <v/>
      </c>
      <c r="J196" s="310" t="str">
        <f>IF('Historical DATA'!U174="","",'Historical DATA'!U174)</f>
        <v/>
      </c>
      <c r="K196" s="315"/>
      <c r="L196" s="305"/>
      <c r="M196" s="305"/>
      <c r="N196" s="305"/>
      <c r="O196" s="305"/>
      <c r="P196" s="305"/>
      <c r="Q196" s="305"/>
      <c r="R196" s="305"/>
      <c r="S196" s="315"/>
      <c r="T196" s="1415" t="str">
        <f>IF('Historical DATA'!AC174="","",'Historical DATA'!AC174)</f>
        <v/>
      </c>
      <c r="U196" s="307" t="str">
        <f>IF('Historical DATA'!AD174="","",'Historical DATA'!AD174)</f>
        <v/>
      </c>
      <c r="V196" s="307" t="str">
        <f>IF('Historical DATA'!AE174="","",'Historical DATA'!AE174)</f>
        <v/>
      </c>
      <c r="W196" s="308" t="str">
        <f>IF('Historical DATA'!AF174="","",'Historical DATA'!AF174)</f>
        <v/>
      </c>
      <c r="X196" s="309" t="str">
        <f>IF('Historical DATA'!AG174="","",'Historical DATA'!AG174)</f>
        <v/>
      </c>
      <c r="Y196" s="1484" t="str">
        <f>IF('Historical DATA'!AH174="","",'Historical DATA'!AH174)</f>
        <v/>
      </c>
      <c r="Z196" s="315"/>
      <c r="AA196" s="306" t="str">
        <f>IF('Historical DATA'!AI174="","",'Historical DATA'!AI174)</f>
        <v/>
      </c>
      <c r="AB196" s="307" t="str">
        <f>IF('Historical DATA'!AJ174="","",'Historical DATA'!AJ174)</f>
        <v/>
      </c>
      <c r="AC196" s="307" t="str">
        <f>IF('Historical DATA'!AK174="","",'Historical DATA'!AK174)</f>
        <v/>
      </c>
      <c r="AD196" s="308" t="str">
        <f>IF('Historical DATA'!AL174="","",'Historical DATA'!AL174)</f>
        <v/>
      </c>
      <c r="AE196" s="309" t="str">
        <f>IF('Historical DATA'!AM174="","",'Historical DATA'!AM174)</f>
        <v/>
      </c>
      <c r="AF196" s="310" t="str">
        <f>IF('Historical DATA'!AN174="","",'Historical DATA'!AN174)</f>
        <v/>
      </c>
    </row>
    <row r="197" spans="1:32">
      <c r="A197" s="312">
        <f t="shared" si="2"/>
        <v>-150</v>
      </c>
      <c r="B197" s="137" t="str">
        <f>IF('Historical DATA'!B175="","",'Historical DATA'!B175)</f>
        <v/>
      </c>
      <c r="C197" s="314"/>
      <c r="D197" s="316" t="str">
        <f>IF('Historical DATA'!O175="","",'Historical DATA'!O175)</f>
        <v/>
      </c>
      <c r="E197" s="307" t="str">
        <f>IF('Historical DATA'!P175="","",'Historical DATA'!P175)</f>
        <v/>
      </c>
      <c r="F197" s="307" t="str">
        <f>IF('Historical DATA'!Q175="","",'Historical DATA'!Q175)</f>
        <v/>
      </c>
      <c r="G197" s="308" t="str">
        <f>IF('Historical DATA'!R175="","",'Historical DATA'!R175)</f>
        <v/>
      </c>
      <c r="H197" s="309" t="str">
        <f>IF('Historical DATA'!S175="","",'Historical DATA'!S175)</f>
        <v/>
      </c>
      <c r="I197" s="1487" t="str">
        <f>IF('Historical DATA'!T175="","",'Historical DATA'!T175)</f>
        <v/>
      </c>
      <c r="J197" s="310" t="str">
        <f>IF('Historical DATA'!U175="","",'Historical DATA'!U175)</f>
        <v/>
      </c>
      <c r="K197" s="315"/>
      <c r="L197" s="305"/>
      <c r="M197" s="305"/>
      <c r="N197" s="305"/>
      <c r="O197" s="305"/>
      <c r="P197" s="305"/>
      <c r="Q197" s="305"/>
      <c r="R197" s="305"/>
      <c r="S197" s="315"/>
      <c r="T197" s="1415" t="str">
        <f>IF('Historical DATA'!AC175="","",'Historical DATA'!AC175)</f>
        <v/>
      </c>
      <c r="U197" s="307" t="str">
        <f>IF('Historical DATA'!AD175="","",'Historical DATA'!AD175)</f>
        <v/>
      </c>
      <c r="V197" s="307" t="str">
        <f>IF('Historical DATA'!AE175="","",'Historical DATA'!AE175)</f>
        <v/>
      </c>
      <c r="W197" s="308" t="str">
        <f>IF('Historical DATA'!AF175="","",'Historical DATA'!AF175)</f>
        <v/>
      </c>
      <c r="X197" s="309" t="str">
        <f>IF('Historical DATA'!AG175="","",'Historical DATA'!AG175)</f>
        <v/>
      </c>
      <c r="Y197" s="1484" t="str">
        <f>IF('Historical DATA'!AH175="","",'Historical DATA'!AH175)</f>
        <v/>
      </c>
      <c r="Z197" s="315"/>
      <c r="AA197" s="306" t="str">
        <f>IF('Historical DATA'!AI175="","",'Historical DATA'!AI175)</f>
        <v/>
      </c>
      <c r="AB197" s="307" t="str">
        <f>IF('Historical DATA'!AJ175="","",'Historical DATA'!AJ175)</f>
        <v/>
      </c>
      <c r="AC197" s="307" t="str">
        <f>IF('Historical DATA'!AK175="","",'Historical DATA'!AK175)</f>
        <v/>
      </c>
      <c r="AD197" s="308" t="str">
        <f>IF('Historical DATA'!AL175="","",'Historical DATA'!AL175)</f>
        <v/>
      </c>
      <c r="AE197" s="309" t="str">
        <f>IF('Historical DATA'!AM175="","",'Historical DATA'!AM175)</f>
        <v/>
      </c>
      <c r="AF197" s="310" t="str">
        <f>IF('Historical DATA'!AN175="","",'Historical DATA'!AN175)</f>
        <v/>
      </c>
    </row>
    <row r="198" spans="1:32">
      <c r="A198" s="312">
        <f t="shared" si="2"/>
        <v>-151</v>
      </c>
      <c r="B198" s="137" t="str">
        <f>IF('Historical DATA'!B176="","",'Historical DATA'!B176)</f>
        <v/>
      </c>
      <c r="C198" s="314"/>
      <c r="D198" s="316" t="str">
        <f>IF('Historical DATA'!O176="","",'Historical DATA'!O176)</f>
        <v/>
      </c>
      <c r="E198" s="307" t="str">
        <f>IF('Historical DATA'!P176="","",'Historical DATA'!P176)</f>
        <v/>
      </c>
      <c r="F198" s="307" t="str">
        <f>IF('Historical DATA'!Q176="","",'Historical DATA'!Q176)</f>
        <v/>
      </c>
      <c r="G198" s="308" t="str">
        <f>IF('Historical DATA'!R176="","",'Historical DATA'!R176)</f>
        <v/>
      </c>
      <c r="H198" s="309" t="str">
        <f>IF('Historical DATA'!S176="","",'Historical DATA'!S176)</f>
        <v/>
      </c>
      <c r="I198" s="1487" t="str">
        <f>IF('Historical DATA'!T176="","",'Historical DATA'!T176)</f>
        <v/>
      </c>
      <c r="J198" s="310" t="str">
        <f>IF('Historical DATA'!U176="","",'Historical DATA'!U176)</f>
        <v/>
      </c>
      <c r="K198" s="315"/>
      <c r="L198" s="305"/>
      <c r="M198" s="305"/>
      <c r="N198" s="305"/>
      <c r="O198" s="305"/>
      <c r="P198" s="305"/>
      <c r="Q198" s="305"/>
      <c r="R198" s="305"/>
      <c r="S198" s="315"/>
      <c r="T198" s="1415" t="str">
        <f>IF('Historical DATA'!AC176="","",'Historical DATA'!AC176)</f>
        <v/>
      </c>
      <c r="U198" s="307" t="str">
        <f>IF('Historical DATA'!AD176="","",'Historical DATA'!AD176)</f>
        <v/>
      </c>
      <c r="V198" s="307" t="str">
        <f>IF('Historical DATA'!AE176="","",'Historical DATA'!AE176)</f>
        <v/>
      </c>
      <c r="W198" s="308" t="str">
        <f>IF('Historical DATA'!AF176="","",'Historical DATA'!AF176)</f>
        <v/>
      </c>
      <c r="X198" s="309" t="str">
        <f>IF('Historical DATA'!AG176="","",'Historical DATA'!AG176)</f>
        <v/>
      </c>
      <c r="Y198" s="1484" t="str">
        <f>IF('Historical DATA'!AH176="","",'Historical DATA'!AH176)</f>
        <v/>
      </c>
      <c r="Z198" s="315"/>
      <c r="AA198" s="306" t="str">
        <f>IF('Historical DATA'!AI176="","",'Historical DATA'!AI176)</f>
        <v/>
      </c>
      <c r="AB198" s="307" t="str">
        <f>IF('Historical DATA'!AJ176="","",'Historical DATA'!AJ176)</f>
        <v/>
      </c>
      <c r="AC198" s="307" t="str">
        <f>IF('Historical DATA'!AK176="","",'Historical DATA'!AK176)</f>
        <v/>
      </c>
      <c r="AD198" s="308" t="str">
        <f>IF('Historical DATA'!AL176="","",'Historical DATA'!AL176)</f>
        <v/>
      </c>
      <c r="AE198" s="309" t="str">
        <f>IF('Historical DATA'!AM176="","",'Historical DATA'!AM176)</f>
        <v/>
      </c>
      <c r="AF198" s="310" t="str">
        <f>IF('Historical DATA'!AN176="","",'Historical DATA'!AN176)</f>
        <v/>
      </c>
    </row>
    <row r="199" spans="1:32">
      <c r="A199" s="312">
        <f t="shared" si="2"/>
        <v>-152</v>
      </c>
      <c r="B199" s="137" t="str">
        <f>IF('Historical DATA'!B177="","",'Historical DATA'!B177)</f>
        <v/>
      </c>
      <c r="C199" s="314"/>
      <c r="D199" s="316" t="str">
        <f>IF('Historical DATA'!O177="","",'Historical DATA'!O177)</f>
        <v/>
      </c>
      <c r="E199" s="307" t="str">
        <f>IF('Historical DATA'!P177="","",'Historical DATA'!P177)</f>
        <v/>
      </c>
      <c r="F199" s="307" t="str">
        <f>IF('Historical DATA'!Q177="","",'Historical DATA'!Q177)</f>
        <v/>
      </c>
      <c r="G199" s="308" t="str">
        <f>IF('Historical DATA'!R177="","",'Historical DATA'!R177)</f>
        <v/>
      </c>
      <c r="H199" s="309" t="str">
        <f>IF('Historical DATA'!S177="","",'Historical DATA'!S177)</f>
        <v/>
      </c>
      <c r="I199" s="1487" t="str">
        <f>IF('Historical DATA'!T177="","",'Historical DATA'!T177)</f>
        <v/>
      </c>
      <c r="J199" s="310" t="str">
        <f>IF('Historical DATA'!U177="","",'Historical DATA'!U177)</f>
        <v/>
      </c>
      <c r="K199" s="315"/>
      <c r="L199" s="305"/>
      <c r="M199" s="305"/>
      <c r="N199" s="305"/>
      <c r="O199" s="305"/>
      <c r="P199" s="305"/>
      <c r="Q199" s="305"/>
      <c r="R199" s="305"/>
      <c r="S199" s="315"/>
      <c r="T199" s="1415" t="str">
        <f>IF('Historical DATA'!AC177="","",'Historical DATA'!AC177)</f>
        <v/>
      </c>
      <c r="U199" s="307" t="str">
        <f>IF('Historical DATA'!AD177="","",'Historical DATA'!AD177)</f>
        <v/>
      </c>
      <c r="V199" s="307" t="str">
        <f>IF('Historical DATA'!AE177="","",'Historical DATA'!AE177)</f>
        <v/>
      </c>
      <c r="W199" s="308" t="str">
        <f>IF('Historical DATA'!AF177="","",'Historical DATA'!AF177)</f>
        <v/>
      </c>
      <c r="X199" s="309" t="str">
        <f>IF('Historical DATA'!AG177="","",'Historical DATA'!AG177)</f>
        <v/>
      </c>
      <c r="Y199" s="1484" t="str">
        <f>IF('Historical DATA'!AH177="","",'Historical DATA'!AH177)</f>
        <v/>
      </c>
      <c r="Z199" s="315"/>
      <c r="AA199" s="306" t="str">
        <f>IF('Historical DATA'!AI177="","",'Historical DATA'!AI177)</f>
        <v/>
      </c>
      <c r="AB199" s="307" t="str">
        <f>IF('Historical DATA'!AJ177="","",'Historical DATA'!AJ177)</f>
        <v/>
      </c>
      <c r="AC199" s="307" t="str">
        <f>IF('Historical DATA'!AK177="","",'Historical DATA'!AK177)</f>
        <v/>
      </c>
      <c r="AD199" s="308" t="str">
        <f>IF('Historical DATA'!AL177="","",'Historical DATA'!AL177)</f>
        <v/>
      </c>
      <c r="AE199" s="309" t="str">
        <f>IF('Historical DATA'!AM177="","",'Historical DATA'!AM177)</f>
        <v/>
      </c>
      <c r="AF199" s="310" t="str">
        <f>IF('Historical DATA'!AN177="","",'Historical DATA'!AN177)</f>
        <v/>
      </c>
    </row>
    <row r="200" spans="1:32">
      <c r="A200" s="312">
        <f t="shared" si="2"/>
        <v>-153</v>
      </c>
      <c r="B200" s="137" t="str">
        <f>IF('Historical DATA'!B178="","",'Historical DATA'!B178)</f>
        <v/>
      </c>
      <c r="C200" s="314"/>
      <c r="D200" s="316" t="str">
        <f>IF('Historical DATA'!O178="","",'Historical DATA'!O178)</f>
        <v/>
      </c>
      <c r="E200" s="307" t="str">
        <f>IF('Historical DATA'!P178="","",'Historical DATA'!P178)</f>
        <v/>
      </c>
      <c r="F200" s="307" t="str">
        <f>IF('Historical DATA'!Q178="","",'Historical DATA'!Q178)</f>
        <v/>
      </c>
      <c r="G200" s="308" t="str">
        <f>IF('Historical DATA'!R178="","",'Historical DATA'!R178)</f>
        <v/>
      </c>
      <c r="H200" s="309" t="str">
        <f>IF('Historical DATA'!S178="","",'Historical DATA'!S178)</f>
        <v/>
      </c>
      <c r="I200" s="1487" t="str">
        <f>IF('Historical DATA'!T178="","",'Historical DATA'!T178)</f>
        <v/>
      </c>
      <c r="J200" s="310" t="str">
        <f>IF('Historical DATA'!U178="","",'Historical DATA'!U178)</f>
        <v/>
      </c>
      <c r="K200" s="315"/>
      <c r="L200" s="305"/>
      <c r="M200" s="305"/>
      <c r="N200" s="305"/>
      <c r="O200" s="305"/>
      <c r="P200" s="305"/>
      <c r="Q200" s="305"/>
      <c r="R200" s="305"/>
      <c r="S200" s="315"/>
      <c r="T200" s="1415" t="str">
        <f>IF('Historical DATA'!AC178="","",'Historical DATA'!AC178)</f>
        <v/>
      </c>
      <c r="U200" s="307" t="str">
        <f>IF('Historical DATA'!AD178="","",'Historical DATA'!AD178)</f>
        <v/>
      </c>
      <c r="V200" s="307" t="str">
        <f>IF('Historical DATA'!AE178="","",'Historical DATA'!AE178)</f>
        <v/>
      </c>
      <c r="W200" s="308" t="str">
        <f>IF('Historical DATA'!AF178="","",'Historical DATA'!AF178)</f>
        <v/>
      </c>
      <c r="X200" s="309" t="str">
        <f>IF('Historical DATA'!AG178="","",'Historical DATA'!AG178)</f>
        <v/>
      </c>
      <c r="Y200" s="1484" t="str">
        <f>IF('Historical DATA'!AH178="","",'Historical DATA'!AH178)</f>
        <v/>
      </c>
      <c r="Z200" s="315"/>
      <c r="AA200" s="306" t="str">
        <f>IF('Historical DATA'!AI178="","",'Historical DATA'!AI178)</f>
        <v/>
      </c>
      <c r="AB200" s="307" t="str">
        <f>IF('Historical DATA'!AJ178="","",'Historical DATA'!AJ178)</f>
        <v/>
      </c>
      <c r="AC200" s="307" t="str">
        <f>IF('Historical DATA'!AK178="","",'Historical DATA'!AK178)</f>
        <v/>
      </c>
      <c r="AD200" s="308" t="str">
        <f>IF('Historical DATA'!AL178="","",'Historical DATA'!AL178)</f>
        <v/>
      </c>
      <c r="AE200" s="309" t="str">
        <f>IF('Historical DATA'!AM178="","",'Historical DATA'!AM178)</f>
        <v/>
      </c>
      <c r="AF200" s="310" t="str">
        <f>IF('Historical DATA'!AN178="","",'Historical DATA'!AN178)</f>
        <v/>
      </c>
    </row>
    <row r="201" spans="1:32">
      <c r="A201" s="312">
        <f t="shared" si="2"/>
        <v>-154</v>
      </c>
      <c r="B201" s="137" t="str">
        <f>IF('Historical DATA'!B179="","",'Historical DATA'!B179)</f>
        <v/>
      </c>
      <c r="C201" s="314"/>
      <c r="D201" s="316" t="str">
        <f>IF('Historical DATA'!O179="","",'Historical DATA'!O179)</f>
        <v/>
      </c>
      <c r="E201" s="307" t="str">
        <f>IF('Historical DATA'!P179="","",'Historical DATA'!P179)</f>
        <v/>
      </c>
      <c r="F201" s="307" t="str">
        <f>IF('Historical DATA'!Q179="","",'Historical DATA'!Q179)</f>
        <v/>
      </c>
      <c r="G201" s="308" t="str">
        <f>IF('Historical DATA'!R179="","",'Historical DATA'!R179)</f>
        <v/>
      </c>
      <c r="H201" s="309" t="str">
        <f>IF('Historical DATA'!S179="","",'Historical DATA'!S179)</f>
        <v/>
      </c>
      <c r="I201" s="1487" t="str">
        <f>IF('Historical DATA'!T179="","",'Historical DATA'!T179)</f>
        <v/>
      </c>
      <c r="J201" s="310" t="str">
        <f>IF('Historical DATA'!U179="","",'Historical DATA'!U179)</f>
        <v/>
      </c>
      <c r="K201" s="315"/>
      <c r="L201" s="305"/>
      <c r="M201" s="305"/>
      <c r="N201" s="305"/>
      <c r="O201" s="305"/>
      <c r="P201" s="305"/>
      <c r="Q201" s="305"/>
      <c r="R201" s="305"/>
      <c r="S201" s="315"/>
      <c r="T201" s="1415" t="str">
        <f>IF('Historical DATA'!AC179="","",'Historical DATA'!AC179)</f>
        <v/>
      </c>
      <c r="U201" s="307" t="str">
        <f>IF('Historical DATA'!AD179="","",'Historical DATA'!AD179)</f>
        <v/>
      </c>
      <c r="V201" s="307" t="str">
        <f>IF('Historical DATA'!AE179="","",'Historical DATA'!AE179)</f>
        <v/>
      </c>
      <c r="W201" s="308" t="str">
        <f>IF('Historical DATA'!AF179="","",'Historical DATA'!AF179)</f>
        <v/>
      </c>
      <c r="X201" s="309" t="str">
        <f>IF('Historical DATA'!AG179="","",'Historical DATA'!AG179)</f>
        <v/>
      </c>
      <c r="Y201" s="1484" t="str">
        <f>IF('Historical DATA'!AH179="","",'Historical DATA'!AH179)</f>
        <v/>
      </c>
      <c r="Z201" s="315"/>
      <c r="AA201" s="306" t="str">
        <f>IF('Historical DATA'!AI179="","",'Historical DATA'!AI179)</f>
        <v/>
      </c>
      <c r="AB201" s="307" t="str">
        <f>IF('Historical DATA'!AJ179="","",'Historical DATA'!AJ179)</f>
        <v/>
      </c>
      <c r="AC201" s="307" t="str">
        <f>IF('Historical DATA'!AK179="","",'Historical DATA'!AK179)</f>
        <v/>
      </c>
      <c r="AD201" s="308" t="str">
        <f>IF('Historical DATA'!AL179="","",'Historical DATA'!AL179)</f>
        <v/>
      </c>
      <c r="AE201" s="309" t="str">
        <f>IF('Historical DATA'!AM179="","",'Historical DATA'!AM179)</f>
        <v/>
      </c>
      <c r="AF201" s="310" t="str">
        <f>IF('Historical DATA'!AN179="","",'Historical DATA'!AN179)</f>
        <v/>
      </c>
    </row>
    <row r="202" spans="1:32">
      <c r="A202" s="312">
        <f t="shared" si="2"/>
        <v>-155</v>
      </c>
      <c r="B202" s="137" t="str">
        <f>IF('Historical DATA'!B180="","",'Historical DATA'!B180)</f>
        <v/>
      </c>
      <c r="C202" s="314"/>
      <c r="D202" s="316" t="str">
        <f>IF('Historical DATA'!O180="","",'Historical DATA'!O180)</f>
        <v/>
      </c>
      <c r="E202" s="307" t="str">
        <f>IF('Historical DATA'!P180="","",'Historical DATA'!P180)</f>
        <v/>
      </c>
      <c r="F202" s="307" t="str">
        <f>IF('Historical DATA'!Q180="","",'Historical DATA'!Q180)</f>
        <v/>
      </c>
      <c r="G202" s="308" t="str">
        <f>IF('Historical DATA'!R180="","",'Historical DATA'!R180)</f>
        <v/>
      </c>
      <c r="H202" s="309" t="str">
        <f>IF('Historical DATA'!S180="","",'Historical DATA'!S180)</f>
        <v/>
      </c>
      <c r="I202" s="1487" t="str">
        <f>IF('Historical DATA'!T180="","",'Historical DATA'!T180)</f>
        <v/>
      </c>
      <c r="J202" s="310" t="str">
        <f>IF('Historical DATA'!U180="","",'Historical DATA'!U180)</f>
        <v/>
      </c>
      <c r="K202" s="315"/>
      <c r="L202" s="305"/>
      <c r="M202" s="305"/>
      <c r="N202" s="305"/>
      <c r="O202" s="305"/>
      <c r="P202" s="305"/>
      <c r="Q202" s="305"/>
      <c r="R202" s="305"/>
      <c r="S202" s="315"/>
      <c r="T202" s="1415" t="str">
        <f>IF('Historical DATA'!AC180="","",'Historical DATA'!AC180)</f>
        <v/>
      </c>
      <c r="U202" s="307" t="str">
        <f>IF('Historical DATA'!AD180="","",'Historical DATA'!AD180)</f>
        <v/>
      </c>
      <c r="V202" s="307" t="str">
        <f>IF('Historical DATA'!AE180="","",'Historical DATA'!AE180)</f>
        <v/>
      </c>
      <c r="W202" s="308" t="str">
        <f>IF('Historical DATA'!AF180="","",'Historical DATA'!AF180)</f>
        <v/>
      </c>
      <c r="X202" s="309" t="str">
        <f>IF('Historical DATA'!AG180="","",'Historical DATA'!AG180)</f>
        <v/>
      </c>
      <c r="Y202" s="1484" t="str">
        <f>IF('Historical DATA'!AH180="","",'Historical DATA'!AH180)</f>
        <v/>
      </c>
      <c r="Z202" s="315"/>
      <c r="AA202" s="306" t="str">
        <f>IF('Historical DATA'!AI180="","",'Historical DATA'!AI180)</f>
        <v/>
      </c>
      <c r="AB202" s="307" t="str">
        <f>IF('Historical DATA'!AJ180="","",'Historical DATA'!AJ180)</f>
        <v/>
      </c>
      <c r="AC202" s="307" t="str">
        <f>IF('Historical DATA'!AK180="","",'Historical DATA'!AK180)</f>
        <v/>
      </c>
      <c r="AD202" s="308" t="str">
        <f>IF('Historical DATA'!AL180="","",'Historical DATA'!AL180)</f>
        <v/>
      </c>
      <c r="AE202" s="309" t="str">
        <f>IF('Historical DATA'!AM180="","",'Historical DATA'!AM180)</f>
        <v/>
      </c>
      <c r="AF202" s="310" t="str">
        <f>IF('Historical DATA'!AN180="","",'Historical DATA'!AN180)</f>
        <v/>
      </c>
    </row>
    <row r="203" spans="1:32">
      <c r="A203" s="312">
        <f t="shared" si="2"/>
        <v>-156</v>
      </c>
      <c r="B203" s="137" t="str">
        <f>IF('Historical DATA'!B181="","",'Historical DATA'!B181)</f>
        <v/>
      </c>
      <c r="C203" s="314"/>
      <c r="D203" s="316" t="str">
        <f>IF('Historical DATA'!O181="","",'Historical DATA'!O181)</f>
        <v/>
      </c>
      <c r="E203" s="307" t="str">
        <f>IF('Historical DATA'!P181="","",'Historical DATA'!P181)</f>
        <v/>
      </c>
      <c r="F203" s="307" t="str">
        <f>IF('Historical DATA'!Q181="","",'Historical DATA'!Q181)</f>
        <v/>
      </c>
      <c r="G203" s="308" t="str">
        <f>IF('Historical DATA'!R181="","",'Historical DATA'!R181)</f>
        <v/>
      </c>
      <c r="H203" s="309" t="str">
        <f>IF('Historical DATA'!S181="","",'Historical DATA'!S181)</f>
        <v/>
      </c>
      <c r="I203" s="1487" t="str">
        <f>IF('Historical DATA'!T181="","",'Historical DATA'!T181)</f>
        <v/>
      </c>
      <c r="J203" s="310" t="str">
        <f>IF('Historical DATA'!U181="","",'Historical DATA'!U181)</f>
        <v/>
      </c>
      <c r="K203" s="315"/>
      <c r="L203" s="305"/>
      <c r="M203" s="305"/>
      <c r="N203" s="305"/>
      <c r="O203" s="305"/>
      <c r="P203" s="305"/>
      <c r="Q203" s="305"/>
      <c r="R203" s="305"/>
      <c r="S203" s="315"/>
      <c r="T203" s="1415" t="str">
        <f>IF('Historical DATA'!AC181="","",'Historical DATA'!AC181)</f>
        <v/>
      </c>
      <c r="U203" s="307" t="str">
        <f>IF('Historical DATA'!AD181="","",'Historical DATA'!AD181)</f>
        <v/>
      </c>
      <c r="V203" s="307" t="str">
        <f>IF('Historical DATA'!AE181="","",'Historical DATA'!AE181)</f>
        <v/>
      </c>
      <c r="W203" s="308" t="str">
        <f>IF('Historical DATA'!AF181="","",'Historical DATA'!AF181)</f>
        <v/>
      </c>
      <c r="X203" s="309" t="str">
        <f>IF('Historical DATA'!AG181="","",'Historical DATA'!AG181)</f>
        <v/>
      </c>
      <c r="Y203" s="1484" t="str">
        <f>IF('Historical DATA'!AH181="","",'Historical DATA'!AH181)</f>
        <v/>
      </c>
      <c r="Z203" s="315"/>
      <c r="AA203" s="306" t="str">
        <f>IF('Historical DATA'!AI181="","",'Historical DATA'!AI181)</f>
        <v/>
      </c>
      <c r="AB203" s="307" t="str">
        <f>IF('Historical DATA'!AJ181="","",'Historical DATA'!AJ181)</f>
        <v/>
      </c>
      <c r="AC203" s="307" t="str">
        <f>IF('Historical DATA'!AK181="","",'Historical DATA'!AK181)</f>
        <v/>
      </c>
      <c r="AD203" s="308" t="str">
        <f>IF('Historical DATA'!AL181="","",'Historical DATA'!AL181)</f>
        <v/>
      </c>
      <c r="AE203" s="309" t="str">
        <f>IF('Historical DATA'!AM181="","",'Historical DATA'!AM181)</f>
        <v/>
      </c>
      <c r="AF203" s="310" t="str">
        <f>IF('Historical DATA'!AN181="","",'Historical DATA'!AN181)</f>
        <v/>
      </c>
    </row>
    <row r="204" spans="1:32">
      <c r="A204" s="312">
        <f t="shared" si="2"/>
        <v>-157</v>
      </c>
      <c r="B204" s="137" t="str">
        <f>IF('Historical DATA'!B182="","",'Historical DATA'!B182)</f>
        <v/>
      </c>
      <c r="C204" s="314"/>
      <c r="D204" s="316" t="str">
        <f>IF('Historical DATA'!O182="","",'Historical DATA'!O182)</f>
        <v/>
      </c>
      <c r="E204" s="307" t="str">
        <f>IF('Historical DATA'!P182="","",'Historical DATA'!P182)</f>
        <v/>
      </c>
      <c r="F204" s="307" t="str">
        <f>IF('Historical DATA'!Q182="","",'Historical DATA'!Q182)</f>
        <v/>
      </c>
      <c r="G204" s="308" t="str">
        <f>IF('Historical DATA'!R182="","",'Historical DATA'!R182)</f>
        <v/>
      </c>
      <c r="H204" s="309" t="str">
        <f>IF('Historical DATA'!S182="","",'Historical DATA'!S182)</f>
        <v/>
      </c>
      <c r="I204" s="1487" t="str">
        <f>IF('Historical DATA'!T182="","",'Historical DATA'!T182)</f>
        <v/>
      </c>
      <c r="J204" s="310" t="str">
        <f>IF('Historical DATA'!U182="","",'Historical DATA'!U182)</f>
        <v/>
      </c>
      <c r="K204" s="315"/>
      <c r="L204" s="305"/>
      <c r="M204" s="305"/>
      <c r="N204" s="305"/>
      <c r="O204" s="305"/>
      <c r="P204" s="305"/>
      <c r="Q204" s="305"/>
      <c r="R204" s="305"/>
      <c r="S204" s="315"/>
      <c r="T204" s="1415" t="str">
        <f>IF('Historical DATA'!AC182="","",'Historical DATA'!AC182)</f>
        <v/>
      </c>
      <c r="U204" s="307" t="str">
        <f>IF('Historical DATA'!AD182="","",'Historical DATA'!AD182)</f>
        <v/>
      </c>
      <c r="V204" s="307" t="str">
        <f>IF('Historical DATA'!AE182="","",'Historical DATA'!AE182)</f>
        <v/>
      </c>
      <c r="W204" s="308" t="str">
        <f>IF('Historical DATA'!AF182="","",'Historical DATA'!AF182)</f>
        <v/>
      </c>
      <c r="X204" s="309" t="str">
        <f>IF('Historical DATA'!AG182="","",'Historical DATA'!AG182)</f>
        <v/>
      </c>
      <c r="Y204" s="1484" t="str">
        <f>IF('Historical DATA'!AH182="","",'Historical DATA'!AH182)</f>
        <v/>
      </c>
      <c r="Z204" s="315"/>
      <c r="AA204" s="306" t="str">
        <f>IF('Historical DATA'!AI182="","",'Historical DATA'!AI182)</f>
        <v/>
      </c>
      <c r="AB204" s="307" t="str">
        <f>IF('Historical DATA'!AJ182="","",'Historical DATA'!AJ182)</f>
        <v/>
      </c>
      <c r="AC204" s="307" t="str">
        <f>IF('Historical DATA'!AK182="","",'Historical DATA'!AK182)</f>
        <v/>
      </c>
      <c r="AD204" s="308" t="str">
        <f>IF('Historical DATA'!AL182="","",'Historical DATA'!AL182)</f>
        <v/>
      </c>
      <c r="AE204" s="309" t="str">
        <f>IF('Historical DATA'!AM182="","",'Historical DATA'!AM182)</f>
        <v/>
      </c>
      <c r="AF204" s="310" t="str">
        <f>IF('Historical DATA'!AN182="","",'Historical DATA'!AN182)</f>
        <v/>
      </c>
    </row>
    <row r="205" spans="1:32">
      <c r="A205" s="312">
        <f t="shared" si="2"/>
        <v>-158</v>
      </c>
      <c r="B205" s="137" t="str">
        <f>IF('Historical DATA'!B183="","",'Historical DATA'!B183)</f>
        <v/>
      </c>
      <c r="C205" s="314"/>
      <c r="D205" s="316" t="str">
        <f>IF('Historical DATA'!O183="","",'Historical DATA'!O183)</f>
        <v/>
      </c>
      <c r="E205" s="307" t="str">
        <f>IF('Historical DATA'!P183="","",'Historical DATA'!P183)</f>
        <v/>
      </c>
      <c r="F205" s="307" t="str">
        <f>IF('Historical DATA'!Q183="","",'Historical DATA'!Q183)</f>
        <v/>
      </c>
      <c r="G205" s="308" t="str">
        <f>IF('Historical DATA'!R183="","",'Historical DATA'!R183)</f>
        <v/>
      </c>
      <c r="H205" s="309" t="str">
        <f>IF('Historical DATA'!S183="","",'Historical DATA'!S183)</f>
        <v/>
      </c>
      <c r="I205" s="1487" t="str">
        <f>IF('Historical DATA'!T183="","",'Historical DATA'!T183)</f>
        <v/>
      </c>
      <c r="J205" s="310" t="str">
        <f>IF('Historical DATA'!U183="","",'Historical DATA'!U183)</f>
        <v/>
      </c>
      <c r="K205" s="315"/>
      <c r="L205" s="305"/>
      <c r="M205" s="305"/>
      <c r="N205" s="305"/>
      <c r="O205" s="305"/>
      <c r="P205" s="305"/>
      <c r="Q205" s="305"/>
      <c r="R205" s="305"/>
      <c r="S205" s="315"/>
      <c r="T205" s="1415" t="str">
        <f>IF('Historical DATA'!AC183="","",'Historical DATA'!AC183)</f>
        <v/>
      </c>
      <c r="U205" s="307" t="str">
        <f>IF('Historical DATA'!AD183="","",'Historical DATA'!AD183)</f>
        <v/>
      </c>
      <c r="V205" s="307" t="str">
        <f>IF('Historical DATA'!AE183="","",'Historical DATA'!AE183)</f>
        <v/>
      </c>
      <c r="W205" s="308" t="str">
        <f>IF('Historical DATA'!AF183="","",'Historical DATA'!AF183)</f>
        <v/>
      </c>
      <c r="X205" s="309" t="str">
        <f>IF('Historical DATA'!AG183="","",'Historical DATA'!AG183)</f>
        <v/>
      </c>
      <c r="Y205" s="1484" t="str">
        <f>IF('Historical DATA'!AH183="","",'Historical DATA'!AH183)</f>
        <v/>
      </c>
      <c r="Z205" s="315"/>
      <c r="AA205" s="306" t="str">
        <f>IF('Historical DATA'!AI183="","",'Historical DATA'!AI183)</f>
        <v/>
      </c>
      <c r="AB205" s="307" t="str">
        <f>IF('Historical DATA'!AJ183="","",'Historical DATA'!AJ183)</f>
        <v/>
      </c>
      <c r="AC205" s="307" t="str">
        <f>IF('Historical DATA'!AK183="","",'Historical DATA'!AK183)</f>
        <v/>
      </c>
      <c r="AD205" s="308" t="str">
        <f>IF('Historical DATA'!AL183="","",'Historical DATA'!AL183)</f>
        <v/>
      </c>
      <c r="AE205" s="309" t="str">
        <f>IF('Historical DATA'!AM183="","",'Historical DATA'!AM183)</f>
        <v/>
      </c>
      <c r="AF205" s="310" t="str">
        <f>IF('Historical DATA'!AN183="","",'Historical DATA'!AN183)</f>
        <v/>
      </c>
    </row>
    <row r="206" spans="1:32">
      <c r="A206" s="312">
        <f t="shared" si="2"/>
        <v>-159</v>
      </c>
      <c r="B206" s="137" t="str">
        <f>IF('Historical DATA'!B184="","",'Historical DATA'!B184)</f>
        <v/>
      </c>
      <c r="C206" s="314"/>
      <c r="D206" s="316" t="str">
        <f>IF('Historical DATA'!O184="","",'Historical DATA'!O184)</f>
        <v/>
      </c>
      <c r="E206" s="307" t="str">
        <f>IF('Historical DATA'!P184="","",'Historical DATA'!P184)</f>
        <v/>
      </c>
      <c r="F206" s="307" t="str">
        <f>IF('Historical DATA'!Q184="","",'Historical DATA'!Q184)</f>
        <v/>
      </c>
      <c r="G206" s="308" t="str">
        <f>IF('Historical DATA'!R184="","",'Historical DATA'!R184)</f>
        <v/>
      </c>
      <c r="H206" s="309" t="str">
        <f>IF('Historical DATA'!S184="","",'Historical DATA'!S184)</f>
        <v/>
      </c>
      <c r="I206" s="1487" t="str">
        <f>IF('Historical DATA'!T184="","",'Historical DATA'!T184)</f>
        <v/>
      </c>
      <c r="J206" s="310" t="str">
        <f>IF('Historical DATA'!U184="","",'Historical DATA'!U184)</f>
        <v/>
      </c>
      <c r="K206" s="315"/>
      <c r="L206" s="305"/>
      <c r="M206" s="305"/>
      <c r="N206" s="305"/>
      <c r="O206" s="305"/>
      <c r="P206" s="305"/>
      <c r="Q206" s="305"/>
      <c r="R206" s="305"/>
      <c r="S206" s="315"/>
      <c r="T206" s="1415" t="str">
        <f>IF('Historical DATA'!AC184="","",'Historical DATA'!AC184)</f>
        <v/>
      </c>
      <c r="U206" s="307" t="str">
        <f>IF('Historical DATA'!AD184="","",'Historical DATA'!AD184)</f>
        <v/>
      </c>
      <c r="V206" s="307" t="str">
        <f>IF('Historical DATA'!AE184="","",'Historical DATA'!AE184)</f>
        <v/>
      </c>
      <c r="W206" s="308" t="str">
        <f>IF('Historical DATA'!AF184="","",'Historical DATA'!AF184)</f>
        <v/>
      </c>
      <c r="X206" s="309" t="str">
        <f>IF('Historical DATA'!AG184="","",'Historical DATA'!AG184)</f>
        <v/>
      </c>
      <c r="Y206" s="1484" t="str">
        <f>IF('Historical DATA'!AH184="","",'Historical DATA'!AH184)</f>
        <v/>
      </c>
      <c r="Z206" s="315"/>
      <c r="AA206" s="306" t="str">
        <f>IF('Historical DATA'!AI184="","",'Historical DATA'!AI184)</f>
        <v/>
      </c>
      <c r="AB206" s="307" t="str">
        <f>IF('Historical DATA'!AJ184="","",'Historical DATA'!AJ184)</f>
        <v/>
      </c>
      <c r="AC206" s="307" t="str">
        <f>IF('Historical DATA'!AK184="","",'Historical DATA'!AK184)</f>
        <v/>
      </c>
      <c r="AD206" s="308" t="str">
        <f>IF('Historical DATA'!AL184="","",'Historical DATA'!AL184)</f>
        <v/>
      </c>
      <c r="AE206" s="309" t="str">
        <f>IF('Historical DATA'!AM184="","",'Historical DATA'!AM184)</f>
        <v/>
      </c>
      <c r="AF206" s="310" t="str">
        <f>IF('Historical DATA'!AN184="","",'Historical DATA'!AN184)</f>
        <v/>
      </c>
    </row>
    <row r="207" spans="1:32">
      <c r="A207" s="312">
        <f t="shared" si="2"/>
        <v>-160</v>
      </c>
      <c r="B207" s="137" t="str">
        <f>IF('Historical DATA'!B185="","",'Historical DATA'!B185)</f>
        <v/>
      </c>
      <c r="C207" s="314"/>
      <c r="D207" s="316" t="str">
        <f>IF('Historical DATA'!O185="","",'Historical DATA'!O185)</f>
        <v/>
      </c>
      <c r="E207" s="307" t="str">
        <f>IF('Historical DATA'!P185="","",'Historical DATA'!P185)</f>
        <v/>
      </c>
      <c r="F207" s="307" t="str">
        <f>IF('Historical DATA'!Q185="","",'Historical DATA'!Q185)</f>
        <v/>
      </c>
      <c r="G207" s="308" t="str">
        <f>IF('Historical DATA'!R185="","",'Historical DATA'!R185)</f>
        <v/>
      </c>
      <c r="H207" s="309" t="str">
        <f>IF('Historical DATA'!S185="","",'Historical DATA'!S185)</f>
        <v/>
      </c>
      <c r="I207" s="1487" t="str">
        <f>IF('Historical DATA'!T185="","",'Historical DATA'!T185)</f>
        <v/>
      </c>
      <c r="J207" s="310" t="str">
        <f>IF('Historical DATA'!U185="","",'Historical DATA'!U185)</f>
        <v/>
      </c>
      <c r="K207" s="315"/>
      <c r="L207" s="305"/>
      <c r="M207" s="305"/>
      <c r="N207" s="305"/>
      <c r="O207" s="305"/>
      <c r="P207" s="305"/>
      <c r="Q207" s="305"/>
      <c r="R207" s="305"/>
      <c r="S207" s="315"/>
      <c r="T207" s="1415" t="str">
        <f>IF('Historical DATA'!AC185="","",'Historical DATA'!AC185)</f>
        <v/>
      </c>
      <c r="U207" s="307" t="str">
        <f>IF('Historical DATA'!AD185="","",'Historical DATA'!AD185)</f>
        <v/>
      </c>
      <c r="V207" s="307" t="str">
        <f>IF('Historical DATA'!AE185="","",'Historical DATA'!AE185)</f>
        <v/>
      </c>
      <c r="W207" s="308" t="str">
        <f>IF('Historical DATA'!AF185="","",'Historical DATA'!AF185)</f>
        <v/>
      </c>
      <c r="X207" s="309" t="str">
        <f>IF('Historical DATA'!AG185="","",'Historical DATA'!AG185)</f>
        <v/>
      </c>
      <c r="Y207" s="1484" t="str">
        <f>IF('Historical DATA'!AH185="","",'Historical DATA'!AH185)</f>
        <v/>
      </c>
      <c r="Z207" s="315"/>
      <c r="AA207" s="306" t="str">
        <f>IF('Historical DATA'!AI185="","",'Historical DATA'!AI185)</f>
        <v/>
      </c>
      <c r="AB207" s="307" t="str">
        <f>IF('Historical DATA'!AJ185="","",'Historical DATA'!AJ185)</f>
        <v/>
      </c>
      <c r="AC207" s="307" t="str">
        <f>IF('Historical DATA'!AK185="","",'Historical DATA'!AK185)</f>
        <v/>
      </c>
      <c r="AD207" s="308" t="str">
        <f>IF('Historical DATA'!AL185="","",'Historical DATA'!AL185)</f>
        <v/>
      </c>
      <c r="AE207" s="309" t="str">
        <f>IF('Historical DATA'!AM185="","",'Historical DATA'!AM185)</f>
        <v/>
      </c>
      <c r="AF207" s="310" t="str">
        <f>IF('Historical DATA'!AN185="","",'Historical DATA'!AN185)</f>
        <v/>
      </c>
    </row>
    <row r="208" spans="1:32">
      <c r="A208" s="312">
        <f t="shared" si="2"/>
        <v>-161</v>
      </c>
      <c r="B208" s="137" t="str">
        <f>IF('Historical DATA'!B186="","",'Historical DATA'!B186)</f>
        <v/>
      </c>
      <c r="C208" s="314"/>
      <c r="D208" s="316" t="str">
        <f>IF('Historical DATA'!O186="","",'Historical DATA'!O186)</f>
        <v/>
      </c>
      <c r="E208" s="307" t="str">
        <f>IF('Historical DATA'!P186="","",'Historical DATA'!P186)</f>
        <v/>
      </c>
      <c r="F208" s="307" t="str">
        <f>IF('Historical DATA'!Q186="","",'Historical DATA'!Q186)</f>
        <v/>
      </c>
      <c r="G208" s="308" t="str">
        <f>IF('Historical DATA'!R186="","",'Historical DATA'!R186)</f>
        <v/>
      </c>
      <c r="H208" s="309" t="str">
        <f>IF('Historical DATA'!S186="","",'Historical DATA'!S186)</f>
        <v/>
      </c>
      <c r="I208" s="1487" t="str">
        <f>IF('Historical DATA'!T186="","",'Historical DATA'!T186)</f>
        <v/>
      </c>
      <c r="J208" s="310" t="str">
        <f>IF('Historical DATA'!U186="","",'Historical DATA'!U186)</f>
        <v/>
      </c>
      <c r="K208" s="315"/>
      <c r="L208" s="305"/>
      <c r="M208" s="305"/>
      <c r="N208" s="305"/>
      <c r="O208" s="305"/>
      <c r="P208" s="305"/>
      <c r="Q208" s="305"/>
      <c r="R208" s="305"/>
      <c r="S208" s="315"/>
      <c r="T208" s="1415" t="str">
        <f>IF('Historical DATA'!AC186="","",'Historical DATA'!AC186)</f>
        <v/>
      </c>
      <c r="U208" s="307" t="str">
        <f>IF('Historical DATA'!AD186="","",'Historical DATA'!AD186)</f>
        <v/>
      </c>
      <c r="V208" s="307" t="str">
        <f>IF('Historical DATA'!AE186="","",'Historical DATA'!AE186)</f>
        <v/>
      </c>
      <c r="W208" s="308" t="str">
        <f>IF('Historical DATA'!AF186="","",'Historical DATA'!AF186)</f>
        <v/>
      </c>
      <c r="X208" s="309" t="str">
        <f>IF('Historical DATA'!AG186="","",'Historical DATA'!AG186)</f>
        <v/>
      </c>
      <c r="Y208" s="1484" t="str">
        <f>IF('Historical DATA'!AH186="","",'Historical DATA'!AH186)</f>
        <v/>
      </c>
      <c r="Z208" s="315"/>
      <c r="AA208" s="306" t="str">
        <f>IF('Historical DATA'!AI186="","",'Historical DATA'!AI186)</f>
        <v/>
      </c>
      <c r="AB208" s="307" t="str">
        <f>IF('Historical DATA'!AJ186="","",'Historical DATA'!AJ186)</f>
        <v/>
      </c>
      <c r="AC208" s="307" t="str">
        <f>IF('Historical DATA'!AK186="","",'Historical DATA'!AK186)</f>
        <v/>
      </c>
      <c r="AD208" s="308" t="str">
        <f>IF('Historical DATA'!AL186="","",'Historical DATA'!AL186)</f>
        <v/>
      </c>
      <c r="AE208" s="309" t="str">
        <f>IF('Historical DATA'!AM186="","",'Historical DATA'!AM186)</f>
        <v/>
      </c>
      <c r="AF208" s="310" t="str">
        <f>IF('Historical DATA'!AN186="","",'Historical DATA'!AN186)</f>
        <v/>
      </c>
    </row>
    <row r="209" spans="1:32">
      <c r="A209" s="312">
        <f t="shared" si="2"/>
        <v>-162</v>
      </c>
      <c r="B209" s="137" t="str">
        <f>IF('Historical DATA'!B187="","",'Historical DATA'!B187)</f>
        <v/>
      </c>
      <c r="C209" s="314"/>
      <c r="D209" s="316" t="str">
        <f>IF('Historical DATA'!O187="","",'Historical DATA'!O187)</f>
        <v/>
      </c>
      <c r="E209" s="307" t="str">
        <f>IF('Historical DATA'!P187="","",'Historical DATA'!P187)</f>
        <v/>
      </c>
      <c r="F209" s="307" t="str">
        <f>IF('Historical DATA'!Q187="","",'Historical DATA'!Q187)</f>
        <v/>
      </c>
      <c r="G209" s="308" t="str">
        <f>IF('Historical DATA'!R187="","",'Historical DATA'!R187)</f>
        <v/>
      </c>
      <c r="H209" s="309" t="str">
        <f>IF('Historical DATA'!S187="","",'Historical DATA'!S187)</f>
        <v/>
      </c>
      <c r="I209" s="1487" t="str">
        <f>IF('Historical DATA'!T187="","",'Historical DATA'!T187)</f>
        <v/>
      </c>
      <c r="J209" s="310" t="str">
        <f>IF('Historical DATA'!U187="","",'Historical DATA'!U187)</f>
        <v/>
      </c>
      <c r="K209" s="315"/>
      <c r="L209" s="305"/>
      <c r="M209" s="305"/>
      <c r="N209" s="305"/>
      <c r="O209" s="305"/>
      <c r="P209" s="305"/>
      <c r="Q209" s="305"/>
      <c r="R209" s="305"/>
      <c r="S209" s="315"/>
      <c r="T209" s="1415" t="str">
        <f>IF('Historical DATA'!AC187="","",'Historical DATA'!AC187)</f>
        <v/>
      </c>
      <c r="U209" s="307" t="str">
        <f>IF('Historical DATA'!AD187="","",'Historical DATA'!AD187)</f>
        <v/>
      </c>
      <c r="V209" s="307" t="str">
        <f>IF('Historical DATA'!AE187="","",'Historical DATA'!AE187)</f>
        <v/>
      </c>
      <c r="W209" s="308" t="str">
        <f>IF('Historical DATA'!AF187="","",'Historical DATA'!AF187)</f>
        <v/>
      </c>
      <c r="X209" s="309" t="str">
        <f>IF('Historical DATA'!AG187="","",'Historical DATA'!AG187)</f>
        <v/>
      </c>
      <c r="Y209" s="1484" t="str">
        <f>IF('Historical DATA'!AH187="","",'Historical DATA'!AH187)</f>
        <v/>
      </c>
      <c r="Z209" s="315"/>
      <c r="AA209" s="306" t="str">
        <f>IF('Historical DATA'!AI187="","",'Historical DATA'!AI187)</f>
        <v/>
      </c>
      <c r="AB209" s="307" t="str">
        <f>IF('Historical DATA'!AJ187="","",'Historical DATA'!AJ187)</f>
        <v/>
      </c>
      <c r="AC209" s="307" t="str">
        <f>IF('Historical DATA'!AK187="","",'Historical DATA'!AK187)</f>
        <v/>
      </c>
      <c r="AD209" s="308" t="str">
        <f>IF('Historical DATA'!AL187="","",'Historical DATA'!AL187)</f>
        <v/>
      </c>
      <c r="AE209" s="309" t="str">
        <f>IF('Historical DATA'!AM187="","",'Historical DATA'!AM187)</f>
        <v/>
      </c>
      <c r="AF209" s="310" t="str">
        <f>IF('Historical DATA'!AN187="","",'Historical DATA'!AN187)</f>
        <v/>
      </c>
    </row>
    <row r="210" spans="1:32">
      <c r="A210" s="312">
        <f t="shared" si="2"/>
        <v>-163</v>
      </c>
      <c r="B210" s="137" t="str">
        <f>IF('Historical DATA'!B188="","",'Historical DATA'!B188)</f>
        <v/>
      </c>
      <c r="C210" s="314"/>
      <c r="D210" s="316" t="str">
        <f>IF('Historical DATA'!O188="","",'Historical DATA'!O188)</f>
        <v/>
      </c>
      <c r="E210" s="307" t="str">
        <f>IF('Historical DATA'!P188="","",'Historical DATA'!P188)</f>
        <v/>
      </c>
      <c r="F210" s="307" t="str">
        <f>IF('Historical DATA'!Q188="","",'Historical DATA'!Q188)</f>
        <v/>
      </c>
      <c r="G210" s="308" t="str">
        <f>IF('Historical DATA'!R188="","",'Historical DATA'!R188)</f>
        <v/>
      </c>
      <c r="H210" s="309" t="str">
        <f>IF('Historical DATA'!S188="","",'Historical DATA'!S188)</f>
        <v/>
      </c>
      <c r="I210" s="1487" t="str">
        <f>IF('Historical DATA'!T188="","",'Historical DATA'!T188)</f>
        <v/>
      </c>
      <c r="J210" s="310" t="str">
        <f>IF('Historical DATA'!U188="","",'Historical DATA'!U188)</f>
        <v/>
      </c>
      <c r="K210" s="315"/>
      <c r="L210" s="305"/>
      <c r="M210" s="305"/>
      <c r="N210" s="305"/>
      <c r="O210" s="305"/>
      <c r="P210" s="305"/>
      <c r="Q210" s="305"/>
      <c r="R210" s="305"/>
      <c r="S210" s="315"/>
      <c r="T210" s="1415" t="str">
        <f>IF('Historical DATA'!AC188="","",'Historical DATA'!AC188)</f>
        <v/>
      </c>
      <c r="U210" s="307" t="str">
        <f>IF('Historical DATA'!AD188="","",'Historical DATA'!AD188)</f>
        <v/>
      </c>
      <c r="V210" s="307" t="str">
        <f>IF('Historical DATA'!AE188="","",'Historical DATA'!AE188)</f>
        <v/>
      </c>
      <c r="W210" s="308" t="str">
        <f>IF('Historical DATA'!AF188="","",'Historical DATA'!AF188)</f>
        <v/>
      </c>
      <c r="X210" s="309" t="str">
        <f>IF('Historical DATA'!AG188="","",'Historical DATA'!AG188)</f>
        <v/>
      </c>
      <c r="Y210" s="1484" t="str">
        <f>IF('Historical DATA'!AH188="","",'Historical DATA'!AH188)</f>
        <v/>
      </c>
      <c r="Z210" s="315"/>
      <c r="AA210" s="306" t="str">
        <f>IF('Historical DATA'!AI188="","",'Historical DATA'!AI188)</f>
        <v/>
      </c>
      <c r="AB210" s="307" t="str">
        <f>IF('Historical DATA'!AJ188="","",'Historical DATA'!AJ188)</f>
        <v/>
      </c>
      <c r="AC210" s="307" t="str">
        <f>IF('Historical DATA'!AK188="","",'Historical DATA'!AK188)</f>
        <v/>
      </c>
      <c r="AD210" s="308" t="str">
        <f>IF('Historical DATA'!AL188="","",'Historical DATA'!AL188)</f>
        <v/>
      </c>
      <c r="AE210" s="309" t="str">
        <f>IF('Historical DATA'!AM188="","",'Historical DATA'!AM188)</f>
        <v/>
      </c>
      <c r="AF210" s="310" t="str">
        <f>IF('Historical DATA'!AN188="","",'Historical DATA'!AN188)</f>
        <v/>
      </c>
    </row>
    <row r="211" spans="1:32">
      <c r="A211" s="312">
        <f t="shared" si="2"/>
        <v>-164</v>
      </c>
      <c r="B211" s="137" t="str">
        <f>IF('Historical DATA'!B189="","",'Historical DATA'!B189)</f>
        <v/>
      </c>
      <c r="C211" s="314"/>
      <c r="D211" s="316" t="str">
        <f>IF('Historical DATA'!O189="","",'Historical DATA'!O189)</f>
        <v/>
      </c>
      <c r="E211" s="307" t="str">
        <f>IF('Historical DATA'!P189="","",'Historical DATA'!P189)</f>
        <v/>
      </c>
      <c r="F211" s="307" t="str">
        <f>IF('Historical DATA'!Q189="","",'Historical DATA'!Q189)</f>
        <v/>
      </c>
      <c r="G211" s="308" t="str">
        <f>IF('Historical DATA'!R189="","",'Historical DATA'!R189)</f>
        <v/>
      </c>
      <c r="H211" s="309" t="str">
        <f>IF('Historical DATA'!S189="","",'Historical DATA'!S189)</f>
        <v/>
      </c>
      <c r="I211" s="1487" t="str">
        <f>IF('Historical DATA'!T189="","",'Historical DATA'!T189)</f>
        <v/>
      </c>
      <c r="J211" s="310" t="str">
        <f>IF('Historical DATA'!U189="","",'Historical DATA'!U189)</f>
        <v/>
      </c>
      <c r="K211" s="315"/>
      <c r="L211" s="305"/>
      <c r="M211" s="305"/>
      <c r="N211" s="305"/>
      <c r="O211" s="305"/>
      <c r="P211" s="305"/>
      <c r="Q211" s="305"/>
      <c r="R211" s="305"/>
      <c r="S211" s="315"/>
      <c r="T211" s="1415" t="str">
        <f>IF('Historical DATA'!AC189="","",'Historical DATA'!AC189)</f>
        <v/>
      </c>
      <c r="U211" s="307" t="str">
        <f>IF('Historical DATA'!AD189="","",'Historical DATA'!AD189)</f>
        <v/>
      </c>
      <c r="V211" s="307" t="str">
        <f>IF('Historical DATA'!AE189="","",'Historical DATA'!AE189)</f>
        <v/>
      </c>
      <c r="W211" s="308" t="str">
        <f>IF('Historical DATA'!AF189="","",'Historical DATA'!AF189)</f>
        <v/>
      </c>
      <c r="X211" s="309" t="str">
        <f>IF('Historical DATA'!AG189="","",'Historical DATA'!AG189)</f>
        <v/>
      </c>
      <c r="Y211" s="1484" t="str">
        <f>IF('Historical DATA'!AH189="","",'Historical DATA'!AH189)</f>
        <v/>
      </c>
      <c r="Z211" s="315"/>
      <c r="AA211" s="306" t="str">
        <f>IF('Historical DATA'!AI189="","",'Historical DATA'!AI189)</f>
        <v/>
      </c>
      <c r="AB211" s="307" t="str">
        <f>IF('Historical DATA'!AJ189="","",'Historical DATA'!AJ189)</f>
        <v/>
      </c>
      <c r="AC211" s="307" t="str">
        <f>IF('Historical DATA'!AK189="","",'Historical DATA'!AK189)</f>
        <v/>
      </c>
      <c r="AD211" s="308" t="str">
        <f>IF('Historical DATA'!AL189="","",'Historical DATA'!AL189)</f>
        <v/>
      </c>
      <c r="AE211" s="309" t="str">
        <f>IF('Historical DATA'!AM189="","",'Historical DATA'!AM189)</f>
        <v/>
      </c>
      <c r="AF211" s="310" t="str">
        <f>IF('Historical DATA'!AN189="","",'Historical DATA'!AN189)</f>
        <v/>
      </c>
    </row>
    <row r="212" spans="1:32">
      <c r="A212" s="312">
        <f t="shared" si="2"/>
        <v>-165</v>
      </c>
      <c r="B212" s="137" t="str">
        <f>IF('Historical DATA'!B190="","",'Historical DATA'!B190)</f>
        <v/>
      </c>
      <c r="C212" s="314"/>
      <c r="D212" s="316" t="str">
        <f>IF('Historical DATA'!O190="","",'Historical DATA'!O190)</f>
        <v/>
      </c>
      <c r="E212" s="307" t="str">
        <f>IF('Historical DATA'!P190="","",'Historical DATA'!P190)</f>
        <v/>
      </c>
      <c r="F212" s="307" t="str">
        <f>IF('Historical DATA'!Q190="","",'Historical DATA'!Q190)</f>
        <v/>
      </c>
      <c r="G212" s="308" t="str">
        <f>IF('Historical DATA'!R190="","",'Historical DATA'!R190)</f>
        <v/>
      </c>
      <c r="H212" s="309" t="str">
        <f>IF('Historical DATA'!S190="","",'Historical DATA'!S190)</f>
        <v/>
      </c>
      <c r="I212" s="1487" t="str">
        <f>IF('Historical DATA'!T190="","",'Historical DATA'!T190)</f>
        <v/>
      </c>
      <c r="J212" s="310" t="str">
        <f>IF('Historical DATA'!U190="","",'Historical DATA'!U190)</f>
        <v/>
      </c>
      <c r="K212" s="315"/>
      <c r="L212" s="305"/>
      <c r="M212" s="305"/>
      <c r="N212" s="305"/>
      <c r="O212" s="305"/>
      <c r="P212" s="305"/>
      <c r="Q212" s="305"/>
      <c r="R212" s="305"/>
      <c r="S212" s="315"/>
      <c r="T212" s="1415" t="str">
        <f>IF('Historical DATA'!AC190="","",'Historical DATA'!AC190)</f>
        <v/>
      </c>
      <c r="U212" s="307" t="str">
        <f>IF('Historical DATA'!AD190="","",'Historical DATA'!AD190)</f>
        <v/>
      </c>
      <c r="V212" s="307" t="str">
        <f>IF('Historical DATA'!AE190="","",'Historical DATA'!AE190)</f>
        <v/>
      </c>
      <c r="W212" s="308" t="str">
        <f>IF('Historical DATA'!AF190="","",'Historical DATA'!AF190)</f>
        <v/>
      </c>
      <c r="X212" s="309" t="str">
        <f>IF('Historical DATA'!AG190="","",'Historical DATA'!AG190)</f>
        <v/>
      </c>
      <c r="Y212" s="1484" t="str">
        <f>IF('Historical DATA'!AH190="","",'Historical DATA'!AH190)</f>
        <v/>
      </c>
      <c r="Z212" s="315"/>
      <c r="AA212" s="306" t="str">
        <f>IF('Historical DATA'!AI190="","",'Historical DATA'!AI190)</f>
        <v/>
      </c>
      <c r="AB212" s="307" t="str">
        <f>IF('Historical DATA'!AJ190="","",'Historical DATA'!AJ190)</f>
        <v/>
      </c>
      <c r="AC212" s="307" t="str">
        <f>IF('Historical DATA'!AK190="","",'Historical DATA'!AK190)</f>
        <v/>
      </c>
      <c r="AD212" s="308" t="str">
        <f>IF('Historical DATA'!AL190="","",'Historical DATA'!AL190)</f>
        <v/>
      </c>
      <c r="AE212" s="309" t="str">
        <f>IF('Historical DATA'!AM190="","",'Historical DATA'!AM190)</f>
        <v/>
      </c>
      <c r="AF212" s="310" t="str">
        <f>IF('Historical DATA'!AN190="","",'Historical DATA'!AN190)</f>
        <v/>
      </c>
    </row>
    <row r="213" spans="1:32">
      <c r="A213" s="312">
        <f t="shared" si="2"/>
        <v>-166</v>
      </c>
      <c r="B213" s="137" t="str">
        <f>IF('Historical DATA'!B191="","",'Historical DATA'!B191)</f>
        <v/>
      </c>
      <c r="C213" s="314"/>
      <c r="D213" s="316" t="str">
        <f>IF('Historical DATA'!O191="","",'Historical DATA'!O191)</f>
        <v/>
      </c>
      <c r="E213" s="307" t="str">
        <f>IF('Historical DATA'!P191="","",'Historical DATA'!P191)</f>
        <v/>
      </c>
      <c r="F213" s="307" t="str">
        <f>IF('Historical DATA'!Q191="","",'Historical DATA'!Q191)</f>
        <v/>
      </c>
      <c r="G213" s="308" t="str">
        <f>IF('Historical DATA'!R191="","",'Historical DATA'!R191)</f>
        <v/>
      </c>
      <c r="H213" s="309" t="str">
        <f>IF('Historical DATA'!S191="","",'Historical DATA'!S191)</f>
        <v/>
      </c>
      <c r="I213" s="1487" t="str">
        <f>IF('Historical DATA'!T191="","",'Historical DATA'!T191)</f>
        <v/>
      </c>
      <c r="J213" s="310" t="str">
        <f>IF('Historical DATA'!U191="","",'Historical DATA'!U191)</f>
        <v/>
      </c>
      <c r="K213" s="315"/>
      <c r="L213" s="305"/>
      <c r="M213" s="305"/>
      <c r="N213" s="305"/>
      <c r="O213" s="305"/>
      <c r="P213" s="305"/>
      <c r="Q213" s="305"/>
      <c r="R213" s="305"/>
      <c r="S213" s="315"/>
      <c r="T213" s="1415" t="str">
        <f>IF('Historical DATA'!AC191="","",'Historical DATA'!AC191)</f>
        <v/>
      </c>
      <c r="U213" s="307" t="str">
        <f>IF('Historical DATA'!AD191="","",'Historical DATA'!AD191)</f>
        <v/>
      </c>
      <c r="V213" s="307" t="str">
        <f>IF('Historical DATA'!AE191="","",'Historical DATA'!AE191)</f>
        <v/>
      </c>
      <c r="W213" s="308" t="str">
        <f>IF('Historical DATA'!AF191="","",'Historical DATA'!AF191)</f>
        <v/>
      </c>
      <c r="X213" s="309" t="str">
        <f>IF('Historical DATA'!AG191="","",'Historical DATA'!AG191)</f>
        <v/>
      </c>
      <c r="Y213" s="1484" t="str">
        <f>IF('Historical DATA'!AH191="","",'Historical DATA'!AH191)</f>
        <v/>
      </c>
      <c r="Z213" s="315"/>
      <c r="AA213" s="306" t="str">
        <f>IF('Historical DATA'!AI191="","",'Historical DATA'!AI191)</f>
        <v/>
      </c>
      <c r="AB213" s="307" t="str">
        <f>IF('Historical DATA'!AJ191="","",'Historical DATA'!AJ191)</f>
        <v/>
      </c>
      <c r="AC213" s="307" t="str">
        <f>IF('Historical DATA'!AK191="","",'Historical DATA'!AK191)</f>
        <v/>
      </c>
      <c r="AD213" s="308" t="str">
        <f>IF('Historical DATA'!AL191="","",'Historical DATA'!AL191)</f>
        <v/>
      </c>
      <c r="AE213" s="309" t="str">
        <f>IF('Historical DATA'!AM191="","",'Historical DATA'!AM191)</f>
        <v/>
      </c>
      <c r="AF213" s="310" t="str">
        <f>IF('Historical DATA'!AN191="","",'Historical DATA'!AN191)</f>
        <v/>
      </c>
    </row>
    <row r="214" spans="1:32">
      <c r="A214" s="312">
        <f t="shared" si="2"/>
        <v>-167</v>
      </c>
      <c r="B214" s="137" t="str">
        <f>IF('Historical DATA'!B192="","",'Historical DATA'!B192)</f>
        <v/>
      </c>
      <c r="C214" s="314"/>
      <c r="D214" s="316" t="str">
        <f>IF('Historical DATA'!O192="","",'Historical DATA'!O192)</f>
        <v/>
      </c>
      <c r="E214" s="307" t="str">
        <f>IF('Historical DATA'!P192="","",'Historical DATA'!P192)</f>
        <v/>
      </c>
      <c r="F214" s="307" t="str">
        <f>IF('Historical DATA'!Q192="","",'Historical DATA'!Q192)</f>
        <v/>
      </c>
      <c r="G214" s="308" t="str">
        <f>IF('Historical DATA'!R192="","",'Historical DATA'!R192)</f>
        <v/>
      </c>
      <c r="H214" s="309" t="str">
        <f>IF('Historical DATA'!S192="","",'Historical DATA'!S192)</f>
        <v/>
      </c>
      <c r="I214" s="1487" t="str">
        <f>IF('Historical DATA'!T192="","",'Historical DATA'!T192)</f>
        <v/>
      </c>
      <c r="J214" s="310" t="str">
        <f>IF('Historical DATA'!U192="","",'Historical DATA'!U192)</f>
        <v/>
      </c>
      <c r="K214" s="315"/>
      <c r="L214" s="305"/>
      <c r="M214" s="305"/>
      <c r="N214" s="305"/>
      <c r="O214" s="305"/>
      <c r="P214" s="305"/>
      <c r="Q214" s="305"/>
      <c r="R214" s="305"/>
      <c r="S214" s="315"/>
      <c r="T214" s="1415" t="str">
        <f>IF('Historical DATA'!AC192="","",'Historical DATA'!AC192)</f>
        <v/>
      </c>
      <c r="U214" s="307" t="str">
        <f>IF('Historical DATA'!AD192="","",'Historical DATA'!AD192)</f>
        <v/>
      </c>
      <c r="V214" s="307" t="str">
        <f>IF('Historical DATA'!AE192="","",'Historical DATA'!AE192)</f>
        <v/>
      </c>
      <c r="W214" s="308" t="str">
        <f>IF('Historical DATA'!AF192="","",'Historical DATA'!AF192)</f>
        <v/>
      </c>
      <c r="X214" s="309" t="str">
        <f>IF('Historical DATA'!AG192="","",'Historical DATA'!AG192)</f>
        <v/>
      </c>
      <c r="Y214" s="1484" t="str">
        <f>IF('Historical DATA'!AH192="","",'Historical DATA'!AH192)</f>
        <v/>
      </c>
      <c r="Z214" s="315"/>
      <c r="AA214" s="306" t="str">
        <f>IF('Historical DATA'!AI192="","",'Historical DATA'!AI192)</f>
        <v/>
      </c>
      <c r="AB214" s="307" t="str">
        <f>IF('Historical DATA'!AJ192="","",'Historical DATA'!AJ192)</f>
        <v/>
      </c>
      <c r="AC214" s="307" t="str">
        <f>IF('Historical DATA'!AK192="","",'Historical DATA'!AK192)</f>
        <v/>
      </c>
      <c r="AD214" s="308" t="str">
        <f>IF('Historical DATA'!AL192="","",'Historical DATA'!AL192)</f>
        <v/>
      </c>
      <c r="AE214" s="309" t="str">
        <f>IF('Historical DATA'!AM192="","",'Historical DATA'!AM192)</f>
        <v/>
      </c>
      <c r="AF214" s="310" t="str">
        <f>IF('Historical DATA'!AN192="","",'Historical DATA'!AN192)</f>
        <v/>
      </c>
    </row>
    <row r="215" spans="1:32">
      <c r="A215" s="312">
        <f t="shared" si="2"/>
        <v>-168</v>
      </c>
      <c r="B215" s="137" t="str">
        <f>IF('Historical DATA'!B193="","",'Historical DATA'!B193)</f>
        <v/>
      </c>
      <c r="C215" s="314"/>
      <c r="D215" s="316" t="str">
        <f>IF('Historical DATA'!O193="","",'Historical DATA'!O193)</f>
        <v/>
      </c>
      <c r="E215" s="307" t="str">
        <f>IF('Historical DATA'!P193="","",'Historical DATA'!P193)</f>
        <v/>
      </c>
      <c r="F215" s="307" t="str">
        <f>IF('Historical DATA'!Q193="","",'Historical DATA'!Q193)</f>
        <v/>
      </c>
      <c r="G215" s="308" t="str">
        <f>IF('Historical DATA'!R193="","",'Historical DATA'!R193)</f>
        <v/>
      </c>
      <c r="H215" s="309" t="str">
        <f>IF('Historical DATA'!S193="","",'Historical DATA'!S193)</f>
        <v/>
      </c>
      <c r="I215" s="1487" t="str">
        <f>IF('Historical DATA'!T193="","",'Historical DATA'!T193)</f>
        <v/>
      </c>
      <c r="J215" s="310" t="str">
        <f>IF('Historical DATA'!U193="","",'Historical DATA'!U193)</f>
        <v/>
      </c>
      <c r="K215" s="315"/>
      <c r="L215" s="305"/>
      <c r="M215" s="305"/>
      <c r="N215" s="305"/>
      <c r="O215" s="305"/>
      <c r="P215" s="305"/>
      <c r="Q215" s="305"/>
      <c r="R215" s="305"/>
      <c r="S215" s="315"/>
      <c r="T215" s="1415" t="str">
        <f>IF('Historical DATA'!AC193="","",'Historical DATA'!AC193)</f>
        <v/>
      </c>
      <c r="U215" s="307" t="str">
        <f>IF('Historical DATA'!AD193="","",'Historical DATA'!AD193)</f>
        <v/>
      </c>
      <c r="V215" s="307" t="str">
        <f>IF('Historical DATA'!AE193="","",'Historical DATA'!AE193)</f>
        <v/>
      </c>
      <c r="W215" s="308" t="str">
        <f>IF('Historical DATA'!AF193="","",'Historical DATA'!AF193)</f>
        <v/>
      </c>
      <c r="X215" s="309" t="str">
        <f>IF('Historical DATA'!AG193="","",'Historical DATA'!AG193)</f>
        <v/>
      </c>
      <c r="Y215" s="1484" t="str">
        <f>IF('Historical DATA'!AH193="","",'Historical DATA'!AH193)</f>
        <v/>
      </c>
      <c r="Z215" s="315"/>
      <c r="AA215" s="306" t="str">
        <f>IF('Historical DATA'!AI193="","",'Historical DATA'!AI193)</f>
        <v/>
      </c>
      <c r="AB215" s="307" t="str">
        <f>IF('Historical DATA'!AJ193="","",'Historical DATA'!AJ193)</f>
        <v/>
      </c>
      <c r="AC215" s="307" t="str">
        <f>IF('Historical DATA'!AK193="","",'Historical DATA'!AK193)</f>
        <v/>
      </c>
      <c r="AD215" s="308" t="str">
        <f>IF('Historical DATA'!AL193="","",'Historical DATA'!AL193)</f>
        <v/>
      </c>
      <c r="AE215" s="309" t="str">
        <f>IF('Historical DATA'!AM193="","",'Historical DATA'!AM193)</f>
        <v/>
      </c>
      <c r="AF215" s="310" t="str">
        <f>IF('Historical DATA'!AN193="","",'Historical DATA'!AN193)</f>
        <v/>
      </c>
    </row>
    <row r="216" spans="1:32">
      <c r="A216" s="312">
        <f t="shared" si="2"/>
        <v>-169</v>
      </c>
      <c r="B216" s="137" t="str">
        <f>IF('Historical DATA'!B194="","",'Historical DATA'!B194)</f>
        <v/>
      </c>
      <c r="C216" s="314"/>
      <c r="D216" s="316" t="str">
        <f>IF('Historical DATA'!O194="","",'Historical DATA'!O194)</f>
        <v/>
      </c>
      <c r="E216" s="307" t="str">
        <f>IF('Historical DATA'!P194="","",'Historical DATA'!P194)</f>
        <v/>
      </c>
      <c r="F216" s="307" t="str">
        <f>IF('Historical DATA'!Q194="","",'Historical DATA'!Q194)</f>
        <v/>
      </c>
      <c r="G216" s="308" t="str">
        <f>IF('Historical DATA'!R194="","",'Historical DATA'!R194)</f>
        <v/>
      </c>
      <c r="H216" s="309" t="str">
        <f>IF('Historical DATA'!S194="","",'Historical DATA'!S194)</f>
        <v/>
      </c>
      <c r="I216" s="1487" t="str">
        <f>IF('Historical DATA'!T194="","",'Historical DATA'!T194)</f>
        <v/>
      </c>
      <c r="J216" s="310" t="str">
        <f>IF('Historical DATA'!U194="","",'Historical DATA'!U194)</f>
        <v/>
      </c>
      <c r="K216" s="315"/>
      <c r="L216" s="305"/>
      <c r="M216" s="305"/>
      <c r="N216" s="305"/>
      <c r="O216" s="305"/>
      <c r="P216" s="305"/>
      <c r="Q216" s="305"/>
      <c r="R216" s="305"/>
      <c r="S216" s="315"/>
      <c r="T216" s="1415" t="str">
        <f>IF('Historical DATA'!AC194="","",'Historical DATA'!AC194)</f>
        <v/>
      </c>
      <c r="U216" s="307" t="str">
        <f>IF('Historical DATA'!AD194="","",'Historical DATA'!AD194)</f>
        <v/>
      </c>
      <c r="V216" s="307" t="str">
        <f>IF('Historical DATA'!AE194="","",'Historical DATA'!AE194)</f>
        <v/>
      </c>
      <c r="W216" s="308" t="str">
        <f>IF('Historical DATA'!AF194="","",'Historical DATA'!AF194)</f>
        <v/>
      </c>
      <c r="X216" s="309" t="str">
        <f>IF('Historical DATA'!AG194="","",'Historical DATA'!AG194)</f>
        <v/>
      </c>
      <c r="Y216" s="1484" t="str">
        <f>IF('Historical DATA'!AH194="","",'Historical DATA'!AH194)</f>
        <v/>
      </c>
      <c r="Z216" s="315"/>
      <c r="AA216" s="306" t="str">
        <f>IF('Historical DATA'!AI194="","",'Historical DATA'!AI194)</f>
        <v/>
      </c>
      <c r="AB216" s="307" t="str">
        <f>IF('Historical DATA'!AJ194="","",'Historical DATA'!AJ194)</f>
        <v/>
      </c>
      <c r="AC216" s="307" t="str">
        <f>IF('Historical DATA'!AK194="","",'Historical DATA'!AK194)</f>
        <v/>
      </c>
      <c r="AD216" s="308" t="str">
        <f>IF('Historical DATA'!AL194="","",'Historical DATA'!AL194)</f>
        <v/>
      </c>
      <c r="AE216" s="309" t="str">
        <f>IF('Historical DATA'!AM194="","",'Historical DATA'!AM194)</f>
        <v/>
      </c>
      <c r="AF216" s="310" t="str">
        <f>IF('Historical DATA'!AN194="","",'Historical DATA'!AN194)</f>
        <v/>
      </c>
    </row>
    <row r="217" spans="1:32">
      <c r="A217" s="312">
        <f t="shared" si="2"/>
        <v>-170</v>
      </c>
      <c r="B217" s="137" t="str">
        <f>IF('Historical DATA'!B195="","",'Historical DATA'!B195)</f>
        <v/>
      </c>
      <c r="C217" s="314"/>
      <c r="D217" s="316" t="str">
        <f>IF('Historical DATA'!O195="","",'Historical DATA'!O195)</f>
        <v/>
      </c>
      <c r="E217" s="307" t="str">
        <f>IF('Historical DATA'!P195="","",'Historical DATA'!P195)</f>
        <v/>
      </c>
      <c r="F217" s="307" t="str">
        <f>IF('Historical DATA'!Q195="","",'Historical DATA'!Q195)</f>
        <v/>
      </c>
      <c r="G217" s="308" t="str">
        <f>IF('Historical DATA'!R195="","",'Historical DATA'!R195)</f>
        <v/>
      </c>
      <c r="H217" s="309" t="str">
        <f>IF('Historical DATA'!S195="","",'Historical DATA'!S195)</f>
        <v/>
      </c>
      <c r="I217" s="1487" t="str">
        <f>IF('Historical DATA'!T195="","",'Historical DATA'!T195)</f>
        <v/>
      </c>
      <c r="J217" s="310" t="str">
        <f>IF('Historical DATA'!U195="","",'Historical DATA'!U195)</f>
        <v/>
      </c>
      <c r="K217" s="315"/>
      <c r="L217" s="305"/>
      <c r="M217" s="305"/>
      <c r="N217" s="305"/>
      <c r="O217" s="305"/>
      <c r="P217" s="305"/>
      <c r="Q217" s="305"/>
      <c r="R217" s="305"/>
      <c r="S217" s="315"/>
      <c r="T217" s="1415" t="str">
        <f>IF('Historical DATA'!AC195="","",'Historical DATA'!AC195)</f>
        <v/>
      </c>
      <c r="U217" s="307" t="str">
        <f>IF('Historical DATA'!AD195="","",'Historical DATA'!AD195)</f>
        <v/>
      </c>
      <c r="V217" s="307" t="str">
        <f>IF('Historical DATA'!AE195="","",'Historical DATA'!AE195)</f>
        <v/>
      </c>
      <c r="W217" s="308" t="str">
        <f>IF('Historical DATA'!AF195="","",'Historical DATA'!AF195)</f>
        <v/>
      </c>
      <c r="X217" s="309" t="str">
        <f>IF('Historical DATA'!AG195="","",'Historical DATA'!AG195)</f>
        <v/>
      </c>
      <c r="Y217" s="1484" t="str">
        <f>IF('Historical DATA'!AH195="","",'Historical DATA'!AH195)</f>
        <v/>
      </c>
      <c r="Z217" s="315"/>
      <c r="AA217" s="306" t="str">
        <f>IF('Historical DATA'!AI195="","",'Historical DATA'!AI195)</f>
        <v/>
      </c>
      <c r="AB217" s="307" t="str">
        <f>IF('Historical DATA'!AJ195="","",'Historical DATA'!AJ195)</f>
        <v/>
      </c>
      <c r="AC217" s="307" t="str">
        <f>IF('Historical DATA'!AK195="","",'Historical DATA'!AK195)</f>
        <v/>
      </c>
      <c r="AD217" s="308" t="str">
        <f>IF('Historical DATA'!AL195="","",'Historical DATA'!AL195)</f>
        <v/>
      </c>
      <c r="AE217" s="309" t="str">
        <f>IF('Historical DATA'!AM195="","",'Historical DATA'!AM195)</f>
        <v/>
      </c>
      <c r="AF217" s="310" t="str">
        <f>IF('Historical DATA'!AN195="","",'Historical DATA'!AN195)</f>
        <v/>
      </c>
    </row>
    <row r="218" spans="1:32">
      <c r="A218" s="312">
        <f t="shared" si="2"/>
        <v>-171</v>
      </c>
      <c r="B218" s="137" t="str">
        <f>IF('Historical DATA'!B196="","",'Historical DATA'!B196)</f>
        <v/>
      </c>
      <c r="C218" s="314"/>
      <c r="D218" s="316" t="str">
        <f>IF('Historical DATA'!O196="","",'Historical DATA'!O196)</f>
        <v/>
      </c>
      <c r="E218" s="307" t="str">
        <f>IF('Historical DATA'!P196="","",'Historical DATA'!P196)</f>
        <v/>
      </c>
      <c r="F218" s="307" t="str">
        <f>IF('Historical DATA'!Q196="","",'Historical DATA'!Q196)</f>
        <v/>
      </c>
      <c r="G218" s="308" t="str">
        <f>IF('Historical DATA'!R196="","",'Historical DATA'!R196)</f>
        <v/>
      </c>
      <c r="H218" s="309" t="str">
        <f>IF('Historical DATA'!S196="","",'Historical DATA'!S196)</f>
        <v/>
      </c>
      <c r="I218" s="1487" t="str">
        <f>IF('Historical DATA'!T196="","",'Historical DATA'!T196)</f>
        <v/>
      </c>
      <c r="J218" s="310" t="str">
        <f>IF('Historical DATA'!U196="","",'Historical DATA'!U196)</f>
        <v/>
      </c>
      <c r="K218" s="315"/>
      <c r="L218" s="305"/>
      <c r="M218" s="305"/>
      <c r="N218" s="305"/>
      <c r="O218" s="305"/>
      <c r="P218" s="305"/>
      <c r="Q218" s="305"/>
      <c r="R218" s="305"/>
      <c r="S218" s="315"/>
      <c r="T218" s="1415" t="str">
        <f>IF('Historical DATA'!AC196="","",'Historical DATA'!AC196)</f>
        <v/>
      </c>
      <c r="U218" s="307" t="str">
        <f>IF('Historical DATA'!AD196="","",'Historical DATA'!AD196)</f>
        <v/>
      </c>
      <c r="V218" s="307" t="str">
        <f>IF('Historical DATA'!AE196="","",'Historical DATA'!AE196)</f>
        <v/>
      </c>
      <c r="W218" s="308" t="str">
        <f>IF('Historical DATA'!AF196="","",'Historical DATA'!AF196)</f>
        <v/>
      </c>
      <c r="X218" s="309" t="str">
        <f>IF('Historical DATA'!AG196="","",'Historical DATA'!AG196)</f>
        <v/>
      </c>
      <c r="Y218" s="1484" t="str">
        <f>IF('Historical DATA'!AH196="","",'Historical DATA'!AH196)</f>
        <v/>
      </c>
      <c r="Z218" s="315"/>
      <c r="AA218" s="306" t="str">
        <f>IF('Historical DATA'!AI196="","",'Historical DATA'!AI196)</f>
        <v/>
      </c>
      <c r="AB218" s="307" t="str">
        <f>IF('Historical DATA'!AJ196="","",'Historical DATA'!AJ196)</f>
        <v/>
      </c>
      <c r="AC218" s="307" t="str">
        <f>IF('Historical DATA'!AK196="","",'Historical DATA'!AK196)</f>
        <v/>
      </c>
      <c r="AD218" s="308" t="str">
        <f>IF('Historical DATA'!AL196="","",'Historical DATA'!AL196)</f>
        <v/>
      </c>
      <c r="AE218" s="309" t="str">
        <f>IF('Historical DATA'!AM196="","",'Historical DATA'!AM196)</f>
        <v/>
      </c>
      <c r="AF218" s="310" t="str">
        <f>IF('Historical DATA'!AN196="","",'Historical DATA'!AN196)</f>
        <v/>
      </c>
    </row>
    <row r="219" spans="1:32">
      <c r="A219" s="312">
        <f t="shared" si="2"/>
        <v>-172</v>
      </c>
      <c r="B219" s="137" t="str">
        <f>IF('Historical DATA'!B197="","",'Historical DATA'!B197)</f>
        <v/>
      </c>
      <c r="C219" s="314"/>
      <c r="D219" s="316" t="str">
        <f>IF('Historical DATA'!O197="","",'Historical DATA'!O197)</f>
        <v/>
      </c>
      <c r="E219" s="307" t="str">
        <f>IF('Historical DATA'!P197="","",'Historical DATA'!P197)</f>
        <v/>
      </c>
      <c r="F219" s="307" t="str">
        <f>IF('Historical DATA'!Q197="","",'Historical DATA'!Q197)</f>
        <v/>
      </c>
      <c r="G219" s="308" t="str">
        <f>IF('Historical DATA'!R197="","",'Historical DATA'!R197)</f>
        <v/>
      </c>
      <c r="H219" s="309" t="str">
        <f>IF('Historical DATA'!S197="","",'Historical DATA'!S197)</f>
        <v/>
      </c>
      <c r="I219" s="1487" t="str">
        <f>IF('Historical DATA'!T197="","",'Historical DATA'!T197)</f>
        <v/>
      </c>
      <c r="J219" s="310" t="str">
        <f>IF('Historical DATA'!U197="","",'Historical DATA'!U197)</f>
        <v/>
      </c>
      <c r="K219" s="315"/>
      <c r="L219" s="305"/>
      <c r="M219" s="305"/>
      <c r="N219" s="305"/>
      <c r="O219" s="305"/>
      <c r="P219" s="305"/>
      <c r="Q219" s="305"/>
      <c r="R219" s="305"/>
      <c r="S219" s="315"/>
      <c r="T219" s="1415" t="str">
        <f>IF('Historical DATA'!AC197="","",'Historical DATA'!AC197)</f>
        <v/>
      </c>
      <c r="U219" s="307" t="str">
        <f>IF('Historical DATA'!AD197="","",'Historical DATA'!AD197)</f>
        <v/>
      </c>
      <c r="V219" s="307" t="str">
        <f>IF('Historical DATA'!AE197="","",'Historical DATA'!AE197)</f>
        <v/>
      </c>
      <c r="W219" s="308" t="str">
        <f>IF('Historical DATA'!AF197="","",'Historical DATA'!AF197)</f>
        <v/>
      </c>
      <c r="X219" s="309" t="str">
        <f>IF('Historical DATA'!AG197="","",'Historical DATA'!AG197)</f>
        <v/>
      </c>
      <c r="Y219" s="1484" t="str">
        <f>IF('Historical DATA'!AH197="","",'Historical DATA'!AH197)</f>
        <v/>
      </c>
      <c r="Z219" s="315"/>
      <c r="AA219" s="306" t="str">
        <f>IF('Historical DATA'!AI197="","",'Historical DATA'!AI197)</f>
        <v/>
      </c>
      <c r="AB219" s="307" t="str">
        <f>IF('Historical DATA'!AJ197="","",'Historical DATA'!AJ197)</f>
        <v/>
      </c>
      <c r="AC219" s="307" t="str">
        <f>IF('Historical DATA'!AK197="","",'Historical DATA'!AK197)</f>
        <v/>
      </c>
      <c r="AD219" s="308" t="str">
        <f>IF('Historical DATA'!AL197="","",'Historical DATA'!AL197)</f>
        <v/>
      </c>
      <c r="AE219" s="309" t="str">
        <f>IF('Historical DATA'!AM197="","",'Historical DATA'!AM197)</f>
        <v/>
      </c>
      <c r="AF219" s="310" t="str">
        <f>IF('Historical DATA'!AN197="","",'Historical DATA'!AN197)</f>
        <v/>
      </c>
    </row>
    <row r="220" spans="1:32">
      <c r="A220" s="312">
        <f>A219-1</f>
        <v>-173</v>
      </c>
      <c r="B220" s="137" t="str">
        <f>IF('Historical DATA'!B198="","",'Historical DATA'!B198)</f>
        <v/>
      </c>
      <c r="C220" s="314"/>
      <c r="D220" s="316" t="str">
        <f>IF('Historical DATA'!O198="","",'Historical DATA'!O198)</f>
        <v/>
      </c>
      <c r="E220" s="307" t="str">
        <f>IF('Historical DATA'!P198="","",'Historical DATA'!P198)</f>
        <v/>
      </c>
      <c r="F220" s="307" t="str">
        <f>IF('Historical DATA'!Q198="","",'Historical DATA'!Q198)</f>
        <v/>
      </c>
      <c r="G220" s="308" t="str">
        <f>IF('Historical DATA'!R198="","",'Historical DATA'!R198)</f>
        <v/>
      </c>
      <c r="H220" s="309" t="str">
        <f>IF('Historical DATA'!S198="","",'Historical DATA'!S198)</f>
        <v/>
      </c>
      <c r="I220" s="1487" t="str">
        <f>IF('Historical DATA'!T198="","",'Historical DATA'!T198)</f>
        <v/>
      </c>
      <c r="J220" s="310" t="str">
        <f>IF('Historical DATA'!U198="","",'Historical DATA'!U198)</f>
        <v/>
      </c>
      <c r="K220" s="315"/>
      <c r="L220" s="305"/>
      <c r="M220" s="305"/>
      <c r="N220" s="305"/>
      <c r="O220" s="305"/>
      <c r="P220" s="305"/>
      <c r="Q220" s="305"/>
      <c r="R220" s="305"/>
      <c r="S220" s="315"/>
      <c r="T220" s="1415" t="str">
        <f>IF('Historical DATA'!AC198="","",'Historical DATA'!AC198)</f>
        <v/>
      </c>
      <c r="U220" s="307" t="str">
        <f>IF('Historical DATA'!AD198="","",'Historical DATA'!AD198)</f>
        <v/>
      </c>
      <c r="V220" s="307" t="str">
        <f>IF('Historical DATA'!AE198="","",'Historical DATA'!AE198)</f>
        <v/>
      </c>
      <c r="W220" s="308" t="str">
        <f>IF('Historical DATA'!AF198="","",'Historical DATA'!AF198)</f>
        <v/>
      </c>
      <c r="X220" s="309" t="str">
        <f>IF('Historical DATA'!AG198="","",'Historical DATA'!AG198)</f>
        <v/>
      </c>
      <c r="Y220" s="1484" t="str">
        <f>IF('Historical DATA'!AH198="","",'Historical DATA'!AH198)</f>
        <v/>
      </c>
      <c r="Z220" s="315"/>
      <c r="AA220" s="306" t="str">
        <f>IF('Historical DATA'!AI198="","",'Historical DATA'!AI198)</f>
        <v/>
      </c>
      <c r="AB220" s="307" t="str">
        <f>IF('Historical DATA'!AJ198="","",'Historical DATA'!AJ198)</f>
        <v/>
      </c>
      <c r="AC220" s="307" t="str">
        <f>IF('Historical DATA'!AK198="","",'Historical DATA'!AK198)</f>
        <v/>
      </c>
      <c r="AD220" s="308" t="str">
        <f>IF('Historical DATA'!AL198="","",'Historical DATA'!AL198)</f>
        <v/>
      </c>
      <c r="AE220" s="309" t="str">
        <f>IF('Historical DATA'!AM198="","",'Historical DATA'!AM198)</f>
        <v/>
      </c>
      <c r="AF220" s="310" t="str">
        <f>IF('Historical DATA'!AN198="","",'Historical DATA'!AN198)</f>
        <v/>
      </c>
    </row>
    <row r="221" spans="1:32">
      <c r="A221" s="312">
        <f>A220-1</f>
        <v>-174</v>
      </c>
      <c r="B221" s="137" t="str">
        <f>IF('Historical DATA'!B199="","",'Historical DATA'!B199)</f>
        <v/>
      </c>
      <c r="C221" s="314"/>
      <c r="D221" s="316" t="str">
        <f>IF('Historical DATA'!O199="","",'Historical DATA'!O199)</f>
        <v/>
      </c>
      <c r="E221" s="307" t="str">
        <f>IF('Historical DATA'!P199="","",'Historical DATA'!P199)</f>
        <v/>
      </c>
      <c r="F221" s="307" t="str">
        <f>IF('Historical DATA'!Q199="","",'Historical DATA'!Q199)</f>
        <v/>
      </c>
      <c r="G221" s="308" t="str">
        <f>IF('Historical DATA'!R199="","",'Historical DATA'!R199)</f>
        <v/>
      </c>
      <c r="H221" s="309" t="str">
        <f>IF('Historical DATA'!S199="","",'Historical DATA'!S199)</f>
        <v/>
      </c>
      <c r="I221" s="1487" t="str">
        <f>IF('Historical DATA'!T199="","",'Historical DATA'!T199)</f>
        <v/>
      </c>
      <c r="J221" s="310" t="str">
        <f>IF('Historical DATA'!U199="","",'Historical DATA'!U199)</f>
        <v/>
      </c>
      <c r="K221" s="315"/>
      <c r="L221" s="305"/>
      <c r="M221" s="305"/>
      <c r="N221" s="305"/>
      <c r="O221" s="305"/>
      <c r="P221" s="305"/>
      <c r="Q221" s="305"/>
      <c r="R221" s="305"/>
      <c r="S221" s="315"/>
      <c r="T221" s="1415" t="str">
        <f>IF('Historical DATA'!AC199="","",'Historical DATA'!AC199)</f>
        <v/>
      </c>
      <c r="U221" s="307" t="str">
        <f>IF('Historical DATA'!AD199="","",'Historical DATA'!AD199)</f>
        <v/>
      </c>
      <c r="V221" s="307" t="str">
        <f>IF('Historical DATA'!AE199="","",'Historical DATA'!AE199)</f>
        <v/>
      </c>
      <c r="W221" s="308" t="str">
        <f>IF('Historical DATA'!AF199="","",'Historical DATA'!AF199)</f>
        <v/>
      </c>
      <c r="X221" s="309" t="str">
        <f>IF('Historical DATA'!AG199="","",'Historical DATA'!AG199)</f>
        <v/>
      </c>
      <c r="Y221" s="1484" t="str">
        <f>IF('Historical DATA'!AH199="","",'Historical DATA'!AH199)</f>
        <v/>
      </c>
      <c r="Z221" s="315"/>
      <c r="AA221" s="306" t="str">
        <f>IF('Historical DATA'!AI199="","",'Historical DATA'!AI199)</f>
        <v/>
      </c>
      <c r="AB221" s="307" t="str">
        <f>IF('Historical DATA'!AJ199="","",'Historical DATA'!AJ199)</f>
        <v/>
      </c>
      <c r="AC221" s="307" t="str">
        <f>IF('Historical DATA'!AK199="","",'Historical DATA'!AK199)</f>
        <v/>
      </c>
      <c r="AD221" s="308" t="str">
        <f>IF('Historical DATA'!AL199="","",'Historical DATA'!AL199)</f>
        <v/>
      </c>
      <c r="AE221" s="309" t="str">
        <f>IF('Historical DATA'!AM199="","",'Historical DATA'!AM199)</f>
        <v/>
      </c>
      <c r="AF221" s="310" t="str">
        <f>IF('Historical DATA'!AN199="","",'Historical DATA'!AN199)</f>
        <v/>
      </c>
    </row>
  </sheetData>
  <mergeCells count="32">
    <mergeCell ref="L22:R22"/>
    <mergeCell ref="L23:L24"/>
    <mergeCell ref="M23:M24"/>
    <mergeCell ref="N23:N24"/>
    <mergeCell ref="O23:O24"/>
    <mergeCell ref="P23:P24"/>
    <mergeCell ref="Q23:Q24"/>
    <mergeCell ref="R23:R24"/>
    <mergeCell ref="V23:V24"/>
    <mergeCell ref="B10:AF10"/>
    <mergeCell ref="B22:B24"/>
    <mergeCell ref="D22:J22"/>
    <mergeCell ref="T22:Y22"/>
    <mergeCell ref="AA22:AF22"/>
    <mergeCell ref="D23:D24"/>
    <mergeCell ref="E23:E24"/>
    <mergeCell ref="F23:F24"/>
    <mergeCell ref="G23:G24"/>
    <mergeCell ref="H23:H24"/>
    <mergeCell ref="I23:I24"/>
    <mergeCell ref="J23:J24"/>
    <mergeCell ref="T23:T24"/>
    <mergeCell ref="U23:U24"/>
    <mergeCell ref="AD23:AD24"/>
    <mergeCell ref="AE23:AE24"/>
    <mergeCell ref="AF23:AF24"/>
    <mergeCell ref="W23:W24"/>
    <mergeCell ref="X23:X24"/>
    <mergeCell ref="Y23:Y24"/>
    <mergeCell ref="AA23:AA24"/>
    <mergeCell ref="AB23:AB24"/>
    <mergeCell ref="AC23:AC24"/>
  </mergeCells>
  <conditionalFormatting sqref="B26:B221">
    <cfRule type="cellIs" dxfId="49" priority="1" operator="lessThanOrEqual">
      <formula>0</formula>
    </cfRule>
  </conditionalFormatting>
  <pageMargins left="0.7" right="0.7" top="0.75" bottom="0.75" header="0.3" footer="0.3"/>
  <pageSetup paperSize="9" scale="15" orientation="portrait"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73DA8-3365-4104-8717-B7F02A36DD58}">
  <sheetPr codeName="Sheet12">
    <tabColor theme="9" tint="0.59999389629810485"/>
  </sheetPr>
  <dimension ref="B2:CJ222"/>
  <sheetViews>
    <sheetView showGridLines="0" view="pageBreakPreview" zoomScale="85" zoomScaleNormal="80" zoomScaleSheetLayoutView="85" workbookViewId="0"/>
  </sheetViews>
  <sheetFormatPr defaultColWidth="9.140625" defaultRowHeight="15"/>
  <cols>
    <col min="2" max="2" width="19.5703125" customWidth="1"/>
    <col min="3" max="3" width="2.140625" customWidth="1"/>
    <col min="4" max="4" width="42.28515625" customWidth="1"/>
    <col min="5" max="6" width="25.85546875" customWidth="1"/>
    <col min="7" max="7" width="1.42578125" customWidth="1"/>
    <col min="8" max="8" width="17.140625" style="1430" customWidth="1"/>
    <col min="9" max="9" width="20.140625" bestFit="1" customWidth="1"/>
    <col min="10" max="10" width="21.140625" bestFit="1" customWidth="1"/>
    <col min="11" max="11" width="20.140625" bestFit="1" customWidth="1"/>
    <col min="12" max="12" width="25.5703125" style="1430" customWidth="1"/>
    <col min="13" max="13" width="3.42578125" customWidth="1"/>
    <col min="14" max="14" width="24.28515625" style="1430" customWidth="1"/>
    <col min="15" max="16" width="24.28515625" customWidth="1"/>
    <col min="17" max="17" width="3" customWidth="1"/>
    <col min="18" max="18" width="24.140625" customWidth="1"/>
    <col min="19" max="20" width="19.42578125" customWidth="1"/>
    <col min="21" max="21" width="3" customWidth="1"/>
    <col min="22" max="24" width="25.5703125" customWidth="1"/>
    <col min="25" max="26" width="27.85546875" bestFit="1" customWidth="1"/>
    <col min="27" max="27" width="5.7109375" customWidth="1"/>
    <col min="28" max="30" width="17.7109375" customWidth="1"/>
    <col min="31" max="35" width="18.42578125" customWidth="1"/>
    <col min="36" max="36" width="2.85546875" customWidth="1"/>
    <col min="37" max="39" width="28.85546875" customWidth="1"/>
    <col min="40" max="40" width="1.7109375" customWidth="1"/>
    <col min="41" max="43" width="17.7109375" customWidth="1"/>
    <col min="44" max="44" width="18.42578125" customWidth="1"/>
    <col min="45" max="49" width="23.28515625" customWidth="1"/>
    <col min="52" max="59" width="23.42578125" customWidth="1"/>
    <col min="80" max="80" width="17" bestFit="1" customWidth="1"/>
    <col min="81" max="81" width="5.5703125" bestFit="1" customWidth="1"/>
    <col min="82" max="82" width="12" bestFit="1" customWidth="1"/>
    <col min="83" max="83" width="23.85546875" bestFit="1" customWidth="1"/>
    <col min="84" max="84" width="37.42578125" bestFit="1" customWidth="1"/>
    <col min="85" max="85" width="24.7109375" bestFit="1" customWidth="1"/>
    <col min="86" max="86" width="13.5703125" bestFit="1" customWidth="1"/>
    <col min="87" max="87" width="14.140625" bestFit="1" customWidth="1"/>
  </cols>
  <sheetData>
    <row r="2" spans="2:44" s="280" customFormat="1" ht="6.75" customHeight="1">
      <c r="H2" s="1440"/>
      <c r="L2" s="1440"/>
      <c r="N2" s="1440"/>
    </row>
    <row r="3" spans="2:44" s="280" customFormat="1" ht="11.25" customHeight="1">
      <c r="H3" s="1440"/>
      <c r="L3" s="1440"/>
      <c r="N3" s="1440"/>
    </row>
    <row r="4" spans="2:44" s="280" customFormat="1" ht="11.25" customHeight="1">
      <c r="H4" s="1440"/>
      <c r="L4" s="1440"/>
      <c r="N4" s="1440"/>
    </row>
    <row r="5" spans="2:44" s="280" customFormat="1" ht="11.25" customHeight="1">
      <c r="H5" s="1440"/>
      <c r="L5" s="1440"/>
      <c r="N5" s="1440"/>
      <c r="V5" s="1213" t="s">
        <v>99</v>
      </c>
      <c r="W5" s="1213">
        <f>'00 - Cover'!F17</f>
        <v>46265</v>
      </c>
    </row>
    <row r="6" spans="2:44" s="280" customFormat="1" ht="11.25" customHeight="1">
      <c r="H6" s="1440"/>
      <c r="L6" s="1440"/>
      <c r="N6" s="1440"/>
      <c r="V6" s="1213" t="s">
        <v>4</v>
      </c>
      <c r="W6" s="1213">
        <f>'00 - Cover'!F20</f>
        <v>46293</v>
      </c>
    </row>
    <row r="7" spans="2:44" s="280" customFormat="1" ht="11.25" customHeight="1">
      <c r="H7" s="1440"/>
      <c r="L7" s="1440"/>
      <c r="N7" s="1440"/>
      <c r="V7" s="1213" t="s">
        <v>5</v>
      </c>
      <c r="W7" s="1213">
        <f>'00 - Cover'!F23</f>
        <v>45588</v>
      </c>
    </row>
    <row r="8" spans="2:44" s="280" customFormat="1" ht="11.25" customHeight="1">
      <c r="H8" s="1440"/>
      <c r="L8" s="1440"/>
      <c r="N8" s="1440"/>
    </row>
    <row r="9" spans="2:44" s="280" customFormat="1" ht="11.25" customHeight="1">
      <c r="H9" s="1440"/>
      <c r="L9" s="1440"/>
      <c r="N9" s="1440"/>
    </row>
    <row r="10" spans="2:44" s="280" customFormat="1" ht="14.25" customHeight="1">
      <c r="H10" s="1440"/>
      <c r="L10" s="1440"/>
      <c r="N10" s="1440"/>
      <c r="AM10" s="291"/>
    </row>
    <row r="11" spans="2:44" s="280" customFormat="1" ht="15.75">
      <c r="B11" s="1967" t="s">
        <v>2006</v>
      </c>
      <c r="C11" s="1968"/>
      <c r="D11" s="1968"/>
      <c r="E11" s="1968"/>
      <c r="F11" s="1968"/>
      <c r="G11" s="1968"/>
      <c r="H11" s="1968"/>
      <c r="I11" s="1968"/>
      <c r="J11" s="1968"/>
      <c r="K11" s="1968"/>
      <c r="L11" s="1968"/>
      <c r="M11" s="1968"/>
      <c r="N11" s="1968"/>
      <c r="O11" s="1968"/>
      <c r="P11" s="1968"/>
      <c r="Q11" s="1968"/>
      <c r="R11" s="1968"/>
      <c r="S11" s="1968"/>
      <c r="T11" s="1968"/>
      <c r="U11" s="1968"/>
      <c r="V11" s="1968"/>
      <c r="W11" s="1968"/>
    </row>
    <row r="12" spans="2:44" s="280" customFormat="1" ht="12.75">
      <c r="H12" s="1440"/>
      <c r="L12" s="1440"/>
      <c r="N12" s="1440"/>
      <c r="O12" s="291"/>
      <c r="Y12" s="291"/>
      <c r="AM12" s="291"/>
    </row>
    <row r="13" spans="2:44" s="280" customFormat="1" ht="21" customHeight="1">
      <c r="D13" s="281"/>
      <c r="H13" s="1441"/>
      <c r="I13" s="281"/>
      <c r="J13" s="1383"/>
      <c r="K13" s="281"/>
      <c r="L13" s="1441"/>
      <c r="M13" s="281"/>
      <c r="N13" s="1440"/>
    </row>
    <row r="14" spans="2:44" ht="19.5" customHeight="1">
      <c r="B14" s="1985" t="s">
        <v>5</v>
      </c>
      <c r="C14" s="1378"/>
      <c r="D14" s="1984" t="s">
        <v>1050</v>
      </c>
      <c r="E14" s="1984"/>
      <c r="F14" s="1984"/>
      <c r="H14" s="1984" t="s">
        <v>247</v>
      </c>
      <c r="I14" s="1984"/>
      <c r="J14" s="1984"/>
      <c r="K14" s="1984"/>
      <c r="L14" s="1984"/>
      <c r="N14" s="1984" t="s">
        <v>244</v>
      </c>
      <c r="O14" s="1984"/>
      <c r="P14" s="1984"/>
      <c r="R14" s="1988" t="s">
        <v>1051</v>
      </c>
      <c r="S14" s="1988"/>
      <c r="T14" s="1988"/>
      <c r="V14" s="1984" t="s">
        <v>410</v>
      </c>
      <c r="W14" s="1984"/>
      <c r="X14" s="1984"/>
      <c r="Y14" s="1984"/>
      <c r="Z14" s="1820"/>
      <c r="AB14" s="1993" t="s">
        <v>1094</v>
      </c>
      <c r="AC14" s="1993"/>
      <c r="AD14" s="1993"/>
      <c r="AE14" s="1993"/>
      <c r="AF14" s="1993"/>
      <c r="AG14" s="1993"/>
      <c r="AH14" s="1993"/>
      <c r="AI14" s="1993"/>
      <c r="AK14" s="1984" t="s">
        <v>412</v>
      </c>
      <c r="AL14" s="1984"/>
      <c r="AM14" s="1984"/>
      <c r="AO14" s="1989" t="s">
        <v>1100</v>
      </c>
      <c r="AP14" s="1989"/>
      <c r="AQ14" s="1989"/>
      <c r="AR14" s="1989"/>
    </row>
    <row r="15" spans="2:44">
      <c r="B15" s="1986"/>
      <c r="C15" s="1378"/>
      <c r="D15" s="1375" t="s">
        <v>335</v>
      </c>
      <c r="E15" s="1375" t="s">
        <v>337</v>
      </c>
      <c r="F15" s="1375" t="s">
        <v>1049</v>
      </c>
      <c r="H15" s="1442" t="s">
        <v>335</v>
      </c>
      <c r="I15" s="1379" t="s">
        <v>337</v>
      </c>
      <c r="J15" s="1379" t="s">
        <v>339</v>
      </c>
      <c r="K15" s="1379" t="s">
        <v>340</v>
      </c>
      <c r="L15" s="1442" t="s">
        <v>1092</v>
      </c>
      <c r="N15" s="1442" t="s">
        <v>335</v>
      </c>
      <c r="O15" s="1379" t="s">
        <v>337</v>
      </c>
      <c r="P15" s="1380" t="s">
        <v>1162</v>
      </c>
      <c r="R15" s="1379" t="s">
        <v>335</v>
      </c>
      <c r="S15" s="1379" t="s">
        <v>337</v>
      </c>
      <c r="T15" s="1380" t="s">
        <v>1088</v>
      </c>
      <c r="V15" s="1375" t="s">
        <v>335</v>
      </c>
      <c r="W15" s="1375" t="s">
        <v>337</v>
      </c>
      <c r="X15" s="1385" t="s">
        <v>339</v>
      </c>
      <c r="Y15" s="1385" t="s">
        <v>2055</v>
      </c>
      <c r="Z15" s="1385" t="s">
        <v>2055</v>
      </c>
      <c r="AB15" s="1990" t="s">
        <v>2056</v>
      </c>
      <c r="AC15" s="1991"/>
      <c r="AD15" s="1991"/>
      <c r="AE15" s="1992"/>
      <c r="AF15" s="1990" t="s">
        <v>2057</v>
      </c>
      <c r="AG15" s="1991"/>
      <c r="AH15" s="1991"/>
      <c r="AI15" s="1992"/>
      <c r="AK15" s="1385" t="s">
        <v>335</v>
      </c>
      <c r="AL15" s="1385" t="s">
        <v>337</v>
      </c>
      <c r="AM15" s="1385" t="s">
        <v>2058</v>
      </c>
      <c r="AO15" s="1375"/>
      <c r="AP15" s="1385"/>
      <c r="AQ15" s="1385"/>
      <c r="AR15" s="1385"/>
    </row>
    <row r="16" spans="2:44" ht="100.5" customHeight="1">
      <c r="B16" s="1987"/>
      <c r="C16" s="1378"/>
      <c r="D16" s="1376" t="s">
        <v>1086</v>
      </c>
      <c r="E16" s="1376" t="s">
        <v>1087</v>
      </c>
      <c r="F16" s="1377" t="s">
        <v>1050</v>
      </c>
      <c r="H16" s="1443">
        <v>1</v>
      </c>
      <c r="I16" s="1381" t="s">
        <v>1089</v>
      </c>
      <c r="J16" s="1381" t="s">
        <v>1090</v>
      </c>
      <c r="K16" s="1381" t="s">
        <v>1091</v>
      </c>
      <c r="L16" s="1444" t="s">
        <v>247</v>
      </c>
      <c r="N16" s="1444" t="s">
        <v>1056</v>
      </c>
      <c r="O16" s="1381" t="s">
        <v>1055</v>
      </c>
      <c r="P16" s="1382" t="s">
        <v>244</v>
      </c>
      <c r="R16" s="1381" t="s">
        <v>1055</v>
      </c>
      <c r="S16" s="1381" t="s">
        <v>244</v>
      </c>
      <c r="T16" s="1382" t="s">
        <v>1051</v>
      </c>
      <c r="V16" s="1376" t="s">
        <v>1050</v>
      </c>
      <c r="W16" s="1376" t="s">
        <v>1054</v>
      </c>
      <c r="X16" s="1377" t="s">
        <v>1051</v>
      </c>
      <c r="Y16" s="1377" t="s">
        <v>410</v>
      </c>
      <c r="Z16" s="1377" t="s">
        <v>2054</v>
      </c>
      <c r="AB16" s="1376" t="s">
        <v>1052</v>
      </c>
      <c r="AC16" s="1377" t="s">
        <v>1096</v>
      </c>
      <c r="AD16" s="1377" t="s">
        <v>1097</v>
      </c>
      <c r="AE16" s="1377" t="s">
        <v>1053</v>
      </c>
      <c r="AF16" s="1376" t="s">
        <v>1052</v>
      </c>
      <c r="AG16" s="1377" t="s">
        <v>1096</v>
      </c>
      <c r="AH16" s="1377" t="s">
        <v>1097</v>
      </c>
      <c r="AI16" s="1377" t="s">
        <v>1053</v>
      </c>
      <c r="AK16" s="1377" t="s">
        <v>1093</v>
      </c>
      <c r="AL16" s="1377" t="s">
        <v>1095</v>
      </c>
      <c r="AM16" s="1377" t="s">
        <v>412</v>
      </c>
      <c r="AO16" s="1376" t="s">
        <v>1052</v>
      </c>
      <c r="AP16" s="1377" t="s">
        <v>1098</v>
      </c>
      <c r="AQ16" s="1377" t="s">
        <v>1099</v>
      </c>
      <c r="AR16" s="1377" t="s">
        <v>1053</v>
      </c>
    </row>
    <row r="17" spans="2:88">
      <c r="B17" s="1432">
        <f>'00 - Cover'!F20</f>
        <v>46293</v>
      </c>
      <c r="C17" s="301"/>
      <c r="D17" s="1656">
        <f>+'11 - Notes Follow-up'!D25+'11 - Notes Follow-up'!T25+'11 - Notes Follow-up'!L25</f>
        <v>10627881858.16</v>
      </c>
      <c r="E17" s="1657">
        <f>'02 - Monthly Asset Follow up'!P17</f>
        <v>10542450016.959999</v>
      </c>
      <c r="F17" s="1658">
        <f>D17-E17</f>
        <v>85431841.200000763</v>
      </c>
      <c r="G17" s="1659"/>
      <c r="H17" s="1660">
        <v>1</v>
      </c>
      <c r="I17" s="1657">
        <f>'11 - Notes Follow-up'!G25+'11 - Notes Follow-up'!O25</f>
        <v>10015328293.6</v>
      </c>
      <c r="J17" s="1657">
        <f>AE18+AI18</f>
        <v>805.8430008739233</v>
      </c>
      <c r="K17" s="1657">
        <f>E17</f>
        <v>10542450016.959999</v>
      </c>
      <c r="L17" s="1661">
        <f>ROUNDUP(H17-((I17+J17)/K17),4)</f>
        <v>0.05</v>
      </c>
      <c r="M17" s="1349"/>
      <c r="N17" s="1662">
        <v>0.05</v>
      </c>
      <c r="O17" s="1663">
        <f>E17</f>
        <v>10542450016.959999</v>
      </c>
      <c r="P17" s="1664">
        <f>O17*N17</f>
        <v>527122500.84799999</v>
      </c>
      <c r="Q17" s="1659"/>
      <c r="R17" s="1665">
        <f>E17</f>
        <v>10542450016.959999</v>
      </c>
      <c r="S17" s="1663">
        <f>P17</f>
        <v>527122500.84799999</v>
      </c>
      <c r="T17" s="1664">
        <f>MAX(R17-S17,0)</f>
        <v>10015327516.112</v>
      </c>
      <c r="U17" s="1659"/>
      <c r="V17" s="1665">
        <f>F17</f>
        <v>85431841.200000763</v>
      </c>
      <c r="W17" s="1663">
        <f>'11 - Notes Follow-up'!D25+'11 - Notes Follow-up'!L25</f>
        <v>10096487784.4</v>
      </c>
      <c r="X17" s="1663">
        <f>P17</f>
        <v>527122500.84799999</v>
      </c>
      <c r="Y17" s="1663">
        <f>MIN(V17*'11 - Notes Follow-up'!$E$19,MAX(W17-T17,0)*'11 - Notes Follow-up'!$E$19)</f>
        <v>51486372.873367138</v>
      </c>
      <c r="Z17" s="1664">
        <f>MIN(V17*'11 - Notes Follow-up'!$M$19,MAX(W17-T17,0)*'11 - Notes Follow-up'!$M$19)</f>
        <v>29673895.414632965</v>
      </c>
      <c r="AA17" s="1666"/>
      <c r="AB17" s="1665">
        <f>'11 - Notes Follow-up'!H26</f>
        <v>77732</v>
      </c>
      <c r="AC17" s="1663">
        <f>ROUNDDOWN(Y17/AB17,2)</f>
        <v>662.35</v>
      </c>
      <c r="AD17" s="1663">
        <f>AC17*AB17</f>
        <v>51485790.200000003</v>
      </c>
      <c r="AE17" s="1664">
        <f>Y17-AD17</f>
        <v>582.67336713522673</v>
      </c>
      <c r="AF17" s="1665">
        <f>+'11 - Notes Follow-up'!P25</f>
        <v>40340</v>
      </c>
      <c r="AG17" s="1663">
        <f>ROUNDDOWN(Z17/AF17,2)</f>
        <v>735.59</v>
      </c>
      <c r="AH17" s="1663">
        <f>AG17*AF17</f>
        <v>29673700.600000001</v>
      </c>
      <c r="AI17" s="1664">
        <f>Z17-AH17</f>
        <v>194.81463296338916</v>
      </c>
      <c r="AJ17" s="1666"/>
      <c r="AK17" s="1656">
        <f>F17</f>
        <v>85431841.200000763</v>
      </c>
      <c r="AL17" s="1657">
        <f>AD17+AH17</f>
        <v>81159490.800000012</v>
      </c>
      <c r="AM17" s="1657">
        <f>+AK17-AL17-AE17-AI17</f>
        <v>4271572.9120006524</v>
      </c>
      <c r="AN17" s="1666"/>
      <c r="AO17" s="1667">
        <f>'11 - Notes Follow-up'!X26</f>
        <v>5808</v>
      </c>
      <c r="AP17" s="1668">
        <f>ROUNDDOWN(AM17/AO17,2)</f>
        <v>735.46</v>
      </c>
      <c r="AQ17" s="1668">
        <f>AP17*AO17</f>
        <v>4271551.6800000006</v>
      </c>
      <c r="AR17" s="1849">
        <f>AM17-AQ17</f>
        <v>21.23200065176934</v>
      </c>
      <c r="BH17" s="1214"/>
      <c r="BI17" s="1214"/>
      <c r="BJ17" s="1214"/>
      <c r="BK17" s="1214"/>
      <c r="BY17" s="1214"/>
      <c r="CA17" s="1348"/>
      <c r="CJ17" s="1214"/>
    </row>
    <row r="18" spans="2:88" s="1259" customFormat="1">
      <c r="B18" s="1653">
        <f>IF('Historical DATA'!B4="","",'Historical DATA'!B4)</f>
        <v>46261</v>
      </c>
      <c r="C18" s="304"/>
      <c r="D18" s="1437">
        <f>IF('Historical DATA'!AO4="","",'Historical DATA'!AO4)</f>
        <v>10731410142.76</v>
      </c>
      <c r="E18" s="1431">
        <f>IF('Historical DATA'!AP4="","",'Historical DATA'!AP4)</f>
        <v>10627881030.059999</v>
      </c>
      <c r="F18" s="1433">
        <f>IF('Historical DATA'!AQ4="","",'Historical DATA'!AQ4)</f>
        <v>103529112.70000076</v>
      </c>
      <c r="H18" s="1447">
        <f>IF('Historical DATA'!AR4="","",'Historical DATA'!AR4)</f>
        <v>1</v>
      </c>
      <c r="I18" s="1431">
        <f>IF('Historical DATA'!AS4="","",'Historical DATA'!AS4)</f>
        <v>10096487784.4</v>
      </c>
      <c r="J18" s="1431">
        <f>IF('Historical DATA'!AT4="","",'Historical DATA'!AT4)</f>
        <v>389.50049973651767</v>
      </c>
      <c r="K18" s="1431">
        <f>IF('Historical DATA'!AU4="","",'Historical DATA'!AU4)</f>
        <v>10627881030.059999</v>
      </c>
      <c r="L18" s="1450">
        <f>IF('Historical DATA'!AV4="","",'Historical DATA'!AV4)</f>
        <v>0.05</v>
      </c>
      <c r="M18" s="1654"/>
      <c r="N18" s="1445">
        <f>IF('Historical DATA'!AW4="","",'Historical DATA'!AW4)</f>
        <v>0.05</v>
      </c>
      <c r="O18" s="1436">
        <f>IF('Historical DATA'!AX4="","",'Historical DATA'!AX4)</f>
        <v>10627881030.059999</v>
      </c>
      <c r="P18" s="1435">
        <f>IF('Historical DATA'!AY4="","",'Historical DATA'!AY4)</f>
        <v>531394051.50300002</v>
      </c>
      <c r="R18" s="1434">
        <f>IF('Historical DATA'!AZ4="","",'Historical DATA'!AZ4)</f>
        <v>10627881030.059999</v>
      </c>
      <c r="S18" s="1436">
        <f>IF('Historical DATA'!BA4="","",'Historical DATA'!BA4)</f>
        <v>531394051.50300002</v>
      </c>
      <c r="T18" s="1435">
        <f>IF('Historical DATA'!BB4="","",'Historical DATA'!BB4)</f>
        <v>10096486978.556999</v>
      </c>
      <c r="V18" s="1434">
        <f>IF('Historical DATA'!BC4="","",'Historical DATA'!BC4)</f>
        <v>103529112.70000076</v>
      </c>
      <c r="W18" s="1436">
        <f>IF('Historical DATA'!BD4="","",'Historical DATA'!BD4)</f>
        <v>10194839630.92</v>
      </c>
      <c r="X18" s="1436">
        <f>IF('Historical DATA'!BE4="","",'Historical DATA'!BE4)</f>
        <v>531394051.50300002</v>
      </c>
      <c r="Y18" s="1435">
        <f>IF('Historical DATA'!BF4="","",'Historical DATA'!BF4)</f>
        <v>62392861.101662375</v>
      </c>
      <c r="Z18" s="1435">
        <f>IF('Historical DATA'!BG4="","",'Historical DATA'!BG4)</f>
        <v>35959791.261338495</v>
      </c>
      <c r="AA18" s="1416"/>
      <c r="AB18" s="1434">
        <f>IF('Historical DATA'!BH4="","",'Historical DATA'!BH4)</f>
        <v>77732</v>
      </c>
      <c r="AC18" s="1436">
        <f>IF('Historical DATA'!BI4="","",'Historical DATA'!BI4)</f>
        <v>802.66</v>
      </c>
      <c r="AD18" s="1436">
        <f>IF('Historical DATA'!BJ4="","",'Historical DATA'!BJ4)</f>
        <v>62392367.119999997</v>
      </c>
      <c r="AE18" s="1435">
        <f>IF('Historical DATA'!BK4="","",'Historical DATA'!BK4)</f>
        <v>493.98166237771511</v>
      </c>
      <c r="AF18" s="1435">
        <f>IF('Historical DATA'!BL4="","",'Historical DATA'!BL4)</f>
        <v>40340</v>
      </c>
      <c r="AG18" s="1435">
        <f>IF('Historical DATA'!BM4="","",'Historical DATA'!BM4)</f>
        <v>891.41</v>
      </c>
      <c r="AH18" s="1435">
        <f>IF('Historical DATA'!BN4="","",'Historical DATA'!BN4)</f>
        <v>35959479.399999999</v>
      </c>
      <c r="AI18" s="1435">
        <f>IF('Historical DATA'!BO4="","",'Historical DATA'!BO4)</f>
        <v>311.86133849620819</v>
      </c>
      <c r="AJ18" s="1416"/>
      <c r="AK18" s="1437">
        <f>IF('Historical DATA'!BP4="","",'Historical DATA'!BP4)</f>
        <v>103529112.70000076</v>
      </c>
      <c r="AL18" s="1431">
        <f>IF('Historical DATA'!BQ4="","",'Historical DATA'!BQ4)</f>
        <v>98351846.519999996</v>
      </c>
      <c r="AM18" s="1433">
        <f>IF('Historical DATA'!BR4="","",'Historical DATA'!BR4)</f>
        <v>5176460.3369998932</v>
      </c>
      <c r="AN18" s="1416"/>
      <c r="AO18" s="1448">
        <f>IF('Historical DATA'!BS4="","",'Historical DATA'!BS4)</f>
        <v>5808</v>
      </c>
      <c r="AP18" s="1438">
        <f>IF('Historical DATA'!BT4="","",'Historical DATA'!BT4)</f>
        <v>891.26</v>
      </c>
      <c r="AQ18" s="1438">
        <f>IF('Historical DATA'!BU4="","",'Historical DATA'!BU4)</f>
        <v>5176438.08</v>
      </c>
      <c r="AR18" s="1439">
        <f>IF('Historical DATA'!BV4="","",'Historical DATA'!BV4)</f>
        <v>22.256999893113971</v>
      </c>
      <c r="BH18" s="1416"/>
      <c r="BI18" s="1416"/>
      <c r="BJ18" s="1416"/>
      <c r="BK18" s="1416"/>
      <c r="BY18" s="1416"/>
      <c r="CA18" s="1655"/>
      <c r="CJ18" s="1416"/>
    </row>
    <row r="19" spans="2:88" ht="13.5" customHeight="1">
      <c r="B19" s="1653">
        <f>IF('Historical DATA'!B5="","",'Historical DATA'!B5)</f>
        <v>46230</v>
      </c>
      <c r="C19" s="304"/>
      <c r="D19" s="1437">
        <f>IF('Historical DATA'!AO5="","",'Historical DATA'!AO5)</f>
        <v>10826314834.92</v>
      </c>
      <c r="E19" s="1431">
        <f>IF('Historical DATA'!AP5="","",'Historical DATA'!AP5)</f>
        <v>10731409727.809999</v>
      </c>
      <c r="F19" s="1433">
        <f>IF('Historical DATA'!AQ5="","",'Historical DATA'!AQ5)</f>
        <v>94905107.11000061</v>
      </c>
      <c r="G19" s="1259"/>
      <c r="H19" s="1447">
        <f>IF('Historical DATA'!AR5="","",'Historical DATA'!AR5)</f>
        <v>1</v>
      </c>
      <c r="I19" s="1431">
        <f>IF('Historical DATA'!AS5="","",'Historical DATA'!AS5)</f>
        <v>10194839630.92</v>
      </c>
      <c r="J19" s="1431">
        <f>IF('Historical DATA'!AT5="","",'Historical DATA'!AT5)</f>
        <v>584.653500366956</v>
      </c>
      <c r="K19" s="1431">
        <f>IF('Historical DATA'!AU5="","",'Historical DATA'!AU5)</f>
        <v>10731409727.809999</v>
      </c>
      <c r="L19" s="1450">
        <f>IF('Historical DATA'!AV5="","",'Historical DATA'!AV5)</f>
        <v>0.05</v>
      </c>
      <c r="M19" s="1446"/>
      <c r="N19" s="1445">
        <f>IF('Historical DATA'!AW5="","",'Historical DATA'!AW5)</f>
        <v>0.05</v>
      </c>
      <c r="O19" s="1436">
        <f>IF('Historical DATA'!AX5="","",'Historical DATA'!AX5)</f>
        <v>10731409727.809999</v>
      </c>
      <c r="P19" s="1435">
        <f>IF('Historical DATA'!AY5="","",'Historical DATA'!AY5)</f>
        <v>536570486.39050001</v>
      </c>
      <c r="Q19" s="1259"/>
      <c r="R19" s="1434">
        <f>IF('Historical DATA'!AZ5="","",'Historical DATA'!AZ5)</f>
        <v>10731409727.809999</v>
      </c>
      <c r="S19" s="1436">
        <f>IF('Historical DATA'!BA5="","",'Historical DATA'!BA5)</f>
        <v>536570486.39050001</v>
      </c>
      <c r="T19" s="1435">
        <f>IF('Historical DATA'!BB5="","",'Historical DATA'!BB5)</f>
        <v>10194839241.4195</v>
      </c>
      <c r="U19" s="1259"/>
      <c r="V19" s="1434">
        <f>IF('Historical DATA'!BC5="","",'Historical DATA'!BC5)</f>
        <v>94905107.11000061</v>
      </c>
      <c r="W19" s="1436">
        <f>IF('Historical DATA'!BD5="","",'Historical DATA'!BD5)</f>
        <v>10284999070.92</v>
      </c>
      <c r="X19" s="1436">
        <f>IF('Historical DATA'!BE5="","",'Historical DATA'!BE5)</f>
        <v>536570486.39050001</v>
      </c>
      <c r="Y19" s="1435">
        <f>IF('Historical DATA'!BF5="","",'Historical DATA'!BF5)</f>
        <v>57195505.539037473</v>
      </c>
      <c r="Z19" s="1435">
        <f>IF('Historical DATA'!BG5="","",'Historical DATA'!BG5)</f>
        <v>32964323.961462256</v>
      </c>
      <c r="AA19" s="1416"/>
      <c r="AB19" s="1434">
        <f>IF('Historical DATA'!BH5="","",'Historical DATA'!BH5)</f>
        <v>77732</v>
      </c>
      <c r="AC19" s="1436">
        <f>IF('Historical DATA'!BI5="","",'Historical DATA'!BI5)</f>
        <v>735.8</v>
      </c>
      <c r="AD19" s="1436">
        <f>IF('Historical DATA'!BJ5="","",'Historical DATA'!BJ5)</f>
        <v>57195205.599999994</v>
      </c>
      <c r="AE19" s="1435">
        <f>IF('Historical DATA'!BK5="","",'Historical DATA'!BK5)</f>
        <v>299.93903747946024</v>
      </c>
      <c r="AF19" s="1435">
        <f>IF('Historical DATA'!BL5="","",'Historical DATA'!BL5)</f>
        <v>40340</v>
      </c>
      <c r="AG19" s="1435">
        <f>IF('Historical DATA'!BM5="","",'Historical DATA'!BM5)</f>
        <v>817.16</v>
      </c>
      <c r="AH19" s="1435">
        <f>IF('Historical DATA'!BN5="","",'Historical DATA'!BN5)</f>
        <v>32964234.399999999</v>
      </c>
      <c r="AI19" s="1435">
        <f>IF('Historical DATA'!BO5="","",'Historical DATA'!BO5)</f>
        <v>89.561462257057428</v>
      </c>
      <c r="AJ19" s="1416"/>
      <c r="AK19" s="1437">
        <f>IF('Historical DATA'!BP5="","",'Historical DATA'!BP5)</f>
        <v>94905107.11000061</v>
      </c>
      <c r="AL19" s="1431">
        <f>IF('Historical DATA'!BQ5="","",'Historical DATA'!BQ5)</f>
        <v>90159440</v>
      </c>
      <c r="AM19" s="1433">
        <f>IF('Historical DATA'!BR5="","",'Historical DATA'!BR5)</f>
        <v>4745277.6095008738</v>
      </c>
      <c r="AN19" s="1416"/>
      <c r="AO19" s="1448">
        <f>IF('Historical DATA'!BS5="","",'Historical DATA'!BS5)</f>
        <v>5808</v>
      </c>
      <c r="AP19" s="1438">
        <f>IF('Historical DATA'!BT5="","",'Historical DATA'!BT5)</f>
        <v>817.02</v>
      </c>
      <c r="AQ19" s="1438">
        <f>IF('Historical DATA'!BU5="","",'Historical DATA'!BU5)</f>
        <v>4745252.16</v>
      </c>
      <c r="AR19" s="1439">
        <f>IF('Historical DATA'!BV5="","",'Historical DATA'!BV5)</f>
        <v>25.449500873684883</v>
      </c>
      <c r="AS19" s="1214"/>
      <c r="AX19" s="1214"/>
      <c r="AY19" s="1214"/>
      <c r="BA19" s="1349"/>
      <c r="BH19" s="1214"/>
      <c r="BI19" s="1214"/>
      <c r="BJ19" s="1214"/>
      <c r="BK19" s="1214"/>
      <c r="BY19" s="1214"/>
      <c r="CA19" s="1349"/>
      <c r="CJ19" s="1214"/>
    </row>
    <row r="20" spans="2:88" ht="13.5" customHeight="1">
      <c r="B20" s="1653">
        <f>IF('Historical DATA'!B6="","",'Historical DATA'!B6)</f>
        <v>46202</v>
      </c>
      <c r="C20" s="304"/>
      <c r="D20" s="1437">
        <f>IF('Historical DATA'!AO6="","",'Historical DATA'!AO6)</f>
        <v>10910642862.800001</v>
      </c>
      <c r="E20" s="1431">
        <f>IF('Historical DATA'!AP6="","",'Historical DATA'!AP6)</f>
        <v>10826314196.07</v>
      </c>
      <c r="F20" s="1433">
        <f>IF('Historical DATA'!AQ6="","",'Historical DATA'!AQ6)</f>
        <v>84328666.73000145</v>
      </c>
      <c r="G20" s="1259"/>
      <c r="H20" s="1447">
        <f>IF('Historical DATA'!AR6="","",'Historical DATA'!AR6)</f>
        <v>1</v>
      </c>
      <c r="I20" s="1431">
        <f>IF('Historical DATA'!AS6="","",'Historical DATA'!AS6)</f>
        <v>10284999070.92</v>
      </c>
      <c r="J20" s="1431">
        <f>IF('Historical DATA'!AT6="","",'Historical DATA'!AT6)</f>
        <v>483.12450263649225</v>
      </c>
      <c r="K20" s="1431">
        <f>IF('Historical DATA'!AU6="","",'Historical DATA'!AU6)</f>
        <v>10826314196.07</v>
      </c>
      <c r="L20" s="1450">
        <f>IF('Historical DATA'!AV6="","",'Historical DATA'!AV6)</f>
        <v>0.05</v>
      </c>
      <c r="M20" s="1446"/>
      <c r="N20" s="1445">
        <f>IF('Historical DATA'!AW6="","",'Historical DATA'!AW6)</f>
        <v>0.05</v>
      </c>
      <c r="O20" s="1436">
        <f>IF('Historical DATA'!AX6="","",'Historical DATA'!AX6)</f>
        <v>10826314196.07</v>
      </c>
      <c r="P20" s="1435">
        <f>IF('Historical DATA'!AY6="","",'Historical DATA'!AY6)</f>
        <v>541315709.80350006</v>
      </c>
      <c r="Q20" s="1259"/>
      <c r="R20" s="1434">
        <f>IF('Historical DATA'!AZ6="","",'Historical DATA'!AZ6)</f>
        <v>10826314196.07</v>
      </c>
      <c r="S20" s="1436">
        <f>IF('Historical DATA'!BA6="","",'Historical DATA'!BA6)</f>
        <v>541315709.80350006</v>
      </c>
      <c r="T20" s="1435">
        <f>IF('Historical DATA'!BB6="","",'Historical DATA'!BB6)</f>
        <v>10284998486.2665</v>
      </c>
      <c r="U20" s="1259"/>
      <c r="V20" s="1434">
        <f>IF('Historical DATA'!BC6="","",'Historical DATA'!BC6)</f>
        <v>84328666.73000145</v>
      </c>
      <c r="W20" s="1436">
        <f>IF('Historical DATA'!BD6="","",'Historical DATA'!BD6)</f>
        <v>10365110723.120001</v>
      </c>
      <c r="X20" s="1436">
        <f>IF('Historical DATA'!BE6="","",'Historical DATA'!BE6)</f>
        <v>541315709.80350006</v>
      </c>
      <c r="Y20" s="1435">
        <f>IF('Historical DATA'!BF6="","",'Historical DATA'!BF6)</f>
        <v>50821523.646857128</v>
      </c>
      <c r="Z20" s="1435">
        <f>IF('Historical DATA'!BG6="","",'Historical DATA'!BG6)</f>
        <v>29290713.206643235</v>
      </c>
      <c r="AA20" s="1416"/>
      <c r="AB20" s="1434">
        <f>IF('Historical DATA'!BH6="","",'Historical DATA'!BH6)</f>
        <v>77732</v>
      </c>
      <c r="AC20" s="1436">
        <f>IF('Historical DATA'!BI6="","",'Historical DATA'!BI6)</f>
        <v>653.79999999999995</v>
      </c>
      <c r="AD20" s="1436">
        <f>IF('Historical DATA'!BJ6="","",'Historical DATA'!BJ6)</f>
        <v>50821181.599999994</v>
      </c>
      <c r="AE20" s="1435">
        <f>IF('Historical DATA'!BK6="","",'Historical DATA'!BK6)</f>
        <v>342.04685713350773</v>
      </c>
      <c r="AF20" s="1435">
        <f>IF('Historical DATA'!BL6="","",'Historical DATA'!BL6)</f>
        <v>40340</v>
      </c>
      <c r="AG20" s="1435">
        <f>IF('Historical DATA'!BM6="","",'Historical DATA'!BM6)</f>
        <v>726.09</v>
      </c>
      <c r="AH20" s="1435">
        <f>IF('Historical DATA'!BN6="","",'Historical DATA'!BN6)</f>
        <v>29290470.600000001</v>
      </c>
      <c r="AI20" s="1435">
        <f>IF('Historical DATA'!BO6="","",'Historical DATA'!BO6)</f>
        <v>242.60664323344827</v>
      </c>
      <c r="AJ20" s="1416"/>
      <c r="AK20" s="1437">
        <f>IF('Historical DATA'!BP6="","",'Historical DATA'!BP6)</f>
        <v>84328666.73000145</v>
      </c>
      <c r="AL20" s="1431">
        <f>IF('Historical DATA'!BQ6="","",'Historical DATA'!BQ6)</f>
        <v>80111652.199999988</v>
      </c>
      <c r="AM20" s="1433">
        <f>IF('Historical DATA'!BR6="","",'Historical DATA'!BR6)</f>
        <v>4216429.8765010945</v>
      </c>
      <c r="AN20" s="1416"/>
      <c r="AO20" s="1448">
        <f>IF('Historical DATA'!BS6="","",'Historical DATA'!BS6)</f>
        <v>5808</v>
      </c>
      <c r="AP20" s="1438">
        <f>IF('Historical DATA'!BT6="","",'Historical DATA'!BT6)</f>
        <v>725.96</v>
      </c>
      <c r="AQ20" s="1438">
        <f>IF('Historical DATA'!BU6="","",'Historical DATA'!BU6)</f>
        <v>4216375.6800000006</v>
      </c>
      <c r="AR20" s="1439">
        <f>IF('Historical DATA'!BV6="","",'Historical DATA'!BV6)</f>
        <v>54.196501093916595</v>
      </c>
      <c r="AS20" s="1214"/>
      <c r="AT20" s="1214"/>
      <c r="AU20" s="1214"/>
      <c r="AV20" s="1214"/>
      <c r="AW20" s="1214"/>
      <c r="AX20" s="1214"/>
      <c r="AY20" s="1214"/>
      <c r="BA20" s="1214"/>
      <c r="BF20" s="1214"/>
      <c r="BG20" s="1214"/>
      <c r="BH20" s="1214"/>
      <c r="BI20" s="1214"/>
      <c r="BJ20" s="1214"/>
      <c r="BK20" s="1214"/>
      <c r="BY20" s="1214"/>
      <c r="CA20" s="1349"/>
      <c r="CJ20" s="1214"/>
    </row>
    <row r="21" spans="2:88" ht="13.5" customHeight="1">
      <c r="B21" s="1653">
        <f>IF('Historical DATA'!B7="","",'Historical DATA'!B7)</f>
        <v>46169</v>
      </c>
      <c r="C21" s="304"/>
      <c r="D21" s="1437">
        <f>IF('Historical DATA'!AO7="","",'Historical DATA'!AO7)</f>
        <v>11003433633.880001</v>
      </c>
      <c r="E21" s="1431">
        <f>IF('Historical DATA'!AP7="","",'Historical DATA'!AP7)</f>
        <v>10910642357.889999</v>
      </c>
      <c r="F21" s="1433">
        <f>IF('Historical DATA'!AQ7="","",'Historical DATA'!AQ7)</f>
        <v>92791275.990001678</v>
      </c>
      <c r="G21" s="1259"/>
      <c r="H21" s="1447">
        <f>IF('Historical DATA'!AR7="","",'Historical DATA'!AR7)</f>
        <v>1</v>
      </c>
      <c r="I21" s="1431">
        <f>IF('Historical DATA'!AS7="","",'Historical DATA'!AS7)</f>
        <v>10365110723.120001</v>
      </c>
      <c r="J21" s="1431">
        <f>IF('Historical DATA'!AT7="","",'Historical DATA'!AT7)</f>
        <v>411.46850142627954</v>
      </c>
      <c r="K21" s="1431">
        <f>IF('Historical DATA'!AU7="","",'Historical DATA'!AU7)</f>
        <v>10910642357.889999</v>
      </c>
      <c r="L21" s="1450">
        <f>IF('Historical DATA'!AV7="","",'Historical DATA'!AV7)</f>
        <v>0.05</v>
      </c>
      <c r="M21" s="1446"/>
      <c r="N21" s="1445">
        <f>IF('Historical DATA'!AW7="","",'Historical DATA'!AW7)</f>
        <v>0.05</v>
      </c>
      <c r="O21" s="1436">
        <f>IF('Historical DATA'!AX7="","",'Historical DATA'!AX7)</f>
        <v>10910642357.889999</v>
      </c>
      <c r="P21" s="1435">
        <f>IF('Historical DATA'!AY7="","",'Historical DATA'!AY7)</f>
        <v>545532117.89450002</v>
      </c>
      <c r="Q21" s="1259"/>
      <c r="R21" s="1434">
        <f>IF('Historical DATA'!AZ7="","",'Historical DATA'!AZ7)</f>
        <v>10910642357.889999</v>
      </c>
      <c r="S21" s="1436">
        <f>IF('Historical DATA'!BA7="","",'Historical DATA'!BA7)</f>
        <v>545532117.89450002</v>
      </c>
      <c r="T21" s="1435">
        <f>IF('Historical DATA'!BB7="","",'Historical DATA'!BB7)</f>
        <v>10365110239.995499</v>
      </c>
      <c r="U21" s="1259"/>
      <c r="V21" s="1434">
        <f>IF('Historical DATA'!BC7="","",'Historical DATA'!BC7)</f>
        <v>92791275.990001678</v>
      </c>
      <c r="W21" s="1436">
        <f>IF('Historical DATA'!BD7="","",'Historical DATA'!BD7)</f>
        <v>10453261947.640001</v>
      </c>
      <c r="X21" s="1436">
        <f>IF('Historical DATA'!BE7="","",'Historical DATA'!BE7)</f>
        <v>545532117.89450002</v>
      </c>
      <c r="Y21" s="1435">
        <f>IF('Historical DATA'!BF7="","",'Historical DATA'!BF7)</f>
        <v>55921594.449023649</v>
      </c>
      <c r="Z21" s="1435">
        <f>IF('Historical DATA'!BG7="","",'Historical DATA'!BG7)</f>
        <v>32230113.195478987</v>
      </c>
      <c r="AA21" s="1416"/>
      <c r="AB21" s="1434">
        <f>IF('Historical DATA'!BH7="","",'Historical DATA'!BH7)</f>
        <v>77732</v>
      </c>
      <c r="AC21" s="1436">
        <f>IF('Historical DATA'!BI7="","",'Historical DATA'!BI7)</f>
        <v>719.41</v>
      </c>
      <c r="AD21" s="1436">
        <f>IF('Historical DATA'!BJ7="","",'Historical DATA'!BJ7)</f>
        <v>55921178.119999997</v>
      </c>
      <c r="AE21" s="1435">
        <f>IF('Historical DATA'!BK7="","",'Historical DATA'!BK7)</f>
        <v>416.3290236517787</v>
      </c>
      <c r="AF21" s="1435">
        <f>IF('Historical DATA'!BL7="","",'Historical DATA'!BL7)</f>
        <v>40340</v>
      </c>
      <c r="AG21" s="1435">
        <f>IF('Historical DATA'!BM7="","",'Historical DATA'!BM7)</f>
        <v>798.96</v>
      </c>
      <c r="AH21" s="1435">
        <f>IF('Historical DATA'!BN7="","",'Historical DATA'!BN7)</f>
        <v>32230046.400000002</v>
      </c>
      <c r="AI21" s="1435">
        <f>IF('Historical DATA'!BO7="","",'Historical DATA'!BO7)</f>
        <v>66.795478984713554</v>
      </c>
      <c r="AJ21" s="1416"/>
      <c r="AK21" s="1437">
        <f>IF('Historical DATA'!BP7="","",'Historical DATA'!BP7)</f>
        <v>92791275.990001678</v>
      </c>
      <c r="AL21" s="1431">
        <f>IF('Historical DATA'!BQ7="","",'Historical DATA'!BQ7)</f>
        <v>88151224.519999996</v>
      </c>
      <c r="AM21" s="1433">
        <f>IF('Historical DATA'!BR7="","",'Historical DATA'!BR7)</f>
        <v>4639568.3454990461</v>
      </c>
      <c r="AN21" s="1416"/>
      <c r="AO21" s="1448">
        <f>IF('Historical DATA'!BS7="","",'Historical DATA'!BS7)</f>
        <v>5808</v>
      </c>
      <c r="AP21" s="1438">
        <f>IF('Historical DATA'!BT7="","",'Historical DATA'!BT7)</f>
        <v>798.82</v>
      </c>
      <c r="AQ21" s="1438">
        <f>IF('Historical DATA'!BU7="","",'Historical DATA'!BU7)</f>
        <v>4639546.5600000005</v>
      </c>
      <c r="AR21" s="1439">
        <f>IF('Historical DATA'!BV7="","",'Historical DATA'!BV7)</f>
        <v>21.785499045625329</v>
      </c>
      <c r="CJ21" s="1214"/>
    </row>
    <row r="22" spans="2:88">
      <c r="B22" s="1653">
        <f>IF('Historical DATA'!B8="","",'Historical DATA'!B8)</f>
        <v>46139</v>
      </c>
      <c r="C22" s="304"/>
      <c r="D22" s="1437">
        <f>IF('Historical DATA'!AO8="","",'Historical DATA'!AO8)</f>
        <v>11124620835.76</v>
      </c>
      <c r="E22" s="1431">
        <f>IF('Historical DATA'!AP8="","",'Historical DATA'!AP8)</f>
        <v>11003433195.969999</v>
      </c>
      <c r="F22" s="1433">
        <f>IF('Historical DATA'!AQ8="","",'Historical DATA'!AQ8)</f>
        <v>121187639.79000092</v>
      </c>
      <c r="G22" s="1259"/>
      <c r="H22" s="1447">
        <f>IF('Historical DATA'!AR8="","",'Historical DATA'!AR8)</f>
        <v>1</v>
      </c>
      <c r="I22" s="1431">
        <f>IF('Historical DATA'!AS8="","",'Historical DATA'!AS8)</f>
        <v>10453261947.640001</v>
      </c>
      <c r="J22" s="1431">
        <f>IF('Historical DATA'!AT8="","",'Historical DATA'!AT8)</f>
        <v>439.71199943125248</v>
      </c>
      <c r="K22" s="1431">
        <f>IF('Historical DATA'!AU8="","",'Historical DATA'!AU8)</f>
        <v>11003433195.969999</v>
      </c>
      <c r="L22" s="1450">
        <f>IF('Historical DATA'!AV8="","",'Historical DATA'!AV8)</f>
        <v>0.05</v>
      </c>
      <c r="M22" s="1446"/>
      <c r="N22" s="1445">
        <f>IF('Historical DATA'!AW8="","",'Historical DATA'!AW8)</f>
        <v>0.05</v>
      </c>
      <c r="O22" s="1436">
        <f>IF('Historical DATA'!AX8="","",'Historical DATA'!AX8)</f>
        <v>11003433195.969999</v>
      </c>
      <c r="P22" s="1435">
        <f>IF('Historical DATA'!AY8="","",'Historical DATA'!AY8)</f>
        <v>550171659.79849994</v>
      </c>
      <c r="Q22" s="1259"/>
      <c r="R22" s="1434">
        <f>IF('Historical DATA'!AZ8="","",'Historical DATA'!AZ8)</f>
        <v>11003433195.969999</v>
      </c>
      <c r="S22" s="1436">
        <f>IF('Historical DATA'!BA8="","",'Historical DATA'!BA8)</f>
        <v>550171659.79849994</v>
      </c>
      <c r="T22" s="1435">
        <f>IF('Historical DATA'!BB8="","",'Historical DATA'!BB8)</f>
        <v>10453261536.171499</v>
      </c>
      <c r="U22" s="1259"/>
      <c r="V22" s="1434">
        <f>IF('Historical DATA'!BC8="","",'Historical DATA'!BC8)</f>
        <v>121187639.79000092</v>
      </c>
      <c r="W22" s="1436">
        <f>IF('Historical DATA'!BD8="","",'Historical DATA'!BD8)</f>
        <v>10568389779.280001</v>
      </c>
      <c r="X22" s="1436">
        <f>IF('Historical DATA'!BE8="","",'Historical DATA'!BE8)</f>
        <v>550171659.79849994</v>
      </c>
      <c r="Y22" s="1435">
        <f>IF('Historical DATA'!BF8="","",'Historical DATA'!BF8)</f>
        <v>73034942.457141399</v>
      </c>
      <c r="Z22" s="1435">
        <f>IF('Historical DATA'!BG8="","",'Historical DATA'!BG8)</f>
        <v>42093300.651360035</v>
      </c>
      <c r="AA22" s="1416"/>
      <c r="AB22" s="1434">
        <f>IF('Historical DATA'!BH8="","",'Historical DATA'!BH8)</f>
        <v>77732</v>
      </c>
      <c r="AC22" s="1436">
        <f>IF('Historical DATA'!BI8="","",'Historical DATA'!BI8)</f>
        <v>939.57</v>
      </c>
      <c r="AD22" s="1436">
        <f>IF('Historical DATA'!BJ8="","",'Historical DATA'!BJ8)</f>
        <v>73034655.24000001</v>
      </c>
      <c r="AE22" s="1435">
        <f>IF('Historical DATA'!BK8="","",'Historical DATA'!BK8)</f>
        <v>287.2171413898468</v>
      </c>
      <c r="AF22" s="1435">
        <f>IF('Historical DATA'!BL8="","",'Historical DATA'!BL8)</f>
        <v>40340</v>
      </c>
      <c r="AG22" s="1435">
        <f>IF('Historical DATA'!BM8="","",'Historical DATA'!BM8)</f>
        <v>1043.46</v>
      </c>
      <c r="AH22" s="1435">
        <f>IF('Historical DATA'!BN8="","",'Historical DATA'!BN8)</f>
        <v>42093176.399999999</v>
      </c>
      <c r="AI22" s="1435">
        <f>IF('Historical DATA'!BO8="","",'Historical DATA'!BO8)</f>
        <v>124.25136003643274</v>
      </c>
      <c r="AJ22" s="1416"/>
      <c r="AK22" s="1437">
        <f>IF('Historical DATA'!BP8="","",'Historical DATA'!BP8)</f>
        <v>121187639.79000092</v>
      </c>
      <c r="AL22" s="1431">
        <f>IF('Historical DATA'!BQ8="","",'Historical DATA'!BQ8)</f>
        <v>115127831.64000002</v>
      </c>
      <c r="AM22" s="1433">
        <f>IF('Historical DATA'!BR8="","",'Historical DATA'!BR8)</f>
        <v>6059396.6814994738</v>
      </c>
      <c r="AN22" s="1416"/>
      <c r="AO22" s="1448">
        <f>IF('Historical DATA'!BS8="","",'Historical DATA'!BS8)</f>
        <v>5808</v>
      </c>
      <c r="AP22" s="1438">
        <f>IF('Historical DATA'!BT8="","",'Historical DATA'!BT8)</f>
        <v>1043.28</v>
      </c>
      <c r="AQ22" s="1438">
        <f>IF('Historical DATA'!BU8="","",'Historical DATA'!BU8)</f>
        <v>6059370.2400000002</v>
      </c>
      <c r="AR22" s="1439">
        <f>IF('Historical DATA'!BV8="","",'Historical DATA'!BV8)</f>
        <v>26.441499473527074</v>
      </c>
    </row>
    <row r="23" spans="2:88">
      <c r="B23" s="1653">
        <f>IF('Historical DATA'!B9="","",'Historical DATA'!B9)</f>
        <v>46108</v>
      </c>
      <c r="C23" s="304"/>
      <c r="D23" s="1437">
        <f>IF('Historical DATA'!AO9="","",'Historical DATA'!AO9)</f>
        <v>11215080799.240002</v>
      </c>
      <c r="E23" s="1431">
        <f>IF('Historical DATA'!AP9="","",'Historical DATA'!AP9)</f>
        <v>11124620357.440001</v>
      </c>
      <c r="F23" s="1433">
        <f>IF('Historical DATA'!AQ9="","",'Historical DATA'!AQ9)</f>
        <v>90460441.800001144</v>
      </c>
      <c r="G23" s="1259"/>
      <c r="H23" s="1447">
        <f>IF('Historical DATA'!AR9="","",'Historical DATA'!AR9)</f>
        <v>1</v>
      </c>
      <c r="I23" s="1431">
        <f>IF('Historical DATA'!AS9="","",'Historical DATA'!AS9)</f>
        <v>10568389779.280001</v>
      </c>
      <c r="J23" s="1431">
        <f>IF('Historical DATA'!AT9="","",'Historical DATA'!AT9)</f>
        <v>558.78550178557634</v>
      </c>
      <c r="K23" s="1431">
        <f>IF('Historical DATA'!AU9="","",'Historical DATA'!AU9)</f>
        <v>11124620357.440001</v>
      </c>
      <c r="L23" s="1450">
        <f>IF('Historical DATA'!AV9="","",'Historical DATA'!AV9)</f>
        <v>0.05</v>
      </c>
      <c r="M23" s="1446"/>
      <c r="N23" s="1445">
        <f>IF('Historical DATA'!AW9="","",'Historical DATA'!AW9)</f>
        <v>0.05</v>
      </c>
      <c r="O23" s="1436">
        <f>IF('Historical DATA'!AX9="","",'Historical DATA'!AX9)</f>
        <v>11124620357.440001</v>
      </c>
      <c r="P23" s="1435">
        <f>IF('Historical DATA'!AY9="","",'Historical DATA'!AY9)</f>
        <v>556231017.8720001</v>
      </c>
      <c r="Q23" s="1259"/>
      <c r="R23" s="1434">
        <f>IF('Historical DATA'!AZ9="","",'Historical DATA'!AZ9)</f>
        <v>11124620357.440001</v>
      </c>
      <c r="S23" s="1436">
        <f>IF('Historical DATA'!BA9="","",'Historical DATA'!BA9)</f>
        <v>556231017.8720001</v>
      </c>
      <c r="T23" s="1435">
        <f>IF('Historical DATA'!BB9="","",'Historical DATA'!BB9)</f>
        <v>10568389339.568001</v>
      </c>
      <c r="U23" s="1259"/>
      <c r="V23" s="1434">
        <f>IF('Historical DATA'!BC9="","",'Historical DATA'!BC9)</f>
        <v>90460441.800001144</v>
      </c>
      <c r="W23" s="1436">
        <f>IF('Historical DATA'!BD9="","",'Historical DATA'!BD9)</f>
        <v>10654326762.76</v>
      </c>
      <c r="X23" s="1436">
        <f>IF('Historical DATA'!BE9="","",'Historical DATA'!BE9)</f>
        <v>556231017.8720001</v>
      </c>
      <c r="Y23" s="1435">
        <f>IF('Historical DATA'!BF9="","",'Historical DATA'!BF9)</f>
        <v>54516898.144873567</v>
      </c>
      <c r="Z23" s="1435">
        <f>IF('Historical DATA'!BG9="","",'Historical DATA'!BG9)</f>
        <v>31420525.047125865</v>
      </c>
      <c r="AA23" s="1416"/>
      <c r="AB23" s="1434">
        <f>IF('Historical DATA'!BH9="","",'Historical DATA'!BH9)</f>
        <v>77732</v>
      </c>
      <c r="AC23" s="1436">
        <f>IF('Historical DATA'!BI9="","",'Historical DATA'!BI9)</f>
        <v>701.34</v>
      </c>
      <c r="AD23" s="1436">
        <f>IF('Historical DATA'!BJ9="","",'Historical DATA'!BJ9)</f>
        <v>54516560.880000003</v>
      </c>
      <c r="AE23" s="1435">
        <f>IF('Historical DATA'!BK9="","",'Historical DATA'!BK9)</f>
        <v>337.26487356424332</v>
      </c>
      <c r="AF23" s="1435">
        <f>IF('Historical DATA'!BL9="","",'Historical DATA'!BL9)</f>
        <v>40340</v>
      </c>
      <c r="AG23" s="1435">
        <f>IF('Historical DATA'!BM9="","",'Historical DATA'!BM9)</f>
        <v>778.89</v>
      </c>
      <c r="AH23" s="1435">
        <f>IF('Historical DATA'!BN9="","",'Historical DATA'!BN9)</f>
        <v>31420422.599999998</v>
      </c>
      <c r="AI23" s="1435">
        <f>IF('Historical DATA'!BO9="","",'Historical DATA'!BO9)</f>
        <v>102.44712586700916</v>
      </c>
      <c r="AJ23" s="1416"/>
      <c r="AK23" s="1437">
        <f>IF('Historical DATA'!BP9="","",'Historical DATA'!BP9)</f>
        <v>90460441.800001144</v>
      </c>
      <c r="AL23" s="1431">
        <f>IF('Historical DATA'!BQ9="","",'Historical DATA'!BQ9)</f>
        <v>85936983.480000004</v>
      </c>
      <c r="AM23" s="1433">
        <f>IF('Historical DATA'!BR9="","",'Historical DATA'!BR9)</f>
        <v>4523018.608001709</v>
      </c>
      <c r="AN23" s="1416"/>
      <c r="AO23" s="1448">
        <f>IF('Historical DATA'!BS9="","",'Historical DATA'!BS9)</f>
        <v>5808</v>
      </c>
      <c r="AP23" s="1438">
        <f>IF('Historical DATA'!BT9="","",'Historical DATA'!BT9)</f>
        <v>778.75</v>
      </c>
      <c r="AQ23" s="1438">
        <f>IF('Historical DATA'!BU9="","",'Historical DATA'!BU9)</f>
        <v>4522980</v>
      </c>
      <c r="AR23" s="1439">
        <f>IF('Historical DATA'!BV9="","",'Historical DATA'!BV9)</f>
        <v>38.608001708984375</v>
      </c>
    </row>
    <row r="24" spans="2:88">
      <c r="B24" s="1653">
        <f>IF('Historical DATA'!B10="","",'Historical DATA'!B10)</f>
        <v>46080</v>
      </c>
      <c r="C24" s="304"/>
      <c r="D24" s="1437">
        <f>IF('Historical DATA'!AO10="","",'Historical DATA'!AO10)</f>
        <v>11314221169.76</v>
      </c>
      <c r="E24" s="1431">
        <f>IF('Historical DATA'!AP10="","",'Historical DATA'!AP10)</f>
        <v>11215080214.709999</v>
      </c>
      <c r="F24" s="1433">
        <f>IF('Historical DATA'!AQ10="","",'Historical DATA'!AQ10)</f>
        <v>99140955.050001144</v>
      </c>
      <c r="G24" s="1259"/>
      <c r="H24" s="1447">
        <f>IF('Historical DATA'!AR10="","",'Historical DATA'!AR10)</f>
        <v>1</v>
      </c>
      <c r="I24" s="1431">
        <f>IF('Historical DATA'!AS10="","",'Historical DATA'!AS10)</f>
        <v>10654326762.76</v>
      </c>
      <c r="J24" s="1431">
        <f>IF('Historical DATA'!AT10="","",'Historical DATA'!AT10)</f>
        <v>598.37949920445681</v>
      </c>
      <c r="K24" s="1431">
        <f>IF('Historical DATA'!AU10="","",'Historical DATA'!AU10)</f>
        <v>11215080214.709999</v>
      </c>
      <c r="L24" s="1450">
        <f>IF('Historical DATA'!AV10="","",'Historical DATA'!AV10)</f>
        <v>0.05</v>
      </c>
      <c r="M24" s="1446"/>
      <c r="N24" s="1445">
        <f>IF('Historical DATA'!AW10="","",'Historical DATA'!AW10)</f>
        <v>0.05</v>
      </c>
      <c r="O24" s="1436">
        <f>IF('Historical DATA'!AX10="","",'Historical DATA'!AX10)</f>
        <v>11215080214.709999</v>
      </c>
      <c r="P24" s="1435">
        <f>IF('Historical DATA'!AY10="","",'Historical DATA'!AY10)</f>
        <v>560754010.73549998</v>
      </c>
      <c r="Q24" s="1259"/>
      <c r="R24" s="1434">
        <f>IF('Historical DATA'!AZ10="","",'Historical DATA'!AZ10)</f>
        <v>11215080214.709999</v>
      </c>
      <c r="S24" s="1436">
        <f>IF('Historical DATA'!BA10="","",'Historical DATA'!BA10)</f>
        <v>560754010.73549998</v>
      </c>
      <c r="T24" s="1435">
        <f>IF('Historical DATA'!BB10="","",'Historical DATA'!BB10)</f>
        <v>10654326203.974499</v>
      </c>
      <c r="U24" s="1259"/>
      <c r="V24" s="1434">
        <f>IF('Historical DATA'!BC10="","",'Historical DATA'!BC10)</f>
        <v>99140955.050001144</v>
      </c>
      <c r="W24" s="1436">
        <f>IF('Historical DATA'!BD10="","",'Historical DATA'!BD10)</f>
        <v>10748510121.440001</v>
      </c>
      <c r="X24" s="1436">
        <f>IF('Historical DATA'!BE10="","",'Historical DATA'!BE10)</f>
        <v>560754010.73549998</v>
      </c>
      <c r="Y24" s="1435">
        <f>IF('Historical DATA'!BF10="","",'Historical DATA'!BF10)</f>
        <v>59748300.891229384</v>
      </c>
      <c r="Z24" s="1435">
        <f>IF('Historical DATA'!BG10="","",'Historical DATA'!BG10)</f>
        <v>34435616.574272402</v>
      </c>
      <c r="AA24" s="1416"/>
      <c r="AB24" s="1434">
        <f>IF('Historical DATA'!BH10="","",'Historical DATA'!BH10)</f>
        <v>77732</v>
      </c>
      <c r="AC24" s="1436">
        <f>IF('Historical DATA'!BI10="","",'Historical DATA'!BI10)</f>
        <v>768.64</v>
      </c>
      <c r="AD24" s="1436">
        <f>IF('Historical DATA'!BJ10="","",'Historical DATA'!BJ10)</f>
        <v>59747924.479999997</v>
      </c>
      <c r="AE24" s="1435">
        <f>IF('Historical DATA'!BK10="","",'Historical DATA'!BK10)</f>
        <v>376.4112293869257</v>
      </c>
      <c r="AF24" s="1435">
        <f>IF('Historical DATA'!BL10="","",'Historical DATA'!BL10)</f>
        <v>40340</v>
      </c>
      <c r="AG24" s="1435">
        <f>IF('Historical DATA'!BM10="","",'Historical DATA'!BM10)</f>
        <v>853.63</v>
      </c>
      <c r="AH24" s="1435">
        <f>IF('Historical DATA'!BN10="","",'Historical DATA'!BN10)</f>
        <v>34435434.200000003</v>
      </c>
      <c r="AI24" s="1435">
        <f>IF('Historical DATA'!BO10="","",'Historical DATA'!BO10)</f>
        <v>182.37427239865065</v>
      </c>
      <c r="AJ24" s="1416"/>
      <c r="AK24" s="1437">
        <f>IF('Historical DATA'!BP10="","",'Historical DATA'!BP10)</f>
        <v>99140955.050001144</v>
      </c>
      <c r="AL24" s="1431">
        <f>IF('Historical DATA'!BQ10="","",'Historical DATA'!BQ10)</f>
        <v>94183358.680000007</v>
      </c>
      <c r="AM24" s="1433">
        <f>IF('Historical DATA'!BR10="","",'Historical DATA'!BR10)</f>
        <v>4957037.5844993517</v>
      </c>
      <c r="AN24" s="1416"/>
      <c r="AO24" s="1448">
        <f>IF('Historical DATA'!BS10="","",'Historical DATA'!BS10)</f>
        <v>5808</v>
      </c>
      <c r="AP24" s="1438">
        <f>IF('Historical DATA'!BT10="","",'Historical DATA'!BT10)</f>
        <v>853.48</v>
      </c>
      <c r="AQ24" s="1438">
        <f>IF('Historical DATA'!BU10="","",'Historical DATA'!BU10)</f>
        <v>4957011.84</v>
      </c>
      <c r="AR24" s="1439">
        <f>IF('Historical DATA'!BV10="","",'Historical DATA'!BV10)</f>
        <v>25.74449935182929</v>
      </c>
    </row>
    <row r="25" spans="2:88">
      <c r="B25" s="1653">
        <f>IF('Historical DATA'!B11="","",'Historical DATA'!B11)</f>
        <v>46049</v>
      </c>
      <c r="C25" s="304"/>
      <c r="D25" s="1437">
        <f>IF('Historical DATA'!AO11="","",'Historical DATA'!AO11)</f>
        <v>11410540664.6</v>
      </c>
      <c r="E25" s="1431">
        <f>IF('Historical DATA'!AP11="","",'Historical DATA'!AP11)</f>
        <v>11314220550.59</v>
      </c>
      <c r="F25" s="1433">
        <f>IF('Historical DATA'!AQ11="","",'Historical DATA'!AQ11)</f>
        <v>96320114.010000229</v>
      </c>
      <c r="G25" s="1259"/>
      <c r="H25" s="1447">
        <f>IF('Historical DATA'!AR11="","",'Historical DATA'!AR11)</f>
        <v>1</v>
      </c>
      <c r="I25" s="1431">
        <f>IF('Historical DATA'!AS11="","",'Historical DATA'!AS11)</f>
        <v>10748510121.440001</v>
      </c>
      <c r="J25" s="1431">
        <f>IF('Historical DATA'!AT11="","",'Historical DATA'!AT11)</f>
        <v>603.00550087541342</v>
      </c>
      <c r="K25" s="1431">
        <f>IF('Historical DATA'!AU11="","",'Historical DATA'!AU11)</f>
        <v>11314220550.59</v>
      </c>
      <c r="L25" s="1450">
        <f>IF('Historical DATA'!AV11="","",'Historical DATA'!AV11)</f>
        <v>0.05</v>
      </c>
      <c r="M25" s="1446"/>
      <c r="N25" s="1445">
        <f>IF('Historical DATA'!AW11="","",'Historical DATA'!AW11)</f>
        <v>0.05</v>
      </c>
      <c r="O25" s="1436">
        <f>IF('Historical DATA'!AX11="","",'Historical DATA'!AX11)</f>
        <v>11314220550.59</v>
      </c>
      <c r="P25" s="1435">
        <f>IF('Historical DATA'!AY11="","",'Historical DATA'!AY11)</f>
        <v>565711027.52950001</v>
      </c>
      <c r="Q25" s="1259"/>
      <c r="R25" s="1434">
        <f>IF('Historical DATA'!AZ11="","",'Historical DATA'!AZ11)</f>
        <v>11314220550.59</v>
      </c>
      <c r="S25" s="1436">
        <f>IF('Historical DATA'!BA11="","",'Historical DATA'!BA11)</f>
        <v>565711027.52950001</v>
      </c>
      <c r="T25" s="1435">
        <f>IF('Historical DATA'!BB11="","",'Historical DATA'!BB11)</f>
        <v>10748509523.060501</v>
      </c>
      <c r="U25" s="1259"/>
      <c r="V25" s="1434">
        <f>IF('Historical DATA'!BC11="","",'Historical DATA'!BC11)</f>
        <v>96320114.010000229</v>
      </c>
      <c r="W25" s="1436">
        <f>IF('Historical DATA'!BD11="","",'Historical DATA'!BD11)</f>
        <v>10840013622.68</v>
      </c>
      <c r="X25" s="1436">
        <f>IF('Historical DATA'!BE11="","",'Historical DATA'!BE11)</f>
        <v>565711027.52950001</v>
      </c>
      <c r="Y25" s="1435">
        <f>IF('Historical DATA'!BF11="","",'Historical DATA'!BF11)</f>
        <v>58048280.890129752</v>
      </c>
      <c r="Z25" s="1435">
        <f>IF('Historical DATA'!BG11="","",'Historical DATA'!BG11)</f>
        <v>33455818.729369454</v>
      </c>
      <c r="AA25" s="1416"/>
      <c r="AB25" s="1434">
        <f>IF('Historical DATA'!BH11="","",'Historical DATA'!BH11)</f>
        <v>77732</v>
      </c>
      <c r="AC25" s="1436">
        <f>IF('Historical DATA'!BI11="","",'Historical DATA'!BI11)</f>
        <v>746.77</v>
      </c>
      <c r="AD25" s="1436">
        <f>IF('Historical DATA'!BJ11="","",'Historical DATA'!BJ11)</f>
        <v>58047925.640000001</v>
      </c>
      <c r="AE25" s="1435">
        <f>IF('Historical DATA'!BK11="","",'Historical DATA'!BK11)</f>
        <v>355.2501297518611</v>
      </c>
      <c r="AF25" s="1435">
        <f>IF('Historical DATA'!BL11="","",'Historical DATA'!BL11)</f>
        <v>40340</v>
      </c>
      <c r="AG25" s="1435">
        <f>IF('Historical DATA'!BM11="","",'Historical DATA'!BM11)</f>
        <v>829.34</v>
      </c>
      <c r="AH25" s="1435">
        <f>IF('Historical DATA'!BN11="","",'Historical DATA'!BN11)</f>
        <v>33455575.600000001</v>
      </c>
      <c r="AI25" s="1435">
        <f>IF('Historical DATA'!BO11="","",'Historical DATA'!BO11)</f>
        <v>243.12936945259571</v>
      </c>
      <c r="AJ25" s="1416"/>
      <c r="AK25" s="1437">
        <f>IF('Historical DATA'!BP11="","",'Historical DATA'!BP11)</f>
        <v>96320114.010000229</v>
      </c>
      <c r="AL25" s="1431">
        <f>IF('Historical DATA'!BQ11="","",'Historical DATA'!BQ11)</f>
        <v>91503501.24000001</v>
      </c>
      <c r="AM25" s="1433">
        <f>IF('Historical DATA'!BR11="","",'Historical DATA'!BR11)</f>
        <v>4816014.3905010149</v>
      </c>
      <c r="AN25" s="1416"/>
      <c r="AO25" s="1448">
        <f>IF('Historical DATA'!BS11="","",'Historical DATA'!BS11)</f>
        <v>5808</v>
      </c>
      <c r="AP25" s="1438">
        <f>IF('Historical DATA'!BT11="","",'Historical DATA'!BT11)</f>
        <v>829.2</v>
      </c>
      <c r="AQ25" s="1438">
        <f>IF('Historical DATA'!BU11="","",'Historical DATA'!BU11)</f>
        <v>4815993.6000000006</v>
      </c>
      <c r="AR25" s="1439">
        <f>IF('Historical DATA'!BV11="","",'Historical DATA'!BV11)</f>
        <v>20.790501014329493</v>
      </c>
    </row>
    <row r="26" spans="2:88">
      <c r="B26" s="1653">
        <f>IF('Historical DATA'!B12="","",'Historical DATA'!B12)</f>
        <v>46020</v>
      </c>
      <c r="C26" s="304"/>
      <c r="D26" s="1437">
        <f>IF('Historical DATA'!AO12="","",'Historical DATA'!AO12)</f>
        <v>11501222469.799999</v>
      </c>
      <c r="E26" s="1431">
        <f>IF('Historical DATA'!AP12="","",'Historical DATA'!AP12)</f>
        <v>11410540020.709999</v>
      </c>
      <c r="F26" s="1433">
        <f>IF('Historical DATA'!AQ12="","",'Historical DATA'!AQ12)</f>
        <v>90682449.090000153</v>
      </c>
      <c r="G26" s="1259"/>
      <c r="H26" s="1447">
        <f>IF('Historical DATA'!AR12="","",'Historical DATA'!AR12)</f>
        <v>1</v>
      </c>
      <c r="I26" s="1431">
        <f>IF('Historical DATA'!AS12="","",'Historical DATA'!AS12)</f>
        <v>10840013622.68</v>
      </c>
      <c r="J26" s="1431">
        <f>IF('Historical DATA'!AT12="","",'Historical DATA'!AT12)</f>
        <v>597.14749938994646</v>
      </c>
      <c r="K26" s="1431">
        <f>IF('Historical DATA'!AU12="","",'Historical DATA'!AU12)</f>
        <v>11410540020.709999</v>
      </c>
      <c r="L26" s="1450">
        <f>IF('Historical DATA'!AV12="","",'Historical DATA'!AV12)</f>
        <v>0.05</v>
      </c>
      <c r="M26" s="1446"/>
      <c r="N26" s="1445">
        <f>IF('Historical DATA'!AW12="","",'Historical DATA'!AW12)</f>
        <v>0.05</v>
      </c>
      <c r="O26" s="1436">
        <f>IF('Historical DATA'!AX12="","",'Historical DATA'!AX12)</f>
        <v>11410540020.709999</v>
      </c>
      <c r="P26" s="1435">
        <f>IF('Historical DATA'!AY12="","",'Historical DATA'!AY12)</f>
        <v>570527001.03549993</v>
      </c>
      <c r="Q26" s="1259"/>
      <c r="R26" s="1434">
        <f>IF('Historical DATA'!AZ12="","",'Historical DATA'!AZ12)</f>
        <v>11410540020.709999</v>
      </c>
      <c r="S26" s="1436">
        <f>IF('Historical DATA'!BA12="","",'Historical DATA'!BA12)</f>
        <v>570527001.03549993</v>
      </c>
      <c r="T26" s="1435">
        <f>IF('Historical DATA'!BB12="","",'Historical DATA'!BB12)</f>
        <v>10840013019.6745</v>
      </c>
      <c r="U26" s="1259"/>
      <c r="V26" s="1434">
        <f>IF('Historical DATA'!BC12="","",'Historical DATA'!BC12)</f>
        <v>90682449.090000153</v>
      </c>
      <c r="W26" s="1436">
        <f>IF('Historical DATA'!BD12="","",'Historical DATA'!BD12)</f>
        <v>10926161354.6</v>
      </c>
      <c r="X26" s="1436">
        <f>IF('Historical DATA'!BE12="","",'Historical DATA'!BE12)</f>
        <v>570527001.03549993</v>
      </c>
      <c r="Y26" s="1435">
        <f>IF('Historical DATA'!BF12="","",'Historical DATA'!BF12)</f>
        <v>54650695.717823811</v>
      </c>
      <c r="Z26" s="1435">
        <f>IF('Historical DATA'!BG12="","",'Historical DATA'!BG12)</f>
        <v>31497639.207677059</v>
      </c>
      <c r="AA26" s="1416"/>
      <c r="AB26" s="1434">
        <f>IF('Historical DATA'!BH12="","",'Historical DATA'!BH12)</f>
        <v>77732</v>
      </c>
      <c r="AC26" s="1436">
        <f>IF('Historical DATA'!BI12="","",'Historical DATA'!BI12)</f>
        <v>703.06</v>
      </c>
      <c r="AD26" s="1436">
        <f>IF('Historical DATA'!BJ12="","",'Historical DATA'!BJ12)</f>
        <v>54650259.919999994</v>
      </c>
      <c r="AE26" s="1435">
        <f>IF('Historical DATA'!BK12="","",'Historical DATA'!BK12)</f>
        <v>435.79782381653786</v>
      </c>
      <c r="AF26" s="1435">
        <f>IF('Historical DATA'!BL12="","",'Historical DATA'!BL12)</f>
        <v>40340</v>
      </c>
      <c r="AG26" s="1435">
        <f>IF('Historical DATA'!BM12="","",'Historical DATA'!BM12)</f>
        <v>780.8</v>
      </c>
      <c r="AH26" s="1435">
        <f>IF('Historical DATA'!BN12="","",'Historical DATA'!BN12)</f>
        <v>31497472</v>
      </c>
      <c r="AI26" s="1435">
        <f>IF('Historical DATA'!BO12="","",'Historical DATA'!BO12)</f>
        <v>167.20767705887556</v>
      </c>
      <c r="AJ26" s="1416"/>
      <c r="AK26" s="1437">
        <f>IF('Historical DATA'!BP12="","",'Historical DATA'!BP12)</f>
        <v>90682449.090000153</v>
      </c>
      <c r="AL26" s="1431">
        <f>IF('Historical DATA'!BQ12="","",'Historical DATA'!BQ12)</f>
        <v>86147731.919999987</v>
      </c>
      <c r="AM26" s="1433">
        <f>IF('Historical DATA'!BR12="","",'Historical DATA'!BR12)</f>
        <v>4534114.1644992903</v>
      </c>
      <c r="AN26" s="1416"/>
      <c r="AO26" s="1448">
        <f>IF('Historical DATA'!BS12="","",'Historical DATA'!BS12)</f>
        <v>5808</v>
      </c>
      <c r="AP26" s="1438">
        <f>IF('Historical DATA'!BT12="","",'Historical DATA'!BT12)</f>
        <v>780.66</v>
      </c>
      <c r="AQ26" s="1438">
        <f>IF('Historical DATA'!BU12="","",'Historical DATA'!BU12)</f>
        <v>4534073.28</v>
      </c>
      <c r="AR26" s="1439">
        <f>IF('Historical DATA'!BV12="","",'Historical DATA'!BV12)</f>
        <v>40.884499290026724</v>
      </c>
    </row>
    <row r="27" spans="2:88">
      <c r="B27" s="1653">
        <f>IF('Historical DATA'!B13="","",'Historical DATA'!B13)</f>
        <v>45988</v>
      </c>
      <c r="C27" s="304"/>
      <c r="D27" s="1437">
        <f>IF('Historical DATA'!AO13="","",'Historical DATA'!AO13)</f>
        <v>11614083884.280001</v>
      </c>
      <c r="E27" s="1431">
        <f>IF('Historical DATA'!AP13="","",'Historical DATA'!AP13)</f>
        <v>11501221849.950001</v>
      </c>
      <c r="F27" s="1433">
        <f>IF('Historical DATA'!AQ13="","",'Historical DATA'!AQ13)</f>
        <v>112862034.32999992</v>
      </c>
      <c r="G27" s="1259"/>
      <c r="H27" s="1447">
        <f>IF('Historical DATA'!AR13="","",'Historical DATA'!AR13)</f>
        <v>1</v>
      </c>
      <c r="I27" s="1431">
        <f>IF('Historical DATA'!AS13="","",'Historical DATA'!AS13)</f>
        <v>10926161354.6</v>
      </c>
      <c r="J27" s="1431">
        <f>IF('Historical DATA'!AT13="","",'Historical DATA'!AT13)</f>
        <v>349.02100082486868</v>
      </c>
      <c r="K27" s="1431">
        <f>IF('Historical DATA'!AU13="","",'Historical DATA'!AU13)</f>
        <v>11501221849.950001</v>
      </c>
      <c r="L27" s="1450">
        <f>IF('Historical DATA'!AV13="","",'Historical DATA'!AV13)</f>
        <v>0.05</v>
      </c>
      <c r="M27" s="1446"/>
      <c r="N27" s="1445">
        <f>IF('Historical DATA'!AW13="","",'Historical DATA'!AW13)</f>
        <v>0.05</v>
      </c>
      <c r="O27" s="1436">
        <f>IF('Historical DATA'!AX13="","",'Historical DATA'!AX13)</f>
        <v>11501221849.950001</v>
      </c>
      <c r="P27" s="1435">
        <f>IF('Historical DATA'!AY13="","",'Historical DATA'!AY13)</f>
        <v>575061092.49750006</v>
      </c>
      <c r="Q27" s="1259"/>
      <c r="R27" s="1434">
        <f>IF('Historical DATA'!AZ13="","",'Historical DATA'!AZ13)</f>
        <v>11501221849.950001</v>
      </c>
      <c r="S27" s="1436">
        <f>IF('Historical DATA'!BA13="","",'Historical DATA'!BA13)</f>
        <v>575061092.49750006</v>
      </c>
      <c r="T27" s="1435">
        <f>IF('Historical DATA'!BB13="","",'Historical DATA'!BB13)</f>
        <v>10926160757.452501</v>
      </c>
      <c r="U27" s="1259"/>
      <c r="V27" s="1434">
        <f>IF('Historical DATA'!BC13="","",'Historical DATA'!BC13)</f>
        <v>112862034.32999992</v>
      </c>
      <c r="W27" s="1436">
        <f>IF('Historical DATA'!BD13="","",'Historical DATA'!BD13)</f>
        <v>11033283884.280001</v>
      </c>
      <c r="X27" s="1436">
        <f>IF('Historical DATA'!BE13="","",'Historical DATA'!BE13)</f>
        <v>575061092.49750006</v>
      </c>
      <c r="Y27" s="1435">
        <f>IF('Historical DATA'!BF13="","",'Historical DATA'!BF13)</f>
        <v>67956664.860738143</v>
      </c>
      <c r="Z27" s="1435">
        <f>IF('Historical DATA'!BG13="","",'Historical DATA'!BG13)</f>
        <v>39166461.966761254</v>
      </c>
      <c r="AA27" s="1416"/>
      <c r="AB27" s="1434">
        <f>IF('Historical DATA'!BH13="","",'Historical DATA'!BH13)</f>
        <v>77732</v>
      </c>
      <c r="AC27" s="1436">
        <f>IF('Historical DATA'!BI13="","",'Historical DATA'!BI13)</f>
        <v>874.24</v>
      </c>
      <c r="AD27" s="1436">
        <f>IF('Historical DATA'!BJ13="","",'Historical DATA'!BJ13)</f>
        <v>67956423.680000007</v>
      </c>
      <c r="AE27" s="1435">
        <f>IF('Historical DATA'!BK13="","",'Historical DATA'!BK13)</f>
        <v>241.18073813617229</v>
      </c>
      <c r="AF27" s="1435">
        <f>IF('Historical DATA'!BL13="","",'Historical DATA'!BL13)</f>
        <v>40340</v>
      </c>
      <c r="AG27" s="1435">
        <f>IF('Historical DATA'!BM13="","",'Historical DATA'!BM13)</f>
        <v>970.9</v>
      </c>
      <c r="AH27" s="1435">
        <f>IF('Historical DATA'!BN13="","",'Historical DATA'!BN13)</f>
        <v>39166106</v>
      </c>
      <c r="AI27" s="1435">
        <f>IF('Historical DATA'!BO13="","",'Historical DATA'!BO13)</f>
        <v>355.96676125377417</v>
      </c>
      <c r="AJ27" s="1416"/>
      <c r="AK27" s="1437">
        <f>IF('Historical DATA'!BP13="","",'Historical DATA'!BP13)</f>
        <v>112862034.32999992</v>
      </c>
      <c r="AL27" s="1431">
        <f>IF('Historical DATA'!BQ13="","",'Historical DATA'!BQ13)</f>
        <v>107122529.68000001</v>
      </c>
      <c r="AM27" s="1433">
        <f>IF('Historical DATA'!BR13="","",'Historical DATA'!BR13)</f>
        <v>5738907.5025005266</v>
      </c>
      <c r="AN27" s="1416"/>
      <c r="AO27" s="1448">
        <f>IF('Historical DATA'!BS13="","",'Historical DATA'!BS13)</f>
        <v>5808</v>
      </c>
      <c r="AP27" s="1438">
        <f>IF('Historical DATA'!BT13="","",'Historical DATA'!BT13)</f>
        <v>988.1</v>
      </c>
      <c r="AQ27" s="1438">
        <f>IF('Historical DATA'!BU13="","",'Historical DATA'!BU13)</f>
        <v>5738884.7999999998</v>
      </c>
      <c r="AR27" s="1439">
        <f>IF('Historical DATA'!BV13="","",'Historical DATA'!BV13)</f>
        <v>22.702500526793301</v>
      </c>
    </row>
    <row r="28" spans="2:88">
      <c r="B28" s="1653">
        <f>IF('Historical DATA'!B14="","",'Historical DATA'!B14)</f>
        <v>45957</v>
      </c>
      <c r="C28" s="304"/>
      <c r="D28" s="1437">
        <f>IF('Historical DATA'!AO14="","",'Historical DATA'!AO14)</f>
        <v>7430770939.6800003</v>
      </c>
      <c r="E28" s="1431">
        <f>IF('Historical DATA'!AP14="","",'Historical DATA'!AP14)</f>
        <v>7367666879.2200003</v>
      </c>
      <c r="F28" s="1433">
        <f>IF('Historical DATA'!AQ14="","",'Historical DATA'!AQ14)</f>
        <v>63104060.460000038</v>
      </c>
      <c r="G28" s="1259"/>
      <c r="H28" s="1447">
        <f>IF('Historical DATA'!AR14="","",'Historical DATA'!AR14)</f>
        <v>1</v>
      </c>
      <c r="I28" s="1431">
        <f>IF('Historical DATA'!AS14="","",'Historical DATA'!AS14)</f>
        <v>6999283884.2800007</v>
      </c>
      <c r="J28" s="1431">
        <f>IF('Historical DATA'!AT14="","",'Historical DATA'!AT14)</f>
        <v>4.3625001534819603</v>
      </c>
      <c r="K28" s="1431">
        <f>IF('Historical DATA'!AU14="","",'Historical DATA'!AU14)</f>
        <v>7367666879.2200003</v>
      </c>
      <c r="L28" s="1450">
        <f>IF('Historical DATA'!AV14="","",'Historical DATA'!AV14)</f>
        <v>0.05</v>
      </c>
      <c r="M28" s="1446"/>
      <c r="N28" s="1445">
        <f>IF('Historical DATA'!AW14="","",'Historical DATA'!AW14)</f>
        <v>0.05</v>
      </c>
      <c r="O28" s="1436">
        <f>IF('Historical DATA'!AX14="","",'Historical DATA'!AX14)</f>
        <v>7367666879.2200003</v>
      </c>
      <c r="P28" s="1435">
        <f>IF('Historical DATA'!AY14="","",'Historical DATA'!AY14)</f>
        <v>368383343.96100003</v>
      </c>
      <c r="Q28" s="1259"/>
      <c r="R28" s="1434">
        <f>IF('Historical DATA'!AZ14="","",'Historical DATA'!AZ14)</f>
        <v>7367666879.2200003</v>
      </c>
      <c r="S28" s="1436">
        <f>IF('Historical DATA'!BA14="","",'Historical DATA'!BA14)</f>
        <v>368383343.96100003</v>
      </c>
      <c r="T28" s="1435">
        <f>IF('Historical DATA'!BB14="","",'Historical DATA'!BB14)</f>
        <v>6999283535.2589998</v>
      </c>
      <c r="U28" s="1259"/>
      <c r="V28" s="1434">
        <f>IF('Historical DATA'!BC14="","",'Historical DATA'!BC14)</f>
        <v>63104060.460000038</v>
      </c>
      <c r="W28" s="1436">
        <f>IF('Historical DATA'!BD14="","",'Historical DATA'!BD14)</f>
        <v>7059232357.3200006</v>
      </c>
      <c r="X28" s="1436">
        <f>IF('Historical DATA'!BE14="","",'Historical DATA'!BE14)</f>
        <v>368383343.96100003</v>
      </c>
      <c r="Y28" s="1435">
        <f>IF('Historical DATA'!BF14="","",'Historical DATA'!BF14)</f>
        <v>59948822.061000824</v>
      </c>
      <c r="Z28" s="1435">
        <f>IF('Historical DATA'!BG14="","",'Historical DATA'!BG14)</f>
        <v>0</v>
      </c>
      <c r="AA28" s="1416"/>
      <c r="AB28" s="1434">
        <f>IF('Historical DATA'!BH14="","",'Historical DATA'!BH14)</f>
        <v>77732</v>
      </c>
      <c r="AC28" s="1436">
        <f>IF('Historical DATA'!BI14="","",'Historical DATA'!BI14)</f>
        <v>771.22</v>
      </c>
      <c r="AD28" s="1436">
        <f>IF('Historical DATA'!BJ14="","",'Historical DATA'!BJ14)</f>
        <v>59948473.039999999</v>
      </c>
      <c r="AE28" s="1435">
        <f>IF('Historical DATA'!BK14="","",'Historical DATA'!BK14)</f>
        <v>349.02100082486868</v>
      </c>
      <c r="AF28" s="1435">
        <f>IF('Historical DATA'!BL14="","",'Historical DATA'!BL14)</f>
        <v>40340</v>
      </c>
      <c r="AG28" s="1435">
        <f>IF('Historical DATA'!BM14="","",'Historical DATA'!BM14)</f>
        <v>0</v>
      </c>
      <c r="AH28" s="1435">
        <f>IF('Historical DATA'!BN14="","",'Historical DATA'!BN14)</f>
        <v>0</v>
      </c>
      <c r="AI28" s="1435">
        <f>IF('Historical DATA'!BO14="","",'Historical DATA'!BO14)</f>
        <v>0</v>
      </c>
      <c r="AJ28" s="1416"/>
      <c r="AK28" s="1437">
        <f>IF('Historical DATA'!BP14="","",'Historical DATA'!BP14)</f>
        <v>63104060.460000038</v>
      </c>
      <c r="AL28" s="1431">
        <f>IF('Historical DATA'!BQ14="","",'Historical DATA'!BQ14)</f>
        <v>59948473.039999999</v>
      </c>
      <c r="AM28" s="1433">
        <f>IF('Historical DATA'!BR14="","",'Historical DATA'!BR14)</f>
        <v>371538602.31899923</v>
      </c>
      <c r="AN28" s="1416"/>
      <c r="AO28" s="1448">
        <f>IF('Historical DATA'!BS14="","",'Historical DATA'!BS14)</f>
        <v>4092</v>
      </c>
      <c r="AP28" s="1438">
        <f>IF('Historical DATA'!BT14="","",'Historical DATA'!BT14)</f>
        <v>90796.33</v>
      </c>
      <c r="AQ28" s="1438">
        <f>IF('Historical DATA'!BU14="","",'Historical DATA'!BU14)</f>
        <v>371538582.36000001</v>
      </c>
      <c r="AR28" s="1439">
        <f>IF('Historical DATA'!BV14="","",'Historical DATA'!BV14)</f>
        <v>19.958999216556549</v>
      </c>
    </row>
    <row r="29" spans="2:88">
      <c r="B29" s="1653">
        <f>IF('Historical DATA'!B15="","",'Historical DATA'!B15)</f>
        <v>45929</v>
      </c>
      <c r="C29" s="304"/>
      <c r="D29" s="1437">
        <f>IF('Historical DATA'!AO15="","",'Historical DATA'!AO15)</f>
        <v>7501402316.4000006</v>
      </c>
      <c r="E29" s="1431">
        <f>IF('Historical DATA'!AP15="","",'Historical DATA'!AP15)</f>
        <v>7430770897.8500004</v>
      </c>
      <c r="F29" s="1433">
        <f>IF('Historical DATA'!AQ15="","",'Historical DATA'!AQ15)</f>
        <v>70631418.550000191</v>
      </c>
      <c r="G29" s="1259"/>
      <c r="H29" s="1447">
        <f>IF('Historical DATA'!AR15="","",'Historical DATA'!AR15)</f>
        <v>1</v>
      </c>
      <c r="I29" s="1431">
        <f>IF('Historical DATA'!AS15="","",'Historical DATA'!AS15)</f>
        <v>7059232357.3200006</v>
      </c>
      <c r="J29" s="1431">
        <f>IF('Historical DATA'!AT15="","",'Historical DATA'!AT15)</f>
        <v>197.90400146692991</v>
      </c>
      <c r="K29" s="1431">
        <f>IF('Historical DATA'!AU15="","",'Historical DATA'!AU15)</f>
        <v>7430770897.8500004</v>
      </c>
      <c r="L29" s="1450">
        <f>IF('Historical DATA'!AV15="","",'Historical DATA'!AV15)</f>
        <v>0.05</v>
      </c>
      <c r="M29" s="1446"/>
      <c r="N29" s="1445">
        <f>IF('Historical DATA'!AW15="","",'Historical DATA'!AW15)</f>
        <v>0.05</v>
      </c>
      <c r="O29" s="1436">
        <f>IF('Historical DATA'!AX15="","",'Historical DATA'!AX15)</f>
        <v>7430770897.8500004</v>
      </c>
      <c r="P29" s="1435">
        <f>IF('Historical DATA'!AY15="","",'Historical DATA'!AY15)</f>
        <v>371538544.89250004</v>
      </c>
      <c r="Q29" s="1259"/>
      <c r="R29" s="1434">
        <f>IF('Historical DATA'!AZ15="","",'Historical DATA'!AZ15)</f>
        <v>7430770897.8500004</v>
      </c>
      <c r="S29" s="1436">
        <f>IF('Historical DATA'!BA15="","",'Historical DATA'!BA15)</f>
        <v>371538544.89250004</v>
      </c>
      <c r="T29" s="1435">
        <f>IF('Historical DATA'!BB15="","",'Historical DATA'!BB15)</f>
        <v>7059232352.9575005</v>
      </c>
      <c r="U29" s="1259"/>
      <c r="V29" s="1434">
        <f>IF('Historical DATA'!BC15="","",'Historical DATA'!BC15)</f>
        <v>70631418.550000191</v>
      </c>
      <c r="W29" s="1436">
        <f>IF('Historical DATA'!BD15="","",'Historical DATA'!BD15)</f>
        <v>7126332174.3600006</v>
      </c>
      <c r="X29" s="1436">
        <f>IF('Historical DATA'!BE15="","",'Historical DATA'!BE15)</f>
        <v>371538544.89250004</v>
      </c>
      <c r="Y29" s="1435">
        <f>IF('Historical DATA'!BF15="","",'Historical DATA'!BF15)</f>
        <v>67099821.402500153</v>
      </c>
      <c r="Z29" s="1435" t="str">
        <f>IF('Historical DATA'!BG15="","",'Historical DATA'!BG15)</f>
        <v/>
      </c>
      <c r="AA29" s="1416"/>
      <c r="AB29" s="1434">
        <f>IF('Historical DATA'!BH15="","",'Historical DATA'!BH15)</f>
        <v>77732</v>
      </c>
      <c r="AC29" s="1436">
        <f>IF('Historical DATA'!BI15="","",'Historical DATA'!BI15)</f>
        <v>863.22</v>
      </c>
      <c r="AD29" s="1436">
        <f>IF('Historical DATA'!BJ15="","",'Historical DATA'!BJ15)</f>
        <v>67099817.039999999</v>
      </c>
      <c r="AE29" s="1435">
        <f>IF('Historical DATA'!BK15="","",'Historical DATA'!BK15)</f>
        <v>4.3625001534819603</v>
      </c>
      <c r="AF29" s="1435" t="str">
        <f>IF('Historical DATA'!BL15="","",'Historical DATA'!BL15)</f>
        <v/>
      </c>
      <c r="AG29" s="1435" t="str">
        <f>IF('Historical DATA'!BM15="","",'Historical DATA'!BM15)</f>
        <v/>
      </c>
      <c r="AH29" s="1435" t="str">
        <f>IF('Historical DATA'!BN15="","",'Historical DATA'!BN15)</f>
        <v/>
      </c>
      <c r="AI29" s="1435">
        <f>IF('Historical DATA'!BO15="","",'Historical DATA'!BO15)</f>
        <v>0</v>
      </c>
      <c r="AJ29" s="1416"/>
      <c r="AK29" s="1437">
        <f>IF('Historical DATA'!BP15="","",'Historical DATA'!BP15)</f>
        <v>70631418.550000191</v>
      </c>
      <c r="AL29" s="1431">
        <f>IF('Historical DATA'!BQ15="","",'Historical DATA'!BQ15)</f>
        <v>67099817.039999999</v>
      </c>
      <c r="AM29" s="1433">
        <f>IF('Historical DATA'!BR15="","",'Historical DATA'!BR15)</f>
        <v>3531597.1475000381</v>
      </c>
      <c r="AN29" s="1416"/>
      <c r="AO29" s="1448">
        <f>IF('Historical DATA'!BS15="","",'Historical DATA'!BS15)</f>
        <v>4092</v>
      </c>
      <c r="AP29" s="1438">
        <f>IF('Historical DATA'!BT15="","",'Historical DATA'!BT15)</f>
        <v>863.04</v>
      </c>
      <c r="AQ29" s="1438">
        <f>IF('Historical DATA'!BU15="","",'Historical DATA'!BU15)</f>
        <v>3531559.6799999997</v>
      </c>
      <c r="AR29" s="1439">
        <f>IF('Historical DATA'!BV15="","",'Historical DATA'!BV15)</f>
        <v>37.467500038444996</v>
      </c>
    </row>
    <row r="30" spans="2:88">
      <c r="B30" s="1653">
        <f>IF('Historical DATA'!B16="","",'Historical DATA'!B16)</f>
        <v>45896</v>
      </c>
      <c r="C30" s="304"/>
      <c r="D30" s="1437">
        <f>IF('Historical DATA'!AO16="","",'Historical DATA'!AO16)</f>
        <v>7570005276.1600008</v>
      </c>
      <c r="E30" s="1431">
        <f>IF('Historical DATA'!AP16="","",'Historical DATA'!AP16)</f>
        <v>7501402080.4799995</v>
      </c>
      <c r="F30" s="1433">
        <f>IF('Historical DATA'!AQ16="","",'Historical DATA'!AQ16)</f>
        <v>68603195.680001259</v>
      </c>
      <c r="G30" s="1259"/>
      <c r="H30" s="1447">
        <f>IF('Historical DATA'!AR16="","",'Historical DATA'!AR16)</f>
        <v>1</v>
      </c>
      <c r="I30" s="1431">
        <f>IF('Historical DATA'!AS16="","",'Historical DATA'!AS16)</f>
        <v>7126332174.3600006</v>
      </c>
      <c r="J30" s="1431">
        <f>IF('Historical DATA'!AT16="","",'Historical DATA'!AT16)</f>
        <v>87.479501076042652</v>
      </c>
      <c r="K30" s="1431">
        <f>IF('Historical DATA'!AU16="","",'Historical DATA'!AU16)</f>
        <v>7501402080.4799995</v>
      </c>
      <c r="L30" s="1450">
        <f>IF('Historical DATA'!AV16="","",'Historical DATA'!AV16)</f>
        <v>0.05</v>
      </c>
      <c r="M30" s="1446"/>
      <c r="N30" s="1445">
        <f>IF('Historical DATA'!AW16="","",'Historical DATA'!AW16)</f>
        <v>0.05</v>
      </c>
      <c r="O30" s="1436">
        <f>IF('Historical DATA'!AX16="","",'Historical DATA'!AX16)</f>
        <v>7501402080.4799995</v>
      </c>
      <c r="P30" s="1435">
        <f>IF('Historical DATA'!AY16="","",'Historical DATA'!AY16)</f>
        <v>375070104.02399999</v>
      </c>
      <c r="Q30" s="1259"/>
      <c r="R30" s="1434">
        <f>IF('Historical DATA'!AZ16="","",'Historical DATA'!AZ16)</f>
        <v>7501402080.4799995</v>
      </c>
      <c r="S30" s="1436">
        <f>IF('Historical DATA'!BA16="","",'Historical DATA'!BA16)</f>
        <v>375070104.02399999</v>
      </c>
      <c r="T30" s="1435">
        <f>IF('Historical DATA'!BB16="","",'Historical DATA'!BB16)</f>
        <v>7126331976.4559994</v>
      </c>
      <c r="U30" s="1259"/>
      <c r="V30" s="1434">
        <f>IF('Historical DATA'!BC16="","",'Historical DATA'!BC16)</f>
        <v>68603195.680001259</v>
      </c>
      <c r="W30" s="1436">
        <f>IF('Historical DATA'!BD16="","",'Historical DATA'!BD16)</f>
        <v>7191505015.1200008</v>
      </c>
      <c r="X30" s="1436">
        <f>IF('Historical DATA'!BE16="","",'Historical DATA'!BE16)</f>
        <v>375070104.02399999</v>
      </c>
      <c r="Y30" s="1435">
        <f>IF('Historical DATA'!BF16="","",'Historical DATA'!BF16)</f>
        <v>65173038.664001465</v>
      </c>
      <c r="Z30" s="1435" t="str">
        <f>IF('Historical DATA'!BG16="","",'Historical DATA'!BG16)</f>
        <v/>
      </c>
      <c r="AA30" s="1416"/>
      <c r="AB30" s="1434">
        <f>IF('Historical DATA'!BH16="","",'Historical DATA'!BH16)</f>
        <v>77732</v>
      </c>
      <c r="AC30" s="1436">
        <f>IF('Historical DATA'!BI16="","",'Historical DATA'!BI16)</f>
        <v>838.43</v>
      </c>
      <c r="AD30" s="1436">
        <f>IF('Historical DATA'!BJ16="","",'Historical DATA'!BJ16)</f>
        <v>65172840.759999998</v>
      </c>
      <c r="AE30" s="1435">
        <f>IF('Historical DATA'!BK16="","",'Historical DATA'!BK16)</f>
        <v>197.90400146692991</v>
      </c>
      <c r="AF30" s="1435" t="str">
        <f>IF('Historical DATA'!BL16="","",'Historical DATA'!BL16)</f>
        <v/>
      </c>
      <c r="AG30" s="1435" t="str">
        <f>IF('Historical DATA'!BM16="","",'Historical DATA'!BM16)</f>
        <v/>
      </c>
      <c r="AH30" s="1435" t="str">
        <f>IF('Historical DATA'!BN16="","",'Historical DATA'!BN16)</f>
        <v/>
      </c>
      <c r="AI30" s="1435" t="str">
        <f>IF('Historical DATA'!BO16="","",'Historical DATA'!BO16)</f>
        <v/>
      </c>
      <c r="AJ30" s="1416"/>
      <c r="AK30" s="1437">
        <f>IF('Historical DATA'!BP16="","",'Historical DATA'!BP16)</f>
        <v>68603195.680001259</v>
      </c>
      <c r="AL30" s="1431">
        <f>IF('Historical DATA'!BQ16="","",'Historical DATA'!BQ16)</f>
        <v>65172840.759999998</v>
      </c>
      <c r="AM30" s="1433">
        <f>IF('Historical DATA'!BR16="","",'Historical DATA'!BR16)</f>
        <v>3430157.015999794</v>
      </c>
      <c r="AN30" s="1416"/>
      <c r="AO30" s="1448">
        <f>IF('Historical DATA'!BS16="","",'Historical DATA'!BS16)</f>
        <v>4092</v>
      </c>
      <c r="AP30" s="1438">
        <f>IF('Historical DATA'!BT16="","",'Historical DATA'!BT16)</f>
        <v>838.25</v>
      </c>
      <c r="AQ30" s="1438">
        <f>IF('Historical DATA'!BU16="","",'Historical DATA'!BU16)</f>
        <v>3430119</v>
      </c>
      <c r="AR30" s="1439">
        <f>IF('Historical DATA'!BV16="","",'Historical DATA'!BV16)</f>
        <v>38.015999794006348</v>
      </c>
    </row>
    <row r="31" spans="2:88">
      <c r="B31" s="1653">
        <f>IF('Historical DATA'!B17="","",'Historical DATA'!B17)</f>
        <v>45866</v>
      </c>
      <c r="C31" s="304"/>
      <c r="D31" s="1437">
        <f>IF('Historical DATA'!AO17="","",'Historical DATA'!AO17)</f>
        <v>7635176578.2800007</v>
      </c>
      <c r="E31" s="1431">
        <f>IF('Historical DATA'!AP17="","",'Historical DATA'!AP17)</f>
        <v>7570005186.9899998</v>
      </c>
      <c r="F31" s="1433">
        <f>IF('Historical DATA'!AQ17="","",'Historical DATA'!AQ17)</f>
        <v>65171391.290000916</v>
      </c>
      <c r="G31" s="1259"/>
      <c r="H31" s="1447">
        <f>IF('Historical DATA'!AR17="","",'Historical DATA'!AR17)</f>
        <v>1</v>
      </c>
      <c r="I31" s="1431">
        <f>IF('Historical DATA'!AS17="","",'Historical DATA'!AS17)</f>
        <v>7191505015.1200008</v>
      </c>
      <c r="J31" s="1431">
        <f>IF('Historical DATA'!AT17="","",'Historical DATA'!AT17)</f>
        <v>627.74600147455931</v>
      </c>
      <c r="K31" s="1431">
        <f>IF('Historical DATA'!AU17="","",'Historical DATA'!AU17)</f>
        <v>7570005186.9899998</v>
      </c>
      <c r="L31" s="1450">
        <f>IF('Historical DATA'!AV17="","",'Historical DATA'!AV17)</f>
        <v>0.05</v>
      </c>
      <c r="M31" s="1446"/>
      <c r="N31" s="1445">
        <f>IF('Historical DATA'!AW17="","",'Historical DATA'!AW17)</f>
        <v>0.05</v>
      </c>
      <c r="O31" s="1436">
        <f>IF('Historical DATA'!AX17="","",'Historical DATA'!AX17)</f>
        <v>7570005186.9899998</v>
      </c>
      <c r="P31" s="1435">
        <f>IF('Historical DATA'!AY17="","",'Historical DATA'!AY17)</f>
        <v>378500259.3495</v>
      </c>
      <c r="Q31" s="1259"/>
      <c r="R31" s="1434">
        <f>IF('Historical DATA'!AZ17="","",'Historical DATA'!AZ17)</f>
        <v>7570005186.9899998</v>
      </c>
      <c r="S31" s="1436">
        <f>IF('Historical DATA'!BA17="","",'Historical DATA'!BA17)</f>
        <v>378500259.3495</v>
      </c>
      <c r="T31" s="1435">
        <f>IF('Historical DATA'!BB17="","",'Historical DATA'!BB17)</f>
        <v>7191504927.6405001</v>
      </c>
      <c r="U31" s="1259"/>
      <c r="V31" s="1434">
        <f>IF('Historical DATA'!BC17="","",'Historical DATA'!BC17)</f>
        <v>65171391.290000916</v>
      </c>
      <c r="W31" s="1436">
        <f>IF('Historical DATA'!BD17="","",'Historical DATA'!BD17)</f>
        <v>7253417775.8000011</v>
      </c>
      <c r="X31" s="1436">
        <f>IF('Historical DATA'!BE17="","",'Historical DATA'!BE17)</f>
        <v>378500259.3495</v>
      </c>
      <c r="Y31" s="1435">
        <f>IF('Historical DATA'!BF17="","",'Historical DATA'!BF17)</f>
        <v>61912848.159501076</v>
      </c>
      <c r="Z31" s="1435" t="str">
        <f>IF('Historical DATA'!BG17="","",'Historical DATA'!BG17)</f>
        <v/>
      </c>
      <c r="AA31" s="1416"/>
      <c r="AB31" s="1434">
        <f>IF('Historical DATA'!BH17="","",'Historical DATA'!BH17)</f>
        <v>77732</v>
      </c>
      <c r="AC31" s="1436">
        <f>IF('Historical DATA'!BI17="","",'Historical DATA'!BI17)</f>
        <v>796.49</v>
      </c>
      <c r="AD31" s="1436">
        <f>IF('Historical DATA'!BJ17="","",'Historical DATA'!BJ17)</f>
        <v>61912760.68</v>
      </c>
      <c r="AE31" s="1435">
        <f>IF('Historical DATA'!BK17="","",'Historical DATA'!BK17)</f>
        <v>87.479501076042652</v>
      </c>
      <c r="AF31" s="1435" t="str">
        <f>IF('Historical DATA'!BL17="","",'Historical DATA'!BL17)</f>
        <v/>
      </c>
      <c r="AG31" s="1435" t="str">
        <f>IF('Historical DATA'!BM17="","",'Historical DATA'!BM17)</f>
        <v/>
      </c>
      <c r="AH31" s="1435" t="str">
        <f>IF('Historical DATA'!BN17="","",'Historical DATA'!BN17)</f>
        <v/>
      </c>
      <c r="AI31" s="1435" t="str">
        <f>IF('Historical DATA'!BO17="","",'Historical DATA'!BO17)</f>
        <v/>
      </c>
      <c r="AJ31" s="1416"/>
      <c r="AK31" s="1437">
        <f>IF('Historical DATA'!BP17="","",'Historical DATA'!BP17)</f>
        <v>65171391.290000916</v>
      </c>
      <c r="AL31" s="1431">
        <f>IF('Historical DATA'!BQ17="","",'Historical DATA'!BQ17)</f>
        <v>61912760.68</v>
      </c>
      <c r="AM31" s="1433">
        <f>IF('Historical DATA'!BR17="","",'Historical DATA'!BR17)</f>
        <v>3258543.1304998398</v>
      </c>
      <c r="AN31" s="1416"/>
      <c r="AO31" s="1448">
        <f>IF('Historical DATA'!BS17="","",'Historical DATA'!BS17)</f>
        <v>4092</v>
      </c>
      <c r="AP31" s="1438">
        <f>IF('Historical DATA'!BT17="","",'Historical DATA'!BT17)</f>
        <v>796.32</v>
      </c>
      <c r="AQ31" s="1438">
        <f>IF('Historical DATA'!BU17="","",'Historical DATA'!BU17)</f>
        <v>3258541.4400000004</v>
      </c>
      <c r="AR31" s="1439">
        <f>IF('Historical DATA'!BV17="","",'Historical DATA'!BV17)</f>
        <v>1.6904998393729329</v>
      </c>
    </row>
    <row r="32" spans="2:88">
      <c r="B32" s="1653">
        <f>IF('Historical DATA'!B18="","",'Historical DATA'!B18)</f>
        <v>45835</v>
      </c>
      <c r="C32" s="304"/>
      <c r="D32" s="1437">
        <f>IF('Historical DATA'!AO18="","",'Historical DATA'!AO18)</f>
        <v>7700874867.8800011</v>
      </c>
      <c r="E32" s="1431">
        <f>IF('Historical DATA'!AP18="","",'Historical DATA'!AP18)</f>
        <v>7635175945.3199997</v>
      </c>
      <c r="F32" s="1433">
        <f>IF('Historical DATA'!AQ18="","",'Historical DATA'!AQ18)</f>
        <v>65698922.560001373</v>
      </c>
      <c r="G32" s="1259"/>
      <c r="H32" s="1447">
        <f>IF('Historical DATA'!AR18="","",'Historical DATA'!AR18)</f>
        <v>1</v>
      </c>
      <c r="I32" s="1431">
        <f>IF('Historical DATA'!AS18="","",'Historical DATA'!AS18)</f>
        <v>7253417775.8000011</v>
      </c>
      <c r="J32" s="1431">
        <f>IF('Historical DATA'!AT18="","",'Historical DATA'!AT18)</f>
        <v>375.88050166517496</v>
      </c>
      <c r="K32" s="1431">
        <f>IF('Historical DATA'!AU18="","",'Historical DATA'!AU18)</f>
        <v>7635175945.3199997</v>
      </c>
      <c r="L32" s="1450">
        <f>IF('Historical DATA'!AV18="","",'Historical DATA'!AV18)</f>
        <v>0.05</v>
      </c>
      <c r="M32" s="1446"/>
      <c r="N32" s="1445">
        <f>IF('Historical DATA'!AW18="","",'Historical DATA'!AW18)</f>
        <v>0.05</v>
      </c>
      <c r="O32" s="1436">
        <f>IF('Historical DATA'!AX18="","",'Historical DATA'!AX18)</f>
        <v>7635175945.3199997</v>
      </c>
      <c r="P32" s="1435">
        <f>IF('Historical DATA'!AY18="","",'Historical DATA'!AY18)</f>
        <v>381758797.26600003</v>
      </c>
      <c r="Q32" s="1259"/>
      <c r="R32" s="1434">
        <f>IF('Historical DATA'!AZ18="","",'Historical DATA'!AZ18)</f>
        <v>7635175945.3199997</v>
      </c>
      <c r="S32" s="1436">
        <f>IF('Historical DATA'!BA18="","",'Historical DATA'!BA18)</f>
        <v>381758797.26600003</v>
      </c>
      <c r="T32" s="1435">
        <f>IF('Historical DATA'!BB18="","",'Historical DATA'!BB18)</f>
        <v>7253417148.0539999</v>
      </c>
      <c r="U32" s="1259"/>
      <c r="V32" s="1434">
        <f>IF('Historical DATA'!BC18="","",'Historical DATA'!BC18)</f>
        <v>65698922.560001373</v>
      </c>
      <c r="W32" s="1436">
        <f>IF('Historical DATA'!BD18="","",'Historical DATA'!BD18)</f>
        <v>7315831130.5600014</v>
      </c>
      <c r="X32" s="1436">
        <f>IF('Historical DATA'!BE18="","",'Historical DATA'!BE18)</f>
        <v>381758797.26600003</v>
      </c>
      <c r="Y32" s="1435">
        <f>IF('Historical DATA'!BF18="","",'Historical DATA'!BF18)</f>
        <v>62413982.506001472</v>
      </c>
      <c r="Z32" s="1435" t="str">
        <f>IF('Historical DATA'!BG18="","",'Historical DATA'!BG18)</f>
        <v/>
      </c>
      <c r="AA32" s="1416"/>
      <c r="AB32" s="1434">
        <f>IF('Historical DATA'!BH18="","",'Historical DATA'!BH18)</f>
        <v>77732</v>
      </c>
      <c r="AC32" s="1436">
        <f>IF('Historical DATA'!BI18="","",'Historical DATA'!BI18)</f>
        <v>802.93</v>
      </c>
      <c r="AD32" s="1436">
        <f>IF('Historical DATA'!BJ18="","",'Historical DATA'!BJ18)</f>
        <v>62413354.759999998</v>
      </c>
      <c r="AE32" s="1435">
        <f>IF('Historical DATA'!BK18="","",'Historical DATA'!BK18)</f>
        <v>627.74600147455931</v>
      </c>
      <c r="AF32" s="1435" t="str">
        <f>IF('Historical DATA'!BL18="","",'Historical DATA'!BL18)</f>
        <v/>
      </c>
      <c r="AG32" s="1435" t="str">
        <f>IF('Historical DATA'!BM18="","",'Historical DATA'!BM18)</f>
        <v/>
      </c>
      <c r="AH32" s="1435" t="str">
        <f>IF('Historical DATA'!BN18="","",'Historical DATA'!BN18)</f>
        <v/>
      </c>
      <c r="AI32" s="1435" t="str">
        <f>IF('Historical DATA'!BO18="","",'Historical DATA'!BO18)</f>
        <v/>
      </c>
      <c r="AJ32" s="1416"/>
      <c r="AK32" s="1437">
        <f>IF('Historical DATA'!BP18="","",'Historical DATA'!BP18)</f>
        <v>65698922.560001373</v>
      </c>
      <c r="AL32" s="1431">
        <f>IF('Historical DATA'!BQ18="","",'Historical DATA'!BQ18)</f>
        <v>62413354.759999998</v>
      </c>
      <c r="AM32" s="1433">
        <f>IF('Historical DATA'!BR18="","",'Historical DATA'!BR18)</f>
        <v>3284940.0539999008</v>
      </c>
      <c r="AN32" s="1416"/>
      <c r="AO32" s="1448">
        <f>IF('Historical DATA'!BS18="","",'Historical DATA'!BS18)</f>
        <v>4092</v>
      </c>
      <c r="AP32" s="1438">
        <f>IF('Historical DATA'!BT18="","",'Historical DATA'!BT18)</f>
        <v>802.77</v>
      </c>
      <c r="AQ32" s="1438">
        <f>IF('Historical DATA'!BU18="","",'Historical DATA'!BU18)</f>
        <v>3284934.84</v>
      </c>
      <c r="AR32" s="1439">
        <f>IF('Historical DATA'!BV18="","",'Historical DATA'!BV18)</f>
        <v>5.2139999009668827</v>
      </c>
    </row>
    <row r="33" spans="2:44">
      <c r="B33" s="1653">
        <f>IF('Historical DATA'!B19="","",'Historical DATA'!B19)</f>
        <v>45804</v>
      </c>
      <c r="C33" s="304"/>
      <c r="D33" s="1437">
        <f>IF('Historical DATA'!AO19="","",'Historical DATA'!AO19)</f>
        <v>7762585055.7200012</v>
      </c>
      <c r="E33" s="1431">
        <f>IF('Historical DATA'!AP19="","",'Historical DATA'!AP19)</f>
        <v>7700874478.6099997</v>
      </c>
      <c r="F33" s="1433">
        <f>IF('Historical DATA'!AQ19="","",'Historical DATA'!AQ19)</f>
        <v>61710577.110001564</v>
      </c>
      <c r="G33" s="1259"/>
      <c r="H33" s="1447">
        <f>IF('Historical DATA'!AR19="","",'Historical DATA'!AR19)</f>
        <v>1</v>
      </c>
      <c r="I33" s="1431">
        <f>IF('Historical DATA'!AS19="","",'Historical DATA'!AS19)</f>
        <v>7315831130.5600014</v>
      </c>
      <c r="J33" s="1431">
        <f>IF('Historical DATA'!AT19="","",'Historical DATA'!AT19)</f>
        <v>761.32650145888329</v>
      </c>
      <c r="K33" s="1431">
        <f>IF('Historical DATA'!AU19="","",'Historical DATA'!AU19)</f>
        <v>7700874478.6099997</v>
      </c>
      <c r="L33" s="1450">
        <f>IF('Historical DATA'!AV19="","",'Historical DATA'!AV19)</f>
        <v>0.05</v>
      </c>
      <c r="M33" s="1446"/>
      <c r="N33" s="1445">
        <f>IF('Historical DATA'!AW19="","",'Historical DATA'!AW19)</f>
        <v>0.05</v>
      </c>
      <c r="O33" s="1436">
        <f>IF('Historical DATA'!AX19="","",'Historical DATA'!AX19)</f>
        <v>7700874478.6099997</v>
      </c>
      <c r="P33" s="1435">
        <f>IF('Historical DATA'!AY19="","",'Historical DATA'!AY19)</f>
        <v>385043723.93050003</v>
      </c>
      <c r="Q33" s="1259"/>
      <c r="R33" s="1434">
        <f>IF('Historical DATA'!AZ19="","",'Historical DATA'!AZ19)</f>
        <v>7700874478.6099997</v>
      </c>
      <c r="S33" s="1436">
        <f>IF('Historical DATA'!BA19="","",'Historical DATA'!BA19)</f>
        <v>385043723.93050003</v>
      </c>
      <c r="T33" s="1435">
        <f>IF('Historical DATA'!BB19="","",'Historical DATA'!BB19)</f>
        <v>7315830754.6794996</v>
      </c>
      <c r="U33" s="1259"/>
      <c r="V33" s="1434">
        <f>IF('Historical DATA'!BC19="","",'Historical DATA'!BC19)</f>
        <v>61710577.110001564</v>
      </c>
      <c r="W33" s="1436">
        <f>IF('Historical DATA'!BD19="","",'Historical DATA'!BD19)</f>
        <v>7374455827.6400013</v>
      </c>
      <c r="X33" s="1436">
        <f>IF('Historical DATA'!BE19="","",'Historical DATA'!BE19)</f>
        <v>385043723.93050003</v>
      </c>
      <c r="Y33" s="1435">
        <f>IF('Historical DATA'!BF19="","",'Historical DATA'!BF19)</f>
        <v>58625072.960501671</v>
      </c>
      <c r="Z33" s="1435" t="str">
        <f>IF('Historical DATA'!BG19="","",'Historical DATA'!BG19)</f>
        <v/>
      </c>
      <c r="AA33" s="1416"/>
      <c r="AB33" s="1434">
        <f>IF('Historical DATA'!BH19="","",'Historical DATA'!BH19)</f>
        <v>77732</v>
      </c>
      <c r="AC33" s="1436">
        <f>IF('Historical DATA'!BI19="","",'Historical DATA'!BI19)</f>
        <v>754.19</v>
      </c>
      <c r="AD33" s="1436">
        <f>IF('Historical DATA'!BJ19="","",'Historical DATA'!BJ19)</f>
        <v>58624697.080000006</v>
      </c>
      <c r="AE33" s="1435">
        <f>IF('Historical DATA'!BK19="","",'Historical DATA'!BK19)</f>
        <v>375.88050166517496</v>
      </c>
      <c r="AF33" s="1435" t="str">
        <f>IF('Historical DATA'!BL19="","",'Historical DATA'!BL19)</f>
        <v/>
      </c>
      <c r="AG33" s="1435" t="str">
        <f>IF('Historical DATA'!BM19="","",'Historical DATA'!BM19)</f>
        <v/>
      </c>
      <c r="AH33" s="1435" t="str">
        <f>IF('Historical DATA'!BN19="","",'Historical DATA'!BN19)</f>
        <v/>
      </c>
      <c r="AI33" s="1435" t="str">
        <f>IF('Historical DATA'!BO19="","",'Historical DATA'!BO19)</f>
        <v/>
      </c>
      <c r="AJ33" s="1416"/>
      <c r="AK33" s="1437">
        <f>IF('Historical DATA'!BP19="","",'Historical DATA'!BP19)</f>
        <v>61710577.110001564</v>
      </c>
      <c r="AL33" s="1431">
        <f>IF('Historical DATA'!BQ19="","",'Historical DATA'!BQ19)</f>
        <v>58624697.080000006</v>
      </c>
      <c r="AM33" s="1433">
        <f>IF('Historical DATA'!BR19="","",'Historical DATA'!BR19)</f>
        <v>3085504.1494998932</v>
      </c>
      <c r="AN33" s="1416"/>
      <c r="AO33" s="1448">
        <f>IF('Historical DATA'!BS19="","",'Historical DATA'!BS19)</f>
        <v>4092</v>
      </c>
      <c r="AP33" s="1438">
        <f>IF('Historical DATA'!BT19="","",'Historical DATA'!BT19)</f>
        <v>754.03</v>
      </c>
      <c r="AQ33" s="1438">
        <f>IF('Historical DATA'!BU19="","",'Historical DATA'!BU19)</f>
        <v>3085490.76</v>
      </c>
      <c r="AR33" s="1439">
        <f>IF('Historical DATA'!BV19="","",'Historical DATA'!BV19)</f>
        <v>13.389499893411994</v>
      </c>
    </row>
    <row r="34" spans="2:44">
      <c r="B34" s="1653">
        <f>IF('Historical DATA'!B20="","",'Historical DATA'!B20)</f>
        <v>45775</v>
      </c>
      <c r="C34" s="304"/>
      <c r="D34" s="1437">
        <f>IF('Historical DATA'!AO20="","",'Historical DATA'!AO20)</f>
        <v>7821841382.7200012</v>
      </c>
      <c r="E34" s="1431">
        <f>IF('Historical DATA'!AP20="","",'Historical DATA'!AP20)</f>
        <v>7762584280.3299999</v>
      </c>
      <c r="F34" s="1433">
        <f>IF('Historical DATA'!AQ20="","",'Historical DATA'!AQ20)</f>
        <v>59257102.390001297</v>
      </c>
      <c r="G34" s="1259"/>
      <c r="H34" s="1447">
        <f>IF('Historical DATA'!AR20="","",'Historical DATA'!AR20)</f>
        <v>1</v>
      </c>
      <c r="I34" s="1431">
        <f>IF('Historical DATA'!AS20="","",'Historical DATA'!AS20)</f>
        <v>7374455827.6400013</v>
      </c>
      <c r="J34" s="1431">
        <f>IF('Historical DATA'!AT20="","",'Historical DATA'!AT20)</f>
        <v>688.95300125330687</v>
      </c>
      <c r="K34" s="1431">
        <f>IF('Historical DATA'!AU20="","",'Historical DATA'!AU20)</f>
        <v>7762584280.3299999</v>
      </c>
      <c r="L34" s="1450">
        <f>IF('Historical DATA'!AV20="","",'Historical DATA'!AV20)</f>
        <v>0.05</v>
      </c>
      <c r="M34" s="1446"/>
      <c r="N34" s="1445">
        <f>IF('Historical DATA'!AW20="","",'Historical DATA'!AW20)</f>
        <v>0.05</v>
      </c>
      <c r="O34" s="1436">
        <f>IF('Historical DATA'!AX20="","",'Historical DATA'!AX20)</f>
        <v>7762584280.3299999</v>
      </c>
      <c r="P34" s="1435">
        <f>IF('Historical DATA'!AY20="","",'Historical DATA'!AY20)</f>
        <v>388129214.0165</v>
      </c>
      <c r="Q34" s="1259"/>
      <c r="R34" s="1434">
        <f>IF('Historical DATA'!AZ20="","",'Historical DATA'!AZ20)</f>
        <v>7762584280.3299999</v>
      </c>
      <c r="S34" s="1436">
        <f>IF('Historical DATA'!BA20="","",'Historical DATA'!BA20)</f>
        <v>388129214.0165</v>
      </c>
      <c r="T34" s="1435">
        <f>IF('Historical DATA'!BB20="","",'Historical DATA'!BB20)</f>
        <v>7374455066.3134995</v>
      </c>
      <c r="U34" s="1259"/>
      <c r="V34" s="1434">
        <f>IF('Historical DATA'!BC20="","",'Historical DATA'!BC20)</f>
        <v>59257102.390001297</v>
      </c>
      <c r="W34" s="1436">
        <f>IF('Historical DATA'!BD20="","",'Historical DATA'!BD20)</f>
        <v>7430749342.0400009</v>
      </c>
      <c r="X34" s="1436">
        <f>IF('Historical DATA'!BE20="","",'Historical DATA'!BE20)</f>
        <v>388129214.0165</v>
      </c>
      <c r="Y34" s="1435">
        <f>IF('Historical DATA'!BF20="","",'Historical DATA'!BF20)</f>
        <v>56294275.726501465</v>
      </c>
      <c r="Z34" s="1435" t="str">
        <f>IF('Historical DATA'!BG20="","",'Historical DATA'!BG20)</f>
        <v/>
      </c>
      <c r="AA34" s="1416"/>
      <c r="AB34" s="1434">
        <f>IF('Historical DATA'!BH20="","",'Historical DATA'!BH20)</f>
        <v>77732</v>
      </c>
      <c r="AC34" s="1436">
        <f>IF('Historical DATA'!BI20="","",'Historical DATA'!BI20)</f>
        <v>724.2</v>
      </c>
      <c r="AD34" s="1436">
        <f>IF('Historical DATA'!BJ20="","",'Historical DATA'!BJ20)</f>
        <v>56293514.400000006</v>
      </c>
      <c r="AE34" s="1435">
        <f>IF('Historical DATA'!BK20="","",'Historical DATA'!BK20)</f>
        <v>761.32650145888329</v>
      </c>
      <c r="AF34" s="1435" t="str">
        <f>IF('Historical DATA'!BL20="","",'Historical DATA'!BL20)</f>
        <v/>
      </c>
      <c r="AG34" s="1435" t="str">
        <f>IF('Historical DATA'!BM20="","",'Historical DATA'!BM20)</f>
        <v/>
      </c>
      <c r="AH34" s="1435" t="str">
        <f>IF('Historical DATA'!BN20="","",'Historical DATA'!BN20)</f>
        <v/>
      </c>
      <c r="AI34" s="1435" t="str">
        <f>IF('Historical DATA'!BO20="","",'Historical DATA'!BO20)</f>
        <v/>
      </c>
      <c r="AJ34" s="1416"/>
      <c r="AK34" s="1437">
        <f>IF('Historical DATA'!BP20="","",'Historical DATA'!BP20)</f>
        <v>59257102.390001297</v>
      </c>
      <c r="AL34" s="1431">
        <f>IF('Historical DATA'!BQ20="","",'Historical DATA'!BQ20)</f>
        <v>56293514.400000006</v>
      </c>
      <c r="AM34" s="1433">
        <f>IF('Historical DATA'!BR20="","",'Historical DATA'!BR20)</f>
        <v>2962826.6634998322</v>
      </c>
      <c r="AN34" s="1416"/>
      <c r="AO34" s="1448">
        <f>IF('Historical DATA'!BS20="","",'Historical DATA'!BS20)</f>
        <v>4092</v>
      </c>
      <c r="AP34" s="1438">
        <f>IF('Historical DATA'!BT20="","",'Historical DATA'!BT20)</f>
        <v>724.05</v>
      </c>
      <c r="AQ34" s="1438">
        <f>IF('Historical DATA'!BU20="","",'Historical DATA'!BU20)</f>
        <v>2962812.5999999996</v>
      </c>
      <c r="AR34" s="1439">
        <f>IF('Historical DATA'!BV20="","",'Historical DATA'!BV20)</f>
        <v>14.063499832525849</v>
      </c>
    </row>
    <row r="35" spans="2:44">
      <c r="B35" s="1653">
        <f>IF('Historical DATA'!B21="","",'Historical DATA'!B21)</f>
        <v>45743</v>
      </c>
      <c r="C35" s="304"/>
      <c r="D35" s="1437">
        <f>IF('Historical DATA'!AO21="","",'Historical DATA'!AO21)</f>
        <v>7882098417.2400007</v>
      </c>
      <c r="E35" s="1431">
        <f>IF('Historical DATA'!AP21="","",'Historical DATA'!AP21)</f>
        <v>7821840687.46</v>
      </c>
      <c r="F35" s="1433">
        <f>IF('Historical DATA'!AQ21="","",'Historical DATA'!AQ21)</f>
        <v>60257729.780000687</v>
      </c>
      <c r="G35" s="1259"/>
      <c r="H35" s="1447">
        <f>IF('Historical DATA'!AR21="","",'Historical DATA'!AR21)</f>
        <v>1</v>
      </c>
      <c r="I35" s="1431">
        <f>IF('Historical DATA'!AS21="","",'Historical DATA'!AS21)</f>
        <v>7430749342.0400009</v>
      </c>
      <c r="J35" s="1431">
        <f>IF('Historical DATA'!AT21="","",'Historical DATA'!AT21)</f>
        <v>678.18800121545792</v>
      </c>
      <c r="K35" s="1431">
        <f>IF('Historical DATA'!AU21="","",'Historical DATA'!AU21)</f>
        <v>7821840687.46</v>
      </c>
      <c r="L35" s="1450">
        <f>IF('Historical DATA'!AV21="","",'Historical DATA'!AV21)</f>
        <v>0.05</v>
      </c>
      <c r="M35" s="1446"/>
      <c r="N35" s="1445">
        <f>IF('Historical DATA'!AW21="","",'Historical DATA'!AW21)</f>
        <v>0.05</v>
      </c>
      <c r="O35" s="1436">
        <f>IF('Historical DATA'!AX21="","",'Historical DATA'!AX21)</f>
        <v>7821840687.46</v>
      </c>
      <c r="P35" s="1435">
        <f>IF('Historical DATA'!AY21="","",'Historical DATA'!AY21)</f>
        <v>391092034.37300003</v>
      </c>
      <c r="Q35" s="1259"/>
      <c r="R35" s="1434">
        <f>IF('Historical DATA'!AZ21="","",'Historical DATA'!AZ21)</f>
        <v>7821840687.46</v>
      </c>
      <c r="S35" s="1436">
        <f>IF('Historical DATA'!BA21="","",'Historical DATA'!BA21)</f>
        <v>391092034.37300003</v>
      </c>
      <c r="T35" s="1435">
        <f>IF('Historical DATA'!BB21="","",'Historical DATA'!BB21)</f>
        <v>7430748653.0869999</v>
      </c>
      <c r="U35" s="1259"/>
      <c r="V35" s="1434">
        <f>IF('Historical DATA'!BC21="","",'Historical DATA'!BC21)</f>
        <v>60257729.780000687</v>
      </c>
      <c r="W35" s="1436">
        <f>IF('Historical DATA'!BD21="","",'Historical DATA'!BD21)</f>
        <v>7487993518.8000011</v>
      </c>
      <c r="X35" s="1436">
        <f>IF('Historical DATA'!BE21="","",'Historical DATA'!BE21)</f>
        <v>391092034.37300003</v>
      </c>
      <c r="Y35" s="1435">
        <f>IF('Historical DATA'!BF21="","",'Historical DATA'!BF21)</f>
        <v>57244865.713001251</v>
      </c>
      <c r="Z35" s="1435" t="str">
        <f>IF('Historical DATA'!BG21="","",'Historical DATA'!BG21)</f>
        <v/>
      </c>
      <c r="AA35" s="1416"/>
      <c r="AB35" s="1434">
        <f>IF('Historical DATA'!BH21="","",'Historical DATA'!BH21)</f>
        <v>77732</v>
      </c>
      <c r="AC35" s="1436">
        <f>IF('Historical DATA'!BI21="","",'Historical DATA'!BI21)</f>
        <v>736.43</v>
      </c>
      <c r="AD35" s="1436">
        <f>IF('Historical DATA'!BJ21="","",'Historical DATA'!BJ21)</f>
        <v>57244176.759999998</v>
      </c>
      <c r="AE35" s="1435">
        <f>IF('Historical DATA'!BK21="","",'Historical DATA'!BK21)</f>
        <v>688.95300125330687</v>
      </c>
      <c r="AF35" s="1435" t="str">
        <f>IF('Historical DATA'!BL21="","",'Historical DATA'!BL21)</f>
        <v/>
      </c>
      <c r="AG35" s="1435" t="str">
        <f>IF('Historical DATA'!BM21="","",'Historical DATA'!BM21)</f>
        <v/>
      </c>
      <c r="AH35" s="1435" t="str">
        <f>IF('Historical DATA'!BN21="","",'Historical DATA'!BN21)</f>
        <v/>
      </c>
      <c r="AI35" s="1435" t="str">
        <f>IF('Historical DATA'!BO21="","",'Historical DATA'!BO21)</f>
        <v/>
      </c>
      <c r="AJ35" s="1416"/>
      <c r="AK35" s="1437">
        <f>IF('Historical DATA'!BP21="","",'Historical DATA'!BP21)</f>
        <v>60257729.780000687</v>
      </c>
      <c r="AL35" s="1431">
        <f>IF('Historical DATA'!BQ21="","",'Historical DATA'!BQ21)</f>
        <v>57244176.759999998</v>
      </c>
      <c r="AM35" s="1433">
        <f>IF('Historical DATA'!BR21="","",'Historical DATA'!BR21)</f>
        <v>3012864.0669994354</v>
      </c>
      <c r="AN35" s="1416"/>
      <c r="AO35" s="1448">
        <f>IF('Historical DATA'!BS21="","",'Historical DATA'!BS21)</f>
        <v>4092</v>
      </c>
      <c r="AP35" s="1438">
        <f>IF('Historical DATA'!BT21="","",'Historical DATA'!BT21)</f>
        <v>736.28</v>
      </c>
      <c r="AQ35" s="1438">
        <f>IF('Historical DATA'!BU21="","",'Historical DATA'!BU21)</f>
        <v>3012857.76</v>
      </c>
      <c r="AR35" s="1439">
        <f>IF('Historical DATA'!BV21="","",'Historical DATA'!BV21)</f>
        <v>6.3069994356483221</v>
      </c>
    </row>
    <row r="36" spans="2:44">
      <c r="B36" s="1653">
        <f>IF('Historical DATA'!B22="","",'Historical DATA'!B22)</f>
        <v>45715</v>
      </c>
      <c r="C36" s="304"/>
      <c r="D36" s="1437">
        <f>IF('Historical DATA'!AO22="","",'Historical DATA'!AO22)</f>
        <v>7942231938.4400005</v>
      </c>
      <c r="E36" s="1431">
        <f>IF('Historical DATA'!AP22="","",'Historical DATA'!AP22)</f>
        <v>7882097726.96</v>
      </c>
      <c r="F36" s="1433">
        <f>IF('Historical DATA'!AQ22="","",'Historical DATA'!AQ22)</f>
        <v>60134211.480000496</v>
      </c>
      <c r="G36" s="1259"/>
      <c r="H36" s="1447">
        <f>IF('Historical DATA'!AR22="","",'Historical DATA'!AR22)</f>
        <v>1</v>
      </c>
      <c r="I36" s="1431">
        <f>IF('Historical DATA'!AS22="","",'Historical DATA'!AS22)</f>
        <v>7487993518.8000011</v>
      </c>
      <c r="J36" s="1431">
        <f>IF('Historical DATA'!AT22="","",'Historical DATA'!AT22)</f>
        <v>225.95000049471855</v>
      </c>
      <c r="K36" s="1431">
        <f>IF('Historical DATA'!AU22="","",'Historical DATA'!AU22)</f>
        <v>7882097726.96</v>
      </c>
      <c r="L36" s="1450">
        <f>IF('Historical DATA'!AV22="","",'Historical DATA'!AV22)</f>
        <v>0.05</v>
      </c>
      <c r="M36" s="1446"/>
      <c r="N36" s="1445">
        <f>IF('Historical DATA'!AW22="","",'Historical DATA'!AW22)</f>
        <v>0.05</v>
      </c>
      <c r="O36" s="1436">
        <f>IF('Historical DATA'!AX22="","",'Historical DATA'!AX22)</f>
        <v>7882097726.96</v>
      </c>
      <c r="P36" s="1435">
        <f>IF('Historical DATA'!AY22="","",'Historical DATA'!AY22)</f>
        <v>394104886.34800005</v>
      </c>
      <c r="Q36" s="1259"/>
      <c r="R36" s="1434">
        <f>IF('Historical DATA'!AZ22="","",'Historical DATA'!AZ22)</f>
        <v>7882097726.96</v>
      </c>
      <c r="S36" s="1436">
        <f>IF('Historical DATA'!BA22="","",'Historical DATA'!BA22)</f>
        <v>394104886.34800005</v>
      </c>
      <c r="T36" s="1435">
        <f>IF('Historical DATA'!BB22="","",'Historical DATA'!BB22)</f>
        <v>7487992840.6119995</v>
      </c>
      <c r="U36" s="1259"/>
      <c r="V36" s="1434">
        <f>IF('Historical DATA'!BC22="","",'Historical DATA'!BC22)</f>
        <v>60134211.480000496</v>
      </c>
      <c r="W36" s="1436">
        <f>IF('Historical DATA'!BD22="","",'Historical DATA'!BD22)</f>
        <v>7545120320.2400007</v>
      </c>
      <c r="X36" s="1436">
        <f>IF('Historical DATA'!BE22="","",'Historical DATA'!BE22)</f>
        <v>394104886.34800005</v>
      </c>
      <c r="Y36" s="1435">
        <f>IF('Historical DATA'!BF22="","",'Historical DATA'!BF22)</f>
        <v>57127479.628001213</v>
      </c>
      <c r="Z36" s="1435" t="str">
        <f>IF('Historical DATA'!BG22="","",'Historical DATA'!BG22)</f>
        <v/>
      </c>
      <c r="AA36" s="1416"/>
      <c r="AB36" s="1434">
        <f>IF('Historical DATA'!BH22="","",'Historical DATA'!BH22)</f>
        <v>77732</v>
      </c>
      <c r="AC36" s="1436">
        <f>IF('Historical DATA'!BI22="","",'Historical DATA'!BI22)</f>
        <v>734.92</v>
      </c>
      <c r="AD36" s="1436">
        <f>IF('Historical DATA'!BJ22="","",'Historical DATA'!BJ22)</f>
        <v>57126801.439999998</v>
      </c>
      <c r="AE36" s="1435">
        <f>IF('Historical DATA'!BK22="","",'Historical DATA'!BK22)</f>
        <v>678.18800121545792</v>
      </c>
      <c r="AF36" s="1435" t="str">
        <f>IF('Historical DATA'!BL22="","",'Historical DATA'!BL22)</f>
        <v/>
      </c>
      <c r="AG36" s="1435" t="str">
        <f>IF('Historical DATA'!BM22="","",'Historical DATA'!BM22)</f>
        <v/>
      </c>
      <c r="AH36" s="1435" t="str">
        <f>IF('Historical DATA'!BN22="","",'Historical DATA'!BN22)</f>
        <v/>
      </c>
      <c r="AI36" s="1435" t="str">
        <f>IF('Historical DATA'!BO22="","",'Historical DATA'!BO22)</f>
        <v/>
      </c>
      <c r="AJ36" s="1416"/>
      <c r="AK36" s="1437">
        <f>IF('Historical DATA'!BP22="","",'Historical DATA'!BP22)</f>
        <v>60134211.480000496</v>
      </c>
      <c r="AL36" s="1431">
        <f>IF('Historical DATA'!BQ22="","",'Historical DATA'!BQ22)</f>
        <v>57126801.439999998</v>
      </c>
      <c r="AM36" s="1433">
        <f>IF('Historical DATA'!BR22="","",'Historical DATA'!BR22)</f>
        <v>3006731.8519992828</v>
      </c>
      <c r="AN36" s="1416"/>
      <c r="AO36" s="1448">
        <f>IF('Historical DATA'!BS22="","",'Historical DATA'!BS22)</f>
        <v>4092</v>
      </c>
      <c r="AP36" s="1438">
        <f>IF('Historical DATA'!BT22="","",'Historical DATA'!BT22)</f>
        <v>734.78</v>
      </c>
      <c r="AQ36" s="1438">
        <f>IF('Historical DATA'!BU22="","",'Historical DATA'!BU22)</f>
        <v>3006719.76</v>
      </c>
      <c r="AR36" s="1439">
        <f>IF('Historical DATA'!BV22="","",'Historical DATA'!BV22)</f>
        <v>12.091999283060431</v>
      </c>
    </row>
    <row r="37" spans="2:44">
      <c r="B37" s="1653">
        <f>IF('Historical DATA'!B23="","",'Historical DATA'!B23)</f>
        <v>45684</v>
      </c>
      <c r="C37" s="304"/>
      <c r="D37" s="1437">
        <f>IF('Historical DATA'!AO23="","",'Historical DATA'!AO23)</f>
        <v>8062678870.8800001</v>
      </c>
      <c r="E37" s="1431">
        <f>IF('Historical DATA'!AP23="","",'Historical DATA'!AP23)</f>
        <v>7942231678.1999998</v>
      </c>
      <c r="F37" s="1433">
        <f>IF('Historical DATA'!AQ23="","",'Historical DATA'!AQ23)</f>
        <v>120447192.68000031</v>
      </c>
      <c r="G37" s="1259"/>
      <c r="H37" s="1447">
        <f>IF('Historical DATA'!AR23="","",'Historical DATA'!AR23)</f>
        <v>1</v>
      </c>
      <c r="I37" s="1431">
        <f>IF('Historical DATA'!AS23="","",'Historical DATA'!AS23)</f>
        <v>7545120320.2400007</v>
      </c>
      <c r="J37" s="1431">
        <f>IF('Historical DATA'!AT23="","",'Historical DATA'!AT23)</f>
        <v>423.66149974614382</v>
      </c>
      <c r="K37" s="1431">
        <f>IF('Historical DATA'!AU23="","",'Historical DATA'!AU23)</f>
        <v>7942231678.1999998</v>
      </c>
      <c r="L37" s="1450">
        <f>IF('Historical DATA'!AV23="","",'Historical DATA'!AV23)</f>
        <v>0.05</v>
      </c>
      <c r="M37" s="1446"/>
      <c r="N37" s="1445">
        <f>IF('Historical DATA'!AW23="","",'Historical DATA'!AW23)</f>
        <v>0.05</v>
      </c>
      <c r="O37" s="1436">
        <f>IF('Historical DATA'!AX23="","",'Historical DATA'!AX23)</f>
        <v>7942231678.1999998</v>
      </c>
      <c r="P37" s="1435">
        <f>IF('Historical DATA'!AY23="","",'Historical DATA'!AY23)</f>
        <v>397111583.91000003</v>
      </c>
      <c r="Q37" s="1259"/>
      <c r="R37" s="1434">
        <f>IF('Historical DATA'!AZ23="","",'Historical DATA'!AZ23)</f>
        <v>7942231678.1999998</v>
      </c>
      <c r="S37" s="1436">
        <f>IF('Historical DATA'!BA23="","",'Historical DATA'!BA23)</f>
        <v>397111583.91000003</v>
      </c>
      <c r="T37" s="1435">
        <f>IF('Historical DATA'!BB23="","",'Historical DATA'!BB23)</f>
        <v>7545120094.29</v>
      </c>
      <c r="U37" s="1259"/>
      <c r="V37" s="1434">
        <f>IF('Historical DATA'!BC23="","",'Historical DATA'!BC23)</f>
        <v>120447192.68000031</v>
      </c>
      <c r="W37" s="1436">
        <f>IF('Historical DATA'!BD23="","",'Historical DATA'!BD23)</f>
        <v>7659544933.5200005</v>
      </c>
      <c r="X37" s="1436">
        <f>IF('Historical DATA'!BE23="","",'Historical DATA'!BE23)</f>
        <v>397111583.91000003</v>
      </c>
      <c r="Y37" s="1435">
        <f>IF('Historical DATA'!BF23="","",'Historical DATA'!BF23)</f>
        <v>114424839.2300005</v>
      </c>
      <c r="Z37" s="1435" t="str">
        <f>IF('Historical DATA'!BG23="","",'Historical DATA'!BG23)</f>
        <v/>
      </c>
      <c r="AA37" s="1416"/>
      <c r="AB37" s="1434">
        <f>IF('Historical DATA'!BH23="","",'Historical DATA'!BH23)</f>
        <v>77732</v>
      </c>
      <c r="AC37" s="1436">
        <f>IF('Historical DATA'!BI23="","",'Historical DATA'!BI23)</f>
        <v>1472.04</v>
      </c>
      <c r="AD37" s="1436">
        <f>IF('Historical DATA'!BJ23="","",'Historical DATA'!BJ23)</f>
        <v>114424613.28</v>
      </c>
      <c r="AE37" s="1435">
        <f>IF('Historical DATA'!BK23="","",'Historical DATA'!BK23)</f>
        <v>225.95000049471855</v>
      </c>
      <c r="AF37" s="1435" t="str">
        <f>IF('Historical DATA'!BL23="","",'Historical DATA'!BL23)</f>
        <v/>
      </c>
      <c r="AG37" s="1435" t="str">
        <f>IF('Historical DATA'!BM23="","",'Historical DATA'!BM23)</f>
        <v/>
      </c>
      <c r="AH37" s="1435" t="str">
        <f>IF('Historical DATA'!BN23="","",'Historical DATA'!BN23)</f>
        <v/>
      </c>
      <c r="AI37" s="1435" t="str">
        <f>IF('Historical DATA'!BO23="","",'Historical DATA'!BO23)</f>
        <v/>
      </c>
      <c r="AJ37" s="1416"/>
      <c r="AK37" s="1437">
        <f>IF('Historical DATA'!BP23="","",'Historical DATA'!BP23)</f>
        <v>120447192.68000031</v>
      </c>
      <c r="AL37" s="1431">
        <f>IF('Historical DATA'!BQ23="","",'Historical DATA'!BQ23)</f>
        <v>114424613.28</v>
      </c>
      <c r="AM37" s="1433">
        <f>IF('Historical DATA'!BR23="","",'Historical DATA'!BR23)</f>
        <v>6022353.4499998093</v>
      </c>
      <c r="AN37" s="1416"/>
      <c r="AO37" s="1448">
        <f>IF('Historical DATA'!BS23="","",'Historical DATA'!BS23)</f>
        <v>4092</v>
      </c>
      <c r="AP37" s="1438">
        <f>IF('Historical DATA'!BT23="","",'Historical DATA'!BT23)</f>
        <v>1471.73</v>
      </c>
      <c r="AQ37" s="1438">
        <f>IF('Historical DATA'!BU23="","",'Historical DATA'!BU23)</f>
        <v>6022319.1600000001</v>
      </c>
      <c r="AR37" s="1439">
        <f>IF('Historical DATA'!BV23="","",'Historical DATA'!BV23)</f>
        <v>34.289999809116125</v>
      </c>
    </row>
    <row r="38" spans="2:44">
      <c r="B38" s="1653">
        <f>IF('Historical DATA'!B24="","",'Historical DATA'!B24)</f>
        <v>45653</v>
      </c>
      <c r="C38" s="304"/>
      <c r="D38" s="1437">
        <f>IF('Historical DATA'!AO24="","",'Historical DATA'!AO24)</f>
        <v>8120799480.7600002</v>
      </c>
      <c r="E38" s="1431">
        <f>IF('Historical DATA'!AP24="","",'Historical DATA'!AP24)</f>
        <v>8062678431.4300003</v>
      </c>
      <c r="F38" s="1433">
        <f>IF('Historical DATA'!AQ24="","",'Historical DATA'!AQ24)</f>
        <v>58121049.329999924</v>
      </c>
      <c r="G38" s="1259"/>
      <c r="H38" s="1447">
        <f>IF('Historical DATA'!AR24="","",'Historical DATA'!AR24)</f>
        <v>1</v>
      </c>
      <c r="I38" s="1431">
        <f>IF('Historical DATA'!AS24="","",'Historical DATA'!AS24)</f>
        <v>7659544933.5200005</v>
      </c>
      <c r="J38" s="1431">
        <f>IF('Historical DATA'!AT24="","",'Historical DATA'!AT24)</f>
        <v>542.6830003336072</v>
      </c>
      <c r="K38" s="1431">
        <f>IF('Historical DATA'!AU24="","",'Historical DATA'!AU24)</f>
        <v>8062678431.4300003</v>
      </c>
      <c r="L38" s="1450">
        <f>IF('Historical DATA'!AV24="","",'Historical DATA'!AV24)</f>
        <v>0.05</v>
      </c>
      <c r="M38" s="1446"/>
      <c r="N38" s="1445">
        <f>IF('Historical DATA'!AW24="","",'Historical DATA'!AW24)</f>
        <v>0.05</v>
      </c>
      <c r="O38" s="1436">
        <f>IF('Historical DATA'!AX24="","",'Historical DATA'!AX24)</f>
        <v>8062678431.4300003</v>
      </c>
      <c r="P38" s="1435">
        <f>IF('Historical DATA'!AY24="","",'Historical DATA'!AY24)</f>
        <v>403133921.57150006</v>
      </c>
      <c r="Q38" s="1259"/>
      <c r="R38" s="1434">
        <f>IF('Historical DATA'!AZ24="","",'Historical DATA'!AZ24)</f>
        <v>8062678431.4300003</v>
      </c>
      <c r="S38" s="1436">
        <f>IF('Historical DATA'!BA24="","",'Historical DATA'!BA24)</f>
        <v>403133921.57150006</v>
      </c>
      <c r="T38" s="1435">
        <f>IF('Historical DATA'!BB24="","",'Historical DATA'!BB24)</f>
        <v>7659544509.8585005</v>
      </c>
      <c r="U38" s="1259"/>
      <c r="V38" s="1434">
        <f>IF('Historical DATA'!BC24="","",'Historical DATA'!BC24)</f>
        <v>58121049.329999924</v>
      </c>
      <c r="W38" s="1436">
        <f>IF('Historical DATA'!BD24="","",'Historical DATA'!BD24)</f>
        <v>7714759527.7600002</v>
      </c>
      <c r="X38" s="1436">
        <f>IF('Historical DATA'!BE24="","",'Historical DATA'!BE24)</f>
        <v>403133921.57150006</v>
      </c>
      <c r="Y38" s="1435">
        <f>IF('Historical DATA'!BF24="","",'Historical DATA'!BF24)</f>
        <v>55215017.901499748</v>
      </c>
      <c r="Z38" s="1435" t="str">
        <f>IF('Historical DATA'!BG24="","",'Historical DATA'!BG24)</f>
        <v/>
      </c>
      <c r="AA38" s="1416"/>
      <c r="AB38" s="1434">
        <f>IF('Historical DATA'!BH24="","",'Historical DATA'!BH24)</f>
        <v>77732</v>
      </c>
      <c r="AC38" s="1436">
        <f>IF('Historical DATA'!BI24="","",'Historical DATA'!BI24)</f>
        <v>710.32</v>
      </c>
      <c r="AD38" s="1436">
        <f>IF('Historical DATA'!BJ24="","",'Historical DATA'!BJ24)</f>
        <v>55214594.240000002</v>
      </c>
      <c r="AE38" s="1435">
        <f>IF('Historical DATA'!BK24="","",'Historical DATA'!BK24)</f>
        <v>423.66149974614382</v>
      </c>
      <c r="AF38" s="1435" t="str">
        <f>IF('Historical DATA'!BL24="","",'Historical DATA'!BL24)</f>
        <v/>
      </c>
      <c r="AG38" s="1435" t="str">
        <f>IF('Historical DATA'!BM24="","",'Historical DATA'!BM24)</f>
        <v/>
      </c>
      <c r="AH38" s="1435" t="str">
        <f>IF('Historical DATA'!BN24="","",'Historical DATA'!BN24)</f>
        <v/>
      </c>
      <c r="AI38" s="1435" t="str">
        <f>IF('Historical DATA'!BO24="","",'Historical DATA'!BO24)</f>
        <v/>
      </c>
      <c r="AJ38" s="1416"/>
      <c r="AK38" s="1437">
        <f>IF('Historical DATA'!BP24="","",'Historical DATA'!BP24)</f>
        <v>58121049.329999924</v>
      </c>
      <c r="AL38" s="1431">
        <f>IF('Historical DATA'!BQ24="","",'Historical DATA'!BQ24)</f>
        <v>55214594.240000002</v>
      </c>
      <c r="AM38" s="1433">
        <f>IF('Historical DATA'!BR24="","",'Historical DATA'!BR24)</f>
        <v>2906031.4285001755</v>
      </c>
      <c r="AN38" s="1416"/>
      <c r="AO38" s="1448">
        <f>IF('Historical DATA'!BS24="","",'Historical DATA'!BS24)</f>
        <v>4092</v>
      </c>
      <c r="AP38" s="1438">
        <f>IF('Historical DATA'!BT24="","",'Historical DATA'!BT24)</f>
        <v>710.17</v>
      </c>
      <c r="AQ38" s="1438">
        <f>IF('Historical DATA'!BU24="","",'Historical DATA'!BU24)</f>
        <v>2906015.6399999997</v>
      </c>
      <c r="AR38" s="1439">
        <f>IF('Historical DATA'!BV24="","",'Historical DATA'!BV24)</f>
        <v>15.78850017581135</v>
      </c>
    </row>
    <row r="39" spans="2:44">
      <c r="B39" s="1653">
        <f>IF('Historical DATA'!B25="","",'Historical DATA'!B25)</f>
        <v>45623</v>
      </c>
      <c r="C39" s="304"/>
      <c r="D39" s="1437">
        <f>IF('Historical DATA'!AO25="","",'Historical DATA'!AO25)</f>
        <v>8182400000</v>
      </c>
      <c r="E39" s="1431">
        <f>IF('Historical DATA'!AP25="","",'Historical DATA'!AP25)</f>
        <v>8120798931.6599998</v>
      </c>
      <c r="F39" s="1433">
        <f>IF('Historical DATA'!AQ25="","",'Historical DATA'!AQ25)</f>
        <v>61601068.340000153</v>
      </c>
      <c r="G39" s="1259"/>
      <c r="H39" s="1447">
        <f>IF('Historical DATA'!AR25="","",'Historical DATA'!AR25)</f>
        <v>1</v>
      </c>
      <c r="I39" s="1431">
        <f>IF('Historical DATA'!AS25="","",'Historical DATA'!AS25)</f>
        <v>7714759527.7600002</v>
      </c>
      <c r="J39" s="1431">
        <f>IF('Historical DATA'!AT25="","",'Historical DATA'!AT25)</f>
        <v>0</v>
      </c>
      <c r="K39" s="1431">
        <f>IF('Historical DATA'!AU25="","",'Historical DATA'!AU25)</f>
        <v>8120798931.6599998</v>
      </c>
      <c r="L39" s="1450">
        <f>IF('Historical DATA'!AV25="","",'Historical DATA'!AV25)</f>
        <v>0.05</v>
      </c>
      <c r="M39" s="1446"/>
      <c r="N39" s="1445">
        <f>IF('Historical DATA'!AW25="","",'Historical DATA'!AW25)</f>
        <v>0.05</v>
      </c>
      <c r="O39" s="1436">
        <f>IF('Historical DATA'!AX25="","",'Historical DATA'!AX25)</f>
        <v>8120798931.6599998</v>
      </c>
      <c r="P39" s="1435">
        <f>IF('Historical DATA'!AY25="","",'Historical DATA'!AY25)</f>
        <v>406039946.583</v>
      </c>
      <c r="Q39" s="1259"/>
      <c r="R39" s="1434">
        <f>IF('Historical DATA'!AZ25="","",'Historical DATA'!AZ25)</f>
        <v>8120798931.6599998</v>
      </c>
      <c r="S39" s="1436">
        <f>IF('Historical DATA'!BA25="","",'Historical DATA'!BA25)</f>
        <v>406039946.583</v>
      </c>
      <c r="T39" s="1435">
        <f>IF('Historical DATA'!BB25="","",'Historical DATA'!BB25)</f>
        <v>7714758985.0769997</v>
      </c>
      <c r="U39" s="1259"/>
      <c r="V39" s="1434">
        <f>IF('Historical DATA'!BC25="","",'Historical DATA'!BC25)</f>
        <v>61601068.340000153</v>
      </c>
      <c r="W39" s="1436">
        <f>IF('Historical DATA'!BD25="","",'Historical DATA'!BD25)</f>
        <v>7773200000</v>
      </c>
      <c r="X39" s="1436">
        <f>IF('Historical DATA'!BE25="","",'Historical DATA'!BE25)</f>
        <v>406039946.583</v>
      </c>
      <c r="Y39" s="1435">
        <f>IF('Historical DATA'!BF25="","",'Historical DATA'!BF25)</f>
        <v>58441014.923000336</v>
      </c>
      <c r="Z39" s="1435" t="str">
        <f>IF('Historical DATA'!BG25="","",'Historical DATA'!BG25)</f>
        <v/>
      </c>
      <c r="AA39" s="1416"/>
      <c r="AB39" s="1434">
        <f>IF('Historical DATA'!BH25="","",'Historical DATA'!BH25)</f>
        <v>77732</v>
      </c>
      <c r="AC39" s="1436">
        <f>IF('Historical DATA'!BI25="","",'Historical DATA'!BI25)</f>
        <v>751.82</v>
      </c>
      <c r="AD39" s="1436">
        <f>IF('Historical DATA'!BJ25="","",'Historical DATA'!BJ25)</f>
        <v>58440472.240000002</v>
      </c>
      <c r="AE39" s="1435">
        <f>IF('Historical DATA'!BK25="","",'Historical DATA'!BK25)</f>
        <v>542.6830003336072</v>
      </c>
      <c r="AF39" s="1435" t="str">
        <f>IF('Historical DATA'!BL25="","",'Historical DATA'!BL25)</f>
        <v/>
      </c>
      <c r="AG39" s="1435" t="str">
        <f>IF('Historical DATA'!BM25="","",'Historical DATA'!BM25)</f>
        <v/>
      </c>
      <c r="AH39" s="1435" t="str">
        <f>IF('Historical DATA'!BN25="","",'Historical DATA'!BN25)</f>
        <v/>
      </c>
      <c r="AI39" s="1435" t="str">
        <f>IF('Historical DATA'!BO25="","",'Historical DATA'!BO25)</f>
        <v/>
      </c>
      <c r="AJ39" s="1416"/>
      <c r="AK39" s="1437">
        <f>IF('Historical DATA'!BP25="","",'Historical DATA'!BP25)</f>
        <v>61601068.340000153</v>
      </c>
      <c r="AL39" s="1431">
        <f>IF('Historical DATA'!BQ25="","",'Historical DATA'!BQ25)</f>
        <v>58440472.240000002</v>
      </c>
      <c r="AM39" s="1433">
        <f>IF('Historical DATA'!BR25="","",'Historical DATA'!BR25)</f>
        <v>3160053.4169998169</v>
      </c>
      <c r="AN39" s="1416"/>
      <c r="AO39" s="1448">
        <f>IF('Historical DATA'!BS25="","",'Historical DATA'!BS25)</f>
        <v>4092</v>
      </c>
      <c r="AP39" s="1438">
        <f>IF('Historical DATA'!BT25="","",'Historical DATA'!BT25)</f>
        <v>772.25</v>
      </c>
      <c r="AQ39" s="1438">
        <f>IF('Historical DATA'!BU25="","",'Historical DATA'!BU25)</f>
        <v>3160047</v>
      </c>
      <c r="AR39" s="1439">
        <f>IF('Historical DATA'!BV25="","",'Historical DATA'!BV25)</f>
        <v>6.4169998168945313</v>
      </c>
    </row>
    <row r="40" spans="2:44">
      <c r="B40" s="1653">
        <f>IF('Historical DATA'!B26="","",'Historical DATA'!B26)</f>
        <v>45588</v>
      </c>
      <c r="D40" s="1437">
        <f>IF('Historical DATA'!AO26="","",'Historical DATA'!AO26)</f>
        <v>0</v>
      </c>
      <c r="E40" s="1431">
        <f>IF('Historical DATA'!AP26="","",'Historical DATA'!AP26)</f>
        <v>0</v>
      </c>
      <c r="F40" s="1433">
        <f>IF('Historical DATA'!AQ26="","",'Historical DATA'!AQ26)</f>
        <v>0</v>
      </c>
      <c r="H40" s="1447">
        <f>IF('Historical DATA'!AR26="","",'Historical DATA'!AR26)</f>
        <v>0</v>
      </c>
      <c r="I40" s="1431">
        <f>IF('Historical DATA'!AS26="","",'Historical DATA'!AS26)</f>
        <v>0</v>
      </c>
      <c r="J40" s="1431">
        <f>IF('Historical DATA'!AT26="","",'Historical DATA'!AT26)</f>
        <v>0</v>
      </c>
      <c r="K40" s="1431">
        <f>IF('Historical DATA'!AU26="","",'Historical DATA'!AU26)</f>
        <v>0</v>
      </c>
      <c r="L40" s="1450">
        <f>IF('Historical DATA'!AV26="","",'Historical DATA'!AV26)</f>
        <v>0</v>
      </c>
      <c r="N40" s="1445">
        <f>IF('Historical DATA'!AW26="","",'Historical DATA'!AW26)</f>
        <v>0</v>
      </c>
      <c r="O40" s="1436">
        <f>IF('Historical DATA'!AX26="","",'Historical DATA'!AX26)</f>
        <v>0</v>
      </c>
      <c r="P40" s="1435">
        <f>IF('Historical DATA'!AY26="","",'Historical DATA'!AY26)</f>
        <v>0</v>
      </c>
      <c r="R40" s="1434">
        <f>IF('Historical DATA'!AZ26="","",'Historical DATA'!AZ26)</f>
        <v>0</v>
      </c>
      <c r="S40" s="1436">
        <f>IF('Historical DATA'!BA26="","",'Historical DATA'!BA26)</f>
        <v>0</v>
      </c>
      <c r="T40" s="1435">
        <f>IF('Historical DATA'!BB26="","",'Historical DATA'!BB26)</f>
        <v>0</v>
      </c>
      <c r="V40" s="1434">
        <f>IF('Historical DATA'!BC26="","",'Historical DATA'!BC26)</f>
        <v>0</v>
      </c>
      <c r="W40" s="1436">
        <f>IF('Historical DATA'!BD26="","",'Historical DATA'!BD26)</f>
        <v>0</v>
      </c>
      <c r="X40" s="1436">
        <f>IF('Historical DATA'!BE26="","",'Historical DATA'!BE26)</f>
        <v>0</v>
      </c>
      <c r="Y40" s="1435">
        <f>IF('Historical DATA'!BF26="","",'Historical DATA'!BF26)</f>
        <v>0</v>
      </c>
      <c r="Z40" s="1435" t="str">
        <f>IF('Historical DATA'!BG26="","",'Historical DATA'!BG26)</f>
        <v/>
      </c>
      <c r="AB40" s="1434">
        <f>IF('Historical DATA'!BH26="","",'Historical DATA'!BH26)</f>
        <v>0</v>
      </c>
      <c r="AC40" s="1436">
        <f>IF('Historical DATA'!BI26="","",'Historical DATA'!BI26)</f>
        <v>0</v>
      </c>
      <c r="AD40" s="1436">
        <f>IF('Historical DATA'!BJ26="","",'Historical DATA'!BJ26)</f>
        <v>0</v>
      </c>
      <c r="AE40" s="1435">
        <f>IF('Historical DATA'!BK26="","",'Historical DATA'!BK26)</f>
        <v>0</v>
      </c>
      <c r="AF40" s="1435" t="str">
        <f>IF('Historical DATA'!BL26="","",'Historical DATA'!BL26)</f>
        <v/>
      </c>
      <c r="AG40" s="1435" t="str">
        <f>IF('Historical DATA'!BM26="","",'Historical DATA'!BM26)</f>
        <v/>
      </c>
      <c r="AH40" s="1435" t="str">
        <f>IF('Historical DATA'!BN26="","",'Historical DATA'!BN26)</f>
        <v/>
      </c>
      <c r="AI40" s="1435" t="str">
        <f>IF('Historical DATA'!BO26="","",'Historical DATA'!BO26)</f>
        <v/>
      </c>
      <c r="AK40" s="1437">
        <f>IF('Historical DATA'!BP26="","",'Historical DATA'!BP26)</f>
        <v>0</v>
      </c>
      <c r="AL40" s="1431">
        <f>IF('Historical DATA'!BQ26="","",'Historical DATA'!BQ26)</f>
        <v>0</v>
      </c>
      <c r="AM40" s="1433">
        <f>IF('Historical DATA'!BR26="","",'Historical DATA'!BR26)</f>
        <v>0</v>
      </c>
      <c r="AO40" s="1448">
        <f>IF('Historical DATA'!BS26="","",'Historical DATA'!BS26)</f>
        <v>0</v>
      </c>
      <c r="AP40" s="1438">
        <f>IF('Historical DATA'!BT26="","",'Historical DATA'!BT26)</f>
        <v>0</v>
      </c>
      <c r="AQ40" s="1438">
        <f>IF('Historical DATA'!BU26="","",'Historical DATA'!BU26)</f>
        <v>0</v>
      </c>
      <c r="AR40" s="1439">
        <f>IF('Historical DATA'!BV26="","",'Historical DATA'!BV26)</f>
        <v>0</v>
      </c>
    </row>
    <row r="41" spans="2:44">
      <c r="B41" s="1653" t="str">
        <f>IF('Historical DATA'!B27="","",'Historical DATA'!B27)</f>
        <v/>
      </c>
      <c r="D41" s="1437" t="str">
        <f>IF('Historical DATA'!AO27="","",'Historical DATA'!AO27)</f>
        <v/>
      </c>
      <c r="E41" s="1431" t="str">
        <f>IF('Historical DATA'!AP27="","",'Historical DATA'!AP27)</f>
        <v/>
      </c>
      <c r="F41" s="1433" t="str">
        <f>IF('Historical DATA'!AQ27="","",'Historical DATA'!AQ27)</f>
        <v/>
      </c>
      <c r="H41" s="1447" t="str">
        <f>IF('Historical DATA'!AR27="","",'Historical DATA'!AR27)</f>
        <v/>
      </c>
      <c r="I41" s="1431" t="str">
        <f>IF('Historical DATA'!AS27="","",'Historical DATA'!AS27)</f>
        <v/>
      </c>
      <c r="J41" s="1431" t="str">
        <f>IF('Historical DATA'!AT27="","",'Historical DATA'!AT27)</f>
        <v/>
      </c>
      <c r="K41" s="1431" t="str">
        <f>IF('Historical DATA'!AU27="","",'Historical DATA'!AU27)</f>
        <v/>
      </c>
      <c r="L41" s="1450" t="str">
        <f>IF('Historical DATA'!AV27="","",'Historical DATA'!AV27)</f>
        <v/>
      </c>
      <c r="N41" s="1445" t="str">
        <f>IF('Historical DATA'!AW27="","",'Historical DATA'!AW27)</f>
        <v/>
      </c>
      <c r="O41" s="1436" t="str">
        <f>IF('Historical DATA'!AX27="","",'Historical DATA'!AX27)</f>
        <v/>
      </c>
      <c r="P41" s="1435" t="str">
        <f>IF('Historical DATA'!AY27="","",'Historical DATA'!AY27)</f>
        <v/>
      </c>
      <c r="R41" s="1434" t="str">
        <f>IF('Historical DATA'!AZ27="","",'Historical DATA'!AZ27)</f>
        <v/>
      </c>
      <c r="S41" s="1436" t="str">
        <f>IF('Historical DATA'!BA27="","",'Historical DATA'!BA27)</f>
        <v/>
      </c>
      <c r="T41" s="1435" t="str">
        <f>IF('Historical DATA'!BB27="","",'Historical DATA'!BB27)</f>
        <v/>
      </c>
      <c r="V41" s="1434" t="str">
        <f>IF('Historical DATA'!BC27="","",'Historical DATA'!BC27)</f>
        <v/>
      </c>
      <c r="W41" s="1436" t="str">
        <f>IF('Historical DATA'!BD27="","",'Historical DATA'!BD27)</f>
        <v/>
      </c>
      <c r="X41" s="1436" t="str">
        <f>IF('Historical DATA'!BE27="","",'Historical DATA'!BE27)</f>
        <v/>
      </c>
      <c r="Y41" s="1435" t="str">
        <f>IF('Historical DATA'!BF27="","",'Historical DATA'!BF27)</f>
        <v/>
      </c>
      <c r="Z41" s="1435" t="str">
        <f>IF('Historical DATA'!BG27="","",'Historical DATA'!BG27)</f>
        <v/>
      </c>
      <c r="AB41" s="1434" t="str">
        <f>IF('Historical DATA'!BH27="","",'Historical DATA'!BH27)</f>
        <v/>
      </c>
      <c r="AC41" s="1436" t="str">
        <f>IF('Historical DATA'!BI27="","",'Historical DATA'!BI27)</f>
        <v/>
      </c>
      <c r="AD41" s="1436" t="str">
        <f>IF('Historical DATA'!BJ27="","",'Historical DATA'!BJ27)</f>
        <v/>
      </c>
      <c r="AE41" s="1435" t="str">
        <f>IF('Historical DATA'!BK27="","",'Historical DATA'!BK27)</f>
        <v/>
      </c>
      <c r="AF41" s="1435" t="str">
        <f>IF('Historical DATA'!BL27="","",'Historical DATA'!BL27)</f>
        <v/>
      </c>
      <c r="AG41" s="1435" t="str">
        <f>IF('Historical DATA'!BM27="","",'Historical DATA'!BM27)</f>
        <v/>
      </c>
      <c r="AH41" s="1435" t="str">
        <f>IF('Historical DATA'!BN27="","",'Historical DATA'!BN27)</f>
        <v/>
      </c>
      <c r="AI41" s="1435" t="str">
        <f>IF('Historical DATA'!BO27="","",'Historical DATA'!BO27)</f>
        <v/>
      </c>
      <c r="AK41" s="1437" t="str">
        <f>IF('Historical DATA'!BP27="","",'Historical DATA'!BP27)</f>
        <v/>
      </c>
      <c r="AL41" s="1431" t="str">
        <f>IF('Historical DATA'!BQ27="","",'Historical DATA'!BQ27)</f>
        <v/>
      </c>
      <c r="AM41" s="1433" t="str">
        <f>IF('Historical DATA'!BR27="","",'Historical DATA'!BR27)</f>
        <v/>
      </c>
      <c r="AO41" s="1448" t="str">
        <f>IF('Historical DATA'!BS27="","",'Historical DATA'!BS27)</f>
        <v/>
      </c>
      <c r="AP41" s="1438" t="str">
        <f>IF('Historical DATA'!BT27="","",'Historical DATA'!BT27)</f>
        <v/>
      </c>
      <c r="AQ41" s="1438" t="str">
        <f>IF('Historical DATA'!BU27="","",'Historical DATA'!BU27)</f>
        <v/>
      </c>
      <c r="AR41" s="1439" t="str">
        <f>IF('Historical DATA'!BV27="","",'Historical DATA'!BV27)</f>
        <v/>
      </c>
    </row>
    <row r="42" spans="2:44">
      <c r="B42" s="1653" t="str">
        <f>IF('Historical DATA'!B28="","",'Historical DATA'!B28)</f>
        <v/>
      </c>
      <c r="D42" s="1437" t="str">
        <f>IF('Historical DATA'!AO28="","",'Historical DATA'!AO28)</f>
        <v/>
      </c>
      <c r="E42" s="1431" t="str">
        <f>IF('Historical DATA'!AP28="","",'Historical DATA'!AP28)</f>
        <v/>
      </c>
      <c r="F42" s="1433" t="str">
        <f>IF('Historical DATA'!AQ28="","",'Historical DATA'!AQ28)</f>
        <v/>
      </c>
      <c r="H42" s="1447" t="str">
        <f>IF('Historical DATA'!AR28="","",'Historical DATA'!AR28)</f>
        <v/>
      </c>
      <c r="I42" s="1431" t="str">
        <f>IF('Historical DATA'!AS28="","",'Historical DATA'!AS28)</f>
        <v/>
      </c>
      <c r="J42" s="1431" t="str">
        <f>IF('Historical DATA'!AT28="","",'Historical DATA'!AT28)</f>
        <v/>
      </c>
      <c r="K42" s="1431" t="str">
        <f>IF('Historical DATA'!AU28="","",'Historical DATA'!AU28)</f>
        <v/>
      </c>
      <c r="L42" s="1450" t="str">
        <f>IF('Historical DATA'!AV28="","",'Historical DATA'!AV28)</f>
        <v/>
      </c>
      <c r="N42" s="1445" t="str">
        <f>IF('Historical DATA'!AW28="","",'Historical DATA'!AW28)</f>
        <v/>
      </c>
      <c r="O42" s="1436" t="str">
        <f>IF('Historical DATA'!AX28="","",'Historical DATA'!AX28)</f>
        <v/>
      </c>
      <c r="P42" s="1435" t="str">
        <f>IF('Historical DATA'!AY28="","",'Historical DATA'!AY28)</f>
        <v/>
      </c>
      <c r="R42" s="1434" t="str">
        <f>IF('Historical DATA'!AZ28="","",'Historical DATA'!AZ28)</f>
        <v/>
      </c>
      <c r="S42" s="1436" t="str">
        <f>IF('Historical DATA'!BA28="","",'Historical DATA'!BA28)</f>
        <v/>
      </c>
      <c r="T42" s="1435" t="str">
        <f>IF('Historical DATA'!BB28="","",'Historical DATA'!BB28)</f>
        <v/>
      </c>
      <c r="V42" s="1434" t="str">
        <f>IF('Historical DATA'!BC28="","",'Historical DATA'!BC28)</f>
        <v/>
      </c>
      <c r="W42" s="1436" t="str">
        <f>IF('Historical DATA'!BD28="","",'Historical DATA'!BD28)</f>
        <v/>
      </c>
      <c r="X42" s="1436" t="str">
        <f>IF('Historical DATA'!BE28="","",'Historical DATA'!BE28)</f>
        <v/>
      </c>
      <c r="Y42" s="1435" t="str">
        <f>IF('Historical DATA'!BF28="","",'Historical DATA'!BF28)</f>
        <v/>
      </c>
      <c r="Z42" s="1435" t="str">
        <f>IF('Historical DATA'!BG28="","",'Historical DATA'!BG28)</f>
        <v/>
      </c>
      <c r="AB42" s="1434" t="str">
        <f>IF('Historical DATA'!BH28="","",'Historical DATA'!BH28)</f>
        <v/>
      </c>
      <c r="AC42" s="1436" t="str">
        <f>IF('Historical DATA'!BI28="","",'Historical DATA'!BI28)</f>
        <v/>
      </c>
      <c r="AD42" s="1436" t="str">
        <f>IF('Historical DATA'!BJ28="","",'Historical DATA'!BJ28)</f>
        <v/>
      </c>
      <c r="AE42" s="1435" t="str">
        <f>IF('Historical DATA'!BK28="","",'Historical DATA'!BK28)</f>
        <v/>
      </c>
      <c r="AF42" s="1435" t="str">
        <f>IF('Historical DATA'!BL28="","",'Historical DATA'!BL28)</f>
        <v/>
      </c>
      <c r="AG42" s="1435" t="str">
        <f>IF('Historical DATA'!BM28="","",'Historical DATA'!BM28)</f>
        <v/>
      </c>
      <c r="AH42" s="1435" t="str">
        <f>IF('Historical DATA'!BN28="","",'Historical DATA'!BN28)</f>
        <v/>
      </c>
      <c r="AI42" s="1435" t="str">
        <f>IF('Historical DATA'!BO28="","",'Historical DATA'!BO28)</f>
        <v/>
      </c>
      <c r="AK42" s="1437" t="str">
        <f>IF('Historical DATA'!BP28="","",'Historical DATA'!BP28)</f>
        <v/>
      </c>
      <c r="AL42" s="1431" t="str">
        <f>IF('Historical DATA'!BQ28="","",'Historical DATA'!BQ28)</f>
        <v/>
      </c>
      <c r="AM42" s="1433" t="str">
        <f>IF('Historical DATA'!BR28="","",'Historical DATA'!BR28)</f>
        <v/>
      </c>
      <c r="AO42" s="1448" t="str">
        <f>IF('Historical DATA'!BS28="","",'Historical DATA'!BS28)</f>
        <v/>
      </c>
      <c r="AP42" s="1438" t="str">
        <f>IF('Historical DATA'!BT28="","",'Historical DATA'!BT28)</f>
        <v/>
      </c>
      <c r="AQ42" s="1438" t="str">
        <f>IF('Historical DATA'!BU28="","",'Historical DATA'!BU28)</f>
        <v/>
      </c>
      <c r="AR42" s="1439" t="str">
        <f>IF('Historical DATA'!BV28="","",'Historical DATA'!BV28)</f>
        <v/>
      </c>
    </row>
    <row r="43" spans="2:44">
      <c r="B43" s="1653" t="str">
        <f>IF('Historical DATA'!B29="","",'Historical DATA'!B29)</f>
        <v/>
      </c>
      <c r="D43" s="1437" t="str">
        <f>IF('Historical DATA'!AO29="","",'Historical DATA'!AO29)</f>
        <v/>
      </c>
      <c r="E43" s="1431" t="str">
        <f>IF('Historical DATA'!AP29="","",'Historical DATA'!AP29)</f>
        <v/>
      </c>
      <c r="F43" s="1433" t="str">
        <f>IF('Historical DATA'!AQ29="","",'Historical DATA'!AQ29)</f>
        <v/>
      </c>
      <c r="H43" s="1447" t="str">
        <f>IF('Historical DATA'!AR29="","",'Historical DATA'!AR29)</f>
        <v/>
      </c>
      <c r="I43" s="1431" t="str">
        <f>IF('Historical DATA'!AS29="","",'Historical DATA'!AS29)</f>
        <v/>
      </c>
      <c r="J43" s="1431" t="str">
        <f>IF('Historical DATA'!AT29="","",'Historical DATA'!AT29)</f>
        <v/>
      </c>
      <c r="K43" s="1431" t="str">
        <f>IF('Historical DATA'!AU29="","",'Historical DATA'!AU29)</f>
        <v/>
      </c>
      <c r="L43" s="1450" t="str">
        <f>IF('Historical DATA'!AV29="","",'Historical DATA'!AV29)</f>
        <v/>
      </c>
      <c r="N43" s="1445" t="str">
        <f>IF('Historical DATA'!AW29="","",'Historical DATA'!AW29)</f>
        <v/>
      </c>
      <c r="O43" s="1436" t="str">
        <f>IF('Historical DATA'!AX29="","",'Historical DATA'!AX29)</f>
        <v/>
      </c>
      <c r="P43" s="1435" t="str">
        <f>IF('Historical DATA'!AY29="","",'Historical DATA'!AY29)</f>
        <v/>
      </c>
      <c r="R43" s="1434" t="str">
        <f>IF('Historical DATA'!AZ29="","",'Historical DATA'!AZ29)</f>
        <v/>
      </c>
      <c r="S43" s="1436" t="str">
        <f>IF('Historical DATA'!BA29="","",'Historical DATA'!BA29)</f>
        <v/>
      </c>
      <c r="T43" s="1435" t="str">
        <f>IF('Historical DATA'!BB29="","",'Historical DATA'!BB29)</f>
        <v/>
      </c>
      <c r="V43" s="1434" t="str">
        <f>IF('Historical DATA'!BC29="","",'Historical DATA'!BC29)</f>
        <v/>
      </c>
      <c r="W43" s="1436" t="str">
        <f>IF('Historical DATA'!BD29="","",'Historical DATA'!BD29)</f>
        <v/>
      </c>
      <c r="X43" s="1436" t="str">
        <f>IF('Historical DATA'!BE29="","",'Historical DATA'!BE29)</f>
        <v/>
      </c>
      <c r="Y43" s="1435" t="str">
        <f>IF('Historical DATA'!BF29="","",'Historical DATA'!BF29)</f>
        <v/>
      </c>
      <c r="Z43" s="1435" t="str">
        <f>IF('Historical DATA'!BG29="","",'Historical DATA'!BG29)</f>
        <v/>
      </c>
      <c r="AB43" s="1434" t="str">
        <f>IF('Historical DATA'!BH29="","",'Historical DATA'!BH29)</f>
        <v/>
      </c>
      <c r="AC43" s="1436" t="str">
        <f>IF('Historical DATA'!BI29="","",'Historical DATA'!BI29)</f>
        <v/>
      </c>
      <c r="AD43" s="1436" t="str">
        <f>IF('Historical DATA'!BJ29="","",'Historical DATA'!BJ29)</f>
        <v/>
      </c>
      <c r="AE43" s="1435" t="str">
        <f>IF('Historical DATA'!BK29="","",'Historical DATA'!BK29)</f>
        <v/>
      </c>
      <c r="AF43" s="1435" t="str">
        <f>IF('Historical DATA'!BL29="","",'Historical DATA'!BL29)</f>
        <v/>
      </c>
      <c r="AG43" s="1435" t="str">
        <f>IF('Historical DATA'!BM29="","",'Historical DATA'!BM29)</f>
        <v/>
      </c>
      <c r="AH43" s="1435" t="str">
        <f>IF('Historical DATA'!BN29="","",'Historical DATA'!BN29)</f>
        <v/>
      </c>
      <c r="AI43" s="1435" t="str">
        <f>IF('Historical DATA'!BO29="","",'Historical DATA'!BO29)</f>
        <v/>
      </c>
      <c r="AK43" s="1437" t="str">
        <f>IF('Historical DATA'!BP29="","",'Historical DATA'!BP29)</f>
        <v/>
      </c>
      <c r="AL43" s="1431" t="str">
        <f>IF('Historical DATA'!BQ29="","",'Historical DATA'!BQ29)</f>
        <v/>
      </c>
      <c r="AM43" s="1433" t="str">
        <f>IF('Historical DATA'!BR29="","",'Historical DATA'!BR29)</f>
        <v/>
      </c>
      <c r="AO43" s="1448" t="str">
        <f>IF('Historical DATA'!BS29="","",'Historical DATA'!BS29)</f>
        <v/>
      </c>
      <c r="AP43" s="1438" t="str">
        <f>IF('Historical DATA'!BT29="","",'Historical DATA'!BT29)</f>
        <v/>
      </c>
      <c r="AQ43" s="1438" t="str">
        <f>IF('Historical DATA'!BU29="","",'Historical DATA'!BU29)</f>
        <v/>
      </c>
      <c r="AR43" s="1439" t="str">
        <f>IF('Historical DATA'!BV29="","",'Historical DATA'!BV29)</f>
        <v/>
      </c>
    </row>
    <row r="44" spans="2:44">
      <c r="B44" s="1653" t="str">
        <f>IF('Historical DATA'!B30="","",'Historical DATA'!B30)</f>
        <v/>
      </c>
      <c r="D44" s="1437" t="str">
        <f>IF('Historical DATA'!AO30="","",'Historical DATA'!AO30)</f>
        <v/>
      </c>
      <c r="E44" s="1431" t="str">
        <f>IF('Historical DATA'!AP30="","",'Historical DATA'!AP30)</f>
        <v/>
      </c>
      <c r="F44" s="1433" t="str">
        <f>IF('Historical DATA'!AQ30="","",'Historical DATA'!AQ30)</f>
        <v/>
      </c>
      <c r="H44" s="1447" t="str">
        <f>IF('Historical DATA'!AR30="","",'Historical DATA'!AR30)</f>
        <v/>
      </c>
      <c r="I44" s="1431" t="str">
        <f>IF('Historical DATA'!AS30="","",'Historical DATA'!AS30)</f>
        <v/>
      </c>
      <c r="J44" s="1431" t="str">
        <f>IF('Historical DATA'!AT30="","",'Historical DATA'!AT30)</f>
        <v/>
      </c>
      <c r="K44" s="1431" t="str">
        <f>IF('Historical DATA'!AU30="","",'Historical DATA'!AU30)</f>
        <v/>
      </c>
      <c r="L44" s="1450" t="str">
        <f>IF('Historical DATA'!AV30="","",'Historical DATA'!AV30)</f>
        <v/>
      </c>
      <c r="N44" s="1445" t="str">
        <f>IF('Historical DATA'!AW30="","",'Historical DATA'!AW30)</f>
        <v/>
      </c>
      <c r="O44" s="1436" t="str">
        <f>IF('Historical DATA'!AX30="","",'Historical DATA'!AX30)</f>
        <v/>
      </c>
      <c r="P44" s="1435" t="str">
        <f>IF('Historical DATA'!AY30="","",'Historical DATA'!AY30)</f>
        <v/>
      </c>
      <c r="R44" s="1434" t="str">
        <f>IF('Historical DATA'!AZ30="","",'Historical DATA'!AZ30)</f>
        <v/>
      </c>
      <c r="S44" s="1436" t="str">
        <f>IF('Historical DATA'!BA30="","",'Historical DATA'!BA30)</f>
        <v/>
      </c>
      <c r="T44" s="1435" t="str">
        <f>IF('Historical DATA'!BB30="","",'Historical DATA'!BB30)</f>
        <v/>
      </c>
      <c r="V44" s="1434" t="str">
        <f>IF('Historical DATA'!BC30="","",'Historical DATA'!BC30)</f>
        <v/>
      </c>
      <c r="W44" s="1436" t="str">
        <f>IF('Historical DATA'!BD30="","",'Historical DATA'!BD30)</f>
        <v/>
      </c>
      <c r="X44" s="1436" t="str">
        <f>IF('Historical DATA'!BE30="","",'Historical DATA'!BE30)</f>
        <v/>
      </c>
      <c r="Y44" s="1435" t="str">
        <f>IF('Historical DATA'!BF30="","",'Historical DATA'!BF30)</f>
        <v/>
      </c>
      <c r="Z44" s="1435" t="str">
        <f>IF('Historical DATA'!BG30="","",'Historical DATA'!BG30)</f>
        <v/>
      </c>
      <c r="AB44" s="1434" t="str">
        <f>IF('Historical DATA'!BH30="","",'Historical DATA'!BH30)</f>
        <v/>
      </c>
      <c r="AC44" s="1436" t="str">
        <f>IF('Historical DATA'!BI30="","",'Historical DATA'!BI30)</f>
        <v/>
      </c>
      <c r="AD44" s="1436" t="str">
        <f>IF('Historical DATA'!BJ30="","",'Historical DATA'!BJ30)</f>
        <v/>
      </c>
      <c r="AE44" s="1435" t="str">
        <f>IF('Historical DATA'!BK30="","",'Historical DATA'!BK30)</f>
        <v/>
      </c>
      <c r="AF44" s="1435" t="str">
        <f>IF('Historical DATA'!BL30="","",'Historical DATA'!BL30)</f>
        <v/>
      </c>
      <c r="AG44" s="1435" t="str">
        <f>IF('Historical DATA'!BM30="","",'Historical DATA'!BM30)</f>
        <v/>
      </c>
      <c r="AH44" s="1435" t="str">
        <f>IF('Historical DATA'!BN30="","",'Historical DATA'!BN30)</f>
        <v/>
      </c>
      <c r="AI44" s="1435" t="str">
        <f>IF('Historical DATA'!BO30="","",'Historical DATA'!BO30)</f>
        <v/>
      </c>
      <c r="AK44" s="1437" t="str">
        <f>IF('Historical DATA'!BP30="","",'Historical DATA'!BP30)</f>
        <v/>
      </c>
      <c r="AL44" s="1431" t="str">
        <f>IF('Historical DATA'!BQ30="","",'Historical DATA'!BQ30)</f>
        <v/>
      </c>
      <c r="AM44" s="1433" t="str">
        <f>IF('Historical DATA'!BR30="","",'Historical DATA'!BR30)</f>
        <v/>
      </c>
      <c r="AO44" s="1448" t="str">
        <f>IF('Historical DATA'!BS30="","",'Historical DATA'!BS30)</f>
        <v/>
      </c>
      <c r="AP44" s="1438" t="str">
        <f>IF('Historical DATA'!BT30="","",'Historical DATA'!BT30)</f>
        <v/>
      </c>
      <c r="AQ44" s="1438" t="str">
        <f>IF('Historical DATA'!BU30="","",'Historical DATA'!BU30)</f>
        <v/>
      </c>
      <c r="AR44" s="1439" t="str">
        <f>IF('Historical DATA'!BV30="","",'Historical DATA'!BV30)</f>
        <v/>
      </c>
    </row>
    <row r="45" spans="2:44">
      <c r="B45" s="1653" t="str">
        <f>IF('Historical DATA'!B31="","",'Historical DATA'!B31)</f>
        <v/>
      </c>
      <c r="D45" s="1437" t="str">
        <f>IF('Historical DATA'!AO31="","",'Historical DATA'!AO31)</f>
        <v/>
      </c>
      <c r="E45" s="1431" t="str">
        <f>IF('Historical DATA'!AP31="","",'Historical DATA'!AP31)</f>
        <v/>
      </c>
      <c r="F45" s="1433" t="str">
        <f>IF('Historical DATA'!AQ31="","",'Historical DATA'!AQ31)</f>
        <v/>
      </c>
      <c r="H45" s="1447" t="str">
        <f>IF('Historical DATA'!AR31="","",'Historical DATA'!AR31)</f>
        <v/>
      </c>
      <c r="I45" s="1431" t="str">
        <f>IF('Historical DATA'!AS31="","",'Historical DATA'!AS31)</f>
        <v/>
      </c>
      <c r="J45" s="1431" t="str">
        <f>IF('Historical DATA'!AT31="","",'Historical DATA'!AT31)</f>
        <v/>
      </c>
      <c r="K45" s="1431" t="str">
        <f>IF('Historical DATA'!AU31="","",'Historical DATA'!AU31)</f>
        <v/>
      </c>
      <c r="L45" s="1450" t="str">
        <f>IF('Historical DATA'!AV31="","",'Historical DATA'!AV31)</f>
        <v/>
      </c>
      <c r="N45" s="1445" t="str">
        <f>IF('Historical DATA'!AW31="","",'Historical DATA'!AW31)</f>
        <v/>
      </c>
      <c r="O45" s="1436" t="str">
        <f>IF('Historical DATA'!AX31="","",'Historical DATA'!AX31)</f>
        <v/>
      </c>
      <c r="P45" s="1435" t="str">
        <f>IF('Historical DATA'!AY31="","",'Historical DATA'!AY31)</f>
        <v/>
      </c>
      <c r="R45" s="1434" t="str">
        <f>IF('Historical DATA'!AZ31="","",'Historical DATA'!AZ31)</f>
        <v/>
      </c>
      <c r="S45" s="1436" t="str">
        <f>IF('Historical DATA'!BA31="","",'Historical DATA'!BA31)</f>
        <v/>
      </c>
      <c r="T45" s="1435" t="str">
        <f>IF('Historical DATA'!BB31="","",'Historical DATA'!BB31)</f>
        <v/>
      </c>
      <c r="V45" s="1434" t="str">
        <f>IF('Historical DATA'!BC31="","",'Historical DATA'!BC31)</f>
        <v/>
      </c>
      <c r="W45" s="1436" t="str">
        <f>IF('Historical DATA'!BD31="","",'Historical DATA'!BD31)</f>
        <v/>
      </c>
      <c r="X45" s="1436" t="str">
        <f>IF('Historical DATA'!BE31="","",'Historical DATA'!BE31)</f>
        <v/>
      </c>
      <c r="Y45" s="1435" t="str">
        <f>IF('Historical DATA'!BF31="","",'Historical DATA'!BF31)</f>
        <v/>
      </c>
      <c r="Z45" s="1435" t="str">
        <f>IF('Historical DATA'!BG31="","",'Historical DATA'!BG31)</f>
        <v/>
      </c>
      <c r="AB45" s="1434" t="str">
        <f>IF('Historical DATA'!BH31="","",'Historical DATA'!BH31)</f>
        <v/>
      </c>
      <c r="AC45" s="1436" t="str">
        <f>IF('Historical DATA'!BI31="","",'Historical DATA'!BI31)</f>
        <v/>
      </c>
      <c r="AD45" s="1436" t="str">
        <f>IF('Historical DATA'!BJ31="","",'Historical DATA'!BJ31)</f>
        <v/>
      </c>
      <c r="AE45" s="1435" t="str">
        <f>IF('Historical DATA'!BK31="","",'Historical DATA'!BK31)</f>
        <v/>
      </c>
      <c r="AF45" s="1435" t="str">
        <f>IF('Historical DATA'!BL31="","",'Historical DATA'!BL31)</f>
        <v/>
      </c>
      <c r="AG45" s="1435" t="str">
        <f>IF('Historical DATA'!BM31="","",'Historical DATA'!BM31)</f>
        <v/>
      </c>
      <c r="AH45" s="1435" t="str">
        <f>IF('Historical DATA'!BN31="","",'Historical DATA'!BN31)</f>
        <v/>
      </c>
      <c r="AI45" s="1435" t="str">
        <f>IF('Historical DATA'!BO31="","",'Historical DATA'!BO31)</f>
        <v/>
      </c>
      <c r="AK45" s="1437" t="str">
        <f>IF('Historical DATA'!BP31="","",'Historical DATA'!BP31)</f>
        <v/>
      </c>
      <c r="AL45" s="1431" t="str">
        <f>IF('Historical DATA'!BQ31="","",'Historical DATA'!BQ31)</f>
        <v/>
      </c>
      <c r="AM45" s="1433" t="str">
        <f>IF('Historical DATA'!BR31="","",'Historical DATA'!BR31)</f>
        <v/>
      </c>
      <c r="AO45" s="1448" t="str">
        <f>IF('Historical DATA'!BS31="","",'Historical DATA'!BS31)</f>
        <v/>
      </c>
      <c r="AP45" s="1438" t="str">
        <f>IF('Historical DATA'!BT31="","",'Historical DATA'!BT31)</f>
        <v/>
      </c>
      <c r="AQ45" s="1438" t="str">
        <f>IF('Historical DATA'!BU31="","",'Historical DATA'!BU31)</f>
        <v/>
      </c>
      <c r="AR45" s="1439" t="str">
        <f>IF('Historical DATA'!BV31="","",'Historical DATA'!BV31)</f>
        <v/>
      </c>
    </row>
    <row r="46" spans="2:44">
      <c r="B46" s="1653" t="str">
        <f>IF('Historical DATA'!B32="","",'Historical DATA'!B32)</f>
        <v/>
      </c>
      <c r="D46" s="1437" t="str">
        <f>IF('Historical DATA'!AO32="","",'Historical DATA'!AO32)</f>
        <v/>
      </c>
      <c r="E46" s="1431" t="str">
        <f>IF('Historical DATA'!AP32="","",'Historical DATA'!AP32)</f>
        <v/>
      </c>
      <c r="F46" s="1433" t="str">
        <f>IF('Historical DATA'!AQ32="","",'Historical DATA'!AQ32)</f>
        <v/>
      </c>
      <c r="H46" s="1447" t="str">
        <f>IF('Historical DATA'!AR32="","",'Historical DATA'!AR32)</f>
        <v/>
      </c>
      <c r="I46" s="1431" t="str">
        <f>IF('Historical DATA'!AS32="","",'Historical DATA'!AS32)</f>
        <v/>
      </c>
      <c r="J46" s="1431" t="str">
        <f>IF('Historical DATA'!AT32="","",'Historical DATA'!AT32)</f>
        <v/>
      </c>
      <c r="K46" s="1431" t="str">
        <f>IF('Historical DATA'!AU32="","",'Historical DATA'!AU32)</f>
        <v/>
      </c>
      <c r="L46" s="1450" t="str">
        <f>IF('Historical DATA'!AV32="","",'Historical DATA'!AV32)</f>
        <v/>
      </c>
      <c r="N46" s="1445" t="str">
        <f>IF('Historical DATA'!AW32="","",'Historical DATA'!AW32)</f>
        <v/>
      </c>
      <c r="O46" s="1436" t="str">
        <f>IF('Historical DATA'!AX32="","",'Historical DATA'!AX32)</f>
        <v/>
      </c>
      <c r="P46" s="1435" t="str">
        <f>IF('Historical DATA'!AY32="","",'Historical DATA'!AY32)</f>
        <v/>
      </c>
      <c r="R46" s="1434" t="str">
        <f>IF('Historical DATA'!AZ32="","",'Historical DATA'!AZ32)</f>
        <v/>
      </c>
      <c r="S46" s="1436" t="str">
        <f>IF('Historical DATA'!BA32="","",'Historical DATA'!BA32)</f>
        <v/>
      </c>
      <c r="T46" s="1435" t="str">
        <f>IF('Historical DATA'!BB32="","",'Historical DATA'!BB32)</f>
        <v/>
      </c>
      <c r="V46" s="1434" t="str">
        <f>IF('Historical DATA'!BC32="","",'Historical DATA'!BC32)</f>
        <v/>
      </c>
      <c r="W46" s="1436" t="str">
        <f>IF('Historical DATA'!BD32="","",'Historical DATA'!BD32)</f>
        <v/>
      </c>
      <c r="X46" s="1436" t="str">
        <f>IF('Historical DATA'!BE32="","",'Historical DATA'!BE32)</f>
        <v/>
      </c>
      <c r="Y46" s="1435" t="str">
        <f>IF('Historical DATA'!BF32="","",'Historical DATA'!BF32)</f>
        <v/>
      </c>
      <c r="Z46" s="1435" t="str">
        <f>IF('Historical DATA'!BG32="","",'Historical DATA'!BG32)</f>
        <v/>
      </c>
      <c r="AB46" s="1434" t="str">
        <f>IF('Historical DATA'!BH32="","",'Historical DATA'!BH32)</f>
        <v/>
      </c>
      <c r="AC46" s="1436" t="str">
        <f>IF('Historical DATA'!BI32="","",'Historical DATA'!BI32)</f>
        <v/>
      </c>
      <c r="AD46" s="1436" t="str">
        <f>IF('Historical DATA'!BJ32="","",'Historical DATA'!BJ32)</f>
        <v/>
      </c>
      <c r="AE46" s="1435" t="str">
        <f>IF('Historical DATA'!BK32="","",'Historical DATA'!BK32)</f>
        <v/>
      </c>
      <c r="AF46" s="1435" t="str">
        <f>IF('Historical DATA'!BL32="","",'Historical DATA'!BL32)</f>
        <v/>
      </c>
      <c r="AG46" s="1435" t="str">
        <f>IF('Historical DATA'!BM32="","",'Historical DATA'!BM32)</f>
        <v/>
      </c>
      <c r="AH46" s="1435" t="str">
        <f>IF('Historical DATA'!BN32="","",'Historical DATA'!BN32)</f>
        <v/>
      </c>
      <c r="AI46" s="1435" t="str">
        <f>IF('Historical DATA'!BO32="","",'Historical DATA'!BO32)</f>
        <v/>
      </c>
      <c r="AK46" s="1437" t="str">
        <f>IF('Historical DATA'!BP32="","",'Historical DATA'!BP32)</f>
        <v/>
      </c>
      <c r="AL46" s="1431" t="str">
        <f>IF('Historical DATA'!BQ32="","",'Historical DATA'!BQ32)</f>
        <v/>
      </c>
      <c r="AM46" s="1433" t="str">
        <f>IF('Historical DATA'!BR32="","",'Historical DATA'!BR32)</f>
        <v/>
      </c>
      <c r="AO46" s="1448" t="str">
        <f>IF('Historical DATA'!BS32="","",'Historical DATA'!BS32)</f>
        <v/>
      </c>
      <c r="AP46" s="1438" t="str">
        <f>IF('Historical DATA'!BT32="","",'Historical DATA'!BT32)</f>
        <v/>
      </c>
      <c r="AQ46" s="1438" t="str">
        <f>IF('Historical DATA'!BU32="","",'Historical DATA'!BU32)</f>
        <v/>
      </c>
      <c r="AR46" s="1439" t="str">
        <f>IF('Historical DATA'!BV32="","",'Historical DATA'!BV32)</f>
        <v/>
      </c>
    </row>
    <row r="47" spans="2:44">
      <c r="B47" s="1653" t="str">
        <f>IF('Historical DATA'!B33="","",'Historical DATA'!B33)</f>
        <v/>
      </c>
      <c r="D47" s="1437" t="str">
        <f>IF('Historical DATA'!AO33="","",'Historical DATA'!AO33)</f>
        <v/>
      </c>
      <c r="E47" s="1431" t="str">
        <f>IF('Historical DATA'!AP33="","",'Historical DATA'!AP33)</f>
        <v/>
      </c>
      <c r="F47" s="1433" t="str">
        <f>IF('Historical DATA'!AQ33="","",'Historical DATA'!AQ33)</f>
        <v/>
      </c>
      <c r="H47" s="1447" t="str">
        <f>IF('Historical DATA'!AR33="","",'Historical DATA'!AR33)</f>
        <v/>
      </c>
      <c r="I47" s="1431" t="str">
        <f>IF('Historical DATA'!AS33="","",'Historical DATA'!AS33)</f>
        <v/>
      </c>
      <c r="J47" s="1431" t="str">
        <f>IF('Historical DATA'!AT33="","",'Historical DATA'!AT33)</f>
        <v/>
      </c>
      <c r="K47" s="1431" t="str">
        <f>IF('Historical DATA'!AU33="","",'Historical DATA'!AU33)</f>
        <v/>
      </c>
      <c r="L47" s="1450" t="str">
        <f>IF('Historical DATA'!AV33="","",'Historical DATA'!AV33)</f>
        <v/>
      </c>
      <c r="N47" s="1445" t="str">
        <f>IF('Historical DATA'!AW33="","",'Historical DATA'!AW33)</f>
        <v/>
      </c>
      <c r="O47" s="1436" t="str">
        <f>IF('Historical DATA'!AX33="","",'Historical DATA'!AX33)</f>
        <v/>
      </c>
      <c r="P47" s="1435" t="str">
        <f>IF('Historical DATA'!AY33="","",'Historical DATA'!AY33)</f>
        <v/>
      </c>
      <c r="R47" s="1434" t="str">
        <f>IF('Historical DATA'!AZ33="","",'Historical DATA'!AZ33)</f>
        <v/>
      </c>
      <c r="S47" s="1436" t="str">
        <f>IF('Historical DATA'!BA33="","",'Historical DATA'!BA33)</f>
        <v/>
      </c>
      <c r="T47" s="1435" t="str">
        <f>IF('Historical DATA'!BB33="","",'Historical DATA'!BB33)</f>
        <v/>
      </c>
      <c r="V47" s="1434" t="str">
        <f>IF('Historical DATA'!BC33="","",'Historical DATA'!BC33)</f>
        <v/>
      </c>
      <c r="W47" s="1436" t="str">
        <f>IF('Historical DATA'!BD33="","",'Historical DATA'!BD33)</f>
        <v/>
      </c>
      <c r="X47" s="1436" t="str">
        <f>IF('Historical DATA'!BE33="","",'Historical DATA'!BE33)</f>
        <v/>
      </c>
      <c r="Y47" s="1435" t="str">
        <f>IF('Historical DATA'!BF33="","",'Historical DATA'!BF33)</f>
        <v/>
      </c>
      <c r="Z47" s="1435" t="str">
        <f>IF('Historical DATA'!BG33="","",'Historical DATA'!BG33)</f>
        <v/>
      </c>
      <c r="AB47" s="1434" t="str">
        <f>IF('Historical DATA'!BH33="","",'Historical DATA'!BH33)</f>
        <v/>
      </c>
      <c r="AC47" s="1436" t="str">
        <f>IF('Historical DATA'!BI33="","",'Historical DATA'!BI33)</f>
        <v/>
      </c>
      <c r="AD47" s="1436" t="str">
        <f>IF('Historical DATA'!BJ33="","",'Historical DATA'!BJ33)</f>
        <v/>
      </c>
      <c r="AE47" s="1435" t="str">
        <f>IF('Historical DATA'!BK33="","",'Historical DATA'!BK33)</f>
        <v/>
      </c>
      <c r="AF47" s="1435" t="str">
        <f>IF('Historical DATA'!BL33="","",'Historical DATA'!BL33)</f>
        <v/>
      </c>
      <c r="AG47" s="1435" t="str">
        <f>IF('Historical DATA'!BM33="","",'Historical DATA'!BM33)</f>
        <v/>
      </c>
      <c r="AH47" s="1435" t="str">
        <f>IF('Historical DATA'!BN33="","",'Historical DATA'!BN33)</f>
        <v/>
      </c>
      <c r="AI47" s="1435" t="str">
        <f>IF('Historical DATA'!BO33="","",'Historical DATA'!BO33)</f>
        <v/>
      </c>
      <c r="AK47" s="1437" t="str">
        <f>IF('Historical DATA'!BP33="","",'Historical DATA'!BP33)</f>
        <v/>
      </c>
      <c r="AL47" s="1431" t="str">
        <f>IF('Historical DATA'!BQ33="","",'Historical DATA'!BQ33)</f>
        <v/>
      </c>
      <c r="AM47" s="1433" t="str">
        <f>IF('Historical DATA'!BR33="","",'Historical DATA'!BR33)</f>
        <v/>
      </c>
      <c r="AO47" s="1448" t="str">
        <f>IF('Historical DATA'!BS33="","",'Historical DATA'!BS33)</f>
        <v/>
      </c>
      <c r="AP47" s="1438" t="str">
        <f>IF('Historical DATA'!BT33="","",'Historical DATA'!BT33)</f>
        <v/>
      </c>
      <c r="AQ47" s="1438" t="str">
        <f>IF('Historical DATA'!BU33="","",'Historical DATA'!BU33)</f>
        <v/>
      </c>
      <c r="AR47" s="1439" t="str">
        <f>IF('Historical DATA'!BV33="","",'Historical DATA'!BV33)</f>
        <v/>
      </c>
    </row>
    <row r="48" spans="2:44">
      <c r="B48" s="1653" t="str">
        <f>IF('Historical DATA'!B34="","",'Historical DATA'!B34)</f>
        <v/>
      </c>
      <c r="D48" s="1437" t="str">
        <f>IF('Historical DATA'!AO34="","",'Historical DATA'!AO34)</f>
        <v/>
      </c>
      <c r="E48" s="1431" t="str">
        <f>IF('Historical DATA'!AP34="","",'Historical DATA'!AP34)</f>
        <v/>
      </c>
      <c r="F48" s="1433" t="str">
        <f>IF('Historical DATA'!AQ34="","",'Historical DATA'!AQ34)</f>
        <v/>
      </c>
      <c r="H48" s="1447" t="str">
        <f>IF('Historical DATA'!AR34="","",'Historical DATA'!AR34)</f>
        <v/>
      </c>
      <c r="I48" s="1431" t="str">
        <f>IF('Historical DATA'!AS34="","",'Historical DATA'!AS34)</f>
        <v/>
      </c>
      <c r="J48" s="1431" t="str">
        <f>IF('Historical DATA'!AT34="","",'Historical DATA'!AT34)</f>
        <v/>
      </c>
      <c r="K48" s="1431" t="str">
        <f>IF('Historical DATA'!AU34="","",'Historical DATA'!AU34)</f>
        <v/>
      </c>
      <c r="L48" s="1450" t="str">
        <f>IF('Historical DATA'!AV34="","",'Historical DATA'!AV34)</f>
        <v/>
      </c>
      <c r="N48" s="1445" t="str">
        <f>IF('Historical DATA'!AW34="","",'Historical DATA'!AW34)</f>
        <v/>
      </c>
      <c r="O48" s="1436" t="str">
        <f>IF('Historical DATA'!AX34="","",'Historical DATA'!AX34)</f>
        <v/>
      </c>
      <c r="P48" s="1435" t="str">
        <f>IF('Historical DATA'!AY34="","",'Historical DATA'!AY34)</f>
        <v/>
      </c>
      <c r="R48" s="1434" t="str">
        <f>IF('Historical DATA'!AZ34="","",'Historical DATA'!AZ34)</f>
        <v/>
      </c>
      <c r="S48" s="1436" t="str">
        <f>IF('Historical DATA'!BA34="","",'Historical DATA'!BA34)</f>
        <v/>
      </c>
      <c r="T48" s="1435" t="str">
        <f>IF('Historical DATA'!BB34="","",'Historical DATA'!BB34)</f>
        <v/>
      </c>
      <c r="V48" s="1434" t="str">
        <f>IF('Historical DATA'!BC34="","",'Historical DATA'!BC34)</f>
        <v/>
      </c>
      <c r="W48" s="1436" t="str">
        <f>IF('Historical DATA'!BD34="","",'Historical DATA'!BD34)</f>
        <v/>
      </c>
      <c r="X48" s="1436" t="str">
        <f>IF('Historical DATA'!BE34="","",'Historical DATA'!BE34)</f>
        <v/>
      </c>
      <c r="Y48" s="1435" t="str">
        <f>IF('Historical DATA'!BF34="","",'Historical DATA'!BF34)</f>
        <v/>
      </c>
      <c r="Z48" s="1435" t="str">
        <f>IF('Historical DATA'!BG34="","",'Historical DATA'!BG34)</f>
        <v/>
      </c>
      <c r="AB48" s="1434" t="str">
        <f>IF('Historical DATA'!BH34="","",'Historical DATA'!BH34)</f>
        <v/>
      </c>
      <c r="AC48" s="1436" t="str">
        <f>IF('Historical DATA'!BI34="","",'Historical DATA'!BI34)</f>
        <v/>
      </c>
      <c r="AD48" s="1436" t="str">
        <f>IF('Historical DATA'!BJ34="","",'Historical DATA'!BJ34)</f>
        <v/>
      </c>
      <c r="AE48" s="1435" t="str">
        <f>IF('Historical DATA'!BK34="","",'Historical DATA'!BK34)</f>
        <v/>
      </c>
      <c r="AF48" s="1435" t="str">
        <f>IF('Historical DATA'!BL34="","",'Historical DATA'!BL34)</f>
        <v/>
      </c>
      <c r="AG48" s="1435" t="str">
        <f>IF('Historical DATA'!BM34="","",'Historical DATA'!BM34)</f>
        <v/>
      </c>
      <c r="AH48" s="1435" t="str">
        <f>IF('Historical DATA'!BN34="","",'Historical DATA'!BN34)</f>
        <v/>
      </c>
      <c r="AI48" s="1435" t="str">
        <f>IF('Historical DATA'!BO34="","",'Historical DATA'!BO34)</f>
        <v/>
      </c>
      <c r="AK48" s="1437" t="str">
        <f>IF('Historical DATA'!BP34="","",'Historical DATA'!BP34)</f>
        <v/>
      </c>
      <c r="AL48" s="1431" t="str">
        <f>IF('Historical DATA'!BQ34="","",'Historical DATA'!BQ34)</f>
        <v/>
      </c>
      <c r="AM48" s="1433" t="str">
        <f>IF('Historical DATA'!BR34="","",'Historical DATA'!BR34)</f>
        <v/>
      </c>
      <c r="AO48" s="1448" t="str">
        <f>IF('Historical DATA'!BS34="","",'Historical DATA'!BS34)</f>
        <v/>
      </c>
      <c r="AP48" s="1438" t="str">
        <f>IF('Historical DATA'!BT34="","",'Historical DATA'!BT34)</f>
        <v/>
      </c>
      <c r="AQ48" s="1438" t="str">
        <f>IF('Historical DATA'!BU34="","",'Historical DATA'!BU34)</f>
        <v/>
      </c>
      <c r="AR48" s="1439" t="str">
        <f>IF('Historical DATA'!BV34="","",'Historical DATA'!BV34)</f>
        <v/>
      </c>
    </row>
    <row r="49" spans="2:44">
      <c r="B49" s="1653" t="str">
        <f>IF('Historical DATA'!B35="","",'Historical DATA'!B35)</f>
        <v/>
      </c>
      <c r="D49" s="1437" t="str">
        <f>IF('Historical DATA'!AO35="","",'Historical DATA'!AO35)</f>
        <v/>
      </c>
      <c r="E49" s="1431" t="str">
        <f>IF('Historical DATA'!AP35="","",'Historical DATA'!AP35)</f>
        <v/>
      </c>
      <c r="F49" s="1433" t="str">
        <f>IF('Historical DATA'!AQ35="","",'Historical DATA'!AQ35)</f>
        <v/>
      </c>
      <c r="H49" s="1447" t="str">
        <f>IF('Historical DATA'!AR35="","",'Historical DATA'!AR35)</f>
        <v/>
      </c>
      <c r="I49" s="1431" t="str">
        <f>IF('Historical DATA'!AS35="","",'Historical DATA'!AS35)</f>
        <v/>
      </c>
      <c r="J49" s="1431" t="str">
        <f>IF('Historical DATA'!AT35="","",'Historical DATA'!AT35)</f>
        <v/>
      </c>
      <c r="K49" s="1431" t="str">
        <f>IF('Historical DATA'!AU35="","",'Historical DATA'!AU35)</f>
        <v/>
      </c>
      <c r="L49" s="1450" t="str">
        <f>IF('Historical DATA'!AV35="","",'Historical DATA'!AV35)</f>
        <v/>
      </c>
      <c r="N49" s="1445" t="str">
        <f>IF('Historical DATA'!AW35="","",'Historical DATA'!AW35)</f>
        <v/>
      </c>
      <c r="O49" s="1436" t="str">
        <f>IF('Historical DATA'!AX35="","",'Historical DATA'!AX35)</f>
        <v/>
      </c>
      <c r="P49" s="1435" t="str">
        <f>IF('Historical DATA'!AY35="","",'Historical DATA'!AY35)</f>
        <v/>
      </c>
      <c r="R49" s="1434" t="str">
        <f>IF('Historical DATA'!AZ35="","",'Historical DATA'!AZ35)</f>
        <v/>
      </c>
      <c r="S49" s="1436" t="str">
        <f>IF('Historical DATA'!BA35="","",'Historical DATA'!BA35)</f>
        <v/>
      </c>
      <c r="T49" s="1435" t="str">
        <f>IF('Historical DATA'!BB35="","",'Historical DATA'!BB35)</f>
        <v/>
      </c>
      <c r="V49" s="1434" t="str">
        <f>IF('Historical DATA'!BC35="","",'Historical DATA'!BC35)</f>
        <v/>
      </c>
      <c r="W49" s="1436" t="str">
        <f>IF('Historical DATA'!BD35="","",'Historical DATA'!BD35)</f>
        <v/>
      </c>
      <c r="X49" s="1436" t="str">
        <f>IF('Historical DATA'!BE35="","",'Historical DATA'!BE35)</f>
        <v/>
      </c>
      <c r="Y49" s="1435" t="str">
        <f>IF('Historical DATA'!BF35="","",'Historical DATA'!BF35)</f>
        <v/>
      </c>
      <c r="Z49" s="1435" t="str">
        <f>IF('Historical DATA'!BG35="","",'Historical DATA'!BG35)</f>
        <v/>
      </c>
      <c r="AB49" s="1434" t="str">
        <f>IF('Historical DATA'!BH35="","",'Historical DATA'!BH35)</f>
        <v/>
      </c>
      <c r="AC49" s="1436" t="str">
        <f>IF('Historical DATA'!BI35="","",'Historical DATA'!BI35)</f>
        <v/>
      </c>
      <c r="AD49" s="1436" t="str">
        <f>IF('Historical DATA'!BJ35="","",'Historical DATA'!BJ35)</f>
        <v/>
      </c>
      <c r="AE49" s="1435" t="str">
        <f>IF('Historical DATA'!BK35="","",'Historical DATA'!BK35)</f>
        <v/>
      </c>
      <c r="AF49" s="1435" t="str">
        <f>IF('Historical DATA'!BL35="","",'Historical DATA'!BL35)</f>
        <v/>
      </c>
      <c r="AG49" s="1435" t="str">
        <f>IF('Historical DATA'!BM35="","",'Historical DATA'!BM35)</f>
        <v/>
      </c>
      <c r="AH49" s="1435" t="str">
        <f>IF('Historical DATA'!BN35="","",'Historical DATA'!BN35)</f>
        <v/>
      </c>
      <c r="AI49" s="1435" t="str">
        <f>IF('Historical DATA'!BO35="","",'Historical DATA'!BO35)</f>
        <v/>
      </c>
      <c r="AK49" s="1437" t="str">
        <f>IF('Historical DATA'!BP35="","",'Historical DATA'!BP35)</f>
        <v/>
      </c>
      <c r="AL49" s="1431" t="str">
        <f>IF('Historical DATA'!BQ35="","",'Historical DATA'!BQ35)</f>
        <v/>
      </c>
      <c r="AM49" s="1433" t="str">
        <f>IF('Historical DATA'!BR35="","",'Historical DATA'!BR35)</f>
        <v/>
      </c>
      <c r="AO49" s="1448" t="str">
        <f>IF('Historical DATA'!BS35="","",'Historical DATA'!BS35)</f>
        <v/>
      </c>
      <c r="AP49" s="1438" t="str">
        <f>IF('Historical DATA'!BT35="","",'Historical DATA'!BT35)</f>
        <v/>
      </c>
      <c r="AQ49" s="1438" t="str">
        <f>IF('Historical DATA'!BU35="","",'Historical DATA'!BU35)</f>
        <v/>
      </c>
      <c r="AR49" s="1439" t="str">
        <f>IF('Historical DATA'!BV35="","",'Historical DATA'!BV35)</f>
        <v/>
      </c>
    </row>
    <row r="50" spans="2:44">
      <c r="B50" s="1653" t="str">
        <f>IF('Historical DATA'!B36="","",'Historical DATA'!B36)</f>
        <v/>
      </c>
      <c r="D50" s="1437" t="str">
        <f>IF('Historical DATA'!AO36="","",'Historical DATA'!AO36)</f>
        <v/>
      </c>
      <c r="E50" s="1431" t="str">
        <f>IF('Historical DATA'!AP36="","",'Historical DATA'!AP36)</f>
        <v/>
      </c>
      <c r="F50" s="1433" t="str">
        <f>IF('Historical DATA'!AQ36="","",'Historical DATA'!AQ36)</f>
        <v/>
      </c>
      <c r="H50" s="1447" t="str">
        <f>IF('Historical DATA'!AR36="","",'Historical DATA'!AR36)</f>
        <v/>
      </c>
      <c r="I50" s="1431" t="str">
        <f>IF('Historical DATA'!AS36="","",'Historical DATA'!AS36)</f>
        <v/>
      </c>
      <c r="J50" s="1431" t="str">
        <f>IF('Historical DATA'!AT36="","",'Historical DATA'!AT36)</f>
        <v/>
      </c>
      <c r="K50" s="1431" t="str">
        <f>IF('Historical DATA'!AU36="","",'Historical DATA'!AU36)</f>
        <v/>
      </c>
      <c r="L50" s="1450" t="str">
        <f>IF('Historical DATA'!AV36="","",'Historical DATA'!AV36)</f>
        <v/>
      </c>
      <c r="N50" s="1445" t="str">
        <f>IF('Historical DATA'!AW36="","",'Historical DATA'!AW36)</f>
        <v/>
      </c>
      <c r="O50" s="1436" t="str">
        <f>IF('Historical DATA'!AX36="","",'Historical DATA'!AX36)</f>
        <v/>
      </c>
      <c r="P50" s="1435" t="str">
        <f>IF('Historical DATA'!AY36="","",'Historical DATA'!AY36)</f>
        <v/>
      </c>
      <c r="R50" s="1434" t="str">
        <f>IF('Historical DATA'!AZ36="","",'Historical DATA'!AZ36)</f>
        <v/>
      </c>
      <c r="S50" s="1436" t="str">
        <f>IF('Historical DATA'!BA36="","",'Historical DATA'!BA36)</f>
        <v/>
      </c>
      <c r="T50" s="1435" t="str">
        <f>IF('Historical DATA'!BB36="","",'Historical DATA'!BB36)</f>
        <v/>
      </c>
      <c r="V50" s="1434" t="str">
        <f>IF('Historical DATA'!BC36="","",'Historical DATA'!BC36)</f>
        <v/>
      </c>
      <c r="W50" s="1436" t="str">
        <f>IF('Historical DATA'!BD36="","",'Historical DATA'!BD36)</f>
        <v/>
      </c>
      <c r="X50" s="1436" t="str">
        <f>IF('Historical DATA'!BE36="","",'Historical DATA'!BE36)</f>
        <v/>
      </c>
      <c r="Y50" s="1435" t="str">
        <f>IF('Historical DATA'!BF36="","",'Historical DATA'!BF36)</f>
        <v/>
      </c>
      <c r="Z50" s="1435" t="str">
        <f>IF('Historical DATA'!BG36="","",'Historical DATA'!BG36)</f>
        <v/>
      </c>
      <c r="AB50" s="1434" t="str">
        <f>IF('Historical DATA'!BH36="","",'Historical DATA'!BH36)</f>
        <v/>
      </c>
      <c r="AC50" s="1436" t="str">
        <f>IF('Historical DATA'!BI36="","",'Historical DATA'!BI36)</f>
        <v/>
      </c>
      <c r="AD50" s="1436" t="str">
        <f>IF('Historical DATA'!BJ36="","",'Historical DATA'!BJ36)</f>
        <v/>
      </c>
      <c r="AE50" s="1435" t="str">
        <f>IF('Historical DATA'!BK36="","",'Historical DATA'!BK36)</f>
        <v/>
      </c>
      <c r="AF50" s="1435" t="str">
        <f>IF('Historical DATA'!BL36="","",'Historical DATA'!BL36)</f>
        <v/>
      </c>
      <c r="AG50" s="1435" t="str">
        <f>IF('Historical DATA'!BM36="","",'Historical DATA'!BM36)</f>
        <v/>
      </c>
      <c r="AH50" s="1435" t="str">
        <f>IF('Historical DATA'!BN36="","",'Historical DATA'!BN36)</f>
        <v/>
      </c>
      <c r="AI50" s="1435" t="str">
        <f>IF('Historical DATA'!BO36="","",'Historical DATA'!BO36)</f>
        <v/>
      </c>
      <c r="AK50" s="1437" t="str">
        <f>IF('Historical DATA'!BP36="","",'Historical DATA'!BP36)</f>
        <v/>
      </c>
      <c r="AL50" s="1431" t="str">
        <f>IF('Historical DATA'!BQ36="","",'Historical DATA'!BQ36)</f>
        <v/>
      </c>
      <c r="AM50" s="1433" t="str">
        <f>IF('Historical DATA'!BR36="","",'Historical DATA'!BR36)</f>
        <v/>
      </c>
      <c r="AO50" s="1448" t="str">
        <f>IF('Historical DATA'!BS36="","",'Historical DATA'!BS36)</f>
        <v/>
      </c>
      <c r="AP50" s="1438" t="str">
        <f>IF('Historical DATA'!BT36="","",'Historical DATA'!BT36)</f>
        <v/>
      </c>
      <c r="AQ50" s="1438" t="str">
        <f>IF('Historical DATA'!BU36="","",'Historical DATA'!BU36)</f>
        <v/>
      </c>
      <c r="AR50" s="1439" t="str">
        <f>IF('Historical DATA'!BV36="","",'Historical DATA'!BV36)</f>
        <v/>
      </c>
    </row>
    <row r="51" spans="2:44">
      <c r="B51" s="1653" t="str">
        <f>IF('Historical DATA'!B37="","",'Historical DATA'!B37)</f>
        <v/>
      </c>
      <c r="D51" s="1437" t="str">
        <f>IF('Historical DATA'!AO37="","",'Historical DATA'!AO37)</f>
        <v/>
      </c>
      <c r="E51" s="1431" t="str">
        <f>IF('Historical DATA'!AP37="","",'Historical DATA'!AP37)</f>
        <v/>
      </c>
      <c r="F51" s="1433" t="str">
        <f>IF('Historical DATA'!AQ37="","",'Historical DATA'!AQ37)</f>
        <v/>
      </c>
      <c r="H51" s="1447" t="str">
        <f>IF('Historical DATA'!AR37="","",'Historical DATA'!AR37)</f>
        <v/>
      </c>
      <c r="I51" s="1431" t="str">
        <f>IF('Historical DATA'!AS37="","",'Historical DATA'!AS37)</f>
        <v/>
      </c>
      <c r="J51" s="1431" t="str">
        <f>IF('Historical DATA'!AT37="","",'Historical DATA'!AT37)</f>
        <v/>
      </c>
      <c r="K51" s="1431" t="str">
        <f>IF('Historical DATA'!AU37="","",'Historical DATA'!AU37)</f>
        <v/>
      </c>
      <c r="L51" s="1450" t="str">
        <f>IF('Historical DATA'!AV37="","",'Historical DATA'!AV37)</f>
        <v/>
      </c>
      <c r="N51" s="1445" t="str">
        <f>IF('Historical DATA'!AW37="","",'Historical DATA'!AW37)</f>
        <v/>
      </c>
      <c r="O51" s="1436" t="str">
        <f>IF('Historical DATA'!AX37="","",'Historical DATA'!AX37)</f>
        <v/>
      </c>
      <c r="P51" s="1435" t="str">
        <f>IF('Historical DATA'!AY37="","",'Historical DATA'!AY37)</f>
        <v/>
      </c>
      <c r="R51" s="1434" t="str">
        <f>IF('Historical DATA'!AZ37="","",'Historical DATA'!AZ37)</f>
        <v/>
      </c>
      <c r="S51" s="1436" t="str">
        <f>IF('Historical DATA'!BA37="","",'Historical DATA'!BA37)</f>
        <v/>
      </c>
      <c r="T51" s="1435" t="str">
        <f>IF('Historical DATA'!BB37="","",'Historical DATA'!BB37)</f>
        <v/>
      </c>
      <c r="V51" s="1434" t="str">
        <f>IF('Historical DATA'!BC37="","",'Historical DATA'!BC37)</f>
        <v/>
      </c>
      <c r="W51" s="1436" t="str">
        <f>IF('Historical DATA'!BD37="","",'Historical DATA'!BD37)</f>
        <v/>
      </c>
      <c r="X51" s="1436" t="str">
        <f>IF('Historical DATA'!BE37="","",'Historical DATA'!BE37)</f>
        <v/>
      </c>
      <c r="Y51" s="1435" t="str">
        <f>IF('Historical DATA'!BF37="","",'Historical DATA'!BF37)</f>
        <v/>
      </c>
      <c r="Z51" s="1435" t="str">
        <f>IF('Historical DATA'!BG37="","",'Historical DATA'!BG37)</f>
        <v/>
      </c>
      <c r="AB51" s="1434" t="str">
        <f>IF('Historical DATA'!BH37="","",'Historical DATA'!BH37)</f>
        <v/>
      </c>
      <c r="AC51" s="1436" t="str">
        <f>IF('Historical DATA'!BI37="","",'Historical DATA'!BI37)</f>
        <v/>
      </c>
      <c r="AD51" s="1436" t="str">
        <f>IF('Historical DATA'!BJ37="","",'Historical DATA'!BJ37)</f>
        <v/>
      </c>
      <c r="AE51" s="1435" t="str">
        <f>IF('Historical DATA'!BK37="","",'Historical DATA'!BK37)</f>
        <v/>
      </c>
      <c r="AF51" s="1435" t="str">
        <f>IF('Historical DATA'!BL37="","",'Historical DATA'!BL37)</f>
        <v/>
      </c>
      <c r="AG51" s="1435" t="str">
        <f>IF('Historical DATA'!BM37="","",'Historical DATA'!BM37)</f>
        <v/>
      </c>
      <c r="AH51" s="1435" t="str">
        <f>IF('Historical DATA'!BN37="","",'Historical DATA'!BN37)</f>
        <v/>
      </c>
      <c r="AI51" s="1435" t="str">
        <f>IF('Historical DATA'!BO37="","",'Historical DATA'!BO37)</f>
        <v/>
      </c>
      <c r="AK51" s="1437" t="str">
        <f>IF('Historical DATA'!BP37="","",'Historical DATA'!BP37)</f>
        <v/>
      </c>
      <c r="AL51" s="1431" t="str">
        <f>IF('Historical DATA'!BQ37="","",'Historical DATA'!BQ37)</f>
        <v/>
      </c>
      <c r="AM51" s="1433" t="str">
        <f>IF('Historical DATA'!BR37="","",'Historical DATA'!BR37)</f>
        <v/>
      </c>
      <c r="AO51" s="1448" t="str">
        <f>IF('Historical DATA'!BS37="","",'Historical DATA'!BS37)</f>
        <v/>
      </c>
      <c r="AP51" s="1438" t="str">
        <f>IF('Historical DATA'!BT37="","",'Historical DATA'!BT37)</f>
        <v/>
      </c>
      <c r="AQ51" s="1438" t="str">
        <f>IF('Historical DATA'!BU37="","",'Historical DATA'!BU37)</f>
        <v/>
      </c>
      <c r="AR51" s="1439" t="str">
        <f>IF('Historical DATA'!BV37="","",'Historical DATA'!BV37)</f>
        <v/>
      </c>
    </row>
    <row r="52" spans="2:44">
      <c r="B52" s="1653" t="str">
        <f>IF('Historical DATA'!B38="","",'Historical DATA'!B38)</f>
        <v/>
      </c>
      <c r="D52" s="1437" t="str">
        <f>IF('Historical DATA'!AO38="","",'Historical DATA'!AO38)</f>
        <v/>
      </c>
      <c r="E52" s="1431" t="str">
        <f>IF('Historical DATA'!AP38="","",'Historical DATA'!AP38)</f>
        <v/>
      </c>
      <c r="F52" s="1433" t="str">
        <f>IF('Historical DATA'!AQ38="","",'Historical DATA'!AQ38)</f>
        <v/>
      </c>
      <c r="H52" s="1447" t="str">
        <f>IF('Historical DATA'!AR38="","",'Historical DATA'!AR38)</f>
        <v/>
      </c>
      <c r="I52" s="1431" t="str">
        <f>IF('Historical DATA'!AS38="","",'Historical DATA'!AS38)</f>
        <v/>
      </c>
      <c r="J52" s="1431" t="str">
        <f>IF('Historical DATA'!AT38="","",'Historical DATA'!AT38)</f>
        <v/>
      </c>
      <c r="K52" s="1431" t="str">
        <f>IF('Historical DATA'!AU38="","",'Historical DATA'!AU38)</f>
        <v/>
      </c>
      <c r="L52" s="1450" t="str">
        <f>IF('Historical DATA'!AV38="","",'Historical DATA'!AV38)</f>
        <v/>
      </c>
      <c r="N52" s="1445" t="str">
        <f>IF('Historical DATA'!AW38="","",'Historical DATA'!AW38)</f>
        <v/>
      </c>
      <c r="O52" s="1436" t="str">
        <f>IF('Historical DATA'!AX38="","",'Historical DATA'!AX38)</f>
        <v/>
      </c>
      <c r="P52" s="1435" t="str">
        <f>IF('Historical DATA'!AY38="","",'Historical DATA'!AY38)</f>
        <v/>
      </c>
      <c r="R52" s="1434" t="str">
        <f>IF('Historical DATA'!AZ38="","",'Historical DATA'!AZ38)</f>
        <v/>
      </c>
      <c r="S52" s="1436" t="str">
        <f>IF('Historical DATA'!BA38="","",'Historical DATA'!BA38)</f>
        <v/>
      </c>
      <c r="T52" s="1435" t="str">
        <f>IF('Historical DATA'!BB38="","",'Historical DATA'!BB38)</f>
        <v/>
      </c>
      <c r="V52" s="1434" t="str">
        <f>IF('Historical DATA'!BC38="","",'Historical DATA'!BC38)</f>
        <v/>
      </c>
      <c r="W52" s="1436" t="str">
        <f>IF('Historical DATA'!BD38="","",'Historical DATA'!BD38)</f>
        <v/>
      </c>
      <c r="X52" s="1436" t="str">
        <f>IF('Historical DATA'!BE38="","",'Historical DATA'!BE38)</f>
        <v/>
      </c>
      <c r="Y52" s="1435" t="str">
        <f>IF('Historical DATA'!BF38="","",'Historical DATA'!BF38)</f>
        <v/>
      </c>
      <c r="Z52" s="1435" t="str">
        <f>IF('Historical DATA'!BG38="","",'Historical DATA'!BG38)</f>
        <v/>
      </c>
      <c r="AB52" s="1434" t="str">
        <f>IF('Historical DATA'!BH38="","",'Historical DATA'!BH38)</f>
        <v/>
      </c>
      <c r="AC52" s="1436" t="str">
        <f>IF('Historical DATA'!BI38="","",'Historical DATA'!BI38)</f>
        <v/>
      </c>
      <c r="AD52" s="1436" t="str">
        <f>IF('Historical DATA'!BJ38="","",'Historical DATA'!BJ38)</f>
        <v/>
      </c>
      <c r="AE52" s="1435" t="str">
        <f>IF('Historical DATA'!BK38="","",'Historical DATA'!BK38)</f>
        <v/>
      </c>
      <c r="AF52" s="1435" t="str">
        <f>IF('Historical DATA'!BL38="","",'Historical DATA'!BL38)</f>
        <v/>
      </c>
      <c r="AG52" s="1435" t="str">
        <f>IF('Historical DATA'!BM38="","",'Historical DATA'!BM38)</f>
        <v/>
      </c>
      <c r="AH52" s="1435" t="str">
        <f>IF('Historical DATA'!BN38="","",'Historical DATA'!BN38)</f>
        <v/>
      </c>
      <c r="AI52" s="1435" t="str">
        <f>IF('Historical DATA'!BO38="","",'Historical DATA'!BO38)</f>
        <v/>
      </c>
      <c r="AK52" s="1437" t="str">
        <f>IF('Historical DATA'!BP38="","",'Historical DATA'!BP38)</f>
        <v/>
      </c>
      <c r="AL52" s="1431" t="str">
        <f>IF('Historical DATA'!BQ38="","",'Historical DATA'!BQ38)</f>
        <v/>
      </c>
      <c r="AM52" s="1433" t="str">
        <f>IF('Historical DATA'!BR38="","",'Historical DATA'!BR38)</f>
        <v/>
      </c>
      <c r="AO52" s="1448" t="str">
        <f>IF('Historical DATA'!BS38="","",'Historical DATA'!BS38)</f>
        <v/>
      </c>
      <c r="AP52" s="1438" t="str">
        <f>IF('Historical DATA'!BT38="","",'Historical DATA'!BT38)</f>
        <v/>
      </c>
      <c r="AQ52" s="1438" t="str">
        <f>IF('Historical DATA'!BU38="","",'Historical DATA'!BU38)</f>
        <v/>
      </c>
      <c r="AR52" s="1439" t="str">
        <f>IF('Historical DATA'!BV38="","",'Historical DATA'!BV38)</f>
        <v/>
      </c>
    </row>
    <row r="53" spans="2:44">
      <c r="B53" s="1653" t="str">
        <f>IF('Historical DATA'!B39="","",'Historical DATA'!B39)</f>
        <v/>
      </c>
      <c r="D53" s="1437" t="str">
        <f>IF('Historical DATA'!AO39="","",'Historical DATA'!AO39)</f>
        <v/>
      </c>
      <c r="E53" s="1431" t="str">
        <f>IF('Historical DATA'!AP39="","",'Historical DATA'!AP39)</f>
        <v/>
      </c>
      <c r="F53" s="1433" t="str">
        <f>IF('Historical DATA'!AQ39="","",'Historical DATA'!AQ39)</f>
        <v/>
      </c>
      <c r="H53" s="1447" t="str">
        <f>IF('Historical DATA'!AR39="","",'Historical DATA'!AR39)</f>
        <v/>
      </c>
      <c r="I53" s="1431" t="str">
        <f>IF('Historical DATA'!AS39="","",'Historical DATA'!AS39)</f>
        <v/>
      </c>
      <c r="J53" s="1431" t="str">
        <f>IF('Historical DATA'!AT39="","",'Historical DATA'!AT39)</f>
        <v/>
      </c>
      <c r="K53" s="1431" t="str">
        <f>IF('Historical DATA'!AU39="","",'Historical DATA'!AU39)</f>
        <v/>
      </c>
      <c r="L53" s="1450" t="str">
        <f>IF('Historical DATA'!AV39="","",'Historical DATA'!AV39)</f>
        <v/>
      </c>
      <c r="N53" s="1445" t="str">
        <f>IF('Historical DATA'!AW39="","",'Historical DATA'!AW39)</f>
        <v/>
      </c>
      <c r="O53" s="1436" t="str">
        <f>IF('Historical DATA'!AX39="","",'Historical DATA'!AX39)</f>
        <v/>
      </c>
      <c r="P53" s="1435" t="str">
        <f>IF('Historical DATA'!AY39="","",'Historical DATA'!AY39)</f>
        <v/>
      </c>
      <c r="R53" s="1434" t="str">
        <f>IF('Historical DATA'!AZ39="","",'Historical DATA'!AZ39)</f>
        <v/>
      </c>
      <c r="S53" s="1436" t="str">
        <f>IF('Historical DATA'!BA39="","",'Historical DATA'!BA39)</f>
        <v/>
      </c>
      <c r="T53" s="1435" t="str">
        <f>IF('Historical DATA'!BB39="","",'Historical DATA'!BB39)</f>
        <v/>
      </c>
      <c r="V53" s="1434" t="str">
        <f>IF('Historical DATA'!BC39="","",'Historical DATA'!BC39)</f>
        <v/>
      </c>
      <c r="W53" s="1436" t="str">
        <f>IF('Historical DATA'!BD39="","",'Historical DATA'!BD39)</f>
        <v/>
      </c>
      <c r="X53" s="1436" t="str">
        <f>IF('Historical DATA'!BE39="","",'Historical DATA'!BE39)</f>
        <v/>
      </c>
      <c r="Y53" s="1435" t="str">
        <f>IF('Historical DATA'!BF39="","",'Historical DATA'!BF39)</f>
        <v/>
      </c>
      <c r="Z53" s="1435" t="str">
        <f>IF('Historical DATA'!BG39="","",'Historical DATA'!BG39)</f>
        <v/>
      </c>
      <c r="AB53" s="1434" t="str">
        <f>IF('Historical DATA'!BH39="","",'Historical DATA'!BH39)</f>
        <v/>
      </c>
      <c r="AC53" s="1436" t="str">
        <f>IF('Historical DATA'!BI39="","",'Historical DATA'!BI39)</f>
        <v/>
      </c>
      <c r="AD53" s="1436" t="str">
        <f>IF('Historical DATA'!BJ39="","",'Historical DATA'!BJ39)</f>
        <v/>
      </c>
      <c r="AE53" s="1435" t="str">
        <f>IF('Historical DATA'!BK39="","",'Historical DATA'!BK39)</f>
        <v/>
      </c>
      <c r="AF53" s="1435" t="str">
        <f>IF('Historical DATA'!BL39="","",'Historical DATA'!BL39)</f>
        <v/>
      </c>
      <c r="AG53" s="1435" t="str">
        <f>IF('Historical DATA'!BM39="","",'Historical DATA'!BM39)</f>
        <v/>
      </c>
      <c r="AH53" s="1435" t="str">
        <f>IF('Historical DATA'!BN39="","",'Historical DATA'!BN39)</f>
        <v/>
      </c>
      <c r="AI53" s="1435" t="str">
        <f>IF('Historical DATA'!BO39="","",'Historical DATA'!BO39)</f>
        <v/>
      </c>
      <c r="AK53" s="1437" t="str">
        <f>IF('Historical DATA'!BP39="","",'Historical DATA'!BP39)</f>
        <v/>
      </c>
      <c r="AL53" s="1431" t="str">
        <f>IF('Historical DATA'!BQ39="","",'Historical DATA'!BQ39)</f>
        <v/>
      </c>
      <c r="AM53" s="1433" t="str">
        <f>IF('Historical DATA'!BR39="","",'Historical DATA'!BR39)</f>
        <v/>
      </c>
      <c r="AO53" s="1448" t="str">
        <f>IF('Historical DATA'!BS39="","",'Historical DATA'!BS39)</f>
        <v/>
      </c>
      <c r="AP53" s="1438" t="str">
        <f>IF('Historical DATA'!BT39="","",'Historical DATA'!BT39)</f>
        <v/>
      </c>
      <c r="AQ53" s="1438" t="str">
        <f>IF('Historical DATA'!BU39="","",'Historical DATA'!BU39)</f>
        <v/>
      </c>
      <c r="AR53" s="1439" t="str">
        <f>IF('Historical DATA'!BV39="","",'Historical DATA'!BV39)</f>
        <v/>
      </c>
    </row>
    <row r="54" spans="2:44">
      <c r="B54" s="1653" t="str">
        <f>IF('Historical DATA'!B40="","",'Historical DATA'!B40)</f>
        <v/>
      </c>
      <c r="D54" s="1437" t="str">
        <f>IF('Historical DATA'!AO40="","",'Historical DATA'!AO40)</f>
        <v/>
      </c>
      <c r="E54" s="1431" t="str">
        <f>IF('Historical DATA'!AP40="","",'Historical DATA'!AP40)</f>
        <v/>
      </c>
      <c r="F54" s="1433" t="str">
        <f>IF('Historical DATA'!AQ40="","",'Historical DATA'!AQ40)</f>
        <v/>
      </c>
      <c r="H54" s="1447" t="str">
        <f>IF('Historical DATA'!AR40="","",'Historical DATA'!AR40)</f>
        <v/>
      </c>
      <c r="I54" s="1431" t="str">
        <f>IF('Historical DATA'!AS40="","",'Historical DATA'!AS40)</f>
        <v/>
      </c>
      <c r="J54" s="1431" t="str">
        <f>IF('Historical DATA'!AT40="","",'Historical DATA'!AT40)</f>
        <v/>
      </c>
      <c r="K54" s="1431" t="str">
        <f>IF('Historical DATA'!AU40="","",'Historical DATA'!AU40)</f>
        <v/>
      </c>
      <c r="L54" s="1450" t="str">
        <f>IF('Historical DATA'!AV40="","",'Historical DATA'!AV40)</f>
        <v/>
      </c>
      <c r="N54" s="1445" t="str">
        <f>IF('Historical DATA'!AW40="","",'Historical DATA'!AW40)</f>
        <v/>
      </c>
      <c r="O54" s="1436" t="str">
        <f>IF('Historical DATA'!AX40="","",'Historical DATA'!AX40)</f>
        <v/>
      </c>
      <c r="P54" s="1435" t="str">
        <f>IF('Historical DATA'!AY40="","",'Historical DATA'!AY40)</f>
        <v/>
      </c>
      <c r="R54" s="1434" t="str">
        <f>IF('Historical DATA'!AZ40="","",'Historical DATA'!AZ40)</f>
        <v/>
      </c>
      <c r="S54" s="1436" t="str">
        <f>IF('Historical DATA'!BA40="","",'Historical DATA'!BA40)</f>
        <v/>
      </c>
      <c r="T54" s="1435" t="str">
        <f>IF('Historical DATA'!BB40="","",'Historical DATA'!BB40)</f>
        <v/>
      </c>
      <c r="V54" s="1434" t="str">
        <f>IF('Historical DATA'!BC40="","",'Historical DATA'!BC40)</f>
        <v/>
      </c>
      <c r="W54" s="1436" t="str">
        <f>IF('Historical DATA'!BD40="","",'Historical DATA'!BD40)</f>
        <v/>
      </c>
      <c r="X54" s="1436" t="str">
        <f>IF('Historical DATA'!BE40="","",'Historical DATA'!BE40)</f>
        <v/>
      </c>
      <c r="Y54" s="1435" t="str">
        <f>IF('Historical DATA'!BF40="","",'Historical DATA'!BF40)</f>
        <v/>
      </c>
      <c r="Z54" s="1435" t="str">
        <f>IF('Historical DATA'!BG40="","",'Historical DATA'!BG40)</f>
        <v/>
      </c>
      <c r="AB54" s="1434" t="str">
        <f>IF('Historical DATA'!BH40="","",'Historical DATA'!BH40)</f>
        <v/>
      </c>
      <c r="AC54" s="1436" t="str">
        <f>IF('Historical DATA'!BI40="","",'Historical DATA'!BI40)</f>
        <v/>
      </c>
      <c r="AD54" s="1436" t="str">
        <f>IF('Historical DATA'!BJ40="","",'Historical DATA'!BJ40)</f>
        <v/>
      </c>
      <c r="AE54" s="1435" t="str">
        <f>IF('Historical DATA'!BK40="","",'Historical DATA'!BK40)</f>
        <v/>
      </c>
      <c r="AF54" s="1435" t="str">
        <f>IF('Historical DATA'!BL40="","",'Historical DATA'!BL40)</f>
        <v/>
      </c>
      <c r="AG54" s="1435" t="str">
        <f>IF('Historical DATA'!BM40="","",'Historical DATA'!BM40)</f>
        <v/>
      </c>
      <c r="AH54" s="1435" t="str">
        <f>IF('Historical DATA'!BN40="","",'Historical DATA'!BN40)</f>
        <v/>
      </c>
      <c r="AI54" s="1435" t="str">
        <f>IF('Historical DATA'!BO40="","",'Historical DATA'!BO40)</f>
        <v/>
      </c>
      <c r="AK54" s="1437" t="str">
        <f>IF('Historical DATA'!BP40="","",'Historical DATA'!BP40)</f>
        <v/>
      </c>
      <c r="AL54" s="1431" t="str">
        <f>IF('Historical DATA'!BQ40="","",'Historical DATA'!BQ40)</f>
        <v/>
      </c>
      <c r="AM54" s="1433" t="str">
        <f>IF('Historical DATA'!BR40="","",'Historical DATA'!BR40)</f>
        <v/>
      </c>
      <c r="AO54" s="1448" t="str">
        <f>IF('Historical DATA'!BS40="","",'Historical DATA'!BS40)</f>
        <v/>
      </c>
      <c r="AP54" s="1438" t="str">
        <f>IF('Historical DATA'!BT40="","",'Historical DATA'!BT40)</f>
        <v/>
      </c>
      <c r="AQ54" s="1438" t="str">
        <f>IF('Historical DATA'!BU40="","",'Historical DATA'!BU40)</f>
        <v/>
      </c>
      <c r="AR54" s="1439" t="str">
        <f>IF('Historical DATA'!BV40="","",'Historical DATA'!BV40)</f>
        <v/>
      </c>
    </row>
    <row r="55" spans="2:44">
      <c r="B55" s="1653" t="str">
        <f>IF('Historical DATA'!B41="","",'Historical DATA'!B41)</f>
        <v/>
      </c>
      <c r="D55" s="1437" t="str">
        <f>IF('Historical DATA'!AO41="","",'Historical DATA'!AO41)</f>
        <v/>
      </c>
      <c r="E55" s="1431" t="str">
        <f>IF('Historical DATA'!AP41="","",'Historical DATA'!AP41)</f>
        <v/>
      </c>
      <c r="F55" s="1433" t="str">
        <f>IF('Historical DATA'!AQ41="","",'Historical DATA'!AQ41)</f>
        <v/>
      </c>
      <c r="H55" s="1447" t="str">
        <f>IF('Historical DATA'!AR41="","",'Historical DATA'!AR41)</f>
        <v/>
      </c>
      <c r="I55" s="1431" t="str">
        <f>IF('Historical DATA'!AS41="","",'Historical DATA'!AS41)</f>
        <v/>
      </c>
      <c r="J55" s="1431" t="str">
        <f>IF('Historical DATA'!AT41="","",'Historical DATA'!AT41)</f>
        <v/>
      </c>
      <c r="K55" s="1431" t="str">
        <f>IF('Historical DATA'!AU41="","",'Historical DATA'!AU41)</f>
        <v/>
      </c>
      <c r="L55" s="1450" t="str">
        <f>IF('Historical DATA'!AV41="","",'Historical DATA'!AV41)</f>
        <v/>
      </c>
      <c r="N55" s="1445" t="str">
        <f>IF('Historical DATA'!AW41="","",'Historical DATA'!AW41)</f>
        <v/>
      </c>
      <c r="O55" s="1436" t="str">
        <f>IF('Historical DATA'!AX41="","",'Historical DATA'!AX41)</f>
        <v/>
      </c>
      <c r="P55" s="1435" t="str">
        <f>IF('Historical DATA'!AY41="","",'Historical DATA'!AY41)</f>
        <v/>
      </c>
      <c r="R55" s="1434" t="str">
        <f>IF('Historical DATA'!AZ41="","",'Historical DATA'!AZ41)</f>
        <v/>
      </c>
      <c r="S55" s="1436" t="str">
        <f>IF('Historical DATA'!BA41="","",'Historical DATA'!BA41)</f>
        <v/>
      </c>
      <c r="T55" s="1435" t="str">
        <f>IF('Historical DATA'!BB41="","",'Historical DATA'!BB41)</f>
        <v/>
      </c>
      <c r="V55" s="1434" t="str">
        <f>IF('Historical DATA'!BC41="","",'Historical DATA'!BC41)</f>
        <v/>
      </c>
      <c r="W55" s="1436" t="str">
        <f>IF('Historical DATA'!BD41="","",'Historical DATA'!BD41)</f>
        <v/>
      </c>
      <c r="X55" s="1436" t="str">
        <f>IF('Historical DATA'!BE41="","",'Historical DATA'!BE41)</f>
        <v/>
      </c>
      <c r="Y55" s="1435" t="str">
        <f>IF('Historical DATA'!BF41="","",'Historical DATA'!BF41)</f>
        <v/>
      </c>
      <c r="Z55" s="1435" t="str">
        <f>IF('Historical DATA'!BG41="","",'Historical DATA'!BG41)</f>
        <v/>
      </c>
      <c r="AB55" s="1434" t="str">
        <f>IF('Historical DATA'!BH41="","",'Historical DATA'!BH41)</f>
        <v/>
      </c>
      <c r="AC55" s="1436" t="str">
        <f>IF('Historical DATA'!BI41="","",'Historical DATA'!BI41)</f>
        <v/>
      </c>
      <c r="AD55" s="1436" t="str">
        <f>IF('Historical DATA'!BJ41="","",'Historical DATA'!BJ41)</f>
        <v/>
      </c>
      <c r="AE55" s="1435" t="str">
        <f>IF('Historical DATA'!BK41="","",'Historical DATA'!BK41)</f>
        <v/>
      </c>
      <c r="AF55" s="1435" t="str">
        <f>IF('Historical DATA'!BL41="","",'Historical DATA'!BL41)</f>
        <v/>
      </c>
      <c r="AG55" s="1435" t="str">
        <f>IF('Historical DATA'!BM41="","",'Historical DATA'!BM41)</f>
        <v/>
      </c>
      <c r="AH55" s="1435" t="str">
        <f>IF('Historical DATA'!BN41="","",'Historical DATA'!BN41)</f>
        <v/>
      </c>
      <c r="AI55" s="1435" t="str">
        <f>IF('Historical DATA'!BO41="","",'Historical DATA'!BO41)</f>
        <v/>
      </c>
      <c r="AK55" s="1437" t="str">
        <f>IF('Historical DATA'!BP41="","",'Historical DATA'!BP41)</f>
        <v/>
      </c>
      <c r="AL55" s="1431" t="str">
        <f>IF('Historical DATA'!BQ41="","",'Historical DATA'!BQ41)</f>
        <v/>
      </c>
      <c r="AM55" s="1433" t="str">
        <f>IF('Historical DATA'!BR41="","",'Historical DATA'!BR41)</f>
        <v/>
      </c>
      <c r="AO55" s="1448" t="str">
        <f>IF('Historical DATA'!BS41="","",'Historical DATA'!BS41)</f>
        <v/>
      </c>
      <c r="AP55" s="1438" t="str">
        <f>IF('Historical DATA'!BT41="","",'Historical DATA'!BT41)</f>
        <v/>
      </c>
      <c r="AQ55" s="1438" t="str">
        <f>IF('Historical DATA'!BU41="","",'Historical DATA'!BU41)</f>
        <v/>
      </c>
      <c r="AR55" s="1439" t="str">
        <f>IF('Historical DATA'!BV41="","",'Historical DATA'!BV41)</f>
        <v/>
      </c>
    </row>
    <row r="56" spans="2:44">
      <c r="B56" s="1653" t="str">
        <f>IF('Historical DATA'!B42="","",'Historical DATA'!B42)</f>
        <v/>
      </c>
      <c r="D56" s="1437" t="str">
        <f>IF('Historical DATA'!AO42="","",'Historical DATA'!AO42)</f>
        <v/>
      </c>
      <c r="E56" s="1431" t="str">
        <f>IF('Historical DATA'!AP42="","",'Historical DATA'!AP42)</f>
        <v/>
      </c>
      <c r="F56" s="1433" t="str">
        <f>IF('Historical DATA'!AQ42="","",'Historical DATA'!AQ42)</f>
        <v/>
      </c>
      <c r="H56" s="1447" t="str">
        <f>IF('Historical DATA'!AR42="","",'Historical DATA'!AR42)</f>
        <v/>
      </c>
      <c r="I56" s="1431" t="str">
        <f>IF('Historical DATA'!AS42="","",'Historical DATA'!AS42)</f>
        <v/>
      </c>
      <c r="J56" s="1431" t="str">
        <f>IF('Historical DATA'!AT42="","",'Historical DATA'!AT42)</f>
        <v/>
      </c>
      <c r="K56" s="1431" t="str">
        <f>IF('Historical DATA'!AU42="","",'Historical DATA'!AU42)</f>
        <v/>
      </c>
      <c r="L56" s="1450" t="str">
        <f>IF('Historical DATA'!AV42="","",'Historical DATA'!AV42)</f>
        <v/>
      </c>
      <c r="N56" s="1445" t="str">
        <f>IF('Historical DATA'!AW42="","",'Historical DATA'!AW42)</f>
        <v/>
      </c>
      <c r="O56" s="1436" t="str">
        <f>IF('Historical DATA'!AX42="","",'Historical DATA'!AX42)</f>
        <v/>
      </c>
      <c r="P56" s="1435" t="str">
        <f>IF('Historical DATA'!AY42="","",'Historical DATA'!AY42)</f>
        <v/>
      </c>
      <c r="R56" s="1434" t="str">
        <f>IF('Historical DATA'!AZ42="","",'Historical DATA'!AZ42)</f>
        <v/>
      </c>
      <c r="S56" s="1436" t="str">
        <f>IF('Historical DATA'!BA42="","",'Historical DATA'!BA42)</f>
        <v/>
      </c>
      <c r="T56" s="1435" t="str">
        <f>IF('Historical DATA'!BB42="","",'Historical DATA'!BB42)</f>
        <v/>
      </c>
      <c r="V56" s="1434" t="str">
        <f>IF('Historical DATA'!BC42="","",'Historical DATA'!BC42)</f>
        <v/>
      </c>
      <c r="W56" s="1436" t="str">
        <f>IF('Historical DATA'!BD42="","",'Historical DATA'!BD42)</f>
        <v/>
      </c>
      <c r="X56" s="1436" t="str">
        <f>IF('Historical DATA'!BE42="","",'Historical DATA'!BE42)</f>
        <v/>
      </c>
      <c r="Y56" s="1435" t="str">
        <f>IF('Historical DATA'!BF42="","",'Historical DATA'!BF42)</f>
        <v/>
      </c>
      <c r="Z56" s="1435" t="str">
        <f>IF('Historical DATA'!BG42="","",'Historical DATA'!BG42)</f>
        <v/>
      </c>
      <c r="AB56" s="1434" t="str">
        <f>IF('Historical DATA'!BH42="","",'Historical DATA'!BH42)</f>
        <v/>
      </c>
      <c r="AC56" s="1436" t="str">
        <f>IF('Historical DATA'!BI42="","",'Historical DATA'!BI42)</f>
        <v/>
      </c>
      <c r="AD56" s="1436" t="str">
        <f>IF('Historical DATA'!BJ42="","",'Historical DATA'!BJ42)</f>
        <v/>
      </c>
      <c r="AE56" s="1435" t="str">
        <f>IF('Historical DATA'!BK42="","",'Historical DATA'!BK42)</f>
        <v/>
      </c>
      <c r="AF56" s="1435" t="str">
        <f>IF('Historical DATA'!BL42="","",'Historical DATA'!BL42)</f>
        <v/>
      </c>
      <c r="AG56" s="1435" t="str">
        <f>IF('Historical DATA'!BM42="","",'Historical DATA'!BM42)</f>
        <v/>
      </c>
      <c r="AH56" s="1435" t="str">
        <f>IF('Historical DATA'!BN42="","",'Historical DATA'!BN42)</f>
        <v/>
      </c>
      <c r="AI56" s="1435" t="str">
        <f>IF('Historical DATA'!BO42="","",'Historical DATA'!BO42)</f>
        <v/>
      </c>
      <c r="AK56" s="1437" t="str">
        <f>IF('Historical DATA'!BP42="","",'Historical DATA'!BP42)</f>
        <v/>
      </c>
      <c r="AL56" s="1431" t="str">
        <f>IF('Historical DATA'!BQ42="","",'Historical DATA'!BQ42)</f>
        <v/>
      </c>
      <c r="AM56" s="1433" t="str">
        <f>IF('Historical DATA'!BR42="","",'Historical DATA'!BR42)</f>
        <v/>
      </c>
      <c r="AO56" s="1448" t="str">
        <f>IF('Historical DATA'!BS42="","",'Historical DATA'!BS42)</f>
        <v/>
      </c>
      <c r="AP56" s="1438" t="str">
        <f>IF('Historical DATA'!BT42="","",'Historical DATA'!BT42)</f>
        <v/>
      </c>
      <c r="AQ56" s="1438" t="str">
        <f>IF('Historical DATA'!BU42="","",'Historical DATA'!BU42)</f>
        <v/>
      </c>
      <c r="AR56" s="1439" t="str">
        <f>IF('Historical DATA'!BV42="","",'Historical DATA'!BV42)</f>
        <v/>
      </c>
    </row>
    <row r="57" spans="2:44">
      <c r="B57" s="1653" t="str">
        <f>IF('Historical DATA'!B43="","",'Historical DATA'!B43)</f>
        <v/>
      </c>
      <c r="D57" s="1437" t="str">
        <f>IF('Historical DATA'!AO43="","",'Historical DATA'!AO43)</f>
        <v/>
      </c>
      <c r="E57" s="1431" t="str">
        <f>IF('Historical DATA'!AP43="","",'Historical DATA'!AP43)</f>
        <v/>
      </c>
      <c r="F57" s="1433" t="str">
        <f>IF('Historical DATA'!AQ43="","",'Historical DATA'!AQ43)</f>
        <v/>
      </c>
      <c r="H57" s="1447" t="str">
        <f>IF('Historical DATA'!AR43="","",'Historical DATA'!AR43)</f>
        <v/>
      </c>
      <c r="I57" s="1431" t="str">
        <f>IF('Historical DATA'!AS43="","",'Historical DATA'!AS43)</f>
        <v/>
      </c>
      <c r="J57" s="1431" t="str">
        <f>IF('Historical DATA'!AT43="","",'Historical DATA'!AT43)</f>
        <v/>
      </c>
      <c r="K57" s="1431" t="str">
        <f>IF('Historical DATA'!AU43="","",'Historical DATA'!AU43)</f>
        <v/>
      </c>
      <c r="L57" s="1450" t="str">
        <f>IF('Historical DATA'!AV43="","",'Historical DATA'!AV43)</f>
        <v/>
      </c>
      <c r="N57" s="1445" t="str">
        <f>IF('Historical DATA'!AW43="","",'Historical DATA'!AW43)</f>
        <v/>
      </c>
      <c r="O57" s="1436" t="str">
        <f>IF('Historical DATA'!AX43="","",'Historical DATA'!AX43)</f>
        <v/>
      </c>
      <c r="P57" s="1435" t="str">
        <f>IF('Historical DATA'!AY43="","",'Historical DATA'!AY43)</f>
        <v/>
      </c>
      <c r="R57" s="1434" t="str">
        <f>IF('Historical DATA'!AZ43="","",'Historical DATA'!AZ43)</f>
        <v/>
      </c>
      <c r="S57" s="1436" t="str">
        <f>IF('Historical DATA'!BA43="","",'Historical DATA'!BA43)</f>
        <v/>
      </c>
      <c r="T57" s="1435" t="str">
        <f>IF('Historical DATA'!BB43="","",'Historical DATA'!BB43)</f>
        <v/>
      </c>
      <c r="V57" s="1434" t="str">
        <f>IF('Historical DATA'!BC43="","",'Historical DATA'!BC43)</f>
        <v/>
      </c>
      <c r="W57" s="1436" t="str">
        <f>IF('Historical DATA'!BD43="","",'Historical DATA'!BD43)</f>
        <v/>
      </c>
      <c r="X57" s="1436" t="str">
        <f>IF('Historical DATA'!BE43="","",'Historical DATA'!BE43)</f>
        <v/>
      </c>
      <c r="Y57" s="1435" t="str">
        <f>IF('Historical DATA'!BF43="","",'Historical DATA'!BF43)</f>
        <v/>
      </c>
      <c r="Z57" s="1435" t="str">
        <f>IF('Historical DATA'!BG43="","",'Historical DATA'!BG43)</f>
        <v/>
      </c>
      <c r="AB57" s="1434" t="str">
        <f>IF('Historical DATA'!BH43="","",'Historical DATA'!BH43)</f>
        <v/>
      </c>
      <c r="AC57" s="1436" t="str">
        <f>IF('Historical DATA'!BI43="","",'Historical DATA'!BI43)</f>
        <v/>
      </c>
      <c r="AD57" s="1436" t="str">
        <f>IF('Historical DATA'!BJ43="","",'Historical DATA'!BJ43)</f>
        <v/>
      </c>
      <c r="AE57" s="1435" t="str">
        <f>IF('Historical DATA'!BK43="","",'Historical DATA'!BK43)</f>
        <v/>
      </c>
      <c r="AF57" s="1435" t="str">
        <f>IF('Historical DATA'!BL43="","",'Historical DATA'!BL43)</f>
        <v/>
      </c>
      <c r="AG57" s="1435" t="str">
        <f>IF('Historical DATA'!BM43="","",'Historical DATA'!BM43)</f>
        <v/>
      </c>
      <c r="AH57" s="1435" t="str">
        <f>IF('Historical DATA'!BN43="","",'Historical DATA'!BN43)</f>
        <v/>
      </c>
      <c r="AI57" s="1435" t="str">
        <f>IF('Historical DATA'!BO43="","",'Historical DATA'!BO43)</f>
        <v/>
      </c>
      <c r="AK57" s="1437" t="str">
        <f>IF('Historical DATA'!BP43="","",'Historical DATA'!BP43)</f>
        <v/>
      </c>
      <c r="AL57" s="1431" t="str">
        <f>IF('Historical DATA'!BQ43="","",'Historical DATA'!BQ43)</f>
        <v/>
      </c>
      <c r="AM57" s="1433" t="str">
        <f>IF('Historical DATA'!BR43="","",'Historical DATA'!BR43)</f>
        <v/>
      </c>
      <c r="AO57" s="1448" t="str">
        <f>IF('Historical DATA'!BS43="","",'Historical DATA'!BS43)</f>
        <v/>
      </c>
      <c r="AP57" s="1438" t="str">
        <f>IF('Historical DATA'!BT43="","",'Historical DATA'!BT43)</f>
        <v/>
      </c>
      <c r="AQ57" s="1438" t="str">
        <f>IF('Historical DATA'!BU43="","",'Historical DATA'!BU43)</f>
        <v/>
      </c>
      <c r="AR57" s="1439" t="str">
        <f>IF('Historical DATA'!BV43="","",'Historical DATA'!BV43)</f>
        <v/>
      </c>
    </row>
    <row r="58" spans="2:44">
      <c r="B58" s="1653" t="str">
        <f>IF('Historical DATA'!B44="","",'Historical DATA'!B44)</f>
        <v/>
      </c>
      <c r="D58" s="1437" t="str">
        <f>IF('Historical DATA'!AO44="","",'Historical DATA'!AO44)</f>
        <v/>
      </c>
      <c r="E58" s="1431" t="str">
        <f>IF('Historical DATA'!AP44="","",'Historical DATA'!AP44)</f>
        <v/>
      </c>
      <c r="F58" s="1433" t="str">
        <f>IF('Historical DATA'!AQ44="","",'Historical DATA'!AQ44)</f>
        <v/>
      </c>
      <c r="H58" s="1447" t="str">
        <f>IF('Historical DATA'!AR44="","",'Historical DATA'!AR44)</f>
        <v/>
      </c>
      <c r="I58" s="1431" t="str">
        <f>IF('Historical DATA'!AS44="","",'Historical DATA'!AS44)</f>
        <v/>
      </c>
      <c r="J58" s="1431" t="str">
        <f>IF('Historical DATA'!AT44="","",'Historical DATA'!AT44)</f>
        <v/>
      </c>
      <c r="K58" s="1431" t="str">
        <f>IF('Historical DATA'!AU44="","",'Historical DATA'!AU44)</f>
        <v/>
      </c>
      <c r="L58" s="1450" t="str">
        <f>IF('Historical DATA'!AV44="","",'Historical DATA'!AV44)</f>
        <v/>
      </c>
      <c r="N58" s="1445" t="str">
        <f>IF('Historical DATA'!AW44="","",'Historical DATA'!AW44)</f>
        <v/>
      </c>
      <c r="O58" s="1436" t="str">
        <f>IF('Historical DATA'!AX44="","",'Historical DATA'!AX44)</f>
        <v/>
      </c>
      <c r="P58" s="1435" t="str">
        <f>IF('Historical DATA'!AY44="","",'Historical DATA'!AY44)</f>
        <v/>
      </c>
      <c r="R58" s="1434" t="str">
        <f>IF('Historical DATA'!AZ44="","",'Historical DATA'!AZ44)</f>
        <v/>
      </c>
      <c r="S58" s="1436" t="str">
        <f>IF('Historical DATA'!BA44="","",'Historical DATA'!BA44)</f>
        <v/>
      </c>
      <c r="T58" s="1435" t="str">
        <f>IF('Historical DATA'!BB44="","",'Historical DATA'!BB44)</f>
        <v/>
      </c>
      <c r="V58" s="1434" t="str">
        <f>IF('Historical DATA'!BC44="","",'Historical DATA'!BC44)</f>
        <v/>
      </c>
      <c r="W58" s="1436" t="str">
        <f>IF('Historical DATA'!BD44="","",'Historical DATA'!BD44)</f>
        <v/>
      </c>
      <c r="X58" s="1436" t="str">
        <f>IF('Historical DATA'!BE44="","",'Historical DATA'!BE44)</f>
        <v/>
      </c>
      <c r="Y58" s="1435" t="str">
        <f>IF('Historical DATA'!BF44="","",'Historical DATA'!BF44)</f>
        <v/>
      </c>
      <c r="Z58" s="1435" t="str">
        <f>IF('Historical DATA'!BG44="","",'Historical DATA'!BG44)</f>
        <v/>
      </c>
      <c r="AB58" s="1434" t="str">
        <f>IF('Historical DATA'!BH44="","",'Historical DATA'!BH44)</f>
        <v/>
      </c>
      <c r="AC58" s="1436" t="str">
        <f>IF('Historical DATA'!BI44="","",'Historical DATA'!BI44)</f>
        <v/>
      </c>
      <c r="AD58" s="1436" t="str">
        <f>IF('Historical DATA'!BJ44="","",'Historical DATA'!BJ44)</f>
        <v/>
      </c>
      <c r="AE58" s="1435" t="str">
        <f>IF('Historical DATA'!BK44="","",'Historical DATA'!BK44)</f>
        <v/>
      </c>
      <c r="AF58" s="1435" t="str">
        <f>IF('Historical DATA'!BL44="","",'Historical DATA'!BL44)</f>
        <v/>
      </c>
      <c r="AG58" s="1435" t="str">
        <f>IF('Historical DATA'!BM44="","",'Historical DATA'!BM44)</f>
        <v/>
      </c>
      <c r="AH58" s="1435" t="str">
        <f>IF('Historical DATA'!BN44="","",'Historical DATA'!BN44)</f>
        <v/>
      </c>
      <c r="AI58" s="1435" t="str">
        <f>IF('Historical DATA'!BO44="","",'Historical DATA'!BO44)</f>
        <v/>
      </c>
      <c r="AK58" s="1437" t="str">
        <f>IF('Historical DATA'!BP44="","",'Historical DATA'!BP44)</f>
        <v/>
      </c>
      <c r="AL58" s="1431" t="str">
        <f>IF('Historical DATA'!BQ44="","",'Historical DATA'!BQ44)</f>
        <v/>
      </c>
      <c r="AM58" s="1433" t="str">
        <f>IF('Historical DATA'!BR44="","",'Historical DATA'!BR44)</f>
        <v/>
      </c>
      <c r="AO58" s="1448" t="str">
        <f>IF('Historical DATA'!BS44="","",'Historical DATA'!BS44)</f>
        <v/>
      </c>
      <c r="AP58" s="1438" t="str">
        <f>IF('Historical DATA'!BT44="","",'Historical DATA'!BT44)</f>
        <v/>
      </c>
      <c r="AQ58" s="1438" t="str">
        <f>IF('Historical DATA'!BU44="","",'Historical DATA'!BU44)</f>
        <v/>
      </c>
      <c r="AR58" s="1439" t="str">
        <f>IF('Historical DATA'!BV44="","",'Historical DATA'!BV44)</f>
        <v/>
      </c>
    </row>
    <row r="59" spans="2:44">
      <c r="B59" s="1653" t="str">
        <f>IF('Historical DATA'!B45="","",'Historical DATA'!B45)</f>
        <v/>
      </c>
      <c r="D59" s="1437" t="str">
        <f>IF('Historical DATA'!AO45="","",'Historical DATA'!AO45)</f>
        <v/>
      </c>
      <c r="E59" s="1431" t="str">
        <f>IF('Historical DATA'!AP45="","",'Historical DATA'!AP45)</f>
        <v/>
      </c>
      <c r="F59" s="1433" t="str">
        <f>IF('Historical DATA'!AQ45="","",'Historical DATA'!AQ45)</f>
        <v/>
      </c>
      <c r="H59" s="1447" t="str">
        <f>IF('Historical DATA'!AR45="","",'Historical DATA'!AR45)</f>
        <v/>
      </c>
      <c r="I59" s="1431" t="str">
        <f>IF('Historical DATA'!AS45="","",'Historical DATA'!AS45)</f>
        <v/>
      </c>
      <c r="J59" s="1431" t="str">
        <f>IF('Historical DATA'!AT45="","",'Historical DATA'!AT45)</f>
        <v/>
      </c>
      <c r="K59" s="1431" t="str">
        <f>IF('Historical DATA'!AU45="","",'Historical DATA'!AU45)</f>
        <v/>
      </c>
      <c r="L59" s="1450" t="str">
        <f>IF('Historical DATA'!AV45="","",'Historical DATA'!AV45)</f>
        <v/>
      </c>
      <c r="N59" s="1445" t="str">
        <f>IF('Historical DATA'!AW45="","",'Historical DATA'!AW45)</f>
        <v/>
      </c>
      <c r="O59" s="1436" t="str">
        <f>IF('Historical DATA'!AX45="","",'Historical DATA'!AX45)</f>
        <v/>
      </c>
      <c r="P59" s="1435" t="str">
        <f>IF('Historical DATA'!AY45="","",'Historical DATA'!AY45)</f>
        <v/>
      </c>
      <c r="R59" s="1434" t="str">
        <f>IF('Historical DATA'!AZ45="","",'Historical DATA'!AZ45)</f>
        <v/>
      </c>
      <c r="S59" s="1436" t="str">
        <f>IF('Historical DATA'!BA45="","",'Historical DATA'!BA45)</f>
        <v/>
      </c>
      <c r="T59" s="1435" t="str">
        <f>IF('Historical DATA'!BB45="","",'Historical DATA'!BB45)</f>
        <v/>
      </c>
      <c r="V59" s="1434" t="str">
        <f>IF('Historical DATA'!BC45="","",'Historical DATA'!BC45)</f>
        <v/>
      </c>
      <c r="W59" s="1436" t="str">
        <f>IF('Historical DATA'!BD45="","",'Historical DATA'!BD45)</f>
        <v/>
      </c>
      <c r="X59" s="1436" t="str">
        <f>IF('Historical DATA'!BE45="","",'Historical DATA'!BE45)</f>
        <v/>
      </c>
      <c r="Y59" s="1435" t="str">
        <f>IF('Historical DATA'!BF45="","",'Historical DATA'!BF45)</f>
        <v/>
      </c>
      <c r="Z59" s="1435" t="str">
        <f>IF('Historical DATA'!BG45="","",'Historical DATA'!BG45)</f>
        <v/>
      </c>
      <c r="AB59" s="1434" t="str">
        <f>IF('Historical DATA'!BH45="","",'Historical DATA'!BH45)</f>
        <v/>
      </c>
      <c r="AC59" s="1436" t="str">
        <f>IF('Historical DATA'!BI45="","",'Historical DATA'!BI45)</f>
        <v/>
      </c>
      <c r="AD59" s="1436" t="str">
        <f>IF('Historical DATA'!BJ45="","",'Historical DATA'!BJ45)</f>
        <v/>
      </c>
      <c r="AE59" s="1435" t="str">
        <f>IF('Historical DATA'!BK45="","",'Historical DATA'!BK45)</f>
        <v/>
      </c>
      <c r="AF59" s="1435" t="str">
        <f>IF('Historical DATA'!BL45="","",'Historical DATA'!BL45)</f>
        <v/>
      </c>
      <c r="AG59" s="1435" t="str">
        <f>IF('Historical DATA'!BM45="","",'Historical DATA'!BM45)</f>
        <v/>
      </c>
      <c r="AH59" s="1435" t="str">
        <f>IF('Historical DATA'!BN45="","",'Historical DATA'!BN45)</f>
        <v/>
      </c>
      <c r="AI59" s="1435" t="str">
        <f>IF('Historical DATA'!BO45="","",'Historical DATA'!BO45)</f>
        <v/>
      </c>
      <c r="AK59" s="1437" t="str">
        <f>IF('Historical DATA'!BP45="","",'Historical DATA'!BP45)</f>
        <v/>
      </c>
      <c r="AL59" s="1431" t="str">
        <f>IF('Historical DATA'!BQ45="","",'Historical DATA'!BQ45)</f>
        <v/>
      </c>
      <c r="AM59" s="1433" t="str">
        <f>IF('Historical DATA'!BR45="","",'Historical DATA'!BR45)</f>
        <v/>
      </c>
      <c r="AO59" s="1448" t="str">
        <f>IF('Historical DATA'!BS45="","",'Historical DATA'!BS45)</f>
        <v/>
      </c>
      <c r="AP59" s="1438" t="str">
        <f>IF('Historical DATA'!BT45="","",'Historical DATA'!BT45)</f>
        <v/>
      </c>
      <c r="AQ59" s="1438" t="str">
        <f>IF('Historical DATA'!BU45="","",'Historical DATA'!BU45)</f>
        <v/>
      </c>
      <c r="AR59" s="1439" t="str">
        <f>IF('Historical DATA'!BV45="","",'Historical DATA'!BV45)</f>
        <v/>
      </c>
    </row>
    <row r="60" spans="2:44">
      <c r="B60" s="1653" t="str">
        <f>IF('Historical DATA'!B46="","",'Historical DATA'!B46)</f>
        <v/>
      </c>
      <c r="D60" s="1437" t="str">
        <f>IF('Historical DATA'!AO46="","",'Historical DATA'!AO46)</f>
        <v/>
      </c>
      <c r="E60" s="1431" t="str">
        <f>IF('Historical DATA'!AP46="","",'Historical DATA'!AP46)</f>
        <v/>
      </c>
      <c r="F60" s="1433" t="str">
        <f>IF('Historical DATA'!AQ46="","",'Historical DATA'!AQ46)</f>
        <v/>
      </c>
      <c r="H60" s="1447" t="str">
        <f>IF('Historical DATA'!AR46="","",'Historical DATA'!AR46)</f>
        <v/>
      </c>
      <c r="I60" s="1431" t="str">
        <f>IF('Historical DATA'!AS46="","",'Historical DATA'!AS46)</f>
        <v/>
      </c>
      <c r="J60" s="1431" t="str">
        <f>IF('Historical DATA'!AT46="","",'Historical DATA'!AT46)</f>
        <v/>
      </c>
      <c r="K60" s="1431" t="str">
        <f>IF('Historical DATA'!AU46="","",'Historical DATA'!AU46)</f>
        <v/>
      </c>
      <c r="L60" s="1450" t="str">
        <f>IF('Historical DATA'!AV46="","",'Historical DATA'!AV46)</f>
        <v/>
      </c>
      <c r="N60" s="1445" t="str">
        <f>IF('Historical DATA'!AW46="","",'Historical DATA'!AW46)</f>
        <v/>
      </c>
      <c r="O60" s="1436" t="str">
        <f>IF('Historical DATA'!AX46="","",'Historical DATA'!AX46)</f>
        <v/>
      </c>
      <c r="P60" s="1435" t="str">
        <f>IF('Historical DATA'!AY46="","",'Historical DATA'!AY46)</f>
        <v/>
      </c>
      <c r="R60" s="1434" t="str">
        <f>IF('Historical DATA'!AZ46="","",'Historical DATA'!AZ46)</f>
        <v/>
      </c>
      <c r="S60" s="1436" t="str">
        <f>IF('Historical DATA'!BA46="","",'Historical DATA'!BA46)</f>
        <v/>
      </c>
      <c r="T60" s="1435" t="str">
        <f>IF('Historical DATA'!BB46="","",'Historical DATA'!BB46)</f>
        <v/>
      </c>
      <c r="V60" s="1434" t="str">
        <f>IF('Historical DATA'!BC46="","",'Historical DATA'!BC46)</f>
        <v/>
      </c>
      <c r="W60" s="1436" t="str">
        <f>IF('Historical DATA'!BD46="","",'Historical DATA'!BD46)</f>
        <v/>
      </c>
      <c r="X60" s="1436" t="str">
        <f>IF('Historical DATA'!BE46="","",'Historical DATA'!BE46)</f>
        <v/>
      </c>
      <c r="Y60" s="1435" t="str">
        <f>IF('Historical DATA'!BF46="","",'Historical DATA'!BF46)</f>
        <v/>
      </c>
      <c r="Z60" s="1435" t="str">
        <f>IF('Historical DATA'!BG46="","",'Historical DATA'!BG46)</f>
        <v/>
      </c>
      <c r="AB60" s="1434" t="str">
        <f>IF('Historical DATA'!BH46="","",'Historical DATA'!BH46)</f>
        <v/>
      </c>
      <c r="AC60" s="1436" t="str">
        <f>IF('Historical DATA'!BI46="","",'Historical DATA'!BI46)</f>
        <v/>
      </c>
      <c r="AD60" s="1436" t="str">
        <f>IF('Historical DATA'!BJ46="","",'Historical DATA'!BJ46)</f>
        <v/>
      </c>
      <c r="AE60" s="1435" t="str">
        <f>IF('Historical DATA'!BK46="","",'Historical DATA'!BK46)</f>
        <v/>
      </c>
      <c r="AF60" s="1435" t="str">
        <f>IF('Historical DATA'!BL46="","",'Historical DATA'!BL46)</f>
        <v/>
      </c>
      <c r="AG60" s="1435" t="str">
        <f>IF('Historical DATA'!BM46="","",'Historical DATA'!BM46)</f>
        <v/>
      </c>
      <c r="AH60" s="1435" t="str">
        <f>IF('Historical DATA'!BN46="","",'Historical DATA'!BN46)</f>
        <v/>
      </c>
      <c r="AI60" s="1435" t="str">
        <f>IF('Historical DATA'!BO46="","",'Historical DATA'!BO46)</f>
        <v/>
      </c>
      <c r="AK60" s="1437" t="str">
        <f>IF('Historical DATA'!BP46="","",'Historical DATA'!BP46)</f>
        <v/>
      </c>
      <c r="AL60" s="1431" t="str">
        <f>IF('Historical DATA'!BQ46="","",'Historical DATA'!BQ46)</f>
        <v/>
      </c>
      <c r="AM60" s="1433" t="str">
        <f>IF('Historical DATA'!BR46="","",'Historical DATA'!BR46)</f>
        <v/>
      </c>
      <c r="AO60" s="1448" t="str">
        <f>IF('Historical DATA'!BS46="","",'Historical DATA'!BS46)</f>
        <v/>
      </c>
      <c r="AP60" s="1438" t="str">
        <f>IF('Historical DATA'!BT46="","",'Historical DATA'!BT46)</f>
        <v/>
      </c>
      <c r="AQ60" s="1438" t="str">
        <f>IF('Historical DATA'!BU46="","",'Historical DATA'!BU46)</f>
        <v/>
      </c>
      <c r="AR60" s="1439" t="str">
        <f>IF('Historical DATA'!BV46="","",'Historical DATA'!BV46)</f>
        <v/>
      </c>
    </row>
    <row r="61" spans="2:44">
      <c r="B61" s="1653" t="str">
        <f>IF('Historical DATA'!B47="","",'Historical DATA'!B47)</f>
        <v/>
      </c>
      <c r="D61" s="1437" t="str">
        <f>IF('Historical DATA'!AO47="","",'Historical DATA'!AO47)</f>
        <v/>
      </c>
      <c r="E61" s="1431" t="str">
        <f>IF('Historical DATA'!AP47="","",'Historical DATA'!AP47)</f>
        <v/>
      </c>
      <c r="F61" s="1433" t="str">
        <f>IF('Historical DATA'!AQ47="","",'Historical DATA'!AQ47)</f>
        <v/>
      </c>
      <c r="H61" s="1447" t="str">
        <f>IF('Historical DATA'!AR47="","",'Historical DATA'!AR47)</f>
        <v/>
      </c>
      <c r="I61" s="1431" t="str">
        <f>IF('Historical DATA'!AS47="","",'Historical DATA'!AS47)</f>
        <v/>
      </c>
      <c r="J61" s="1431" t="str">
        <f>IF('Historical DATA'!AT47="","",'Historical DATA'!AT47)</f>
        <v/>
      </c>
      <c r="K61" s="1431" t="str">
        <f>IF('Historical DATA'!AU47="","",'Historical DATA'!AU47)</f>
        <v/>
      </c>
      <c r="L61" s="1450" t="str">
        <f>IF('Historical DATA'!AV47="","",'Historical DATA'!AV47)</f>
        <v/>
      </c>
      <c r="N61" s="1445" t="str">
        <f>IF('Historical DATA'!AW47="","",'Historical DATA'!AW47)</f>
        <v/>
      </c>
      <c r="O61" s="1436" t="str">
        <f>IF('Historical DATA'!AX47="","",'Historical DATA'!AX47)</f>
        <v/>
      </c>
      <c r="P61" s="1435" t="str">
        <f>IF('Historical DATA'!AY47="","",'Historical DATA'!AY47)</f>
        <v/>
      </c>
      <c r="R61" s="1434" t="str">
        <f>IF('Historical DATA'!AZ47="","",'Historical DATA'!AZ47)</f>
        <v/>
      </c>
      <c r="S61" s="1436" t="str">
        <f>IF('Historical DATA'!BA47="","",'Historical DATA'!BA47)</f>
        <v/>
      </c>
      <c r="T61" s="1435" t="str">
        <f>IF('Historical DATA'!BB47="","",'Historical DATA'!BB47)</f>
        <v/>
      </c>
      <c r="V61" s="1434" t="str">
        <f>IF('Historical DATA'!BC47="","",'Historical DATA'!BC47)</f>
        <v/>
      </c>
      <c r="W61" s="1436" t="str">
        <f>IF('Historical DATA'!BD47="","",'Historical DATA'!BD47)</f>
        <v/>
      </c>
      <c r="X61" s="1436" t="str">
        <f>IF('Historical DATA'!BE47="","",'Historical DATA'!BE47)</f>
        <v/>
      </c>
      <c r="Y61" s="1435" t="str">
        <f>IF('Historical DATA'!BF47="","",'Historical DATA'!BF47)</f>
        <v/>
      </c>
      <c r="Z61" s="1435" t="str">
        <f>IF('Historical DATA'!BG47="","",'Historical DATA'!BG47)</f>
        <v/>
      </c>
      <c r="AB61" s="1434" t="str">
        <f>IF('Historical DATA'!BH47="","",'Historical DATA'!BH47)</f>
        <v/>
      </c>
      <c r="AC61" s="1436" t="str">
        <f>IF('Historical DATA'!BI47="","",'Historical DATA'!BI47)</f>
        <v/>
      </c>
      <c r="AD61" s="1436" t="str">
        <f>IF('Historical DATA'!BJ47="","",'Historical DATA'!BJ47)</f>
        <v/>
      </c>
      <c r="AE61" s="1435" t="str">
        <f>IF('Historical DATA'!BK47="","",'Historical DATA'!BK47)</f>
        <v/>
      </c>
      <c r="AF61" s="1435" t="str">
        <f>IF('Historical DATA'!BL47="","",'Historical DATA'!BL47)</f>
        <v/>
      </c>
      <c r="AG61" s="1435" t="str">
        <f>IF('Historical DATA'!BM47="","",'Historical DATA'!BM47)</f>
        <v/>
      </c>
      <c r="AH61" s="1435" t="str">
        <f>IF('Historical DATA'!BN47="","",'Historical DATA'!BN47)</f>
        <v/>
      </c>
      <c r="AI61" s="1435" t="str">
        <f>IF('Historical DATA'!BO47="","",'Historical DATA'!BO47)</f>
        <v/>
      </c>
      <c r="AK61" s="1437" t="str">
        <f>IF('Historical DATA'!BP47="","",'Historical DATA'!BP47)</f>
        <v/>
      </c>
      <c r="AL61" s="1431" t="str">
        <f>IF('Historical DATA'!BQ47="","",'Historical DATA'!BQ47)</f>
        <v/>
      </c>
      <c r="AM61" s="1433" t="str">
        <f>IF('Historical DATA'!BR47="","",'Historical DATA'!BR47)</f>
        <v/>
      </c>
      <c r="AO61" s="1448" t="str">
        <f>IF('Historical DATA'!BS47="","",'Historical DATA'!BS47)</f>
        <v/>
      </c>
      <c r="AP61" s="1438" t="str">
        <f>IF('Historical DATA'!BT47="","",'Historical DATA'!BT47)</f>
        <v/>
      </c>
      <c r="AQ61" s="1438" t="str">
        <f>IF('Historical DATA'!BU47="","",'Historical DATA'!BU47)</f>
        <v/>
      </c>
      <c r="AR61" s="1439" t="str">
        <f>IF('Historical DATA'!BV47="","",'Historical DATA'!BV47)</f>
        <v/>
      </c>
    </row>
    <row r="62" spans="2:44">
      <c r="B62" s="1653" t="str">
        <f>IF('Historical DATA'!B48="","",'Historical DATA'!B48)</f>
        <v/>
      </c>
      <c r="D62" s="1437" t="str">
        <f>IF('Historical DATA'!AO48="","",'Historical DATA'!AO48)</f>
        <v/>
      </c>
      <c r="E62" s="1431" t="str">
        <f>IF('Historical DATA'!AP48="","",'Historical DATA'!AP48)</f>
        <v/>
      </c>
      <c r="F62" s="1433" t="str">
        <f>IF('Historical DATA'!AQ48="","",'Historical DATA'!AQ48)</f>
        <v/>
      </c>
      <c r="H62" s="1447" t="str">
        <f>IF('Historical DATA'!AR48="","",'Historical DATA'!AR48)</f>
        <v/>
      </c>
      <c r="I62" s="1431" t="str">
        <f>IF('Historical DATA'!AS48="","",'Historical DATA'!AS48)</f>
        <v/>
      </c>
      <c r="J62" s="1431" t="str">
        <f>IF('Historical DATA'!AT48="","",'Historical DATA'!AT48)</f>
        <v/>
      </c>
      <c r="K62" s="1431" t="str">
        <f>IF('Historical DATA'!AU48="","",'Historical DATA'!AU48)</f>
        <v/>
      </c>
      <c r="L62" s="1450" t="str">
        <f>IF('Historical DATA'!AV48="","",'Historical DATA'!AV48)</f>
        <v/>
      </c>
      <c r="N62" s="1445" t="str">
        <f>IF('Historical DATA'!AW48="","",'Historical DATA'!AW48)</f>
        <v/>
      </c>
      <c r="O62" s="1436" t="str">
        <f>IF('Historical DATA'!AX48="","",'Historical DATA'!AX48)</f>
        <v/>
      </c>
      <c r="P62" s="1435" t="str">
        <f>IF('Historical DATA'!AY48="","",'Historical DATA'!AY48)</f>
        <v/>
      </c>
      <c r="R62" s="1434" t="str">
        <f>IF('Historical DATA'!AZ48="","",'Historical DATA'!AZ48)</f>
        <v/>
      </c>
      <c r="S62" s="1436" t="str">
        <f>IF('Historical DATA'!BA48="","",'Historical DATA'!BA48)</f>
        <v/>
      </c>
      <c r="T62" s="1435" t="str">
        <f>IF('Historical DATA'!BB48="","",'Historical DATA'!BB48)</f>
        <v/>
      </c>
      <c r="V62" s="1434" t="str">
        <f>IF('Historical DATA'!BC48="","",'Historical DATA'!BC48)</f>
        <v/>
      </c>
      <c r="W62" s="1436" t="str">
        <f>IF('Historical DATA'!BD48="","",'Historical DATA'!BD48)</f>
        <v/>
      </c>
      <c r="X62" s="1436" t="str">
        <f>IF('Historical DATA'!BE48="","",'Historical DATA'!BE48)</f>
        <v/>
      </c>
      <c r="Y62" s="1435" t="str">
        <f>IF('Historical DATA'!BF48="","",'Historical DATA'!BF48)</f>
        <v/>
      </c>
      <c r="Z62" s="1435" t="str">
        <f>IF('Historical DATA'!BG48="","",'Historical DATA'!BG48)</f>
        <v/>
      </c>
      <c r="AB62" s="1434" t="str">
        <f>IF('Historical DATA'!BH48="","",'Historical DATA'!BH48)</f>
        <v/>
      </c>
      <c r="AC62" s="1436" t="str">
        <f>IF('Historical DATA'!BI48="","",'Historical DATA'!BI48)</f>
        <v/>
      </c>
      <c r="AD62" s="1436" t="str">
        <f>IF('Historical DATA'!BJ48="","",'Historical DATA'!BJ48)</f>
        <v/>
      </c>
      <c r="AE62" s="1435" t="str">
        <f>IF('Historical DATA'!BK48="","",'Historical DATA'!BK48)</f>
        <v/>
      </c>
      <c r="AF62" s="1435" t="str">
        <f>IF('Historical DATA'!BL48="","",'Historical DATA'!BL48)</f>
        <v/>
      </c>
      <c r="AG62" s="1435" t="str">
        <f>IF('Historical DATA'!BM48="","",'Historical DATA'!BM48)</f>
        <v/>
      </c>
      <c r="AH62" s="1435" t="str">
        <f>IF('Historical DATA'!BN48="","",'Historical DATA'!BN48)</f>
        <v/>
      </c>
      <c r="AI62" s="1435" t="str">
        <f>IF('Historical DATA'!BO48="","",'Historical DATA'!BO48)</f>
        <v/>
      </c>
      <c r="AK62" s="1437" t="str">
        <f>IF('Historical DATA'!BP48="","",'Historical DATA'!BP48)</f>
        <v/>
      </c>
      <c r="AL62" s="1431" t="str">
        <f>IF('Historical DATA'!BQ48="","",'Historical DATA'!BQ48)</f>
        <v/>
      </c>
      <c r="AM62" s="1433" t="str">
        <f>IF('Historical DATA'!BR48="","",'Historical DATA'!BR48)</f>
        <v/>
      </c>
      <c r="AO62" s="1448" t="str">
        <f>IF('Historical DATA'!BS48="","",'Historical DATA'!BS48)</f>
        <v/>
      </c>
      <c r="AP62" s="1438" t="str">
        <f>IF('Historical DATA'!BT48="","",'Historical DATA'!BT48)</f>
        <v/>
      </c>
      <c r="AQ62" s="1438" t="str">
        <f>IF('Historical DATA'!BU48="","",'Historical DATA'!BU48)</f>
        <v/>
      </c>
      <c r="AR62" s="1439" t="str">
        <f>IF('Historical DATA'!BV48="","",'Historical DATA'!BV48)</f>
        <v/>
      </c>
    </row>
    <row r="63" spans="2:44">
      <c r="B63" s="1653" t="str">
        <f>IF('Historical DATA'!B49="","",'Historical DATA'!B49)</f>
        <v/>
      </c>
      <c r="D63" s="1437" t="str">
        <f>IF('Historical DATA'!AO49="","",'Historical DATA'!AO49)</f>
        <v/>
      </c>
      <c r="E63" s="1431" t="str">
        <f>IF('Historical DATA'!AP49="","",'Historical DATA'!AP49)</f>
        <v/>
      </c>
      <c r="F63" s="1433" t="str">
        <f>IF('Historical DATA'!AQ49="","",'Historical DATA'!AQ49)</f>
        <v/>
      </c>
      <c r="H63" s="1447" t="str">
        <f>IF('Historical DATA'!AR49="","",'Historical DATA'!AR49)</f>
        <v/>
      </c>
      <c r="I63" s="1431" t="str">
        <f>IF('Historical DATA'!AS49="","",'Historical DATA'!AS49)</f>
        <v/>
      </c>
      <c r="J63" s="1431" t="str">
        <f>IF('Historical DATA'!AT49="","",'Historical DATA'!AT49)</f>
        <v/>
      </c>
      <c r="K63" s="1431" t="str">
        <f>IF('Historical DATA'!AU49="","",'Historical DATA'!AU49)</f>
        <v/>
      </c>
      <c r="L63" s="1450" t="str">
        <f>IF('Historical DATA'!AV49="","",'Historical DATA'!AV49)</f>
        <v/>
      </c>
      <c r="N63" s="1445" t="str">
        <f>IF('Historical DATA'!AW49="","",'Historical DATA'!AW49)</f>
        <v/>
      </c>
      <c r="O63" s="1436" t="str">
        <f>IF('Historical DATA'!AX49="","",'Historical DATA'!AX49)</f>
        <v/>
      </c>
      <c r="P63" s="1435" t="str">
        <f>IF('Historical DATA'!AY49="","",'Historical DATA'!AY49)</f>
        <v/>
      </c>
      <c r="R63" s="1434" t="str">
        <f>IF('Historical DATA'!AZ49="","",'Historical DATA'!AZ49)</f>
        <v/>
      </c>
      <c r="S63" s="1436" t="str">
        <f>IF('Historical DATA'!BA49="","",'Historical DATA'!BA49)</f>
        <v/>
      </c>
      <c r="T63" s="1435" t="str">
        <f>IF('Historical DATA'!BB49="","",'Historical DATA'!BB49)</f>
        <v/>
      </c>
      <c r="V63" s="1434" t="str">
        <f>IF('Historical DATA'!BC49="","",'Historical DATA'!BC49)</f>
        <v/>
      </c>
      <c r="W63" s="1436" t="str">
        <f>IF('Historical DATA'!BD49="","",'Historical DATA'!BD49)</f>
        <v/>
      </c>
      <c r="X63" s="1436" t="str">
        <f>IF('Historical DATA'!BE49="","",'Historical DATA'!BE49)</f>
        <v/>
      </c>
      <c r="Y63" s="1435" t="str">
        <f>IF('Historical DATA'!BF49="","",'Historical DATA'!BF49)</f>
        <v/>
      </c>
      <c r="Z63" s="1435" t="str">
        <f>IF('Historical DATA'!BG49="","",'Historical DATA'!BG49)</f>
        <v/>
      </c>
      <c r="AB63" s="1434" t="str">
        <f>IF('Historical DATA'!BH49="","",'Historical DATA'!BH49)</f>
        <v/>
      </c>
      <c r="AC63" s="1436" t="str">
        <f>IF('Historical DATA'!BI49="","",'Historical DATA'!BI49)</f>
        <v/>
      </c>
      <c r="AD63" s="1436" t="str">
        <f>IF('Historical DATA'!BJ49="","",'Historical DATA'!BJ49)</f>
        <v/>
      </c>
      <c r="AE63" s="1435" t="str">
        <f>IF('Historical DATA'!BK49="","",'Historical DATA'!BK49)</f>
        <v/>
      </c>
      <c r="AF63" s="1435" t="str">
        <f>IF('Historical DATA'!BL49="","",'Historical DATA'!BL49)</f>
        <v/>
      </c>
      <c r="AG63" s="1435" t="str">
        <f>IF('Historical DATA'!BM49="","",'Historical DATA'!BM49)</f>
        <v/>
      </c>
      <c r="AH63" s="1435" t="str">
        <f>IF('Historical DATA'!BN49="","",'Historical DATA'!BN49)</f>
        <v/>
      </c>
      <c r="AI63" s="1435" t="str">
        <f>IF('Historical DATA'!BO49="","",'Historical DATA'!BO49)</f>
        <v/>
      </c>
      <c r="AK63" s="1437" t="str">
        <f>IF('Historical DATA'!BP49="","",'Historical DATA'!BP49)</f>
        <v/>
      </c>
      <c r="AL63" s="1431" t="str">
        <f>IF('Historical DATA'!BQ49="","",'Historical DATA'!BQ49)</f>
        <v/>
      </c>
      <c r="AM63" s="1433" t="str">
        <f>IF('Historical DATA'!BR49="","",'Historical DATA'!BR49)</f>
        <v/>
      </c>
      <c r="AO63" s="1448" t="str">
        <f>IF('Historical DATA'!BS49="","",'Historical DATA'!BS49)</f>
        <v/>
      </c>
      <c r="AP63" s="1438" t="str">
        <f>IF('Historical DATA'!BT49="","",'Historical DATA'!BT49)</f>
        <v/>
      </c>
      <c r="AQ63" s="1438" t="str">
        <f>IF('Historical DATA'!BU49="","",'Historical DATA'!BU49)</f>
        <v/>
      </c>
      <c r="AR63" s="1439" t="str">
        <f>IF('Historical DATA'!BV49="","",'Historical DATA'!BV49)</f>
        <v/>
      </c>
    </row>
    <row r="64" spans="2:44">
      <c r="B64" s="1653" t="str">
        <f>IF('Historical DATA'!B50="","",'Historical DATA'!B50)</f>
        <v/>
      </c>
      <c r="D64" s="1437" t="str">
        <f>IF('Historical DATA'!AO50="","",'Historical DATA'!AO50)</f>
        <v/>
      </c>
      <c r="E64" s="1431" t="str">
        <f>IF('Historical DATA'!AP50="","",'Historical DATA'!AP50)</f>
        <v/>
      </c>
      <c r="F64" s="1433" t="str">
        <f>IF('Historical DATA'!AQ50="","",'Historical DATA'!AQ50)</f>
        <v/>
      </c>
      <c r="H64" s="1447" t="str">
        <f>IF('Historical DATA'!AR50="","",'Historical DATA'!AR50)</f>
        <v/>
      </c>
      <c r="I64" s="1431" t="str">
        <f>IF('Historical DATA'!AS50="","",'Historical DATA'!AS50)</f>
        <v/>
      </c>
      <c r="J64" s="1431" t="str">
        <f>IF('Historical DATA'!AT50="","",'Historical DATA'!AT50)</f>
        <v/>
      </c>
      <c r="K64" s="1431" t="str">
        <f>IF('Historical DATA'!AU50="","",'Historical DATA'!AU50)</f>
        <v/>
      </c>
      <c r="L64" s="1450" t="str">
        <f>IF('Historical DATA'!AV50="","",'Historical DATA'!AV50)</f>
        <v/>
      </c>
      <c r="N64" s="1445" t="str">
        <f>IF('Historical DATA'!AW50="","",'Historical DATA'!AW50)</f>
        <v/>
      </c>
      <c r="O64" s="1436" t="str">
        <f>IF('Historical DATA'!AX50="","",'Historical DATA'!AX50)</f>
        <v/>
      </c>
      <c r="P64" s="1435" t="str">
        <f>IF('Historical DATA'!AY50="","",'Historical DATA'!AY50)</f>
        <v/>
      </c>
      <c r="R64" s="1434" t="str">
        <f>IF('Historical DATA'!AZ50="","",'Historical DATA'!AZ50)</f>
        <v/>
      </c>
      <c r="S64" s="1436" t="str">
        <f>IF('Historical DATA'!BA50="","",'Historical DATA'!BA50)</f>
        <v/>
      </c>
      <c r="T64" s="1435" t="str">
        <f>IF('Historical DATA'!BB50="","",'Historical DATA'!BB50)</f>
        <v/>
      </c>
      <c r="V64" s="1434" t="str">
        <f>IF('Historical DATA'!BC50="","",'Historical DATA'!BC50)</f>
        <v/>
      </c>
      <c r="W64" s="1436" t="str">
        <f>IF('Historical DATA'!BD50="","",'Historical DATA'!BD50)</f>
        <v/>
      </c>
      <c r="X64" s="1436" t="str">
        <f>IF('Historical DATA'!BE50="","",'Historical DATA'!BE50)</f>
        <v/>
      </c>
      <c r="Y64" s="1435" t="str">
        <f>IF('Historical DATA'!BF50="","",'Historical DATA'!BF50)</f>
        <v/>
      </c>
      <c r="Z64" s="1435" t="str">
        <f>IF('Historical DATA'!BG50="","",'Historical DATA'!BG50)</f>
        <v/>
      </c>
      <c r="AB64" s="1434" t="str">
        <f>IF('Historical DATA'!BH50="","",'Historical DATA'!BH50)</f>
        <v/>
      </c>
      <c r="AC64" s="1436" t="str">
        <f>IF('Historical DATA'!BI50="","",'Historical DATA'!BI50)</f>
        <v/>
      </c>
      <c r="AD64" s="1436" t="str">
        <f>IF('Historical DATA'!BJ50="","",'Historical DATA'!BJ50)</f>
        <v/>
      </c>
      <c r="AE64" s="1435" t="str">
        <f>IF('Historical DATA'!BK50="","",'Historical DATA'!BK50)</f>
        <v/>
      </c>
      <c r="AF64" s="1435" t="str">
        <f>IF('Historical DATA'!BL50="","",'Historical DATA'!BL50)</f>
        <v/>
      </c>
      <c r="AG64" s="1435" t="str">
        <f>IF('Historical DATA'!BM50="","",'Historical DATA'!BM50)</f>
        <v/>
      </c>
      <c r="AH64" s="1435" t="str">
        <f>IF('Historical DATA'!BN50="","",'Historical DATA'!BN50)</f>
        <v/>
      </c>
      <c r="AI64" s="1435" t="str">
        <f>IF('Historical DATA'!BO50="","",'Historical DATA'!BO50)</f>
        <v/>
      </c>
      <c r="AK64" s="1437" t="str">
        <f>IF('Historical DATA'!BP50="","",'Historical DATA'!BP50)</f>
        <v/>
      </c>
      <c r="AL64" s="1431" t="str">
        <f>IF('Historical DATA'!BQ50="","",'Historical DATA'!BQ50)</f>
        <v/>
      </c>
      <c r="AM64" s="1433" t="str">
        <f>IF('Historical DATA'!BR50="","",'Historical DATA'!BR50)</f>
        <v/>
      </c>
      <c r="AO64" s="1448" t="str">
        <f>IF('Historical DATA'!BS50="","",'Historical DATA'!BS50)</f>
        <v/>
      </c>
      <c r="AP64" s="1438" t="str">
        <f>IF('Historical DATA'!BT50="","",'Historical DATA'!BT50)</f>
        <v/>
      </c>
      <c r="AQ64" s="1438" t="str">
        <f>IF('Historical DATA'!BU50="","",'Historical DATA'!BU50)</f>
        <v/>
      </c>
      <c r="AR64" s="1439" t="str">
        <f>IF('Historical DATA'!BV50="","",'Historical DATA'!BV50)</f>
        <v/>
      </c>
    </row>
    <row r="65" spans="2:44">
      <c r="B65" s="1653" t="str">
        <f>IF('Historical DATA'!B51="","",'Historical DATA'!B51)</f>
        <v/>
      </c>
      <c r="D65" s="1437" t="str">
        <f>IF('Historical DATA'!AO51="","",'Historical DATA'!AO51)</f>
        <v/>
      </c>
      <c r="E65" s="1431" t="str">
        <f>IF('Historical DATA'!AP51="","",'Historical DATA'!AP51)</f>
        <v/>
      </c>
      <c r="F65" s="1433" t="str">
        <f>IF('Historical DATA'!AQ51="","",'Historical DATA'!AQ51)</f>
        <v/>
      </c>
      <c r="H65" s="1447" t="str">
        <f>IF('Historical DATA'!AR51="","",'Historical DATA'!AR51)</f>
        <v/>
      </c>
      <c r="I65" s="1431" t="str">
        <f>IF('Historical DATA'!AS51="","",'Historical DATA'!AS51)</f>
        <v/>
      </c>
      <c r="J65" s="1431" t="str">
        <f>IF('Historical DATA'!AT51="","",'Historical DATA'!AT51)</f>
        <v/>
      </c>
      <c r="K65" s="1431" t="str">
        <f>IF('Historical DATA'!AU51="","",'Historical DATA'!AU51)</f>
        <v/>
      </c>
      <c r="L65" s="1450" t="str">
        <f>IF('Historical DATA'!AV51="","",'Historical DATA'!AV51)</f>
        <v/>
      </c>
      <c r="N65" s="1445" t="str">
        <f>IF('Historical DATA'!AW51="","",'Historical DATA'!AW51)</f>
        <v/>
      </c>
      <c r="O65" s="1436" t="str">
        <f>IF('Historical DATA'!AX51="","",'Historical DATA'!AX51)</f>
        <v/>
      </c>
      <c r="P65" s="1435" t="str">
        <f>IF('Historical DATA'!AY51="","",'Historical DATA'!AY51)</f>
        <v/>
      </c>
      <c r="R65" s="1434" t="str">
        <f>IF('Historical DATA'!AZ51="","",'Historical DATA'!AZ51)</f>
        <v/>
      </c>
      <c r="S65" s="1436" t="str">
        <f>IF('Historical DATA'!BA51="","",'Historical DATA'!BA51)</f>
        <v/>
      </c>
      <c r="T65" s="1435" t="str">
        <f>IF('Historical DATA'!BB51="","",'Historical DATA'!BB51)</f>
        <v/>
      </c>
      <c r="V65" s="1434" t="str">
        <f>IF('Historical DATA'!BC51="","",'Historical DATA'!BC51)</f>
        <v/>
      </c>
      <c r="W65" s="1436" t="str">
        <f>IF('Historical DATA'!BD51="","",'Historical DATA'!BD51)</f>
        <v/>
      </c>
      <c r="X65" s="1436" t="str">
        <f>IF('Historical DATA'!BE51="","",'Historical DATA'!BE51)</f>
        <v/>
      </c>
      <c r="Y65" s="1435" t="str">
        <f>IF('Historical DATA'!BF51="","",'Historical DATA'!BF51)</f>
        <v/>
      </c>
      <c r="Z65" s="1435" t="str">
        <f>IF('Historical DATA'!BG51="","",'Historical DATA'!BG51)</f>
        <v/>
      </c>
      <c r="AB65" s="1434" t="str">
        <f>IF('Historical DATA'!BH51="","",'Historical DATA'!BH51)</f>
        <v/>
      </c>
      <c r="AC65" s="1436" t="str">
        <f>IF('Historical DATA'!BI51="","",'Historical DATA'!BI51)</f>
        <v/>
      </c>
      <c r="AD65" s="1436" t="str">
        <f>IF('Historical DATA'!BJ51="","",'Historical DATA'!BJ51)</f>
        <v/>
      </c>
      <c r="AE65" s="1435" t="str">
        <f>IF('Historical DATA'!BK51="","",'Historical DATA'!BK51)</f>
        <v/>
      </c>
      <c r="AF65" s="1435" t="str">
        <f>IF('Historical DATA'!BL51="","",'Historical DATA'!BL51)</f>
        <v/>
      </c>
      <c r="AG65" s="1435" t="str">
        <f>IF('Historical DATA'!BM51="","",'Historical DATA'!BM51)</f>
        <v/>
      </c>
      <c r="AH65" s="1435" t="str">
        <f>IF('Historical DATA'!BN51="","",'Historical DATA'!BN51)</f>
        <v/>
      </c>
      <c r="AI65" s="1435" t="str">
        <f>IF('Historical DATA'!BO51="","",'Historical DATA'!BO51)</f>
        <v/>
      </c>
      <c r="AK65" s="1437" t="str">
        <f>IF('Historical DATA'!BP51="","",'Historical DATA'!BP51)</f>
        <v/>
      </c>
      <c r="AL65" s="1431" t="str">
        <f>IF('Historical DATA'!BQ51="","",'Historical DATA'!BQ51)</f>
        <v/>
      </c>
      <c r="AM65" s="1433" t="str">
        <f>IF('Historical DATA'!BR51="","",'Historical DATA'!BR51)</f>
        <v/>
      </c>
      <c r="AO65" s="1448" t="str">
        <f>IF('Historical DATA'!BS51="","",'Historical DATA'!BS51)</f>
        <v/>
      </c>
      <c r="AP65" s="1438" t="str">
        <f>IF('Historical DATA'!BT51="","",'Historical DATA'!BT51)</f>
        <v/>
      </c>
      <c r="AQ65" s="1438" t="str">
        <f>IF('Historical DATA'!BU51="","",'Historical DATA'!BU51)</f>
        <v/>
      </c>
      <c r="AR65" s="1439" t="str">
        <f>IF('Historical DATA'!BV51="","",'Historical DATA'!BV51)</f>
        <v/>
      </c>
    </row>
    <row r="66" spans="2:44">
      <c r="B66" s="1653" t="str">
        <f>IF('Historical DATA'!B52="","",'Historical DATA'!B52)</f>
        <v/>
      </c>
      <c r="D66" s="1437" t="str">
        <f>IF('Historical DATA'!AO52="","",'Historical DATA'!AO52)</f>
        <v/>
      </c>
      <c r="E66" s="1431" t="str">
        <f>IF('Historical DATA'!AP52="","",'Historical DATA'!AP52)</f>
        <v/>
      </c>
      <c r="F66" s="1433" t="str">
        <f>IF('Historical DATA'!AQ52="","",'Historical DATA'!AQ52)</f>
        <v/>
      </c>
      <c r="H66" s="1447" t="str">
        <f>IF('Historical DATA'!AR52="","",'Historical DATA'!AR52)</f>
        <v/>
      </c>
      <c r="I66" s="1431" t="str">
        <f>IF('Historical DATA'!AS52="","",'Historical DATA'!AS52)</f>
        <v/>
      </c>
      <c r="J66" s="1431" t="str">
        <f>IF('Historical DATA'!AT52="","",'Historical DATA'!AT52)</f>
        <v/>
      </c>
      <c r="K66" s="1431" t="str">
        <f>IF('Historical DATA'!AU52="","",'Historical DATA'!AU52)</f>
        <v/>
      </c>
      <c r="L66" s="1450" t="str">
        <f>IF('Historical DATA'!AV52="","",'Historical DATA'!AV52)</f>
        <v/>
      </c>
      <c r="N66" s="1445" t="str">
        <f>IF('Historical DATA'!AW52="","",'Historical DATA'!AW52)</f>
        <v/>
      </c>
      <c r="O66" s="1436" t="str">
        <f>IF('Historical DATA'!AX52="","",'Historical DATA'!AX52)</f>
        <v/>
      </c>
      <c r="P66" s="1435" t="str">
        <f>IF('Historical DATA'!AY52="","",'Historical DATA'!AY52)</f>
        <v/>
      </c>
      <c r="R66" s="1434" t="str">
        <f>IF('Historical DATA'!AZ52="","",'Historical DATA'!AZ52)</f>
        <v/>
      </c>
      <c r="S66" s="1436" t="str">
        <f>IF('Historical DATA'!BA52="","",'Historical DATA'!BA52)</f>
        <v/>
      </c>
      <c r="T66" s="1435" t="str">
        <f>IF('Historical DATA'!BB52="","",'Historical DATA'!BB52)</f>
        <v/>
      </c>
      <c r="V66" s="1434" t="str">
        <f>IF('Historical DATA'!BC52="","",'Historical DATA'!BC52)</f>
        <v/>
      </c>
      <c r="W66" s="1436" t="str">
        <f>IF('Historical DATA'!BD52="","",'Historical DATA'!BD52)</f>
        <v/>
      </c>
      <c r="X66" s="1436" t="str">
        <f>IF('Historical DATA'!BE52="","",'Historical DATA'!BE52)</f>
        <v/>
      </c>
      <c r="Y66" s="1435" t="str">
        <f>IF('Historical DATA'!BF52="","",'Historical DATA'!BF52)</f>
        <v/>
      </c>
      <c r="Z66" s="1435" t="str">
        <f>IF('Historical DATA'!BG52="","",'Historical DATA'!BG52)</f>
        <v/>
      </c>
      <c r="AB66" s="1434" t="str">
        <f>IF('Historical DATA'!BH52="","",'Historical DATA'!BH52)</f>
        <v/>
      </c>
      <c r="AC66" s="1436" t="str">
        <f>IF('Historical DATA'!BI52="","",'Historical DATA'!BI52)</f>
        <v/>
      </c>
      <c r="AD66" s="1436" t="str">
        <f>IF('Historical DATA'!BJ52="","",'Historical DATA'!BJ52)</f>
        <v/>
      </c>
      <c r="AE66" s="1435" t="str">
        <f>IF('Historical DATA'!BK52="","",'Historical DATA'!BK52)</f>
        <v/>
      </c>
      <c r="AF66" s="1435" t="str">
        <f>IF('Historical DATA'!BL52="","",'Historical DATA'!BL52)</f>
        <v/>
      </c>
      <c r="AG66" s="1435" t="str">
        <f>IF('Historical DATA'!BM52="","",'Historical DATA'!BM52)</f>
        <v/>
      </c>
      <c r="AH66" s="1435" t="str">
        <f>IF('Historical DATA'!BN52="","",'Historical DATA'!BN52)</f>
        <v/>
      </c>
      <c r="AI66" s="1435" t="str">
        <f>IF('Historical DATA'!BO52="","",'Historical DATA'!BO52)</f>
        <v/>
      </c>
      <c r="AK66" s="1437" t="str">
        <f>IF('Historical DATA'!BP52="","",'Historical DATA'!BP52)</f>
        <v/>
      </c>
      <c r="AL66" s="1431" t="str">
        <f>IF('Historical DATA'!BQ52="","",'Historical DATA'!BQ52)</f>
        <v/>
      </c>
      <c r="AM66" s="1433" t="str">
        <f>IF('Historical DATA'!BR52="","",'Historical DATA'!BR52)</f>
        <v/>
      </c>
      <c r="AO66" s="1448" t="str">
        <f>IF('Historical DATA'!BS52="","",'Historical DATA'!BS52)</f>
        <v/>
      </c>
      <c r="AP66" s="1438" t="str">
        <f>IF('Historical DATA'!BT52="","",'Historical DATA'!BT52)</f>
        <v/>
      </c>
      <c r="AQ66" s="1438" t="str">
        <f>IF('Historical DATA'!BU52="","",'Historical DATA'!BU52)</f>
        <v/>
      </c>
      <c r="AR66" s="1439" t="str">
        <f>IF('Historical DATA'!BV52="","",'Historical DATA'!BV52)</f>
        <v/>
      </c>
    </row>
    <row r="67" spans="2:44">
      <c r="B67" s="1653" t="str">
        <f>IF('Historical DATA'!B53="","",'Historical DATA'!B53)</f>
        <v/>
      </c>
      <c r="D67" s="1437" t="str">
        <f>IF('Historical DATA'!AO53="","",'Historical DATA'!AO53)</f>
        <v/>
      </c>
      <c r="E67" s="1431" t="str">
        <f>IF('Historical DATA'!AP53="","",'Historical DATA'!AP53)</f>
        <v/>
      </c>
      <c r="F67" s="1433" t="str">
        <f>IF('Historical DATA'!AQ53="","",'Historical DATA'!AQ53)</f>
        <v/>
      </c>
      <c r="H67" s="1447" t="str">
        <f>IF('Historical DATA'!AR53="","",'Historical DATA'!AR53)</f>
        <v/>
      </c>
      <c r="I67" s="1431" t="str">
        <f>IF('Historical DATA'!AS53="","",'Historical DATA'!AS53)</f>
        <v/>
      </c>
      <c r="J67" s="1431" t="str">
        <f>IF('Historical DATA'!AT53="","",'Historical DATA'!AT53)</f>
        <v/>
      </c>
      <c r="K67" s="1431" t="str">
        <f>IF('Historical DATA'!AU53="","",'Historical DATA'!AU53)</f>
        <v/>
      </c>
      <c r="L67" s="1450" t="str">
        <f>IF('Historical DATA'!AV53="","",'Historical DATA'!AV53)</f>
        <v/>
      </c>
      <c r="N67" s="1445" t="str">
        <f>IF('Historical DATA'!AW53="","",'Historical DATA'!AW53)</f>
        <v/>
      </c>
      <c r="O67" s="1436" t="str">
        <f>IF('Historical DATA'!AX53="","",'Historical DATA'!AX53)</f>
        <v/>
      </c>
      <c r="P67" s="1435" t="str">
        <f>IF('Historical DATA'!AY53="","",'Historical DATA'!AY53)</f>
        <v/>
      </c>
      <c r="R67" s="1434" t="str">
        <f>IF('Historical DATA'!AZ53="","",'Historical DATA'!AZ53)</f>
        <v/>
      </c>
      <c r="S67" s="1436" t="str">
        <f>IF('Historical DATA'!BA53="","",'Historical DATA'!BA53)</f>
        <v/>
      </c>
      <c r="T67" s="1435" t="str">
        <f>IF('Historical DATA'!BB53="","",'Historical DATA'!BB53)</f>
        <v/>
      </c>
      <c r="V67" s="1434" t="str">
        <f>IF('Historical DATA'!BC53="","",'Historical DATA'!BC53)</f>
        <v/>
      </c>
      <c r="W67" s="1436" t="str">
        <f>IF('Historical DATA'!BD53="","",'Historical DATA'!BD53)</f>
        <v/>
      </c>
      <c r="X67" s="1436" t="str">
        <f>IF('Historical DATA'!BE53="","",'Historical DATA'!BE53)</f>
        <v/>
      </c>
      <c r="Y67" s="1435" t="str">
        <f>IF('Historical DATA'!BF53="","",'Historical DATA'!BF53)</f>
        <v/>
      </c>
      <c r="Z67" s="1435" t="str">
        <f>IF('Historical DATA'!BG53="","",'Historical DATA'!BG53)</f>
        <v/>
      </c>
      <c r="AB67" s="1434" t="str">
        <f>IF('Historical DATA'!BH53="","",'Historical DATA'!BH53)</f>
        <v/>
      </c>
      <c r="AC67" s="1436" t="str">
        <f>IF('Historical DATA'!BI53="","",'Historical DATA'!BI53)</f>
        <v/>
      </c>
      <c r="AD67" s="1436" t="str">
        <f>IF('Historical DATA'!BJ53="","",'Historical DATA'!BJ53)</f>
        <v/>
      </c>
      <c r="AE67" s="1435" t="str">
        <f>IF('Historical DATA'!BK53="","",'Historical DATA'!BK53)</f>
        <v/>
      </c>
      <c r="AF67" s="1435" t="str">
        <f>IF('Historical DATA'!BL53="","",'Historical DATA'!BL53)</f>
        <v/>
      </c>
      <c r="AG67" s="1435" t="str">
        <f>IF('Historical DATA'!BM53="","",'Historical DATA'!BM53)</f>
        <v/>
      </c>
      <c r="AH67" s="1435" t="str">
        <f>IF('Historical DATA'!BN53="","",'Historical DATA'!BN53)</f>
        <v/>
      </c>
      <c r="AI67" s="1435" t="str">
        <f>IF('Historical DATA'!BO53="","",'Historical DATA'!BO53)</f>
        <v/>
      </c>
      <c r="AK67" s="1437" t="str">
        <f>IF('Historical DATA'!BP53="","",'Historical DATA'!BP53)</f>
        <v/>
      </c>
      <c r="AL67" s="1431" t="str">
        <f>IF('Historical DATA'!BQ53="","",'Historical DATA'!BQ53)</f>
        <v/>
      </c>
      <c r="AM67" s="1433" t="str">
        <f>IF('Historical DATA'!BR53="","",'Historical DATA'!BR53)</f>
        <v/>
      </c>
      <c r="AO67" s="1448" t="str">
        <f>IF('Historical DATA'!BS53="","",'Historical DATA'!BS53)</f>
        <v/>
      </c>
      <c r="AP67" s="1438" t="str">
        <f>IF('Historical DATA'!BT53="","",'Historical DATA'!BT53)</f>
        <v/>
      </c>
      <c r="AQ67" s="1438" t="str">
        <f>IF('Historical DATA'!BU53="","",'Historical DATA'!BU53)</f>
        <v/>
      </c>
      <c r="AR67" s="1439" t="str">
        <f>IF('Historical DATA'!BV53="","",'Historical DATA'!BV53)</f>
        <v/>
      </c>
    </row>
    <row r="68" spans="2:44">
      <c r="B68" s="1653" t="str">
        <f>IF('Historical DATA'!B54="","",'Historical DATA'!B54)</f>
        <v/>
      </c>
      <c r="D68" s="1437" t="str">
        <f>IF('Historical DATA'!AO54="","",'Historical DATA'!AO54)</f>
        <v/>
      </c>
      <c r="E68" s="1431" t="str">
        <f>IF('Historical DATA'!AP54="","",'Historical DATA'!AP54)</f>
        <v/>
      </c>
      <c r="F68" s="1433" t="str">
        <f>IF('Historical DATA'!AQ54="","",'Historical DATA'!AQ54)</f>
        <v/>
      </c>
      <c r="H68" s="1447" t="str">
        <f>IF('Historical DATA'!AR54="","",'Historical DATA'!AR54)</f>
        <v/>
      </c>
      <c r="I68" s="1431" t="str">
        <f>IF('Historical DATA'!AS54="","",'Historical DATA'!AS54)</f>
        <v/>
      </c>
      <c r="J68" s="1431" t="str">
        <f>IF('Historical DATA'!AT54="","",'Historical DATA'!AT54)</f>
        <v/>
      </c>
      <c r="K68" s="1431" t="str">
        <f>IF('Historical DATA'!AU54="","",'Historical DATA'!AU54)</f>
        <v/>
      </c>
      <c r="L68" s="1450" t="str">
        <f>IF('Historical DATA'!AV54="","",'Historical DATA'!AV54)</f>
        <v/>
      </c>
      <c r="N68" s="1445" t="str">
        <f>IF('Historical DATA'!AW54="","",'Historical DATA'!AW54)</f>
        <v/>
      </c>
      <c r="O68" s="1436" t="str">
        <f>IF('Historical DATA'!AX54="","",'Historical DATA'!AX54)</f>
        <v/>
      </c>
      <c r="P68" s="1435" t="str">
        <f>IF('Historical DATA'!AY54="","",'Historical DATA'!AY54)</f>
        <v/>
      </c>
      <c r="R68" s="1434" t="str">
        <f>IF('Historical DATA'!AZ54="","",'Historical DATA'!AZ54)</f>
        <v/>
      </c>
      <c r="S68" s="1436" t="str">
        <f>IF('Historical DATA'!BA54="","",'Historical DATA'!BA54)</f>
        <v/>
      </c>
      <c r="T68" s="1435" t="str">
        <f>IF('Historical DATA'!BB54="","",'Historical DATA'!BB54)</f>
        <v/>
      </c>
      <c r="V68" s="1434" t="str">
        <f>IF('Historical DATA'!BC54="","",'Historical DATA'!BC54)</f>
        <v/>
      </c>
      <c r="W68" s="1436" t="str">
        <f>IF('Historical DATA'!BD54="","",'Historical DATA'!BD54)</f>
        <v/>
      </c>
      <c r="X68" s="1436" t="str">
        <f>IF('Historical DATA'!BE54="","",'Historical DATA'!BE54)</f>
        <v/>
      </c>
      <c r="Y68" s="1435" t="str">
        <f>IF('Historical DATA'!BF54="","",'Historical DATA'!BF54)</f>
        <v/>
      </c>
      <c r="Z68" s="1435" t="str">
        <f>IF('Historical DATA'!BG54="","",'Historical DATA'!BG54)</f>
        <v/>
      </c>
      <c r="AB68" s="1434" t="str">
        <f>IF('Historical DATA'!BH54="","",'Historical DATA'!BH54)</f>
        <v/>
      </c>
      <c r="AC68" s="1436" t="str">
        <f>IF('Historical DATA'!BI54="","",'Historical DATA'!BI54)</f>
        <v/>
      </c>
      <c r="AD68" s="1436" t="str">
        <f>IF('Historical DATA'!BJ54="","",'Historical DATA'!BJ54)</f>
        <v/>
      </c>
      <c r="AE68" s="1435" t="str">
        <f>IF('Historical DATA'!BK54="","",'Historical DATA'!BK54)</f>
        <v/>
      </c>
      <c r="AF68" s="1435" t="str">
        <f>IF('Historical DATA'!BL54="","",'Historical DATA'!BL54)</f>
        <v/>
      </c>
      <c r="AG68" s="1435" t="str">
        <f>IF('Historical DATA'!BM54="","",'Historical DATA'!BM54)</f>
        <v/>
      </c>
      <c r="AH68" s="1435" t="str">
        <f>IF('Historical DATA'!BN54="","",'Historical DATA'!BN54)</f>
        <v/>
      </c>
      <c r="AI68" s="1435" t="str">
        <f>IF('Historical DATA'!BO54="","",'Historical DATA'!BO54)</f>
        <v/>
      </c>
      <c r="AK68" s="1437" t="str">
        <f>IF('Historical DATA'!BP54="","",'Historical DATA'!BP54)</f>
        <v/>
      </c>
      <c r="AL68" s="1431" t="str">
        <f>IF('Historical DATA'!BQ54="","",'Historical DATA'!BQ54)</f>
        <v/>
      </c>
      <c r="AM68" s="1433" t="str">
        <f>IF('Historical DATA'!BR54="","",'Historical DATA'!BR54)</f>
        <v/>
      </c>
      <c r="AO68" s="1448" t="str">
        <f>IF('Historical DATA'!BS54="","",'Historical DATA'!BS54)</f>
        <v/>
      </c>
      <c r="AP68" s="1438" t="str">
        <f>IF('Historical DATA'!BT54="","",'Historical DATA'!BT54)</f>
        <v/>
      </c>
      <c r="AQ68" s="1438" t="str">
        <f>IF('Historical DATA'!BU54="","",'Historical DATA'!BU54)</f>
        <v/>
      </c>
      <c r="AR68" s="1439" t="str">
        <f>IF('Historical DATA'!BV54="","",'Historical DATA'!BV54)</f>
        <v/>
      </c>
    </row>
    <row r="69" spans="2:44">
      <c r="B69" s="1653" t="str">
        <f>IF('Historical DATA'!B55="","",'Historical DATA'!B55)</f>
        <v/>
      </c>
      <c r="D69" s="1437" t="str">
        <f>IF('Historical DATA'!AO55="","",'Historical DATA'!AO55)</f>
        <v/>
      </c>
      <c r="E69" s="1431" t="str">
        <f>IF('Historical DATA'!AP55="","",'Historical DATA'!AP55)</f>
        <v/>
      </c>
      <c r="F69" s="1433" t="str">
        <f>IF('Historical DATA'!AQ55="","",'Historical DATA'!AQ55)</f>
        <v/>
      </c>
      <c r="H69" s="1447" t="str">
        <f>IF('Historical DATA'!AR55="","",'Historical DATA'!AR55)</f>
        <v/>
      </c>
      <c r="I69" s="1431" t="str">
        <f>IF('Historical DATA'!AS55="","",'Historical DATA'!AS55)</f>
        <v/>
      </c>
      <c r="J69" s="1431" t="str">
        <f>IF('Historical DATA'!AT55="","",'Historical DATA'!AT55)</f>
        <v/>
      </c>
      <c r="K69" s="1431" t="str">
        <f>IF('Historical DATA'!AU55="","",'Historical DATA'!AU55)</f>
        <v/>
      </c>
      <c r="L69" s="1450" t="str">
        <f>IF('Historical DATA'!AV55="","",'Historical DATA'!AV55)</f>
        <v/>
      </c>
      <c r="N69" s="1445" t="str">
        <f>IF('Historical DATA'!AW55="","",'Historical DATA'!AW55)</f>
        <v/>
      </c>
      <c r="O69" s="1436" t="str">
        <f>IF('Historical DATA'!AX55="","",'Historical DATA'!AX55)</f>
        <v/>
      </c>
      <c r="P69" s="1435" t="str">
        <f>IF('Historical DATA'!AY55="","",'Historical DATA'!AY55)</f>
        <v/>
      </c>
      <c r="R69" s="1434" t="str">
        <f>IF('Historical DATA'!AZ55="","",'Historical DATA'!AZ55)</f>
        <v/>
      </c>
      <c r="S69" s="1436" t="str">
        <f>IF('Historical DATA'!BA55="","",'Historical DATA'!BA55)</f>
        <v/>
      </c>
      <c r="T69" s="1435" t="str">
        <f>IF('Historical DATA'!BB55="","",'Historical DATA'!BB55)</f>
        <v/>
      </c>
      <c r="V69" s="1434" t="str">
        <f>IF('Historical DATA'!BC55="","",'Historical DATA'!BC55)</f>
        <v/>
      </c>
      <c r="W69" s="1436" t="str">
        <f>IF('Historical DATA'!BD55="","",'Historical DATA'!BD55)</f>
        <v/>
      </c>
      <c r="X69" s="1436" t="str">
        <f>IF('Historical DATA'!BE55="","",'Historical DATA'!BE55)</f>
        <v/>
      </c>
      <c r="Y69" s="1435" t="str">
        <f>IF('Historical DATA'!BF55="","",'Historical DATA'!BF55)</f>
        <v/>
      </c>
      <c r="Z69" s="1435" t="str">
        <f>IF('Historical DATA'!BG55="","",'Historical DATA'!BG55)</f>
        <v/>
      </c>
      <c r="AB69" s="1434" t="str">
        <f>IF('Historical DATA'!BH55="","",'Historical DATA'!BH55)</f>
        <v/>
      </c>
      <c r="AC69" s="1436" t="str">
        <f>IF('Historical DATA'!BI55="","",'Historical DATA'!BI55)</f>
        <v/>
      </c>
      <c r="AD69" s="1436" t="str">
        <f>IF('Historical DATA'!BJ55="","",'Historical DATA'!BJ55)</f>
        <v/>
      </c>
      <c r="AE69" s="1435" t="str">
        <f>IF('Historical DATA'!BK55="","",'Historical DATA'!BK55)</f>
        <v/>
      </c>
      <c r="AF69" s="1435" t="str">
        <f>IF('Historical DATA'!BL55="","",'Historical DATA'!BL55)</f>
        <v/>
      </c>
      <c r="AG69" s="1435" t="str">
        <f>IF('Historical DATA'!BM55="","",'Historical DATA'!BM55)</f>
        <v/>
      </c>
      <c r="AH69" s="1435" t="str">
        <f>IF('Historical DATA'!BN55="","",'Historical DATA'!BN55)</f>
        <v/>
      </c>
      <c r="AI69" s="1435" t="str">
        <f>IF('Historical DATA'!BO55="","",'Historical DATA'!BO55)</f>
        <v/>
      </c>
      <c r="AK69" s="1437" t="str">
        <f>IF('Historical DATA'!BP55="","",'Historical DATA'!BP55)</f>
        <v/>
      </c>
      <c r="AL69" s="1431" t="str">
        <f>IF('Historical DATA'!BQ55="","",'Historical DATA'!BQ55)</f>
        <v/>
      </c>
      <c r="AM69" s="1433" t="str">
        <f>IF('Historical DATA'!BR55="","",'Historical DATA'!BR55)</f>
        <v/>
      </c>
      <c r="AO69" s="1448" t="str">
        <f>IF('Historical DATA'!BS55="","",'Historical DATA'!BS55)</f>
        <v/>
      </c>
      <c r="AP69" s="1438" t="str">
        <f>IF('Historical DATA'!BT55="","",'Historical DATA'!BT55)</f>
        <v/>
      </c>
      <c r="AQ69" s="1438" t="str">
        <f>IF('Historical DATA'!BU55="","",'Historical DATA'!BU55)</f>
        <v/>
      </c>
      <c r="AR69" s="1439" t="str">
        <f>IF('Historical DATA'!BV55="","",'Historical DATA'!BV55)</f>
        <v/>
      </c>
    </row>
    <row r="70" spans="2:44">
      <c r="B70" s="1653" t="str">
        <f>IF('Historical DATA'!B56="","",'Historical DATA'!B56)</f>
        <v/>
      </c>
      <c r="D70" s="1437" t="str">
        <f>IF('Historical DATA'!AO56="","",'Historical DATA'!AO56)</f>
        <v/>
      </c>
      <c r="E70" s="1431" t="str">
        <f>IF('Historical DATA'!AP56="","",'Historical DATA'!AP56)</f>
        <v/>
      </c>
      <c r="F70" s="1433" t="str">
        <f>IF('Historical DATA'!AQ56="","",'Historical DATA'!AQ56)</f>
        <v/>
      </c>
      <c r="H70" s="1447" t="str">
        <f>IF('Historical DATA'!AR56="","",'Historical DATA'!AR56)</f>
        <v/>
      </c>
      <c r="I70" s="1431" t="str">
        <f>IF('Historical DATA'!AS56="","",'Historical DATA'!AS56)</f>
        <v/>
      </c>
      <c r="J70" s="1431" t="str">
        <f>IF('Historical DATA'!AT56="","",'Historical DATA'!AT56)</f>
        <v/>
      </c>
      <c r="K70" s="1431" t="str">
        <f>IF('Historical DATA'!AU56="","",'Historical DATA'!AU56)</f>
        <v/>
      </c>
      <c r="L70" s="1450" t="str">
        <f>IF('Historical DATA'!AV56="","",'Historical DATA'!AV56)</f>
        <v/>
      </c>
      <c r="N70" s="1445" t="str">
        <f>IF('Historical DATA'!AW56="","",'Historical DATA'!AW56)</f>
        <v/>
      </c>
      <c r="O70" s="1436" t="str">
        <f>IF('Historical DATA'!AX56="","",'Historical DATA'!AX56)</f>
        <v/>
      </c>
      <c r="P70" s="1435" t="str">
        <f>IF('Historical DATA'!AY56="","",'Historical DATA'!AY56)</f>
        <v/>
      </c>
      <c r="R70" s="1434" t="str">
        <f>IF('Historical DATA'!AZ56="","",'Historical DATA'!AZ56)</f>
        <v/>
      </c>
      <c r="S70" s="1436" t="str">
        <f>IF('Historical DATA'!BA56="","",'Historical DATA'!BA56)</f>
        <v/>
      </c>
      <c r="T70" s="1435" t="str">
        <f>IF('Historical DATA'!BB56="","",'Historical DATA'!BB56)</f>
        <v/>
      </c>
      <c r="V70" s="1434" t="str">
        <f>IF('Historical DATA'!BC56="","",'Historical DATA'!BC56)</f>
        <v/>
      </c>
      <c r="W70" s="1436" t="str">
        <f>IF('Historical DATA'!BD56="","",'Historical DATA'!BD56)</f>
        <v/>
      </c>
      <c r="X70" s="1436" t="str">
        <f>IF('Historical DATA'!BE56="","",'Historical DATA'!BE56)</f>
        <v/>
      </c>
      <c r="Y70" s="1435" t="str">
        <f>IF('Historical DATA'!BF56="","",'Historical DATA'!BF56)</f>
        <v/>
      </c>
      <c r="Z70" s="1435" t="str">
        <f>IF('Historical DATA'!BG56="","",'Historical DATA'!BG56)</f>
        <v/>
      </c>
      <c r="AB70" s="1434" t="str">
        <f>IF('Historical DATA'!BH56="","",'Historical DATA'!BH56)</f>
        <v/>
      </c>
      <c r="AC70" s="1436" t="str">
        <f>IF('Historical DATA'!BI56="","",'Historical DATA'!BI56)</f>
        <v/>
      </c>
      <c r="AD70" s="1436" t="str">
        <f>IF('Historical DATA'!BJ56="","",'Historical DATA'!BJ56)</f>
        <v/>
      </c>
      <c r="AE70" s="1435" t="str">
        <f>IF('Historical DATA'!BK56="","",'Historical DATA'!BK56)</f>
        <v/>
      </c>
      <c r="AF70" s="1435" t="str">
        <f>IF('Historical DATA'!BL56="","",'Historical DATA'!BL56)</f>
        <v/>
      </c>
      <c r="AG70" s="1435" t="str">
        <f>IF('Historical DATA'!BM56="","",'Historical DATA'!BM56)</f>
        <v/>
      </c>
      <c r="AH70" s="1435" t="str">
        <f>IF('Historical DATA'!BN56="","",'Historical DATA'!BN56)</f>
        <v/>
      </c>
      <c r="AI70" s="1435" t="str">
        <f>IF('Historical DATA'!BO56="","",'Historical DATA'!BO56)</f>
        <v/>
      </c>
      <c r="AK70" s="1437" t="str">
        <f>IF('Historical DATA'!BP56="","",'Historical DATA'!BP56)</f>
        <v/>
      </c>
      <c r="AL70" s="1431" t="str">
        <f>IF('Historical DATA'!BQ56="","",'Historical DATA'!BQ56)</f>
        <v/>
      </c>
      <c r="AM70" s="1433" t="str">
        <f>IF('Historical DATA'!BR56="","",'Historical DATA'!BR56)</f>
        <v/>
      </c>
      <c r="AO70" s="1448" t="str">
        <f>IF('Historical DATA'!BS56="","",'Historical DATA'!BS56)</f>
        <v/>
      </c>
      <c r="AP70" s="1438" t="str">
        <f>IF('Historical DATA'!BT56="","",'Historical DATA'!BT56)</f>
        <v/>
      </c>
      <c r="AQ70" s="1438" t="str">
        <f>IF('Historical DATA'!BU56="","",'Historical DATA'!BU56)</f>
        <v/>
      </c>
      <c r="AR70" s="1439" t="str">
        <f>IF('Historical DATA'!BV56="","",'Historical DATA'!BV56)</f>
        <v/>
      </c>
    </row>
    <row r="71" spans="2:44">
      <c r="B71" s="1653" t="str">
        <f>IF('Historical DATA'!B57="","",'Historical DATA'!B57)</f>
        <v/>
      </c>
      <c r="D71" s="1437" t="str">
        <f>IF('Historical DATA'!AO57="","",'Historical DATA'!AO57)</f>
        <v/>
      </c>
      <c r="E71" s="1431" t="str">
        <f>IF('Historical DATA'!AP57="","",'Historical DATA'!AP57)</f>
        <v/>
      </c>
      <c r="F71" s="1433" t="str">
        <f>IF('Historical DATA'!AQ57="","",'Historical DATA'!AQ57)</f>
        <v/>
      </c>
      <c r="H71" s="1447" t="str">
        <f>IF('Historical DATA'!AR57="","",'Historical DATA'!AR57)</f>
        <v/>
      </c>
      <c r="I71" s="1431" t="str">
        <f>IF('Historical DATA'!AS57="","",'Historical DATA'!AS57)</f>
        <v/>
      </c>
      <c r="J71" s="1431" t="str">
        <f>IF('Historical DATA'!AT57="","",'Historical DATA'!AT57)</f>
        <v/>
      </c>
      <c r="K71" s="1431" t="str">
        <f>IF('Historical DATA'!AU57="","",'Historical DATA'!AU57)</f>
        <v/>
      </c>
      <c r="L71" s="1450" t="str">
        <f>IF('Historical DATA'!AV57="","",'Historical DATA'!AV57)</f>
        <v/>
      </c>
      <c r="N71" s="1445" t="str">
        <f>IF('Historical DATA'!AW57="","",'Historical DATA'!AW57)</f>
        <v/>
      </c>
      <c r="O71" s="1436" t="str">
        <f>IF('Historical DATA'!AX57="","",'Historical DATA'!AX57)</f>
        <v/>
      </c>
      <c r="P71" s="1435" t="str">
        <f>IF('Historical DATA'!AY57="","",'Historical DATA'!AY57)</f>
        <v/>
      </c>
      <c r="R71" s="1434" t="str">
        <f>IF('Historical DATA'!AZ57="","",'Historical DATA'!AZ57)</f>
        <v/>
      </c>
      <c r="S71" s="1436" t="str">
        <f>IF('Historical DATA'!BA57="","",'Historical DATA'!BA57)</f>
        <v/>
      </c>
      <c r="T71" s="1435" t="str">
        <f>IF('Historical DATA'!BB57="","",'Historical DATA'!BB57)</f>
        <v/>
      </c>
      <c r="V71" s="1434" t="str">
        <f>IF('Historical DATA'!BC57="","",'Historical DATA'!BC57)</f>
        <v/>
      </c>
      <c r="W71" s="1436" t="str">
        <f>IF('Historical DATA'!BD57="","",'Historical DATA'!BD57)</f>
        <v/>
      </c>
      <c r="X71" s="1436" t="str">
        <f>IF('Historical DATA'!BE57="","",'Historical DATA'!BE57)</f>
        <v/>
      </c>
      <c r="Y71" s="1435" t="str">
        <f>IF('Historical DATA'!BF57="","",'Historical DATA'!BF57)</f>
        <v/>
      </c>
      <c r="Z71" s="1435" t="str">
        <f>IF('Historical DATA'!BG57="","",'Historical DATA'!BG57)</f>
        <v/>
      </c>
      <c r="AB71" s="1434" t="str">
        <f>IF('Historical DATA'!BH57="","",'Historical DATA'!BH57)</f>
        <v/>
      </c>
      <c r="AC71" s="1436" t="str">
        <f>IF('Historical DATA'!BI57="","",'Historical DATA'!BI57)</f>
        <v/>
      </c>
      <c r="AD71" s="1436" t="str">
        <f>IF('Historical DATA'!BJ57="","",'Historical DATA'!BJ57)</f>
        <v/>
      </c>
      <c r="AE71" s="1435" t="str">
        <f>IF('Historical DATA'!BK57="","",'Historical DATA'!BK57)</f>
        <v/>
      </c>
      <c r="AF71" s="1435" t="str">
        <f>IF('Historical DATA'!BL57="","",'Historical DATA'!BL57)</f>
        <v/>
      </c>
      <c r="AG71" s="1435" t="str">
        <f>IF('Historical DATA'!BM57="","",'Historical DATA'!BM57)</f>
        <v/>
      </c>
      <c r="AH71" s="1435" t="str">
        <f>IF('Historical DATA'!BN57="","",'Historical DATA'!BN57)</f>
        <v/>
      </c>
      <c r="AI71" s="1435" t="str">
        <f>IF('Historical DATA'!BO57="","",'Historical DATA'!BO57)</f>
        <v/>
      </c>
      <c r="AK71" s="1437" t="str">
        <f>IF('Historical DATA'!BP57="","",'Historical DATA'!BP57)</f>
        <v/>
      </c>
      <c r="AL71" s="1431" t="str">
        <f>IF('Historical DATA'!BQ57="","",'Historical DATA'!BQ57)</f>
        <v/>
      </c>
      <c r="AM71" s="1433" t="str">
        <f>IF('Historical DATA'!BR57="","",'Historical DATA'!BR57)</f>
        <v/>
      </c>
      <c r="AO71" s="1448" t="str">
        <f>IF('Historical DATA'!BS57="","",'Historical DATA'!BS57)</f>
        <v/>
      </c>
      <c r="AP71" s="1438" t="str">
        <f>IF('Historical DATA'!BT57="","",'Historical DATA'!BT57)</f>
        <v/>
      </c>
      <c r="AQ71" s="1438" t="str">
        <f>IF('Historical DATA'!BU57="","",'Historical DATA'!BU57)</f>
        <v/>
      </c>
      <c r="AR71" s="1439" t="str">
        <f>IF('Historical DATA'!BV57="","",'Historical DATA'!BV57)</f>
        <v/>
      </c>
    </row>
    <row r="72" spans="2:44">
      <c r="B72" s="1653" t="str">
        <f>IF('Historical DATA'!B58="","",'Historical DATA'!B58)</f>
        <v/>
      </c>
      <c r="D72" s="1437" t="str">
        <f>IF('Historical DATA'!AO58="","",'Historical DATA'!AO58)</f>
        <v/>
      </c>
      <c r="E72" s="1431" t="str">
        <f>IF('Historical DATA'!AP58="","",'Historical DATA'!AP58)</f>
        <v/>
      </c>
      <c r="F72" s="1433" t="str">
        <f>IF('Historical DATA'!AQ58="","",'Historical DATA'!AQ58)</f>
        <v/>
      </c>
      <c r="H72" s="1447" t="str">
        <f>IF('Historical DATA'!AR58="","",'Historical DATA'!AR58)</f>
        <v/>
      </c>
      <c r="I72" s="1431" t="str">
        <f>IF('Historical DATA'!AS58="","",'Historical DATA'!AS58)</f>
        <v/>
      </c>
      <c r="J72" s="1431" t="str">
        <f>IF('Historical DATA'!AT58="","",'Historical DATA'!AT58)</f>
        <v/>
      </c>
      <c r="K72" s="1431" t="str">
        <f>IF('Historical DATA'!AU58="","",'Historical DATA'!AU58)</f>
        <v/>
      </c>
      <c r="L72" s="1450" t="str">
        <f>IF('Historical DATA'!AV58="","",'Historical DATA'!AV58)</f>
        <v/>
      </c>
      <c r="N72" s="1445" t="str">
        <f>IF('Historical DATA'!AW58="","",'Historical DATA'!AW58)</f>
        <v/>
      </c>
      <c r="O72" s="1436" t="str">
        <f>IF('Historical DATA'!AX58="","",'Historical DATA'!AX58)</f>
        <v/>
      </c>
      <c r="P72" s="1435" t="str">
        <f>IF('Historical DATA'!AY58="","",'Historical DATA'!AY58)</f>
        <v/>
      </c>
      <c r="R72" s="1434" t="str">
        <f>IF('Historical DATA'!AZ58="","",'Historical DATA'!AZ58)</f>
        <v/>
      </c>
      <c r="S72" s="1436" t="str">
        <f>IF('Historical DATA'!BA58="","",'Historical DATA'!BA58)</f>
        <v/>
      </c>
      <c r="T72" s="1435" t="str">
        <f>IF('Historical DATA'!BB58="","",'Historical DATA'!BB58)</f>
        <v/>
      </c>
      <c r="V72" s="1434" t="str">
        <f>IF('Historical DATA'!BC58="","",'Historical DATA'!BC58)</f>
        <v/>
      </c>
      <c r="W72" s="1436" t="str">
        <f>IF('Historical DATA'!BD58="","",'Historical DATA'!BD58)</f>
        <v/>
      </c>
      <c r="X72" s="1436" t="str">
        <f>IF('Historical DATA'!BE58="","",'Historical DATA'!BE58)</f>
        <v/>
      </c>
      <c r="Y72" s="1435" t="str">
        <f>IF('Historical DATA'!BF58="","",'Historical DATA'!BF58)</f>
        <v/>
      </c>
      <c r="Z72" s="1435" t="str">
        <f>IF('Historical DATA'!BG58="","",'Historical DATA'!BG58)</f>
        <v/>
      </c>
      <c r="AB72" s="1434" t="str">
        <f>IF('Historical DATA'!BH58="","",'Historical DATA'!BH58)</f>
        <v/>
      </c>
      <c r="AC72" s="1436" t="str">
        <f>IF('Historical DATA'!BI58="","",'Historical DATA'!BI58)</f>
        <v/>
      </c>
      <c r="AD72" s="1436" t="str">
        <f>IF('Historical DATA'!BJ58="","",'Historical DATA'!BJ58)</f>
        <v/>
      </c>
      <c r="AE72" s="1435" t="str">
        <f>IF('Historical DATA'!BK58="","",'Historical DATA'!BK58)</f>
        <v/>
      </c>
      <c r="AF72" s="1435" t="str">
        <f>IF('Historical DATA'!BL58="","",'Historical DATA'!BL58)</f>
        <v/>
      </c>
      <c r="AG72" s="1435" t="str">
        <f>IF('Historical DATA'!BM58="","",'Historical DATA'!BM58)</f>
        <v/>
      </c>
      <c r="AH72" s="1435" t="str">
        <f>IF('Historical DATA'!BN58="","",'Historical DATA'!BN58)</f>
        <v/>
      </c>
      <c r="AI72" s="1435" t="str">
        <f>IF('Historical DATA'!BO58="","",'Historical DATA'!BO58)</f>
        <v/>
      </c>
      <c r="AK72" s="1437" t="str">
        <f>IF('Historical DATA'!BP58="","",'Historical DATA'!BP58)</f>
        <v/>
      </c>
      <c r="AL72" s="1431" t="str">
        <f>IF('Historical DATA'!BQ58="","",'Historical DATA'!BQ58)</f>
        <v/>
      </c>
      <c r="AM72" s="1433" t="str">
        <f>IF('Historical DATA'!BR58="","",'Historical DATA'!BR58)</f>
        <v/>
      </c>
      <c r="AO72" s="1448" t="str">
        <f>IF('Historical DATA'!BS58="","",'Historical DATA'!BS58)</f>
        <v/>
      </c>
      <c r="AP72" s="1438" t="str">
        <f>IF('Historical DATA'!BT58="","",'Historical DATA'!BT58)</f>
        <v/>
      </c>
      <c r="AQ72" s="1438" t="str">
        <f>IF('Historical DATA'!BU58="","",'Historical DATA'!BU58)</f>
        <v/>
      </c>
      <c r="AR72" s="1439" t="str">
        <f>IF('Historical DATA'!BV58="","",'Historical DATA'!BV58)</f>
        <v/>
      </c>
    </row>
    <row r="73" spans="2:44">
      <c r="B73" s="1653" t="str">
        <f>IF('Historical DATA'!B59="","",'Historical DATA'!B59)</f>
        <v/>
      </c>
      <c r="D73" s="1437" t="str">
        <f>IF('Historical DATA'!AO59="","",'Historical DATA'!AO59)</f>
        <v/>
      </c>
      <c r="E73" s="1431" t="str">
        <f>IF('Historical DATA'!AP59="","",'Historical DATA'!AP59)</f>
        <v/>
      </c>
      <c r="F73" s="1433" t="str">
        <f>IF('Historical DATA'!AQ59="","",'Historical DATA'!AQ59)</f>
        <v/>
      </c>
      <c r="H73" s="1447" t="str">
        <f>IF('Historical DATA'!AR59="","",'Historical DATA'!AR59)</f>
        <v/>
      </c>
      <c r="I73" s="1431" t="str">
        <f>IF('Historical DATA'!AS59="","",'Historical DATA'!AS59)</f>
        <v/>
      </c>
      <c r="J73" s="1431" t="str">
        <f>IF('Historical DATA'!AT59="","",'Historical DATA'!AT59)</f>
        <v/>
      </c>
      <c r="K73" s="1431" t="str">
        <f>IF('Historical DATA'!AU59="","",'Historical DATA'!AU59)</f>
        <v/>
      </c>
      <c r="L73" s="1450" t="str">
        <f>IF('Historical DATA'!AV59="","",'Historical DATA'!AV59)</f>
        <v/>
      </c>
      <c r="N73" s="1445" t="str">
        <f>IF('Historical DATA'!AW59="","",'Historical DATA'!AW59)</f>
        <v/>
      </c>
      <c r="O73" s="1436" t="str">
        <f>IF('Historical DATA'!AX59="","",'Historical DATA'!AX59)</f>
        <v/>
      </c>
      <c r="P73" s="1435" t="str">
        <f>IF('Historical DATA'!AY59="","",'Historical DATA'!AY59)</f>
        <v/>
      </c>
      <c r="R73" s="1434" t="str">
        <f>IF('Historical DATA'!AZ59="","",'Historical DATA'!AZ59)</f>
        <v/>
      </c>
      <c r="S73" s="1436" t="str">
        <f>IF('Historical DATA'!BA59="","",'Historical DATA'!BA59)</f>
        <v/>
      </c>
      <c r="T73" s="1435" t="str">
        <f>IF('Historical DATA'!BB59="","",'Historical DATA'!BB59)</f>
        <v/>
      </c>
      <c r="V73" s="1434" t="str">
        <f>IF('Historical DATA'!BC59="","",'Historical DATA'!BC59)</f>
        <v/>
      </c>
      <c r="W73" s="1436" t="str">
        <f>IF('Historical DATA'!BD59="","",'Historical DATA'!BD59)</f>
        <v/>
      </c>
      <c r="X73" s="1436" t="str">
        <f>IF('Historical DATA'!BE59="","",'Historical DATA'!BE59)</f>
        <v/>
      </c>
      <c r="Y73" s="1435" t="str">
        <f>IF('Historical DATA'!BF59="","",'Historical DATA'!BF59)</f>
        <v/>
      </c>
      <c r="Z73" s="1435" t="str">
        <f>IF('Historical DATA'!BG59="","",'Historical DATA'!BG59)</f>
        <v/>
      </c>
      <c r="AB73" s="1434" t="str">
        <f>IF('Historical DATA'!BH59="","",'Historical DATA'!BH59)</f>
        <v/>
      </c>
      <c r="AC73" s="1436" t="str">
        <f>IF('Historical DATA'!BI59="","",'Historical DATA'!BI59)</f>
        <v/>
      </c>
      <c r="AD73" s="1436" t="str">
        <f>IF('Historical DATA'!BJ59="","",'Historical DATA'!BJ59)</f>
        <v/>
      </c>
      <c r="AE73" s="1435" t="str">
        <f>IF('Historical DATA'!BK59="","",'Historical DATA'!BK59)</f>
        <v/>
      </c>
      <c r="AF73" s="1435" t="str">
        <f>IF('Historical DATA'!BL59="","",'Historical DATA'!BL59)</f>
        <v/>
      </c>
      <c r="AG73" s="1435" t="str">
        <f>IF('Historical DATA'!BM59="","",'Historical DATA'!BM59)</f>
        <v/>
      </c>
      <c r="AH73" s="1435" t="str">
        <f>IF('Historical DATA'!BN59="","",'Historical DATA'!BN59)</f>
        <v/>
      </c>
      <c r="AI73" s="1435" t="str">
        <f>IF('Historical DATA'!BO59="","",'Historical DATA'!BO59)</f>
        <v/>
      </c>
      <c r="AK73" s="1437" t="str">
        <f>IF('Historical DATA'!BP59="","",'Historical DATA'!BP59)</f>
        <v/>
      </c>
      <c r="AL73" s="1431" t="str">
        <f>IF('Historical DATA'!BQ59="","",'Historical DATA'!BQ59)</f>
        <v/>
      </c>
      <c r="AM73" s="1433" t="str">
        <f>IF('Historical DATA'!BR59="","",'Historical DATA'!BR59)</f>
        <v/>
      </c>
      <c r="AO73" s="1448" t="str">
        <f>IF('Historical DATA'!BS59="","",'Historical DATA'!BS59)</f>
        <v/>
      </c>
      <c r="AP73" s="1438" t="str">
        <f>IF('Historical DATA'!BT59="","",'Historical DATA'!BT59)</f>
        <v/>
      </c>
      <c r="AQ73" s="1438" t="str">
        <f>IF('Historical DATA'!BU59="","",'Historical DATA'!BU59)</f>
        <v/>
      </c>
      <c r="AR73" s="1439" t="str">
        <f>IF('Historical DATA'!BV59="","",'Historical DATA'!BV59)</f>
        <v/>
      </c>
    </row>
    <row r="74" spans="2:44">
      <c r="B74" s="1653" t="str">
        <f>IF('Historical DATA'!B60="","",'Historical DATA'!B60)</f>
        <v/>
      </c>
      <c r="D74" s="1437" t="str">
        <f>IF('Historical DATA'!AO60="","",'Historical DATA'!AO60)</f>
        <v/>
      </c>
      <c r="E74" s="1431" t="str">
        <f>IF('Historical DATA'!AP60="","",'Historical DATA'!AP60)</f>
        <v/>
      </c>
      <c r="F74" s="1433" t="str">
        <f>IF('Historical DATA'!AQ60="","",'Historical DATA'!AQ60)</f>
        <v/>
      </c>
      <c r="H74" s="1447" t="str">
        <f>IF('Historical DATA'!AR60="","",'Historical DATA'!AR60)</f>
        <v/>
      </c>
      <c r="I74" s="1431" t="str">
        <f>IF('Historical DATA'!AS60="","",'Historical DATA'!AS60)</f>
        <v/>
      </c>
      <c r="J74" s="1431" t="str">
        <f>IF('Historical DATA'!AT60="","",'Historical DATA'!AT60)</f>
        <v/>
      </c>
      <c r="K74" s="1431" t="str">
        <f>IF('Historical DATA'!AU60="","",'Historical DATA'!AU60)</f>
        <v/>
      </c>
      <c r="L74" s="1450" t="str">
        <f>IF('Historical DATA'!AV60="","",'Historical DATA'!AV60)</f>
        <v/>
      </c>
      <c r="N74" s="1445" t="str">
        <f>IF('Historical DATA'!AW60="","",'Historical DATA'!AW60)</f>
        <v/>
      </c>
      <c r="O74" s="1436" t="str">
        <f>IF('Historical DATA'!AX60="","",'Historical DATA'!AX60)</f>
        <v/>
      </c>
      <c r="P74" s="1435" t="str">
        <f>IF('Historical DATA'!AY60="","",'Historical DATA'!AY60)</f>
        <v/>
      </c>
      <c r="R74" s="1434" t="str">
        <f>IF('Historical DATA'!AZ60="","",'Historical DATA'!AZ60)</f>
        <v/>
      </c>
      <c r="S74" s="1436" t="str">
        <f>IF('Historical DATA'!BA60="","",'Historical DATA'!BA60)</f>
        <v/>
      </c>
      <c r="T74" s="1435" t="str">
        <f>IF('Historical DATA'!BB60="","",'Historical DATA'!BB60)</f>
        <v/>
      </c>
      <c r="V74" s="1434" t="str">
        <f>IF('Historical DATA'!BC60="","",'Historical DATA'!BC60)</f>
        <v/>
      </c>
      <c r="W74" s="1436" t="str">
        <f>IF('Historical DATA'!BD60="","",'Historical DATA'!BD60)</f>
        <v/>
      </c>
      <c r="X74" s="1436" t="str">
        <f>IF('Historical DATA'!BE60="","",'Historical DATA'!BE60)</f>
        <v/>
      </c>
      <c r="Y74" s="1435" t="str">
        <f>IF('Historical DATA'!BF60="","",'Historical DATA'!BF60)</f>
        <v/>
      </c>
      <c r="Z74" s="1435" t="str">
        <f>IF('Historical DATA'!BG60="","",'Historical DATA'!BG60)</f>
        <v/>
      </c>
      <c r="AB74" s="1434" t="str">
        <f>IF('Historical DATA'!BH60="","",'Historical DATA'!BH60)</f>
        <v/>
      </c>
      <c r="AC74" s="1436" t="str">
        <f>IF('Historical DATA'!BI60="","",'Historical DATA'!BI60)</f>
        <v/>
      </c>
      <c r="AD74" s="1436" t="str">
        <f>IF('Historical DATA'!BJ60="","",'Historical DATA'!BJ60)</f>
        <v/>
      </c>
      <c r="AE74" s="1435" t="str">
        <f>IF('Historical DATA'!BK60="","",'Historical DATA'!BK60)</f>
        <v/>
      </c>
      <c r="AF74" s="1435" t="str">
        <f>IF('Historical DATA'!BL60="","",'Historical DATA'!BL60)</f>
        <v/>
      </c>
      <c r="AG74" s="1435" t="str">
        <f>IF('Historical DATA'!BM60="","",'Historical DATA'!BM60)</f>
        <v/>
      </c>
      <c r="AH74" s="1435" t="str">
        <f>IF('Historical DATA'!BN60="","",'Historical DATA'!BN60)</f>
        <v/>
      </c>
      <c r="AI74" s="1435" t="str">
        <f>IF('Historical DATA'!BO60="","",'Historical DATA'!BO60)</f>
        <v/>
      </c>
      <c r="AK74" s="1437" t="str">
        <f>IF('Historical DATA'!BP60="","",'Historical DATA'!BP60)</f>
        <v/>
      </c>
      <c r="AL74" s="1431" t="str">
        <f>IF('Historical DATA'!BQ60="","",'Historical DATA'!BQ60)</f>
        <v/>
      </c>
      <c r="AM74" s="1433" t="str">
        <f>IF('Historical DATA'!BR60="","",'Historical DATA'!BR60)</f>
        <v/>
      </c>
      <c r="AO74" s="1448" t="str">
        <f>IF('Historical DATA'!BS60="","",'Historical DATA'!BS60)</f>
        <v/>
      </c>
      <c r="AP74" s="1438" t="str">
        <f>IF('Historical DATA'!BT60="","",'Historical DATA'!BT60)</f>
        <v/>
      </c>
      <c r="AQ74" s="1438" t="str">
        <f>IF('Historical DATA'!BU60="","",'Historical DATA'!BU60)</f>
        <v/>
      </c>
      <c r="AR74" s="1439" t="str">
        <f>IF('Historical DATA'!BV60="","",'Historical DATA'!BV60)</f>
        <v/>
      </c>
    </row>
    <row r="75" spans="2:44">
      <c r="B75" s="1653" t="str">
        <f>IF('Historical DATA'!B61="","",'Historical DATA'!B61)</f>
        <v/>
      </c>
      <c r="D75" s="1437" t="str">
        <f>IF('Historical DATA'!AO61="","",'Historical DATA'!AO61)</f>
        <v/>
      </c>
      <c r="E75" s="1431" t="str">
        <f>IF('Historical DATA'!AP61="","",'Historical DATA'!AP61)</f>
        <v/>
      </c>
      <c r="F75" s="1433" t="str">
        <f>IF('Historical DATA'!AQ61="","",'Historical DATA'!AQ61)</f>
        <v/>
      </c>
      <c r="H75" s="1447" t="str">
        <f>IF('Historical DATA'!AR61="","",'Historical DATA'!AR61)</f>
        <v/>
      </c>
      <c r="I75" s="1431" t="str">
        <f>IF('Historical DATA'!AS61="","",'Historical DATA'!AS61)</f>
        <v/>
      </c>
      <c r="J75" s="1431" t="str">
        <f>IF('Historical DATA'!AT61="","",'Historical DATA'!AT61)</f>
        <v/>
      </c>
      <c r="K75" s="1431" t="str">
        <f>IF('Historical DATA'!AU61="","",'Historical DATA'!AU61)</f>
        <v/>
      </c>
      <c r="L75" s="1450" t="str">
        <f>IF('Historical DATA'!AV61="","",'Historical DATA'!AV61)</f>
        <v/>
      </c>
      <c r="N75" s="1445" t="str">
        <f>IF('Historical DATA'!AW61="","",'Historical DATA'!AW61)</f>
        <v/>
      </c>
      <c r="O75" s="1436" t="str">
        <f>IF('Historical DATA'!AX61="","",'Historical DATA'!AX61)</f>
        <v/>
      </c>
      <c r="P75" s="1435" t="str">
        <f>IF('Historical DATA'!AY61="","",'Historical DATA'!AY61)</f>
        <v/>
      </c>
      <c r="R75" s="1434" t="str">
        <f>IF('Historical DATA'!AZ61="","",'Historical DATA'!AZ61)</f>
        <v/>
      </c>
      <c r="S75" s="1436" t="str">
        <f>IF('Historical DATA'!BA61="","",'Historical DATA'!BA61)</f>
        <v/>
      </c>
      <c r="T75" s="1435" t="str">
        <f>IF('Historical DATA'!BB61="","",'Historical DATA'!BB61)</f>
        <v/>
      </c>
      <c r="V75" s="1434" t="str">
        <f>IF('Historical DATA'!BC61="","",'Historical DATA'!BC61)</f>
        <v/>
      </c>
      <c r="W75" s="1436" t="str">
        <f>IF('Historical DATA'!BD61="","",'Historical DATA'!BD61)</f>
        <v/>
      </c>
      <c r="X75" s="1436" t="str">
        <f>IF('Historical DATA'!BE61="","",'Historical DATA'!BE61)</f>
        <v/>
      </c>
      <c r="Y75" s="1435" t="str">
        <f>IF('Historical DATA'!BF61="","",'Historical DATA'!BF61)</f>
        <v/>
      </c>
      <c r="Z75" s="1435" t="str">
        <f>IF('Historical DATA'!BG61="","",'Historical DATA'!BG61)</f>
        <v/>
      </c>
      <c r="AB75" s="1434" t="str">
        <f>IF('Historical DATA'!BH61="","",'Historical DATA'!BH61)</f>
        <v/>
      </c>
      <c r="AC75" s="1436" t="str">
        <f>IF('Historical DATA'!BI61="","",'Historical DATA'!BI61)</f>
        <v/>
      </c>
      <c r="AD75" s="1436" t="str">
        <f>IF('Historical DATA'!BJ61="","",'Historical DATA'!BJ61)</f>
        <v/>
      </c>
      <c r="AE75" s="1435" t="str">
        <f>IF('Historical DATA'!BK61="","",'Historical DATA'!BK61)</f>
        <v/>
      </c>
      <c r="AF75" s="1435" t="str">
        <f>IF('Historical DATA'!BL61="","",'Historical DATA'!BL61)</f>
        <v/>
      </c>
      <c r="AG75" s="1435" t="str">
        <f>IF('Historical DATA'!BM61="","",'Historical DATA'!BM61)</f>
        <v/>
      </c>
      <c r="AH75" s="1435" t="str">
        <f>IF('Historical DATA'!BN61="","",'Historical DATA'!BN61)</f>
        <v/>
      </c>
      <c r="AI75" s="1435" t="str">
        <f>IF('Historical DATA'!BO61="","",'Historical DATA'!BO61)</f>
        <v/>
      </c>
      <c r="AK75" s="1437" t="str">
        <f>IF('Historical DATA'!BP61="","",'Historical DATA'!BP61)</f>
        <v/>
      </c>
      <c r="AL75" s="1431" t="str">
        <f>IF('Historical DATA'!BQ61="","",'Historical DATA'!BQ61)</f>
        <v/>
      </c>
      <c r="AM75" s="1433" t="str">
        <f>IF('Historical DATA'!BR61="","",'Historical DATA'!BR61)</f>
        <v/>
      </c>
      <c r="AO75" s="1448" t="str">
        <f>IF('Historical DATA'!BS61="","",'Historical DATA'!BS61)</f>
        <v/>
      </c>
      <c r="AP75" s="1438" t="str">
        <f>IF('Historical DATA'!BT61="","",'Historical DATA'!BT61)</f>
        <v/>
      </c>
      <c r="AQ75" s="1438" t="str">
        <f>IF('Historical DATA'!BU61="","",'Historical DATA'!BU61)</f>
        <v/>
      </c>
      <c r="AR75" s="1439" t="str">
        <f>IF('Historical DATA'!BV61="","",'Historical DATA'!BV61)</f>
        <v/>
      </c>
    </row>
    <row r="76" spans="2:44">
      <c r="B76" s="1653" t="str">
        <f>IF('Historical DATA'!B62="","",'Historical DATA'!B62)</f>
        <v/>
      </c>
      <c r="D76" s="1437" t="str">
        <f>IF('Historical DATA'!AO62="","",'Historical DATA'!AO62)</f>
        <v/>
      </c>
      <c r="E76" s="1431" t="str">
        <f>IF('Historical DATA'!AP62="","",'Historical DATA'!AP62)</f>
        <v/>
      </c>
      <c r="F76" s="1433" t="str">
        <f>IF('Historical DATA'!AQ62="","",'Historical DATA'!AQ62)</f>
        <v/>
      </c>
      <c r="H76" s="1447" t="str">
        <f>IF('Historical DATA'!AR62="","",'Historical DATA'!AR62)</f>
        <v/>
      </c>
      <c r="I76" s="1431" t="str">
        <f>IF('Historical DATA'!AS62="","",'Historical DATA'!AS62)</f>
        <v/>
      </c>
      <c r="J76" s="1431" t="str">
        <f>IF('Historical DATA'!AT62="","",'Historical DATA'!AT62)</f>
        <v/>
      </c>
      <c r="K76" s="1431" t="str">
        <f>IF('Historical DATA'!AU62="","",'Historical DATA'!AU62)</f>
        <v/>
      </c>
      <c r="L76" s="1450" t="str">
        <f>IF('Historical DATA'!AV62="","",'Historical DATA'!AV62)</f>
        <v/>
      </c>
      <c r="N76" s="1445" t="str">
        <f>IF('Historical DATA'!AW62="","",'Historical DATA'!AW62)</f>
        <v/>
      </c>
      <c r="O76" s="1436" t="str">
        <f>IF('Historical DATA'!AX62="","",'Historical DATA'!AX62)</f>
        <v/>
      </c>
      <c r="P76" s="1435" t="str">
        <f>IF('Historical DATA'!AY62="","",'Historical DATA'!AY62)</f>
        <v/>
      </c>
      <c r="R76" s="1434" t="str">
        <f>IF('Historical DATA'!AZ62="","",'Historical DATA'!AZ62)</f>
        <v/>
      </c>
      <c r="S76" s="1436" t="str">
        <f>IF('Historical DATA'!BA62="","",'Historical DATA'!BA62)</f>
        <v/>
      </c>
      <c r="T76" s="1435" t="str">
        <f>IF('Historical DATA'!BB62="","",'Historical DATA'!BB62)</f>
        <v/>
      </c>
      <c r="V76" s="1434" t="str">
        <f>IF('Historical DATA'!BC62="","",'Historical DATA'!BC62)</f>
        <v/>
      </c>
      <c r="W76" s="1436" t="str">
        <f>IF('Historical DATA'!BD62="","",'Historical DATA'!BD62)</f>
        <v/>
      </c>
      <c r="X76" s="1436" t="str">
        <f>IF('Historical DATA'!BE62="","",'Historical DATA'!BE62)</f>
        <v/>
      </c>
      <c r="Y76" s="1435" t="str">
        <f>IF('Historical DATA'!BF62="","",'Historical DATA'!BF62)</f>
        <v/>
      </c>
      <c r="Z76" s="1435" t="str">
        <f>IF('Historical DATA'!BG62="","",'Historical DATA'!BG62)</f>
        <v/>
      </c>
      <c r="AB76" s="1434" t="str">
        <f>IF('Historical DATA'!BH62="","",'Historical DATA'!BH62)</f>
        <v/>
      </c>
      <c r="AC76" s="1436" t="str">
        <f>IF('Historical DATA'!BI62="","",'Historical DATA'!BI62)</f>
        <v/>
      </c>
      <c r="AD76" s="1436" t="str">
        <f>IF('Historical DATA'!BJ62="","",'Historical DATA'!BJ62)</f>
        <v/>
      </c>
      <c r="AE76" s="1435" t="str">
        <f>IF('Historical DATA'!BK62="","",'Historical DATA'!BK62)</f>
        <v/>
      </c>
      <c r="AF76" s="1435" t="str">
        <f>IF('Historical DATA'!BL62="","",'Historical DATA'!BL62)</f>
        <v/>
      </c>
      <c r="AG76" s="1435" t="str">
        <f>IF('Historical DATA'!BM62="","",'Historical DATA'!BM62)</f>
        <v/>
      </c>
      <c r="AH76" s="1435" t="str">
        <f>IF('Historical DATA'!BN62="","",'Historical DATA'!BN62)</f>
        <v/>
      </c>
      <c r="AI76" s="1435" t="str">
        <f>IF('Historical DATA'!BO62="","",'Historical DATA'!BO62)</f>
        <v/>
      </c>
      <c r="AK76" s="1437" t="str">
        <f>IF('Historical DATA'!BP62="","",'Historical DATA'!BP62)</f>
        <v/>
      </c>
      <c r="AL76" s="1431" t="str">
        <f>IF('Historical DATA'!BQ62="","",'Historical DATA'!BQ62)</f>
        <v/>
      </c>
      <c r="AM76" s="1433" t="str">
        <f>IF('Historical DATA'!BR62="","",'Historical DATA'!BR62)</f>
        <v/>
      </c>
      <c r="AO76" s="1448" t="str">
        <f>IF('Historical DATA'!BS62="","",'Historical DATA'!BS62)</f>
        <v/>
      </c>
      <c r="AP76" s="1438" t="str">
        <f>IF('Historical DATA'!BT62="","",'Historical DATA'!BT62)</f>
        <v/>
      </c>
      <c r="AQ76" s="1438" t="str">
        <f>IF('Historical DATA'!BU62="","",'Historical DATA'!BU62)</f>
        <v/>
      </c>
      <c r="AR76" s="1439" t="str">
        <f>IF('Historical DATA'!BV62="","",'Historical DATA'!BV62)</f>
        <v/>
      </c>
    </row>
    <row r="77" spans="2:44">
      <c r="B77" s="1653" t="str">
        <f>IF('Historical DATA'!B63="","",'Historical DATA'!B63)</f>
        <v/>
      </c>
      <c r="D77" s="1437" t="str">
        <f>IF('Historical DATA'!AO63="","",'Historical DATA'!AO63)</f>
        <v/>
      </c>
      <c r="E77" s="1431" t="str">
        <f>IF('Historical DATA'!AP63="","",'Historical DATA'!AP63)</f>
        <v/>
      </c>
      <c r="F77" s="1433" t="str">
        <f>IF('Historical DATA'!AQ63="","",'Historical DATA'!AQ63)</f>
        <v/>
      </c>
      <c r="H77" s="1447" t="str">
        <f>IF('Historical DATA'!AR63="","",'Historical DATA'!AR63)</f>
        <v/>
      </c>
      <c r="I77" s="1431" t="str">
        <f>IF('Historical DATA'!AS63="","",'Historical DATA'!AS63)</f>
        <v/>
      </c>
      <c r="J77" s="1431" t="str">
        <f>IF('Historical DATA'!AT63="","",'Historical DATA'!AT63)</f>
        <v/>
      </c>
      <c r="K77" s="1431" t="str">
        <f>IF('Historical DATA'!AU63="","",'Historical DATA'!AU63)</f>
        <v/>
      </c>
      <c r="L77" s="1450" t="str">
        <f>IF('Historical DATA'!AV63="","",'Historical DATA'!AV63)</f>
        <v/>
      </c>
      <c r="N77" s="1445" t="str">
        <f>IF('Historical DATA'!AW63="","",'Historical DATA'!AW63)</f>
        <v/>
      </c>
      <c r="O77" s="1436" t="str">
        <f>IF('Historical DATA'!AX63="","",'Historical DATA'!AX63)</f>
        <v/>
      </c>
      <c r="P77" s="1435" t="str">
        <f>IF('Historical DATA'!AY63="","",'Historical DATA'!AY63)</f>
        <v/>
      </c>
      <c r="R77" s="1434" t="str">
        <f>IF('Historical DATA'!AZ63="","",'Historical DATA'!AZ63)</f>
        <v/>
      </c>
      <c r="S77" s="1436" t="str">
        <f>IF('Historical DATA'!BA63="","",'Historical DATA'!BA63)</f>
        <v/>
      </c>
      <c r="T77" s="1435" t="str">
        <f>IF('Historical DATA'!BB63="","",'Historical DATA'!BB63)</f>
        <v/>
      </c>
      <c r="V77" s="1434" t="str">
        <f>IF('Historical DATA'!BC63="","",'Historical DATA'!BC63)</f>
        <v/>
      </c>
      <c r="W77" s="1436" t="str">
        <f>IF('Historical DATA'!BD63="","",'Historical DATA'!BD63)</f>
        <v/>
      </c>
      <c r="X77" s="1436" t="str">
        <f>IF('Historical DATA'!BE63="","",'Historical DATA'!BE63)</f>
        <v/>
      </c>
      <c r="Y77" s="1435" t="str">
        <f>IF('Historical DATA'!BF63="","",'Historical DATA'!BF63)</f>
        <v/>
      </c>
      <c r="Z77" s="1435" t="str">
        <f>IF('Historical DATA'!BG63="","",'Historical DATA'!BG63)</f>
        <v/>
      </c>
      <c r="AB77" s="1434" t="str">
        <f>IF('Historical DATA'!BH63="","",'Historical DATA'!BH63)</f>
        <v/>
      </c>
      <c r="AC77" s="1436" t="str">
        <f>IF('Historical DATA'!BI63="","",'Historical DATA'!BI63)</f>
        <v/>
      </c>
      <c r="AD77" s="1436" t="str">
        <f>IF('Historical DATA'!BJ63="","",'Historical DATA'!BJ63)</f>
        <v/>
      </c>
      <c r="AE77" s="1435" t="str">
        <f>IF('Historical DATA'!BK63="","",'Historical DATA'!BK63)</f>
        <v/>
      </c>
      <c r="AF77" s="1435" t="str">
        <f>IF('Historical DATA'!BL63="","",'Historical DATA'!BL63)</f>
        <v/>
      </c>
      <c r="AG77" s="1435" t="str">
        <f>IF('Historical DATA'!BM63="","",'Historical DATA'!BM63)</f>
        <v/>
      </c>
      <c r="AH77" s="1435" t="str">
        <f>IF('Historical DATA'!BN63="","",'Historical DATA'!BN63)</f>
        <v/>
      </c>
      <c r="AI77" s="1435" t="str">
        <f>IF('Historical DATA'!BO63="","",'Historical DATA'!BO63)</f>
        <v/>
      </c>
      <c r="AK77" s="1437" t="str">
        <f>IF('Historical DATA'!BP63="","",'Historical DATA'!BP63)</f>
        <v/>
      </c>
      <c r="AL77" s="1431" t="str">
        <f>IF('Historical DATA'!BQ63="","",'Historical DATA'!BQ63)</f>
        <v/>
      </c>
      <c r="AM77" s="1433" t="str">
        <f>IF('Historical DATA'!BR63="","",'Historical DATA'!BR63)</f>
        <v/>
      </c>
      <c r="AO77" s="1448" t="str">
        <f>IF('Historical DATA'!BS63="","",'Historical DATA'!BS63)</f>
        <v/>
      </c>
      <c r="AP77" s="1438" t="str">
        <f>IF('Historical DATA'!BT63="","",'Historical DATA'!BT63)</f>
        <v/>
      </c>
      <c r="AQ77" s="1438" t="str">
        <f>IF('Historical DATA'!BU63="","",'Historical DATA'!BU63)</f>
        <v/>
      </c>
      <c r="AR77" s="1439" t="str">
        <f>IF('Historical DATA'!BV63="","",'Historical DATA'!BV63)</f>
        <v/>
      </c>
    </row>
    <row r="78" spans="2:44">
      <c r="B78" s="1653" t="str">
        <f>IF('Historical DATA'!B64="","",'Historical DATA'!B64)</f>
        <v/>
      </c>
      <c r="D78" s="1437" t="str">
        <f>IF('Historical DATA'!AO64="","",'Historical DATA'!AO64)</f>
        <v/>
      </c>
      <c r="E78" s="1431" t="str">
        <f>IF('Historical DATA'!AP64="","",'Historical DATA'!AP64)</f>
        <v/>
      </c>
      <c r="F78" s="1433" t="str">
        <f>IF('Historical DATA'!AQ64="","",'Historical DATA'!AQ64)</f>
        <v/>
      </c>
      <c r="H78" s="1447" t="str">
        <f>IF('Historical DATA'!AR64="","",'Historical DATA'!AR64)</f>
        <v/>
      </c>
      <c r="I78" s="1431" t="str">
        <f>IF('Historical DATA'!AS64="","",'Historical DATA'!AS64)</f>
        <v/>
      </c>
      <c r="J78" s="1431" t="str">
        <f>IF('Historical DATA'!AT64="","",'Historical DATA'!AT64)</f>
        <v/>
      </c>
      <c r="K78" s="1431" t="str">
        <f>IF('Historical DATA'!AU64="","",'Historical DATA'!AU64)</f>
        <v/>
      </c>
      <c r="L78" s="1450" t="str">
        <f>IF('Historical DATA'!AV64="","",'Historical DATA'!AV64)</f>
        <v/>
      </c>
      <c r="N78" s="1445" t="str">
        <f>IF('Historical DATA'!AW64="","",'Historical DATA'!AW64)</f>
        <v/>
      </c>
      <c r="O78" s="1436" t="str">
        <f>IF('Historical DATA'!AX64="","",'Historical DATA'!AX64)</f>
        <v/>
      </c>
      <c r="P78" s="1435" t="str">
        <f>IF('Historical DATA'!AY64="","",'Historical DATA'!AY64)</f>
        <v/>
      </c>
      <c r="R78" s="1434" t="str">
        <f>IF('Historical DATA'!AZ64="","",'Historical DATA'!AZ64)</f>
        <v/>
      </c>
      <c r="S78" s="1436" t="str">
        <f>IF('Historical DATA'!BA64="","",'Historical DATA'!BA64)</f>
        <v/>
      </c>
      <c r="T78" s="1435" t="str">
        <f>IF('Historical DATA'!BB64="","",'Historical DATA'!BB64)</f>
        <v/>
      </c>
      <c r="V78" s="1434" t="str">
        <f>IF('Historical DATA'!BC64="","",'Historical DATA'!BC64)</f>
        <v/>
      </c>
      <c r="W78" s="1436" t="str">
        <f>IF('Historical DATA'!BD64="","",'Historical DATA'!BD64)</f>
        <v/>
      </c>
      <c r="X78" s="1436" t="str">
        <f>IF('Historical DATA'!BE64="","",'Historical DATA'!BE64)</f>
        <v/>
      </c>
      <c r="Y78" s="1435" t="str">
        <f>IF('Historical DATA'!BF64="","",'Historical DATA'!BF64)</f>
        <v/>
      </c>
      <c r="Z78" s="1435" t="str">
        <f>IF('Historical DATA'!BG64="","",'Historical DATA'!BG64)</f>
        <v/>
      </c>
      <c r="AB78" s="1434" t="str">
        <f>IF('Historical DATA'!BH64="","",'Historical DATA'!BH64)</f>
        <v/>
      </c>
      <c r="AC78" s="1436" t="str">
        <f>IF('Historical DATA'!BI64="","",'Historical DATA'!BI64)</f>
        <v/>
      </c>
      <c r="AD78" s="1436" t="str">
        <f>IF('Historical DATA'!BJ64="","",'Historical DATA'!BJ64)</f>
        <v/>
      </c>
      <c r="AE78" s="1435" t="str">
        <f>IF('Historical DATA'!BK64="","",'Historical DATA'!BK64)</f>
        <v/>
      </c>
      <c r="AF78" s="1435" t="str">
        <f>IF('Historical DATA'!BL64="","",'Historical DATA'!BL64)</f>
        <v/>
      </c>
      <c r="AG78" s="1435" t="str">
        <f>IF('Historical DATA'!BM64="","",'Historical DATA'!BM64)</f>
        <v/>
      </c>
      <c r="AH78" s="1435" t="str">
        <f>IF('Historical DATA'!BN64="","",'Historical DATA'!BN64)</f>
        <v/>
      </c>
      <c r="AI78" s="1435" t="str">
        <f>IF('Historical DATA'!BO64="","",'Historical DATA'!BO64)</f>
        <v/>
      </c>
      <c r="AK78" s="1437" t="str">
        <f>IF('Historical DATA'!BP64="","",'Historical DATA'!BP64)</f>
        <v/>
      </c>
      <c r="AL78" s="1431" t="str">
        <f>IF('Historical DATA'!BQ64="","",'Historical DATA'!BQ64)</f>
        <v/>
      </c>
      <c r="AM78" s="1433" t="str">
        <f>IF('Historical DATA'!BR64="","",'Historical DATA'!BR64)</f>
        <v/>
      </c>
      <c r="AO78" s="1448" t="str">
        <f>IF('Historical DATA'!BS64="","",'Historical DATA'!BS64)</f>
        <v/>
      </c>
      <c r="AP78" s="1438" t="str">
        <f>IF('Historical DATA'!BT64="","",'Historical DATA'!BT64)</f>
        <v/>
      </c>
      <c r="AQ78" s="1438" t="str">
        <f>IF('Historical DATA'!BU64="","",'Historical DATA'!BU64)</f>
        <v/>
      </c>
      <c r="AR78" s="1439" t="str">
        <f>IF('Historical DATA'!BV64="","",'Historical DATA'!BV64)</f>
        <v/>
      </c>
    </row>
    <row r="79" spans="2:44">
      <c r="B79" s="1653" t="str">
        <f>IF('Historical DATA'!B65="","",'Historical DATA'!B65)</f>
        <v/>
      </c>
      <c r="D79" s="1437" t="str">
        <f>IF('Historical DATA'!AO65="","",'Historical DATA'!AO65)</f>
        <v/>
      </c>
      <c r="E79" s="1431" t="str">
        <f>IF('Historical DATA'!AP65="","",'Historical DATA'!AP65)</f>
        <v/>
      </c>
      <c r="F79" s="1433" t="str">
        <f>IF('Historical DATA'!AQ65="","",'Historical DATA'!AQ65)</f>
        <v/>
      </c>
      <c r="H79" s="1447" t="str">
        <f>IF('Historical DATA'!AR65="","",'Historical DATA'!AR65)</f>
        <v/>
      </c>
      <c r="I79" s="1431" t="str">
        <f>IF('Historical DATA'!AS65="","",'Historical DATA'!AS65)</f>
        <v/>
      </c>
      <c r="J79" s="1431" t="str">
        <f>IF('Historical DATA'!AT65="","",'Historical DATA'!AT65)</f>
        <v/>
      </c>
      <c r="K79" s="1431" t="str">
        <f>IF('Historical DATA'!AU65="","",'Historical DATA'!AU65)</f>
        <v/>
      </c>
      <c r="L79" s="1450" t="str">
        <f>IF('Historical DATA'!AV65="","",'Historical DATA'!AV65)</f>
        <v/>
      </c>
      <c r="N79" s="1445" t="str">
        <f>IF('Historical DATA'!AW65="","",'Historical DATA'!AW65)</f>
        <v/>
      </c>
      <c r="O79" s="1436" t="str">
        <f>IF('Historical DATA'!AX65="","",'Historical DATA'!AX65)</f>
        <v/>
      </c>
      <c r="P79" s="1435" t="str">
        <f>IF('Historical DATA'!AY65="","",'Historical DATA'!AY65)</f>
        <v/>
      </c>
      <c r="R79" s="1434" t="str">
        <f>IF('Historical DATA'!AZ65="","",'Historical DATA'!AZ65)</f>
        <v/>
      </c>
      <c r="S79" s="1436" t="str">
        <f>IF('Historical DATA'!BA65="","",'Historical DATA'!BA65)</f>
        <v/>
      </c>
      <c r="T79" s="1435" t="str">
        <f>IF('Historical DATA'!BB65="","",'Historical DATA'!BB65)</f>
        <v/>
      </c>
      <c r="V79" s="1434" t="str">
        <f>IF('Historical DATA'!BC65="","",'Historical DATA'!BC65)</f>
        <v/>
      </c>
      <c r="W79" s="1436" t="str">
        <f>IF('Historical DATA'!BD65="","",'Historical DATA'!BD65)</f>
        <v/>
      </c>
      <c r="X79" s="1436" t="str">
        <f>IF('Historical DATA'!BE65="","",'Historical DATA'!BE65)</f>
        <v/>
      </c>
      <c r="Y79" s="1435" t="str">
        <f>IF('Historical DATA'!BF65="","",'Historical DATA'!BF65)</f>
        <v/>
      </c>
      <c r="Z79" s="1435" t="str">
        <f>IF('Historical DATA'!BG65="","",'Historical DATA'!BG65)</f>
        <v/>
      </c>
      <c r="AB79" s="1434" t="str">
        <f>IF('Historical DATA'!BH65="","",'Historical DATA'!BH65)</f>
        <v/>
      </c>
      <c r="AC79" s="1436" t="str">
        <f>IF('Historical DATA'!BI65="","",'Historical DATA'!BI65)</f>
        <v/>
      </c>
      <c r="AD79" s="1436" t="str">
        <f>IF('Historical DATA'!BJ65="","",'Historical DATA'!BJ65)</f>
        <v/>
      </c>
      <c r="AE79" s="1435" t="str">
        <f>IF('Historical DATA'!BK65="","",'Historical DATA'!BK65)</f>
        <v/>
      </c>
      <c r="AF79" s="1435" t="str">
        <f>IF('Historical DATA'!BL65="","",'Historical DATA'!BL65)</f>
        <v/>
      </c>
      <c r="AG79" s="1435" t="str">
        <f>IF('Historical DATA'!BM65="","",'Historical DATA'!BM65)</f>
        <v/>
      </c>
      <c r="AH79" s="1435" t="str">
        <f>IF('Historical DATA'!BN65="","",'Historical DATA'!BN65)</f>
        <v/>
      </c>
      <c r="AI79" s="1435" t="str">
        <f>IF('Historical DATA'!BO65="","",'Historical DATA'!BO65)</f>
        <v/>
      </c>
      <c r="AK79" s="1437" t="str">
        <f>IF('Historical DATA'!BP65="","",'Historical DATA'!BP65)</f>
        <v/>
      </c>
      <c r="AL79" s="1431" t="str">
        <f>IF('Historical DATA'!BQ65="","",'Historical DATA'!BQ65)</f>
        <v/>
      </c>
      <c r="AM79" s="1433" t="str">
        <f>IF('Historical DATA'!BR65="","",'Historical DATA'!BR65)</f>
        <v/>
      </c>
      <c r="AO79" s="1448" t="str">
        <f>IF('Historical DATA'!BS65="","",'Historical DATA'!BS65)</f>
        <v/>
      </c>
      <c r="AP79" s="1438" t="str">
        <f>IF('Historical DATA'!BT65="","",'Historical DATA'!BT65)</f>
        <v/>
      </c>
      <c r="AQ79" s="1438" t="str">
        <f>IF('Historical DATA'!BU65="","",'Historical DATA'!BU65)</f>
        <v/>
      </c>
      <c r="AR79" s="1439" t="str">
        <f>IF('Historical DATA'!BV65="","",'Historical DATA'!BV65)</f>
        <v/>
      </c>
    </row>
    <row r="80" spans="2:44">
      <c r="B80" s="1653" t="str">
        <f>IF('Historical DATA'!B66="","",'Historical DATA'!B66)</f>
        <v/>
      </c>
      <c r="D80" s="1437" t="str">
        <f>IF('Historical DATA'!AO66="","",'Historical DATA'!AO66)</f>
        <v/>
      </c>
      <c r="E80" s="1431" t="str">
        <f>IF('Historical DATA'!AP66="","",'Historical DATA'!AP66)</f>
        <v/>
      </c>
      <c r="F80" s="1433" t="str">
        <f>IF('Historical DATA'!AQ66="","",'Historical DATA'!AQ66)</f>
        <v/>
      </c>
      <c r="H80" s="1447" t="str">
        <f>IF('Historical DATA'!AR66="","",'Historical DATA'!AR66)</f>
        <v/>
      </c>
      <c r="I80" s="1431" t="str">
        <f>IF('Historical DATA'!AS66="","",'Historical DATA'!AS66)</f>
        <v/>
      </c>
      <c r="J80" s="1431" t="str">
        <f>IF('Historical DATA'!AT66="","",'Historical DATA'!AT66)</f>
        <v/>
      </c>
      <c r="K80" s="1431" t="str">
        <f>IF('Historical DATA'!AU66="","",'Historical DATA'!AU66)</f>
        <v/>
      </c>
      <c r="L80" s="1450" t="str">
        <f>IF('Historical DATA'!AV66="","",'Historical DATA'!AV66)</f>
        <v/>
      </c>
      <c r="N80" s="1445" t="str">
        <f>IF('Historical DATA'!AW66="","",'Historical DATA'!AW66)</f>
        <v/>
      </c>
      <c r="O80" s="1436" t="str">
        <f>IF('Historical DATA'!AX66="","",'Historical DATA'!AX66)</f>
        <v/>
      </c>
      <c r="P80" s="1435" t="str">
        <f>IF('Historical DATA'!AY66="","",'Historical DATA'!AY66)</f>
        <v/>
      </c>
      <c r="R80" s="1434" t="str">
        <f>IF('Historical DATA'!AZ66="","",'Historical DATA'!AZ66)</f>
        <v/>
      </c>
      <c r="S80" s="1436" t="str">
        <f>IF('Historical DATA'!BA66="","",'Historical DATA'!BA66)</f>
        <v/>
      </c>
      <c r="T80" s="1435" t="str">
        <f>IF('Historical DATA'!BB66="","",'Historical DATA'!BB66)</f>
        <v/>
      </c>
      <c r="V80" s="1434" t="str">
        <f>IF('Historical DATA'!BC66="","",'Historical DATA'!BC66)</f>
        <v/>
      </c>
      <c r="W80" s="1436" t="str">
        <f>IF('Historical DATA'!BD66="","",'Historical DATA'!BD66)</f>
        <v/>
      </c>
      <c r="X80" s="1436" t="str">
        <f>IF('Historical DATA'!BE66="","",'Historical DATA'!BE66)</f>
        <v/>
      </c>
      <c r="Y80" s="1435" t="str">
        <f>IF('Historical DATA'!BF66="","",'Historical DATA'!BF66)</f>
        <v/>
      </c>
      <c r="Z80" s="1435" t="str">
        <f>IF('Historical DATA'!BG66="","",'Historical DATA'!BG66)</f>
        <v/>
      </c>
      <c r="AB80" s="1434" t="str">
        <f>IF('Historical DATA'!BH66="","",'Historical DATA'!BH66)</f>
        <v/>
      </c>
      <c r="AC80" s="1436" t="str">
        <f>IF('Historical DATA'!BI66="","",'Historical DATA'!BI66)</f>
        <v/>
      </c>
      <c r="AD80" s="1436" t="str">
        <f>IF('Historical DATA'!BJ66="","",'Historical DATA'!BJ66)</f>
        <v/>
      </c>
      <c r="AE80" s="1435" t="str">
        <f>IF('Historical DATA'!BK66="","",'Historical DATA'!BK66)</f>
        <v/>
      </c>
      <c r="AF80" s="1435" t="str">
        <f>IF('Historical DATA'!BL66="","",'Historical DATA'!BL66)</f>
        <v/>
      </c>
      <c r="AG80" s="1435" t="str">
        <f>IF('Historical DATA'!BM66="","",'Historical DATA'!BM66)</f>
        <v/>
      </c>
      <c r="AH80" s="1435" t="str">
        <f>IF('Historical DATA'!BN66="","",'Historical DATA'!BN66)</f>
        <v/>
      </c>
      <c r="AI80" s="1435" t="str">
        <f>IF('Historical DATA'!BO66="","",'Historical DATA'!BO66)</f>
        <v/>
      </c>
      <c r="AK80" s="1437" t="str">
        <f>IF('Historical DATA'!BP66="","",'Historical DATA'!BP66)</f>
        <v/>
      </c>
      <c r="AL80" s="1431" t="str">
        <f>IF('Historical DATA'!BQ66="","",'Historical DATA'!BQ66)</f>
        <v/>
      </c>
      <c r="AM80" s="1433" t="str">
        <f>IF('Historical DATA'!BR66="","",'Historical DATA'!BR66)</f>
        <v/>
      </c>
      <c r="AO80" s="1448" t="str">
        <f>IF('Historical DATA'!BS66="","",'Historical DATA'!BS66)</f>
        <v/>
      </c>
      <c r="AP80" s="1438" t="str">
        <f>IF('Historical DATA'!BT66="","",'Historical DATA'!BT66)</f>
        <v/>
      </c>
      <c r="AQ80" s="1438" t="str">
        <f>IF('Historical DATA'!BU66="","",'Historical DATA'!BU66)</f>
        <v/>
      </c>
      <c r="AR80" s="1439" t="str">
        <f>IF('Historical DATA'!BV66="","",'Historical DATA'!BV66)</f>
        <v/>
      </c>
    </row>
    <row r="81" spans="2:44">
      <c r="B81" s="1653" t="str">
        <f>IF('Historical DATA'!B67="","",'Historical DATA'!B67)</f>
        <v/>
      </c>
      <c r="D81" s="1437" t="str">
        <f>IF('Historical DATA'!AO67="","",'Historical DATA'!AO67)</f>
        <v/>
      </c>
      <c r="E81" s="1431" t="str">
        <f>IF('Historical DATA'!AP67="","",'Historical DATA'!AP67)</f>
        <v/>
      </c>
      <c r="F81" s="1433" t="str">
        <f>IF('Historical DATA'!AQ67="","",'Historical DATA'!AQ67)</f>
        <v/>
      </c>
      <c r="H81" s="1447" t="str">
        <f>IF('Historical DATA'!AR67="","",'Historical DATA'!AR67)</f>
        <v/>
      </c>
      <c r="I81" s="1431" t="str">
        <f>IF('Historical DATA'!AS67="","",'Historical DATA'!AS67)</f>
        <v/>
      </c>
      <c r="J81" s="1431" t="str">
        <f>IF('Historical DATA'!AT67="","",'Historical DATA'!AT67)</f>
        <v/>
      </c>
      <c r="K81" s="1431" t="str">
        <f>IF('Historical DATA'!AU67="","",'Historical DATA'!AU67)</f>
        <v/>
      </c>
      <c r="L81" s="1450" t="str">
        <f>IF('Historical DATA'!AV67="","",'Historical DATA'!AV67)</f>
        <v/>
      </c>
      <c r="N81" s="1445" t="str">
        <f>IF('Historical DATA'!AW67="","",'Historical DATA'!AW67)</f>
        <v/>
      </c>
      <c r="O81" s="1436" t="str">
        <f>IF('Historical DATA'!AX67="","",'Historical DATA'!AX67)</f>
        <v/>
      </c>
      <c r="P81" s="1435" t="str">
        <f>IF('Historical DATA'!AY67="","",'Historical DATA'!AY67)</f>
        <v/>
      </c>
      <c r="R81" s="1434" t="str">
        <f>IF('Historical DATA'!AZ67="","",'Historical DATA'!AZ67)</f>
        <v/>
      </c>
      <c r="S81" s="1436" t="str">
        <f>IF('Historical DATA'!BA67="","",'Historical DATA'!BA67)</f>
        <v/>
      </c>
      <c r="T81" s="1435" t="str">
        <f>IF('Historical DATA'!BB67="","",'Historical DATA'!BB67)</f>
        <v/>
      </c>
      <c r="V81" s="1434" t="str">
        <f>IF('Historical DATA'!BC67="","",'Historical DATA'!BC67)</f>
        <v/>
      </c>
      <c r="W81" s="1436" t="str">
        <f>IF('Historical DATA'!BD67="","",'Historical DATA'!BD67)</f>
        <v/>
      </c>
      <c r="X81" s="1436" t="str">
        <f>IF('Historical DATA'!BE67="","",'Historical DATA'!BE67)</f>
        <v/>
      </c>
      <c r="Y81" s="1435" t="str">
        <f>IF('Historical DATA'!BF67="","",'Historical DATA'!BF67)</f>
        <v/>
      </c>
      <c r="Z81" s="1435" t="str">
        <f>IF('Historical DATA'!BG67="","",'Historical DATA'!BG67)</f>
        <v/>
      </c>
      <c r="AB81" s="1434" t="str">
        <f>IF('Historical DATA'!BH67="","",'Historical DATA'!BH67)</f>
        <v/>
      </c>
      <c r="AC81" s="1436" t="str">
        <f>IF('Historical DATA'!BI67="","",'Historical DATA'!BI67)</f>
        <v/>
      </c>
      <c r="AD81" s="1436" t="str">
        <f>IF('Historical DATA'!BJ67="","",'Historical DATA'!BJ67)</f>
        <v/>
      </c>
      <c r="AE81" s="1435" t="str">
        <f>IF('Historical DATA'!BK67="","",'Historical DATA'!BK67)</f>
        <v/>
      </c>
      <c r="AF81" s="1435" t="str">
        <f>IF('Historical DATA'!BL67="","",'Historical DATA'!BL67)</f>
        <v/>
      </c>
      <c r="AG81" s="1435" t="str">
        <f>IF('Historical DATA'!BM67="","",'Historical DATA'!BM67)</f>
        <v/>
      </c>
      <c r="AH81" s="1435" t="str">
        <f>IF('Historical DATA'!BN67="","",'Historical DATA'!BN67)</f>
        <v/>
      </c>
      <c r="AI81" s="1435" t="str">
        <f>IF('Historical DATA'!BO67="","",'Historical DATA'!BO67)</f>
        <v/>
      </c>
      <c r="AK81" s="1437" t="str">
        <f>IF('Historical DATA'!BP67="","",'Historical DATA'!BP67)</f>
        <v/>
      </c>
      <c r="AL81" s="1431" t="str">
        <f>IF('Historical DATA'!BQ67="","",'Historical DATA'!BQ67)</f>
        <v/>
      </c>
      <c r="AM81" s="1433" t="str">
        <f>IF('Historical DATA'!BR67="","",'Historical DATA'!BR67)</f>
        <v/>
      </c>
      <c r="AO81" s="1448" t="str">
        <f>IF('Historical DATA'!BS67="","",'Historical DATA'!BS67)</f>
        <v/>
      </c>
      <c r="AP81" s="1438" t="str">
        <f>IF('Historical DATA'!BT67="","",'Historical DATA'!BT67)</f>
        <v/>
      </c>
      <c r="AQ81" s="1438" t="str">
        <f>IF('Historical DATA'!BU67="","",'Historical DATA'!BU67)</f>
        <v/>
      </c>
      <c r="AR81" s="1439" t="str">
        <f>IF('Historical DATA'!BV67="","",'Historical DATA'!BV67)</f>
        <v/>
      </c>
    </row>
    <row r="82" spans="2:44">
      <c r="B82" s="1653" t="str">
        <f>IF('Historical DATA'!B68="","",'Historical DATA'!B68)</f>
        <v/>
      </c>
      <c r="D82" s="1437" t="str">
        <f>IF('Historical DATA'!AO68="","",'Historical DATA'!AO68)</f>
        <v/>
      </c>
      <c r="E82" s="1431" t="str">
        <f>IF('Historical DATA'!AP68="","",'Historical DATA'!AP68)</f>
        <v/>
      </c>
      <c r="F82" s="1433" t="str">
        <f>IF('Historical DATA'!AQ68="","",'Historical DATA'!AQ68)</f>
        <v/>
      </c>
      <c r="H82" s="1447" t="str">
        <f>IF('Historical DATA'!AR68="","",'Historical DATA'!AR68)</f>
        <v/>
      </c>
      <c r="I82" s="1431" t="str">
        <f>IF('Historical DATA'!AS68="","",'Historical DATA'!AS68)</f>
        <v/>
      </c>
      <c r="J82" s="1431" t="str">
        <f>IF('Historical DATA'!AT68="","",'Historical DATA'!AT68)</f>
        <v/>
      </c>
      <c r="K82" s="1431" t="str">
        <f>IF('Historical DATA'!AU68="","",'Historical DATA'!AU68)</f>
        <v/>
      </c>
      <c r="L82" s="1450" t="str">
        <f>IF('Historical DATA'!AV68="","",'Historical DATA'!AV68)</f>
        <v/>
      </c>
      <c r="N82" s="1445" t="str">
        <f>IF('Historical DATA'!AW68="","",'Historical DATA'!AW68)</f>
        <v/>
      </c>
      <c r="O82" s="1436" t="str">
        <f>IF('Historical DATA'!AX68="","",'Historical DATA'!AX68)</f>
        <v/>
      </c>
      <c r="P82" s="1435" t="str">
        <f>IF('Historical DATA'!AY68="","",'Historical DATA'!AY68)</f>
        <v/>
      </c>
      <c r="R82" s="1434" t="str">
        <f>IF('Historical DATA'!AZ68="","",'Historical DATA'!AZ68)</f>
        <v/>
      </c>
      <c r="S82" s="1436" t="str">
        <f>IF('Historical DATA'!BA68="","",'Historical DATA'!BA68)</f>
        <v/>
      </c>
      <c r="T82" s="1435" t="str">
        <f>IF('Historical DATA'!BB68="","",'Historical DATA'!BB68)</f>
        <v/>
      </c>
      <c r="V82" s="1434" t="str">
        <f>IF('Historical DATA'!BC68="","",'Historical DATA'!BC68)</f>
        <v/>
      </c>
      <c r="W82" s="1436" t="str">
        <f>IF('Historical DATA'!BD68="","",'Historical DATA'!BD68)</f>
        <v/>
      </c>
      <c r="X82" s="1436" t="str">
        <f>IF('Historical DATA'!BE68="","",'Historical DATA'!BE68)</f>
        <v/>
      </c>
      <c r="Y82" s="1435" t="str">
        <f>IF('Historical DATA'!BF68="","",'Historical DATA'!BF68)</f>
        <v/>
      </c>
      <c r="Z82" s="1435" t="str">
        <f>IF('Historical DATA'!BG68="","",'Historical DATA'!BG68)</f>
        <v/>
      </c>
      <c r="AB82" s="1434" t="str">
        <f>IF('Historical DATA'!BH68="","",'Historical DATA'!BH68)</f>
        <v/>
      </c>
      <c r="AC82" s="1436" t="str">
        <f>IF('Historical DATA'!BI68="","",'Historical DATA'!BI68)</f>
        <v/>
      </c>
      <c r="AD82" s="1436" t="str">
        <f>IF('Historical DATA'!BJ68="","",'Historical DATA'!BJ68)</f>
        <v/>
      </c>
      <c r="AE82" s="1435" t="str">
        <f>IF('Historical DATA'!BK68="","",'Historical DATA'!BK68)</f>
        <v/>
      </c>
      <c r="AF82" s="1435" t="str">
        <f>IF('Historical DATA'!BL68="","",'Historical DATA'!BL68)</f>
        <v/>
      </c>
      <c r="AG82" s="1435" t="str">
        <f>IF('Historical DATA'!BM68="","",'Historical DATA'!BM68)</f>
        <v/>
      </c>
      <c r="AH82" s="1435" t="str">
        <f>IF('Historical DATA'!BN68="","",'Historical DATA'!BN68)</f>
        <v/>
      </c>
      <c r="AI82" s="1435" t="str">
        <f>IF('Historical DATA'!BO68="","",'Historical DATA'!BO68)</f>
        <v/>
      </c>
      <c r="AK82" s="1437" t="str">
        <f>IF('Historical DATA'!BP68="","",'Historical DATA'!BP68)</f>
        <v/>
      </c>
      <c r="AL82" s="1431" t="str">
        <f>IF('Historical DATA'!BQ68="","",'Historical DATA'!BQ68)</f>
        <v/>
      </c>
      <c r="AM82" s="1433" t="str">
        <f>IF('Historical DATA'!BR68="","",'Historical DATA'!BR68)</f>
        <v/>
      </c>
      <c r="AO82" s="1448" t="str">
        <f>IF('Historical DATA'!BS68="","",'Historical DATA'!BS68)</f>
        <v/>
      </c>
      <c r="AP82" s="1438" t="str">
        <f>IF('Historical DATA'!BT68="","",'Historical DATA'!BT68)</f>
        <v/>
      </c>
      <c r="AQ82" s="1438" t="str">
        <f>IF('Historical DATA'!BU68="","",'Historical DATA'!BU68)</f>
        <v/>
      </c>
      <c r="AR82" s="1439" t="str">
        <f>IF('Historical DATA'!BV68="","",'Historical DATA'!BV68)</f>
        <v/>
      </c>
    </row>
    <row r="83" spans="2:44">
      <c r="B83" s="1653" t="str">
        <f>IF('Historical DATA'!B69="","",'Historical DATA'!B69)</f>
        <v/>
      </c>
      <c r="D83" s="1437" t="str">
        <f>IF('Historical DATA'!AO69="","",'Historical DATA'!AO69)</f>
        <v/>
      </c>
      <c r="E83" s="1431" t="str">
        <f>IF('Historical DATA'!AP69="","",'Historical DATA'!AP69)</f>
        <v/>
      </c>
      <c r="F83" s="1433" t="str">
        <f>IF('Historical DATA'!AQ69="","",'Historical DATA'!AQ69)</f>
        <v/>
      </c>
      <c r="H83" s="1447" t="str">
        <f>IF('Historical DATA'!AR69="","",'Historical DATA'!AR69)</f>
        <v/>
      </c>
      <c r="I83" s="1431" t="str">
        <f>IF('Historical DATA'!AS69="","",'Historical DATA'!AS69)</f>
        <v/>
      </c>
      <c r="J83" s="1431" t="str">
        <f>IF('Historical DATA'!AT69="","",'Historical DATA'!AT69)</f>
        <v/>
      </c>
      <c r="K83" s="1431" t="str">
        <f>IF('Historical DATA'!AU69="","",'Historical DATA'!AU69)</f>
        <v/>
      </c>
      <c r="L83" s="1450" t="str">
        <f>IF('Historical DATA'!AV69="","",'Historical DATA'!AV69)</f>
        <v/>
      </c>
      <c r="N83" s="1445" t="str">
        <f>IF('Historical DATA'!AW69="","",'Historical DATA'!AW69)</f>
        <v/>
      </c>
      <c r="O83" s="1436" t="str">
        <f>IF('Historical DATA'!AX69="","",'Historical DATA'!AX69)</f>
        <v/>
      </c>
      <c r="P83" s="1435" t="str">
        <f>IF('Historical DATA'!AY69="","",'Historical DATA'!AY69)</f>
        <v/>
      </c>
      <c r="R83" s="1434" t="str">
        <f>IF('Historical DATA'!AZ69="","",'Historical DATA'!AZ69)</f>
        <v/>
      </c>
      <c r="S83" s="1436" t="str">
        <f>IF('Historical DATA'!BA69="","",'Historical DATA'!BA69)</f>
        <v/>
      </c>
      <c r="T83" s="1435" t="str">
        <f>IF('Historical DATA'!BB69="","",'Historical DATA'!BB69)</f>
        <v/>
      </c>
      <c r="V83" s="1434" t="str">
        <f>IF('Historical DATA'!BC69="","",'Historical DATA'!BC69)</f>
        <v/>
      </c>
      <c r="W83" s="1436" t="str">
        <f>IF('Historical DATA'!BD69="","",'Historical DATA'!BD69)</f>
        <v/>
      </c>
      <c r="X83" s="1436" t="str">
        <f>IF('Historical DATA'!BE69="","",'Historical DATA'!BE69)</f>
        <v/>
      </c>
      <c r="Y83" s="1435" t="str">
        <f>IF('Historical DATA'!BF69="","",'Historical DATA'!BF69)</f>
        <v/>
      </c>
      <c r="Z83" s="1435" t="str">
        <f>IF('Historical DATA'!BG69="","",'Historical DATA'!BG69)</f>
        <v/>
      </c>
      <c r="AB83" s="1434" t="str">
        <f>IF('Historical DATA'!BH69="","",'Historical DATA'!BH69)</f>
        <v/>
      </c>
      <c r="AC83" s="1436" t="str">
        <f>IF('Historical DATA'!BI69="","",'Historical DATA'!BI69)</f>
        <v/>
      </c>
      <c r="AD83" s="1436" t="str">
        <f>IF('Historical DATA'!BJ69="","",'Historical DATA'!BJ69)</f>
        <v/>
      </c>
      <c r="AE83" s="1435" t="str">
        <f>IF('Historical DATA'!BK69="","",'Historical DATA'!BK69)</f>
        <v/>
      </c>
      <c r="AF83" s="1435" t="str">
        <f>IF('Historical DATA'!BL69="","",'Historical DATA'!BL69)</f>
        <v/>
      </c>
      <c r="AG83" s="1435" t="str">
        <f>IF('Historical DATA'!BM69="","",'Historical DATA'!BM69)</f>
        <v/>
      </c>
      <c r="AH83" s="1435" t="str">
        <f>IF('Historical DATA'!BN69="","",'Historical DATA'!BN69)</f>
        <v/>
      </c>
      <c r="AI83" s="1435" t="str">
        <f>IF('Historical DATA'!BO69="","",'Historical DATA'!BO69)</f>
        <v/>
      </c>
      <c r="AK83" s="1437" t="str">
        <f>IF('Historical DATA'!BP69="","",'Historical DATA'!BP69)</f>
        <v/>
      </c>
      <c r="AL83" s="1431" t="str">
        <f>IF('Historical DATA'!BQ69="","",'Historical DATA'!BQ69)</f>
        <v/>
      </c>
      <c r="AM83" s="1433" t="str">
        <f>IF('Historical DATA'!BR69="","",'Historical DATA'!BR69)</f>
        <v/>
      </c>
      <c r="AO83" s="1448" t="str">
        <f>IF('Historical DATA'!BS69="","",'Historical DATA'!BS69)</f>
        <v/>
      </c>
      <c r="AP83" s="1438" t="str">
        <f>IF('Historical DATA'!BT69="","",'Historical DATA'!BT69)</f>
        <v/>
      </c>
      <c r="AQ83" s="1438" t="str">
        <f>IF('Historical DATA'!BU69="","",'Historical DATA'!BU69)</f>
        <v/>
      </c>
      <c r="AR83" s="1439" t="str">
        <f>IF('Historical DATA'!BV69="","",'Historical DATA'!BV69)</f>
        <v/>
      </c>
    </row>
    <row r="84" spans="2:44">
      <c r="B84" s="1653" t="str">
        <f>IF('Historical DATA'!B70="","",'Historical DATA'!B70)</f>
        <v/>
      </c>
      <c r="D84" s="1437" t="str">
        <f>IF('Historical DATA'!AO70="","",'Historical DATA'!AO70)</f>
        <v/>
      </c>
      <c r="E84" s="1431" t="str">
        <f>IF('Historical DATA'!AP70="","",'Historical DATA'!AP70)</f>
        <v/>
      </c>
      <c r="F84" s="1433" t="str">
        <f>IF('Historical DATA'!AQ70="","",'Historical DATA'!AQ70)</f>
        <v/>
      </c>
      <c r="H84" s="1447" t="str">
        <f>IF('Historical DATA'!AR70="","",'Historical DATA'!AR70)</f>
        <v/>
      </c>
      <c r="I84" s="1431" t="str">
        <f>IF('Historical DATA'!AS70="","",'Historical DATA'!AS70)</f>
        <v/>
      </c>
      <c r="J84" s="1431" t="str">
        <f>IF('Historical DATA'!AT70="","",'Historical DATA'!AT70)</f>
        <v/>
      </c>
      <c r="K84" s="1431" t="str">
        <f>IF('Historical DATA'!AU70="","",'Historical DATA'!AU70)</f>
        <v/>
      </c>
      <c r="L84" s="1450" t="str">
        <f>IF('Historical DATA'!AV70="","",'Historical DATA'!AV70)</f>
        <v/>
      </c>
      <c r="N84" s="1445" t="str">
        <f>IF('Historical DATA'!AW70="","",'Historical DATA'!AW70)</f>
        <v/>
      </c>
      <c r="O84" s="1436" t="str">
        <f>IF('Historical DATA'!AX70="","",'Historical DATA'!AX70)</f>
        <v/>
      </c>
      <c r="P84" s="1435" t="str">
        <f>IF('Historical DATA'!AY70="","",'Historical DATA'!AY70)</f>
        <v/>
      </c>
      <c r="R84" s="1434" t="str">
        <f>IF('Historical DATA'!AZ70="","",'Historical DATA'!AZ70)</f>
        <v/>
      </c>
      <c r="S84" s="1436" t="str">
        <f>IF('Historical DATA'!BA70="","",'Historical DATA'!BA70)</f>
        <v/>
      </c>
      <c r="T84" s="1435" t="str">
        <f>IF('Historical DATA'!BB70="","",'Historical DATA'!BB70)</f>
        <v/>
      </c>
      <c r="V84" s="1434" t="str">
        <f>IF('Historical DATA'!BC70="","",'Historical DATA'!BC70)</f>
        <v/>
      </c>
      <c r="W84" s="1436" t="str">
        <f>IF('Historical DATA'!BD70="","",'Historical DATA'!BD70)</f>
        <v/>
      </c>
      <c r="X84" s="1436" t="str">
        <f>IF('Historical DATA'!BE70="","",'Historical DATA'!BE70)</f>
        <v/>
      </c>
      <c r="Y84" s="1435" t="str">
        <f>IF('Historical DATA'!BF70="","",'Historical DATA'!BF70)</f>
        <v/>
      </c>
      <c r="Z84" s="1435" t="str">
        <f>IF('Historical DATA'!BG70="","",'Historical DATA'!BG70)</f>
        <v/>
      </c>
      <c r="AB84" s="1434" t="str">
        <f>IF('Historical DATA'!BH70="","",'Historical DATA'!BH70)</f>
        <v/>
      </c>
      <c r="AC84" s="1436" t="str">
        <f>IF('Historical DATA'!BI70="","",'Historical DATA'!BI70)</f>
        <v/>
      </c>
      <c r="AD84" s="1436" t="str">
        <f>IF('Historical DATA'!BJ70="","",'Historical DATA'!BJ70)</f>
        <v/>
      </c>
      <c r="AE84" s="1435" t="str">
        <f>IF('Historical DATA'!BK70="","",'Historical DATA'!BK70)</f>
        <v/>
      </c>
      <c r="AF84" s="1435" t="str">
        <f>IF('Historical DATA'!BL70="","",'Historical DATA'!BL70)</f>
        <v/>
      </c>
      <c r="AG84" s="1435" t="str">
        <f>IF('Historical DATA'!BM70="","",'Historical DATA'!BM70)</f>
        <v/>
      </c>
      <c r="AH84" s="1435" t="str">
        <f>IF('Historical DATA'!BN70="","",'Historical DATA'!BN70)</f>
        <v/>
      </c>
      <c r="AI84" s="1435" t="str">
        <f>IF('Historical DATA'!BO70="","",'Historical DATA'!BO70)</f>
        <v/>
      </c>
      <c r="AK84" s="1437" t="str">
        <f>IF('Historical DATA'!BP70="","",'Historical DATA'!BP70)</f>
        <v/>
      </c>
      <c r="AL84" s="1431" t="str">
        <f>IF('Historical DATA'!BQ70="","",'Historical DATA'!BQ70)</f>
        <v/>
      </c>
      <c r="AM84" s="1433" t="str">
        <f>IF('Historical DATA'!BR70="","",'Historical DATA'!BR70)</f>
        <v/>
      </c>
      <c r="AO84" s="1448" t="str">
        <f>IF('Historical DATA'!BS70="","",'Historical DATA'!BS70)</f>
        <v/>
      </c>
      <c r="AP84" s="1438" t="str">
        <f>IF('Historical DATA'!BT70="","",'Historical DATA'!BT70)</f>
        <v/>
      </c>
      <c r="AQ84" s="1438" t="str">
        <f>IF('Historical DATA'!BU70="","",'Historical DATA'!BU70)</f>
        <v/>
      </c>
      <c r="AR84" s="1439" t="str">
        <f>IF('Historical DATA'!BV70="","",'Historical DATA'!BV70)</f>
        <v/>
      </c>
    </row>
    <row r="85" spans="2:44">
      <c r="B85" s="1653" t="str">
        <f>IF('Historical DATA'!B71="","",'Historical DATA'!B71)</f>
        <v/>
      </c>
      <c r="D85" s="1437" t="str">
        <f>IF('Historical DATA'!AO71="","",'Historical DATA'!AO71)</f>
        <v/>
      </c>
      <c r="E85" s="1431" t="str">
        <f>IF('Historical DATA'!AP71="","",'Historical DATA'!AP71)</f>
        <v/>
      </c>
      <c r="F85" s="1433" t="str">
        <f>IF('Historical DATA'!AQ71="","",'Historical DATA'!AQ71)</f>
        <v/>
      </c>
      <c r="H85" s="1447" t="str">
        <f>IF('Historical DATA'!AR71="","",'Historical DATA'!AR71)</f>
        <v/>
      </c>
      <c r="I85" s="1431" t="str">
        <f>IF('Historical DATA'!AS71="","",'Historical DATA'!AS71)</f>
        <v/>
      </c>
      <c r="J85" s="1431" t="str">
        <f>IF('Historical DATA'!AT71="","",'Historical DATA'!AT71)</f>
        <v/>
      </c>
      <c r="K85" s="1431" t="str">
        <f>IF('Historical DATA'!AU71="","",'Historical DATA'!AU71)</f>
        <v/>
      </c>
      <c r="L85" s="1450" t="str">
        <f>IF('Historical DATA'!AV71="","",'Historical DATA'!AV71)</f>
        <v/>
      </c>
      <c r="N85" s="1445" t="str">
        <f>IF('Historical DATA'!AW71="","",'Historical DATA'!AW71)</f>
        <v/>
      </c>
      <c r="O85" s="1436" t="str">
        <f>IF('Historical DATA'!AX71="","",'Historical DATA'!AX71)</f>
        <v/>
      </c>
      <c r="P85" s="1435" t="str">
        <f>IF('Historical DATA'!AY71="","",'Historical DATA'!AY71)</f>
        <v/>
      </c>
      <c r="R85" s="1434" t="str">
        <f>IF('Historical DATA'!AZ71="","",'Historical DATA'!AZ71)</f>
        <v/>
      </c>
      <c r="S85" s="1436" t="str">
        <f>IF('Historical DATA'!BA71="","",'Historical DATA'!BA71)</f>
        <v/>
      </c>
      <c r="T85" s="1435" t="str">
        <f>IF('Historical DATA'!BB71="","",'Historical DATA'!BB71)</f>
        <v/>
      </c>
      <c r="V85" s="1434" t="str">
        <f>IF('Historical DATA'!BC71="","",'Historical DATA'!BC71)</f>
        <v/>
      </c>
      <c r="W85" s="1436" t="str">
        <f>IF('Historical DATA'!BD71="","",'Historical DATA'!BD71)</f>
        <v/>
      </c>
      <c r="X85" s="1436" t="str">
        <f>IF('Historical DATA'!BE71="","",'Historical DATA'!BE71)</f>
        <v/>
      </c>
      <c r="Y85" s="1435" t="str">
        <f>IF('Historical DATA'!BF71="","",'Historical DATA'!BF71)</f>
        <v/>
      </c>
      <c r="Z85" s="1435" t="str">
        <f>IF('Historical DATA'!BG71="","",'Historical DATA'!BG71)</f>
        <v/>
      </c>
      <c r="AB85" s="1434" t="str">
        <f>IF('Historical DATA'!BH71="","",'Historical DATA'!BH71)</f>
        <v/>
      </c>
      <c r="AC85" s="1436" t="str">
        <f>IF('Historical DATA'!BI71="","",'Historical DATA'!BI71)</f>
        <v/>
      </c>
      <c r="AD85" s="1436" t="str">
        <f>IF('Historical DATA'!BJ71="","",'Historical DATA'!BJ71)</f>
        <v/>
      </c>
      <c r="AE85" s="1435" t="str">
        <f>IF('Historical DATA'!BK71="","",'Historical DATA'!BK71)</f>
        <v/>
      </c>
      <c r="AF85" s="1435" t="str">
        <f>IF('Historical DATA'!BL71="","",'Historical DATA'!BL71)</f>
        <v/>
      </c>
      <c r="AG85" s="1435" t="str">
        <f>IF('Historical DATA'!BM71="","",'Historical DATA'!BM71)</f>
        <v/>
      </c>
      <c r="AH85" s="1435" t="str">
        <f>IF('Historical DATA'!BN71="","",'Historical DATA'!BN71)</f>
        <v/>
      </c>
      <c r="AI85" s="1435" t="str">
        <f>IF('Historical DATA'!BO71="","",'Historical DATA'!BO71)</f>
        <v/>
      </c>
      <c r="AK85" s="1437" t="str">
        <f>IF('Historical DATA'!BP71="","",'Historical DATA'!BP71)</f>
        <v/>
      </c>
      <c r="AL85" s="1431" t="str">
        <f>IF('Historical DATA'!BQ71="","",'Historical DATA'!BQ71)</f>
        <v/>
      </c>
      <c r="AM85" s="1433" t="str">
        <f>IF('Historical DATA'!BR71="","",'Historical DATA'!BR71)</f>
        <v/>
      </c>
      <c r="AO85" s="1448" t="str">
        <f>IF('Historical DATA'!BS71="","",'Historical DATA'!BS71)</f>
        <v/>
      </c>
      <c r="AP85" s="1438" t="str">
        <f>IF('Historical DATA'!BT71="","",'Historical DATA'!BT71)</f>
        <v/>
      </c>
      <c r="AQ85" s="1438" t="str">
        <f>IF('Historical DATA'!BU71="","",'Historical DATA'!BU71)</f>
        <v/>
      </c>
      <c r="AR85" s="1439" t="str">
        <f>IF('Historical DATA'!BV71="","",'Historical DATA'!BV71)</f>
        <v/>
      </c>
    </row>
    <row r="86" spans="2:44">
      <c r="B86" s="1653" t="str">
        <f>IF('Historical DATA'!B72="","",'Historical DATA'!B72)</f>
        <v/>
      </c>
      <c r="D86" s="1437" t="str">
        <f>IF('Historical DATA'!AO72="","",'Historical DATA'!AO72)</f>
        <v/>
      </c>
      <c r="E86" s="1431" t="str">
        <f>IF('Historical DATA'!AP72="","",'Historical DATA'!AP72)</f>
        <v/>
      </c>
      <c r="F86" s="1433" t="str">
        <f>IF('Historical DATA'!AQ72="","",'Historical DATA'!AQ72)</f>
        <v/>
      </c>
      <c r="H86" s="1447" t="str">
        <f>IF('Historical DATA'!AR72="","",'Historical DATA'!AR72)</f>
        <v/>
      </c>
      <c r="I86" s="1431" t="str">
        <f>IF('Historical DATA'!AS72="","",'Historical DATA'!AS72)</f>
        <v/>
      </c>
      <c r="J86" s="1431" t="str">
        <f>IF('Historical DATA'!AT72="","",'Historical DATA'!AT72)</f>
        <v/>
      </c>
      <c r="K86" s="1431" t="str">
        <f>IF('Historical DATA'!AU72="","",'Historical DATA'!AU72)</f>
        <v/>
      </c>
      <c r="L86" s="1450" t="str">
        <f>IF('Historical DATA'!AV72="","",'Historical DATA'!AV72)</f>
        <v/>
      </c>
      <c r="N86" s="1445" t="str">
        <f>IF('Historical DATA'!AW72="","",'Historical DATA'!AW72)</f>
        <v/>
      </c>
      <c r="O86" s="1436" t="str">
        <f>IF('Historical DATA'!AX72="","",'Historical DATA'!AX72)</f>
        <v/>
      </c>
      <c r="P86" s="1435" t="str">
        <f>IF('Historical DATA'!AY72="","",'Historical DATA'!AY72)</f>
        <v/>
      </c>
      <c r="R86" s="1434" t="str">
        <f>IF('Historical DATA'!AZ72="","",'Historical DATA'!AZ72)</f>
        <v/>
      </c>
      <c r="S86" s="1436" t="str">
        <f>IF('Historical DATA'!BA72="","",'Historical DATA'!BA72)</f>
        <v/>
      </c>
      <c r="T86" s="1435" t="str">
        <f>IF('Historical DATA'!BB72="","",'Historical DATA'!BB72)</f>
        <v/>
      </c>
      <c r="V86" s="1434" t="str">
        <f>IF('Historical DATA'!BC72="","",'Historical DATA'!BC72)</f>
        <v/>
      </c>
      <c r="W86" s="1436" t="str">
        <f>IF('Historical DATA'!BD72="","",'Historical DATA'!BD72)</f>
        <v/>
      </c>
      <c r="X86" s="1436" t="str">
        <f>IF('Historical DATA'!BE72="","",'Historical DATA'!BE72)</f>
        <v/>
      </c>
      <c r="Y86" s="1435" t="str">
        <f>IF('Historical DATA'!BF72="","",'Historical DATA'!BF72)</f>
        <v/>
      </c>
      <c r="Z86" s="1435" t="str">
        <f>IF('Historical DATA'!BG72="","",'Historical DATA'!BG72)</f>
        <v/>
      </c>
      <c r="AB86" s="1434" t="str">
        <f>IF('Historical DATA'!BH72="","",'Historical DATA'!BH72)</f>
        <v/>
      </c>
      <c r="AC86" s="1436" t="str">
        <f>IF('Historical DATA'!BI72="","",'Historical DATA'!BI72)</f>
        <v/>
      </c>
      <c r="AD86" s="1436" t="str">
        <f>IF('Historical DATA'!BJ72="","",'Historical DATA'!BJ72)</f>
        <v/>
      </c>
      <c r="AE86" s="1435" t="str">
        <f>IF('Historical DATA'!BK72="","",'Historical DATA'!BK72)</f>
        <v/>
      </c>
      <c r="AF86" s="1435" t="str">
        <f>IF('Historical DATA'!BL72="","",'Historical DATA'!BL72)</f>
        <v/>
      </c>
      <c r="AG86" s="1435" t="str">
        <f>IF('Historical DATA'!BM72="","",'Historical DATA'!BM72)</f>
        <v/>
      </c>
      <c r="AH86" s="1435" t="str">
        <f>IF('Historical DATA'!BN72="","",'Historical DATA'!BN72)</f>
        <v/>
      </c>
      <c r="AI86" s="1435" t="str">
        <f>IF('Historical DATA'!BO72="","",'Historical DATA'!BO72)</f>
        <v/>
      </c>
      <c r="AK86" s="1437" t="str">
        <f>IF('Historical DATA'!BP72="","",'Historical DATA'!BP72)</f>
        <v/>
      </c>
      <c r="AL86" s="1431" t="str">
        <f>IF('Historical DATA'!BQ72="","",'Historical DATA'!BQ72)</f>
        <v/>
      </c>
      <c r="AM86" s="1433" t="str">
        <f>IF('Historical DATA'!BR72="","",'Historical DATA'!BR72)</f>
        <v/>
      </c>
      <c r="AO86" s="1448" t="str">
        <f>IF('Historical DATA'!BS72="","",'Historical DATA'!BS72)</f>
        <v/>
      </c>
      <c r="AP86" s="1438" t="str">
        <f>IF('Historical DATA'!BT72="","",'Historical DATA'!BT72)</f>
        <v/>
      </c>
      <c r="AQ86" s="1438" t="str">
        <f>IF('Historical DATA'!BU72="","",'Historical DATA'!BU72)</f>
        <v/>
      </c>
      <c r="AR86" s="1439" t="str">
        <f>IF('Historical DATA'!BV72="","",'Historical DATA'!BV72)</f>
        <v/>
      </c>
    </row>
    <row r="87" spans="2:44">
      <c r="B87" s="1653" t="str">
        <f>IF('Historical DATA'!B73="","",'Historical DATA'!B73)</f>
        <v/>
      </c>
      <c r="D87" s="1437" t="str">
        <f>IF('Historical DATA'!AO73="","",'Historical DATA'!AO73)</f>
        <v/>
      </c>
      <c r="E87" s="1431" t="str">
        <f>IF('Historical DATA'!AP73="","",'Historical DATA'!AP73)</f>
        <v/>
      </c>
      <c r="F87" s="1433" t="str">
        <f>IF('Historical DATA'!AQ73="","",'Historical DATA'!AQ73)</f>
        <v/>
      </c>
      <c r="H87" s="1447" t="str">
        <f>IF('Historical DATA'!AR73="","",'Historical DATA'!AR73)</f>
        <v/>
      </c>
      <c r="I87" s="1431" t="str">
        <f>IF('Historical DATA'!AS73="","",'Historical DATA'!AS73)</f>
        <v/>
      </c>
      <c r="J87" s="1431" t="str">
        <f>IF('Historical DATA'!AT73="","",'Historical DATA'!AT73)</f>
        <v/>
      </c>
      <c r="K87" s="1431" t="str">
        <f>IF('Historical DATA'!AU73="","",'Historical DATA'!AU73)</f>
        <v/>
      </c>
      <c r="L87" s="1450" t="str">
        <f>IF('Historical DATA'!AV73="","",'Historical DATA'!AV73)</f>
        <v/>
      </c>
      <c r="N87" s="1445" t="str">
        <f>IF('Historical DATA'!AW73="","",'Historical DATA'!AW73)</f>
        <v/>
      </c>
      <c r="O87" s="1436" t="str">
        <f>IF('Historical DATA'!AX73="","",'Historical DATA'!AX73)</f>
        <v/>
      </c>
      <c r="P87" s="1435" t="str">
        <f>IF('Historical DATA'!AY73="","",'Historical DATA'!AY73)</f>
        <v/>
      </c>
      <c r="R87" s="1434" t="str">
        <f>IF('Historical DATA'!AZ73="","",'Historical DATA'!AZ73)</f>
        <v/>
      </c>
      <c r="S87" s="1436" t="str">
        <f>IF('Historical DATA'!BA73="","",'Historical DATA'!BA73)</f>
        <v/>
      </c>
      <c r="T87" s="1435" t="str">
        <f>IF('Historical DATA'!BB73="","",'Historical DATA'!BB73)</f>
        <v/>
      </c>
      <c r="V87" s="1434" t="str">
        <f>IF('Historical DATA'!BC73="","",'Historical DATA'!BC73)</f>
        <v/>
      </c>
      <c r="W87" s="1436" t="str">
        <f>IF('Historical DATA'!BD73="","",'Historical DATA'!BD73)</f>
        <v/>
      </c>
      <c r="X87" s="1436" t="str">
        <f>IF('Historical DATA'!BE73="","",'Historical DATA'!BE73)</f>
        <v/>
      </c>
      <c r="Y87" s="1435" t="str">
        <f>IF('Historical DATA'!BF73="","",'Historical DATA'!BF73)</f>
        <v/>
      </c>
      <c r="Z87" s="1435" t="str">
        <f>IF('Historical DATA'!BG73="","",'Historical DATA'!BG73)</f>
        <v/>
      </c>
      <c r="AB87" s="1434" t="str">
        <f>IF('Historical DATA'!BH73="","",'Historical DATA'!BH73)</f>
        <v/>
      </c>
      <c r="AC87" s="1436" t="str">
        <f>IF('Historical DATA'!BI73="","",'Historical DATA'!BI73)</f>
        <v/>
      </c>
      <c r="AD87" s="1436" t="str">
        <f>IF('Historical DATA'!BJ73="","",'Historical DATA'!BJ73)</f>
        <v/>
      </c>
      <c r="AE87" s="1435" t="str">
        <f>IF('Historical DATA'!BK73="","",'Historical DATA'!BK73)</f>
        <v/>
      </c>
      <c r="AF87" s="1435" t="str">
        <f>IF('Historical DATA'!BL73="","",'Historical DATA'!BL73)</f>
        <v/>
      </c>
      <c r="AG87" s="1435" t="str">
        <f>IF('Historical DATA'!BM73="","",'Historical DATA'!BM73)</f>
        <v/>
      </c>
      <c r="AH87" s="1435" t="str">
        <f>IF('Historical DATA'!BN73="","",'Historical DATA'!BN73)</f>
        <v/>
      </c>
      <c r="AI87" s="1435" t="str">
        <f>IF('Historical DATA'!BO73="","",'Historical DATA'!BO73)</f>
        <v/>
      </c>
      <c r="AK87" s="1437" t="str">
        <f>IF('Historical DATA'!BP73="","",'Historical DATA'!BP73)</f>
        <v/>
      </c>
      <c r="AL87" s="1431" t="str">
        <f>IF('Historical DATA'!BQ73="","",'Historical DATA'!BQ73)</f>
        <v/>
      </c>
      <c r="AM87" s="1433" t="str">
        <f>IF('Historical DATA'!BR73="","",'Historical DATA'!BR73)</f>
        <v/>
      </c>
      <c r="AO87" s="1448" t="str">
        <f>IF('Historical DATA'!BS73="","",'Historical DATA'!BS73)</f>
        <v/>
      </c>
      <c r="AP87" s="1438" t="str">
        <f>IF('Historical DATA'!BT73="","",'Historical DATA'!BT73)</f>
        <v/>
      </c>
      <c r="AQ87" s="1438" t="str">
        <f>IF('Historical DATA'!BU73="","",'Historical DATA'!BU73)</f>
        <v/>
      </c>
      <c r="AR87" s="1439" t="str">
        <f>IF('Historical DATA'!BV73="","",'Historical DATA'!BV73)</f>
        <v/>
      </c>
    </row>
    <row r="88" spans="2:44">
      <c r="B88" s="1653" t="str">
        <f>IF('Historical DATA'!B74="","",'Historical DATA'!B74)</f>
        <v/>
      </c>
      <c r="D88" s="1437" t="str">
        <f>IF('Historical DATA'!AO74="","",'Historical DATA'!AO74)</f>
        <v/>
      </c>
      <c r="E88" s="1431" t="str">
        <f>IF('Historical DATA'!AP74="","",'Historical DATA'!AP74)</f>
        <v/>
      </c>
      <c r="F88" s="1433" t="str">
        <f>IF('Historical DATA'!AQ74="","",'Historical DATA'!AQ74)</f>
        <v/>
      </c>
      <c r="H88" s="1447" t="str">
        <f>IF('Historical DATA'!AR74="","",'Historical DATA'!AR74)</f>
        <v/>
      </c>
      <c r="I88" s="1431" t="str">
        <f>IF('Historical DATA'!AS74="","",'Historical DATA'!AS74)</f>
        <v/>
      </c>
      <c r="J88" s="1431" t="str">
        <f>IF('Historical DATA'!AT74="","",'Historical DATA'!AT74)</f>
        <v/>
      </c>
      <c r="K88" s="1431" t="str">
        <f>IF('Historical DATA'!AU74="","",'Historical DATA'!AU74)</f>
        <v/>
      </c>
      <c r="L88" s="1450" t="str">
        <f>IF('Historical DATA'!AV74="","",'Historical DATA'!AV74)</f>
        <v/>
      </c>
      <c r="N88" s="1445" t="str">
        <f>IF('Historical DATA'!AW74="","",'Historical DATA'!AW74)</f>
        <v/>
      </c>
      <c r="O88" s="1436" t="str">
        <f>IF('Historical DATA'!AX74="","",'Historical DATA'!AX74)</f>
        <v/>
      </c>
      <c r="P88" s="1435" t="str">
        <f>IF('Historical DATA'!AY74="","",'Historical DATA'!AY74)</f>
        <v/>
      </c>
      <c r="R88" s="1434" t="str">
        <f>IF('Historical DATA'!AZ74="","",'Historical DATA'!AZ74)</f>
        <v/>
      </c>
      <c r="S88" s="1436" t="str">
        <f>IF('Historical DATA'!BA74="","",'Historical DATA'!BA74)</f>
        <v/>
      </c>
      <c r="T88" s="1435" t="str">
        <f>IF('Historical DATA'!BB74="","",'Historical DATA'!BB74)</f>
        <v/>
      </c>
      <c r="V88" s="1434" t="str">
        <f>IF('Historical DATA'!BC74="","",'Historical DATA'!BC74)</f>
        <v/>
      </c>
      <c r="W88" s="1436" t="str">
        <f>IF('Historical DATA'!BD74="","",'Historical DATA'!BD74)</f>
        <v/>
      </c>
      <c r="X88" s="1436" t="str">
        <f>IF('Historical DATA'!BE74="","",'Historical DATA'!BE74)</f>
        <v/>
      </c>
      <c r="Y88" s="1435" t="str">
        <f>IF('Historical DATA'!BF74="","",'Historical DATA'!BF74)</f>
        <v/>
      </c>
      <c r="Z88" s="1435" t="str">
        <f>IF('Historical DATA'!BG74="","",'Historical DATA'!BG74)</f>
        <v/>
      </c>
      <c r="AB88" s="1434" t="str">
        <f>IF('Historical DATA'!BH74="","",'Historical DATA'!BH74)</f>
        <v/>
      </c>
      <c r="AC88" s="1436" t="str">
        <f>IF('Historical DATA'!BI74="","",'Historical DATA'!BI74)</f>
        <v/>
      </c>
      <c r="AD88" s="1436" t="str">
        <f>IF('Historical DATA'!BJ74="","",'Historical DATA'!BJ74)</f>
        <v/>
      </c>
      <c r="AE88" s="1435" t="str">
        <f>IF('Historical DATA'!BK74="","",'Historical DATA'!BK74)</f>
        <v/>
      </c>
      <c r="AF88" s="1435" t="str">
        <f>IF('Historical DATA'!BL74="","",'Historical DATA'!BL74)</f>
        <v/>
      </c>
      <c r="AG88" s="1435" t="str">
        <f>IF('Historical DATA'!BM74="","",'Historical DATA'!BM74)</f>
        <v/>
      </c>
      <c r="AH88" s="1435" t="str">
        <f>IF('Historical DATA'!BN74="","",'Historical DATA'!BN74)</f>
        <v/>
      </c>
      <c r="AI88" s="1435" t="str">
        <f>IF('Historical DATA'!BO74="","",'Historical DATA'!BO74)</f>
        <v/>
      </c>
      <c r="AK88" s="1437" t="str">
        <f>IF('Historical DATA'!BP74="","",'Historical DATA'!BP74)</f>
        <v/>
      </c>
      <c r="AL88" s="1431" t="str">
        <f>IF('Historical DATA'!BQ74="","",'Historical DATA'!BQ74)</f>
        <v/>
      </c>
      <c r="AM88" s="1433" t="str">
        <f>IF('Historical DATA'!BR74="","",'Historical DATA'!BR74)</f>
        <v/>
      </c>
      <c r="AO88" s="1448" t="str">
        <f>IF('Historical DATA'!BS74="","",'Historical DATA'!BS74)</f>
        <v/>
      </c>
      <c r="AP88" s="1438" t="str">
        <f>IF('Historical DATA'!BT74="","",'Historical DATA'!BT74)</f>
        <v/>
      </c>
      <c r="AQ88" s="1438" t="str">
        <f>IF('Historical DATA'!BU74="","",'Historical DATA'!BU74)</f>
        <v/>
      </c>
      <c r="AR88" s="1439" t="str">
        <f>IF('Historical DATA'!BV74="","",'Historical DATA'!BV74)</f>
        <v/>
      </c>
    </row>
    <row r="89" spans="2:44">
      <c r="B89" s="1653" t="str">
        <f>IF('Historical DATA'!B75="","",'Historical DATA'!B75)</f>
        <v/>
      </c>
      <c r="D89" s="1437" t="str">
        <f>IF('Historical DATA'!AO75="","",'Historical DATA'!AO75)</f>
        <v/>
      </c>
      <c r="E89" s="1431" t="str">
        <f>IF('Historical DATA'!AP75="","",'Historical DATA'!AP75)</f>
        <v/>
      </c>
      <c r="F89" s="1433" t="str">
        <f>IF('Historical DATA'!AQ75="","",'Historical DATA'!AQ75)</f>
        <v/>
      </c>
      <c r="H89" s="1447" t="str">
        <f>IF('Historical DATA'!AR75="","",'Historical DATA'!AR75)</f>
        <v/>
      </c>
      <c r="I89" s="1431" t="str">
        <f>IF('Historical DATA'!AS75="","",'Historical DATA'!AS75)</f>
        <v/>
      </c>
      <c r="J89" s="1431" t="str">
        <f>IF('Historical DATA'!AT75="","",'Historical DATA'!AT75)</f>
        <v/>
      </c>
      <c r="K89" s="1431" t="str">
        <f>IF('Historical DATA'!AU75="","",'Historical DATA'!AU75)</f>
        <v/>
      </c>
      <c r="L89" s="1450" t="str">
        <f>IF('Historical DATA'!AV75="","",'Historical DATA'!AV75)</f>
        <v/>
      </c>
      <c r="N89" s="1445" t="str">
        <f>IF('Historical DATA'!AW75="","",'Historical DATA'!AW75)</f>
        <v/>
      </c>
      <c r="O89" s="1436" t="str">
        <f>IF('Historical DATA'!AX75="","",'Historical DATA'!AX75)</f>
        <v/>
      </c>
      <c r="P89" s="1435" t="str">
        <f>IF('Historical DATA'!AY75="","",'Historical DATA'!AY75)</f>
        <v/>
      </c>
      <c r="R89" s="1434" t="str">
        <f>IF('Historical DATA'!AZ75="","",'Historical DATA'!AZ75)</f>
        <v/>
      </c>
      <c r="S89" s="1436" t="str">
        <f>IF('Historical DATA'!BA75="","",'Historical DATA'!BA75)</f>
        <v/>
      </c>
      <c r="T89" s="1435" t="str">
        <f>IF('Historical DATA'!BB75="","",'Historical DATA'!BB75)</f>
        <v/>
      </c>
      <c r="V89" s="1434" t="str">
        <f>IF('Historical DATA'!BC75="","",'Historical DATA'!BC75)</f>
        <v/>
      </c>
      <c r="W89" s="1436" t="str">
        <f>IF('Historical DATA'!BD75="","",'Historical DATA'!BD75)</f>
        <v/>
      </c>
      <c r="X89" s="1436" t="str">
        <f>IF('Historical DATA'!BE75="","",'Historical DATA'!BE75)</f>
        <v/>
      </c>
      <c r="Y89" s="1435" t="str">
        <f>IF('Historical DATA'!BF75="","",'Historical DATA'!BF75)</f>
        <v/>
      </c>
      <c r="Z89" s="1435" t="str">
        <f>IF('Historical DATA'!BG75="","",'Historical DATA'!BG75)</f>
        <v/>
      </c>
      <c r="AB89" s="1434" t="str">
        <f>IF('Historical DATA'!BH75="","",'Historical DATA'!BH75)</f>
        <v/>
      </c>
      <c r="AC89" s="1436" t="str">
        <f>IF('Historical DATA'!BI75="","",'Historical DATA'!BI75)</f>
        <v/>
      </c>
      <c r="AD89" s="1436" t="str">
        <f>IF('Historical DATA'!BJ75="","",'Historical DATA'!BJ75)</f>
        <v/>
      </c>
      <c r="AE89" s="1435" t="str">
        <f>IF('Historical DATA'!BK75="","",'Historical DATA'!BK75)</f>
        <v/>
      </c>
      <c r="AF89" s="1435" t="str">
        <f>IF('Historical DATA'!BL75="","",'Historical DATA'!BL75)</f>
        <v/>
      </c>
      <c r="AG89" s="1435" t="str">
        <f>IF('Historical DATA'!BM75="","",'Historical DATA'!BM75)</f>
        <v/>
      </c>
      <c r="AH89" s="1435" t="str">
        <f>IF('Historical DATA'!BN75="","",'Historical DATA'!BN75)</f>
        <v/>
      </c>
      <c r="AI89" s="1435" t="str">
        <f>IF('Historical DATA'!BO75="","",'Historical DATA'!BO75)</f>
        <v/>
      </c>
      <c r="AK89" s="1437" t="str">
        <f>IF('Historical DATA'!BP75="","",'Historical DATA'!BP75)</f>
        <v/>
      </c>
      <c r="AL89" s="1431" t="str">
        <f>IF('Historical DATA'!BQ75="","",'Historical DATA'!BQ75)</f>
        <v/>
      </c>
      <c r="AM89" s="1433" t="str">
        <f>IF('Historical DATA'!BR75="","",'Historical DATA'!BR75)</f>
        <v/>
      </c>
      <c r="AO89" s="1448" t="str">
        <f>IF('Historical DATA'!BS75="","",'Historical DATA'!BS75)</f>
        <v/>
      </c>
      <c r="AP89" s="1438" t="str">
        <f>IF('Historical DATA'!BT75="","",'Historical DATA'!BT75)</f>
        <v/>
      </c>
      <c r="AQ89" s="1438" t="str">
        <f>IF('Historical DATA'!BU75="","",'Historical DATA'!BU75)</f>
        <v/>
      </c>
      <c r="AR89" s="1439" t="str">
        <f>IF('Historical DATA'!BV75="","",'Historical DATA'!BV75)</f>
        <v/>
      </c>
    </row>
    <row r="90" spans="2:44">
      <c r="B90" s="1653" t="str">
        <f>IF('Historical DATA'!B76="","",'Historical DATA'!B76)</f>
        <v/>
      </c>
      <c r="D90" s="1437" t="str">
        <f>IF('Historical DATA'!AO76="","",'Historical DATA'!AO76)</f>
        <v/>
      </c>
      <c r="E90" s="1431" t="str">
        <f>IF('Historical DATA'!AP76="","",'Historical DATA'!AP76)</f>
        <v/>
      </c>
      <c r="F90" s="1433" t="str">
        <f>IF('Historical DATA'!AQ76="","",'Historical DATA'!AQ76)</f>
        <v/>
      </c>
      <c r="H90" s="1447" t="str">
        <f>IF('Historical DATA'!AR76="","",'Historical DATA'!AR76)</f>
        <v/>
      </c>
      <c r="I90" s="1431" t="str">
        <f>IF('Historical DATA'!AS76="","",'Historical DATA'!AS76)</f>
        <v/>
      </c>
      <c r="J90" s="1431" t="str">
        <f>IF('Historical DATA'!AT76="","",'Historical DATA'!AT76)</f>
        <v/>
      </c>
      <c r="K90" s="1431" t="str">
        <f>IF('Historical DATA'!AU76="","",'Historical DATA'!AU76)</f>
        <v/>
      </c>
      <c r="L90" s="1450" t="str">
        <f>IF('Historical DATA'!AV76="","",'Historical DATA'!AV76)</f>
        <v/>
      </c>
      <c r="N90" s="1445" t="str">
        <f>IF('Historical DATA'!AW76="","",'Historical DATA'!AW76)</f>
        <v/>
      </c>
      <c r="O90" s="1436" t="str">
        <f>IF('Historical DATA'!AX76="","",'Historical DATA'!AX76)</f>
        <v/>
      </c>
      <c r="P90" s="1435" t="str">
        <f>IF('Historical DATA'!AY76="","",'Historical DATA'!AY76)</f>
        <v/>
      </c>
      <c r="R90" s="1434" t="str">
        <f>IF('Historical DATA'!AZ76="","",'Historical DATA'!AZ76)</f>
        <v/>
      </c>
      <c r="S90" s="1436" t="str">
        <f>IF('Historical DATA'!BA76="","",'Historical DATA'!BA76)</f>
        <v/>
      </c>
      <c r="T90" s="1435" t="str">
        <f>IF('Historical DATA'!BB76="","",'Historical DATA'!BB76)</f>
        <v/>
      </c>
      <c r="V90" s="1434" t="str">
        <f>IF('Historical DATA'!BC76="","",'Historical DATA'!BC76)</f>
        <v/>
      </c>
      <c r="W90" s="1436" t="str">
        <f>IF('Historical DATA'!BD76="","",'Historical DATA'!BD76)</f>
        <v/>
      </c>
      <c r="X90" s="1436" t="str">
        <f>IF('Historical DATA'!BE76="","",'Historical DATA'!BE76)</f>
        <v/>
      </c>
      <c r="Y90" s="1435" t="str">
        <f>IF('Historical DATA'!BF76="","",'Historical DATA'!BF76)</f>
        <v/>
      </c>
      <c r="Z90" s="1435" t="str">
        <f>IF('Historical DATA'!BG76="","",'Historical DATA'!BG76)</f>
        <v/>
      </c>
      <c r="AB90" s="1434" t="str">
        <f>IF('Historical DATA'!BH76="","",'Historical DATA'!BH76)</f>
        <v/>
      </c>
      <c r="AC90" s="1436" t="str">
        <f>IF('Historical DATA'!BI76="","",'Historical DATA'!BI76)</f>
        <v/>
      </c>
      <c r="AD90" s="1436" t="str">
        <f>IF('Historical DATA'!BJ76="","",'Historical DATA'!BJ76)</f>
        <v/>
      </c>
      <c r="AE90" s="1435" t="str">
        <f>IF('Historical DATA'!BK76="","",'Historical DATA'!BK76)</f>
        <v/>
      </c>
      <c r="AF90" s="1435" t="str">
        <f>IF('Historical DATA'!BL76="","",'Historical DATA'!BL76)</f>
        <v/>
      </c>
      <c r="AG90" s="1435" t="str">
        <f>IF('Historical DATA'!BM76="","",'Historical DATA'!BM76)</f>
        <v/>
      </c>
      <c r="AH90" s="1435" t="str">
        <f>IF('Historical DATA'!BN76="","",'Historical DATA'!BN76)</f>
        <v/>
      </c>
      <c r="AI90" s="1435" t="str">
        <f>IF('Historical DATA'!BO76="","",'Historical DATA'!BO76)</f>
        <v/>
      </c>
      <c r="AK90" s="1437" t="str">
        <f>IF('Historical DATA'!BP76="","",'Historical DATA'!BP76)</f>
        <v/>
      </c>
      <c r="AL90" s="1431" t="str">
        <f>IF('Historical DATA'!BQ76="","",'Historical DATA'!BQ76)</f>
        <v/>
      </c>
      <c r="AM90" s="1433" t="str">
        <f>IF('Historical DATA'!BR76="","",'Historical DATA'!BR76)</f>
        <v/>
      </c>
      <c r="AO90" s="1448" t="str">
        <f>IF('Historical DATA'!BS76="","",'Historical DATA'!BS76)</f>
        <v/>
      </c>
      <c r="AP90" s="1438" t="str">
        <f>IF('Historical DATA'!BT76="","",'Historical DATA'!BT76)</f>
        <v/>
      </c>
      <c r="AQ90" s="1438" t="str">
        <f>IF('Historical DATA'!BU76="","",'Historical DATA'!BU76)</f>
        <v/>
      </c>
      <c r="AR90" s="1439" t="str">
        <f>IF('Historical DATA'!BV76="","",'Historical DATA'!BV76)</f>
        <v/>
      </c>
    </row>
    <row r="91" spans="2:44">
      <c r="B91" s="1653" t="str">
        <f>IF('Historical DATA'!B77="","",'Historical DATA'!B77)</f>
        <v/>
      </c>
      <c r="D91" s="1437" t="str">
        <f>IF('Historical DATA'!AO77="","",'Historical DATA'!AO77)</f>
        <v/>
      </c>
      <c r="E91" s="1431" t="str">
        <f>IF('Historical DATA'!AP77="","",'Historical DATA'!AP77)</f>
        <v/>
      </c>
      <c r="F91" s="1433" t="str">
        <f>IF('Historical DATA'!AQ77="","",'Historical DATA'!AQ77)</f>
        <v/>
      </c>
      <c r="H91" s="1447" t="str">
        <f>IF('Historical DATA'!AR77="","",'Historical DATA'!AR77)</f>
        <v/>
      </c>
      <c r="I91" s="1431" t="str">
        <f>IF('Historical DATA'!AS77="","",'Historical DATA'!AS77)</f>
        <v/>
      </c>
      <c r="J91" s="1431" t="str">
        <f>IF('Historical DATA'!AT77="","",'Historical DATA'!AT77)</f>
        <v/>
      </c>
      <c r="K91" s="1431" t="str">
        <f>IF('Historical DATA'!AU77="","",'Historical DATA'!AU77)</f>
        <v/>
      </c>
      <c r="L91" s="1450" t="str">
        <f>IF('Historical DATA'!AV77="","",'Historical DATA'!AV77)</f>
        <v/>
      </c>
      <c r="N91" s="1445" t="str">
        <f>IF('Historical DATA'!AW77="","",'Historical DATA'!AW77)</f>
        <v/>
      </c>
      <c r="O91" s="1436" t="str">
        <f>IF('Historical DATA'!AX77="","",'Historical DATA'!AX77)</f>
        <v/>
      </c>
      <c r="P91" s="1435" t="str">
        <f>IF('Historical DATA'!AY77="","",'Historical DATA'!AY77)</f>
        <v/>
      </c>
      <c r="R91" s="1434" t="str">
        <f>IF('Historical DATA'!AZ77="","",'Historical DATA'!AZ77)</f>
        <v/>
      </c>
      <c r="S91" s="1436" t="str">
        <f>IF('Historical DATA'!BA77="","",'Historical DATA'!BA77)</f>
        <v/>
      </c>
      <c r="T91" s="1435" t="str">
        <f>IF('Historical DATA'!BB77="","",'Historical DATA'!BB77)</f>
        <v/>
      </c>
      <c r="V91" s="1434" t="str">
        <f>IF('Historical DATA'!BC77="","",'Historical DATA'!BC77)</f>
        <v/>
      </c>
      <c r="W91" s="1436" t="str">
        <f>IF('Historical DATA'!BD77="","",'Historical DATA'!BD77)</f>
        <v/>
      </c>
      <c r="X91" s="1436" t="str">
        <f>IF('Historical DATA'!BE77="","",'Historical DATA'!BE77)</f>
        <v/>
      </c>
      <c r="Y91" s="1435" t="str">
        <f>IF('Historical DATA'!BF77="","",'Historical DATA'!BF77)</f>
        <v/>
      </c>
      <c r="Z91" s="1435" t="str">
        <f>IF('Historical DATA'!BG77="","",'Historical DATA'!BG77)</f>
        <v/>
      </c>
      <c r="AB91" s="1434" t="str">
        <f>IF('Historical DATA'!BH77="","",'Historical DATA'!BH77)</f>
        <v/>
      </c>
      <c r="AC91" s="1436" t="str">
        <f>IF('Historical DATA'!BI77="","",'Historical DATA'!BI77)</f>
        <v/>
      </c>
      <c r="AD91" s="1436" t="str">
        <f>IF('Historical DATA'!BJ77="","",'Historical DATA'!BJ77)</f>
        <v/>
      </c>
      <c r="AE91" s="1435" t="str">
        <f>IF('Historical DATA'!BK77="","",'Historical DATA'!BK77)</f>
        <v/>
      </c>
      <c r="AF91" s="1435" t="str">
        <f>IF('Historical DATA'!BL77="","",'Historical DATA'!BL77)</f>
        <v/>
      </c>
      <c r="AG91" s="1435" t="str">
        <f>IF('Historical DATA'!BM77="","",'Historical DATA'!BM77)</f>
        <v/>
      </c>
      <c r="AH91" s="1435" t="str">
        <f>IF('Historical DATA'!BN77="","",'Historical DATA'!BN77)</f>
        <v/>
      </c>
      <c r="AI91" s="1435" t="str">
        <f>IF('Historical DATA'!BO77="","",'Historical DATA'!BO77)</f>
        <v/>
      </c>
      <c r="AK91" s="1437" t="str">
        <f>IF('Historical DATA'!BP77="","",'Historical DATA'!BP77)</f>
        <v/>
      </c>
      <c r="AL91" s="1431" t="str">
        <f>IF('Historical DATA'!BQ77="","",'Historical DATA'!BQ77)</f>
        <v/>
      </c>
      <c r="AM91" s="1433" t="str">
        <f>IF('Historical DATA'!BR77="","",'Historical DATA'!BR77)</f>
        <v/>
      </c>
      <c r="AO91" s="1448" t="str">
        <f>IF('Historical DATA'!BS77="","",'Historical DATA'!BS77)</f>
        <v/>
      </c>
      <c r="AP91" s="1438" t="str">
        <f>IF('Historical DATA'!BT77="","",'Historical DATA'!BT77)</f>
        <v/>
      </c>
      <c r="AQ91" s="1438" t="str">
        <f>IF('Historical DATA'!BU77="","",'Historical DATA'!BU77)</f>
        <v/>
      </c>
      <c r="AR91" s="1439" t="str">
        <f>IF('Historical DATA'!BV77="","",'Historical DATA'!BV77)</f>
        <v/>
      </c>
    </row>
    <row r="92" spans="2:44">
      <c r="B92" s="1653" t="str">
        <f>IF('Historical DATA'!B78="","",'Historical DATA'!B78)</f>
        <v/>
      </c>
      <c r="D92" s="1437" t="str">
        <f>IF('Historical DATA'!AO78="","",'Historical DATA'!AO78)</f>
        <v/>
      </c>
      <c r="E92" s="1431" t="str">
        <f>IF('Historical DATA'!AP78="","",'Historical DATA'!AP78)</f>
        <v/>
      </c>
      <c r="F92" s="1433" t="str">
        <f>IF('Historical DATA'!AQ78="","",'Historical DATA'!AQ78)</f>
        <v/>
      </c>
      <c r="H92" s="1447" t="str">
        <f>IF('Historical DATA'!AR78="","",'Historical DATA'!AR78)</f>
        <v/>
      </c>
      <c r="I92" s="1431" t="str">
        <f>IF('Historical DATA'!AS78="","",'Historical DATA'!AS78)</f>
        <v/>
      </c>
      <c r="J92" s="1431" t="str">
        <f>IF('Historical DATA'!AT78="","",'Historical DATA'!AT78)</f>
        <v/>
      </c>
      <c r="K92" s="1431" t="str">
        <f>IF('Historical DATA'!AU78="","",'Historical DATA'!AU78)</f>
        <v/>
      </c>
      <c r="L92" s="1450" t="str">
        <f>IF('Historical DATA'!AV78="","",'Historical DATA'!AV78)</f>
        <v/>
      </c>
      <c r="N92" s="1445" t="str">
        <f>IF('Historical DATA'!AW78="","",'Historical DATA'!AW78)</f>
        <v/>
      </c>
      <c r="O92" s="1436" t="str">
        <f>IF('Historical DATA'!AX78="","",'Historical DATA'!AX78)</f>
        <v/>
      </c>
      <c r="P92" s="1435" t="str">
        <f>IF('Historical DATA'!AY78="","",'Historical DATA'!AY78)</f>
        <v/>
      </c>
      <c r="R92" s="1434" t="str">
        <f>IF('Historical DATA'!AZ78="","",'Historical DATA'!AZ78)</f>
        <v/>
      </c>
      <c r="S92" s="1436" t="str">
        <f>IF('Historical DATA'!BA78="","",'Historical DATA'!BA78)</f>
        <v/>
      </c>
      <c r="T92" s="1435" t="str">
        <f>IF('Historical DATA'!BB78="","",'Historical DATA'!BB78)</f>
        <v/>
      </c>
      <c r="V92" s="1434" t="str">
        <f>IF('Historical DATA'!BC78="","",'Historical DATA'!BC78)</f>
        <v/>
      </c>
      <c r="W92" s="1436" t="str">
        <f>IF('Historical DATA'!BD78="","",'Historical DATA'!BD78)</f>
        <v/>
      </c>
      <c r="X92" s="1436" t="str">
        <f>IF('Historical DATA'!BE78="","",'Historical DATA'!BE78)</f>
        <v/>
      </c>
      <c r="Y92" s="1435" t="str">
        <f>IF('Historical DATA'!BF78="","",'Historical DATA'!BF78)</f>
        <v/>
      </c>
      <c r="Z92" s="1435" t="str">
        <f>IF('Historical DATA'!BG78="","",'Historical DATA'!BG78)</f>
        <v/>
      </c>
      <c r="AB92" s="1434" t="str">
        <f>IF('Historical DATA'!BH78="","",'Historical DATA'!BH78)</f>
        <v/>
      </c>
      <c r="AC92" s="1436" t="str">
        <f>IF('Historical DATA'!BI78="","",'Historical DATA'!BI78)</f>
        <v/>
      </c>
      <c r="AD92" s="1436" t="str">
        <f>IF('Historical DATA'!BJ78="","",'Historical DATA'!BJ78)</f>
        <v/>
      </c>
      <c r="AE92" s="1435" t="str">
        <f>IF('Historical DATA'!BK78="","",'Historical DATA'!BK78)</f>
        <v/>
      </c>
      <c r="AF92" s="1435" t="str">
        <f>IF('Historical DATA'!BL78="","",'Historical DATA'!BL78)</f>
        <v/>
      </c>
      <c r="AG92" s="1435" t="str">
        <f>IF('Historical DATA'!BM78="","",'Historical DATA'!BM78)</f>
        <v/>
      </c>
      <c r="AH92" s="1435" t="str">
        <f>IF('Historical DATA'!BN78="","",'Historical DATA'!BN78)</f>
        <v/>
      </c>
      <c r="AI92" s="1435" t="str">
        <f>IF('Historical DATA'!BO78="","",'Historical DATA'!BO78)</f>
        <v/>
      </c>
      <c r="AK92" s="1437" t="str">
        <f>IF('Historical DATA'!BP78="","",'Historical DATA'!BP78)</f>
        <v/>
      </c>
      <c r="AL92" s="1431" t="str">
        <f>IF('Historical DATA'!BQ78="","",'Historical DATA'!BQ78)</f>
        <v/>
      </c>
      <c r="AM92" s="1433" t="str">
        <f>IF('Historical DATA'!BR78="","",'Historical DATA'!BR78)</f>
        <v/>
      </c>
      <c r="AO92" s="1448" t="str">
        <f>IF('Historical DATA'!BS78="","",'Historical DATA'!BS78)</f>
        <v/>
      </c>
      <c r="AP92" s="1438" t="str">
        <f>IF('Historical DATA'!BT78="","",'Historical DATA'!BT78)</f>
        <v/>
      </c>
      <c r="AQ92" s="1438" t="str">
        <f>IF('Historical DATA'!BU78="","",'Historical DATA'!BU78)</f>
        <v/>
      </c>
      <c r="AR92" s="1439" t="str">
        <f>IF('Historical DATA'!BV78="","",'Historical DATA'!BV78)</f>
        <v/>
      </c>
    </row>
    <row r="93" spans="2:44">
      <c r="B93" s="1653" t="str">
        <f>IF('Historical DATA'!B79="","",'Historical DATA'!B79)</f>
        <v/>
      </c>
      <c r="D93" s="1437" t="str">
        <f>IF('Historical DATA'!AO79="","",'Historical DATA'!AO79)</f>
        <v/>
      </c>
      <c r="E93" s="1431" t="str">
        <f>IF('Historical DATA'!AP79="","",'Historical DATA'!AP79)</f>
        <v/>
      </c>
      <c r="F93" s="1433" t="str">
        <f>IF('Historical DATA'!AQ79="","",'Historical DATA'!AQ79)</f>
        <v/>
      </c>
      <c r="H93" s="1447" t="str">
        <f>IF('Historical DATA'!AR79="","",'Historical DATA'!AR79)</f>
        <v/>
      </c>
      <c r="I93" s="1431" t="str">
        <f>IF('Historical DATA'!AS79="","",'Historical DATA'!AS79)</f>
        <v/>
      </c>
      <c r="J93" s="1431" t="str">
        <f>IF('Historical DATA'!AT79="","",'Historical DATA'!AT79)</f>
        <v/>
      </c>
      <c r="K93" s="1431" t="str">
        <f>IF('Historical DATA'!AU79="","",'Historical DATA'!AU79)</f>
        <v/>
      </c>
      <c r="L93" s="1450" t="str">
        <f>IF('Historical DATA'!AV79="","",'Historical DATA'!AV79)</f>
        <v/>
      </c>
      <c r="N93" s="1445" t="str">
        <f>IF('Historical DATA'!AW79="","",'Historical DATA'!AW79)</f>
        <v/>
      </c>
      <c r="O93" s="1436" t="str">
        <f>IF('Historical DATA'!AX79="","",'Historical DATA'!AX79)</f>
        <v/>
      </c>
      <c r="P93" s="1435" t="str">
        <f>IF('Historical DATA'!AY79="","",'Historical DATA'!AY79)</f>
        <v/>
      </c>
      <c r="R93" s="1434" t="str">
        <f>IF('Historical DATA'!AZ79="","",'Historical DATA'!AZ79)</f>
        <v/>
      </c>
      <c r="S93" s="1436" t="str">
        <f>IF('Historical DATA'!BA79="","",'Historical DATA'!BA79)</f>
        <v/>
      </c>
      <c r="T93" s="1435" t="str">
        <f>IF('Historical DATA'!BB79="","",'Historical DATA'!BB79)</f>
        <v/>
      </c>
      <c r="V93" s="1434" t="str">
        <f>IF('Historical DATA'!BC79="","",'Historical DATA'!BC79)</f>
        <v/>
      </c>
      <c r="W93" s="1436" t="str">
        <f>IF('Historical DATA'!BD79="","",'Historical DATA'!BD79)</f>
        <v/>
      </c>
      <c r="X93" s="1436" t="str">
        <f>IF('Historical DATA'!BE79="","",'Historical DATA'!BE79)</f>
        <v/>
      </c>
      <c r="Y93" s="1435" t="str">
        <f>IF('Historical DATA'!BF79="","",'Historical DATA'!BF79)</f>
        <v/>
      </c>
      <c r="Z93" s="1435" t="str">
        <f>IF('Historical DATA'!BG79="","",'Historical DATA'!BG79)</f>
        <v/>
      </c>
      <c r="AB93" s="1434" t="str">
        <f>IF('Historical DATA'!BH79="","",'Historical DATA'!BH79)</f>
        <v/>
      </c>
      <c r="AC93" s="1436" t="str">
        <f>IF('Historical DATA'!BI79="","",'Historical DATA'!BI79)</f>
        <v/>
      </c>
      <c r="AD93" s="1436" t="str">
        <f>IF('Historical DATA'!BJ79="","",'Historical DATA'!BJ79)</f>
        <v/>
      </c>
      <c r="AE93" s="1435" t="str">
        <f>IF('Historical DATA'!BK79="","",'Historical DATA'!BK79)</f>
        <v/>
      </c>
      <c r="AF93" s="1435" t="str">
        <f>IF('Historical DATA'!BL79="","",'Historical DATA'!BL79)</f>
        <v/>
      </c>
      <c r="AG93" s="1435" t="str">
        <f>IF('Historical DATA'!BM79="","",'Historical DATA'!BM79)</f>
        <v/>
      </c>
      <c r="AH93" s="1435" t="str">
        <f>IF('Historical DATA'!BN79="","",'Historical DATA'!BN79)</f>
        <v/>
      </c>
      <c r="AI93" s="1435" t="str">
        <f>IF('Historical DATA'!BO79="","",'Historical DATA'!BO79)</f>
        <v/>
      </c>
      <c r="AK93" s="1437" t="str">
        <f>IF('Historical DATA'!BP79="","",'Historical DATA'!BP79)</f>
        <v/>
      </c>
      <c r="AL93" s="1431" t="str">
        <f>IF('Historical DATA'!BQ79="","",'Historical DATA'!BQ79)</f>
        <v/>
      </c>
      <c r="AM93" s="1433" t="str">
        <f>IF('Historical DATA'!BR79="","",'Historical DATA'!BR79)</f>
        <v/>
      </c>
      <c r="AO93" s="1448" t="str">
        <f>IF('Historical DATA'!BS79="","",'Historical DATA'!BS79)</f>
        <v/>
      </c>
      <c r="AP93" s="1438" t="str">
        <f>IF('Historical DATA'!BT79="","",'Historical DATA'!BT79)</f>
        <v/>
      </c>
      <c r="AQ93" s="1438" t="str">
        <f>IF('Historical DATA'!BU79="","",'Historical DATA'!BU79)</f>
        <v/>
      </c>
      <c r="AR93" s="1439" t="str">
        <f>IF('Historical DATA'!BV79="","",'Historical DATA'!BV79)</f>
        <v/>
      </c>
    </row>
    <row r="94" spans="2:44">
      <c r="B94" s="1653" t="str">
        <f>IF('Historical DATA'!B80="","",'Historical DATA'!B80)</f>
        <v/>
      </c>
      <c r="D94" s="1437" t="str">
        <f>IF('Historical DATA'!AO80="","",'Historical DATA'!AO80)</f>
        <v/>
      </c>
      <c r="E94" s="1431" t="str">
        <f>IF('Historical DATA'!AP80="","",'Historical DATA'!AP80)</f>
        <v/>
      </c>
      <c r="F94" s="1433" t="str">
        <f>IF('Historical DATA'!AQ80="","",'Historical DATA'!AQ80)</f>
        <v/>
      </c>
      <c r="H94" s="1447" t="str">
        <f>IF('Historical DATA'!AR80="","",'Historical DATA'!AR80)</f>
        <v/>
      </c>
      <c r="I94" s="1431" t="str">
        <f>IF('Historical DATA'!AS80="","",'Historical DATA'!AS80)</f>
        <v/>
      </c>
      <c r="J94" s="1431" t="str">
        <f>IF('Historical DATA'!AT80="","",'Historical DATA'!AT80)</f>
        <v/>
      </c>
      <c r="K94" s="1431" t="str">
        <f>IF('Historical DATA'!AU80="","",'Historical DATA'!AU80)</f>
        <v/>
      </c>
      <c r="L94" s="1450" t="str">
        <f>IF('Historical DATA'!AV80="","",'Historical DATA'!AV80)</f>
        <v/>
      </c>
      <c r="N94" s="1445" t="str">
        <f>IF('Historical DATA'!AW80="","",'Historical DATA'!AW80)</f>
        <v/>
      </c>
      <c r="O94" s="1436" t="str">
        <f>IF('Historical DATA'!AX80="","",'Historical DATA'!AX80)</f>
        <v/>
      </c>
      <c r="P94" s="1435" t="str">
        <f>IF('Historical DATA'!AY80="","",'Historical DATA'!AY80)</f>
        <v/>
      </c>
      <c r="R94" s="1434" t="str">
        <f>IF('Historical DATA'!AZ80="","",'Historical DATA'!AZ80)</f>
        <v/>
      </c>
      <c r="S94" s="1436" t="str">
        <f>IF('Historical DATA'!BA80="","",'Historical DATA'!BA80)</f>
        <v/>
      </c>
      <c r="T94" s="1435" t="str">
        <f>IF('Historical DATA'!BB80="","",'Historical DATA'!BB80)</f>
        <v/>
      </c>
      <c r="V94" s="1434" t="str">
        <f>IF('Historical DATA'!BC80="","",'Historical DATA'!BC80)</f>
        <v/>
      </c>
      <c r="W94" s="1436" t="str">
        <f>IF('Historical DATA'!BD80="","",'Historical DATA'!BD80)</f>
        <v/>
      </c>
      <c r="X94" s="1436" t="str">
        <f>IF('Historical DATA'!BE80="","",'Historical DATA'!BE80)</f>
        <v/>
      </c>
      <c r="Y94" s="1435" t="str">
        <f>IF('Historical DATA'!BF80="","",'Historical DATA'!BF80)</f>
        <v/>
      </c>
      <c r="Z94" s="1435" t="str">
        <f>IF('Historical DATA'!BG80="","",'Historical DATA'!BG80)</f>
        <v/>
      </c>
      <c r="AB94" s="1434" t="str">
        <f>IF('Historical DATA'!BH80="","",'Historical DATA'!BH80)</f>
        <v/>
      </c>
      <c r="AC94" s="1436" t="str">
        <f>IF('Historical DATA'!BI80="","",'Historical DATA'!BI80)</f>
        <v/>
      </c>
      <c r="AD94" s="1436" t="str">
        <f>IF('Historical DATA'!BJ80="","",'Historical DATA'!BJ80)</f>
        <v/>
      </c>
      <c r="AE94" s="1435" t="str">
        <f>IF('Historical DATA'!BK80="","",'Historical DATA'!BK80)</f>
        <v/>
      </c>
      <c r="AF94" s="1435" t="str">
        <f>IF('Historical DATA'!BL80="","",'Historical DATA'!BL80)</f>
        <v/>
      </c>
      <c r="AG94" s="1435" t="str">
        <f>IF('Historical DATA'!BM80="","",'Historical DATA'!BM80)</f>
        <v/>
      </c>
      <c r="AH94" s="1435" t="str">
        <f>IF('Historical DATA'!BN80="","",'Historical DATA'!BN80)</f>
        <v/>
      </c>
      <c r="AI94" s="1435" t="str">
        <f>IF('Historical DATA'!BO80="","",'Historical DATA'!BO80)</f>
        <v/>
      </c>
      <c r="AK94" s="1437" t="str">
        <f>IF('Historical DATA'!BP80="","",'Historical DATA'!BP80)</f>
        <v/>
      </c>
      <c r="AL94" s="1431" t="str">
        <f>IF('Historical DATA'!BQ80="","",'Historical DATA'!BQ80)</f>
        <v/>
      </c>
      <c r="AM94" s="1433" t="str">
        <f>IF('Historical DATA'!BR80="","",'Historical DATA'!BR80)</f>
        <v/>
      </c>
      <c r="AO94" s="1448" t="str">
        <f>IF('Historical DATA'!BS80="","",'Historical DATA'!BS80)</f>
        <v/>
      </c>
      <c r="AP94" s="1438" t="str">
        <f>IF('Historical DATA'!BT80="","",'Historical DATA'!BT80)</f>
        <v/>
      </c>
      <c r="AQ94" s="1438" t="str">
        <f>IF('Historical DATA'!BU80="","",'Historical DATA'!BU80)</f>
        <v/>
      </c>
      <c r="AR94" s="1439" t="str">
        <f>IF('Historical DATA'!BV80="","",'Historical DATA'!BV80)</f>
        <v/>
      </c>
    </row>
    <row r="95" spans="2:44">
      <c r="B95" s="1653" t="str">
        <f>IF('Historical DATA'!B81="","",'Historical DATA'!B81)</f>
        <v/>
      </c>
      <c r="D95" s="1437" t="str">
        <f>IF('Historical DATA'!AO81="","",'Historical DATA'!AO81)</f>
        <v/>
      </c>
      <c r="E95" s="1431" t="str">
        <f>IF('Historical DATA'!AP81="","",'Historical DATA'!AP81)</f>
        <v/>
      </c>
      <c r="F95" s="1433" t="str">
        <f>IF('Historical DATA'!AQ81="","",'Historical DATA'!AQ81)</f>
        <v/>
      </c>
      <c r="H95" s="1447" t="str">
        <f>IF('Historical DATA'!AR81="","",'Historical DATA'!AR81)</f>
        <v/>
      </c>
      <c r="I95" s="1431" t="str">
        <f>IF('Historical DATA'!AS81="","",'Historical DATA'!AS81)</f>
        <v/>
      </c>
      <c r="J95" s="1431" t="str">
        <f>IF('Historical DATA'!AT81="","",'Historical DATA'!AT81)</f>
        <v/>
      </c>
      <c r="K95" s="1431" t="str">
        <f>IF('Historical DATA'!AU81="","",'Historical DATA'!AU81)</f>
        <v/>
      </c>
      <c r="L95" s="1450" t="str">
        <f>IF('Historical DATA'!AV81="","",'Historical DATA'!AV81)</f>
        <v/>
      </c>
      <c r="N95" s="1445" t="str">
        <f>IF('Historical DATA'!AW81="","",'Historical DATA'!AW81)</f>
        <v/>
      </c>
      <c r="O95" s="1436" t="str">
        <f>IF('Historical DATA'!AX81="","",'Historical DATA'!AX81)</f>
        <v/>
      </c>
      <c r="P95" s="1435" t="str">
        <f>IF('Historical DATA'!AY81="","",'Historical DATA'!AY81)</f>
        <v/>
      </c>
      <c r="R95" s="1434" t="str">
        <f>IF('Historical DATA'!AZ81="","",'Historical DATA'!AZ81)</f>
        <v/>
      </c>
      <c r="S95" s="1436" t="str">
        <f>IF('Historical DATA'!BA81="","",'Historical DATA'!BA81)</f>
        <v/>
      </c>
      <c r="T95" s="1435" t="str">
        <f>IF('Historical DATA'!BB81="","",'Historical DATA'!BB81)</f>
        <v/>
      </c>
      <c r="V95" s="1434" t="str">
        <f>IF('Historical DATA'!BC81="","",'Historical DATA'!BC81)</f>
        <v/>
      </c>
      <c r="W95" s="1436" t="str">
        <f>IF('Historical DATA'!BD81="","",'Historical DATA'!BD81)</f>
        <v/>
      </c>
      <c r="X95" s="1436" t="str">
        <f>IF('Historical DATA'!BE81="","",'Historical DATA'!BE81)</f>
        <v/>
      </c>
      <c r="Y95" s="1435" t="str">
        <f>IF('Historical DATA'!BF81="","",'Historical DATA'!BF81)</f>
        <v/>
      </c>
      <c r="Z95" s="1435" t="str">
        <f>IF('Historical DATA'!BG81="","",'Historical DATA'!BG81)</f>
        <v/>
      </c>
      <c r="AB95" s="1434" t="str">
        <f>IF('Historical DATA'!BH81="","",'Historical DATA'!BH81)</f>
        <v/>
      </c>
      <c r="AC95" s="1436" t="str">
        <f>IF('Historical DATA'!BI81="","",'Historical DATA'!BI81)</f>
        <v/>
      </c>
      <c r="AD95" s="1436" t="str">
        <f>IF('Historical DATA'!BJ81="","",'Historical DATA'!BJ81)</f>
        <v/>
      </c>
      <c r="AE95" s="1435" t="str">
        <f>IF('Historical DATA'!BK81="","",'Historical DATA'!BK81)</f>
        <v/>
      </c>
      <c r="AF95" s="1435" t="str">
        <f>IF('Historical DATA'!BL81="","",'Historical DATA'!BL81)</f>
        <v/>
      </c>
      <c r="AG95" s="1435" t="str">
        <f>IF('Historical DATA'!BM81="","",'Historical DATA'!BM81)</f>
        <v/>
      </c>
      <c r="AH95" s="1435" t="str">
        <f>IF('Historical DATA'!BN81="","",'Historical DATA'!BN81)</f>
        <v/>
      </c>
      <c r="AI95" s="1435" t="str">
        <f>IF('Historical DATA'!BO81="","",'Historical DATA'!BO81)</f>
        <v/>
      </c>
      <c r="AK95" s="1437" t="str">
        <f>IF('Historical DATA'!BP81="","",'Historical DATA'!BP81)</f>
        <v/>
      </c>
      <c r="AL95" s="1431" t="str">
        <f>IF('Historical DATA'!BQ81="","",'Historical DATA'!BQ81)</f>
        <v/>
      </c>
      <c r="AM95" s="1433" t="str">
        <f>IF('Historical DATA'!BR81="","",'Historical DATA'!BR81)</f>
        <v/>
      </c>
      <c r="AO95" s="1448" t="str">
        <f>IF('Historical DATA'!BS81="","",'Historical DATA'!BS81)</f>
        <v/>
      </c>
      <c r="AP95" s="1438" t="str">
        <f>IF('Historical DATA'!BT81="","",'Historical DATA'!BT81)</f>
        <v/>
      </c>
      <c r="AQ95" s="1438" t="str">
        <f>IF('Historical DATA'!BU81="","",'Historical DATA'!BU81)</f>
        <v/>
      </c>
      <c r="AR95" s="1439" t="str">
        <f>IF('Historical DATA'!BV81="","",'Historical DATA'!BV81)</f>
        <v/>
      </c>
    </row>
    <row r="96" spans="2:44">
      <c r="B96" s="1653" t="str">
        <f>IF('Historical DATA'!B82="","",'Historical DATA'!B82)</f>
        <v/>
      </c>
      <c r="D96" s="1437" t="str">
        <f>IF('Historical DATA'!AO82="","",'Historical DATA'!AO82)</f>
        <v/>
      </c>
      <c r="E96" s="1431" t="str">
        <f>IF('Historical DATA'!AP82="","",'Historical DATA'!AP82)</f>
        <v/>
      </c>
      <c r="F96" s="1433" t="str">
        <f>IF('Historical DATA'!AQ82="","",'Historical DATA'!AQ82)</f>
        <v/>
      </c>
      <c r="H96" s="1447" t="str">
        <f>IF('Historical DATA'!AR82="","",'Historical DATA'!AR82)</f>
        <v/>
      </c>
      <c r="I96" s="1431" t="str">
        <f>IF('Historical DATA'!AS82="","",'Historical DATA'!AS82)</f>
        <v/>
      </c>
      <c r="J96" s="1431" t="str">
        <f>IF('Historical DATA'!AT82="","",'Historical DATA'!AT82)</f>
        <v/>
      </c>
      <c r="K96" s="1431" t="str">
        <f>IF('Historical DATA'!AU82="","",'Historical DATA'!AU82)</f>
        <v/>
      </c>
      <c r="L96" s="1450" t="str">
        <f>IF('Historical DATA'!AV82="","",'Historical DATA'!AV82)</f>
        <v/>
      </c>
      <c r="N96" s="1445" t="str">
        <f>IF('Historical DATA'!AW82="","",'Historical DATA'!AW82)</f>
        <v/>
      </c>
      <c r="O96" s="1436" t="str">
        <f>IF('Historical DATA'!AX82="","",'Historical DATA'!AX82)</f>
        <v/>
      </c>
      <c r="P96" s="1435" t="str">
        <f>IF('Historical DATA'!AY82="","",'Historical DATA'!AY82)</f>
        <v/>
      </c>
      <c r="R96" s="1434" t="str">
        <f>IF('Historical DATA'!AZ82="","",'Historical DATA'!AZ82)</f>
        <v/>
      </c>
      <c r="S96" s="1436" t="str">
        <f>IF('Historical DATA'!BA82="","",'Historical DATA'!BA82)</f>
        <v/>
      </c>
      <c r="T96" s="1435" t="str">
        <f>IF('Historical DATA'!BB82="","",'Historical DATA'!BB82)</f>
        <v/>
      </c>
      <c r="V96" s="1434" t="str">
        <f>IF('Historical DATA'!BC82="","",'Historical DATA'!BC82)</f>
        <v/>
      </c>
      <c r="W96" s="1436" t="str">
        <f>IF('Historical DATA'!BD82="","",'Historical DATA'!BD82)</f>
        <v/>
      </c>
      <c r="X96" s="1436" t="str">
        <f>IF('Historical DATA'!BE82="","",'Historical DATA'!BE82)</f>
        <v/>
      </c>
      <c r="Y96" s="1435" t="str">
        <f>IF('Historical DATA'!BF82="","",'Historical DATA'!BF82)</f>
        <v/>
      </c>
      <c r="Z96" s="1435" t="str">
        <f>IF('Historical DATA'!BG82="","",'Historical DATA'!BG82)</f>
        <v/>
      </c>
      <c r="AB96" s="1434" t="str">
        <f>IF('Historical DATA'!BH82="","",'Historical DATA'!BH82)</f>
        <v/>
      </c>
      <c r="AC96" s="1436" t="str">
        <f>IF('Historical DATA'!BI82="","",'Historical DATA'!BI82)</f>
        <v/>
      </c>
      <c r="AD96" s="1436" t="str">
        <f>IF('Historical DATA'!BJ82="","",'Historical DATA'!BJ82)</f>
        <v/>
      </c>
      <c r="AE96" s="1435" t="str">
        <f>IF('Historical DATA'!BK82="","",'Historical DATA'!BK82)</f>
        <v/>
      </c>
      <c r="AF96" s="1435" t="str">
        <f>IF('Historical DATA'!BL82="","",'Historical DATA'!BL82)</f>
        <v/>
      </c>
      <c r="AG96" s="1435" t="str">
        <f>IF('Historical DATA'!BM82="","",'Historical DATA'!BM82)</f>
        <v/>
      </c>
      <c r="AH96" s="1435" t="str">
        <f>IF('Historical DATA'!BN82="","",'Historical DATA'!BN82)</f>
        <v/>
      </c>
      <c r="AI96" s="1435" t="str">
        <f>IF('Historical DATA'!BO82="","",'Historical DATA'!BO82)</f>
        <v/>
      </c>
      <c r="AK96" s="1437" t="str">
        <f>IF('Historical DATA'!BP82="","",'Historical DATA'!BP82)</f>
        <v/>
      </c>
      <c r="AL96" s="1431" t="str">
        <f>IF('Historical DATA'!BQ82="","",'Historical DATA'!BQ82)</f>
        <v/>
      </c>
      <c r="AM96" s="1433" t="str">
        <f>IF('Historical DATA'!BR82="","",'Historical DATA'!BR82)</f>
        <v/>
      </c>
      <c r="AO96" s="1448" t="str">
        <f>IF('Historical DATA'!BS82="","",'Historical DATA'!BS82)</f>
        <v/>
      </c>
      <c r="AP96" s="1438" t="str">
        <f>IF('Historical DATA'!BT82="","",'Historical DATA'!BT82)</f>
        <v/>
      </c>
      <c r="AQ96" s="1438" t="str">
        <f>IF('Historical DATA'!BU82="","",'Historical DATA'!BU82)</f>
        <v/>
      </c>
      <c r="AR96" s="1439" t="str">
        <f>IF('Historical DATA'!BV82="","",'Historical DATA'!BV82)</f>
        <v/>
      </c>
    </row>
    <row r="97" spans="2:44">
      <c r="B97" s="1653" t="str">
        <f>IF('Historical DATA'!B83="","",'Historical DATA'!B83)</f>
        <v/>
      </c>
      <c r="D97" s="1437" t="str">
        <f>IF('Historical DATA'!AO83="","",'Historical DATA'!AO83)</f>
        <v/>
      </c>
      <c r="E97" s="1431" t="str">
        <f>IF('Historical DATA'!AP83="","",'Historical DATA'!AP83)</f>
        <v/>
      </c>
      <c r="F97" s="1433" t="str">
        <f>IF('Historical DATA'!AQ83="","",'Historical DATA'!AQ83)</f>
        <v/>
      </c>
      <c r="H97" s="1447" t="str">
        <f>IF('Historical DATA'!AR83="","",'Historical DATA'!AR83)</f>
        <v/>
      </c>
      <c r="I97" s="1431" t="str">
        <f>IF('Historical DATA'!AS83="","",'Historical DATA'!AS83)</f>
        <v/>
      </c>
      <c r="J97" s="1431" t="str">
        <f>IF('Historical DATA'!AT83="","",'Historical DATA'!AT83)</f>
        <v/>
      </c>
      <c r="K97" s="1431" t="str">
        <f>IF('Historical DATA'!AU83="","",'Historical DATA'!AU83)</f>
        <v/>
      </c>
      <c r="L97" s="1450" t="str">
        <f>IF('Historical DATA'!AV83="","",'Historical DATA'!AV83)</f>
        <v/>
      </c>
      <c r="N97" s="1445" t="str">
        <f>IF('Historical DATA'!AW83="","",'Historical DATA'!AW83)</f>
        <v/>
      </c>
      <c r="O97" s="1436" t="str">
        <f>IF('Historical DATA'!AX83="","",'Historical DATA'!AX83)</f>
        <v/>
      </c>
      <c r="P97" s="1435" t="str">
        <f>IF('Historical DATA'!AY83="","",'Historical DATA'!AY83)</f>
        <v/>
      </c>
      <c r="R97" s="1434" t="str">
        <f>IF('Historical DATA'!AZ83="","",'Historical DATA'!AZ83)</f>
        <v/>
      </c>
      <c r="S97" s="1436" t="str">
        <f>IF('Historical DATA'!BA83="","",'Historical DATA'!BA83)</f>
        <v/>
      </c>
      <c r="T97" s="1435" t="str">
        <f>IF('Historical DATA'!BB83="","",'Historical DATA'!BB83)</f>
        <v/>
      </c>
      <c r="V97" s="1434" t="str">
        <f>IF('Historical DATA'!BC83="","",'Historical DATA'!BC83)</f>
        <v/>
      </c>
      <c r="W97" s="1436" t="str">
        <f>IF('Historical DATA'!BD83="","",'Historical DATA'!BD83)</f>
        <v/>
      </c>
      <c r="X97" s="1436" t="str">
        <f>IF('Historical DATA'!BE83="","",'Historical DATA'!BE83)</f>
        <v/>
      </c>
      <c r="Y97" s="1435" t="str">
        <f>IF('Historical DATA'!BF83="","",'Historical DATA'!BF83)</f>
        <v/>
      </c>
      <c r="Z97" s="1435" t="str">
        <f>IF('Historical DATA'!BG83="","",'Historical DATA'!BG83)</f>
        <v/>
      </c>
      <c r="AB97" s="1434" t="str">
        <f>IF('Historical DATA'!BH83="","",'Historical DATA'!BH83)</f>
        <v/>
      </c>
      <c r="AC97" s="1436" t="str">
        <f>IF('Historical DATA'!BI83="","",'Historical DATA'!BI83)</f>
        <v/>
      </c>
      <c r="AD97" s="1436" t="str">
        <f>IF('Historical DATA'!BJ83="","",'Historical DATA'!BJ83)</f>
        <v/>
      </c>
      <c r="AE97" s="1435" t="str">
        <f>IF('Historical DATA'!BK83="","",'Historical DATA'!BK83)</f>
        <v/>
      </c>
      <c r="AF97" s="1435" t="str">
        <f>IF('Historical DATA'!BL83="","",'Historical DATA'!BL83)</f>
        <v/>
      </c>
      <c r="AG97" s="1435" t="str">
        <f>IF('Historical DATA'!BM83="","",'Historical DATA'!BM83)</f>
        <v/>
      </c>
      <c r="AH97" s="1435" t="str">
        <f>IF('Historical DATA'!BN83="","",'Historical DATA'!BN83)</f>
        <v/>
      </c>
      <c r="AI97" s="1435" t="str">
        <f>IF('Historical DATA'!BO83="","",'Historical DATA'!BO83)</f>
        <v/>
      </c>
      <c r="AK97" s="1437" t="str">
        <f>IF('Historical DATA'!BP83="","",'Historical DATA'!BP83)</f>
        <v/>
      </c>
      <c r="AL97" s="1431" t="str">
        <f>IF('Historical DATA'!BQ83="","",'Historical DATA'!BQ83)</f>
        <v/>
      </c>
      <c r="AM97" s="1433" t="str">
        <f>IF('Historical DATA'!BR83="","",'Historical DATA'!BR83)</f>
        <v/>
      </c>
      <c r="AO97" s="1448" t="str">
        <f>IF('Historical DATA'!BS83="","",'Historical DATA'!BS83)</f>
        <v/>
      </c>
      <c r="AP97" s="1438" t="str">
        <f>IF('Historical DATA'!BT83="","",'Historical DATA'!BT83)</f>
        <v/>
      </c>
      <c r="AQ97" s="1438" t="str">
        <f>IF('Historical DATA'!BU83="","",'Historical DATA'!BU83)</f>
        <v/>
      </c>
      <c r="AR97" s="1439" t="str">
        <f>IF('Historical DATA'!BV83="","",'Historical DATA'!BV83)</f>
        <v/>
      </c>
    </row>
    <row r="98" spans="2:44">
      <c r="B98" s="1653" t="str">
        <f>IF('Historical DATA'!B84="","",'Historical DATA'!B84)</f>
        <v/>
      </c>
      <c r="D98" s="1437" t="str">
        <f>IF('Historical DATA'!AO84="","",'Historical DATA'!AO84)</f>
        <v/>
      </c>
      <c r="E98" s="1431" t="str">
        <f>IF('Historical DATA'!AP84="","",'Historical DATA'!AP84)</f>
        <v/>
      </c>
      <c r="F98" s="1433" t="str">
        <f>IF('Historical DATA'!AQ84="","",'Historical DATA'!AQ84)</f>
        <v/>
      </c>
      <c r="H98" s="1447" t="str">
        <f>IF('Historical DATA'!AR84="","",'Historical DATA'!AR84)</f>
        <v/>
      </c>
      <c r="I98" s="1431" t="str">
        <f>IF('Historical DATA'!AS84="","",'Historical DATA'!AS84)</f>
        <v/>
      </c>
      <c r="J98" s="1431" t="str">
        <f>IF('Historical DATA'!AT84="","",'Historical DATA'!AT84)</f>
        <v/>
      </c>
      <c r="K98" s="1431" t="str">
        <f>IF('Historical DATA'!AU84="","",'Historical DATA'!AU84)</f>
        <v/>
      </c>
      <c r="L98" s="1450" t="str">
        <f>IF('Historical DATA'!AV84="","",'Historical DATA'!AV84)</f>
        <v/>
      </c>
      <c r="N98" s="1445" t="str">
        <f>IF('Historical DATA'!AW84="","",'Historical DATA'!AW84)</f>
        <v/>
      </c>
      <c r="O98" s="1436" t="str">
        <f>IF('Historical DATA'!AX84="","",'Historical DATA'!AX84)</f>
        <v/>
      </c>
      <c r="P98" s="1435" t="str">
        <f>IF('Historical DATA'!AY84="","",'Historical DATA'!AY84)</f>
        <v/>
      </c>
      <c r="R98" s="1434" t="str">
        <f>IF('Historical DATA'!AZ84="","",'Historical DATA'!AZ84)</f>
        <v/>
      </c>
      <c r="S98" s="1436" t="str">
        <f>IF('Historical DATA'!BA84="","",'Historical DATA'!BA84)</f>
        <v/>
      </c>
      <c r="T98" s="1435" t="str">
        <f>IF('Historical DATA'!BB84="","",'Historical DATA'!BB84)</f>
        <v/>
      </c>
      <c r="V98" s="1434" t="str">
        <f>IF('Historical DATA'!BC84="","",'Historical DATA'!BC84)</f>
        <v/>
      </c>
      <c r="W98" s="1436" t="str">
        <f>IF('Historical DATA'!BD84="","",'Historical DATA'!BD84)</f>
        <v/>
      </c>
      <c r="X98" s="1436" t="str">
        <f>IF('Historical DATA'!BE84="","",'Historical DATA'!BE84)</f>
        <v/>
      </c>
      <c r="Y98" s="1435" t="str">
        <f>IF('Historical DATA'!BF84="","",'Historical DATA'!BF84)</f>
        <v/>
      </c>
      <c r="Z98" s="1435" t="str">
        <f>IF('Historical DATA'!BG84="","",'Historical DATA'!BG84)</f>
        <v/>
      </c>
      <c r="AB98" s="1434" t="str">
        <f>IF('Historical DATA'!BH84="","",'Historical DATA'!BH84)</f>
        <v/>
      </c>
      <c r="AC98" s="1436" t="str">
        <f>IF('Historical DATA'!BI84="","",'Historical DATA'!BI84)</f>
        <v/>
      </c>
      <c r="AD98" s="1436" t="str">
        <f>IF('Historical DATA'!BJ84="","",'Historical DATA'!BJ84)</f>
        <v/>
      </c>
      <c r="AE98" s="1435" t="str">
        <f>IF('Historical DATA'!BK84="","",'Historical DATA'!BK84)</f>
        <v/>
      </c>
      <c r="AF98" s="1435" t="str">
        <f>IF('Historical DATA'!BL84="","",'Historical DATA'!BL84)</f>
        <v/>
      </c>
      <c r="AG98" s="1435" t="str">
        <f>IF('Historical DATA'!BM84="","",'Historical DATA'!BM84)</f>
        <v/>
      </c>
      <c r="AH98" s="1435" t="str">
        <f>IF('Historical DATA'!BN84="","",'Historical DATA'!BN84)</f>
        <v/>
      </c>
      <c r="AI98" s="1435" t="str">
        <f>IF('Historical DATA'!BO84="","",'Historical DATA'!BO84)</f>
        <v/>
      </c>
      <c r="AK98" s="1437" t="str">
        <f>IF('Historical DATA'!BP84="","",'Historical DATA'!BP84)</f>
        <v/>
      </c>
      <c r="AL98" s="1431" t="str">
        <f>IF('Historical DATA'!BQ84="","",'Historical DATA'!BQ84)</f>
        <v/>
      </c>
      <c r="AM98" s="1433" t="str">
        <f>IF('Historical DATA'!BR84="","",'Historical DATA'!BR84)</f>
        <v/>
      </c>
      <c r="AO98" s="1448" t="str">
        <f>IF('Historical DATA'!BS84="","",'Historical DATA'!BS84)</f>
        <v/>
      </c>
      <c r="AP98" s="1438" t="str">
        <f>IF('Historical DATA'!BT84="","",'Historical DATA'!BT84)</f>
        <v/>
      </c>
      <c r="AQ98" s="1438" t="str">
        <f>IF('Historical DATA'!BU84="","",'Historical DATA'!BU84)</f>
        <v/>
      </c>
      <c r="AR98" s="1439" t="str">
        <f>IF('Historical DATA'!BV84="","",'Historical DATA'!BV84)</f>
        <v/>
      </c>
    </row>
    <row r="99" spans="2:44">
      <c r="B99" s="1653" t="str">
        <f>IF('Historical DATA'!B85="","",'Historical DATA'!B85)</f>
        <v/>
      </c>
      <c r="D99" s="1437" t="str">
        <f>IF('Historical DATA'!AO85="","",'Historical DATA'!AO85)</f>
        <v/>
      </c>
      <c r="E99" s="1431" t="str">
        <f>IF('Historical DATA'!AP85="","",'Historical DATA'!AP85)</f>
        <v/>
      </c>
      <c r="F99" s="1433" t="str">
        <f>IF('Historical DATA'!AQ85="","",'Historical DATA'!AQ85)</f>
        <v/>
      </c>
      <c r="H99" s="1447" t="str">
        <f>IF('Historical DATA'!AR85="","",'Historical DATA'!AR85)</f>
        <v/>
      </c>
      <c r="I99" s="1431" t="str">
        <f>IF('Historical DATA'!AS85="","",'Historical DATA'!AS85)</f>
        <v/>
      </c>
      <c r="J99" s="1431" t="str">
        <f>IF('Historical DATA'!AT85="","",'Historical DATA'!AT85)</f>
        <v/>
      </c>
      <c r="K99" s="1431" t="str">
        <f>IF('Historical DATA'!AU85="","",'Historical DATA'!AU85)</f>
        <v/>
      </c>
      <c r="L99" s="1450" t="str">
        <f>IF('Historical DATA'!AV85="","",'Historical DATA'!AV85)</f>
        <v/>
      </c>
      <c r="N99" s="1445" t="str">
        <f>IF('Historical DATA'!AW85="","",'Historical DATA'!AW85)</f>
        <v/>
      </c>
      <c r="O99" s="1436" t="str">
        <f>IF('Historical DATA'!AX85="","",'Historical DATA'!AX85)</f>
        <v/>
      </c>
      <c r="P99" s="1435" t="str">
        <f>IF('Historical DATA'!AY85="","",'Historical DATA'!AY85)</f>
        <v/>
      </c>
      <c r="R99" s="1434" t="str">
        <f>IF('Historical DATA'!AZ85="","",'Historical DATA'!AZ85)</f>
        <v/>
      </c>
      <c r="S99" s="1436" t="str">
        <f>IF('Historical DATA'!BA85="","",'Historical DATA'!BA85)</f>
        <v/>
      </c>
      <c r="T99" s="1435" t="str">
        <f>IF('Historical DATA'!BB85="","",'Historical DATA'!BB85)</f>
        <v/>
      </c>
      <c r="V99" s="1434" t="str">
        <f>IF('Historical DATA'!BC85="","",'Historical DATA'!BC85)</f>
        <v/>
      </c>
      <c r="W99" s="1436" t="str">
        <f>IF('Historical DATA'!BD85="","",'Historical DATA'!BD85)</f>
        <v/>
      </c>
      <c r="X99" s="1436" t="str">
        <f>IF('Historical DATA'!BE85="","",'Historical DATA'!BE85)</f>
        <v/>
      </c>
      <c r="Y99" s="1435" t="str">
        <f>IF('Historical DATA'!BF85="","",'Historical DATA'!BF85)</f>
        <v/>
      </c>
      <c r="Z99" s="1435" t="str">
        <f>IF('Historical DATA'!BG85="","",'Historical DATA'!BG85)</f>
        <v/>
      </c>
      <c r="AB99" s="1434" t="str">
        <f>IF('Historical DATA'!BH85="","",'Historical DATA'!BH85)</f>
        <v/>
      </c>
      <c r="AC99" s="1436" t="str">
        <f>IF('Historical DATA'!BI85="","",'Historical DATA'!BI85)</f>
        <v/>
      </c>
      <c r="AD99" s="1436" t="str">
        <f>IF('Historical DATA'!BJ85="","",'Historical DATA'!BJ85)</f>
        <v/>
      </c>
      <c r="AE99" s="1435" t="str">
        <f>IF('Historical DATA'!BK85="","",'Historical DATA'!BK85)</f>
        <v/>
      </c>
      <c r="AF99" s="1435" t="str">
        <f>IF('Historical DATA'!BL85="","",'Historical DATA'!BL85)</f>
        <v/>
      </c>
      <c r="AG99" s="1435" t="str">
        <f>IF('Historical DATA'!BM85="","",'Historical DATA'!BM85)</f>
        <v/>
      </c>
      <c r="AH99" s="1435" t="str">
        <f>IF('Historical DATA'!BN85="","",'Historical DATA'!BN85)</f>
        <v/>
      </c>
      <c r="AI99" s="1435" t="str">
        <f>IF('Historical DATA'!BO85="","",'Historical DATA'!BO85)</f>
        <v/>
      </c>
      <c r="AK99" s="1437" t="str">
        <f>IF('Historical DATA'!BP85="","",'Historical DATA'!BP85)</f>
        <v/>
      </c>
      <c r="AL99" s="1431" t="str">
        <f>IF('Historical DATA'!BQ85="","",'Historical DATA'!BQ85)</f>
        <v/>
      </c>
      <c r="AM99" s="1433" t="str">
        <f>IF('Historical DATA'!BR85="","",'Historical DATA'!BR85)</f>
        <v/>
      </c>
      <c r="AO99" s="1448" t="str">
        <f>IF('Historical DATA'!BS85="","",'Historical DATA'!BS85)</f>
        <v/>
      </c>
      <c r="AP99" s="1438" t="str">
        <f>IF('Historical DATA'!BT85="","",'Historical DATA'!BT85)</f>
        <v/>
      </c>
      <c r="AQ99" s="1438" t="str">
        <f>IF('Historical DATA'!BU85="","",'Historical DATA'!BU85)</f>
        <v/>
      </c>
      <c r="AR99" s="1439" t="str">
        <f>IF('Historical DATA'!BV85="","",'Historical DATA'!BV85)</f>
        <v/>
      </c>
    </row>
    <row r="100" spans="2:44">
      <c r="B100" s="1653" t="str">
        <f>IF('Historical DATA'!B86="","",'Historical DATA'!B86)</f>
        <v/>
      </c>
      <c r="D100" s="1437" t="str">
        <f>IF('Historical DATA'!AO86="","",'Historical DATA'!AO86)</f>
        <v/>
      </c>
      <c r="E100" s="1431" t="str">
        <f>IF('Historical DATA'!AP86="","",'Historical DATA'!AP86)</f>
        <v/>
      </c>
      <c r="F100" s="1433" t="str">
        <f>IF('Historical DATA'!AQ86="","",'Historical DATA'!AQ86)</f>
        <v/>
      </c>
      <c r="H100" s="1447" t="str">
        <f>IF('Historical DATA'!AR86="","",'Historical DATA'!AR86)</f>
        <v/>
      </c>
      <c r="I100" s="1431" t="str">
        <f>IF('Historical DATA'!AS86="","",'Historical DATA'!AS86)</f>
        <v/>
      </c>
      <c r="J100" s="1431" t="str">
        <f>IF('Historical DATA'!AT86="","",'Historical DATA'!AT86)</f>
        <v/>
      </c>
      <c r="K100" s="1431" t="str">
        <f>IF('Historical DATA'!AU86="","",'Historical DATA'!AU86)</f>
        <v/>
      </c>
      <c r="L100" s="1450" t="str">
        <f>IF('Historical DATA'!AV86="","",'Historical DATA'!AV86)</f>
        <v/>
      </c>
      <c r="N100" s="1445" t="str">
        <f>IF('Historical DATA'!AW86="","",'Historical DATA'!AW86)</f>
        <v/>
      </c>
      <c r="O100" s="1436" t="str">
        <f>IF('Historical DATA'!AX86="","",'Historical DATA'!AX86)</f>
        <v/>
      </c>
      <c r="P100" s="1435" t="str">
        <f>IF('Historical DATA'!AY86="","",'Historical DATA'!AY86)</f>
        <v/>
      </c>
      <c r="R100" s="1434" t="str">
        <f>IF('Historical DATA'!AZ86="","",'Historical DATA'!AZ86)</f>
        <v/>
      </c>
      <c r="S100" s="1436" t="str">
        <f>IF('Historical DATA'!BA86="","",'Historical DATA'!BA86)</f>
        <v/>
      </c>
      <c r="T100" s="1435" t="str">
        <f>IF('Historical DATA'!BB86="","",'Historical DATA'!BB86)</f>
        <v/>
      </c>
      <c r="V100" s="1434" t="str">
        <f>IF('Historical DATA'!BC86="","",'Historical DATA'!BC86)</f>
        <v/>
      </c>
      <c r="W100" s="1436" t="str">
        <f>IF('Historical DATA'!BD86="","",'Historical DATA'!BD86)</f>
        <v/>
      </c>
      <c r="X100" s="1436" t="str">
        <f>IF('Historical DATA'!BE86="","",'Historical DATA'!BE86)</f>
        <v/>
      </c>
      <c r="Y100" s="1435" t="str">
        <f>IF('Historical DATA'!BF86="","",'Historical DATA'!BF86)</f>
        <v/>
      </c>
      <c r="Z100" s="1435" t="str">
        <f>IF('Historical DATA'!BG86="","",'Historical DATA'!BG86)</f>
        <v/>
      </c>
      <c r="AB100" s="1434" t="str">
        <f>IF('Historical DATA'!BH86="","",'Historical DATA'!BH86)</f>
        <v/>
      </c>
      <c r="AC100" s="1436" t="str">
        <f>IF('Historical DATA'!BI86="","",'Historical DATA'!BI86)</f>
        <v/>
      </c>
      <c r="AD100" s="1436" t="str">
        <f>IF('Historical DATA'!BJ86="","",'Historical DATA'!BJ86)</f>
        <v/>
      </c>
      <c r="AE100" s="1435" t="str">
        <f>IF('Historical DATA'!BK86="","",'Historical DATA'!BK86)</f>
        <v/>
      </c>
      <c r="AF100" s="1435" t="str">
        <f>IF('Historical DATA'!BL86="","",'Historical DATA'!BL86)</f>
        <v/>
      </c>
      <c r="AG100" s="1435" t="str">
        <f>IF('Historical DATA'!BM86="","",'Historical DATA'!BM86)</f>
        <v/>
      </c>
      <c r="AH100" s="1435" t="str">
        <f>IF('Historical DATA'!BN86="","",'Historical DATA'!BN86)</f>
        <v/>
      </c>
      <c r="AI100" s="1435" t="str">
        <f>IF('Historical DATA'!BO86="","",'Historical DATA'!BO86)</f>
        <v/>
      </c>
      <c r="AK100" s="1437" t="str">
        <f>IF('Historical DATA'!BP86="","",'Historical DATA'!BP86)</f>
        <v/>
      </c>
      <c r="AL100" s="1431" t="str">
        <f>IF('Historical DATA'!BQ86="","",'Historical DATA'!BQ86)</f>
        <v/>
      </c>
      <c r="AM100" s="1433" t="str">
        <f>IF('Historical DATA'!BR86="","",'Historical DATA'!BR86)</f>
        <v/>
      </c>
      <c r="AO100" s="1448" t="str">
        <f>IF('Historical DATA'!BS86="","",'Historical DATA'!BS86)</f>
        <v/>
      </c>
      <c r="AP100" s="1438" t="str">
        <f>IF('Historical DATA'!BT86="","",'Historical DATA'!BT86)</f>
        <v/>
      </c>
      <c r="AQ100" s="1438" t="str">
        <f>IF('Historical DATA'!BU86="","",'Historical DATA'!BU86)</f>
        <v/>
      </c>
      <c r="AR100" s="1439" t="str">
        <f>IF('Historical DATA'!BV86="","",'Historical DATA'!BV86)</f>
        <v/>
      </c>
    </row>
    <row r="101" spans="2:44">
      <c r="B101" s="1653" t="str">
        <f>IF('Historical DATA'!B87="","",'Historical DATA'!B87)</f>
        <v/>
      </c>
      <c r="D101" s="1437" t="str">
        <f>IF('Historical DATA'!AO87="","",'Historical DATA'!AO87)</f>
        <v/>
      </c>
      <c r="E101" s="1431" t="str">
        <f>IF('Historical DATA'!AP87="","",'Historical DATA'!AP87)</f>
        <v/>
      </c>
      <c r="F101" s="1433" t="str">
        <f>IF('Historical DATA'!AQ87="","",'Historical DATA'!AQ87)</f>
        <v/>
      </c>
      <c r="H101" s="1447" t="str">
        <f>IF('Historical DATA'!AR87="","",'Historical DATA'!AR87)</f>
        <v/>
      </c>
      <c r="I101" s="1431" t="str">
        <f>IF('Historical DATA'!AS87="","",'Historical DATA'!AS87)</f>
        <v/>
      </c>
      <c r="J101" s="1431" t="str">
        <f>IF('Historical DATA'!AT87="","",'Historical DATA'!AT87)</f>
        <v/>
      </c>
      <c r="K101" s="1431" t="str">
        <f>IF('Historical DATA'!AU87="","",'Historical DATA'!AU87)</f>
        <v/>
      </c>
      <c r="L101" s="1450" t="str">
        <f>IF('Historical DATA'!AV87="","",'Historical DATA'!AV87)</f>
        <v/>
      </c>
      <c r="N101" s="1445" t="str">
        <f>IF('Historical DATA'!AW87="","",'Historical DATA'!AW87)</f>
        <v/>
      </c>
      <c r="O101" s="1436" t="str">
        <f>IF('Historical DATA'!AX87="","",'Historical DATA'!AX87)</f>
        <v/>
      </c>
      <c r="P101" s="1435" t="str">
        <f>IF('Historical DATA'!AY87="","",'Historical DATA'!AY87)</f>
        <v/>
      </c>
      <c r="R101" s="1434" t="str">
        <f>IF('Historical DATA'!AZ87="","",'Historical DATA'!AZ87)</f>
        <v/>
      </c>
      <c r="S101" s="1436" t="str">
        <f>IF('Historical DATA'!BA87="","",'Historical DATA'!BA87)</f>
        <v/>
      </c>
      <c r="T101" s="1435" t="str">
        <f>IF('Historical DATA'!BB87="","",'Historical DATA'!BB87)</f>
        <v/>
      </c>
      <c r="V101" s="1434" t="str">
        <f>IF('Historical DATA'!BC87="","",'Historical DATA'!BC87)</f>
        <v/>
      </c>
      <c r="W101" s="1436" t="str">
        <f>IF('Historical DATA'!BD87="","",'Historical DATA'!BD87)</f>
        <v/>
      </c>
      <c r="X101" s="1436" t="str">
        <f>IF('Historical DATA'!BE87="","",'Historical DATA'!BE87)</f>
        <v/>
      </c>
      <c r="Y101" s="1435" t="str">
        <f>IF('Historical DATA'!BF87="","",'Historical DATA'!BF87)</f>
        <v/>
      </c>
      <c r="Z101" s="1435" t="str">
        <f>IF('Historical DATA'!BG87="","",'Historical DATA'!BG87)</f>
        <v/>
      </c>
      <c r="AB101" s="1434" t="str">
        <f>IF('Historical DATA'!BH87="","",'Historical DATA'!BH87)</f>
        <v/>
      </c>
      <c r="AC101" s="1436" t="str">
        <f>IF('Historical DATA'!BI87="","",'Historical DATA'!BI87)</f>
        <v/>
      </c>
      <c r="AD101" s="1436" t="str">
        <f>IF('Historical DATA'!BJ87="","",'Historical DATA'!BJ87)</f>
        <v/>
      </c>
      <c r="AE101" s="1435" t="str">
        <f>IF('Historical DATA'!BK87="","",'Historical DATA'!BK87)</f>
        <v/>
      </c>
      <c r="AF101" s="1435" t="str">
        <f>IF('Historical DATA'!BL87="","",'Historical DATA'!BL87)</f>
        <v/>
      </c>
      <c r="AG101" s="1435" t="str">
        <f>IF('Historical DATA'!BM87="","",'Historical DATA'!BM87)</f>
        <v/>
      </c>
      <c r="AH101" s="1435" t="str">
        <f>IF('Historical DATA'!BN87="","",'Historical DATA'!BN87)</f>
        <v/>
      </c>
      <c r="AI101" s="1435" t="str">
        <f>IF('Historical DATA'!BO87="","",'Historical DATA'!BO87)</f>
        <v/>
      </c>
      <c r="AK101" s="1437" t="str">
        <f>IF('Historical DATA'!BP87="","",'Historical DATA'!BP87)</f>
        <v/>
      </c>
      <c r="AL101" s="1431" t="str">
        <f>IF('Historical DATA'!BQ87="","",'Historical DATA'!BQ87)</f>
        <v/>
      </c>
      <c r="AM101" s="1433" t="str">
        <f>IF('Historical DATA'!BR87="","",'Historical DATA'!BR87)</f>
        <v/>
      </c>
      <c r="AO101" s="1448" t="str">
        <f>IF('Historical DATA'!BS87="","",'Historical DATA'!BS87)</f>
        <v/>
      </c>
      <c r="AP101" s="1438" t="str">
        <f>IF('Historical DATA'!BT87="","",'Historical DATA'!BT87)</f>
        <v/>
      </c>
      <c r="AQ101" s="1438" t="str">
        <f>IF('Historical DATA'!BU87="","",'Historical DATA'!BU87)</f>
        <v/>
      </c>
      <c r="AR101" s="1439" t="str">
        <f>IF('Historical DATA'!BV87="","",'Historical DATA'!BV87)</f>
        <v/>
      </c>
    </row>
    <row r="102" spans="2:44">
      <c r="B102" s="1653" t="str">
        <f>IF('Historical DATA'!B88="","",'Historical DATA'!B88)</f>
        <v/>
      </c>
      <c r="D102" s="1437" t="str">
        <f>IF('Historical DATA'!AO88="","",'Historical DATA'!AO88)</f>
        <v/>
      </c>
      <c r="E102" s="1431" t="str">
        <f>IF('Historical DATA'!AP88="","",'Historical DATA'!AP88)</f>
        <v/>
      </c>
      <c r="F102" s="1433" t="str">
        <f>IF('Historical DATA'!AQ88="","",'Historical DATA'!AQ88)</f>
        <v/>
      </c>
      <c r="H102" s="1447" t="str">
        <f>IF('Historical DATA'!AR88="","",'Historical DATA'!AR88)</f>
        <v/>
      </c>
      <c r="I102" s="1431" t="str">
        <f>IF('Historical DATA'!AS88="","",'Historical DATA'!AS88)</f>
        <v/>
      </c>
      <c r="J102" s="1431" t="str">
        <f>IF('Historical DATA'!AT88="","",'Historical DATA'!AT88)</f>
        <v/>
      </c>
      <c r="K102" s="1431" t="str">
        <f>IF('Historical DATA'!AU88="","",'Historical DATA'!AU88)</f>
        <v/>
      </c>
      <c r="L102" s="1450" t="str">
        <f>IF('Historical DATA'!AV88="","",'Historical DATA'!AV88)</f>
        <v/>
      </c>
      <c r="N102" s="1445" t="str">
        <f>IF('Historical DATA'!AW88="","",'Historical DATA'!AW88)</f>
        <v/>
      </c>
      <c r="O102" s="1436" t="str">
        <f>IF('Historical DATA'!AX88="","",'Historical DATA'!AX88)</f>
        <v/>
      </c>
      <c r="P102" s="1435" t="str">
        <f>IF('Historical DATA'!AY88="","",'Historical DATA'!AY88)</f>
        <v/>
      </c>
      <c r="R102" s="1434" t="str">
        <f>IF('Historical DATA'!AZ88="","",'Historical DATA'!AZ88)</f>
        <v/>
      </c>
      <c r="S102" s="1436" t="str">
        <f>IF('Historical DATA'!BA88="","",'Historical DATA'!BA88)</f>
        <v/>
      </c>
      <c r="T102" s="1435" t="str">
        <f>IF('Historical DATA'!BB88="","",'Historical DATA'!BB88)</f>
        <v/>
      </c>
      <c r="V102" s="1434" t="str">
        <f>IF('Historical DATA'!BC88="","",'Historical DATA'!BC88)</f>
        <v/>
      </c>
      <c r="W102" s="1436" t="str">
        <f>IF('Historical DATA'!BD88="","",'Historical DATA'!BD88)</f>
        <v/>
      </c>
      <c r="X102" s="1436" t="str">
        <f>IF('Historical DATA'!BE88="","",'Historical DATA'!BE88)</f>
        <v/>
      </c>
      <c r="Y102" s="1435" t="str">
        <f>IF('Historical DATA'!BF88="","",'Historical DATA'!BF88)</f>
        <v/>
      </c>
      <c r="Z102" s="1435" t="str">
        <f>IF('Historical DATA'!BG88="","",'Historical DATA'!BG88)</f>
        <v/>
      </c>
      <c r="AB102" s="1434" t="str">
        <f>IF('Historical DATA'!BH88="","",'Historical DATA'!BH88)</f>
        <v/>
      </c>
      <c r="AC102" s="1436" t="str">
        <f>IF('Historical DATA'!BI88="","",'Historical DATA'!BI88)</f>
        <v/>
      </c>
      <c r="AD102" s="1436" t="str">
        <f>IF('Historical DATA'!BJ88="","",'Historical DATA'!BJ88)</f>
        <v/>
      </c>
      <c r="AE102" s="1435" t="str">
        <f>IF('Historical DATA'!BK88="","",'Historical DATA'!BK88)</f>
        <v/>
      </c>
      <c r="AF102" s="1435" t="str">
        <f>IF('Historical DATA'!BL88="","",'Historical DATA'!BL88)</f>
        <v/>
      </c>
      <c r="AG102" s="1435" t="str">
        <f>IF('Historical DATA'!BM88="","",'Historical DATA'!BM88)</f>
        <v/>
      </c>
      <c r="AH102" s="1435" t="str">
        <f>IF('Historical DATA'!BN88="","",'Historical DATA'!BN88)</f>
        <v/>
      </c>
      <c r="AI102" s="1435" t="str">
        <f>IF('Historical DATA'!BO88="","",'Historical DATA'!BO88)</f>
        <v/>
      </c>
      <c r="AK102" s="1437" t="str">
        <f>IF('Historical DATA'!BP88="","",'Historical DATA'!BP88)</f>
        <v/>
      </c>
      <c r="AL102" s="1431" t="str">
        <f>IF('Historical DATA'!BQ88="","",'Historical DATA'!BQ88)</f>
        <v/>
      </c>
      <c r="AM102" s="1433" t="str">
        <f>IF('Historical DATA'!BR88="","",'Historical DATA'!BR88)</f>
        <v/>
      </c>
      <c r="AO102" s="1448" t="str">
        <f>IF('Historical DATA'!BS88="","",'Historical DATA'!BS88)</f>
        <v/>
      </c>
      <c r="AP102" s="1438" t="str">
        <f>IF('Historical DATA'!BT88="","",'Historical DATA'!BT88)</f>
        <v/>
      </c>
      <c r="AQ102" s="1438" t="str">
        <f>IF('Historical DATA'!BU88="","",'Historical DATA'!BU88)</f>
        <v/>
      </c>
      <c r="AR102" s="1439" t="str">
        <f>IF('Historical DATA'!BV88="","",'Historical DATA'!BV88)</f>
        <v/>
      </c>
    </row>
    <row r="103" spans="2:44">
      <c r="B103" s="1653" t="str">
        <f>IF('Historical DATA'!B89="","",'Historical DATA'!B89)</f>
        <v/>
      </c>
      <c r="D103" s="1437" t="str">
        <f>IF('Historical DATA'!AO89="","",'Historical DATA'!AO89)</f>
        <v/>
      </c>
      <c r="E103" s="1431" t="str">
        <f>IF('Historical DATA'!AP89="","",'Historical DATA'!AP89)</f>
        <v/>
      </c>
      <c r="F103" s="1433" t="str">
        <f>IF('Historical DATA'!AQ89="","",'Historical DATA'!AQ89)</f>
        <v/>
      </c>
      <c r="H103" s="1447" t="str">
        <f>IF('Historical DATA'!AR89="","",'Historical DATA'!AR89)</f>
        <v/>
      </c>
      <c r="I103" s="1431" t="str">
        <f>IF('Historical DATA'!AS89="","",'Historical DATA'!AS89)</f>
        <v/>
      </c>
      <c r="J103" s="1431" t="str">
        <f>IF('Historical DATA'!AT89="","",'Historical DATA'!AT89)</f>
        <v/>
      </c>
      <c r="K103" s="1431" t="str">
        <f>IF('Historical DATA'!AU89="","",'Historical DATA'!AU89)</f>
        <v/>
      </c>
      <c r="L103" s="1450" t="str">
        <f>IF('Historical DATA'!AV89="","",'Historical DATA'!AV89)</f>
        <v/>
      </c>
      <c r="N103" s="1445" t="str">
        <f>IF('Historical DATA'!AW89="","",'Historical DATA'!AW89)</f>
        <v/>
      </c>
      <c r="O103" s="1436" t="str">
        <f>IF('Historical DATA'!AX89="","",'Historical DATA'!AX89)</f>
        <v/>
      </c>
      <c r="P103" s="1435" t="str">
        <f>IF('Historical DATA'!AY89="","",'Historical DATA'!AY89)</f>
        <v/>
      </c>
      <c r="R103" s="1434" t="str">
        <f>IF('Historical DATA'!AZ89="","",'Historical DATA'!AZ89)</f>
        <v/>
      </c>
      <c r="S103" s="1436" t="str">
        <f>IF('Historical DATA'!BA89="","",'Historical DATA'!BA89)</f>
        <v/>
      </c>
      <c r="T103" s="1435" t="str">
        <f>IF('Historical DATA'!BB89="","",'Historical DATA'!BB89)</f>
        <v/>
      </c>
      <c r="V103" s="1434" t="str">
        <f>IF('Historical DATA'!BC89="","",'Historical DATA'!BC89)</f>
        <v/>
      </c>
      <c r="W103" s="1436" t="str">
        <f>IF('Historical DATA'!BD89="","",'Historical DATA'!BD89)</f>
        <v/>
      </c>
      <c r="X103" s="1436" t="str">
        <f>IF('Historical DATA'!BE89="","",'Historical DATA'!BE89)</f>
        <v/>
      </c>
      <c r="Y103" s="1435" t="str">
        <f>IF('Historical DATA'!BF89="","",'Historical DATA'!BF89)</f>
        <v/>
      </c>
      <c r="Z103" s="1435" t="str">
        <f>IF('Historical DATA'!BG89="","",'Historical DATA'!BG89)</f>
        <v/>
      </c>
      <c r="AB103" s="1434" t="str">
        <f>IF('Historical DATA'!BH89="","",'Historical DATA'!BH89)</f>
        <v/>
      </c>
      <c r="AC103" s="1436" t="str">
        <f>IF('Historical DATA'!BI89="","",'Historical DATA'!BI89)</f>
        <v/>
      </c>
      <c r="AD103" s="1436" t="str">
        <f>IF('Historical DATA'!BJ89="","",'Historical DATA'!BJ89)</f>
        <v/>
      </c>
      <c r="AE103" s="1435" t="str">
        <f>IF('Historical DATA'!BK89="","",'Historical DATA'!BK89)</f>
        <v/>
      </c>
      <c r="AF103" s="1435" t="str">
        <f>IF('Historical DATA'!BL89="","",'Historical DATA'!BL89)</f>
        <v/>
      </c>
      <c r="AG103" s="1435" t="str">
        <f>IF('Historical DATA'!BM89="","",'Historical DATA'!BM89)</f>
        <v/>
      </c>
      <c r="AH103" s="1435" t="str">
        <f>IF('Historical DATA'!BN89="","",'Historical DATA'!BN89)</f>
        <v/>
      </c>
      <c r="AI103" s="1435" t="str">
        <f>IF('Historical DATA'!BO89="","",'Historical DATA'!BO89)</f>
        <v/>
      </c>
      <c r="AK103" s="1437" t="str">
        <f>IF('Historical DATA'!BP89="","",'Historical DATA'!BP89)</f>
        <v/>
      </c>
      <c r="AL103" s="1431" t="str">
        <f>IF('Historical DATA'!BQ89="","",'Historical DATA'!BQ89)</f>
        <v/>
      </c>
      <c r="AM103" s="1433" t="str">
        <f>IF('Historical DATA'!BR89="","",'Historical DATA'!BR89)</f>
        <v/>
      </c>
      <c r="AO103" s="1448" t="str">
        <f>IF('Historical DATA'!BS89="","",'Historical DATA'!BS89)</f>
        <v/>
      </c>
      <c r="AP103" s="1438" t="str">
        <f>IF('Historical DATA'!BT89="","",'Historical DATA'!BT89)</f>
        <v/>
      </c>
      <c r="AQ103" s="1438" t="str">
        <f>IF('Historical DATA'!BU89="","",'Historical DATA'!BU89)</f>
        <v/>
      </c>
      <c r="AR103" s="1439" t="str">
        <f>IF('Historical DATA'!BV89="","",'Historical DATA'!BV89)</f>
        <v/>
      </c>
    </row>
    <row r="104" spans="2:44">
      <c r="B104" s="1653" t="str">
        <f>IF('Historical DATA'!B90="","",'Historical DATA'!B90)</f>
        <v/>
      </c>
      <c r="D104" s="1437" t="str">
        <f>IF('Historical DATA'!AO90="","",'Historical DATA'!AO90)</f>
        <v/>
      </c>
      <c r="E104" s="1431" t="str">
        <f>IF('Historical DATA'!AP90="","",'Historical DATA'!AP90)</f>
        <v/>
      </c>
      <c r="F104" s="1433" t="str">
        <f>IF('Historical DATA'!AQ90="","",'Historical DATA'!AQ90)</f>
        <v/>
      </c>
      <c r="H104" s="1447" t="str">
        <f>IF('Historical DATA'!AR90="","",'Historical DATA'!AR90)</f>
        <v/>
      </c>
      <c r="I104" s="1431" t="str">
        <f>IF('Historical DATA'!AS90="","",'Historical DATA'!AS90)</f>
        <v/>
      </c>
      <c r="J104" s="1431" t="str">
        <f>IF('Historical DATA'!AT90="","",'Historical DATA'!AT90)</f>
        <v/>
      </c>
      <c r="K104" s="1431" t="str">
        <f>IF('Historical DATA'!AU90="","",'Historical DATA'!AU90)</f>
        <v/>
      </c>
      <c r="L104" s="1450" t="str">
        <f>IF('Historical DATA'!AV90="","",'Historical DATA'!AV90)</f>
        <v/>
      </c>
      <c r="N104" s="1445" t="str">
        <f>IF('Historical DATA'!AW90="","",'Historical DATA'!AW90)</f>
        <v/>
      </c>
      <c r="O104" s="1436" t="str">
        <f>IF('Historical DATA'!AX90="","",'Historical DATA'!AX90)</f>
        <v/>
      </c>
      <c r="P104" s="1435" t="str">
        <f>IF('Historical DATA'!AY90="","",'Historical DATA'!AY90)</f>
        <v/>
      </c>
      <c r="R104" s="1434" t="str">
        <f>IF('Historical DATA'!AZ90="","",'Historical DATA'!AZ90)</f>
        <v/>
      </c>
      <c r="S104" s="1436" t="str">
        <f>IF('Historical DATA'!BA90="","",'Historical DATA'!BA90)</f>
        <v/>
      </c>
      <c r="T104" s="1435" t="str">
        <f>IF('Historical DATA'!BB90="","",'Historical DATA'!BB90)</f>
        <v/>
      </c>
      <c r="V104" s="1434" t="str">
        <f>IF('Historical DATA'!BC90="","",'Historical DATA'!BC90)</f>
        <v/>
      </c>
      <c r="W104" s="1436" t="str">
        <f>IF('Historical DATA'!BD90="","",'Historical DATA'!BD90)</f>
        <v/>
      </c>
      <c r="X104" s="1436" t="str">
        <f>IF('Historical DATA'!BE90="","",'Historical DATA'!BE90)</f>
        <v/>
      </c>
      <c r="Y104" s="1435" t="str">
        <f>IF('Historical DATA'!BF90="","",'Historical DATA'!BF90)</f>
        <v/>
      </c>
      <c r="Z104" s="1435" t="str">
        <f>IF('Historical DATA'!BG90="","",'Historical DATA'!BG90)</f>
        <v/>
      </c>
      <c r="AB104" s="1434" t="str">
        <f>IF('Historical DATA'!BH90="","",'Historical DATA'!BH90)</f>
        <v/>
      </c>
      <c r="AC104" s="1436" t="str">
        <f>IF('Historical DATA'!BI90="","",'Historical DATA'!BI90)</f>
        <v/>
      </c>
      <c r="AD104" s="1436" t="str">
        <f>IF('Historical DATA'!BJ90="","",'Historical DATA'!BJ90)</f>
        <v/>
      </c>
      <c r="AE104" s="1435" t="str">
        <f>IF('Historical DATA'!BK90="","",'Historical DATA'!BK90)</f>
        <v/>
      </c>
      <c r="AF104" s="1435" t="str">
        <f>IF('Historical DATA'!BL90="","",'Historical DATA'!BL90)</f>
        <v/>
      </c>
      <c r="AG104" s="1435" t="str">
        <f>IF('Historical DATA'!BM90="","",'Historical DATA'!BM90)</f>
        <v/>
      </c>
      <c r="AH104" s="1435" t="str">
        <f>IF('Historical DATA'!BN90="","",'Historical DATA'!BN90)</f>
        <v/>
      </c>
      <c r="AI104" s="1435" t="str">
        <f>IF('Historical DATA'!BO90="","",'Historical DATA'!BO90)</f>
        <v/>
      </c>
      <c r="AK104" s="1437" t="str">
        <f>IF('Historical DATA'!BP90="","",'Historical DATA'!BP90)</f>
        <v/>
      </c>
      <c r="AL104" s="1431" t="str">
        <f>IF('Historical DATA'!BQ90="","",'Historical DATA'!BQ90)</f>
        <v/>
      </c>
      <c r="AM104" s="1433" t="str">
        <f>IF('Historical DATA'!BR90="","",'Historical DATA'!BR90)</f>
        <v/>
      </c>
      <c r="AO104" s="1448" t="str">
        <f>IF('Historical DATA'!BS90="","",'Historical DATA'!BS90)</f>
        <v/>
      </c>
      <c r="AP104" s="1438" t="str">
        <f>IF('Historical DATA'!BT90="","",'Historical DATA'!BT90)</f>
        <v/>
      </c>
      <c r="AQ104" s="1438" t="str">
        <f>IF('Historical DATA'!BU90="","",'Historical DATA'!BU90)</f>
        <v/>
      </c>
      <c r="AR104" s="1439" t="str">
        <f>IF('Historical DATA'!BV90="","",'Historical DATA'!BV90)</f>
        <v/>
      </c>
    </row>
    <row r="105" spans="2:44">
      <c r="B105" s="1653" t="str">
        <f>IF('Historical DATA'!B91="","",'Historical DATA'!B91)</f>
        <v/>
      </c>
      <c r="D105" s="1437" t="str">
        <f>IF('Historical DATA'!AO91="","",'Historical DATA'!AO91)</f>
        <v/>
      </c>
      <c r="E105" s="1431" t="str">
        <f>IF('Historical DATA'!AP91="","",'Historical DATA'!AP91)</f>
        <v/>
      </c>
      <c r="F105" s="1433" t="str">
        <f>IF('Historical DATA'!AQ91="","",'Historical DATA'!AQ91)</f>
        <v/>
      </c>
      <c r="H105" s="1447" t="str">
        <f>IF('Historical DATA'!AR91="","",'Historical DATA'!AR91)</f>
        <v/>
      </c>
      <c r="I105" s="1431" t="str">
        <f>IF('Historical DATA'!AS91="","",'Historical DATA'!AS91)</f>
        <v/>
      </c>
      <c r="J105" s="1431" t="str">
        <f>IF('Historical DATA'!AT91="","",'Historical DATA'!AT91)</f>
        <v/>
      </c>
      <c r="K105" s="1431" t="str">
        <f>IF('Historical DATA'!AU91="","",'Historical DATA'!AU91)</f>
        <v/>
      </c>
      <c r="L105" s="1450" t="str">
        <f>IF('Historical DATA'!AV91="","",'Historical DATA'!AV91)</f>
        <v/>
      </c>
      <c r="N105" s="1445" t="str">
        <f>IF('Historical DATA'!AW91="","",'Historical DATA'!AW91)</f>
        <v/>
      </c>
      <c r="O105" s="1436" t="str">
        <f>IF('Historical DATA'!AX91="","",'Historical DATA'!AX91)</f>
        <v/>
      </c>
      <c r="P105" s="1435" t="str">
        <f>IF('Historical DATA'!AY91="","",'Historical DATA'!AY91)</f>
        <v/>
      </c>
      <c r="R105" s="1434" t="str">
        <f>IF('Historical DATA'!AZ91="","",'Historical DATA'!AZ91)</f>
        <v/>
      </c>
      <c r="S105" s="1436" t="str">
        <f>IF('Historical DATA'!BA91="","",'Historical DATA'!BA91)</f>
        <v/>
      </c>
      <c r="T105" s="1435" t="str">
        <f>IF('Historical DATA'!BB91="","",'Historical DATA'!BB91)</f>
        <v/>
      </c>
      <c r="V105" s="1434" t="str">
        <f>IF('Historical DATA'!BC91="","",'Historical DATA'!BC91)</f>
        <v/>
      </c>
      <c r="W105" s="1436" t="str">
        <f>IF('Historical DATA'!BD91="","",'Historical DATA'!BD91)</f>
        <v/>
      </c>
      <c r="X105" s="1436" t="str">
        <f>IF('Historical DATA'!BE91="","",'Historical DATA'!BE91)</f>
        <v/>
      </c>
      <c r="Y105" s="1435" t="str">
        <f>IF('Historical DATA'!BF91="","",'Historical DATA'!BF91)</f>
        <v/>
      </c>
      <c r="Z105" s="1435" t="str">
        <f>IF('Historical DATA'!BG91="","",'Historical DATA'!BG91)</f>
        <v/>
      </c>
      <c r="AB105" s="1434" t="str">
        <f>IF('Historical DATA'!BH91="","",'Historical DATA'!BH91)</f>
        <v/>
      </c>
      <c r="AC105" s="1436" t="str">
        <f>IF('Historical DATA'!BI91="","",'Historical DATA'!BI91)</f>
        <v/>
      </c>
      <c r="AD105" s="1436" t="str">
        <f>IF('Historical DATA'!BJ91="","",'Historical DATA'!BJ91)</f>
        <v/>
      </c>
      <c r="AE105" s="1435" t="str">
        <f>IF('Historical DATA'!BK91="","",'Historical DATA'!BK91)</f>
        <v/>
      </c>
      <c r="AF105" s="1435" t="str">
        <f>IF('Historical DATA'!BL91="","",'Historical DATA'!BL91)</f>
        <v/>
      </c>
      <c r="AG105" s="1435" t="str">
        <f>IF('Historical DATA'!BM91="","",'Historical DATA'!BM91)</f>
        <v/>
      </c>
      <c r="AH105" s="1435" t="str">
        <f>IF('Historical DATA'!BN91="","",'Historical DATA'!BN91)</f>
        <v/>
      </c>
      <c r="AI105" s="1435" t="str">
        <f>IF('Historical DATA'!BO91="","",'Historical DATA'!BO91)</f>
        <v/>
      </c>
      <c r="AK105" s="1437" t="str">
        <f>IF('Historical DATA'!BP91="","",'Historical DATA'!BP91)</f>
        <v/>
      </c>
      <c r="AL105" s="1431" t="str">
        <f>IF('Historical DATA'!BQ91="","",'Historical DATA'!BQ91)</f>
        <v/>
      </c>
      <c r="AM105" s="1433" t="str">
        <f>IF('Historical DATA'!BR91="","",'Historical DATA'!BR91)</f>
        <v/>
      </c>
      <c r="AO105" s="1448" t="str">
        <f>IF('Historical DATA'!BS91="","",'Historical DATA'!BS91)</f>
        <v/>
      </c>
      <c r="AP105" s="1438" t="str">
        <f>IF('Historical DATA'!BT91="","",'Historical DATA'!BT91)</f>
        <v/>
      </c>
      <c r="AQ105" s="1438" t="str">
        <f>IF('Historical DATA'!BU91="","",'Historical DATA'!BU91)</f>
        <v/>
      </c>
      <c r="AR105" s="1439" t="str">
        <f>IF('Historical DATA'!BV91="","",'Historical DATA'!BV91)</f>
        <v/>
      </c>
    </row>
    <row r="106" spans="2:44">
      <c r="B106" s="1653" t="str">
        <f>IF('Historical DATA'!B92="","",'Historical DATA'!B92)</f>
        <v/>
      </c>
      <c r="D106" s="1437" t="str">
        <f>IF('Historical DATA'!AO92="","",'Historical DATA'!AO92)</f>
        <v/>
      </c>
      <c r="E106" s="1431" t="str">
        <f>IF('Historical DATA'!AP92="","",'Historical DATA'!AP92)</f>
        <v/>
      </c>
      <c r="F106" s="1433" t="str">
        <f>IF('Historical DATA'!AQ92="","",'Historical DATA'!AQ92)</f>
        <v/>
      </c>
      <c r="H106" s="1447" t="str">
        <f>IF('Historical DATA'!AR92="","",'Historical DATA'!AR92)</f>
        <v/>
      </c>
      <c r="I106" s="1431" t="str">
        <f>IF('Historical DATA'!AS92="","",'Historical DATA'!AS92)</f>
        <v/>
      </c>
      <c r="J106" s="1431" t="str">
        <f>IF('Historical DATA'!AT92="","",'Historical DATA'!AT92)</f>
        <v/>
      </c>
      <c r="K106" s="1431" t="str">
        <f>IF('Historical DATA'!AU92="","",'Historical DATA'!AU92)</f>
        <v/>
      </c>
      <c r="L106" s="1450" t="str">
        <f>IF('Historical DATA'!AV92="","",'Historical DATA'!AV92)</f>
        <v/>
      </c>
      <c r="N106" s="1445" t="str">
        <f>IF('Historical DATA'!AW92="","",'Historical DATA'!AW92)</f>
        <v/>
      </c>
      <c r="O106" s="1436" t="str">
        <f>IF('Historical DATA'!AX92="","",'Historical DATA'!AX92)</f>
        <v/>
      </c>
      <c r="P106" s="1435" t="str">
        <f>IF('Historical DATA'!AY92="","",'Historical DATA'!AY92)</f>
        <v/>
      </c>
      <c r="R106" s="1434" t="str">
        <f>IF('Historical DATA'!AZ92="","",'Historical DATA'!AZ92)</f>
        <v/>
      </c>
      <c r="S106" s="1436" t="str">
        <f>IF('Historical DATA'!BA92="","",'Historical DATA'!BA92)</f>
        <v/>
      </c>
      <c r="T106" s="1435" t="str">
        <f>IF('Historical DATA'!BB92="","",'Historical DATA'!BB92)</f>
        <v/>
      </c>
      <c r="V106" s="1434" t="str">
        <f>IF('Historical DATA'!BC92="","",'Historical DATA'!BC92)</f>
        <v/>
      </c>
      <c r="W106" s="1436" t="str">
        <f>IF('Historical DATA'!BD92="","",'Historical DATA'!BD92)</f>
        <v/>
      </c>
      <c r="X106" s="1436" t="str">
        <f>IF('Historical DATA'!BE92="","",'Historical DATA'!BE92)</f>
        <v/>
      </c>
      <c r="Y106" s="1435" t="str">
        <f>IF('Historical DATA'!BF92="","",'Historical DATA'!BF92)</f>
        <v/>
      </c>
      <c r="Z106" s="1435" t="str">
        <f>IF('Historical DATA'!BG92="","",'Historical DATA'!BG92)</f>
        <v/>
      </c>
      <c r="AB106" s="1434" t="str">
        <f>IF('Historical DATA'!BH92="","",'Historical DATA'!BH92)</f>
        <v/>
      </c>
      <c r="AC106" s="1436" t="str">
        <f>IF('Historical DATA'!BI92="","",'Historical DATA'!BI92)</f>
        <v/>
      </c>
      <c r="AD106" s="1436" t="str">
        <f>IF('Historical DATA'!BJ92="","",'Historical DATA'!BJ92)</f>
        <v/>
      </c>
      <c r="AE106" s="1435" t="str">
        <f>IF('Historical DATA'!BK92="","",'Historical DATA'!BK92)</f>
        <v/>
      </c>
      <c r="AF106" s="1435" t="str">
        <f>IF('Historical DATA'!BL92="","",'Historical DATA'!BL92)</f>
        <v/>
      </c>
      <c r="AG106" s="1435" t="str">
        <f>IF('Historical DATA'!BM92="","",'Historical DATA'!BM92)</f>
        <v/>
      </c>
      <c r="AH106" s="1435" t="str">
        <f>IF('Historical DATA'!BN92="","",'Historical DATA'!BN92)</f>
        <v/>
      </c>
      <c r="AI106" s="1435" t="str">
        <f>IF('Historical DATA'!BO92="","",'Historical DATA'!BO92)</f>
        <v/>
      </c>
      <c r="AK106" s="1437" t="str">
        <f>IF('Historical DATA'!BP92="","",'Historical DATA'!BP92)</f>
        <v/>
      </c>
      <c r="AL106" s="1431" t="str">
        <f>IF('Historical DATA'!BQ92="","",'Historical DATA'!BQ92)</f>
        <v/>
      </c>
      <c r="AM106" s="1433" t="str">
        <f>IF('Historical DATA'!BR92="","",'Historical DATA'!BR92)</f>
        <v/>
      </c>
      <c r="AO106" s="1448" t="str">
        <f>IF('Historical DATA'!BS92="","",'Historical DATA'!BS92)</f>
        <v/>
      </c>
      <c r="AP106" s="1438" t="str">
        <f>IF('Historical DATA'!BT92="","",'Historical DATA'!BT92)</f>
        <v/>
      </c>
      <c r="AQ106" s="1438" t="str">
        <f>IF('Historical DATA'!BU92="","",'Historical DATA'!BU92)</f>
        <v/>
      </c>
      <c r="AR106" s="1439" t="str">
        <f>IF('Historical DATA'!BV92="","",'Historical DATA'!BV92)</f>
        <v/>
      </c>
    </row>
    <row r="107" spans="2:44">
      <c r="B107" s="1653" t="str">
        <f>IF('Historical DATA'!B93="","",'Historical DATA'!B93)</f>
        <v/>
      </c>
      <c r="D107" s="1437" t="str">
        <f>IF('Historical DATA'!AO93="","",'Historical DATA'!AO93)</f>
        <v/>
      </c>
      <c r="E107" s="1431" t="str">
        <f>IF('Historical DATA'!AP93="","",'Historical DATA'!AP93)</f>
        <v/>
      </c>
      <c r="F107" s="1433" t="str">
        <f>IF('Historical DATA'!AQ93="","",'Historical DATA'!AQ93)</f>
        <v/>
      </c>
      <c r="H107" s="1447" t="str">
        <f>IF('Historical DATA'!AR93="","",'Historical DATA'!AR93)</f>
        <v/>
      </c>
      <c r="I107" s="1431" t="str">
        <f>IF('Historical DATA'!AS93="","",'Historical DATA'!AS93)</f>
        <v/>
      </c>
      <c r="J107" s="1431" t="str">
        <f>IF('Historical DATA'!AT93="","",'Historical DATA'!AT93)</f>
        <v/>
      </c>
      <c r="K107" s="1431" t="str">
        <f>IF('Historical DATA'!AU93="","",'Historical DATA'!AU93)</f>
        <v/>
      </c>
      <c r="L107" s="1450" t="str">
        <f>IF('Historical DATA'!AV93="","",'Historical DATA'!AV93)</f>
        <v/>
      </c>
      <c r="N107" s="1445" t="str">
        <f>IF('Historical DATA'!AW93="","",'Historical DATA'!AW93)</f>
        <v/>
      </c>
      <c r="O107" s="1436" t="str">
        <f>IF('Historical DATA'!AX93="","",'Historical DATA'!AX93)</f>
        <v/>
      </c>
      <c r="P107" s="1435" t="str">
        <f>IF('Historical DATA'!AY93="","",'Historical DATA'!AY93)</f>
        <v/>
      </c>
      <c r="R107" s="1434" t="str">
        <f>IF('Historical DATA'!AZ93="","",'Historical DATA'!AZ93)</f>
        <v/>
      </c>
      <c r="S107" s="1436" t="str">
        <f>IF('Historical DATA'!BA93="","",'Historical DATA'!BA93)</f>
        <v/>
      </c>
      <c r="T107" s="1435" t="str">
        <f>IF('Historical DATA'!BB93="","",'Historical DATA'!BB93)</f>
        <v/>
      </c>
      <c r="V107" s="1434" t="str">
        <f>IF('Historical DATA'!BC93="","",'Historical DATA'!BC93)</f>
        <v/>
      </c>
      <c r="W107" s="1436" t="str">
        <f>IF('Historical DATA'!BD93="","",'Historical DATA'!BD93)</f>
        <v/>
      </c>
      <c r="X107" s="1436" t="str">
        <f>IF('Historical DATA'!BE93="","",'Historical DATA'!BE93)</f>
        <v/>
      </c>
      <c r="Y107" s="1435" t="str">
        <f>IF('Historical DATA'!BF93="","",'Historical DATA'!BF93)</f>
        <v/>
      </c>
      <c r="Z107" s="1435" t="str">
        <f>IF('Historical DATA'!BG93="","",'Historical DATA'!BG93)</f>
        <v/>
      </c>
      <c r="AB107" s="1434" t="str">
        <f>IF('Historical DATA'!BH93="","",'Historical DATA'!BH93)</f>
        <v/>
      </c>
      <c r="AC107" s="1436" t="str">
        <f>IF('Historical DATA'!BI93="","",'Historical DATA'!BI93)</f>
        <v/>
      </c>
      <c r="AD107" s="1436" t="str">
        <f>IF('Historical DATA'!BJ93="","",'Historical DATA'!BJ93)</f>
        <v/>
      </c>
      <c r="AE107" s="1435" t="str">
        <f>IF('Historical DATA'!BK93="","",'Historical DATA'!BK93)</f>
        <v/>
      </c>
      <c r="AF107" s="1435" t="str">
        <f>IF('Historical DATA'!BL93="","",'Historical DATA'!BL93)</f>
        <v/>
      </c>
      <c r="AG107" s="1435" t="str">
        <f>IF('Historical DATA'!BM93="","",'Historical DATA'!BM93)</f>
        <v/>
      </c>
      <c r="AH107" s="1435" t="str">
        <f>IF('Historical DATA'!BN93="","",'Historical DATA'!BN93)</f>
        <v/>
      </c>
      <c r="AI107" s="1435" t="str">
        <f>IF('Historical DATA'!BO93="","",'Historical DATA'!BO93)</f>
        <v/>
      </c>
      <c r="AK107" s="1437" t="str">
        <f>IF('Historical DATA'!BP93="","",'Historical DATA'!BP93)</f>
        <v/>
      </c>
      <c r="AL107" s="1431" t="str">
        <f>IF('Historical DATA'!BQ93="","",'Historical DATA'!BQ93)</f>
        <v/>
      </c>
      <c r="AM107" s="1433" t="str">
        <f>IF('Historical DATA'!BR93="","",'Historical DATA'!BR93)</f>
        <v/>
      </c>
      <c r="AO107" s="1448" t="str">
        <f>IF('Historical DATA'!BS93="","",'Historical DATA'!BS93)</f>
        <v/>
      </c>
      <c r="AP107" s="1438" t="str">
        <f>IF('Historical DATA'!BT93="","",'Historical DATA'!BT93)</f>
        <v/>
      </c>
      <c r="AQ107" s="1438" t="str">
        <f>IF('Historical DATA'!BU93="","",'Historical DATA'!BU93)</f>
        <v/>
      </c>
      <c r="AR107" s="1439" t="str">
        <f>IF('Historical DATA'!BV93="","",'Historical DATA'!BV93)</f>
        <v/>
      </c>
    </row>
    <row r="108" spans="2:44">
      <c r="B108" s="1653" t="str">
        <f>IF('Historical DATA'!B94="","",'Historical DATA'!B94)</f>
        <v/>
      </c>
      <c r="D108" s="1437" t="str">
        <f>IF('Historical DATA'!AO94="","",'Historical DATA'!AO94)</f>
        <v/>
      </c>
      <c r="E108" s="1431" t="str">
        <f>IF('Historical DATA'!AP94="","",'Historical DATA'!AP94)</f>
        <v/>
      </c>
      <c r="F108" s="1433" t="str">
        <f>IF('Historical DATA'!AQ94="","",'Historical DATA'!AQ94)</f>
        <v/>
      </c>
      <c r="H108" s="1447" t="str">
        <f>IF('Historical DATA'!AR94="","",'Historical DATA'!AR94)</f>
        <v/>
      </c>
      <c r="I108" s="1431" t="str">
        <f>IF('Historical DATA'!AS94="","",'Historical DATA'!AS94)</f>
        <v/>
      </c>
      <c r="J108" s="1431" t="str">
        <f>IF('Historical DATA'!AT94="","",'Historical DATA'!AT94)</f>
        <v/>
      </c>
      <c r="K108" s="1431" t="str">
        <f>IF('Historical DATA'!AU94="","",'Historical DATA'!AU94)</f>
        <v/>
      </c>
      <c r="L108" s="1450" t="str">
        <f>IF('Historical DATA'!AV94="","",'Historical DATA'!AV94)</f>
        <v/>
      </c>
      <c r="N108" s="1445" t="str">
        <f>IF('Historical DATA'!AW94="","",'Historical DATA'!AW94)</f>
        <v/>
      </c>
      <c r="O108" s="1436" t="str">
        <f>IF('Historical DATA'!AX94="","",'Historical DATA'!AX94)</f>
        <v/>
      </c>
      <c r="P108" s="1435" t="str">
        <f>IF('Historical DATA'!AY94="","",'Historical DATA'!AY94)</f>
        <v/>
      </c>
      <c r="R108" s="1434" t="str">
        <f>IF('Historical DATA'!AZ94="","",'Historical DATA'!AZ94)</f>
        <v/>
      </c>
      <c r="S108" s="1436" t="str">
        <f>IF('Historical DATA'!BA94="","",'Historical DATA'!BA94)</f>
        <v/>
      </c>
      <c r="T108" s="1435" t="str">
        <f>IF('Historical DATA'!BB94="","",'Historical DATA'!BB94)</f>
        <v/>
      </c>
      <c r="V108" s="1434" t="str">
        <f>IF('Historical DATA'!BC94="","",'Historical DATA'!BC94)</f>
        <v/>
      </c>
      <c r="W108" s="1436" t="str">
        <f>IF('Historical DATA'!BD94="","",'Historical DATA'!BD94)</f>
        <v/>
      </c>
      <c r="X108" s="1436" t="str">
        <f>IF('Historical DATA'!BE94="","",'Historical DATA'!BE94)</f>
        <v/>
      </c>
      <c r="Y108" s="1435" t="str">
        <f>IF('Historical DATA'!BF94="","",'Historical DATA'!BF94)</f>
        <v/>
      </c>
      <c r="Z108" s="1435" t="str">
        <f>IF('Historical DATA'!BG94="","",'Historical DATA'!BG94)</f>
        <v/>
      </c>
      <c r="AB108" s="1434" t="str">
        <f>IF('Historical DATA'!BH94="","",'Historical DATA'!BH94)</f>
        <v/>
      </c>
      <c r="AC108" s="1436" t="str">
        <f>IF('Historical DATA'!BI94="","",'Historical DATA'!BI94)</f>
        <v/>
      </c>
      <c r="AD108" s="1436" t="str">
        <f>IF('Historical DATA'!BJ94="","",'Historical DATA'!BJ94)</f>
        <v/>
      </c>
      <c r="AE108" s="1435" t="str">
        <f>IF('Historical DATA'!BK94="","",'Historical DATA'!BK94)</f>
        <v/>
      </c>
      <c r="AF108" s="1435" t="str">
        <f>IF('Historical DATA'!BL94="","",'Historical DATA'!BL94)</f>
        <v/>
      </c>
      <c r="AG108" s="1435" t="str">
        <f>IF('Historical DATA'!BM94="","",'Historical DATA'!BM94)</f>
        <v/>
      </c>
      <c r="AH108" s="1435" t="str">
        <f>IF('Historical DATA'!BN94="","",'Historical DATA'!BN94)</f>
        <v/>
      </c>
      <c r="AI108" s="1435" t="str">
        <f>IF('Historical DATA'!BO94="","",'Historical DATA'!BO94)</f>
        <v/>
      </c>
      <c r="AK108" s="1437" t="str">
        <f>IF('Historical DATA'!BP94="","",'Historical DATA'!BP94)</f>
        <v/>
      </c>
      <c r="AL108" s="1431" t="str">
        <f>IF('Historical DATA'!BQ94="","",'Historical DATA'!BQ94)</f>
        <v/>
      </c>
      <c r="AM108" s="1433" t="str">
        <f>IF('Historical DATA'!BR94="","",'Historical DATA'!BR94)</f>
        <v/>
      </c>
      <c r="AO108" s="1448" t="str">
        <f>IF('Historical DATA'!BS94="","",'Historical DATA'!BS94)</f>
        <v/>
      </c>
      <c r="AP108" s="1438" t="str">
        <f>IF('Historical DATA'!BT94="","",'Historical DATA'!BT94)</f>
        <v/>
      </c>
      <c r="AQ108" s="1438" t="str">
        <f>IF('Historical DATA'!BU94="","",'Historical DATA'!BU94)</f>
        <v/>
      </c>
      <c r="AR108" s="1439" t="str">
        <f>IF('Historical DATA'!BV94="","",'Historical DATA'!BV94)</f>
        <v/>
      </c>
    </row>
    <row r="109" spans="2:44">
      <c r="B109" s="1653" t="str">
        <f>IF('Historical DATA'!B95="","",'Historical DATA'!B95)</f>
        <v/>
      </c>
      <c r="D109" s="1437" t="str">
        <f>IF('Historical DATA'!AO95="","",'Historical DATA'!AO95)</f>
        <v/>
      </c>
      <c r="E109" s="1431" t="str">
        <f>IF('Historical DATA'!AP95="","",'Historical DATA'!AP95)</f>
        <v/>
      </c>
      <c r="F109" s="1433" t="str">
        <f>IF('Historical DATA'!AQ95="","",'Historical DATA'!AQ95)</f>
        <v/>
      </c>
      <c r="H109" s="1447" t="str">
        <f>IF('Historical DATA'!AR95="","",'Historical DATA'!AR95)</f>
        <v/>
      </c>
      <c r="I109" s="1431" t="str">
        <f>IF('Historical DATA'!AS95="","",'Historical DATA'!AS95)</f>
        <v/>
      </c>
      <c r="J109" s="1431" t="str">
        <f>IF('Historical DATA'!AT95="","",'Historical DATA'!AT95)</f>
        <v/>
      </c>
      <c r="K109" s="1431" t="str">
        <f>IF('Historical DATA'!AU95="","",'Historical DATA'!AU95)</f>
        <v/>
      </c>
      <c r="L109" s="1450" t="str">
        <f>IF('Historical DATA'!AV95="","",'Historical DATA'!AV95)</f>
        <v/>
      </c>
      <c r="N109" s="1445" t="str">
        <f>IF('Historical DATA'!AW95="","",'Historical DATA'!AW95)</f>
        <v/>
      </c>
      <c r="O109" s="1436" t="str">
        <f>IF('Historical DATA'!AX95="","",'Historical DATA'!AX95)</f>
        <v/>
      </c>
      <c r="P109" s="1435" t="str">
        <f>IF('Historical DATA'!AY95="","",'Historical DATA'!AY95)</f>
        <v/>
      </c>
      <c r="R109" s="1434" t="str">
        <f>IF('Historical DATA'!AZ95="","",'Historical DATA'!AZ95)</f>
        <v/>
      </c>
      <c r="S109" s="1436" t="str">
        <f>IF('Historical DATA'!BA95="","",'Historical DATA'!BA95)</f>
        <v/>
      </c>
      <c r="T109" s="1435" t="str">
        <f>IF('Historical DATA'!BB95="","",'Historical DATA'!BB95)</f>
        <v/>
      </c>
      <c r="V109" s="1434" t="str">
        <f>IF('Historical DATA'!BC95="","",'Historical DATA'!BC95)</f>
        <v/>
      </c>
      <c r="W109" s="1436" t="str">
        <f>IF('Historical DATA'!BD95="","",'Historical DATA'!BD95)</f>
        <v/>
      </c>
      <c r="X109" s="1436" t="str">
        <f>IF('Historical DATA'!BE95="","",'Historical DATA'!BE95)</f>
        <v/>
      </c>
      <c r="Y109" s="1435" t="str">
        <f>IF('Historical DATA'!BF95="","",'Historical DATA'!BF95)</f>
        <v/>
      </c>
      <c r="Z109" s="1435" t="str">
        <f>IF('Historical DATA'!BG95="","",'Historical DATA'!BG95)</f>
        <v/>
      </c>
      <c r="AB109" s="1434" t="str">
        <f>IF('Historical DATA'!BH95="","",'Historical DATA'!BH95)</f>
        <v/>
      </c>
      <c r="AC109" s="1436" t="str">
        <f>IF('Historical DATA'!BI95="","",'Historical DATA'!BI95)</f>
        <v/>
      </c>
      <c r="AD109" s="1436" t="str">
        <f>IF('Historical DATA'!BJ95="","",'Historical DATA'!BJ95)</f>
        <v/>
      </c>
      <c r="AE109" s="1435" t="str">
        <f>IF('Historical DATA'!BK95="","",'Historical DATA'!BK95)</f>
        <v/>
      </c>
      <c r="AF109" s="1435" t="str">
        <f>IF('Historical DATA'!BL95="","",'Historical DATA'!BL95)</f>
        <v/>
      </c>
      <c r="AG109" s="1435" t="str">
        <f>IF('Historical DATA'!BM95="","",'Historical DATA'!BM95)</f>
        <v/>
      </c>
      <c r="AH109" s="1435" t="str">
        <f>IF('Historical DATA'!BN95="","",'Historical DATA'!BN95)</f>
        <v/>
      </c>
      <c r="AI109" s="1435" t="str">
        <f>IF('Historical DATA'!BO95="","",'Historical DATA'!BO95)</f>
        <v/>
      </c>
      <c r="AK109" s="1437" t="str">
        <f>IF('Historical DATA'!BP95="","",'Historical DATA'!BP95)</f>
        <v/>
      </c>
      <c r="AL109" s="1431" t="str">
        <f>IF('Historical DATA'!BQ95="","",'Historical DATA'!BQ95)</f>
        <v/>
      </c>
      <c r="AM109" s="1433" t="str">
        <f>IF('Historical DATA'!BR95="","",'Historical DATA'!BR95)</f>
        <v/>
      </c>
      <c r="AO109" s="1448" t="str">
        <f>IF('Historical DATA'!BS95="","",'Historical DATA'!BS95)</f>
        <v/>
      </c>
      <c r="AP109" s="1438" t="str">
        <f>IF('Historical DATA'!BT95="","",'Historical DATA'!BT95)</f>
        <v/>
      </c>
      <c r="AQ109" s="1438" t="str">
        <f>IF('Historical DATA'!BU95="","",'Historical DATA'!BU95)</f>
        <v/>
      </c>
      <c r="AR109" s="1439" t="str">
        <f>IF('Historical DATA'!BV95="","",'Historical DATA'!BV95)</f>
        <v/>
      </c>
    </row>
    <row r="110" spans="2:44">
      <c r="B110" s="1653" t="str">
        <f>IF('Historical DATA'!B96="","",'Historical DATA'!B96)</f>
        <v/>
      </c>
      <c r="D110" s="1437" t="str">
        <f>IF('Historical DATA'!AO96="","",'Historical DATA'!AO96)</f>
        <v/>
      </c>
      <c r="E110" s="1431" t="str">
        <f>IF('Historical DATA'!AP96="","",'Historical DATA'!AP96)</f>
        <v/>
      </c>
      <c r="F110" s="1433" t="str">
        <f>IF('Historical DATA'!AQ96="","",'Historical DATA'!AQ96)</f>
        <v/>
      </c>
      <c r="H110" s="1447" t="str">
        <f>IF('Historical DATA'!AR96="","",'Historical DATA'!AR96)</f>
        <v/>
      </c>
      <c r="I110" s="1431" t="str">
        <f>IF('Historical DATA'!AS96="","",'Historical DATA'!AS96)</f>
        <v/>
      </c>
      <c r="J110" s="1431" t="str">
        <f>IF('Historical DATA'!AT96="","",'Historical DATA'!AT96)</f>
        <v/>
      </c>
      <c r="K110" s="1431" t="str">
        <f>IF('Historical DATA'!AU96="","",'Historical DATA'!AU96)</f>
        <v/>
      </c>
      <c r="L110" s="1450" t="str">
        <f>IF('Historical DATA'!AV96="","",'Historical DATA'!AV96)</f>
        <v/>
      </c>
      <c r="N110" s="1445" t="str">
        <f>IF('Historical DATA'!AW96="","",'Historical DATA'!AW96)</f>
        <v/>
      </c>
      <c r="O110" s="1436" t="str">
        <f>IF('Historical DATA'!AX96="","",'Historical DATA'!AX96)</f>
        <v/>
      </c>
      <c r="P110" s="1435" t="str">
        <f>IF('Historical DATA'!AY96="","",'Historical DATA'!AY96)</f>
        <v/>
      </c>
      <c r="R110" s="1434" t="str">
        <f>IF('Historical DATA'!AZ96="","",'Historical DATA'!AZ96)</f>
        <v/>
      </c>
      <c r="S110" s="1436" t="str">
        <f>IF('Historical DATA'!BA96="","",'Historical DATA'!BA96)</f>
        <v/>
      </c>
      <c r="T110" s="1435" t="str">
        <f>IF('Historical DATA'!BB96="","",'Historical DATA'!BB96)</f>
        <v/>
      </c>
      <c r="V110" s="1434" t="str">
        <f>IF('Historical DATA'!BC96="","",'Historical DATA'!BC96)</f>
        <v/>
      </c>
      <c r="W110" s="1436" t="str">
        <f>IF('Historical DATA'!BD96="","",'Historical DATA'!BD96)</f>
        <v/>
      </c>
      <c r="X110" s="1436" t="str">
        <f>IF('Historical DATA'!BE96="","",'Historical DATA'!BE96)</f>
        <v/>
      </c>
      <c r="Y110" s="1435" t="str">
        <f>IF('Historical DATA'!BF96="","",'Historical DATA'!BF96)</f>
        <v/>
      </c>
      <c r="Z110" s="1435" t="str">
        <f>IF('Historical DATA'!BG96="","",'Historical DATA'!BG96)</f>
        <v/>
      </c>
      <c r="AB110" s="1434" t="str">
        <f>IF('Historical DATA'!BH96="","",'Historical DATA'!BH96)</f>
        <v/>
      </c>
      <c r="AC110" s="1436" t="str">
        <f>IF('Historical DATA'!BI96="","",'Historical DATA'!BI96)</f>
        <v/>
      </c>
      <c r="AD110" s="1436" t="str">
        <f>IF('Historical DATA'!BJ96="","",'Historical DATA'!BJ96)</f>
        <v/>
      </c>
      <c r="AE110" s="1435" t="str">
        <f>IF('Historical DATA'!BK96="","",'Historical DATA'!BK96)</f>
        <v/>
      </c>
      <c r="AF110" s="1435" t="str">
        <f>IF('Historical DATA'!BL96="","",'Historical DATA'!BL96)</f>
        <v/>
      </c>
      <c r="AG110" s="1435" t="str">
        <f>IF('Historical DATA'!BM96="","",'Historical DATA'!BM96)</f>
        <v/>
      </c>
      <c r="AH110" s="1435" t="str">
        <f>IF('Historical DATA'!BN96="","",'Historical DATA'!BN96)</f>
        <v/>
      </c>
      <c r="AI110" s="1435" t="str">
        <f>IF('Historical DATA'!BO96="","",'Historical DATA'!BO96)</f>
        <v/>
      </c>
      <c r="AK110" s="1437" t="str">
        <f>IF('Historical DATA'!BP96="","",'Historical DATA'!BP96)</f>
        <v/>
      </c>
      <c r="AL110" s="1431" t="str">
        <f>IF('Historical DATA'!BQ96="","",'Historical DATA'!BQ96)</f>
        <v/>
      </c>
      <c r="AM110" s="1433" t="str">
        <f>IF('Historical DATA'!BR96="","",'Historical DATA'!BR96)</f>
        <v/>
      </c>
      <c r="AO110" s="1448" t="str">
        <f>IF('Historical DATA'!BS96="","",'Historical DATA'!BS96)</f>
        <v/>
      </c>
      <c r="AP110" s="1438" t="str">
        <f>IF('Historical DATA'!BT96="","",'Historical DATA'!BT96)</f>
        <v/>
      </c>
      <c r="AQ110" s="1438" t="str">
        <f>IF('Historical DATA'!BU96="","",'Historical DATA'!BU96)</f>
        <v/>
      </c>
      <c r="AR110" s="1439" t="str">
        <f>IF('Historical DATA'!BV96="","",'Historical DATA'!BV96)</f>
        <v/>
      </c>
    </row>
    <row r="111" spans="2:44">
      <c r="B111" s="1653" t="str">
        <f>IF('Historical DATA'!B97="","",'Historical DATA'!B97)</f>
        <v/>
      </c>
      <c r="D111" s="1437" t="str">
        <f>IF('Historical DATA'!AO97="","",'Historical DATA'!AO97)</f>
        <v/>
      </c>
      <c r="E111" s="1431" t="str">
        <f>IF('Historical DATA'!AP97="","",'Historical DATA'!AP97)</f>
        <v/>
      </c>
      <c r="F111" s="1433" t="str">
        <f>IF('Historical DATA'!AQ97="","",'Historical DATA'!AQ97)</f>
        <v/>
      </c>
      <c r="H111" s="1447" t="str">
        <f>IF('Historical DATA'!AR97="","",'Historical DATA'!AR97)</f>
        <v/>
      </c>
      <c r="I111" s="1431" t="str">
        <f>IF('Historical DATA'!AS97="","",'Historical DATA'!AS97)</f>
        <v/>
      </c>
      <c r="J111" s="1431" t="str">
        <f>IF('Historical DATA'!AT97="","",'Historical DATA'!AT97)</f>
        <v/>
      </c>
      <c r="K111" s="1431" t="str">
        <f>IF('Historical DATA'!AU97="","",'Historical DATA'!AU97)</f>
        <v/>
      </c>
      <c r="L111" s="1450" t="str">
        <f>IF('Historical DATA'!AV97="","",'Historical DATA'!AV97)</f>
        <v/>
      </c>
      <c r="N111" s="1445" t="str">
        <f>IF('Historical DATA'!AW97="","",'Historical DATA'!AW97)</f>
        <v/>
      </c>
      <c r="O111" s="1436" t="str">
        <f>IF('Historical DATA'!AX97="","",'Historical DATA'!AX97)</f>
        <v/>
      </c>
      <c r="P111" s="1435" t="str">
        <f>IF('Historical DATA'!AY97="","",'Historical DATA'!AY97)</f>
        <v/>
      </c>
      <c r="R111" s="1434" t="str">
        <f>IF('Historical DATA'!AZ97="","",'Historical DATA'!AZ97)</f>
        <v/>
      </c>
      <c r="S111" s="1436" t="str">
        <f>IF('Historical DATA'!BA97="","",'Historical DATA'!BA97)</f>
        <v/>
      </c>
      <c r="T111" s="1435" t="str">
        <f>IF('Historical DATA'!BB97="","",'Historical DATA'!BB97)</f>
        <v/>
      </c>
      <c r="V111" s="1434" t="str">
        <f>IF('Historical DATA'!BC97="","",'Historical DATA'!BC97)</f>
        <v/>
      </c>
      <c r="W111" s="1436" t="str">
        <f>IF('Historical DATA'!BD97="","",'Historical DATA'!BD97)</f>
        <v/>
      </c>
      <c r="X111" s="1436" t="str">
        <f>IF('Historical DATA'!BE97="","",'Historical DATA'!BE97)</f>
        <v/>
      </c>
      <c r="Y111" s="1435" t="str">
        <f>IF('Historical DATA'!BF97="","",'Historical DATA'!BF97)</f>
        <v/>
      </c>
      <c r="Z111" s="1435" t="str">
        <f>IF('Historical DATA'!BG97="","",'Historical DATA'!BG97)</f>
        <v/>
      </c>
      <c r="AB111" s="1434" t="str">
        <f>IF('Historical DATA'!BH97="","",'Historical DATA'!BH97)</f>
        <v/>
      </c>
      <c r="AC111" s="1436" t="str">
        <f>IF('Historical DATA'!BI97="","",'Historical DATA'!BI97)</f>
        <v/>
      </c>
      <c r="AD111" s="1436" t="str">
        <f>IF('Historical DATA'!BJ97="","",'Historical DATA'!BJ97)</f>
        <v/>
      </c>
      <c r="AE111" s="1435" t="str">
        <f>IF('Historical DATA'!BK97="","",'Historical DATA'!BK97)</f>
        <v/>
      </c>
      <c r="AF111" s="1435" t="str">
        <f>IF('Historical DATA'!BL97="","",'Historical DATA'!BL97)</f>
        <v/>
      </c>
      <c r="AG111" s="1435" t="str">
        <f>IF('Historical DATA'!BM97="","",'Historical DATA'!BM97)</f>
        <v/>
      </c>
      <c r="AH111" s="1435" t="str">
        <f>IF('Historical DATA'!BN97="","",'Historical DATA'!BN97)</f>
        <v/>
      </c>
      <c r="AI111" s="1435" t="str">
        <f>IF('Historical DATA'!BO97="","",'Historical DATA'!BO97)</f>
        <v/>
      </c>
      <c r="AK111" s="1437" t="str">
        <f>IF('Historical DATA'!BP97="","",'Historical DATA'!BP97)</f>
        <v/>
      </c>
      <c r="AL111" s="1431" t="str">
        <f>IF('Historical DATA'!BQ97="","",'Historical DATA'!BQ97)</f>
        <v/>
      </c>
      <c r="AM111" s="1433" t="str">
        <f>IF('Historical DATA'!BR97="","",'Historical DATA'!BR97)</f>
        <v/>
      </c>
      <c r="AO111" s="1448" t="str">
        <f>IF('Historical DATA'!BS97="","",'Historical DATA'!BS97)</f>
        <v/>
      </c>
      <c r="AP111" s="1438" t="str">
        <f>IF('Historical DATA'!BT97="","",'Historical DATA'!BT97)</f>
        <v/>
      </c>
      <c r="AQ111" s="1438" t="str">
        <f>IF('Historical DATA'!BU97="","",'Historical DATA'!BU97)</f>
        <v/>
      </c>
      <c r="AR111" s="1439" t="str">
        <f>IF('Historical DATA'!BV97="","",'Historical DATA'!BV97)</f>
        <v/>
      </c>
    </row>
    <row r="112" spans="2:44">
      <c r="B112" s="1653" t="str">
        <f>IF('Historical DATA'!B98="","",'Historical DATA'!B98)</f>
        <v/>
      </c>
      <c r="D112" s="1437" t="str">
        <f>IF('Historical DATA'!AO98="","",'Historical DATA'!AO98)</f>
        <v/>
      </c>
      <c r="E112" s="1431" t="str">
        <f>IF('Historical DATA'!AP98="","",'Historical DATA'!AP98)</f>
        <v/>
      </c>
      <c r="F112" s="1433" t="str">
        <f>IF('Historical DATA'!AQ98="","",'Historical DATA'!AQ98)</f>
        <v/>
      </c>
      <c r="H112" s="1447" t="str">
        <f>IF('Historical DATA'!AR98="","",'Historical DATA'!AR98)</f>
        <v/>
      </c>
      <c r="I112" s="1431" t="str">
        <f>IF('Historical DATA'!AS98="","",'Historical DATA'!AS98)</f>
        <v/>
      </c>
      <c r="J112" s="1431" t="str">
        <f>IF('Historical DATA'!AT98="","",'Historical DATA'!AT98)</f>
        <v/>
      </c>
      <c r="K112" s="1431" t="str">
        <f>IF('Historical DATA'!AU98="","",'Historical DATA'!AU98)</f>
        <v/>
      </c>
      <c r="L112" s="1450" t="str">
        <f>IF('Historical DATA'!AV98="","",'Historical DATA'!AV98)</f>
        <v/>
      </c>
      <c r="N112" s="1445" t="str">
        <f>IF('Historical DATA'!AW98="","",'Historical DATA'!AW98)</f>
        <v/>
      </c>
      <c r="O112" s="1436" t="str">
        <f>IF('Historical DATA'!AX98="","",'Historical DATA'!AX98)</f>
        <v/>
      </c>
      <c r="P112" s="1435" t="str">
        <f>IF('Historical DATA'!AY98="","",'Historical DATA'!AY98)</f>
        <v/>
      </c>
      <c r="R112" s="1434" t="str">
        <f>IF('Historical DATA'!AZ98="","",'Historical DATA'!AZ98)</f>
        <v/>
      </c>
      <c r="S112" s="1436" t="str">
        <f>IF('Historical DATA'!BA98="","",'Historical DATA'!BA98)</f>
        <v/>
      </c>
      <c r="T112" s="1435" t="str">
        <f>IF('Historical DATA'!BB98="","",'Historical DATA'!BB98)</f>
        <v/>
      </c>
      <c r="V112" s="1434" t="str">
        <f>IF('Historical DATA'!BC98="","",'Historical DATA'!BC98)</f>
        <v/>
      </c>
      <c r="W112" s="1436" t="str">
        <f>IF('Historical DATA'!BD98="","",'Historical DATA'!BD98)</f>
        <v/>
      </c>
      <c r="X112" s="1436" t="str">
        <f>IF('Historical DATA'!BE98="","",'Historical DATA'!BE98)</f>
        <v/>
      </c>
      <c r="Y112" s="1435" t="str">
        <f>IF('Historical DATA'!BF98="","",'Historical DATA'!BF98)</f>
        <v/>
      </c>
      <c r="Z112" s="1435" t="str">
        <f>IF('Historical DATA'!BG98="","",'Historical DATA'!BG98)</f>
        <v/>
      </c>
      <c r="AB112" s="1434" t="str">
        <f>IF('Historical DATA'!BH98="","",'Historical DATA'!BH98)</f>
        <v/>
      </c>
      <c r="AC112" s="1436" t="str">
        <f>IF('Historical DATA'!BI98="","",'Historical DATA'!BI98)</f>
        <v/>
      </c>
      <c r="AD112" s="1436" t="str">
        <f>IF('Historical DATA'!BJ98="","",'Historical DATA'!BJ98)</f>
        <v/>
      </c>
      <c r="AE112" s="1435" t="str">
        <f>IF('Historical DATA'!BK98="","",'Historical DATA'!BK98)</f>
        <v/>
      </c>
      <c r="AF112" s="1435" t="str">
        <f>IF('Historical DATA'!BL98="","",'Historical DATA'!BL98)</f>
        <v/>
      </c>
      <c r="AG112" s="1435" t="str">
        <f>IF('Historical DATA'!BM98="","",'Historical DATA'!BM98)</f>
        <v/>
      </c>
      <c r="AH112" s="1435" t="str">
        <f>IF('Historical DATA'!BN98="","",'Historical DATA'!BN98)</f>
        <v/>
      </c>
      <c r="AI112" s="1435" t="str">
        <f>IF('Historical DATA'!BO98="","",'Historical DATA'!BO98)</f>
        <v/>
      </c>
      <c r="AK112" s="1437" t="str">
        <f>IF('Historical DATA'!BP98="","",'Historical DATA'!BP98)</f>
        <v/>
      </c>
      <c r="AL112" s="1431" t="str">
        <f>IF('Historical DATA'!BQ98="","",'Historical DATA'!BQ98)</f>
        <v/>
      </c>
      <c r="AM112" s="1433" t="str">
        <f>IF('Historical DATA'!BR98="","",'Historical DATA'!BR98)</f>
        <v/>
      </c>
      <c r="AO112" s="1448" t="str">
        <f>IF('Historical DATA'!BS98="","",'Historical DATA'!BS98)</f>
        <v/>
      </c>
      <c r="AP112" s="1438" t="str">
        <f>IF('Historical DATA'!BT98="","",'Historical DATA'!BT98)</f>
        <v/>
      </c>
      <c r="AQ112" s="1438" t="str">
        <f>IF('Historical DATA'!BU98="","",'Historical DATA'!BU98)</f>
        <v/>
      </c>
      <c r="AR112" s="1439" t="str">
        <f>IF('Historical DATA'!BV98="","",'Historical DATA'!BV98)</f>
        <v/>
      </c>
    </row>
    <row r="113" spans="2:44">
      <c r="B113" s="1653" t="str">
        <f>IF('Historical DATA'!B99="","",'Historical DATA'!B99)</f>
        <v/>
      </c>
      <c r="D113" s="1437" t="str">
        <f>IF('Historical DATA'!AO99="","",'Historical DATA'!AO99)</f>
        <v/>
      </c>
      <c r="E113" s="1431" t="str">
        <f>IF('Historical DATA'!AP99="","",'Historical DATA'!AP99)</f>
        <v/>
      </c>
      <c r="F113" s="1433" t="str">
        <f>IF('Historical DATA'!AQ99="","",'Historical DATA'!AQ99)</f>
        <v/>
      </c>
      <c r="H113" s="1447" t="str">
        <f>IF('Historical DATA'!AR99="","",'Historical DATA'!AR99)</f>
        <v/>
      </c>
      <c r="I113" s="1431" t="str">
        <f>IF('Historical DATA'!AS99="","",'Historical DATA'!AS99)</f>
        <v/>
      </c>
      <c r="J113" s="1431" t="str">
        <f>IF('Historical DATA'!AT99="","",'Historical DATA'!AT99)</f>
        <v/>
      </c>
      <c r="K113" s="1431" t="str">
        <f>IF('Historical DATA'!AU99="","",'Historical DATA'!AU99)</f>
        <v/>
      </c>
      <c r="L113" s="1450" t="str">
        <f>IF('Historical DATA'!AV99="","",'Historical DATA'!AV99)</f>
        <v/>
      </c>
      <c r="N113" s="1445" t="str">
        <f>IF('Historical DATA'!AW99="","",'Historical DATA'!AW99)</f>
        <v/>
      </c>
      <c r="O113" s="1436" t="str">
        <f>IF('Historical DATA'!AX99="","",'Historical DATA'!AX99)</f>
        <v/>
      </c>
      <c r="P113" s="1435" t="str">
        <f>IF('Historical DATA'!AY99="","",'Historical DATA'!AY99)</f>
        <v/>
      </c>
      <c r="R113" s="1434" t="str">
        <f>IF('Historical DATA'!AZ99="","",'Historical DATA'!AZ99)</f>
        <v/>
      </c>
      <c r="S113" s="1436" t="str">
        <f>IF('Historical DATA'!BA99="","",'Historical DATA'!BA99)</f>
        <v/>
      </c>
      <c r="T113" s="1435" t="str">
        <f>IF('Historical DATA'!BB99="","",'Historical DATA'!BB99)</f>
        <v/>
      </c>
      <c r="V113" s="1434" t="str">
        <f>IF('Historical DATA'!BC99="","",'Historical DATA'!BC99)</f>
        <v/>
      </c>
      <c r="W113" s="1436" t="str">
        <f>IF('Historical DATA'!BD99="","",'Historical DATA'!BD99)</f>
        <v/>
      </c>
      <c r="X113" s="1436" t="str">
        <f>IF('Historical DATA'!BE99="","",'Historical DATA'!BE99)</f>
        <v/>
      </c>
      <c r="Y113" s="1435" t="str">
        <f>IF('Historical DATA'!BF99="","",'Historical DATA'!BF99)</f>
        <v/>
      </c>
      <c r="Z113" s="1435" t="str">
        <f>IF('Historical DATA'!BG99="","",'Historical DATA'!BG99)</f>
        <v/>
      </c>
      <c r="AB113" s="1434" t="str">
        <f>IF('Historical DATA'!BH99="","",'Historical DATA'!BH99)</f>
        <v/>
      </c>
      <c r="AC113" s="1436" t="str">
        <f>IF('Historical DATA'!BI99="","",'Historical DATA'!BI99)</f>
        <v/>
      </c>
      <c r="AD113" s="1436" t="str">
        <f>IF('Historical DATA'!BJ99="","",'Historical DATA'!BJ99)</f>
        <v/>
      </c>
      <c r="AE113" s="1435" t="str">
        <f>IF('Historical DATA'!BK99="","",'Historical DATA'!BK99)</f>
        <v/>
      </c>
      <c r="AF113" s="1435" t="str">
        <f>IF('Historical DATA'!BL99="","",'Historical DATA'!BL99)</f>
        <v/>
      </c>
      <c r="AG113" s="1435" t="str">
        <f>IF('Historical DATA'!BM99="","",'Historical DATA'!BM99)</f>
        <v/>
      </c>
      <c r="AH113" s="1435" t="str">
        <f>IF('Historical DATA'!BN99="","",'Historical DATA'!BN99)</f>
        <v/>
      </c>
      <c r="AI113" s="1435" t="str">
        <f>IF('Historical DATA'!BO99="","",'Historical DATA'!BO99)</f>
        <v/>
      </c>
      <c r="AK113" s="1437" t="str">
        <f>IF('Historical DATA'!BP99="","",'Historical DATA'!BP99)</f>
        <v/>
      </c>
      <c r="AL113" s="1431" t="str">
        <f>IF('Historical DATA'!BQ99="","",'Historical DATA'!BQ99)</f>
        <v/>
      </c>
      <c r="AM113" s="1433" t="str">
        <f>IF('Historical DATA'!BR99="","",'Historical DATA'!BR99)</f>
        <v/>
      </c>
      <c r="AO113" s="1448" t="str">
        <f>IF('Historical DATA'!BS99="","",'Historical DATA'!BS99)</f>
        <v/>
      </c>
      <c r="AP113" s="1438" t="str">
        <f>IF('Historical DATA'!BT99="","",'Historical DATA'!BT99)</f>
        <v/>
      </c>
      <c r="AQ113" s="1438" t="str">
        <f>IF('Historical DATA'!BU99="","",'Historical DATA'!BU99)</f>
        <v/>
      </c>
      <c r="AR113" s="1439" t="str">
        <f>IF('Historical DATA'!BV99="","",'Historical DATA'!BV99)</f>
        <v/>
      </c>
    </row>
    <row r="114" spans="2:44">
      <c r="B114" s="1653" t="str">
        <f>IF('Historical DATA'!B100="","",'Historical DATA'!B100)</f>
        <v/>
      </c>
      <c r="D114" s="1437" t="str">
        <f>IF('Historical DATA'!AO100="","",'Historical DATA'!AO100)</f>
        <v/>
      </c>
      <c r="E114" s="1431" t="str">
        <f>IF('Historical DATA'!AP100="","",'Historical DATA'!AP100)</f>
        <v/>
      </c>
      <c r="F114" s="1433" t="str">
        <f>IF('Historical DATA'!AQ100="","",'Historical DATA'!AQ100)</f>
        <v/>
      </c>
      <c r="H114" s="1447" t="str">
        <f>IF('Historical DATA'!AR100="","",'Historical DATA'!AR100)</f>
        <v/>
      </c>
      <c r="I114" s="1431" t="str">
        <f>IF('Historical DATA'!AS100="","",'Historical DATA'!AS100)</f>
        <v/>
      </c>
      <c r="J114" s="1431" t="str">
        <f>IF('Historical DATA'!AT100="","",'Historical DATA'!AT100)</f>
        <v/>
      </c>
      <c r="K114" s="1431" t="str">
        <f>IF('Historical DATA'!AU100="","",'Historical DATA'!AU100)</f>
        <v/>
      </c>
      <c r="L114" s="1450" t="str">
        <f>IF('Historical DATA'!AV100="","",'Historical DATA'!AV100)</f>
        <v/>
      </c>
      <c r="N114" s="1445" t="str">
        <f>IF('Historical DATA'!AW100="","",'Historical DATA'!AW100)</f>
        <v/>
      </c>
      <c r="O114" s="1436" t="str">
        <f>IF('Historical DATA'!AX100="","",'Historical DATA'!AX100)</f>
        <v/>
      </c>
      <c r="P114" s="1435" t="str">
        <f>IF('Historical DATA'!AY100="","",'Historical DATA'!AY100)</f>
        <v/>
      </c>
      <c r="R114" s="1434" t="str">
        <f>IF('Historical DATA'!AZ100="","",'Historical DATA'!AZ100)</f>
        <v/>
      </c>
      <c r="S114" s="1436" t="str">
        <f>IF('Historical DATA'!BA100="","",'Historical DATA'!BA100)</f>
        <v/>
      </c>
      <c r="T114" s="1435" t="str">
        <f>IF('Historical DATA'!BB100="","",'Historical DATA'!BB100)</f>
        <v/>
      </c>
      <c r="V114" s="1434" t="str">
        <f>IF('Historical DATA'!BC100="","",'Historical DATA'!BC100)</f>
        <v/>
      </c>
      <c r="W114" s="1436" t="str">
        <f>IF('Historical DATA'!BD100="","",'Historical DATA'!BD100)</f>
        <v/>
      </c>
      <c r="X114" s="1436" t="str">
        <f>IF('Historical DATA'!BE100="","",'Historical DATA'!BE100)</f>
        <v/>
      </c>
      <c r="Y114" s="1435" t="str">
        <f>IF('Historical DATA'!BF100="","",'Historical DATA'!BF100)</f>
        <v/>
      </c>
      <c r="Z114" s="1435" t="str">
        <f>IF('Historical DATA'!BG100="","",'Historical DATA'!BG100)</f>
        <v/>
      </c>
      <c r="AB114" s="1434" t="str">
        <f>IF('Historical DATA'!BH100="","",'Historical DATA'!BH100)</f>
        <v/>
      </c>
      <c r="AC114" s="1436" t="str">
        <f>IF('Historical DATA'!BI100="","",'Historical DATA'!BI100)</f>
        <v/>
      </c>
      <c r="AD114" s="1436" t="str">
        <f>IF('Historical DATA'!BJ100="","",'Historical DATA'!BJ100)</f>
        <v/>
      </c>
      <c r="AE114" s="1435" t="str">
        <f>IF('Historical DATA'!BK100="","",'Historical DATA'!BK100)</f>
        <v/>
      </c>
      <c r="AF114" s="1435" t="str">
        <f>IF('Historical DATA'!BL100="","",'Historical DATA'!BL100)</f>
        <v/>
      </c>
      <c r="AG114" s="1435" t="str">
        <f>IF('Historical DATA'!BM100="","",'Historical DATA'!BM100)</f>
        <v/>
      </c>
      <c r="AH114" s="1435" t="str">
        <f>IF('Historical DATA'!BN100="","",'Historical DATA'!BN100)</f>
        <v/>
      </c>
      <c r="AI114" s="1435" t="str">
        <f>IF('Historical DATA'!BO100="","",'Historical DATA'!BO100)</f>
        <v/>
      </c>
      <c r="AK114" s="1437" t="str">
        <f>IF('Historical DATA'!BP100="","",'Historical DATA'!BP100)</f>
        <v/>
      </c>
      <c r="AL114" s="1431" t="str">
        <f>IF('Historical DATA'!BQ100="","",'Historical DATA'!BQ100)</f>
        <v/>
      </c>
      <c r="AM114" s="1433" t="str">
        <f>IF('Historical DATA'!BR100="","",'Historical DATA'!BR100)</f>
        <v/>
      </c>
      <c r="AO114" s="1448" t="str">
        <f>IF('Historical DATA'!BS100="","",'Historical DATA'!BS100)</f>
        <v/>
      </c>
      <c r="AP114" s="1438" t="str">
        <f>IF('Historical DATA'!BT100="","",'Historical DATA'!BT100)</f>
        <v/>
      </c>
      <c r="AQ114" s="1438" t="str">
        <f>IF('Historical DATA'!BU100="","",'Historical DATA'!BU100)</f>
        <v/>
      </c>
      <c r="AR114" s="1439" t="str">
        <f>IF('Historical DATA'!BV100="","",'Historical DATA'!BV100)</f>
        <v/>
      </c>
    </row>
    <row r="115" spans="2:44">
      <c r="B115" s="1653" t="str">
        <f>IF('Historical DATA'!B101="","",'Historical DATA'!B101)</f>
        <v/>
      </c>
      <c r="D115" s="1437" t="str">
        <f>IF('Historical DATA'!AO101="","",'Historical DATA'!AO101)</f>
        <v/>
      </c>
      <c r="E115" s="1431" t="str">
        <f>IF('Historical DATA'!AP101="","",'Historical DATA'!AP101)</f>
        <v/>
      </c>
      <c r="F115" s="1433" t="str">
        <f>IF('Historical DATA'!AQ101="","",'Historical DATA'!AQ101)</f>
        <v/>
      </c>
      <c r="H115" s="1447" t="str">
        <f>IF('Historical DATA'!AR101="","",'Historical DATA'!AR101)</f>
        <v/>
      </c>
      <c r="I115" s="1431" t="str">
        <f>IF('Historical DATA'!AS101="","",'Historical DATA'!AS101)</f>
        <v/>
      </c>
      <c r="J115" s="1431" t="str">
        <f>IF('Historical DATA'!AT101="","",'Historical DATA'!AT101)</f>
        <v/>
      </c>
      <c r="K115" s="1431" t="str">
        <f>IF('Historical DATA'!AU101="","",'Historical DATA'!AU101)</f>
        <v/>
      </c>
      <c r="L115" s="1450" t="str">
        <f>IF('Historical DATA'!AV101="","",'Historical DATA'!AV101)</f>
        <v/>
      </c>
      <c r="N115" s="1445" t="str">
        <f>IF('Historical DATA'!AW101="","",'Historical DATA'!AW101)</f>
        <v/>
      </c>
      <c r="O115" s="1436" t="str">
        <f>IF('Historical DATA'!AX101="","",'Historical DATA'!AX101)</f>
        <v/>
      </c>
      <c r="P115" s="1435" t="str">
        <f>IF('Historical DATA'!AY101="","",'Historical DATA'!AY101)</f>
        <v/>
      </c>
      <c r="R115" s="1434" t="str">
        <f>IF('Historical DATA'!AZ101="","",'Historical DATA'!AZ101)</f>
        <v/>
      </c>
      <c r="S115" s="1436" t="str">
        <f>IF('Historical DATA'!BA101="","",'Historical DATA'!BA101)</f>
        <v/>
      </c>
      <c r="T115" s="1435" t="str">
        <f>IF('Historical DATA'!BB101="","",'Historical DATA'!BB101)</f>
        <v/>
      </c>
      <c r="V115" s="1434" t="str">
        <f>IF('Historical DATA'!BC101="","",'Historical DATA'!BC101)</f>
        <v/>
      </c>
      <c r="W115" s="1436" t="str">
        <f>IF('Historical DATA'!BD101="","",'Historical DATA'!BD101)</f>
        <v/>
      </c>
      <c r="X115" s="1436" t="str">
        <f>IF('Historical DATA'!BE101="","",'Historical DATA'!BE101)</f>
        <v/>
      </c>
      <c r="Y115" s="1435" t="str">
        <f>IF('Historical DATA'!BF101="","",'Historical DATA'!BF101)</f>
        <v/>
      </c>
      <c r="Z115" s="1435" t="str">
        <f>IF('Historical DATA'!BG101="","",'Historical DATA'!BG101)</f>
        <v/>
      </c>
      <c r="AB115" s="1434" t="str">
        <f>IF('Historical DATA'!BH101="","",'Historical DATA'!BH101)</f>
        <v/>
      </c>
      <c r="AC115" s="1436" t="str">
        <f>IF('Historical DATA'!BI101="","",'Historical DATA'!BI101)</f>
        <v/>
      </c>
      <c r="AD115" s="1436" t="str">
        <f>IF('Historical DATA'!BJ101="","",'Historical DATA'!BJ101)</f>
        <v/>
      </c>
      <c r="AE115" s="1435" t="str">
        <f>IF('Historical DATA'!BK101="","",'Historical DATA'!BK101)</f>
        <v/>
      </c>
      <c r="AF115" s="1435" t="str">
        <f>IF('Historical DATA'!BL101="","",'Historical DATA'!BL101)</f>
        <v/>
      </c>
      <c r="AG115" s="1435" t="str">
        <f>IF('Historical DATA'!BM101="","",'Historical DATA'!BM101)</f>
        <v/>
      </c>
      <c r="AH115" s="1435" t="str">
        <f>IF('Historical DATA'!BN101="","",'Historical DATA'!BN101)</f>
        <v/>
      </c>
      <c r="AI115" s="1435" t="str">
        <f>IF('Historical DATA'!BO101="","",'Historical DATA'!BO101)</f>
        <v/>
      </c>
      <c r="AK115" s="1437" t="str">
        <f>IF('Historical DATA'!BP101="","",'Historical DATA'!BP101)</f>
        <v/>
      </c>
      <c r="AL115" s="1431" t="str">
        <f>IF('Historical DATA'!BQ101="","",'Historical DATA'!BQ101)</f>
        <v/>
      </c>
      <c r="AM115" s="1433" t="str">
        <f>IF('Historical DATA'!BR101="","",'Historical DATA'!BR101)</f>
        <v/>
      </c>
      <c r="AO115" s="1448" t="str">
        <f>IF('Historical DATA'!BS101="","",'Historical DATA'!BS101)</f>
        <v/>
      </c>
      <c r="AP115" s="1438" t="str">
        <f>IF('Historical DATA'!BT101="","",'Historical DATA'!BT101)</f>
        <v/>
      </c>
      <c r="AQ115" s="1438" t="str">
        <f>IF('Historical DATA'!BU101="","",'Historical DATA'!BU101)</f>
        <v/>
      </c>
      <c r="AR115" s="1439" t="str">
        <f>IF('Historical DATA'!BV101="","",'Historical DATA'!BV101)</f>
        <v/>
      </c>
    </row>
    <row r="116" spans="2:44">
      <c r="B116" s="1653" t="str">
        <f>IF('Historical DATA'!B102="","",'Historical DATA'!B102)</f>
        <v/>
      </c>
      <c r="D116" s="1437" t="str">
        <f>IF('Historical DATA'!AO102="","",'Historical DATA'!AO102)</f>
        <v/>
      </c>
      <c r="E116" s="1431" t="str">
        <f>IF('Historical DATA'!AP102="","",'Historical DATA'!AP102)</f>
        <v/>
      </c>
      <c r="F116" s="1433" t="str">
        <f>IF('Historical DATA'!AQ102="","",'Historical DATA'!AQ102)</f>
        <v/>
      </c>
      <c r="H116" s="1447" t="str">
        <f>IF('Historical DATA'!AR102="","",'Historical DATA'!AR102)</f>
        <v/>
      </c>
      <c r="I116" s="1431" t="str">
        <f>IF('Historical DATA'!AS102="","",'Historical DATA'!AS102)</f>
        <v/>
      </c>
      <c r="J116" s="1431" t="str">
        <f>IF('Historical DATA'!AT102="","",'Historical DATA'!AT102)</f>
        <v/>
      </c>
      <c r="K116" s="1431" t="str">
        <f>IF('Historical DATA'!AU102="","",'Historical DATA'!AU102)</f>
        <v/>
      </c>
      <c r="L116" s="1450" t="str">
        <f>IF('Historical DATA'!AV102="","",'Historical DATA'!AV102)</f>
        <v/>
      </c>
      <c r="N116" s="1445" t="str">
        <f>IF('Historical DATA'!AW102="","",'Historical DATA'!AW102)</f>
        <v/>
      </c>
      <c r="O116" s="1436" t="str">
        <f>IF('Historical DATA'!AX102="","",'Historical DATA'!AX102)</f>
        <v/>
      </c>
      <c r="P116" s="1435" t="str">
        <f>IF('Historical DATA'!AY102="","",'Historical DATA'!AY102)</f>
        <v/>
      </c>
      <c r="R116" s="1434" t="str">
        <f>IF('Historical DATA'!AZ102="","",'Historical DATA'!AZ102)</f>
        <v/>
      </c>
      <c r="S116" s="1436" t="str">
        <f>IF('Historical DATA'!BA102="","",'Historical DATA'!BA102)</f>
        <v/>
      </c>
      <c r="T116" s="1435" t="str">
        <f>IF('Historical DATA'!BB102="","",'Historical DATA'!BB102)</f>
        <v/>
      </c>
      <c r="V116" s="1434" t="str">
        <f>IF('Historical DATA'!BC102="","",'Historical DATA'!BC102)</f>
        <v/>
      </c>
      <c r="W116" s="1436" t="str">
        <f>IF('Historical DATA'!BD102="","",'Historical DATA'!BD102)</f>
        <v/>
      </c>
      <c r="X116" s="1436" t="str">
        <f>IF('Historical DATA'!BE102="","",'Historical DATA'!BE102)</f>
        <v/>
      </c>
      <c r="Y116" s="1435" t="str">
        <f>IF('Historical DATA'!BF102="","",'Historical DATA'!BF102)</f>
        <v/>
      </c>
      <c r="Z116" s="1435" t="str">
        <f>IF('Historical DATA'!BG102="","",'Historical DATA'!BG102)</f>
        <v/>
      </c>
      <c r="AB116" s="1434" t="str">
        <f>IF('Historical DATA'!BH102="","",'Historical DATA'!BH102)</f>
        <v/>
      </c>
      <c r="AC116" s="1436" t="str">
        <f>IF('Historical DATA'!BI102="","",'Historical DATA'!BI102)</f>
        <v/>
      </c>
      <c r="AD116" s="1436" t="str">
        <f>IF('Historical DATA'!BJ102="","",'Historical DATA'!BJ102)</f>
        <v/>
      </c>
      <c r="AE116" s="1435" t="str">
        <f>IF('Historical DATA'!BK102="","",'Historical DATA'!BK102)</f>
        <v/>
      </c>
      <c r="AF116" s="1435" t="str">
        <f>IF('Historical DATA'!BL102="","",'Historical DATA'!BL102)</f>
        <v/>
      </c>
      <c r="AG116" s="1435" t="str">
        <f>IF('Historical DATA'!BM102="","",'Historical DATA'!BM102)</f>
        <v/>
      </c>
      <c r="AH116" s="1435" t="str">
        <f>IF('Historical DATA'!BN102="","",'Historical DATA'!BN102)</f>
        <v/>
      </c>
      <c r="AI116" s="1435" t="str">
        <f>IF('Historical DATA'!BO102="","",'Historical DATA'!BO102)</f>
        <v/>
      </c>
      <c r="AK116" s="1437" t="str">
        <f>IF('Historical DATA'!BP102="","",'Historical DATA'!BP102)</f>
        <v/>
      </c>
      <c r="AL116" s="1431" t="str">
        <f>IF('Historical DATA'!BQ102="","",'Historical DATA'!BQ102)</f>
        <v/>
      </c>
      <c r="AM116" s="1433" t="str">
        <f>IF('Historical DATA'!BR102="","",'Historical DATA'!BR102)</f>
        <v/>
      </c>
      <c r="AO116" s="1448" t="str">
        <f>IF('Historical DATA'!BS102="","",'Historical DATA'!BS102)</f>
        <v/>
      </c>
      <c r="AP116" s="1438" t="str">
        <f>IF('Historical DATA'!BT102="","",'Historical DATA'!BT102)</f>
        <v/>
      </c>
      <c r="AQ116" s="1438" t="str">
        <f>IF('Historical DATA'!BU102="","",'Historical DATA'!BU102)</f>
        <v/>
      </c>
      <c r="AR116" s="1439" t="str">
        <f>IF('Historical DATA'!BV102="","",'Historical DATA'!BV102)</f>
        <v/>
      </c>
    </row>
    <row r="117" spans="2:44">
      <c r="B117" s="1653" t="str">
        <f>IF('Historical DATA'!B103="","",'Historical DATA'!B103)</f>
        <v/>
      </c>
      <c r="D117" s="1437" t="str">
        <f>IF('Historical DATA'!AO103="","",'Historical DATA'!AO103)</f>
        <v/>
      </c>
      <c r="E117" s="1431" t="str">
        <f>IF('Historical DATA'!AP103="","",'Historical DATA'!AP103)</f>
        <v/>
      </c>
      <c r="F117" s="1433" t="str">
        <f>IF('Historical DATA'!AQ103="","",'Historical DATA'!AQ103)</f>
        <v/>
      </c>
      <c r="H117" s="1447" t="str">
        <f>IF('Historical DATA'!AR103="","",'Historical DATA'!AR103)</f>
        <v/>
      </c>
      <c r="I117" s="1431" t="str">
        <f>IF('Historical DATA'!AS103="","",'Historical DATA'!AS103)</f>
        <v/>
      </c>
      <c r="J117" s="1431" t="str">
        <f>IF('Historical DATA'!AT103="","",'Historical DATA'!AT103)</f>
        <v/>
      </c>
      <c r="K117" s="1431" t="str">
        <f>IF('Historical DATA'!AU103="","",'Historical DATA'!AU103)</f>
        <v/>
      </c>
      <c r="L117" s="1450" t="str">
        <f>IF('Historical DATA'!AV103="","",'Historical DATA'!AV103)</f>
        <v/>
      </c>
      <c r="N117" s="1445" t="str">
        <f>IF('Historical DATA'!AW103="","",'Historical DATA'!AW103)</f>
        <v/>
      </c>
      <c r="O117" s="1436" t="str">
        <f>IF('Historical DATA'!AX103="","",'Historical DATA'!AX103)</f>
        <v/>
      </c>
      <c r="P117" s="1435" t="str">
        <f>IF('Historical DATA'!AY103="","",'Historical DATA'!AY103)</f>
        <v/>
      </c>
      <c r="R117" s="1434" t="str">
        <f>IF('Historical DATA'!AZ103="","",'Historical DATA'!AZ103)</f>
        <v/>
      </c>
      <c r="S117" s="1436" t="str">
        <f>IF('Historical DATA'!BA103="","",'Historical DATA'!BA103)</f>
        <v/>
      </c>
      <c r="T117" s="1435" t="str">
        <f>IF('Historical DATA'!BB103="","",'Historical DATA'!BB103)</f>
        <v/>
      </c>
      <c r="V117" s="1434" t="str">
        <f>IF('Historical DATA'!BC103="","",'Historical DATA'!BC103)</f>
        <v/>
      </c>
      <c r="W117" s="1436" t="str">
        <f>IF('Historical DATA'!BD103="","",'Historical DATA'!BD103)</f>
        <v/>
      </c>
      <c r="X117" s="1436" t="str">
        <f>IF('Historical DATA'!BE103="","",'Historical DATA'!BE103)</f>
        <v/>
      </c>
      <c r="Y117" s="1435" t="str">
        <f>IF('Historical DATA'!BF103="","",'Historical DATA'!BF103)</f>
        <v/>
      </c>
      <c r="Z117" s="1435" t="str">
        <f>IF('Historical DATA'!BG103="","",'Historical DATA'!BG103)</f>
        <v/>
      </c>
      <c r="AB117" s="1434" t="str">
        <f>IF('Historical DATA'!BH103="","",'Historical DATA'!BH103)</f>
        <v/>
      </c>
      <c r="AC117" s="1436" t="str">
        <f>IF('Historical DATA'!BI103="","",'Historical DATA'!BI103)</f>
        <v/>
      </c>
      <c r="AD117" s="1436" t="str">
        <f>IF('Historical DATA'!BJ103="","",'Historical DATA'!BJ103)</f>
        <v/>
      </c>
      <c r="AE117" s="1435" t="str">
        <f>IF('Historical DATA'!BK103="","",'Historical DATA'!BK103)</f>
        <v/>
      </c>
      <c r="AF117" s="1435" t="str">
        <f>IF('Historical DATA'!BL103="","",'Historical DATA'!BL103)</f>
        <v/>
      </c>
      <c r="AG117" s="1435" t="str">
        <f>IF('Historical DATA'!BM103="","",'Historical DATA'!BM103)</f>
        <v/>
      </c>
      <c r="AH117" s="1435" t="str">
        <f>IF('Historical DATA'!BN103="","",'Historical DATA'!BN103)</f>
        <v/>
      </c>
      <c r="AI117" s="1435" t="str">
        <f>IF('Historical DATA'!BO103="","",'Historical DATA'!BO103)</f>
        <v/>
      </c>
      <c r="AK117" s="1437" t="str">
        <f>IF('Historical DATA'!BP103="","",'Historical DATA'!BP103)</f>
        <v/>
      </c>
      <c r="AL117" s="1431" t="str">
        <f>IF('Historical DATA'!BQ103="","",'Historical DATA'!BQ103)</f>
        <v/>
      </c>
      <c r="AM117" s="1433" t="str">
        <f>IF('Historical DATA'!BR103="","",'Historical DATA'!BR103)</f>
        <v/>
      </c>
      <c r="AO117" s="1448" t="str">
        <f>IF('Historical DATA'!BS103="","",'Historical DATA'!BS103)</f>
        <v/>
      </c>
      <c r="AP117" s="1438" t="str">
        <f>IF('Historical DATA'!BT103="","",'Historical DATA'!BT103)</f>
        <v/>
      </c>
      <c r="AQ117" s="1438" t="str">
        <f>IF('Historical DATA'!BU103="","",'Historical DATA'!BU103)</f>
        <v/>
      </c>
      <c r="AR117" s="1439" t="str">
        <f>IF('Historical DATA'!BV103="","",'Historical DATA'!BV103)</f>
        <v/>
      </c>
    </row>
    <row r="118" spans="2:44">
      <c r="B118" s="1653" t="str">
        <f>IF('Historical DATA'!B104="","",'Historical DATA'!B104)</f>
        <v/>
      </c>
      <c r="D118" s="1437" t="str">
        <f>IF('Historical DATA'!AO104="","",'Historical DATA'!AO104)</f>
        <v/>
      </c>
      <c r="E118" s="1431" t="str">
        <f>IF('Historical DATA'!AP104="","",'Historical DATA'!AP104)</f>
        <v/>
      </c>
      <c r="F118" s="1433" t="str">
        <f>IF('Historical DATA'!AQ104="","",'Historical DATA'!AQ104)</f>
        <v/>
      </c>
      <c r="H118" s="1447" t="str">
        <f>IF('Historical DATA'!AR104="","",'Historical DATA'!AR104)</f>
        <v/>
      </c>
      <c r="I118" s="1431" t="str">
        <f>IF('Historical DATA'!AS104="","",'Historical DATA'!AS104)</f>
        <v/>
      </c>
      <c r="J118" s="1431" t="str">
        <f>IF('Historical DATA'!AT104="","",'Historical DATA'!AT104)</f>
        <v/>
      </c>
      <c r="K118" s="1431" t="str">
        <f>IF('Historical DATA'!AU104="","",'Historical DATA'!AU104)</f>
        <v/>
      </c>
      <c r="L118" s="1450" t="str">
        <f>IF('Historical DATA'!AV104="","",'Historical DATA'!AV104)</f>
        <v/>
      </c>
      <c r="N118" s="1445" t="str">
        <f>IF('Historical DATA'!AW104="","",'Historical DATA'!AW104)</f>
        <v/>
      </c>
      <c r="O118" s="1436" t="str">
        <f>IF('Historical DATA'!AX104="","",'Historical DATA'!AX104)</f>
        <v/>
      </c>
      <c r="P118" s="1435" t="str">
        <f>IF('Historical DATA'!AY104="","",'Historical DATA'!AY104)</f>
        <v/>
      </c>
      <c r="R118" s="1434" t="str">
        <f>IF('Historical DATA'!AZ104="","",'Historical DATA'!AZ104)</f>
        <v/>
      </c>
      <c r="S118" s="1436" t="str">
        <f>IF('Historical DATA'!BA104="","",'Historical DATA'!BA104)</f>
        <v/>
      </c>
      <c r="T118" s="1435" t="str">
        <f>IF('Historical DATA'!BB104="","",'Historical DATA'!BB104)</f>
        <v/>
      </c>
      <c r="V118" s="1434" t="str">
        <f>IF('Historical DATA'!BC104="","",'Historical DATA'!BC104)</f>
        <v/>
      </c>
      <c r="W118" s="1436" t="str">
        <f>IF('Historical DATA'!BD104="","",'Historical DATA'!BD104)</f>
        <v/>
      </c>
      <c r="X118" s="1436" t="str">
        <f>IF('Historical DATA'!BE104="","",'Historical DATA'!BE104)</f>
        <v/>
      </c>
      <c r="Y118" s="1435" t="str">
        <f>IF('Historical DATA'!BF104="","",'Historical DATA'!BF104)</f>
        <v/>
      </c>
      <c r="Z118" s="1435" t="str">
        <f>IF('Historical DATA'!BG104="","",'Historical DATA'!BG104)</f>
        <v/>
      </c>
      <c r="AB118" s="1434" t="str">
        <f>IF('Historical DATA'!BH104="","",'Historical DATA'!BH104)</f>
        <v/>
      </c>
      <c r="AC118" s="1436" t="str">
        <f>IF('Historical DATA'!BI104="","",'Historical DATA'!BI104)</f>
        <v/>
      </c>
      <c r="AD118" s="1436" t="str">
        <f>IF('Historical DATA'!BJ104="","",'Historical DATA'!BJ104)</f>
        <v/>
      </c>
      <c r="AE118" s="1435" t="str">
        <f>IF('Historical DATA'!BK104="","",'Historical DATA'!BK104)</f>
        <v/>
      </c>
      <c r="AF118" s="1435" t="str">
        <f>IF('Historical DATA'!BL104="","",'Historical DATA'!BL104)</f>
        <v/>
      </c>
      <c r="AG118" s="1435" t="str">
        <f>IF('Historical DATA'!BM104="","",'Historical DATA'!BM104)</f>
        <v/>
      </c>
      <c r="AH118" s="1435" t="str">
        <f>IF('Historical DATA'!BN104="","",'Historical DATA'!BN104)</f>
        <v/>
      </c>
      <c r="AI118" s="1435" t="str">
        <f>IF('Historical DATA'!BO104="","",'Historical DATA'!BO104)</f>
        <v/>
      </c>
      <c r="AK118" s="1437" t="str">
        <f>IF('Historical DATA'!BP104="","",'Historical DATA'!BP104)</f>
        <v/>
      </c>
      <c r="AL118" s="1431" t="str">
        <f>IF('Historical DATA'!BQ104="","",'Historical DATA'!BQ104)</f>
        <v/>
      </c>
      <c r="AM118" s="1433" t="str">
        <f>IF('Historical DATA'!BR104="","",'Historical DATA'!BR104)</f>
        <v/>
      </c>
      <c r="AO118" s="1448" t="str">
        <f>IF('Historical DATA'!BS104="","",'Historical DATA'!BS104)</f>
        <v/>
      </c>
      <c r="AP118" s="1438" t="str">
        <f>IF('Historical DATA'!BT104="","",'Historical DATA'!BT104)</f>
        <v/>
      </c>
      <c r="AQ118" s="1438" t="str">
        <f>IF('Historical DATA'!BU104="","",'Historical DATA'!BU104)</f>
        <v/>
      </c>
      <c r="AR118" s="1439" t="str">
        <f>IF('Historical DATA'!BV104="","",'Historical DATA'!BV104)</f>
        <v/>
      </c>
    </row>
    <row r="119" spans="2:44">
      <c r="B119" s="1653" t="str">
        <f>IF('Historical DATA'!B105="","",'Historical DATA'!B105)</f>
        <v/>
      </c>
      <c r="D119" s="1437" t="str">
        <f>IF('Historical DATA'!AO105="","",'Historical DATA'!AO105)</f>
        <v/>
      </c>
      <c r="E119" s="1431" t="str">
        <f>IF('Historical DATA'!AP105="","",'Historical DATA'!AP105)</f>
        <v/>
      </c>
      <c r="F119" s="1433" t="str">
        <f>IF('Historical DATA'!AQ105="","",'Historical DATA'!AQ105)</f>
        <v/>
      </c>
      <c r="H119" s="1447" t="str">
        <f>IF('Historical DATA'!AR105="","",'Historical DATA'!AR105)</f>
        <v/>
      </c>
      <c r="I119" s="1431" t="str">
        <f>IF('Historical DATA'!AS105="","",'Historical DATA'!AS105)</f>
        <v/>
      </c>
      <c r="J119" s="1431" t="str">
        <f>IF('Historical DATA'!AT105="","",'Historical DATA'!AT105)</f>
        <v/>
      </c>
      <c r="K119" s="1431" t="str">
        <f>IF('Historical DATA'!AU105="","",'Historical DATA'!AU105)</f>
        <v/>
      </c>
      <c r="L119" s="1450" t="str">
        <f>IF('Historical DATA'!AV105="","",'Historical DATA'!AV105)</f>
        <v/>
      </c>
      <c r="N119" s="1445" t="str">
        <f>IF('Historical DATA'!AW105="","",'Historical DATA'!AW105)</f>
        <v/>
      </c>
      <c r="O119" s="1436" t="str">
        <f>IF('Historical DATA'!AX105="","",'Historical DATA'!AX105)</f>
        <v/>
      </c>
      <c r="P119" s="1435" t="str">
        <f>IF('Historical DATA'!AY105="","",'Historical DATA'!AY105)</f>
        <v/>
      </c>
      <c r="R119" s="1434" t="str">
        <f>IF('Historical DATA'!AZ105="","",'Historical DATA'!AZ105)</f>
        <v/>
      </c>
      <c r="S119" s="1436" t="str">
        <f>IF('Historical DATA'!BA105="","",'Historical DATA'!BA105)</f>
        <v/>
      </c>
      <c r="T119" s="1435" t="str">
        <f>IF('Historical DATA'!BB105="","",'Historical DATA'!BB105)</f>
        <v/>
      </c>
      <c r="V119" s="1434" t="str">
        <f>IF('Historical DATA'!BC105="","",'Historical DATA'!BC105)</f>
        <v/>
      </c>
      <c r="W119" s="1436" t="str">
        <f>IF('Historical DATA'!BD105="","",'Historical DATA'!BD105)</f>
        <v/>
      </c>
      <c r="X119" s="1436" t="str">
        <f>IF('Historical DATA'!BE105="","",'Historical DATA'!BE105)</f>
        <v/>
      </c>
      <c r="Y119" s="1435" t="str">
        <f>IF('Historical DATA'!BF105="","",'Historical DATA'!BF105)</f>
        <v/>
      </c>
      <c r="Z119" s="1435" t="str">
        <f>IF('Historical DATA'!BG105="","",'Historical DATA'!BG105)</f>
        <v/>
      </c>
      <c r="AB119" s="1434" t="str">
        <f>IF('Historical DATA'!BH105="","",'Historical DATA'!BH105)</f>
        <v/>
      </c>
      <c r="AC119" s="1436" t="str">
        <f>IF('Historical DATA'!BI105="","",'Historical DATA'!BI105)</f>
        <v/>
      </c>
      <c r="AD119" s="1436" t="str">
        <f>IF('Historical DATA'!BJ105="","",'Historical DATA'!BJ105)</f>
        <v/>
      </c>
      <c r="AE119" s="1435" t="str">
        <f>IF('Historical DATA'!BK105="","",'Historical DATA'!BK105)</f>
        <v/>
      </c>
      <c r="AF119" s="1435" t="str">
        <f>IF('Historical DATA'!BL105="","",'Historical DATA'!BL105)</f>
        <v/>
      </c>
      <c r="AG119" s="1435" t="str">
        <f>IF('Historical DATA'!BM105="","",'Historical DATA'!BM105)</f>
        <v/>
      </c>
      <c r="AH119" s="1435" t="str">
        <f>IF('Historical DATA'!BN105="","",'Historical DATA'!BN105)</f>
        <v/>
      </c>
      <c r="AI119" s="1435" t="str">
        <f>IF('Historical DATA'!BO105="","",'Historical DATA'!BO105)</f>
        <v/>
      </c>
      <c r="AK119" s="1437" t="str">
        <f>IF('Historical DATA'!BP105="","",'Historical DATA'!BP105)</f>
        <v/>
      </c>
      <c r="AL119" s="1431" t="str">
        <f>IF('Historical DATA'!BQ105="","",'Historical DATA'!BQ105)</f>
        <v/>
      </c>
      <c r="AM119" s="1433" t="str">
        <f>IF('Historical DATA'!BR105="","",'Historical DATA'!BR105)</f>
        <v/>
      </c>
      <c r="AO119" s="1448" t="str">
        <f>IF('Historical DATA'!BS105="","",'Historical DATA'!BS105)</f>
        <v/>
      </c>
      <c r="AP119" s="1438" t="str">
        <f>IF('Historical DATA'!BT105="","",'Historical DATA'!BT105)</f>
        <v/>
      </c>
      <c r="AQ119" s="1438" t="str">
        <f>IF('Historical DATA'!BU105="","",'Historical DATA'!BU105)</f>
        <v/>
      </c>
      <c r="AR119" s="1439" t="str">
        <f>IF('Historical DATA'!BV105="","",'Historical DATA'!BV105)</f>
        <v/>
      </c>
    </row>
    <row r="120" spans="2:44">
      <c r="B120" s="1653" t="str">
        <f>IF('Historical DATA'!B106="","",'Historical DATA'!B106)</f>
        <v/>
      </c>
      <c r="D120" s="1437" t="str">
        <f>IF('Historical DATA'!AO106="","",'Historical DATA'!AO106)</f>
        <v/>
      </c>
      <c r="E120" s="1431" t="str">
        <f>IF('Historical DATA'!AP106="","",'Historical DATA'!AP106)</f>
        <v/>
      </c>
      <c r="F120" s="1433" t="str">
        <f>IF('Historical DATA'!AQ106="","",'Historical DATA'!AQ106)</f>
        <v/>
      </c>
      <c r="H120" s="1447" t="str">
        <f>IF('Historical DATA'!AR106="","",'Historical DATA'!AR106)</f>
        <v/>
      </c>
      <c r="I120" s="1431" t="str">
        <f>IF('Historical DATA'!AS106="","",'Historical DATA'!AS106)</f>
        <v/>
      </c>
      <c r="J120" s="1431" t="str">
        <f>IF('Historical DATA'!AT106="","",'Historical DATA'!AT106)</f>
        <v/>
      </c>
      <c r="K120" s="1431" t="str">
        <f>IF('Historical DATA'!AU106="","",'Historical DATA'!AU106)</f>
        <v/>
      </c>
      <c r="L120" s="1450" t="str">
        <f>IF('Historical DATA'!AV106="","",'Historical DATA'!AV106)</f>
        <v/>
      </c>
      <c r="N120" s="1445" t="str">
        <f>IF('Historical DATA'!AW106="","",'Historical DATA'!AW106)</f>
        <v/>
      </c>
      <c r="O120" s="1436" t="str">
        <f>IF('Historical DATA'!AX106="","",'Historical DATA'!AX106)</f>
        <v/>
      </c>
      <c r="P120" s="1435" t="str">
        <f>IF('Historical DATA'!AY106="","",'Historical DATA'!AY106)</f>
        <v/>
      </c>
      <c r="R120" s="1434" t="str">
        <f>IF('Historical DATA'!AZ106="","",'Historical DATA'!AZ106)</f>
        <v/>
      </c>
      <c r="S120" s="1436" t="str">
        <f>IF('Historical DATA'!BA106="","",'Historical DATA'!BA106)</f>
        <v/>
      </c>
      <c r="T120" s="1435" t="str">
        <f>IF('Historical DATA'!BB106="","",'Historical DATA'!BB106)</f>
        <v/>
      </c>
      <c r="V120" s="1434" t="str">
        <f>IF('Historical DATA'!BC106="","",'Historical DATA'!BC106)</f>
        <v/>
      </c>
      <c r="W120" s="1436" t="str">
        <f>IF('Historical DATA'!BD106="","",'Historical DATA'!BD106)</f>
        <v/>
      </c>
      <c r="X120" s="1436" t="str">
        <f>IF('Historical DATA'!BE106="","",'Historical DATA'!BE106)</f>
        <v/>
      </c>
      <c r="Y120" s="1435" t="str">
        <f>IF('Historical DATA'!BF106="","",'Historical DATA'!BF106)</f>
        <v/>
      </c>
      <c r="Z120" s="1435" t="str">
        <f>IF('Historical DATA'!BG106="","",'Historical DATA'!BG106)</f>
        <v/>
      </c>
      <c r="AB120" s="1434" t="str">
        <f>IF('Historical DATA'!BH106="","",'Historical DATA'!BH106)</f>
        <v/>
      </c>
      <c r="AC120" s="1436" t="str">
        <f>IF('Historical DATA'!BI106="","",'Historical DATA'!BI106)</f>
        <v/>
      </c>
      <c r="AD120" s="1436" t="str">
        <f>IF('Historical DATA'!BJ106="","",'Historical DATA'!BJ106)</f>
        <v/>
      </c>
      <c r="AE120" s="1435" t="str">
        <f>IF('Historical DATA'!BK106="","",'Historical DATA'!BK106)</f>
        <v/>
      </c>
      <c r="AF120" s="1435" t="str">
        <f>IF('Historical DATA'!BL106="","",'Historical DATA'!BL106)</f>
        <v/>
      </c>
      <c r="AG120" s="1435" t="str">
        <f>IF('Historical DATA'!BM106="","",'Historical DATA'!BM106)</f>
        <v/>
      </c>
      <c r="AH120" s="1435" t="str">
        <f>IF('Historical DATA'!BN106="","",'Historical DATA'!BN106)</f>
        <v/>
      </c>
      <c r="AI120" s="1435" t="str">
        <f>IF('Historical DATA'!BO106="","",'Historical DATA'!BO106)</f>
        <v/>
      </c>
      <c r="AK120" s="1437" t="str">
        <f>IF('Historical DATA'!BP106="","",'Historical DATA'!BP106)</f>
        <v/>
      </c>
      <c r="AL120" s="1431" t="str">
        <f>IF('Historical DATA'!BQ106="","",'Historical DATA'!BQ106)</f>
        <v/>
      </c>
      <c r="AM120" s="1433" t="str">
        <f>IF('Historical DATA'!BR106="","",'Historical DATA'!BR106)</f>
        <v/>
      </c>
      <c r="AO120" s="1448" t="str">
        <f>IF('Historical DATA'!BS106="","",'Historical DATA'!BS106)</f>
        <v/>
      </c>
      <c r="AP120" s="1438" t="str">
        <f>IF('Historical DATA'!BT106="","",'Historical DATA'!BT106)</f>
        <v/>
      </c>
      <c r="AQ120" s="1438" t="str">
        <f>IF('Historical DATA'!BU106="","",'Historical DATA'!BU106)</f>
        <v/>
      </c>
      <c r="AR120" s="1439" t="str">
        <f>IF('Historical DATA'!BV106="","",'Historical DATA'!BV106)</f>
        <v/>
      </c>
    </row>
    <row r="121" spans="2:44">
      <c r="B121" s="1653" t="str">
        <f>IF('Historical DATA'!B107="","",'Historical DATA'!B107)</f>
        <v/>
      </c>
      <c r="D121" s="1437" t="str">
        <f>IF('Historical DATA'!AO107="","",'Historical DATA'!AO107)</f>
        <v/>
      </c>
      <c r="E121" s="1431" t="str">
        <f>IF('Historical DATA'!AP107="","",'Historical DATA'!AP107)</f>
        <v/>
      </c>
      <c r="F121" s="1433" t="str">
        <f>IF('Historical DATA'!AQ107="","",'Historical DATA'!AQ107)</f>
        <v/>
      </c>
      <c r="H121" s="1447" t="str">
        <f>IF('Historical DATA'!AR107="","",'Historical DATA'!AR107)</f>
        <v/>
      </c>
      <c r="I121" s="1431" t="str">
        <f>IF('Historical DATA'!AS107="","",'Historical DATA'!AS107)</f>
        <v/>
      </c>
      <c r="J121" s="1431" t="str">
        <f>IF('Historical DATA'!AT107="","",'Historical DATA'!AT107)</f>
        <v/>
      </c>
      <c r="K121" s="1431" t="str">
        <f>IF('Historical DATA'!AU107="","",'Historical DATA'!AU107)</f>
        <v/>
      </c>
      <c r="L121" s="1450" t="str">
        <f>IF('Historical DATA'!AV107="","",'Historical DATA'!AV107)</f>
        <v/>
      </c>
      <c r="N121" s="1445" t="str">
        <f>IF('Historical DATA'!AW107="","",'Historical DATA'!AW107)</f>
        <v/>
      </c>
      <c r="O121" s="1436" t="str">
        <f>IF('Historical DATA'!AX107="","",'Historical DATA'!AX107)</f>
        <v/>
      </c>
      <c r="P121" s="1435" t="str">
        <f>IF('Historical DATA'!AY107="","",'Historical DATA'!AY107)</f>
        <v/>
      </c>
      <c r="R121" s="1434" t="str">
        <f>IF('Historical DATA'!AZ107="","",'Historical DATA'!AZ107)</f>
        <v/>
      </c>
      <c r="S121" s="1436" t="str">
        <f>IF('Historical DATA'!BA107="","",'Historical DATA'!BA107)</f>
        <v/>
      </c>
      <c r="T121" s="1435" t="str">
        <f>IF('Historical DATA'!BB107="","",'Historical DATA'!BB107)</f>
        <v/>
      </c>
      <c r="V121" s="1434" t="str">
        <f>IF('Historical DATA'!BC107="","",'Historical DATA'!BC107)</f>
        <v/>
      </c>
      <c r="W121" s="1436" t="str">
        <f>IF('Historical DATA'!BD107="","",'Historical DATA'!BD107)</f>
        <v/>
      </c>
      <c r="X121" s="1436" t="str">
        <f>IF('Historical DATA'!BE107="","",'Historical DATA'!BE107)</f>
        <v/>
      </c>
      <c r="Y121" s="1435" t="str">
        <f>IF('Historical DATA'!BF107="","",'Historical DATA'!BF107)</f>
        <v/>
      </c>
      <c r="Z121" s="1435" t="str">
        <f>IF('Historical DATA'!BG107="","",'Historical DATA'!BG107)</f>
        <v/>
      </c>
      <c r="AB121" s="1434" t="str">
        <f>IF('Historical DATA'!BH107="","",'Historical DATA'!BH107)</f>
        <v/>
      </c>
      <c r="AC121" s="1436" t="str">
        <f>IF('Historical DATA'!BI107="","",'Historical DATA'!BI107)</f>
        <v/>
      </c>
      <c r="AD121" s="1436" t="str">
        <f>IF('Historical DATA'!BJ107="","",'Historical DATA'!BJ107)</f>
        <v/>
      </c>
      <c r="AE121" s="1435" t="str">
        <f>IF('Historical DATA'!BK107="","",'Historical DATA'!BK107)</f>
        <v/>
      </c>
      <c r="AF121" s="1435" t="str">
        <f>IF('Historical DATA'!BL107="","",'Historical DATA'!BL107)</f>
        <v/>
      </c>
      <c r="AG121" s="1435" t="str">
        <f>IF('Historical DATA'!BM107="","",'Historical DATA'!BM107)</f>
        <v/>
      </c>
      <c r="AH121" s="1435" t="str">
        <f>IF('Historical DATA'!BN107="","",'Historical DATA'!BN107)</f>
        <v/>
      </c>
      <c r="AI121" s="1435" t="str">
        <f>IF('Historical DATA'!BO107="","",'Historical DATA'!BO107)</f>
        <v/>
      </c>
      <c r="AK121" s="1437" t="str">
        <f>IF('Historical DATA'!BP107="","",'Historical DATA'!BP107)</f>
        <v/>
      </c>
      <c r="AL121" s="1431" t="str">
        <f>IF('Historical DATA'!BQ107="","",'Historical DATA'!BQ107)</f>
        <v/>
      </c>
      <c r="AM121" s="1433" t="str">
        <f>IF('Historical DATA'!BR107="","",'Historical DATA'!BR107)</f>
        <v/>
      </c>
      <c r="AO121" s="1448" t="str">
        <f>IF('Historical DATA'!BS107="","",'Historical DATA'!BS107)</f>
        <v/>
      </c>
      <c r="AP121" s="1438" t="str">
        <f>IF('Historical DATA'!BT107="","",'Historical DATA'!BT107)</f>
        <v/>
      </c>
      <c r="AQ121" s="1438" t="str">
        <f>IF('Historical DATA'!BU107="","",'Historical DATA'!BU107)</f>
        <v/>
      </c>
      <c r="AR121" s="1439" t="str">
        <f>IF('Historical DATA'!BV107="","",'Historical DATA'!BV107)</f>
        <v/>
      </c>
    </row>
    <row r="122" spans="2:44">
      <c r="B122" s="1653" t="str">
        <f>IF('Historical DATA'!B108="","",'Historical DATA'!B108)</f>
        <v/>
      </c>
      <c r="D122" s="1437" t="str">
        <f>IF('Historical DATA'!AO108="","",'Historical DATA'!AO108)</f>
        <v/>
      </c>
      <c r="E122" s="1431" t="str">
        <f>IF('Historical DATA'!AP108="","",'Historical DATA'!AP108)</f>
        <v/>
      </c>
      <c r="F122" s="1433" t="str">
        <f>IF('Historical DATA'!AQ108="","",'Historical DATA'!AQ108)</f>
        <v/>
      </c>
      <c r="H122" s="1447" t="str">
        <f>IF('Historical DATA'!AR108="","",'Historical DATA'!AR108)</f>
        <v/>
      </c>
      <c r="I122" s="1431" t="str">
        <f>IF('Historical DATA'!AS108="","",'Historical DATA'!AS108)</f>
        <v/>
      </c>
      <c r="J122" s="1431" t="str">
        <f>IF('Historical DATA'!AT108="","",'Historical DATA'!AT108)</f>
        <v/>
      </c>
      <c r="K122" s="1431" t="str">
        <f>IF('Historical DATA'!AU108="","",'Historical DATA'!AU108)</f>
        <v/>
      </c>
      <c r="L122" s="1450" t="str">
        <f>IF('Historical DATA'!AV108="","",'Historical DATA'!AV108)</f>
        <v/>
      </c>
      <c r="N122" s="1445" t="str">
        <f>IF('Historical DATA'!AW108="","",'Historical DATA'!AW108)</f>
        <v/>
      </c>
      <c r="O122" s="1436" t="str">
        <f>IF('Historical DATA'!AX108="","",'Historical DATA'!AX108)</f>
        <v/>
      </c>
      <c r="P122" s="1435" t="str">
        <f>IF('Historical DATA'!AY108="","",'Historical DATA'!AY108)</f>
        <v/>
      </c>
      <c r="R122" s="1434" t="str">
        <f>IF('Historical DATA'!AZ108="","",'Historical DATA'!AZ108)</f>
        <v/>
      </c>
      <c r="S122" s="1436" t="str">
        <f>IF('Historical DATA'!BA108="","",'Historical DATA'!BA108)</f>
        <v/>
      </c>
      <c r="T122" s="1435" t="str">
        <f>IF('Historical DATA'!BB108="","",'Historical DATA'!BB108)</f>
        <v/>
      </c>
      <c r="V122" s="1434" t="str">
        <f>IF('Historical DATA'!BC108="","",'Historical DATA'!BC108)</f>
        <v/>
      </c>
      <c r="W122" s="1436" t="str">
        <f>IF('Historical DATA'!BD108="","",'Historical DATA'!BD108)</f>
        <v/>
      </c>
      <c r="X122" s="1436" t="str">
        <f>IF('Historical DATA'!BE108="","",'Historical DATA'!BE108)</f>
        <v/>
      </c>
      <c r="Y122" s="1435" t="str">
        <f>IF('Historical DATA'!BF108="","",'Historical DATA'!BF108)</f>
        <v/>
      </c>
      <c r="Z122" s="1435" t="str">
        <f>IF('Historical DATA'!BG108="","",'Historical DATA'!BG108)</f>
        <v/>
      </c>
      <c r="AB122" s="1434" t="str">
        <f>IF('Historical DATA'!BH108="","",'Historical DATA'!BH108)</f>
        <v/>
      </c>
      <c r="AC122" s="1436" t="str">
        <f>IF('Historical DATA'!BI108="","",'Historical DATA'!BI108)</f>
        <v/>
      </c>
      <c r="AD122" s="1436" t="str">
        <f>IF('Historical DATA'!BJ108="","",'Historical DATA'!BJ108)</f>
        <v/>
      </c>
      <c r="AE122" s="1435" t="str">
        <f>IF('Historical DATA'!BK108="","",'Historical DATA'!BK108)</f>
        <v/>
      </c>
      <c r="AF122" s="1435" t="str">
        <f>IF('Historical DATA'!BL108="","",'Historical DATA'!BL108)</f>
        <v/>
      </c>
      <c r="AG122" s="1435" t="str">
        <f>IF('Historical DATA'!BM108="","",'Historical DATA'!BM108)</f>
        <v/>
      </c>
      <c r="AH122" s="1435" t="str">
        <f>IF('Historical DATA'!BN108="","",'Historical DATA'!BN108)</f>
        <v/>
      </c>
      <c r="AI122" s="1435" t="str">
        <f>IF('Historical DATA'!BO108="","",'Historical DATA'!BO108)</f>
        <v/>
      </c>
      <c r="AK122" s="1437" t="str">
        <f>IF('Historical DATA'!BP108="","",'Historical DATA'!BP108)</f>
        <v/>
      </c>
      <c r="AL122" s="1431" t="str">
        <f>IF('Historical DATA'!BQ108="","",'Historical DATA'!BQ108)</f>
        <v/>
      </c>
      <c r="AM122" s="1433" t="str">
        <f>IF('Historical DATA'!BR108="","",'Historical DATA'!BR108)</f>
        <v/>
      </c>
      <c r="AO122" s="1448" t="str">
        <f>IF('Historical DATA'!BS108="","",'Historical DATA'!BS108)</f>
        <v/>
      </c>
      <c r="AP122" s="1438" t="str">
        <f>IF('Historical DATA'!BT108="","",'Historical DATA'!BT108)</f>
        <v/>
      </c>
      <c r="AQ122" s="1438" t="str">
        <f>IF('Historical DATA'!BU108="","",'Historical DATA'!BU108)</f>
        <v/>
      </c>
      <c r="AR122" s="1439" t="str">
        <f>IF('Historical DATA'!BV108="","",'Historical DATA'!BV108)</f>
        <v/>
      </c>
    </row>
    <row r="123" spans="2:44">
      <c r="B123" s="1653" t="str">
        <f>IF('Historical DATA'!B109="","",'Historical DATA'!B109)</f>
        <v/>
      </c>
      <c r="D123" s="1437" t="str">
        <f>IF('Historical DATA'!AO109="","",'Historical DATA'!AO109)</f>
        <v/>
      </c>
      <c r="E123" s="1431" t="str">
        <f>IF('Historical DATA'!AP109="","",'Historical DATA'!AP109)</f>
        <v/>
      </c>
      <c r="F123" s="1433" t="str">
        <f>IF('Historical DATA'!AQ109="","",'Historical DATA'!AQ109)</f>
        <v/>
      </c>
      <c r="H123" s="1447" t="str">
        <f>IF('Historical DATA'!AR109="","",'Historical DATA'!AR109)</f>
        <v/>
      </c>
      <c r="I123" s="1431" t="str">
        <f>IF('Historical DATA'!AS109="","",'Historical DATA'!AS109)</f>
        <v/>
      </c>
      <c r="J123" s="1431" t="str">
        <f>IF('Historical DATA'!AT109="","",'Historical DATA'!AT109)</f>
        <v/>
      </c>
      <c r="K123" s="1431" t="str">
        <f>IF('Historical DATA'!AU109="","",'Historical DATA'!AU109)</f>
        <v/>
      </c>
      <c r="L123" s="1450" t="str">
        <f>IF('Historical DATA'!AV109="","",'Historical DATA'!AV109)</f>
        <v/>
      </c>
      <c r="N123" s="1445" t="str">
        <f>IF('Historical DATA'!AW109="","",'Historical DATA'!AW109)</f>
        <v/>
      </c>
      <c r="O123" s="1436" t="str">
        <f>IF('Historical DATA'!AX109="","",'Historical DATA'!AX109)</f>
        <v/>
      </c>
      <c r="P123" s="1435" t="str">
        <f>IF('Historical DATA'!AY109="","",'Historical DATA'!AY109)</f>
        <v/>
      </c>
      <c r="R123" s="1434" t="str">
        <f>IF('Historical DATA'!AZ109="","",'Historical DATA'!AZ109)</f>
        <v/>
      </c>
      <c r="S123" s="1436" t="str">
        <f>IF('Historical DATA'!BA109="","",'Historical DATA'!BA109)</f>
        <v/>
      </c>
      <c r="T123" s="1435" t="str">
        <f>IF('Historical DATA'!BB109="","",'Historical DATA'!BB109)</f>
        <v/>
      </c>
      <c r="V123" s="1434" t="str">
        <f>IF('Historical DATA'!BC109="","",'Historical DATA'!BC109)</f>
        <v/>
      </c>
      <c r="W123" s="1436" t="str">
        <f>IF('Historical DATA'!BD109="","",'Historical DATA'!BD109)</f>
        <v/>
      </c>
      <c r="X123" s="1436" t="str">
        <f>IF('Historical DATA'!BE109="","",'Historical DATA'!BE109)</f>
        <v/>
      </c>
      <c r="Y123" s="1435" t="str">
        <f>IF('Historical DATA'!BF109="","",'Historical DATA'!BF109)</f>
        <v/>
      </c>
      <c r="Z123" s="1435" t="str">
        <f>IF('Historical DATA'!BG109="","",'Historical DATA'!BG109)</f>
        <v/>
      </c>
      <c r="AB123" s="1434" t="str">
        <f>IF('Historical DATA'!BH109="","",'Historical DATA'!BH109)</f>
        <v/>
      </c>
      <c r="AC123" s="1436" t="str">
        <f>IF('Historical DATA'!BI109="","",'Historical DATA'!BI109)</f>
        <v/>
      </c>
      <c r="AD123" s="1436" t="str">
        <f>IF('Historical DATA'!BJ109="","",'Historical DATA'!BJ109)</f>
        <v/>
      </c>
      <c r="AE123" s="1435" t="str">
        <f>IF('Historical DATA'!BK109="","",'Historical DATA'!BK109)</f>
        <v/>
      </c>
      <c r="AF123" s="1435" t="str">
        <f>IF('Historical DATA'!BL109="","",'Historical DATA'!BL109)</f>
        <v/>
      </c>
      <c r="AG123" s="1435" t="str">
        <f>IF('Historical DATA'!BM109="","",'Historical DATA'!BM109)</f>
        <v/>
      </c>
      <c r="AH123" s="1435" t="str">
        <f>IF('Historical DATA'!BN109="","",'Historical DATA'!BN109)</f>
        <v/>
      </c>
      <c r="AI123" s="1435" t="str">
        <f>IF('Historical DATA'!BO109="","",'Historical DATA'!BO109)</f>
        <v/>
      </c>
      <c r="AK123" s="1437" t="str">
        <f>IF('Historical DATA'!BP109="","",'Historical DATA'!BP109)</f>
        <v/>
      </c>
      <c r="AL123" s="1431" t="str">
        <f>IF('Historical DATA'!BQ109="","",'Historical DATA'!BQ109)</f>
        <v/>
      </c>
      <c r="AM123" s="1433" t="str">
        <f>IF('Historical DATA'!BR109="","",'Historical DATA'!BR109)</f>
        <v/>
      </c>
      <c r="AO123" s="1448" t="str">
        <f>IF('Historical DATA'!BS109="","",'Historical DATA'!BS109)</f>
        <v/>
      </c>
      <c r="AP123" s="1438" t="str">
        <f>IF('Historical DATA'!BT109="","",'Historical DATA'!BT109)</f>
        <v/>
      </c>
      <c r="AQ123" s="1438" t="str">
        <f>IF('Historical DATA'!BU109="","",'Historical DATA'!BU109)</f>
        <v/>
      </c>
      <c r="AR123" s="1439" t="str">
        <f>IF('Historical DATA'!BV109="","",'Historical DATA'!BV109)</f>
        <v/>
      </c>
    </row>
    <row r="124" spans="2:44">
      <c r="B124" s="1653" t="str">
        <f>IF('Historical DATA'!B110="","",'Historical DATA'!B110)</f>
        <v/>
      </c>
      <c r="D124" s="1437" t="str">
        <f>IF('Historical DATA'!AO110="","",'Historical DATA'!AO110)</f>
        <v/>
      </c>
      <c r="E124" s="1431" t="str">
        <f>IF('Historical DATA'!AP110="","",'Historical DATA'!AP110)</f>
        <v/>
      </c>
      <c r="F124" s="1433" t="str">
        <f>IF('Historical DATA'!AQ110="","",'Historical DATA'!AQ110)</f>
        <v/>
      </c>
      <c r="H124" s="1447" t="str">
        <f>IF('Historical DATA'!AR110="","",'Historical DATA'!AR110)</f>
        <v/>
      </c>
      <c r="I124" s="1431" t="str">
        <f>IF('Historical DATA'!AS110="","",'Historical DATA'!AS110)</f>
        <v/>
      </c>
      <c r="J124" s="1431" t="str">
        <f>IF('Historical DATA'!AT110="","",'Historical DATA'!AT110)</f>
        <v/>
      </c>
      <c r="K124" s="1431" t="str">
        <f>IF('Historical DATA'!AU110="","",'Historical DATA'!AU110)</f>
        <v/>
      </c>
      <c r="L124" s="1450" t="str">
        <f>IF('Historical DATA'!AV110="","",'Historical DATA'!AV110)</f>
        <v/>
      </c>
      <c r="N124" s="1445" t="str">
        <f>IF('Historical DATA'!AW110="","",'Historical DATA'!AW110)</f>
        <v/>
      </c>
      <c r="O124" s="1436" t="str">
        <f>IF('Historical DATA'!AX110="","",'Historical DATA'!AX110)</f>
        <v/>
      </c>
      <c r="P124" s="1435" t="str">
        <f>IF('Historical DATA'!AY110="","",'Historical DATA'!AY110)</f>
        <v/>
      </c>
      <c r="R124" s="1434" t="str">
        <f>IF('Historical DATA'!AZ110="","",'Historical DATA'!AZ110)</f>
        <v/>
      </c>
      <c r="S124" s="1436" t="str">
        <f>IF('Historical DATA'!BA110="","",'Historical DATA'!BA110)</f>
        <v/>
      </c>
      <c r="T124" s="1435" t="str">
        <f>IF('Historical DATA'!BB110="","",'Historical DATA'!BB110)</f>
        <v/>
      </c>
      <c r="V124" s="1434" t="str">
        <f>IF('Historical DATA'!BC110="","",'Historical DATA'!BC110)</f>
        <v/>
      </c>
      <c r="W124" s="1436" t="str">
        <f>IF('Historical DATA'!BD110="","",'Historical DATA'!BD110)</f>
        <v/>
      </c>
      <c r="X124" s="1436" t="str">
        <f>IF('Historical DATA'!BE110="","",'Historical DATA'!BE110)</f>
        <v/>
      </c>
      <c r="Y124" s="1435" t="str">
        <f>IF('Historical DATA'!BF110="","",'Historical DATA'!BF110)</f>
        <v/>
      </c>
      <c r="Z124" s="1435" t="str">
        <f>IF('Historical DATA'!BG110="","",'Historical DATA'!BG110)</f>
        <v/>
      </c>
      <c r="AB124" s="1434" t="str">
        <f>IF('Historical DATA'!BH110="","",'Historical DATA'!BH110)</f>
        <v/>
      </c>
      <c r="AC124" s="1436" t="str">
        <f>IF('Historical DATA'!BI110="","",'Historical DATA'!BI110)</f>
        <v/>
      </c>
      <c r="AD124" s="1436" t="str">
        <f>IF('Historical DATA'!BJ110="","",'Historical DATA'!BJ110)</f>
        <v/>
      </c>
      <c r="AE124" s="1435" t="str">
        <f>IF('Historical DATA'!BK110="","",'Historical DATA'!BK110)</f>
        <v/>
      </c>
      <c r="AF124" s="1435" t="str">
        <f>IF('Historical DATA'!BL110="","",'Historical DATA'!BL110)</f>
        <v/>
      </c>
      <c r="AG124" s="1435" t="str">
        <f>IF('Historical DATA'!BM110="","",'Historical DATA'!BM110)</f>
        <v/>
      </c>
      <c r="AH124" s="1435" t="str">
        <f>IF('Historical DATA'!BN110="","",'Historical DATA'!BN110)</f>
        <v/>
      </c>
      <c r="AI124" s="1435" t="str">
        <f>IF('Historical DATA'!BO110="","",'Historical DATA'!BO110)</f>
        <v/>
      </c>
      <c r="AK124" s="1437" t="str">
        <f>IF('Historical DATA'!BP110="","",'Historical DATA'!BP110)</f>
        <v/>
      </c>
      <c r="AL124" s="1431" t="str">
        <f>IF('Historical DATA'!BQ110="","",'Historical DATA'!BQ110)</f>
        <v/>
      </c>
      <c r="AM124" s="1433" t="str">
        <f>IF('Historical DATA'!BR110="","",'Historical DATA'!BR110)</f>
        <v/>
      </c>
      <c r="AO124" s="1448" t="str">
        <f>IF('Historical DATA'!BS110="","",'Historical DATA'!BS110)</f>
        <v/>
      </c>
      <c r="AP124" s="1438" t="str">
        <f>IF('Historical DATA'!BT110="","",'Historical DATA'!BT110)</f>
        <v/>
      </c>
      <c r="AQ124" s="1438" t="str">
        <f>IF('Historical DATA'!BU110="","",'Historical DATA'!BU110)</f>
        <v/>
      </c>
      <c r="AR124" s="1439" t="str">
        <f>IF('Historical DATA'!BV110="","",'Historical DATA'!BV110)</f>
        <v/>
      </c>
    </row>
    <row r="125" spans="2:44">
      <c r="B125" s="1653" t="str">
        <f>IF('Historical DATA'!B111="","",'Historical DATA'!B111)</f>
        <v/>
      </c>
      <c r="D125" s="1437" t="str">
        <f>IF('Historical DATA'!AO111="","",'Historical DATA'!AO111)</f>
        <v/>
      </c>
      <c r="E125" s="1431" t="str">
        <f>IF('Historical DATA'!AP111="","",'Historical DATA'!AP111)</f>
        <v/>
      </c>
      <c r="F125" s="1433" t="str">
        <f>IF('Historical DATA'!AQ111="","",'Historical DATA'!AQ111)</f>
        <v/>
      </c>
      <c r="H125" s="1447" t="str">
        <f>IF('Historical DATA'!AR111="","",'Historical DATA'!AR111)</f>
        <v/>
      </c>
      <c r="I125" s="1431" t="str">
        <f>IF('Historical DATA'!AS111="","",'Historical DATA'!AS111)</f>
        <v/>
      </c>
      <c r="J125" s="1431" t="str">
        <f>IF('Historical DATA'!AT111="","",'Historical DATA'!AT111)</f>
        <v/>
      </c>
      <c r="K125" s="1431" t="str">
        <f>IF('Historical DATA'!AU111="","",'Historical DATA'!AU111)</f>
        <v/>
      </c>
      <c r="L125" s="1450" t="str">
        <f>IF('Historical DATA'!AV111="","",'Historical DATA'!AV111)</f>
        <v/>
      </c>
      <c r="N125" s="1445" t="str">
        <f>IF('Historical DATA'!AW111="","",'Historical DATA'!AW111)</f>
        <v/>
      </c>
      <c r="O125" s="1436" t="str">
        <f>IF('Historical DATA'!AX111="","",'Historical DATA'!AX111)</f>
        <v/>
      </c>
      <c r="P125" s="1435" t="str">
        <f>IF('Historical DATA'!AY111="","",'Historical DATA'!AY111)</f>
        <v/>
      </c>
      <c r="R125" s="1434" t="str">
        <f>IF('Historical DATA'!AZ111="","",'Historical DATA'!AZ111)</f>
        <v/>
      </c>
      <c r="S125" s="1436" t="str">
        <f>IF('Historical DATA'!BA111="","",'Historical DATA'!BA111)</f>
        <v/>
      </c>
      <c r="T125" s="1435" t="str">
        <f>IF('Historical DATA'!BB111="","",'Historical DATA'!BB111)</f>
        <v/>
      </c>
      <c r="V125" s="1434" t="str">
        <f>IF('Historical DATA'!BC111="","",'Historical DATA'!BC111)</f>
        <v/>
      </c>
      <c r="W125" s="1436" t="str">
        <f>IF('Historical DATA'!BD111="","",'Historical DATA'!BD111)</f>
        <v/>
      </c>
      <c r="X125" s="1436" t="str">
        <f>IF('Historical DATA'!BE111="","",'Historical DATA'!BE111)</f>
        <v/>
      </c>
      <c r="Y125" s="1435" t="str">
        <f>IF('Historical DATA'!BF111="","",'Historical DATA'!BF111)</f>
        <v/>
      </c>
      <c r="Z125" s="1435" t="str">
        <f>IF('Historical DATA'!BG111="","",'Historical DATA'!BG111)</f>
        <v/>
      </c>
      <c r="AB125" s="1434" t="str">
        <f>IF('Historical DATA'!BH111="","",'Historical DATA'!BH111)</f>
        <v/>
      </c>
      <c r="AC125" s="1436" t="str">
        <f>IF('Historical DATA'!BI111="","",'Historical DATA'!BI111)</f>
        <v/>
      </c>
      <c r="AD125" s="1436" t="str">
        <f>IF('Historical DATA'!BJ111="","",'Historical DATA'!BJ111)</f>
        <v/>
      </c>
      <c r="AE125" s="1435" t="str">
        <f>IF('Historical DATA'!BK111="","",'Historical DATA'!BK111)</f>
        <v/>
      </c>
      <c r="AF125" s="1435" t="str">
        <f>IF('Historical DATA'!BL111="","",'Historical DATA'!BL111)</f>
        <v/>
      </c>
      <c r="AG125" s="1435" t="str">
        <f>IF('Historical DATA'!BM111="","",'Historical DATA'!BM111)</f>
        <v/>
      </c>
      <c r="AH125" s="1435" t="str">
        <f>IF('Historical DATA'!BN111="","",'Historical DATA'!BN111)</f>
        <v/>
      </c>
      <c r="AI125" s="1435" t="str">
        <f>IF('Historical DATA'!BO111="","",'Historical DATA'!BO111)</f>
        <v/>
      </c>
      <c r="AK125" s="1437" t="str">
        <f>IF('Historical DATA'!BP111="","",'Historical DATA'!BP111)</f>
        <v/>
      </c>
      <c r="AL125" s="1431" t="str">
        <f>IF('Historical DATA'!BQ111="","",'Historical DATA'!BQ111)</f>
        <v/>
      </c>
      <c r="AM125" s="1433" t="str">
        <f>IF('Historical DATA'!BR111="","",'Historical DATA'!BR111)</f>
        <v/>
      </c>
      <c r="AO125" s="1448" t="str">
        <f>IF('Historical DATA'!BS111="","",'Historical DATA'!BS111)</f>
        <v/>
      </c>
      <c r="AP125" s="1438" t="str">
        <f>IF('Historical DATA'!BT111="","",'Historical DATA'!BT111)</f>
        <v/>
      </c>
      <c r="AQ125" s="1438" t="str">
        <f>IF('Historical DATA'!BU111="","",'Historical DATA'!BU111)</f>
        <v/>
      </c>
      <c r="AR125" s="1439" t="str">
        <f>IF('Historical DATA'!BV111="","",'Historical DATA'!BV111)</f>
        <v/>
      </c>
    </row>
    <row r="126" spans="2:44">
      <c r="B126" s="1653" t="str">
        <f>IF('Historical DATA'!B112="","",'Historical DATA'!B112)</f>
        <v/>
      </c>
      <c r="D126" s="1437" t="str">
        <f>IF('Historical DATA'!AO112="","",'Historical DATA'!AO112)</f>
        <v/>
      </c>
      <c r="E126" s="1431" t="str">
        <f>IF('Historical DATA'!AP112="","",'Historical DATA'!AP112)</f>
        <v/>
      </c>
      <c r="F126" s="1433" t="str">
        <f>IF('Historical DATA'!AQ112="","",'Historical DATA'!AQ112)</f>
        <v/>
      </c>
      <c r="H126" s="1447" t="str">
        <f>IF('Historical DATA'!AR112="","",'Historical DATA'!AR112)</f>
        <v/>
      </c>
      <c r="I126" s="1431" t="str">
        <f>IF('Historical DATA'!AS112="","",'Historical DATA'!AS112)</f>
        <v/>
      </c>
      <c r="J126" s="1431" t="str">
        <f>IF('Historical DATA'!AT112="","",'Historical DATA'!AT112)</f>
        <v/>
      </c>
      <c r="K126" s="1431" t="str">
        <f>IF('Historical DATA'!AU112="","",'Historical DATA'!AU112)</f>
        <v/>
      </c>
      <c r="L126" s="1450" t="str">
        <f>IF('Historical DATA'!AV112="","",'Historical DATA'!AV112)</f>
        <v/>
      </c>
      <c r="N126" s="1445" t="str">
        <f>IF('Historical DATA'!AW112="","",'Historical DATA'!AW112)</f>
        <v/>
      </c>
      <c r="O126" s="1436" t="str">
        <f>IF('Historical DATA'!AX112="","",'Historical DATA'!AX112)</f>
        <v/>
      </c>
      <c r="P126" s="1435" t="str">
        <f>IF('Historical DATA'!AY112="","",'Historical DATA'!AY112)</f>
        <v/>
      </c>
      <c r="R126" s="1434" t="str">
        <f>IF('Historical DATA'!AZ112="","",'Historical DATA'!AZ112)</f>
        <v/>
      </c>
      <c r="S126" s="1436" t="str">
        <f>IF('Historical DATA'!BA112="","",'Historical DATA'!BA112)</f>
        <v/>
      </c>
      <c r="T126" s="1435" t="str">
        <f>IF('Historical DATA'!BB112="","",'Historical DATA'!BB112)</f>
        <v/>
      </c>
      <c r="V126" s="1434" t="str">
        <f>IF('Historical DATA'!BC112="","",'Historical DATA'!BC112)</f>
        <v/>
      </c>
      <c r="W126" s="1436" t="str">
        <f>IF('Historical DATA'!BD112="","",'Historical DATA'!BD112)</f>
        <v/>
      </c>
      <c r="X126" s="1436" t="str">
        <f>IF('Historical DATA'!BE112="","",'Historical DATA'!BE112)</f>
        <v/>
      </c>
      <c r="Y126" s="1435" t="str">
        <f>IF('Historical DATA'!BF112="","",'Historical DATA'!BF112)</f>
        <v/>
      </c>
      <c r="Z126" s="1435" t="str">
        <f>IF('Historical DATA'!BG112="","",'Historical DATA'!BG112)</f>
        <v/>
      </c>
      <c r="AB126" s="1434" t="str">
        <f>IF('Historical DATA'!BH112="","",'Historical DATA'!BH112)</f>
        <v/>
      </c>
      <c r="AC126" s="1436" t="str">
        <f>IF('Historical DATA'!BI112="","",'Historical DATA'!BI112)</f>
        <v/>
      </c>
      <c r="AD126" s="1436" t="str">
        <f>IF('Historical DATA'!BJ112="","",'Historical DATA'!BJ112)</f>
        <v/>
      </c>
      <c r="AE126" s="1435" t="str">
        <f>IF('Historical DATA'!BK112="","",'Historical DATA'!BK112)</f>
        <v/>
      </c>
      <c r="AF126" s="1435" t="str">
        <f>IF('Historical DATA'!BL112="","",'Historical DATA'!BL112)</f>
        <v/>
      </c>
      <c r="AG126" s="1435" t="str">
        <f>IF('Historical DATA'!BM112="","",'Historical DATA'!BM112)</f>
        <v/>
      </c>
      <c r="AH126" s="1435" t="str">
        <f>IF('Historical DATA'!BN112="","",'Historical DATA'!BN112)</f>
        <v/>
      </c>
      <c r="AI126" s="1435" t="str">
        <f>IF('Historical DATA'!BO112="","",'Historical DATA'!BO112)</f>
        <v/>
      </c>
      <c r="AK126" s="1437" t="str">
        <f>IF('Historical DATA'!BP112="","",'Historical DATA'!BP112)</f>
        <v/>
      </c>
      <c r="AL126" s="1431" t="str">
        <f>IF('Historical DATA'!BQ112="","",'Historical DATA'!BQ112)</f>
        <v/>
      </c>
      <c r="AM126" s="1433" t="str">
        <f>IF('Historical DATA'!BR112="","",'Historical DATA'!BR112)</f>
        <v/>
      </c>
      <c r="AO126" s="1448" t="str">
        <f>IF('Historical DATA'!BS112="","",'Historical DATA'!BS112)</f>
        <v/>
      </c>
      <c r="AP126" s="1438" t="str">
        <f>IF('Historical DATA'!BT112="","",'Historical DATA'!BT112)</f>
        <v/>
      </c>
      <c r="AQ126" s="1438" t="str">
        <f>IF('Historical DATA'!BU112="","",'Historical DATA'!BU112)</f>
        <v/>
      </c>
      <c r="AR126" s="1439" t="str">
        <f>IF('Historical DATA'!BV112="","",'Historical DATA'!BV112)</f>
        <v/>
      </c>
    </row>
    <row r="127" spans="2:44">
      <c r="B127" s="1653" t="str">
        <f>IF('Historical DATA'!B113="","",'Historical DATA'!B113)</f>
        <v/>
      </c>
      <c r="D127" s="1437" t="str">
        <f>IF('Historical DATA'!AO113="","",'Historical DATA'!AO113)</f>
        <v/>
      </c>
      <c r="E127" s="1431" t="str">
        <f>IF('Historical DATA'!AP113="","",'Historical DATA'!AP113)</f>
        <v/>
      </c>
      <c r="F127" s="1433" t="str">
        <f>IF('Historical DATA'!AQ113="","",'Historical DATA'!AQ113)</f>
        <v/>
      </c>
      <c r="H127" s="1447" t="str">
        <f>IF('Historical DATA'!AR113="","",'Historical DATA'!AR113)</f>
        <v/>
      </c>
      <c r="I127" s="1431" t="str">
        <f>IF('Historical DATA'!AS113="","",'Historical DATA'!AS113)</f>
        <v/>
      </c>
      <c r="J127" s="1431" t="str">
        <f>IF('Historical DATA'!AT113="","",'Historical DATA'!AT113)</f>
        <v/>
      </c>
      <c r="K127" s="1431" t="str">
        <f>IF('Historical DATA'!AU113="","",'Historical DATA'!AU113)</f>
        <v/>
      </c>
      <c r="L127" s="1450" t="str">
        <f>IF('Historical DATA'!AV113="","",'Historical DATA'!AV113)</f>
        <v/>
      </c>
      <c r="N127" s="1445" t="str">
        <f>IF('Historical DATA'!AW113="","",'Historical DATA'!AW113)</f>
        <v/>
      </c>
      <c r="O127" s="1436" t="str">
        <f>IF('Historical DATA'!AX113="","",'Historical DATA'!AX113)</f>
        <v/>
      </c>
      <c r="P127" s="1435" t="str">
        <f>IF('Historical DATA'!AY113="","",'Historical DATA'!AY113)</f>
        <v/>
      </c>
      <c r="R127" s="1434" t="str">
        <f>IF('Historical DATA'!AZ113="","",'Historical DATA'!AZ113)</f>
        <v/>
      </c>
      <c r="S127" s="1436" t="str">
        <f>IF('Historical DATA'!BA113="","",'Historical DATA'!BA113)</f>
        <v/>
      </c>
      <c r="T127" s="1435" t="str">
        <f>IF('Historical DATA'!BB113="","",'Historical DATA'!BB113)</f>
        <v/>
      </c>
      <c r="V127" s="1434" t="str">
        <f>IF('Historical DATA'!BC113="","",'Historical DATA'!BC113)</f>
        <v/>
      </c>
      <c r="W127" s="1436" t="str">
        <f>IF('Historical DATA'!BD113="","",'Historical DATA'!BD113)</f>
        <v/>
      </c>
      <c r="X127" s="1436" t="str">
        <f>IF('Historical DATA'!BE113="","",'Historical DATA'!BE113)</f>
        <v/>
      </c>
      <c r="Y127" s="1435" t="str">
        <f>IF('Historical DATA'!BF113="","",'Historical DATA'!BF113)</f>
        <v/>
      </c>
      <c r="Z127" s="1435" t="str">
        <f>IF('Historical DATA'!BG113="","",'Historical DATA'!BG113)</f>
        <v/>
      </c>
      <c r="AB127" s="1434" t="str">
        <f>IF('Historical DATA'!BH113="","",'Historical DATA'!BH113)</f>
        <v/>
      </c>
      <c r="AC127" s="1436" t="str">
        <f>IF('Historical DATA'!BI113="","",'Historical DATA'!BI113)</f>
        <v/>
      </c>
      <c r="AD127" s="1436" t="str">
        <f>IF('Historical DATA'!BJ113="","",'Historical DATA'!BJ113)</f>
        <v/>
      </c>
      <c r="AE127" s="1435" t="str">
        <f>IF('Historical DATA'!BK113="","",'Historical DATA'!BK113)</f>
        <v/>
      </c>
      <c r="AF127" s="1435" t="str">
        <f>IF('Historical DATA'!BL113="","",'Historical DATA'!BL113)</f>
        <v/>
      </c>
      <c r="AG127" s="1435" t="str">
        <f>IF('Historical DATA'!BM113="","",'Historical DATA'!BM113)</f>
        <v/>
      </c>
      <c r="AH127" s="1435" t="str">
        <f>IF('Historical DATA'!BN113="","",'Historical DATA'!BN113)</f>
        <v/>
      </c>
      <c r="AI127" s="1435" t="str">
        <f>IF('Historical DATA'!BO113="","",'Historical DATA'!BO113)</f>
        <v/>
      </c>
      <c r="AK127" s="1437" t="str">
        <f>IF('Historical DATA'!BP113="","",'Historical DATA'!BP113)</f>
        <v/>
      </c>
      <c r="AL127" s="1431" t="str">
        <f>IF('Historical DATA'!BQ113="","",'Historical DATA'!BQ113)</f>
        <v/>
      </c>
      <c r="AM127" s="1433" t="str">
        <f>IF('Historical DATA'!BR113="","",'Historical DATA'!BR113)</f>
        <v/>
      </c>
      <c r="AO127" s="1448" t="str">
        <f>IF('Historical DATA'!BS113="","",'Historical DATA'!BS113)</f>
        <v/>
      </c>
      <c r="AP127" s="1438" t="str">
        <f>IF('Historical DATA'!BT113="","",'Historical DATA'!BT113)</f>
        <v/>
      </c>
      <c r="AQ127" s="1438" t="str">
        <f>IF('Historical DATA'!BU113="","",'Historical DATA'!BU113)</f>
        <v/>
      </c>
      <c r="AR127" s="1439" t="str">
        <f>IF('Historical DATA'!BV113="","",'Historical DATA'!BV113)</f>
        <v/>
      </c>
    </row>
    <row r="128" spans="2:44">
      <c r="B128" s="1653" t="str">
        <f>IF('Historical DATA'!B114="","",'Historical DATA'!B114)</f>
        <v/>
      </c>
      <c r="D128" s="1437" t="str">
        <f>IF('Historical DATA'!AO114="","",'Historical DATA'!AO114)</f>
        <v/>
      </c>
      <c r="E128" s="1431" t="str">
        <f>IF('Historical DATA'!AP114="","",'Historical DATA'!AP114)</f>
        <v/>
      </c>
      <c r="F128" s="1433" t="str">
        <f>IF('Historical DATA'!AQ114="","",'Historical DATA'!AQ114)</f>
        <v/>
      </c>
      <c r="H128" s="1447" t="str">
        <f>IF('Historical DATA'!AR114="","",'Historical DATA'!AR114)</f>
        <v/>
      </c>
      <c r="I128" s="1431" t="str">
        <f>IF('Historical DATA'!AS114="","",'Historical DATA'!AS114)</f>
        <v/>
      </c>
      <c r="J128" s="1431" t="str">
        <f>IF('Historical DATA'!AT114="","",'Historical DATA'!AT114)</f>
        <v/>
      </c>
      <c r="K128" s="1431" t="str">
        <f>IF('Historical DATA'!AU114="","",'Historical DATA'!AU114)</f>
        <v/>
      </c>
      <c r="L128" s="1450" t="str">
        <f>IF('Historical DATA'!AV114="","",'Historical DATA'!AV114)</f>
        <v/>
      </c>
      <c r="N128" s="1445" t="str">
        <f>IF('Historical DATA'!AW114="","",'Historical DATA'!AW114)</f>
        <v/>
      </c>
      <c r="O128" s="1436" t="str">
        <f>IF('Historical DATA'!AX114="","",'Historical DATA'!AX114)</f>
        <v/>
      </c>
      <c r="P128" s="1435" t="str">
        <f>IF('Historical DATA'!AY114="","",'Historical DATA'!AY114)</f>
        <v/>
      </c>
      <c r="R128" s="1434" t="str">
        <f>IF('Historical DATA'!AZ114="","",'Historical DATA'!AZ114)</f>
        <v/>
      </c>
      <c r="S128" s="1436" t="str">
        <f>IF('Historical DATA'!BA114="","",'Historical DATA'!BA114)</f>
        <v/>
      </c>
      <c r="T128" s="1435" t="str">
        <f>IF('Historical DATA'!BB114="","",'Historical DATA'!BB114)</f>
        <v/>
      </c>
      <c r="V128" s="1434" t="str">
        <f>IF('Historical DATA'!BC114="","",'Historical DATA'!BC114)</f>
        <v/>
      </c>
      <c r="W128" s="1436" t="str">
        <f>IF('Historical DATA'!BD114="","",'Historical DATA'!BD114)</f>
        <v/>
      </c>
      <c r="X128" s="1436" t="str">
        <f>IF('Historical DATA'!BE114="","",'Historical DATA'!BE114)</f>
        <v/>
      </c>
      <c r="Y128" s="1435" t="str">
        <f>IF('Historical DATA'!BF114="","",'Historical DATA'!BF114)</f>
        <v/>
      </c>
      <c r="Z128" s="1435" t="str">
        <f>IF('Historical DATA'!BG114="","",'Historical DATA'!BG114)</f>
        <v/>
      </c>
      <c r="AB128" s="1434" t="str">
        <f>IF('Historical DATA'!BH114="","",'Historical DATA'!BH114)</f>
        <v/>
      </c>
      <c r="AC128" s="1436" t="str">
        <f>IF('Historical DATA'!BI114="","",'Historical DATA'!BI114)</f>
        <v/>
      </c>
      <c r="AD128" s="1436" t="str">
        <f>IF('Historical DATA'!BJ114="","",'Historical DATA'!BJ114)</f>
        <v/>
      </c>
      <c r="AE128" s="1435" t="str">
        <f>IF('Historical DATA'!BK114="","",'Historical DATA'!BK114)</f>
        <v/>
      </c>
      <c r="AF128" s="1435" t="str">
        <f>IF('Historical DATA'!BL114="","",'Historical DATA'!BL114)</f>
        <v/>
      </c>
      <c r="AG128" s="1435" t="str">
        <f>IF('Historical DATA'!BM114="","",'Historical DATA'!BM114)</f>
        <v/>
      </c>
      <c r="AH128" s="1435" t="str">
        <f>IF('Historical DATA'!BN114="","",'Historical DATA'!BN114)</f>
        <v/>
      </c>
      <c r="AI128" s="1435" t="str">
        <f>IF('Historical DATA'!BO114="","",'Historical DATA'!BO114)</f>
        <v/>
      </c>
      <c r="AK128" s="1437" t="str">
        <f>IF('Historical DATA'!BP114="","",'Historical DATA'!BP114)</f>
        <v/>
      </c>
      <c r="AL128" s="1431" t="str">
        <f>IF('Historical DATA'!BQ114="","",'Historical DATA'!BQ114)</f>
        <v/>
      </c>
      <c r="AM128" s="1433" t="str">
        <f>IF('Historical DATA'!BR114="","",'Historical DATA'!BR114)</f>
        <v/>
      </c>
      <c r="AO128" s="1448" t="str">
        <f>IF('Historical DATA'!BS114="","",'Historical DATA'!BS114)</f>
        <v/>
      </c>
      <c r="AP128" s="1438" t="str">
        <f>IF('Historical DATA'!BT114="","",'Historical DATA'!BT114)</f>
        <v/>
      </c>
      <c r="AQ128" s="1438" t="str">
        <f>IF('Historical DATA'!BU114="","",'Historical DATA'!BU114)</f>
        <v/>
      </c>
      <c r="AR128" s="1439" t="str">
        <f>IF('Historical DATA'!BV114="","",'Historical DATA'!BV114)</f>
        <v/>
      </c>
    </row>
    <row r="129" spans="2:44">
      <c r="B129" s="1653" t="str">
        <f>IF('Historical DATA'!B115="","",'Historical DATA'!B115)</f>
        <v/>
      </c>
      <c r="D129" s="1437" t="str">
        <f>IF('Historical DATA'!AO115="","",'Historical DATA'!AO115)</f>
        <v/>
      </c>
      <c r="E129" s="1431" t="str">
        <f>IF('Historical DATA'!AP115="","",'Historical DATA'!AP115)</f>
        <v/>
      </c>
      <c r="F129" s="1433" t="str">
        <f>IF('Historical DATA'!AQ115="","",'Historical DATA'!AQ115)</f>
        <v/>
      </c>
      <c r="H129" s="1447" t="str">
        <f>IF('Historical DATA'!AR115="","",'Historical DATA'!AR115)</f>
        <v/>
      </c>
      <c r="I129" s="1431" t="str">
        <f>IF('Historical DATA'!AS115="","",'Historical DATA'!AS115)</f>
        <v/>
      </c>
      <c r="J129" s="1431" t="str">
        <f>IF('Historical DATA'!AT115="","",'Historical DATA'!AT115)</f>
        <v/>
      </c>
      <c r="K129" s="1431" t="str">
        <f>IF('Historical DATA'!AU115="","",'Historical DATA'!AU115)</f>
        <v/>
      </c>
      <c r="L129" s="1450" t="str">
        <f>IF('Historical DATA'!AV115="","",'Historical DATA'!AV115)</f>
        <v/>
      </c>
      <c r="N129" s="1445" t="str">
        <f>IF('Historical DATA'!AW115="","",'Historical DATA'!AW115)</f>
        <v/>
      </c>
      <c r="O129" s="1436" t="str">
        <f>IF('Historical DATA'!AX115="","",'Historical DATA'!AX115)</f>
        <v/>
      </c>
      <c r="P129" s="1435" t="str">
        <f>IF('Historical DATA'!AY115="","",'Historical DATA'!AY115)</f>
        <v/>
      </c>
      <c r="R129" s="1434" t="str">
        <f>IF('Historical DATA'!AZ115="","",'Historical DATA'!AZ115)</f>
        <v/>
      </c>
      <c r="S129" s="1436" t="str">
        <f>IF('Historical DATA'!BA115="","",'Historical DATA'!BA115)</f>
        <v/>
      </c>
      <c r="T129" s="1435" t="str">
        <f>IF('Historical DATA'!BB115="","",'Historical DATA'!BB115)</f>
        <v/>
      </c>
      <c r="V129" s="1434" t="str">
        <f>IF('Historical DATA'!BC115="","",'Historical DATA'!BC115)</f>
        <v/>
      </c>
      <c r="W129" s="1436" t="str">
        <f>IF('Historical DATA'!BD115="","",'Historical DATA'!BD115)</f>
        <v/>
      </c>
      <c r="X129" s="1436" t="str">
        <f>IF('Historical DATA'!BE115="","",'Historical DATA'!BE115)</f>
        <v/>
      </c>
      <c r="Y129" s="1435" t="str">
        <f>IF('Historical DATA'!BF115="","",'Historical DATA'!BF115)</f>
        <v/>
      </c>
      <c r="Z129" s="1435" t="str">
        <f>IF('Historical DATA'!BG115="","",'Historical DATA'!BG115)</f>
        <v/>
      </c>
      <c r="AB129" s="1434" t="str">
        <f>IF('Historical DATA'!BH115="","",'Historical DATA'!BH115)</f>
        <v/>
      </c>
      <c r="AC129" s="1436" t="str">
        <f>IF('Historical DATA'!BI115="","",'Historical DATA'!BI115)</f>
        <v/>
      </c>
      <c r="AD129" s="1436" t="str">
        <f>IF('Historical DATA'!BJ115="","",'Historical DATA'!BJ115)</f>
        <v/>
      </c>
      <c r="AE129" s="1435" t="str">
        <f>IF('Historical DATA'!BK115="","",'Historical DATA'!BK115)</f>
        <v/>
      </c>
      <c r="AF129" s="1435" t="str">
        <f>IF('Historical DATA'!BL115="","",'Historical DATA'!BL115)</f>
        <v/>
      </c>
      <c r="AG129" s="1435" t="str">
        <f>IF('Historical DATA'!BM115="","",'Historical DATA'!BM115)</f>
        <v/>
      </c>
      <c r="AH129" s="1435" t="str">
        <f>IF('Historical DATA'!BN115="","",'Historical DATA'!BN115)</f>
        <v/>
      </c>
      <c r="AI129" s="1435" t="str">
        <f>IF('Historical DATA'!BO115="","",'Historical DATA'!BO115)</f>
        <v/>
      </c>
      <c r="AK129" s="1437" t="str">
        <f>IF('Historical DATA'!BP115="","",'Historical DATA'!BP115)</f>
        <v/>
      </c>
      <c r="AL129" s="1431" t="str">
        <f>IF('Historical DATA'!BQ115="","",'Historical DATA'!BQ115)</f>
        <v/>
      </c>
      <c r="AM129" s="1433" t="str">
        <f>IF('Historical DATA'!BR115="","",'Historical DATA'!BR115)</f>
        <v/>
      </c>
      <c r="AO129" s="1448" t="str">
        <f>IF('Historical DATA'!BS115="","",'Historical DATA'!BS115)</f>
        <v/>
      </c>
      <c r="AP129" s="1438" t="str">
        <f>IF('Historical DATA'!BT115="","",'Historical DATA'!BT115)</f>
        <v/>
      </c>
      <c r="AQ129" s="1438" t="str">
        <f>IF('Historical DATA'!BU115="","",'Historical DATA'!BU115)</f>
        <v/>
      </c>
      <c r="AR129" s="1439" t="str">
        <f>IF('Historical DATA'!BV115="","",'Historical DATA'!BV115)</f>
        <v/>
      </c>
    </row>
    <row r="130" spans="2:44">
      <c r="B130" s="1653" t="str">
        <f>IF('Historical DATA'!B116="","",'Historical DATA'!B116)</f>
        <v/>
      </c>
      <c r="D130" s="1437" t="str">
        <f>IF('Historical DATA'!AO116="","",'Historical DATA'!AO116)</f>
        <v/>
      </c>
      <c r="E130" s="1431" t="str">
        <f>IF('Historical DATA'!AP116="","",'Historical DATA'!AP116)</f>
        <v/>
      </c>
      <c r="F130" s="1433" t="str">
        <f>IF('Historical DATA'!AQ116="","",'Historical DATA'!AQ116)</f>
        <v/>
      </c>
      <c r="H130" s="1447" t="str">
        <f>IF('Historical DATA'!AR116="","",'Historical DATA'!AR116)</f>
        <v/>
      </c>
      <c r="I130" s="1431" t="str">
        <f>IF('Historical DATA'!AS116="","",'Historical DATA'!AS116)</f>
        <v/>
      </c>
      <c r="J130" s="1431" t="str">
        <f>IF('Historical DATA'!AT116="","",'Historical DATA'!AT116)</f>
        <v/>
      </c>
      <c r="K130" s="1431" t="str">
        <f>IF('Historical DATA'!AU116="","",'Historical DATA'!AU116)</f>
        <v/>
      </c>
      <c r="L130" s="1450" t="str">
        <f>IF('Historical DATA'!AV116="","",'Historical DATA'!AV116)</f>
        <v/>
      </c>
      <c r="N130" s="1445" t="str">
        <f>IF('Historical DATA'!AW116="","",'Historical DATA'!AW116)</f>
        <v/>
      </c>
      <c r="O130" s="1436" t="str">
        <f>IF('Historical DATA'!AX116="","",'Historical DATA'!AX116)</f>
        <v/>
      </c>
      <c r="P130" s="1435" t="str">
        <f>IF('Historical DATA'!AY116="","",'Historical DATA'!AY116)</f>
        <v/>
      </c>
      <c r="R130" s="1434" t="str">
        <f>IF('Historical DATA'!AZ116="","",'Historical DATA'!AZ116)</f>
        <v/>
      </c>
      <c r="S130" s="1436" t="str">
        <f>IF('Historical DATA'!BA116="","",'Historical DATA'!BA116)</f>
        <v/>
      </c>
      <c r="T130" s="1435" t="str">
        <f>IF('Historical DATA'!BB116="","",'Historical DATA'!BB116)</f>
        <v/>
      </c>
      <c r="V130" s="1434" t="str">
        <f>IF('Historical DATA'!BC116="","",'Historical DATA'!BC116)</f>
        <v/>
      </c>
      <c r="W130" s="1436" t="str">
        <f>IF('Historical DATA'!BD116="","",'Historical DATA'!BD116)</f>
        <v/>
      </c>
      <c r="X130" s="1436" t="str">
        <f>IF('Historical DATA'!BE116="","",'Historical DATA'!BE116)</f>
        <v/>
      </c>
      <c r="Y130" s="1435" t="str">
        <f>IF('Historical DATA'!BF116="","",'Historical DATA'!BF116)</f>
        <v/>
      </c>
      <c r="Z130" s="1435" t="str">
        <f>IF('Historical DATA'!BG116="","",'Historical DATA'!BG116)</f>
        <v/>
      </c>
      <c r="AB130" s="1434" t="str">
        <f>IF('Historical DATA'!BH116="","",'Historical DATA'!BH116)</f>
        <v/>
      </c>
      <c r="AC130" s="1436" t="str">
        <f>IF('Historical DATA'!BI116="","",'Historical DATA'!BI116)</f>
        <v/>
      </c>
      <c r="AD130" s="1436" t="str">
        <f>IF('Historical DATA'!BJ116="","",'Historical DATA'!BJ116)</f>
        <v/>
      </c>
      <c r="AE130" s="1435" t="str">
        <f>IF('Historical DATA'!BK116="","",'Historical DATA'!BK116)</f>
        <v/>
      </c>
      <c r="AF130" s="1435" t="str">
        <f>IF('Historical DATA'!BL116="","",'Historical DATA'!BL116)</f>
        <v/>
      </c>
      <c r="AG130" s="1435" t="str">
        <f>IF('Historical DATA'!BM116="","",'Historical DATA'!BM116)</f>
        <v/>
      </c>
      <c r="AH130" s="1435" t="str">
        <f>IF('Historical DATA'!BN116="","",'Historical DATA'!BN116)</f>
        <v/>
      </c>
      <c r="AI130" s="1435" t="str">
        <f>IF('Historical DATA'!BO116="","",'Historical DATA'!BO116)</f>
        <v/>
      </c>
      <c r="AK130" s="1437" t="str">
        <f>IF('Historical DATA'!BP116="","",'Historical DATA'!BP116)</f>
        <v/>
      </c>
      <c r="AL130" s="1431" t="str">
        <f>IF('Historical DATA'!BQ116="","",'Historical DATA'!BQ116)</f>
        <v/>
      </c>
      <c r="AM130" s="1433" t="str">
        <f>IF('Historical DATA'!BR116="","",'Historical DATA'!BR116)</f>
        <v/>
      </c>
      <c r="AO130" s="1448" t="str">
        <f>IF('Historical DATA'!BS116="","",'Historical DATA'!BS116)</f>
        <v/>
      </c>
      <c r="AP130" s="1438" t="str">
        <f>IF('Historical DATA'!BT116="","",'Historical DATA'!BT116)</f>
        <v/>
      </c>
      <c r="AQ130" s="1438" t="str">
        <f>IF('Historical DATA'!BU116="","",'Historical DATA'!BU116)</f>
        <v/>
      </c>
      <c r="AR130" s="1439" t="str">
        <f>IF('Historical DATA'!BV116="","",'Historical DATA'!BV116)</f>
        <v/>
      </c>
    </row>
    <row r="131" spans="2:44">
      <c r="B131" s="1653" t="str">
        <f>IF('Historical DATA'!B117="","",'Historical DATA'!B117)</f>
        <v/>
      </c>
      <c r="D131" s="1437" t="str">
        <f>IF('Historical DATA'!AO117="","",'Historical DATA'!AO117)</f>
        <v/>
      </c>
      <c r="E131" s="1431" t="str">
        <f>IF('Historical DATA'!AP117="","",'Historical DATA'!AP117)</f>
        <v/>
      </c>
      <c r="F131" s="1433" t="str">
        <f>IF('Historical DATA'!AQ117="","",'Historical DATA'!AQ117)</f>
        <v/>
      </c>
      <c r="H131" s="1447" t="str">
        <f>IF('Historical DATA'!AR117="","",'Historical DATA'!AR117)</f>
        <v/>
      </c>
      <c r="I131" s="1431" t="str">
        <f>IF('Historical DATA'!AS117="","",'Historical DATA'!AS117)</f>
        <v/>
      </c>
      <c r="J131" s="1431" t="str">
        <f>IF('Historical DATA'!AT117="","",'Historical DATA'!AT117)</f>
        <v/>
      </c>
      <c r="K131" s="1431" t="str">
        <f>IF('Historical DATA'!AU117="","",'Historical DATA'!AU117)</f>
        <v/>
      </c>
      <c r="L131" s="1450" t="str">
        <f>IF('Historical DATA'!AV117="","",'Historical DATA'!AV117)</f>
        <v/>
      </c>
      <c r="N131" s="1445" t="str">
        <f>IF('Historical DATA'!AW117="","",'Historical DATA'!AW117)</f>
        <v/>
      </c>
      <c r="O131" s="1436" t="str">
        <f>IF('Historical DATA'!AX117="","",'Historical DATA'!AX117)</f>
        <v/>
      </c>
      <c r="P131" s="1435" t="str">
        <f>IF('Historical DATA'!AY117="","",'Historical DATA'!AY117)</f>
        <v/>
      </c>
      <c r="R131" s="1434" t="str">
        <f>IF('Historical DATA'!AZ117="","",'Historical DATA'!AZ117)</f>
        <v/>
      </c>
      <c r="S131" s="1436" t="str">
        <f>IF('Historical DATA'!BA117="","",'Historical DATA'!BA117)</f>
        <v/>
      </c>
      <c r="T131" s="1435" t="str">
        <f>IF('Historical DATA'!BB117="","",'Historical DATA'!BB117)</f>
        <v/>
      </c>
      <c r="V131" s="1434" t="str">
        <f>IF('Historical DATA'!BC117="","",'Historical DATA'!BC117)</f>
        <v/>
      </c>
      <c r="W131" s="1436" t="str">
        <f>IF('Historical DATA'!BD117="","",'Historical DATA'!BD117)</f>
        <v/>
      </c>
      <c r="X131" s="1436" t="str">
        <f>IF('Historical DATA'!BE117="","",'Historical DATA'!BE117)</f>
        <v/>
      </c>
      <c r="Y131" s="1435" t="str">
        <f>IF('Historical DATA'!BF117="","",'Historical DATA'!BF117)</f>
        <v/>
      </c>
      <c r="Z131" s="1435" t="str">
        <f>IF('Historical DATA'!BG117="","",'Historical DATA'!BG117)</f>
        <v/>
      </c>
      <c r="AB131" s="1434" t="str">
        <f>IF('Historical DATA'!BH117="","",'Historical DATA'!BH117)</f>
        <v/>
      </c>
      <c r="AC131" s="1436" t="str">
        <f>IF('Historical DATA'!BI117="","",'Historical DATA'!BI117)</f>
        <v/>
      </c>
      <c r="AD131" s="1436" t="str">
        <f>IF('Historical DATA'!BJ117="","",'Historical DATA'!BJ117)</f>
        <v/>
      </c>
      <c r="AE131" s="1435" t="str">
        <f>IF('Historical DATA'!BK117="","",'Historical DATA'!BK117)</f>
        <v/>
      </c>
      <c r="AF131" s="1435" t="str">
        <f>IF('Historical DATA'!BL117="","",'Historical DATA'!BL117)</f>
        <v/>
      </c>
      <c r="AG131" s="1435" t="str">
        <f>IF('Historical DATA'!BM117="","",'Historical DATA'!BM117)</f>
        <v/>
      </c>
      <c r="AH131" s="1435" t="str">
        <f>IF('Historical DATA'!BN117="","",'Historical DATA'!BN117)</f>
        <v/>
      </c>
      <c r="AI131" s="1435" t="str">
        <f>IF('Historical DATA'!BO117="","",'Historical DATA'!BO117)</f>
        <v/>
      </c>
      <c r="AK131" s="1437" t="str">
        <f>IF('Historical DATA'!BP117="","",'Historical DATA'!BP117)</f>
        <v/>
      </c>
      <c r="AL131" s="1431" t="str">
        <f>IF('Historical DATA'!BQ117="","",'Historical DATA'!BQ117)</f>
        <v/>
      </c>
      <c r="AM131" s="1433" t="str">
        <f>IF('Historical DATA'!BR117="","",'Historical DATA'!BR117)</f>
        <v/>
      </c>
      <c r="AO131" s="1448" t="str">
        <f>IF('Historical DATA'!BS117="","",'Historical DATA'!BS117)</f>
        <v/>
      </c>
      <c r="AP131" s="1438" t="str">
        <f>IF('Historical DATA'!BT117="","",'Historical DATA'!BT117)</f>
        <v/>
      </c>
      <c r="AQ131" s="1438" t="str">
        <f>IF('Historical DATA'!BU117="","",'Historical DATA'!BU117)</f>
        <v/>
      </c>
      <c r="AR131" s="1439" t="str">
        <f>IF('Historical DATA'!BV117="","",'Historical DATA'!BV117)</f>
        <v/>
      </c>
    </row>
    <row r="132" spans="2:44">
      <c r="B132" s="1653" t="str">
        <f>IF('Historical DATA'!B118="","",'Historical DATA'!B118)</f>
        <v/>
      </c>
      <c r="D132" s="1437" t="str">
        <f>IF('Historical DATA'!AO118="","",'Historical DATA'!AO118)</f>
        <v/>
      </c>
      <c r="E132" s="1431" t="str">
        <f>IF('Historical DATA'!AP118="","",'Historical DATA'!AP118)</f>
        <v/>
      </c>
      <c r="F132" s="1433" t="str">
        <f>IF('Historical DATA'!AQ118="","",'Historical DATA'!AQ118)</f>
        <v/>
      </c>
      <c r="H132" s="1447" t="str">
        <f>IF('Historical DATA'!AR118="","",'Historical DATA'!AR118)</f>
        <v/>
      </c>
      <c r="I132" s="1431" t="str">
        <f>IF('Historical DATA'!AS118="","",'Historical DATA'!AS118)</f>
        <v/>
      </c>
      <c r="J132" s="1431" t="str">
        <f>IF('Historical DATA'!AT118="","",'Historical DATA'!AT118)</f>
        <v/>
      </c>
      <c r="K132" s="1431" t="str">
        <f>IF('Historical DATA'!AU118="","",'Historical DATA'!AU118)</f>
        <v/>
      </c>
      <c r="L132" s="1450" t="str">
        <f>IF('Historical DATA'!AV118="","",'Historical DATA'!AV118)</f>
        <v/>
      </c>
      <c r="N132" s="1445" t="str">
        <f>IF('Historical DATA'!AW118="","",'Historical DATA'!AW118)</f>
        <v/>
      </c>
      <c r="O132" s="1436" t="str">
        <f>IF('Historical DATA'!AX118="","",'Historical DATA'!AX118)</f>
        <v/>
      </c>
      <c r="P132" s="1435" t="str">
        <f>IF('Historical DATA'!AY118="","",'Historical DATA'!AY118)</f>
        <v/>
      </c>
      <c r="R132" s="1434" t="str">
        <f>IF('Historical DATA'!AZ118="","",'Historical DATA'!AZ118)</f>
        <v/>
      </c>
      <c r="S132" s="1436" t="str">
        <f>IF('Historical DATA'!BA118="","",'Historical DATA'!BA118)</f>
        <v/>
      </c>
      <c r="T132" s="1435" t="str">
        <f>IF('Historical DATA'!BB118="","",'Historical DATA'!BB118)</f>
        <v/>
      </c>
      <c r="V132" s="1434" t="str">
        <f>IF('Historical DATA'!BC118="","",'Historical DATA'!BC118)</f>
        <v/>
      </c>
      <c r="W132" s="1436" t="str">
        <f>IF('Historical DATA'!BD118="","",'Historical DATA'!BD118)</f>
        <v/>
      </c>
      <c r="X132" s="1436" t="str">
        <f>IF('Historical DATA'!BE118="","",'Historical DATA'!BE118)</f>
        <v/>
      </c>
      <c r="Y132" s="1435" t="str">
        <f>IF('Historical DATA'!BF118="","",'Historical DATA'!BF118)</f>
        <v/>
      </c>
      <c r="Z132" s="1435" t="str">
        <f>IF('Historical DATA'!BG118="","",'Historical DATA'!BG118)</f>
        <v/>
      </c>
      <c r="AB132" s="1434" t="str">
        <f>IF('Historical DATA'!BH118="","",'Historical DATA'!BH118)</f>
        <v/>
      </c>
      <c r="AC132" s="1436" t="str">
        <f>IF('Historical DATA'!BI118="","",'Historical DATA'!BI118)</f>
        <v/>
      </c>
      <c r="AD132" s="1436" t="str">
        <f>IF('Historical DATA'!BJ118="","",'Historical DATA'!BJ118)</f>
        <v/>
      </c>
      <c r="AE132" s="1435" t="str">
        <f>IF('Historical DATA'!BK118="","",'Historical DATA'!BK118)</f>
        <v/>
      </c>
      <c r="AF132" s="1435" t="str">
        <f>IF('Historical DATA'!BL118="","",'Historical DATA'!BL118)</f>
        <v/>
      </c>
      <c r="AG132" s="1435" t="str">
        <f>IF('Historical DATA'!BM118="","",'Historical DATA'!BM118)</f>
        <v/>
      </c>
      <c r="AH132" s="1435" t="str">
        <f>IF('Historical DATA'!BN118="","",'Historical DATA'!BN118)</f>
        <v/>
      </c>
      <c r="AI132" s="1435" t="str">
        <f>IF('Historical DATA'!BO118="","",'Historical DATA'!BO118)</f>
        <v/>
      </c>
      <c r="AK132" s="1437" t="str">
        <f>IF('Historical DATA'!BP118="","",'Historical DATA'!BP118)</f>
        <v/>
      </c>
      <c r="AL132" s="1431" t="str">
        <f>IF('Historical DATA'!BQ118="","",'Historical DATA'!BQ118)</f>
        <v/>
      </c>
      <c r="AM132" s="1433" t="str">
        <f>IF('Historical DATA'!BR118="","",'Historical DATA'!BR118)</f>
        <v/>
      </c>
      <c r="AO132" s="1448" t="str">
        <f>IF('Historical DATA'!BS118="","",'Historical DATA'!BS118)</f>
        <v/>
      </c>
      <c r="AP132" s="1438" t="str">
        <f>IF('Historical DATA'!BT118="","",'Historical DATA'!BT118)</f>
        <v/>
      </c>
      <c r="AQ132" s="1438" t="str">
        <f>IF('Historical DATA'!BU118="","",'Historical DATA'!BU118)</f>
        <v/>
      </c>
      <c r="AR132" s="1439" t="str">
        <f>IF('Historical DATA'!BV118="","",'Historical DATA'!BV118)</f>
        <v/>
      </c>
    </row>
    <row r="133" spans="2:44">
      <c r="B133" s="1653" t="str">
        <f>IF('Historical DATA'!B119="","",'Historical DATA'!B119)</f>
        <v/>
      </c>
      <c r="D133" s="1437" t="str">
        <f>IF('Historical DATA'!AO119="","",'Historical DATA'!AO119)</f>
        <v/>
      </c>
      <c r="E133" s="1431" t="str">
        <f>IF('Historical DATA'!AP119="","",'Historical DATA'!AP119)</f>
        <v/>
      </c>
      <c r="F133" s="1433" t="str">
        <f>IF('Historical DATA'!AQ119="","",'Historical DATA'!AQ119)</f>
        <v/>
      </c>
      <c r="H133" s="1447" t="str">
        <f>IF('Historical DATA'!AR119="","",'Historical DATA'!AR119)</f>
        <v/>
      </c>
      <c r="I133" s="1431" t="str">
        <f>IF('Historical DATA'!AS119="","",'Historical DATA'!AS119)</f>
        <v/>
      </c>
      <c r="J133" s="1431" t="str">
        <f>IF('Historical DATA'!AT119="","",'Historical DATA'!AT119)</f>
        <v/>
      </c>
      <c r="K133" s="1431" t="str">
        <f>IF('Historical DATA'!AU119="","",'Historical DATA'!AU119)</f>
        <v/>
      </c>
      <c r="L133" s="1450" t="str">
        <f>IF('Historical DATA'!AV119="","",'Historical DATA'!AV119)</f>
        <v/>
      </c>
      <c r="N133" s="1445" t="str">
        <f>IF('Historical DATA'!AW119="","",'Historical DATA'!AW119)</f>
        <v/>
      </c>
      <c r="O133" s="1436" t="str">
        <f>IF('Historical DATA'!AX119="","",'Historical DATA'!AX119)</f>
        <v/>
      </c>
      <c r="P133" s="1435" t="str">
        <f>IF('Historical DATA'!AY119="","",'Historical DATA'!AY119)</f>
        <v/>
      </c>
      <c r="R133" s="1434" t="str">
        <f>IF('Historical DATA'!AZ119="","",'Historical DATA'!AZ119)</f>
        <v/>
      </c>
      <c r="S133" s="1436" t="str">
        <f>IF('Historical DATA'!BA119="","",'Historical DATA'!BA119)</f>
        <v/>
      </c>
      <c r="T133" s="1435" t="str">
        <f>IF('Historical DATA'!BB119="","",'Historical DATA'!BB119)</f>
        <v/>
      </c>
      <c r="V133" s="1434" t="str">
        <f>IF('Historical DATA'!BC119="","",'Historical DATA'!BC119)</f>
        <v/>
      </c>
      <c r="W133" s="1436" t="str">
        <f>IF('Historical DATA'!BD119="","",'Historical DATA'!BD119)</f>
        <v/>
      </c>
      <c r="X133" s="1436" t="str">
        <f>IF('Historical DATA'!BE119="","",'Historical DATA'!BE119)</f>
        <v/>
      </c>
      <c r="Y133" s="1435" t="str">
        <f>IF('Historical DATA'!BF119="","",'Historical DATA'!BF119)</f>
        <v/>
      </c>
      <c r="Z133" s="1435" t="str">
        <f>IF('Historical DATA'!BG119="","",'Historical DATA'!BG119)</f>
        <v/>
      </c>
      <c r="AB133" s="1434" t="str">
        <f>IF('Historical DATA'!BH119="","",'Historical DATA'!BH119)</f>
        <v/>
      </c>
      <c r="AC133" s="1436" t="str">
        <f>IF('Historical DATA'!BI119="","",'Historical DATA'!BI119)</f>
        <v/>
      </c>
      <c r="AD133" s="1436" t="str">
        <f>IF('Historical DATA'!BJ119="","",'Historical DATA'!BJ119)</f>
        <v/>
      </c>
      <c r="AE133" s="1435" t="str">
        <f>IF('Historical DATA'!BK119="","",'Historical DATA'!BK119)</f>
        <v/>
      </c>
      <c r="AF133" s="1435" t="str">
        <f>IF('Historical DATA'!BL119="","",'Historical DATA'!BL119)</f>
        <v/>
      </c>
      <c r="AG133" s="1435" t="str">
        <f>IF('Historical DATA'!BM119="","",'Historical DATA'!BM119)</f>
        <v/>
      </c>
      <c r="AH133" s="1435" t="str">
        <f>IF('Historical DATA'!BN119="","",'Historical DATA'!BN119)</f>
        <v/>
      </c>
      <c r="AI133" s="1435" t="str">
        <f>IF('Historical DATA'!BO119="","",'Historical DATA'!BO119)</f>
        <v/>
      </c>
      <c r="AK133" s="1437" t="str">
        <f>IF('Historical DATA'!BP119="","",'Historical DATA'!BP119)</f>
        <v/>
      </c>
      <c r="AL133" s="1431" t="str">
        <f>IF('Historical DATA'!BQ119="","",'Historical DATA'!BQ119)</f>
        <v/>
      </c>
      <c r="AM133" s="1433" t="str">
        <f>IF('Historical DATA'!BR119="","",'Historical DATA'!BR119)</f>
        <v/>
      </c>
      <c r="AO133" s="1448" t="str">
        <f>IF('Historical DATA'!BS119="","",'Historical DATA'!BS119)</f>
        <v/>
      </c>
      <c r="AP133" s="1438" t="str">
        <f>IF('Historical DATA'!BT119="","",'Historical DATA'!BT119)</f>
        <v/>
      </c>
      <c r="AQ133" s="1438" t="str">
        <f>IF('Historical DATA'!BU119="","",'Historical DATA'!BU119)</f>
        <v/>
      </c>
      <c r="AR133" s="1439" t="str">
        <f>IF('Historical DATA'!BV119="","",'Historical DATA'!BV119)</f>
        <v/>
      </c>
    </row>
    <row r="134" spans="2:44">
      <c r="B134" s="1653" t="str">
        <f>IF('Historical DATA'!B120="","",'Historical DATA'!B120)</f>
        <v/>
      </c>
      <c r="D134" s="1437" t="str">
        <f>IF('Historical DATA'!AO120="","",'Historical DATA'!AO120)</f>
        <v/>
      </c>
      <c r="E134" s="1431" t="str">
        <f>IF('Historical DATA'!AP120="","",'Historical DATA'!AP120)</f>
        <v/>
      </c>
      <c r="F134" s="1433" t="str">
        <f>IF('Historical DATA'!AQ120="","",'Historical DATA'!AQ120)</f>
        <v/>
      </c>
      <c r="H134" s="1447" t="str">
        <f>IF('Historical DATA'!AR120="","",'Historical DATA'!AR120)</f>
        <v/>
      </c>
      <c r="I134" s="1431" t="str">
        <f>IF('Historical DATA'!AS120="","",'Historical DATA'!AS120)</f>
        <v/>
      </c>
      <c r="J134" s="1431" t="str">
        <f>IF('Historical DATA'!AT120="","",'Historical DATA'!AT120)</f>
        <v/>
      </c>
      <c r="K134" s="1431" t="str">
        <f>IF('Historical DATA'!AU120="","",'Historical DATA'!AU120)</f>
        <v/>
      </c>
      <c r="L134" s="1450" t="str">
        <f>IF('Historical DATA'!AV120="","",'Historical DATA'!AV120)</f>
        <v/>
      </c>
      <c r="N134" s="1445" t="str">
        <f>IF('Historical DATA'!AW120="","",'Historical DATA'!AW120)</f>
        <v/>
      </c>
      <c r="O134" s="1436" t="str">
        <f>IF('Historical DATA'!AX120="","",'Historical DATA'!AX120)</f>
        <v/>
      </c>
      <c r="P134" s="1435" t="str">
        <f>IF('Historical DATA'!AY120="","",'Historical DATA'!AY120)</f>
        <v/>
      </c>
      <c r="R134" s="1434" t="str">
        <f>IF('Historical DATA'!AZ120="","",'Historical DATA'!AZ120)</f>
        <v/>
      </c>
      <c r="S134" s="1436" t="str">
        <f>IF('Historical DATA'!BA120="","",'Historical DATA'!BA120)</f>
        <v/>
      </c>
      <c r="T134" s="1435" t="str">
        <f>IF('Historical DATA'!BB120="","",'Historical DATA'!BB120)</f>
        <v/>
      </c>
      <c r="V134" s="1434" t="str">
        <f>IF('Historical DATA'!BC120="","",'Historical DATA'!BC120)</f>
        <v/>
      </c>
      <c r="W134" s="1436" t="str">
        <f>IF('Historical DATA'!BD120="","",'Historical DATA'!BD120)</f>
        <v/>
      </c>
      <c r="X134" s="1436" t="str">
        <f>IF('Historical DATA'!BE120="","",'Historical DATA'!BE120)</f>
        <v/>
      </c>
      <c r="Y134" s="1435" t="str">
        <f>IF('Historical DATA'!BF120="","",'Historical DATA'!BF120)</f>
        <v/>
      </c>
      <c r="Z134" s="1435" t="str">
        <f>IF('Historical DATA'!BG120="","",'Historical DATA'!BG120)</f>
        <v/>
      </c>
      <c r="AB134" s="1434" t="str">
        <f>IF('Historical DATA'!BH120="","",'Historical DATA'!BH120)</f>
        <v/>
      </c>
      <c r="AC134" s="1436" t="str">
        <f>IF('Historical DATA'!BI120="","",'Historical DATA'!BI120)</f>
        <v/>
      </c>
      <c r="AD134" s="1436" t="str">
        <f>IF('Historical DATA'!BJ120="","",'Historical DATA'!BJ120)</f>
        <v/>
      </c>
      <c r="AE134" s="1435" t="str">
        <f>IF('Historical DATA'!BK120="","",'Historical DATA'!BK120)</f>
        <v/>
      </c>
      <c r="AF134" s="1435" t="str">
        <f>IF('Historical DATA'!BL120="","",'Historical DATA'!BL120)</f>
        <v/>
      </c>
      <c r="AG134" s="1435" t="str">
        <f>IF('Historical DATA'!BM120="","",'Historical DATA'!BM120)</f>
        <v/>
      </c>
      <c r="AH134" s="1435" t="str">
        <f>IF('Historical DATA'!BN120="","",'Historical DATA'!BN120)</f>
        <v/>
      </c>
      <c r="AI134" s="1435" t="str">
        <f>IF('Historical DATA'!BO120="","",'Historical DATA'!BO120)</f>
        <v/>
      </c>
      <c r="AK134" s="1437" t="str">
        <f>IF('Historical DATA'!BP120="","",'Historical DATA'!BP120)</f>
        <v/>
      </c>
      <c r="AL134" s="1431" t="str">
        <f>IF('Historical DATA'!BQ120="","",'Historical DATA'!BQ120)</f>
        <v/>
      </c>
      <c r="AM134" s="1433" t="str">
        <f>IF('Historical DATA'!BR120="","",'Historical DATA'!BR120)</f>
        <v/>
      </c>
      <c r="AO134" s="1448" t="str">
        <f>IF('Historical DATA'!BS120="","",'Historical DATA'!BS120)</f>
        <v/>
      </c>
      <c r="AP134" s="1438" t="str">
        <f>IF('Historical DATA'!BT120="","",'Historical DATA'!BT120)</f>
        <v/>
      </c>
      <c r="AQ134" s="1438" t="str">
        <f>IF('Historical DATA'!BU120="","",'Historical DATA'!BU120)</f>
        <v/>
      </c>
      <c r="AR134" s="1439" t="str">
        <f>IF('Historical DATA'!BV120="","",'Historical DATA'!BV120)</f>
        <v/>
      </c>
    </row>
    <row r="135" spans="2:44">
      <c r="B135" s="1653" t="str">
        <f>IF('Historical DATA'!B121="","",'Historical DATA'!B121)</f>
        <v/>
      </c>
      <c r="D135" s="1437" t="str">
        <f>IF('Historical DATA'!AO121="","",'Historical DATA'!AO121)</f>
        <v/>
      </c>
      <c r="E135" s="1431" t="str">
        <f>IF('Historical DATA'!AP121="","",'Historical DATA'!AP121)</f>
        <v/>
      </c>
      <c r="F135" s="1433" t="str">
        <f>IF('Historical DATA'!AQ121="","",'Historical DATA'!AQ121)</f>
        <v/>
      </c>
      <c r="H135" s="1447" t="str">
        <f>IF('Historical DATA'!AR121="","",'Historical DATA'!AR121)</f>
        <v/>
      </c>
      <c r="I135" s="1431" t="str">
        <f>IF('Historical DATA'!AS121="","",'Historical DATA'!AS121)</f>
        <v/>
      </c>
      <c r="J135" s="1431" t="str">
        <f>IF('Historical DATA'!AT121="","",'Historical DATA'!AT121)</f>
        <v/>
      </c>
      <c r="K135" s="1431" t="str">
        <f>IF('Historical DATA'!AU121="","",'Historical DATA'!AU121)</f>
        <v/>
      </c>
      <c r="L135" s="1450" t="str">
        <f>IF('Historical DATA'!AV121="","",'Historical DATA'!AV121)</f>
        <v/>
      </c>
      <c r="N135" s="1445" t="str">
        <f>IF('Historical DATA'!AW121="","",'Historical DATA'!AW121)</f>
        <v/>
      </c>
      <c r="O135" s="1436" t="str">
        <f>IF('Historical DATA'!AX121="","",'Historical DATA'!AX121)</f>
        <v/>
      </c>
      <c r="P135" s="1435" t="str">
        <f>IF('Historical DATA'!AY121="","",'Historical DATA'!AY121)</f>
        <v/>
      </c>
      <c r="R135" s="1434" t="str">
        <f>IF('Historical DATA'!AZ121="","",'Historical DATA'!AZ121)</f>
        <v/>
      </c>
      <c r="S135" s="1436" t="str">
        <f>IF('Historical DATA'!BA121="","",'Historical DATA'!BA121)</f>
        <v/>
      </c>
      <c r="T135" s="1435" t="str">
        <f>IF('Historical DATA'!BB121="","",'Historical DATA'!BB121)</f>
        <v/>
      </c>
      <c r="V135" s="1434" t="str">
        <f>IF('Historical DATA'!BC121="","",'Historical DATA'!BC121)</f>
        <v/>
      </c>
      <c r="W135" s="1436" t="str">
        <f>IF('Historical DATA'!BD121="","",'Historical DATA'!BD121)</f>
        <v/>
      </c>
      <c r="X135" s="1436" t="str">
        <f>IF('Historical DATA'!BE121="","",'Historical DATA'!BE121)</f>
        <v/>
      </c>
      <c r="Y135" s="1435" t="str">
        <f>IF('Historical DATA'!BF121="","",'Historical DATA'!BF121)</f>
        <v/>
      </c>
      <c r="Z135" s="1435" t="str">
        <f>IF('Historical DATA'!BG121="","",'Historical DATA'!BG121)</f>
        <v/>
      </c>
      <c r="AB135" s="1434" t="str">
        <f>IF('Historical DATA'!BH121="","",'Historical DATA'!BH121)</f>
        <v/>
      </c>
      <c r="AC135" s="1436" t="str">
        <f>IF('Historical DATA'!BI121="","",'Historical DATA'!BI121)</f>
        <v/>
      </c>
      <c r="AD135" s="1436" t="str">
        <f>IF('Historical DATA'!BJ121="","",'Historical DATA'!BJ121)</f>
        <v/>
      </c>
      <c r="AE135" s="1435" t="str">
        <f>IF('Historical DATA'!BK121="","",'Historical DATA'!BK121)</f>
        <v/>
      </c>
      <c r="AF135" s="1435" t="str">
        <f>IF('Historical DATA'!BL121="","",'Historical DATA'!BL121)</f>
        <v/>
      </c>
      <c r="AG135" s="1435" t="str">
        <f>IF('Historical DATA'!BM121="","",'Historical DATA'!BM121)</f>
        <v/>
      </c>
      <c r="AH135" s="1435" t="str">
        <f>IF('Historical DATA'!BN121="","",'Historical DATA'!BN121)</f>
        <v/>
      </c>
      <c r="AI135" s="1435" t="str">
        <f>IF('Historical DATA'!BO121="","",'Historical DATA'!BO121)</f>
        <v/>
      </c>
      <c r="AK135" s="1437" t="str">
        <f>IF('Historical DATA'!BP121="","",'Historical DATA'!BP121)</f>
        <v/>
      </c>
      <c r="AL135" s="1431" t="str">
        <f>IF('Historical DATA'!BQ121="","",'Historical DATA'!BQ121)</f>
        <v/>
      </c>
      <c r="AM135" s="1433" t="str">
        <f>IF('Historical DATA'!BR121="","",'Historical DATA'!BR121)</f>
        <v/>
      </c>
      <c r="AO135" s="1448" t="str">
        <f>IF('Historical DATA'!BS121="","",'Historical DATA'!BS121)</f>
        <v/>
      </c>
      <c r="AP135" s="1438" t="str">
        <f>IF('Historical DATA'!BT121="","",'Historical DATA'!BT121)</f>
        <v/>
      </c>
      <c r="AQ135" s="1438" t="str">
        <f>IF('Historical DATA'!BU121="","",'Historical DATA'!BU121)</f>
        <v/>
      </c>
      <c r="AR135" s="1439" t="str">
        <f>IF('Historical DATA'!BV121="","",'Historical DATA'!BV121)</f>
        <v/>
      </c>
    </row>
    <row r="136" spans="2:44">
      <c r="B136" s="1653" t="str">
        <f>IF('Historical DATA'!B122="","",'Historical DATA'!B122)</f>
        <v/>
      </c>
      <c r="D136" s="1437" t="str">
        <f>IF('Historical DATA'!AO122="","",'Historical DATA'!AO122)</f>
        <v/>
      </c>
      <c r="E136" s="1431" t="str">
        <f>IF('Historical DATA'!AP122="","",'Historical DATA'!AP122)</f>
        <v/>
      </c>
      <c r="F136" s="1433" t="str">
        <f>IF('Historical DATA'!AQ122="","",'Historical DATA'!AQ122)</f>
        <v/>
      </c>
      <c r="H136" s="1447" t="str">
        <f>IF('Historical DATA'!AR122="","",'Historical DATA'!AR122)</f>
        <v/>
      </c>
      <c r="I136" s="1431" t="str">
        <f>IF('Historical DATA'!AS122="","",'Historical DATA'!AS122)</f>
        <v/>
      </c>
      <c r="J136" s="1431" t="str">
        <f>IF('Historical DATA'!AT122="","",'Historical DATA'!AT122)</f>
        <v/>
      </c>
      <c r="K136" s="1431" t="str">
        <f>IF('Historical DATA'!AU122="","",'Historical DATA'!AU122)</f>
        <v/>
      </c>
      <c r="L136" s="1450" t="str">
        <f>IF('Historical DATA'!AV122="","",'Historical DATA'!AV122)</f>
        <v/>
      </c>
      <c r="N136" s="1445" t="str">
        <f>IF('Historical DATA'!AW122="","",'Historical DATA'!AW122)</f>
        <v/>
      </c>
      <c r="O136" s="1436" t="str">
        <f>IF('Historical DATA'!AX122="","",'Historical DATA'!AX122)</f>
        <v/>
      </c>
      <c r="P136" s="1435" t="str">
        <f>IF('Historical DATA'!AY122="","",'Historical DATA'!AY122)</f>
        <v/>
      </c>
      <c r="R136" s="1434" t="str">
        <f>IF('Historical DATA'!AZ122="","",'Historical DATA'!AZ122)</f>
        <v/>
      </c>
      <c r="S136" s="1436" t="str">
        <f>IF('Historical DATA'!BA122="","",'Historical DATA'!BA122)</f>
        <v/>
      </c>
      <c r="T136" s="1435" t="str">
        <f>IF('Historical DATA'!BB122="","",'Historical DATA'!BB122)</f>
        <v/>
      </c>
      <c r="V136" s="1434" t="str">
        <f>IF('Historical DATA'!BC122="","",'Historical DATA'!BC122)</f>
        <v/>
      </c>
      <c r="W136" s="1436" t="str">
        <f>IF('Historical DATA'!BD122="","",'Historical DATA'!BD122)</f>
        <v/>
      </c>
      <c r="X136" s="1436" t="str">
        <f>IF('Historical DATA'!BE122="","",'Historical DATA'!BE122)</f>
        <v/>
      </c>
      <c r="Y136" s="1435" t="str">
        <f>IF('Historical DATA'!BF122="","",'Historical DATA'!BF122)</f>
        <v/>
      </c>
      <c r="Z136" s="1435" t="str">
        <f>IF('Historical DATA'!BG122="","",'Historical DATA'!BG122)</f>
        <v/>
      </c>
      <c r="AB136" s="1434" t="str">
        <f>IF('Historical DATA'!BH122="","",'Historical DATA'!BH122)</f>
        <v/>
      </c>
      <c r="AC136" s="1436" t="str">
        <f>IF('Historical DATA'!BI122="","",'Historical DATA'!BI122)</f>
        <v/>
      </c>
      <c r="AD136" s="1436" t="str">
        <f>IF('Historical DATA'!BJ122="","",'Historical DATA'!BJ122)</f>
        <v/>
      </c>
      <c r="AE136" s="1435" t="str">
        <f>IF('Historical DATA'!BK122="","",'Historical DATA'!BK122)</f>
        <v/>
      </c>
      <c r="AF136" s="1435" t="str">
        <f>IF('Historical DATA'!BL122="","",'Historical DATA'!BL122)</f>
        <v/>
      </c>
      <c r="AG136" s="1435" t="str">
        <f>IF('Historical DATA'!BM122="","",'Historical DATA'!BM122)</f>
        <v/>
      </c>
      <c r="AH136" s="1435" t="str">
        <f>IF('Historical DATA'!BN122="","",'Historical DATA'!BN122)</f>
        <v/>
      </c>
      <c r="AI136" s="1435" t="str">
        <f>IF('Historical DATA'!BO122="","",'Historical DATA'!BO122)</f>
        <v/>
      </c>
      <c r="AK136" s="1437" t="str">
        <f>IF('Historical DATA'!BP122="","",'Historical DATA'!BP122)</f>
        <v/>
      </c>
      <c r="AL136" s="1431" t="str">
        <f>IF('Historical DATA'!BQ122="","",'Historical DATA'!BQ122)</f>
        <v/>
      </c>
      <c r="AM136" s="1433" t="str">
        <f>IF('Historical DATA'!BR122="","",'Historical DATA'!BR122)</f>
        <v/>
      </c>
      <c r="AO136" s="1448" t="str">
        <f>IF('Historical DATA'!BS122="","",'Historical DATA'!BS122)</f>
        <v/>
      </c>
      <c r="AP136" s="1438" t="str">
        <f>IF('Historical DATA'!BT122="","",'Historical DATA'!BT122)</f>
        <v/>
      </c>
      <c r="AQ136" s="1438" t="str">
        <f>IF('Historical DATA'!BU122="","",'Historical DATA'!BU122)</f>
        <v/>
      </c>
      <c r="AR136" s="1439" t="str">
        <f>IF('Historical DATA'!BV122="","",'Historical DATA'!BV122)</f>
        <v/>
      </c>
    </row>
    <row r="137" spans="2:44">
      <c r="B137" s="1653" t="str">
        <f>IF('Historical DATA'!B123="","",'Historical DATA'!B123)</f>
        <v/>
      </c>
      <c r="D137" s="1437" t="str">
        <f>IF('Historical DATA'!AO123="","",'Historical DATA'!AO123)</f>
        <v/>
      </c>
      <c r="E137" s="1431" t="str">
        <f>IF('Historical DATA'!AP123="","",'Historical DATA'!AP123)</f>
        <v/>
      </c>
      <c r="F137" s="1433" t="str">
        <f>IF('Historical DATA'!AQ123="","",'Historical DATA'!AQ123)</f>
        <v/>
      </c>
      <c r="H137" s="1447" t="str">
        <f>IF('Historical DATA'!AR123="","",'Historical DATA'!AR123)</f>
        <v/>
      </c>
      <c r="I137" s="1431" t="str">
        <f>IF('Historical DATA'!AS123="","",'Historical DATA'!AS123)</f>
        <v/>
      </c>
      <c r="J137" s="1431" t="str">
        <f>IF('Historical DATA'!AT123="","",'Historical DATA'!AT123)</f>
        <v/>
      </c>
      <c r="K137" s="1431" t="str">
        <f>IF('Historical DATA'!AU123="","",'Historical DATA'!AU123)</f>
        <v/>
      </c>
      <c r="L137" s="1450" t="str">
        <f>IF('Historical DATA'!AV123="","",'Historical DATA'!AV123)</f>
        <v/>
      </c>
      <c r="N137" s="1445" t="str">
        <f>IF('Historical DATA'!AW123="","",'Historical DATA'!AW123)</f>
        <v/>
      </c>
      <c r="O137" s="1436" t="str">
        <f>IF('Historical DATA'!AX123="","",'Historical DATA'!AX123)</f>
        <v/>
      </c>
      <c r="P137" s="1435" t="str">
        <f>IF('Historical DATA'!AY123="","",'Historical DATA'!AY123)</f>
        <v/>
      </c>
      <c r="R137" s="1434" t="str">
        <f>IF('Historical DATA'!AZ123="","",'Historical DATA'!AZ123)</f>
        <v/>
      </c>
      <c r="S137" s="1436" t="str">
        <f>IF('Historical DATA'!BA123="","",'Historical DATA'!BA123)</f>
        <v/>
      </c>
      <c r="T137" s="1435" t="str">
        <f>IF('Historical DATA'!BB123="","",'Historical DATA'!BB123)</f>
        <v/>
      </c>
      <c r="V137" s="1434" t="str">
        <f>IF('Historical DATA'!BC123="","",'Historical DATA'!BC123)</f>
        <v/>
      </c>
      <c r="W137" s="1436" t="str">
        <f>IF('Historical DATA'!BD123="","",'Historical DATA'!BD123)</f>
        <v/>
      </c>
      <c r="X137" s="1436" t="str">
        <f>IF('Historical DATA'!BE123="","",'Historical DATA'!BE123)</f>
        <v/>
      </c>
      <c r="Y137" s="1435" t="str">
        <f>IF('Historical DATA'!BF123="","",'Historical DATA'!BF123)</f>
        <v/>
      </c>
      <c r="Z137" s="1435" t="str">
        <f>IF('Historical DATA'!BG123="","",'Historical DATA'!BG123)</f>
        <v/>
      </c>
      <c r="AB137" s="1434" t="str">
        <f>IF('Historical DATA'!BH123="","",'Historical DATA'!BH123)</f>
        <v/>
      </c>
      <c r="AC137" s="1436" t="str">
        <f>IF('Historical DATA'!BI123="","",'Historical DATA'!BI123)</f>
        <v/>
      </c>
      <c r="AD137" s="1436" t="str">
        <f>IF('Historical DATA'!BJ123="","",'Historical DATA'!BJ123)</f>
        <v/>
      </c>
      <c r="AE137" s="1435" t="str">
        <f>IF('Historical DATA'!BK123="","",'Historical DATA'!BK123)</f>
        <v/>
      </c>
      <c r="AF137" s="1435" t="str">
        <f>IF('Historical DATA'!BL123="","",'Historical DATA'!BL123)</f>
        <v/>
      </c>
      <c r="AG137" s="1435" t="str">
        <f>IF('Historical DATA'!BM123="","",'Historical DATA'!BM123)</f>
        <v/>
      </c>
      <c r="AH137" s="1435" t="str">
        <f>IF('Historical DATA'!BN123="","",'Historical DATA'!BN123)</f>
        <v/>
      </c>
      <c r="AI137" s="1435" t="str">
        <f>IF('Historical DATA'!BO123="","",'Historical DATA'!BO123)</f>
        <v/>
      </c>
      <c r="AK137" s="1437" t="str">
        <f>IF('Historical DATA'!BP123="","",'Historical DATA'!BP123)</f>
        <v/>
      </c>
      <c r="AL137" s="1431" t="str">
        <f>IF('Historical DATA'!BQ123="","",'Historical DATA'!BQ123)</f>
        <v/>
      </c>
      <c r="AM137" s="1433" t="str">
        <f>IF('Historical DATA'!BR123="","",'Historical DATA'!BR123)</f>
        <v/>
      </c>
      <c r="AO137" s="1448" t="str">
        <f>IF('Historical DATA'!BS123="","",'Historical DATA'!BS123)</f>
        <v/>
      </c>
      <c r="AP137" s="1438" t="str">
        <f>IF('Historical DATA'!BT123="","",'Historical DATA'!BT123)</f>
        <v/>
      </c>
      <c r="AQ137" s="1438" t="str">
        <f>IF('Historical DATA'!BU123="","",'Historical DATA'!BU123)</f>
        <v/>
      </c>
      <c r="AR137" s="1439" t="str">
        <f>IF('Historical DATA'!BV123="","",'Historical DATA'!BV123)</f>
        <v/>
      </c>
    </row>
    <row r="138" spans="2:44">
      <c r="B138" s="1653" t="str">
        <f>IF('Historical DATA'!B124="","",'Historical DATA'!B124)</f>
        <v/>
      </c>
      <c r="D138" s="1437" t="str">
        <f>IF('Historical DATA'!AO124="","",'Historical DATA'!AO124)</f>
        <v/>
      </c>
      <c r="E138" s="1431" t="str">
        <f>IF('Historical DATA'!AP124="","",'Historical DATA'!AP124)</f>
        <v/>
      </c>
      <c r="F138" s="1433" t="str">
        <f>IF('Historical DATA'!AQ124="","",'Historical DATA'!AQ124)</f>
        <v/>
      </c>
      <c r="H138" s="1447" t="str">
        <f>IF('Historical DATA'!AR124="","",'Historical DATA'!AR124)</f>
        <v/>
      </c>
      <c r="I138" s="1431" t="str">
        <f>IF('Historical DATA'!AS124="","",'Historical DATA'!AS124)</f>
        <v/>
      </c>
      <c r="J138" s="1431" t="str">
        <f>IF('Historical DATA'!AT124="","",'Historical DATA'!AT124)</f>
        <v/>
      </c>
      <c r="K138" s="1431" t="str">
        <f>IF('Historical DATA'!AU124="","",'Historical DATA'!AU124)</f>
        <v/>
      </c>
      <c r="L138" s="1450" t="str">
        <f>IF('Historical DATA'!AV124="","",'Historical DATA'!AV124)</f>
        <v/>
      </c>
      <c r="N138" s="1445" t="str">
        <f>IF('Historical DATA'!AW124="","",'Historical DATA'!AW124)</f>
        <v/>
      </c>
      <c r="O138" s="1436" t="str">
        <f>IF('Historical DATA'!AX124="","",'Historical DATA'!AX124)</f>
        <v/>
      </c>
      <c r="P138" s="1435" t="str">
        <f>IF('Historical DATA'!AY124="","",'Historical DATA'!AY124)</f>
        <v/>
      </c>
      <c r="R138" s="1434" t="str">
        <f>IF('Historical DATA'!AZ124="","",'Historical DATA'!AZ124)</f>
        <v/>
      </c>
      <c r="S138" s="1436" t="str">
        <f>IF('Historical DATA'!BA124="","",'Historical DATA'!BA124)</f>
        <v/>
      </c>
      <c r="T138" s="1435" t="str">
        <f>IF('Historical DATA'!BB124="","",'Historical DATA'!BB124)</f>
        <v/>
      </c>
      <c r="V138" s="1434" t="str">
        <f>IF('Historical DATA'!BC124="","",'Historical DATA'!BC124)</f>
        <v/>
      </c>
      <c r="W138" s="1436" t="str">
        <f>IF('Historical DATA'!BD124="","",'Historical DATA'!BD124)</f>
        <v/>
      </c>
      <c r="X138" s="1436" t="str">
        <f>IF('Historical DATA'!BE124="","",'Historical DATA'!BE124)</f>
        <v/>
      </c>
      <c r="Y138" s="1435" t="str">
        <f>IF('Historical DATA'!BF124="","",'Historical DATA'!BF124)</f>
        <v/>
      </c>
      <c r="Z138" s="1435" t="str">
        <f>IF('Historical DATA'!BG124="","",'Historical DATA'!BG124)</f>
        <v/>
      </c>
      <c r="AB138" s="1434" t="str">
        <f>IF('Historical DATA'!BH124="","",'Historical DATA'!BH124)</f>
        <v/>
      </c>
      <c r="AC138" s="1436" t="str">
        <f>IF('Historical DATA'!BI124="","",'Historical DATA'!BI124)</f>
        <v/>
      </c>
      <c r="AD138" s="1436" t="str">
        <f>IF('Historical DATA'!BJ124="","",'Historical DATA'!BJ124)</f>
        <v/>
      </c>
      <c r="AE138" s="1435" t="str">
        <f>IF('Historical DATA'!BK124="","",'Historical DATA'!BK124)</f>
        <v/>
      </c>
      <c r="AF138" s="1435" t="str">
        <f>IF('Historical DATA'!BL124="","",'Historical DATA'!BL124)</f>
        <v/>
      </c>
      <c r="AG138" s="1435" t="str">
        <f>IF('Historical DATA'!BM124="","",'Historical DATA'!BM124)</f>
        <v/>
      </c>
      <c r="AH138" s="1435" t="str">
        <f>IF('Historical DATA'!BN124="","",'Historical DATA'!BN124)</f>
        <v/>
      </c>
      <c r="AI138" s="1435" t="str">
        <f>IF('Historical DATA'!BO124="","",'Historical DATA'!BO124)</f>
        <v/>
      </c>
      <c r="AK138" s="1437" t="str">
        <f>IF('Historical DATA'!BP124="","",'Historical DATA'!BP124)</f>
        <v/>
      </c>
      <c r="AL138" s="1431" t="str">
        <f>IF('Historical DATA'!BQ124="","",'Historical DATA'!BQ124)</f>
        <v/>
      </c>
      <c r="AM138" s="1433" t="str">
        <f>IF('Historical DATA'!BR124="","",'Historical DATA'!BR124)</f>
        <v/>
      </c>
      <c r="AO138" s="1448" t="str">
        <f>IF('Historical DATA'!BS124="","",'Historical DATA'!BS124)</f>
        <v/>
      </c>
      <c r="AP138" s="1438" t="str">
        <f>IF('Historical DATA'!BT124="","",'Historical DATA'!BT124)</f>
        <v/>
      </c>
      <c r="AQ138" s="1438" t="str">
        <f>IF('Historical DATA'!BU124="","",'Historical DATA'!BU124)</f>
        <v/>
      </c>
      <c r="AR138" s="1439" t="str">
        <f>IF('Historical DATA'!BV124="","",'Historical DATA'!BV124)</f>
        <v/>
      </c>
    </row>
    <row r="139" spans="2:44">
      <c r="B139" s="1653" t="str">
        <f>IF('Historical DATA'!B125="","",'Historical DATA'!B125)</f>
        <v/>
      </c>
      <c r="D139" s="1437" t="str">
        <f>IF('Historical DATA'!AO125="","",'Historical DATA'!AO125)</f>
        <v/>
      </c>
      <c r="E139" s="1431" t="str">
        <f>IF('Historical DATA'!AP125="","",'Historical DATA'!AP125)</f>
        <v/>
      </c>
      <c r="F139" s="1433" t="str">
        <f>IF('Historical DATA'!AQ125="","",'Historical DATA'!AQ125)</f>
        <v/>
      </c>
      <c r="H139" s="1447" t="str">
        <f>IF('Historical DATA'!AR125="","",'Historical DATA'!AR125)</f>
        <v/>
      </c>
      <c r="I139" s="1431" t="str">
        <f>IF('Historical DATA'!AS125="","",'Historical DATA'!AS125)</f>
        <v/>
      </c>
      <c r="J139" s="1431" t="str">
        <f>IF('Historical DATA'!AT125="","",'Historical DATA'!AT125)</f>
        <v/>
      </c>
      <c r="K139" s="1431" t="str">
        <f>IF('Historical DATA'!AU125="","",'Historical DATA'!AU125)</f>
        <v/>
      </c>
      <c r="L139" s="1450" t="str">
        <f>IF('Historical DATA'!AV125="","",'Historical DATA'!AV125)</f>
        <v/>
      </c>
      <c r="N139" s="1445" t="str">
        <f>IF('Historical DATA'!AW125="","",'Historical DATA'!AW125)</f>
        <v/>
      </c>
      <c r="O139" s="1436" t="str">
        <f>IF('Historical DATA'!AX125="","",'Historical DATA'!AX125)</f>
        <v/>
      </c>
      <c r="P139" s="1435" t="str">
        <f>IF('Historical DATA'!AY125="","",'Historical DATA'!AY125)</f>
        <v/>
      </c>
      <c r="R139" s="1434" t="str">
        <f>IF('Historical DATA'!AZ125="","",'Historical DATA'!AZ125)</f>
        <v/>
      </c>
      <c r="S139" s="1436" t="str">
        <f>IF('Historical DATA'!BA125="","",'Historical DATA'!BA125)</f>
        <v/>
      </c>
      <c r="T139" s="1435" t="str">
        <f>IF('Historical DATA'!BB125="","",'Historical DATA'!BB125)</f>
        <v/>
      </c>
      <c r="V139" s="1434" t="str">
        <f>IF('Historical DATA'!BC125="","",'Historical DATA'!BC125)</f>
        <v/>
      </c>
      <c r="W139" s="1436" t="str">
        <f>IF('Historical DATA'!BD125="","",'Historical DATA'!BD125)</f>
        <v/>
      </c>
      <c r="X139" s="1436" t="str">
        <f>IF('Historical DATA'!BE125="","",'Historical DATA'!BE125)</f>
        <v/>
      </c>
      <c r="Y139" s="1435" t="str">
        <f>IF('Historical DATA'!BF125="","",'Historical DATA'!BF125)</f>
        <v/>
      </c>
      <c r="Z139" s="1435" t="str">
        <f>IF('Historical DATA'!BG125="","",'Historical DATA'!BG125)</f>
        <v/>
      </c>
      <c r="AB139" s="1434" t="str">
        <f>IF('Historical DATA'!BH125="","",'Historical DATA'!BH125)</f>
        <v/>
      </c>
      <c r="AC139" s="1436" t="str">
        <f>IF('Historical DATA'!BI125="","",'Historical DATA'!BI125)</f>
        <v/>
      </c>
      <c r="AD139" s="1436" t="str">
        <f>IF('Historical DATA'!BJ125="","",'Historical DATA'!BJ125)</f>
        <v/>
      </c>
      <c r="AE139" s="1435" t="str">
        <f>IF('Historical DATA'!BK125="","",'Historical DATA'!BK125)</f>
        <v/>
      </c>
      <c r="AF139" s="1435" t="str">
        <f>IF('Historical DATA'!BL125="","",'Historical DATA'!BL125)</f>
        <v/>
      </c>
      <c r="AG139" s="1435" t="str">
        <f>IF('Historical DATA'!BM125="","",'Historical DATA'!BM125)</f>
        <v/>
      </c>
      <c r="AH139" s="1435" t="str">
        <f>IF('Historical DATA'!BN125="","",'Historical DATA'!BN125)</f>
        <v/>
      </c>
      <c r="AI139" s="1435" t="str">
        <f>IF('Historical DATA'!BO125="","",'Historical DATA'!BO125)</f>
        <v/>
      </c>
      <c r="AK139" s="1437" t="str">
        <f>IF('Historical DATA'!BP125="","",'Historical DATA'!BP125)</f>
        <v/>
      </c>
      <c r="AL139" s="1431" t="str">
        <f>IF('Historical DATA'!BQ125="","",'Historical DATA'!BQ125)</f>
        <v/>
      </c>
      <c r="AM139" s="1433" t="str">
        <f>IF('Historical DATA'!BR125="","",'Historical DATA'!BR125)</f>
        <v/>
      </c>
      <c r="AO139" s="1448" t="str">
        <f>IF('Historical DATA'!BS125="","",'Historical DATA'!BS125)</f>
        <v/>
      </c>
      <c r="AP139" s="1438" t="str">
        <f>IF('Historical DATA'!BT125="","",'Historical DATA'!BT125)</f>
        <v/>
      </c>
      <c r="AQ139" s="1438" t="str">
        <f>IF('Historical DATA'!BU125="","",'Historical DATA'!BU125)</f>
        <v/>
      </c>
      <c r="AR139" s="1439" t="str">
        <f>IF('Historical DATA'!BV125="","",'Historical DATA'!BV125)</f>
        <v/>
      </c>
    </row>
    <row r="140" spans="2:44">
      <c r="B140" s="1653" t="str">
        <f>IF('Historical DATA'!B126="","",'Historical DATA'!B126)</f>
        <v/>
      </c>
      <c r="D140" s="1437" t="str">
        <f>IF('Historical DATA'!AO126="","",'Historical DATA'!AO126)</f>
        <v/>
      </c>
      <c r="E140" s="1431" t="str">
        <f>IF('Historical DATA'!AP126="","",'Historical DATA'!AP126)</f>
        <v/>
      </c>
      <c r="F140" s="1433" t="str">
        <f>IF('Historical DATA'!AQ126="","",'Historical DATA'!AQ126)</f>
        <v/>
      </c>
      <c r="H140" s="1447" t="str">
        <f>IF('Historical DATA'!AR126="","",'Historical DATA'!AR126)</f>
        <v/>
      </c>
      <c r="I140" s="1431" t="str">
        <f>IF('Historical DATA'!AS126="","",'Historical DATA'!AS126)</f>
        <v/>
      </c>
      <c r="J140" s="1431" t="str">
        <f>IF('Historical DATA'!AT126="","",'Historical DATA'!AT126)</f>
        <v/>
      </c>
      <c r="K140" s="1431" t="str">
        <f>IF('Historical DATA'!AU126="","",'Historical DATA'!AU126)</f>
        <v/>
      </c>
      <c r="L140" s="1450" t="str">
        <f>IF('Historical DATA'!AV126="","",'Historical DATA'!AV126)</f>
        <v/>
      </c>
      <c r="N140" s="1445" t="str">
        <f>IF('Historical DATA'!AW126="","",'Historical DATA'!AW126)</f>
        <v/>
      </c>
      <c r="O140" s="1436" t="str">
        <f>IF('Historical DATA'!AX126="","",'Historical DATA'!AX126)</f>
        <v/>
      </c>
      <c r="P140" s="1435" t="str">
        <f>IF('Historical DATA'!AY126="","",'Historical DATA'!AY126)</f>
        <v/>
      </c>
      <c r="R140" s="1434" t="str">
        <f>IF('Historical DATA'!AZ126="","",'Historical DATA'!AZ126)</f>
        <v/>
      </c>
      <c r="S140" s="1436" t="str">
        <f>IF('Historical DATA'!BA126="","",'Historical DATA'!BA126)</f>
        <v/>
      </c>
      <c r="T140" s="1435" t="str">
        <f>IF('Historical DATA'!BB126="","",'Historical DATA'!BB126)</f>
        <v/>
      </c>
      <c r="V140" s="1434" t="str">
        <f>IF('Historical DATA'!BC126="","",'Historical DATA'!BC126)</f>
        <v/>
      </c>
      <c r="W140" s="1436" t="str">
        <f>IF('Historical DATA'!BD126="","",'Historical DATA'!BD126)</f>
        <v/>
      </c>
      <c r="X140" s="1436" t="str">
        <f>IF('Historical DATA'!BE126="","",'Historical DATA'!BE126)</f>
        <v/>
      </c>
      <c r="Y140" s="1435" t="str">
        <f>IF('Historical DATA'!BF126="","",'Historical DATA'!BF126)</f>
        <v/>
      </c>
      <c r="Z140" s="1435" t="str">
        <f>IF('Historical DATA'!BG126="","",'Historical DATA'!BG126)</f>
        <v/>
      </c>
      <c r="AB140" s="1434" t="str">
        <f>IF('Historical DATA'!BH126="","",'Historical DATA'!BH126)</f>
        <v/>
      </c>
      <c r="AC140" s="1436" t="str">
        <f>IF('Historical DATA'!BI126="","",'Historical DATA'!BI126)</f>
        <v/>
      </c>
      <c r="AD140" s="1436" t="str">
        <f>IF('Historical DATA'!BJ126="","",'Historical DATA'!BJ126)</f>
        <v/>
      </c>
      <c r="AE140" s="1435" t="str">
        <f>IF('Historical DATA'!BK126="","",'Historical DATA'!BK126)</f>
        <v/>
      </c>
      <c r="AF140" s="1435" t="str">
        <f>IF('Historical DATA'!BL126="","",'Historical DATA'!BL126)</f>
        <v/>
      </c>
      <c r="AG140" s="1435" t="str">
        <f>IF('Historical DATA'!BM126="","",'Historical DATA'!BM126)</f>
        <v/>
      </c>
      <c r="AH140" s="1435" t="str">
        <f>IF('Historical DATA'!BN126="","",'Historical DATA'!BN126)</f>
        <v/>
      </c>
      <c r="AI140" s="1435" t="str">
        <f>IF('Historical DATA'!BO126="","",'Historical DATA'!BO126)</f>
        <v/>
      </c>
      <c r="AK140" s="1437" t="str">
        <f>IF('Historical DATA'!BP126="","",'Historical DATA'!BP126)</f>
        <v/>
      </c>
      <c r="AL140" s="1431" t="str">
        <f>IF('Historical DATA'!BQ126="","",'Historical DATA'!BQ126)</f>
        <v/>
      </c>
      <c r="AM140" s="1433" t="str">
        <f>IF('Historical DATA'!BR126="","",'Historical DATA'!BR126)</f>
        <v/>
      </c>
      <c r="AO140" s="1448" t="str">
        <f>IF('Historical DATA'!BS126="","",'Historical DATA'!BS126)</f>
        <v/>
      </c>
      <c r="AP140" s="1438" t="str">
        <f>IF('Historical DATA'!BT126="","",'Historical DATA'!BT126)</f>
        <v/>
      </c>
      <c r="AQ140" s="1438" t="str">
        <f>IF('Historical DATA'!BU126="","",'Historical DATA'!BU126)</f>
        <v/>
      </c>
      <c r="AR140" s="1439" t="str">
        <f>IF('Historical DATA'!BV126="","",'Historical DATA'!BV126)</f>
        <v/>
      </c>
    </row>
    <row r="141" spans="2:44">
      <c r="B141" s="1653" t="str">
        <f>IF('Historical DATA'!B127="","",'Historical DATA'!B127)</f>
        <v/>
      </c>
      <c r="D141" s="1437" t="str">
        <f>IF('Historical DATA'!AO127="","",'Historical DATA'!AO127)</f>
        <v/>
      </c>
      <c r="E141" s="1431" t="str">
        <f>IF('Historical DATA'!AP127="","",'Historical DATA'!AP127)</f>
        <v/>
      </c>
      <c r="F141" s="1433" t="str">
        <f>IF('Historical DATA'!AQ127="","",'Historical DATA'!AQ127)</f>
        <v/>
      </c>
      <c r="H141" s="1447" t="str">
        <f>IF('Historical DATA'!AR127="","",'Historical DATA'!AR127)</f>
        <v/>
      </c>
      <c r="I141" s="1431" t="str">
        <f>IF('Historical DATA'!AS127="","",'Historical DATA'!AS127)</f>
        <v/>
      </c>
      <c r="J141" s="1431" t="str">
        <f>IF('Historical DATA'!AT127="","",'Historical DATA'!AT127)</f>
        <v/>
      </c>
      <c r="K141" s="1431" t="str">
        <f>IF('Historical DATA'!AU127="","",'Historical DATA'!AU127)</f>
        <v/>
      </c>
      <c r="L141" s="1450" t="str">
        <f>IF('Historical DATA'!AV127="","",'Historical DATA'!AV127)</f>
        <v/>
      </c>
      <c r="N141" s="1445" t="str">
        <f>IF('Historical DATA'!AW127="","",'Historical DATA'!AW127)</f>
        <v/>
      </c>
      <c r="O141" s="1436" t="str">
        <f>IF('Historical DATA'!AX127="","",'Historical DATA'!AX127)</f>
        <v/>
      </c>
      <c r="P141" s="1435" t="str">
        <f>IF('Historical DATA'!AY127="","",'Historical DATA'!AY127)</f>
        <v/>
      </c>
      <c r="R141" s="1434" t="str">
        <f>IF('Historical DATA'!AZ127="","",'Historical DATA'!AZ127)</f>
        <v/>
      </c>
      <c r="S141" s="1436" t="str">
        <f>IF('Historical DATA'!BA127="","",'Historical DATA'!BA127)</f>
        <v/>
      </c>
      <c r="T141" s="1435" t="str">
        <f>IF('Historical DATA'!BB127="","",'Historical DATA'!BB127)</f>
        <v/>
      </c>
      <c r="V141" s="1434" t="str">
        <f>IF('Historical DATA'!BC127="","",'Historical DATA'!BC127)</f>
        <v/>
      </c>
      <c r="W141" s="1436" t="str">
        <f>IF('Historical DATA'!BD127="","",'Historical DATA'!BD127)</f>
        <v/>
      </c>
      <c r="X141" s="1436" t="str">
        <f>IF('Historical DATA'!BE127="","",'Historical DATA'!BE127)</f>
        <v/>
      </c>
      <c r="Y141" s="1435" t="str">
        <f>IF('Historical DATA'!BF127="","",'Historical DATA'!BF127)</f>
        <v/>
      </c>
      <c r="Z141" s="1435" t="str">
        <f>IF('Historical DATA'!BG127="","",'Historical DATA'!BG127)</f>
        <v/>
      </c>
      <c r="AB141" s="1434" t="str">
        <f>IF('Historical DATA'!BH127="","",'Historical DATA'!BH127)</f>
        <v/>
      </c>
      <c r="AC141" s="1436" t="str">
        <f>IF('Historical DATA'!BI127="","",'Historical DATA'!BI127)</f>
        <v/>
      </c>
      <c r="AD141" s="1436" t="str">
        <f>IF('Historical DATA'!BJ127="","",'Historical DATA'!BJ127)</f>
        <v/>
      </c>
      <c r="AE141" s="1435" t="str">
        <f>IF('Historical DATA'!BK127="","",'Historical DATA'!BK127)</f>
        <v/>
      </c>
      <c r="AF141" s="1435" t="str">
        <f>IF('Historical DATA'!BL127="","",'Historical DATA'!BL127)</f>
        <v/>
      </c>
      <c r="AG141" s="1435" t="str">
        <f>IF('Historical DATA'!BM127="","",'Historical DATA'!BM127)</f>
        <v/>
      </c>
      <c r="AH141" s="1435" t="str">
        <f>IF('Historical DATA'!BN127="","",'Historical DATA'!BN127)</f>
        <v/>
      </c>
      <c r="AI141" s="1435" t="str">
        <f>IF('Historical DATA'!BO127="","",'Historical DATA'!BO127)</f>
        <v/>
      </c>
      <c r="AK141" s="1437" t="str">
        <f>IF('Historical DATA'!BP127="","",'Historical DATA'!BP127)</f>
        <v/>
      </c>
      <c r="AL141" s="1431" t="str">
        <f>IF('Historical DATA'!BQ127="","",'Historical DATA'!BQ127)</f>
        <v/>
      </c>
      <c r="AM141" s="1433" t="str">
        <f>IF('Historical DATA'!BR127="","",'Historical DATA'!BR127)</f>
        <v/>
      </c>
      <c r="AO141" s="1448" t="str">
        <f>IF('Historical DATA'!BS127="","",'Historical DATA'!BS127)</f>
        <v/>
      </c>
      <c r="AP141" s="1438" t="str">
        <f>IF('Historical DATA'!BT127="","",'Historical DATA'!BT127)</f>
        <v/>
      </c>
      <c r="AQ141" s="1438" t="str">
        <f>IF('Historical DATA'!BU127="","",'Historical DATA'!BU127)</f>
        <v/>
      </c>
      <c r="AR141" s="1439" t="str">
        <f>IF('Historical DATA'!BV127="","",'Historical DATA'!BV127)</f>
        <v/>
      </c>
    </row>
    <row r="142" spans="2:44">
      <c r="B142" s="1653" t="str">
        <f>IF('Historical DATA'!B128="","",'Historical DATA'!B128)</f>
        <v/>
      </c>
      <c r="D142" s="1437" t="str">
        <f>IF('Historical DATA'!AO128="","",'Historical DATA'!AO128)</f>
        <v/>
      </c>
      <c r="E142" s="1431" t="str">
        <f>IF('Historical DATA'!AP128="","",'Historical DATA'!AP128)</f>
        <v/>
      </c>
      <c r="F142" s="1433" t="str">
        <f>IF('Historical DATA'!AQ128="","",'Historical DATA'!AQ128)</f>
        <v/>
      </c>
      <c r="H142" s="1447" t="str">
        <f>IF('Historical DATA'!AR128="","",'Historical DATA'!AR128)</f>
        <v/>
      </c>
      <c r="I142" s="1431" t="str">
        <f>IF('Historical DATA'!AS128="","",'Historical DATA'!AS128)</f>
        <v/>
      </c>
      <c r="J142" s="1431" t="str">
        <f>IF('Historical DATA'!AT128="","",'Historical DATA'!AT128)</f>
        <v/>
      </c>
      <c r="K142" s="1431" t="str">
        <f>IF('Historical DATA'!AU128="","",'Historical DATA'!AU128)</f>
        <v/>
      </c>
      <c r="L142" s="1450" t="str">
        <f>IF('Historical DATA'!AV128="","",'Historical DATA'!AV128)</f>
        <v/>
      </c>
      <c r="N142" s="1445" t="str">
        <f>IF('Historical DATA'!AW128="","",'Historical DATA'!AW128)</f>
        <v/>
      </c>
      <c r="O142" s="1436" t="str">
        <f>IF('Historical DATA'!AX128="","",'Historical DATA'!AX128)</f>
        <v/>
      </c>
      <c r="P142" s="1435" t="str">
        <f>IF('Historical DATA'!AY128="","",'Historical DATA'!AY128)</f>
        <v/>
      </c>
      <c r="R142" s="1434" t="str">
        <f>IF('Historical DATA'!AZ128="","",'Historical DATA'!AZ128)</f>
        <v/>
      </c>
      <c r="S142" s="1436" t="str">
        <f>IF('Historical DATA'!BA128="","",'Historical DATA'!BA128)</f>
        <v/>
      </c>
      <c r="T142" s="1435" t="str">
        <f>IF('Historical DATA'!BB128="","",'Historical DATA'!BB128)</f>
        <v/>
      </c>
      <c r="V142" s="1434" t="str">
        <f>IF('Historical DATA'!BC128="","",'Historical DATA'!BC128)</f>
        <v/>
      </c>
      <c r="W142" s="1436" t="str">
        <f>IF('Historical DATA'!BD128="","",'Historical DATA'!BD128)</f>
        <v/>
      </c>
      <c r="X142" s="1436" t="str">
        <f>IF('Historical DATA'!BE128="","",'Historical DATA'!BE128)</f>
        <v/>
      </c>
      <c r="Y142" s="1435" t="str">
        <f>IF('Historical DATA'!BF128="","",'Historical DATA'!BF128)</f>
        <v/>
      </c>
      <c r="Z142" s="1435" t="str">
        <f>IF('Historical DATA'!BG128="","",'Historical DATA'!BG128)</f>
        <v/>
      </c>
      <c r="AB142" s="1434" t="str">
        <f>IF('Historical DATA'!BH128="","",'Historical DATA'!BH128)</f>
        <v/>
      </c>
      <c r="AC142" s="1436" t="str">
        <f>IF('Historical DATA'!BI128="","",'Historical DATA'!BI128)</f>
        <v/>
      </c>
      <c r="AD142" s="1436" t="str">
        <f>IF('Historical DATA'!BJ128="","",'Historical DATA'!BJ128)</f>
        <v/>
      </c>
      <c r="AE142" s="1435" t="str">
        <f>IF('Historical DATA'!BK128="","",'Historical DATA'!BK128)</f>
        <v/>
      </c>
      <c r="AF142" s="1435" t="str">
        <f>IF('Historical DATA'!BL128="","",'Historical DATA'!BL128)</f>
        <v/>
      </c>
      <c r="AG142" s="1435" t="str">
        <f>IF('Historical DATA'!BM128="","",'Historical DATA'!BM128)</f>
        <v/>
      </c>
      <c r="AH142" s="1435" t="str">
        <f>IF('Historical DATA'!BN128="","",'Historical DATA'!BN128)</f>
        <v/>
      </c>
      <c r="AI142" s="1435" t="str">
        <f>IF('Historical DATA'!BO128="","",'Historical DATA'!BO128)</f>
        <v/>
      </c>
      <c r="AK142" s="1437" t="str">
        <f>IF('Historical DATA'!BP128="","",'Historical DATA'!BP128)</f>
        <v/>
      </c>
      <c r="AL142" s="1431" t="str">
        <f>IF('Historical DATA'!BQ128="","",'Historical DATA'!BQ128)</f>
        <v/>
      </c>
      <c r="AM142" s="1433" t="str">
        <f>IF('Historical DATA'!BR128="","",'Historical DATA'!BR128)</f>
        <v/>
      </c>
      <c r="AO142" s="1448" t="str">
        <f>IF('Historical DATA'!BS128="","",'Historical DATA'!BS128)</f>
        <v/>
      </c>
      <c r="AP142" s="1438" t="str">
        <f>IF('Historical DATA'!BT128="","",'Historical DATA'!BT128)</f>
        <v/>
      </c>
      <c r="AQ142" s="1438" t="str">
        <f>IF('Historical DATA'!BU128="","",'Historical DATA'!BU128)</f>
        <v/>
      </c>
      <c r="AR142" s="1439" t="str">
        <f>IF('Historical DATA'!BV128="","",'Historical DATA'!BV128)</f>
        <v/>
      </c>
    </row>
    <row r="143" spans="2:44">
      <c r="B143" s="1653" t="str">
        <f>IF('Historical DATA'!B129="","",'Historical DATA'!B129)</f>
        <v/>
      </c>
      <c r="D143" s="1437" t="str">
        <f>IF('Historical DATA'!AO129="","",'Historical DATA'!AO129)</f>
        <v/>
      </c>
      <c r="E143" s="1431" t="str">
        <f>IF('Historical DATA'!AP129="","",'Historical DATA'!AP129)</f>
        <v/>
      </c>
      <c r="F143" s="1433" t="str">
        <f>IF('Historical DATA'!AQ129="","",'Historical DATA'!AQ129)</f>
        <v/>
      </c>
      <c r="H143" s="1447" t="str">
        <f>IF('Historical DATA'!AR129="","",'Historical DATA'!AR129)</f>
        <v/>
      </c>
      <c r="I143" s="1431" t="str">
        <f>IF('Historical DATA'!AS129="","",'Historical DATA'!AS129)</f>
        <v/>
      </c>
      <c r="J143" s="1431" t="str">
        <f>IF('Historical DATA'!AT129="","",'Historical DATA'!AT129)</f>
        <v/>
      </c>
      <c r="K143" s="1431" t="str">
        <f>IF('Historical DATA'!AU129="","",'Historical DATA'!AU129)</f>
        <v/>
      </c>
      <c r="L143" s="1450" t="str">
        <f>IF('Historical DATA'!AV129="","",'Historical DATA'!AV129)</f>
        <v/>
      </c>
      <c r="N143" s="1445" t="str">
        <f>IF('Historical DATA'!AW129="","",'Historical DATA'!AW129)</f>
        <v/>
      </c>
      <c r="O143" s="1436" t="str">
        <f>IF('Historical DATA'!AX129="","",'Historical DATA'!AX129)</f>
        <v/>
      </c>
      <c r="P143" s="1435" t="str">
        <f>IF('Historical DATA'!AY129="","",'Historical DATA'!AY129)</f>
        <v/>
      </c>
      <c r="R143" s="1434" t="str">
        <f>IF('Historical DATA'!AZ129="","",'Historical DATA'!AZ129)</f>
        <v/>
      </c>
      <c r="S143" s="1436" t="str">
        <f>IF('Historical DATA'!BA129="","",'Historical DATA'!BA129)</f>
        <v/>
      </c>
      <c r="T143" s="1435" t="str">
        <f>IF('Historical DATA'!BB129="","",'Historical DATA'!BB129)</f>
        <v/>
      </c>
      <c r="V143" s="1434" t="str">
        <f>IF('Historical DATA'!BC129="","",'Historical DATA'!BC129)</f>
        <v/>
      </c>
      <c r="W143" s="1436" t="str">
        <f>IF('Historical DATA'!BD129="","",'Historical DATA'!BD129)</f>
        <v/>
      </c>
      <c r="X143" s="1436" t="str">
        <f>IF('Historical DATA'!BE129="","",'Historical DATA'!BE129)</f>
        <v/>
      </c>
      <c r="Y143" s="1435" t="str">
        <f>IF('Historical DATA'!BF129="","",'Historical DATA'!BF129)</f>
        <v/>
      </c>
      <c r="Z143" s="1435" t="str">
        <f>IF('Historical DATA'!BG129="","",'Historical DATA'!BG129)</f>
        <v/>
      </c>
      <c r="AB143" s="1434" t="str">
        <f>IF('Historical DATA'!BH129="","",'Historical DATA'!BH129)</f>
        <v/>
      </c>
      <c r="AC143" s="1436" t="str">
        <f>IF('Historical DATA'!BI129="","",'Historical DATA'!BI129)</f>
        <v/>
      </c>
      <c r="AD143" s="1436" t="str">
        <f>IF('Historical DATA'!BJ129="","",'Historical DATA'!BJ129)</f>
        <v/>
      </c>
      <c r="AE143" s="1435" t="str">
        <f>IF('Historical DATA'!BK129="","",'Historical DATA'!BK129)</f>
        <v/>
      </c>
      <c r="AF143" s="1435" t="str">
        <f>IF('Historical DATA'!BL129="","",'Historical DATA'!BL129)</f>
        <v/>
      </c>
      <c r="AG143" s="1435" t="str">
        <f>IF('Historical DATA'!BM129="","",'Historical DATA'!BM129)</f>
        <v/>
      </c>
      <c r="AH143" s="1435" t="str">
        <f>IF('Historical DATA'!BN129="","",'Historical DATA'!BN129)</f>
        <v/>
      </c>
      <c r="AI143" s="1435" t="str">
        <f>IF('Historical DATA'!BO129="","",'Historical DATA'!BO129)</f>
        <v/>
      </c>
      <c r="AK143" s="1437" t="str">
        <f>IF('Historical DATA'!BP129="","",'Historical DATA'!BP129)</f>
        <v/>
      </c>
      <c r="AL143" s="1431" t="str">
        <f>IF('Historical DATA'!BQ129="","",'Historical DATA'!BQ129)</f>
        <v/>
      </c>
      <c r="AM143" s="1433" t="str">
        <f>IF('Historical DATA'!BR129="","",'Historical DATA'!BR129)</f>
        <v/>
      </c>
      <c r="AO143" s="1448" t="str">
        <f>IF('Historical DATA'!BS129="","",'Historical DATA'!BS129)</f>
        <v/>
      </c>
      <c r="AP143" s="1438" t="str">
        <f>IF('Historical DATA'!BT129="","",'Historical DATA'!BT129)</f>
        <v/>
      </c>
      <c r="AQ143" s="1438" t="str">
        <f>IF('Historical DATA'!BU129="","",'Historical DATA'!BU129)</f>
        <v/>
      </c>
      <c r="AR143" s="1439" t="str">
        <f>IF('Historical DATA'!BV129="","",'Historical DATA'!BV129)</f>
        <v/>
      </c>
    </row>
    <row r="144" spans="2:44">
      <c r="B144" s="1653" t="str">
        <f>IF('Historical DATA'!B130="","",'Historical DATA'!B130)</f>
        <v/>
      </c>
      <c r="D144" s="1437" t="str">
        <f>IF('Historical DATA'!AO130="","",'Historical DATA'!AO130)</f>
        <v/>
      </c>
      <c r="E144" s="1431" t="str">
        <f>IF('Historical DATA'!AP130="","",'Historical DATA'!AP130)</f>
        <v/>
      </c>
      <c r="F144" s="1433" t="str">
        <f>IF('Historical DATA'!AQ130="","",'Historical DATA'!AQ130)</f>
        <v/>
      </c>
      <c r="H144" s="1447" t="str">
        <f>IF('Historical DATA'!AR130="","",'Historical DATA'!AR130)</f>
        <v/>
      </c>
      <c r="I144" s="1431" t="str">
        <f>IF('Historical DATA'!AS130="","",'Historical DATA'!AS130)</f>
        <v/>
      </c>
      <c r="J144" s="1431" t="str">
        <f>IF('Historical DATA'!AT130="","",'Historical DATA'!AT130)</f>
        <v/>
      </c>
      <c r="K144" s="1431" t="str">
        <f>IF('Historical DATA'!AU130="","",'Historical DATA'!AU130)</f>
        <v/>
      </c>
      <c r="L144" s="1450" t="str">
        <f>IF('Historical DATA'!AV130="","",'Historical DATA'!AV130)</f>
        <v/>
      </c>
      <c r="N144" s="1445" t="str">
        <f>IF('Historical DATA'!AW130="","",'Historical DATA'!AW130)</f>
        <v/>
      </c>
      <c r="O144" s="1436" t="str">
        <f>IF('Historical DATA'!AX130="","",'Historical DATA'!AX130)</f>
        <v/>
      </c>
      <c r="P144" s="1435" t="str">
        <f>IF('Historical DATA'!AY130="","",'Historical DATA'!AY130)</f>
        <v/>
      </c>
      <c r="R144" s="1434" t="str">
        <f>IF('Historical DATA'!AZ130="","",'Historical DATA'!AZ130)</f>
        <v/>
      </c>
      <c r="S144" s="1436" t="str">
        <f>IF('Historical DATA'!BA130="","",'Historical DATA'!BA130)</f>
        <v/>
      </c>
      <c r="T144" s="1435" t="str">
        <f>IF('Historical DATA'!BB130="","",'Historical DATA'!BB130)</f>
        <v/>
      </c>
      <c r="V144" s="1434" t="str">
        <f>IF('Historical DATA'!BC130="","",'Historical DATA'!BC130)</f>
        <v/>
      </c>
      <c r="W144" s="1436" t="str">
        <f>IF('Historical DATA'!BD130="","",'Historical DATA'!BD130)</f>
        <v/>
      </c>
      <c r="X144" s="1436" t="str">
        <f>IF('Historical DATA'!BE130="","",'Historical DATA'!BE130)</f>
        <v/>
      </c>
      <c r="Y144" s="1435" t="str">
        <f>IF('Historical DATA'!BF130="","",'Historical DATA'!BF130)</f>
        <v/>
      </c>
      <c r="Z144" s="1435" t="str">
        <f>IF('Historical DATA'!BG130="","",'Historical DATA'!BG130)</f>
        <v/>
      </c>
      <c r="AB144" s="1434" t="str">
        <f>IF('Historical DATA'!BH130="","",'Historical DATA'!BH130)</f>
        <v/>
      </c>
      <c r="AC144" s="1436" t="str">
        <f>IF('Historical DATA'!BI130="","",'Historical DATA'!BI130)</f>
        <v/>
      </c>
      <c r="AD144" s="1436" t="str">
        <f>IF('Historical DATA'!BJ130="","",'Historical DATA'!BJ130)</f>
        <v/>
      </c>
      <c r="AE144" s="1435" t="str">
        <f>IF('Historical DATA'!BK130="","",'Historical DATA'!BK130)</f>
        <v/>
      </c>
      <c r="AF144" s="1435" t="str">
        <f>IF('Historical DATA'!BL130="","",'Historical DATA'!BL130)</f>
        <v/>
      </c>
      <c r="AG144" s="1435" t="str">
        <f>IF('Historical DATA'!BM130="","",'Historical DATA'!BM130)</f>
        <v/>
      </c>
      <c r="AH144" s="1435" t="str">
        <f>IF('Historical DATA'!BN130="","",'Historical DATA'!BN130)</f>
        <v/>
      </c>
      <c r="AI144" s="1435" t="str">
        <f>IF('Historical DATA'!BO130="","",'Historical DATA'!BO130)</f>
        <v/>
      </c>
      <c r="AK144" s="1437" t="str">
        <f>IF('Historical DATA'!BP130="","",'Historical DATA'!BP130)</f>
        <v/>
      </c>
      <c r="AL144" s="1431" t="str">
        <f>IF('Historical DATA'!BQ130="","",'Historical DATA'!BQ130)</f>
        <v/>
      </c>
      <c r="AM144" s="1433" t="str">
        <f>IF('Historical DATA'!BR130="","",'Historical DATA'!BR130)</f>
        <v/>
      </c>
      <c r="AO144" s="1448" t="str">
        <f>IF('Historical DATA'!BS130="","",'Historical DATA'!BS130)</f>
        <v/>
      </c>
      <c r="AP144" s="1438" t="str">
        <f>IF('Historical DATA'!BT130="","",'Historical DATA'!BT130)</f>
        <v/>
      </c>
      <c r="AQ144" s="1438" t="str">
        <f>IF('Historical DATA'!BU130="","",'Historical DATA'!BU130)</f>
        <v/>
      </c>
      <c r="AR144" s="1439" t="str">
        <f>IF('Historical DATA'!BV130="","",'Historical DATA'!BV130)</f>
        <v/>
      </c>
    </row>
    <row r="145" spans="2:44">
      <c r="B145" s="1653" t="str">
        <f>IF('Historical DATA'!B131="","",'Historical DATA'!B131)</f>
        <v/>
      </c>
      <c r="D145" s="1437" t="str">
        <f>IF('Historical DATA'!AO131="","",'Historical DATA'!AO131)</f>
        <v/>
      </c>
      <c r="E145" s="1431" t="str">
        <f>IF('Historical DATA'!AP131="","",'Historical DATA'!AP131)</f>
        <v/>
      </c>
      <c r="F145" s="1433" t="str">
        <f>IF('Historical DATA'!AQ131="","",'Historical DATA'!AQ131)</f>
        <v/>
      </c>
      <c r="H145" s="1447" t="str">
        <f>IF('Historical DATA'!AR131="","",'Historical DATA'!AR131)</f>
        <v/>
      </c>
      <c r="I145" s="1431" t="str">
        <f>IF('Historical DATA'!AS131="","",'Historical DATA'!AS131)</f>
        <v/>
      </c>
      <c r="J145" s="1431" t="str">
        <f>IF('Historical DATA'!AT131="","",'Historical DATA'!AT131)</f>
        <v/>
      </c>
      <c r="K145" s="1431" t="str">
        <f>IF('Historical DATA'!AU131="","",'Historical DATA'!AU131)</f>
        <v/>
      </c>
      <c r="L145" s="1450" t="str">
        <f>IF('Historical DATA'!AV131="","",'Historical DATA'!AV131)</f>
        <v/>
      </c>
      <c r="N145" s="1445" t="str">
        <f>IF('Historical DATA'!AW131="","",'Historical DATA'!AW131)</f>
        <v/>
      </c>
      <c r="O145" s="1436" t="str">
        <f>IF('Historical DATA'!AX131="","",'Historical DATA'!AX131)</f>
        <v/>
      </c>
      <c r="P145" s="1435" t="str">
        <f>IF('Historical DATA'!AY131="","",'Historical DATA'!AY131)</f>
        <v/>
      </c>
      <c r="R145" s="1434" t="str">
        <f>IF('Historical DATA'!AZ131="","",'Historical DATA'!AZ131)</f>
        <v/>
      </c>
      <c r="S145" s="1436" t="str">
        <f>IF('Historical DATA'!BA131="","",'Historical DATA'!BA131)</f>
        <v/>
      </c>
      <c r="T145" s="1435" t="str">
        <f>IF('Historical DATA'!BB131="","",'Historical DATA'!BB131)</f>
        <v/>
      </c>
      <c r="V145" s="1434" t="str">
        <f>IF('Historical DATA'!BC131="","",'Historical DATA'!BC131)</f>
        <v/>
      </c>
      <c r="W145" s="1436" t="str">
        <f>IF('Historical DATA'!BD131="","",'Historical DATA'!BD131)</f>
        <v/>
      </c>
      <c r="X145" s="1436" t="str">
        <f>IF('Historical DATA'!BE131="","",'Historical DATA'!BE131)</f>
        <v/>
      </c>
      <c r="Y145" s="1435" t="str">
        <f>IF('Historical DATA'!BF131="","",'Historical DATA'!BF131)</f>
        <v/>
      </c>
      <c r="Z145" s="1435" t="str">
        <f>IF('Historical DATA'!BG131="","",'Historical DATA'!BG131)</f>
        <v/>
      </c>
      <c r="AB145" s="1434" t="str">
        <f>IF('Historical DATA'!BH131="","",'Historical DATA'!BH131)</f>
        <v/>
      </c>
      <c r="AC145" s="1436" t="str">
        <f>IF('Historical DATA'!BI131="","",'Historical DATA'!BI131)</f>
        <v/>
      </c>
      <c r="AD145" s="1436" t="str">
        <f>IF('Historical DATA'!BJ131="","",'Historical DATA'!BJ131)</f>
        <v/>
      </c>
      <c r="AE145" s="1435" t="str">
        <f>IF('Historical DATA'!BK131="","",'Historical DATA'!BK131)</f>
        <v/>
      </c>
      <c r="AF145" s="1435" t="str">
        <f>IF('Historical DATA'!BL131="","",'Historical DATA'!BL131)</f>
        <v/>
      </c>
      <c r="AG145" s="1435" t="str">
        <f>IF('Historical DATA'!BM131="","",'Historical DATA'!BM131)</f>
        <v/>
      </c>
      <c r="AH145" s="1435" t="str">
        <f>IF('Historical DATA'!BN131="","",'Historical DATA'!BN131)</f>
        <v/>
      </c>
      <c r="AI145" s="1435" t="str">
        <f>IF('Historical DATA'!BO131="","",'Historical DATA'!BO131)</f>
        <v/>
      </c>
      <c r="AK145" s="1437" t="str">
        <f>IF('Historical DATA'!BP131="","",'Historical DATA'!BP131)</f>
        <v/>
      </c>
      <c r="AL145" s="1431" t="str">
        <f>IF('Historical DATA'!BQ131="","",'Historical DATA'!BQ131)</f>
        <v/>
      </c>
      <c r="AM145" s="1433" t="str">
        <f>IF('Historical DATA'!BR131="","",'Historical DATA'!BR131)</f>
        <v/>
      </c>
      <c r="AO145" s="1448" t="str">
        <f>IF('Historical DATA'!BS131="","",'Historical DATA'!BS131)</f>
        <v/>
      </c>
      <c r="AP145" s="1438" t="str">
        <f>IF('Historical DATA'!BT131="","",'Historical DATA'!BT131)</f>
        <v/>
      </c>
      <c r="AQ145" s="1438" t="str">
        <f>IF('Historical DATA'!BU131="","",'Historical DATA'!BU131)</f>
        <v/>
      </c>
      <c r="AR145" s="1439" t="str">
        <f>IF('Historical DATA'!BV131="","",'Historical DATA'!BV131)</f>
        <v/>
      </c>
    </row>
    <row r="146" spans="2:44">
      <c r="B146" s="1653" t="str">
        <f>IF('Historical DATA'!B132="","",'Historical DATA'!B132)</f>
        <v/>
      </c>
      <c r="D146" s="1437" t="str">
        <f>IF('Historical DATA'!AO132="","",'Historical DATA'!AO132)</f>
        <v/>
      </c>
      <c r="E146" s="1431" t="str">
        <f>IF('Historical DATA'!AP132="","",'Historical DATA'!AP132)</f>
        <v/>
      </c>
      <c r="F146" s="1433" t="str">
        <f>IF('Historical DATA'!AQ132="","",'Historical DATA'!AQ132)</f>
        <v/>
      </c>
      <c r="H146" s="1447" t="str">
        <f>IF('Historical DATA'!AR132="","",'Historical DATA'!AR132)</f>
        <v/>
      </c>
      <c r="I146" s="1431" t="str">
        <f>IF('Historical DATA'!AS132="","",'Historical DATA'!AS132)</f>
        <v/>
      </c>
      <c r="J146" s="1431" t="str">
        <f>IF('Historical DATA'!AT132="","",'Historical DATA'!AT132)</f>
        <v/>
      </c>
      <c r="K146" s="1431" t="str">
        <f>IF('Historical DATA'!AU132="","",'Historical DATA'!AU132)</f>
        <v/>
      </c>
      <c r="L146" s="1450" t="str">
        <f>IF('Historical DATA'!AV132="","",'Historical DATA'!AV132)</f>
        <v/>
      </c>
      <c r="N146" s="1445" t="str">
        <f>IF('Historical DATA'!AW132="","",'Historical DATA'!AW132)</f>
        <v/>
      </c>
      <c r="O146" s="1436" t="str">
        <f>IF('Historical DATA'!AX132="","",'Historical DATA'!AX132)</f>
        <v/>
      </c>
      <c r="P146" s="1435" t="str">
        <f>IF('Historical DATA'!AY132="","",'Historical DATA'!AY132)</f>
        <v/>
      </c>
      <c r="R146" s="1434" t="str">
        <f>IF('Historical DATA'!AZ132="","",'Historical DATA'!AZ132)</f>
        <v/>
      </c>
      <c r="S146" s="1436" t="str">
        <f>IF('Historical DATA'!BA132="","",'Historical DATA'!BA132)</f>
        <v/>
      </c>
      <c r="T146" s="1435" t="str">
        <f>IF('Historical DATA'!BB132="","",'Historical DATA'!BB132)</f>
        <v/>
      </c>
      <c r="V146" s="1434" t="str">
        <f>IF('Historical DATA'!BC132="","",'Historical DATA'!BC132)</f>
        <v/>
      </c>
      <c r="W146" s="1436" t="str">
        <f>IF('Historical DATA'!BD132="","",'Historical DATA'!BD132)</f>
        <v/>
      </c>
      <c r="X146" s="1436" t="str">
        <f>IF('Historical DATA'!BE132="","",'Historical DATA'!BE132)</f>
        <v/>
      </c>
      <c r="Y146" s="1435" t="str">
        <f>IF('Historical DATA'!BF132="","",'Historical DATA'!BF132)</f>
        <v/>
      </c>
      <c r="Z146" s="1435" t="str">
        <f>IF('Historical DATA'!BG132="","",'Historical DATA'!BG132)</f>
        <v/>
      </c>
      <c r="AB146" s="1434" t="str">
        <f>IF('Historical DATA'!BH132="","",'Historical DATA'!BH132)</f>
        <v/>
      </c>
      <c r="AC146" s="1436" t="str">
        <f>IF('Historical DATA'!BI132="","",'Historical DATA'!BI132)</f>
        <v/>
      </c>
      <c r="AD146" s="1436" t="str">
        <f>IF('Historical DATA'!BJ132="","",'Historical DATA'!BJ132)</f>
        <v/>
      </c>
      <c r="AE146" s="1435" t="str">
        <f>IF('Historical DATA'!BK132="","",'Historical DATA'!BK132)</f>
        <v/>
      </c>
      <c r="AF146" s="1435" t="str">
        <f>IF('Historical DATA'!BL132="","",'Historical DATA'!BL132)</f>
        <v/>
      </c>
      <c r="AG146" s="1435" t="str">
        <f>IF('Historical DATA'!BM132="","",'Historical DATA'!BM132)</f>
        <v/>
      </c>
      <c r="AH146" s="1435" t="str">
        <f>IF('Historical DATA'!BN132="","",'Historical DATA'!BN132)</f>
        <v/>
      </c>
      <c r="AI146" s="1435" t="str">
        <f>IF('Historical DATA'!BO132="","",'Historical DATA'!BO132)</f>
        <v/>
      </c>
      <c r="AK146" s="1437" t="str">
        <f>IF('Historical DATA'!BP132="","",'Historical DATA'!BP132)</f>
        <v/>
      </c>
      <c r="AL146" s="1431" t="str">
        <f>IF('Historical DATA'!BQ132="","",'Historical DATA'!BQ132)</f>
        <v/>
      </c>
      <c r="AM146" s="1433" t="str">
        <f>IF('Historical DATA'!BR132="","",'Historical DATA'!BR132)</f>
        <v/>
      </c>
      <c r="AO146" s="1448" t="str">
        <f>IF('Historical DATA'!BS132="","",'Historical DATA'!BS132)</f>
        <v/>
      </c>
      <c r="AP146" s="1438" t="str">
        <f>IF('Historical DATA'!BT132="","",'Historical DATA'!BT132)</f>
        <v/>
      </c>
      <c r="AQ146" s="1438" t="str">
        <f>IF('Historical DATA'!BU132="","",'Historical DATA'!BU132)</f>
        <v/>
      </c>
      <c r="AR146" s="1439" t="str">
        <f>IF('Historical DATA'!BV132="","",'Historical DATA'!BV132)</f>
        <v/>
      </c>
    </row>
    <row r="147" spans="2:44">
      <c r="B147" s="1653" t="str">
        <f>IF('Historical DATA'!B133="","",'Historical DATA'!B133)</f>
        <v/>
      </c>
      <c r="D147" s="1437" t="str">
        <f>IF('Historical DATA'!AO133="","",'Historical DATA'!AO133)</f>
        <v/>
      </c>
      <c r="E147" s="1431" t="str">
        <f>IF('Historical DATA'!AP133="","",'Historical DATA'!AP133)</f>
        <v/>
      </c>
      <c r="F147" s="1433" t="str">
        <f>IF('Historical DATA'!AQ133="","",'Historical DATA'!AQ133)</f>
        <v/>
      </c>
      <c r="H147" s="1447" t="str">
        <f>IF('Historical DATA'!AR133="","",'Historical DATA'!AR133)</f>
        <v/>
      </c>
      <c r="I147" s="1431" t="str">
        <f>IF('Historical DATA'!AS133="","",'Historical DATA'!AS133)</f>
        <v/>
      </c>
      <c r="J147" s="1431" t="str">
        <f>IF('Historical DATA'!AT133="","",'Historical DATA'!AT133)</f>
        <v/>
      </c>
      <c r="K147" s="1431" t="str">
        <f>IF('Historical DATA'!AU133="","",'Historical DATA'!AU133)</f>
        <v/>
      </c>
      <c r="L147" s="1450" t="str">
        <f>IF('Historical DATA'!AV133="","",'Historical DATA'!AV133)</f>
        <v/>
      </c>
      <c r="N147" s="1445" t="str">
        <f>IF('Historical DATA'!AW133="","",'Historical DATA'!AW133)</f>
        <v/>
      </c>
      <c r="O147" s="1436" t="str">
        <f>IF('Historical DATA'!AX133="","",'Historical DATA'!AX133)</f>
        <v/>
      </c>
      <c r="P147" s="1435" t="str">
        <f>IF('Historical DATA'!AY133="","",'Historical DATA'!AY133)</f>
        <v/>
      </c>
      <c r="R147" s="1434" t="str">
        <f>IF('Historical DATA'!AZ133="","",'Historical DATA'!AZ133)</f>
        <v/>
      </c>
      <c r="S147" s="1436" t="str">
        <f>IF('Historical DATA'!BA133="","",'Historical DATA'!BA133)</f>
        <v/>
      </c>
      <c r="T147" s="1435" t="str">
        <f>IF('Historical DATA'!BB133="","",'Historical DATA'!BB133)</f>
        <v/>
      </c>
      <c r="V147" s="1434" t="str">
        <f>IF('Historical DATA'!BC133="","",'Historical DATA'!BC133)</f>
        <v/>
      </c>
      <c r="W147" s="1436" t="str">
        <f>IF('Historical DATA'!BD133="","",'Historical DATA'!BD133)</f>
        <v/>
      </c>
      <c r="X147" s="1436" t="str">
        <f>IF('Historical DATA'!BE133="","",'Historical DATA'!BE133)</f>
        <v/>
      </c>
      <c r="Y147" s="1435" t="str">
        <f>IF('Historical DATA'!BF133="","",'Historical DATA'!BF133)</f>
        <v/>
      </c>
      <c r="Z147" s="1435" t="str">
        <f>IF('Historical DATA'!BG133="","",'Historical DATA'!BG133)</f>
        <v/>
      </c>
      <c r="AB147" s="1434" t="str">
        <f>IF('Historical DATA'!BH133="","",'Historical DATA'!BH133)</f>
        <v/>
      </c>
      <c r="AC147" s="1436" t="str">
        <f>IF('Historical DATA'!BI133="","",'Historical DATA'!BI133)</f>
        <v/>
      </c>
      <c r="AD147" s="1436" t="str">
        <f>IF('Historical DATA'!BJ133="","",'Historical DATA'!BJ133)</f>
        <v/>
      </c>
      <c r="AE147" s="1435" t="str">
        <f>IF('Historical DATA'!BK133="","",'Historical DATA'!BK133)</f>
        <v/>
      </c>
      <c r="AF147" s="1435" t="str">
        <f>IF('Historical DATA'!BL133="","",'Historical DATA'!BL133)</f>
        <v/>
      </c>
      <c r="AG147" s="1435" t="str">
        <f>IF('Historical DATA'!BM133="","",'Historical DATA'!BM133)</f>
        <v/>
      </c>
      <c r="AH147" s="1435" t="str">
        <f>IF('Historical DATA'!BN133="","",'Historical DATA'!BN133)</f>
        <v/>
      </c>
      <c r="AI147" s="1435" t="str">
        <f>IF('Historical DATA'!BO133="","",'Historical DATA'!BO133)</f>
        <v/>
      </c>
      <c r="AK147" s="1437" t="str">
        <f>IF('Historical DATA'!BP133="","",'Historical DATA'!BP133)</f>
        <v/>
      </c>
      <c r="AL147" s="1431" t="str">
        <f>IF('Historical DATA'!BQ133="","",'Historical DATA'!BQ133)</f>
        <v/>
      </c>
      <c r="AM147" s="1433" t="str">
        <f>IF('Historical DATA'!BR133="","",'Historical DATA'!BR133)</f>
        <v/>
      </c>
      <c r="AO147" s="1448" t="str">
        <f>IF('Historical DATA'!BS133="","",'Historical DATA'!BS133)</f>
        <v/>
      </c>
      <c r="AP147" s="1438" t="str">
        <f>IF('Historical DATA'!BT133="","",'Historical DATA'!BT133)</f>
        <v/>
      </c>
      <c r="AQ147" s="1438" t="str">
        <f>IF('Historical DATA'!BU133="","",'Historical DATA'!BU133)</f>
        <v/>
      </c>
      <c r="AR147" s="1439" t="str">
        <f>IF('Historical DATA'!BV133="","",'Historical DATA'!BV133)</f>
        <v/>
      </c>
    </row>
    <row r="148" spans="2:44">
      <c r="B148" s="1653" t="str">
        <f>IF('Historical DATA'!B134="","",'Historical DATA'!B134)</f>
        <v/>
      </c>
      <c r="D148" s="1437" t="str">
        <f>IF('Historical DATA'!AO134="","",'Historical DATA'!AO134)</f>
        <v/>
      </c>
      <c r="E148" s="1431" t="str">
        <f>IF('Historical DATA'!AP134="","",'Historical DATA'!AP134)</f>
        <v/>
      </c>
      <c r="F148" s="1433" t="str">
        <f>IF('Historical DATA'!AQ134="","",'Historical DATA'!AQ134)</f>
        <v/>
      </c>
      <c r="H148" s="1447" t="str">
        <f>IF('Historical DATA'!AR134="","",'Historical DATA'!AR134)</f>
        <v/>
      </c>
      <c r="I148" s="1431" t="str">
        <f>IF('Historical DATA'!AS134="","",'Historical DATA'!AS134)</f>
        <v/>
      </c>
      <c r="J148" s="1431" t="str">
        <f>IF('Historical DATA'!AT134="","",'Historical DATA'!AT134)</f>
        <v/>
      </c>
      <c r="K148" s="1431" t="str">
        <f>IF('Historical DATA'!AU134="","",'Historical DATA'!AU134)</f>
        <v/>
      </c>
      <c r="L148" s="1450" t="str">
        <f>IF('Historical DATA'!AV134="","",'Historical DATA'!AV134)</f>
        <v/>
      </c>
      <c r="N148" s="1445" t="str">
        <f>IF('Historical DATA'!AW134="","",'Historical DATA'!AW134)</f>
        <v/>
      </c>
      <c r="O148" s="1436" t="str">
        <f>IF('Historical DATA'!AX134="","",'Historical DATA'!AX134)</f>
        <v/>
      </c>
      <c r="P148" s="1435" t="str">
        <f>IF('Historical DATA'!AY134="","",'Historical DATA'!AY134)</f>
        <v/>
      </c>
      <c r="R148" s="1434" t="str">
        <f>IF('Historical DATA'!AZ134="","",'Historical DATA'!AZ134)</f>
        <v/>
      </c>
      <c r="S148" s="1436" t="str">
        <f>IF('Historical DATA'!BA134="","",'Historical DATA'!BA134)</f>
        <v/>
      </c>
      <c r="T148" s="1435" t="str">
        <f>IF('Historical DATA'!BB134="","",'Historical DATA'!BB134)</f>
        <v/>
      </c>
      <c r="V148" s="1434" t="str">
        <f>IF('Historical DATA'!BC134="","",'Historical DATA'!BC134)</f>
        <v/>
      </c>
      <c r="W148" s="1436" t="str">
        <f>IF('Historical DATA'!BD134="","",'Historical DATA'!BD134)</f>
        <v/>
      </c>
      <c r="X148" s="1436" t="str">
        <f>IF('Historical DATA'!BE134="","",'Historical DATA'!BE134)</f>
        <v/>
      </c>
      <c r="Y148" s="1435" t="str">
        <f>IF('Historical DATA'!BF134="","",'Historical DATA'!BF134)</f>
        <v/>
      </c>
      <c r="Z148" s="1435" t="str">
        <f>IF('Historical DATA'!BG134="","",'Historical DATA'!BG134)</f>
        <v/>
      </c>
      <c r="AB148" s="1434" t="str">
        <f>IF('Historical DATA'!BH134="","",'Historical DATA'!BH134)</f>
        <v/>
      </c>
      <c r="AC148" s="1436" t="str">
        <f>IF('Historical DATA'!BI134="","",'Historical DATA'!BI134)</f>
        <v/>
      </c>
      <c r="AD148" s="1436" t="str">
        <f>IF('Historical DATA'!BJ134="","",'Historical DATA'!BJ134)</f>
        <v/>
      </c>
      <c r="AE148" s="1435" t="str">
        <f>IF('Historical DATA'!BK134="","",'Historical DATA'!BK134)</f>
        <v/>
      </c>
      <c r="AF148" s="1435" t="str">
        <f>IF('Historical DATA'!BL134="","",'Historical DATA'!BL134)</f>
        <v/>
      </c>
      <c r="AG148" s="1435" t="str">
        <f>IF('Historical DATA'!BM134="","",'Historical DATA'!BM134)</f>
        <v/>
      </c>
      <c r="AH148" s="1435" t="str">
        <f>IF('Historical DATA'!BN134="","",'Historical DATA'!BN134)</f>
        <v/>
      </c>
      <c r="AI148" s="1435" t="str">
        <f>IF('Historical DATA'!BO134="","",'Historical DATA'!BO134)</f>
        <v/>
      </c>
      <c r="AK148" s="1437" t="str">
        <f>IF('Historical DATA'!BP134="","",'Historical DATA'!BP134)</f>
        <v/>
      </c>
      <c r="AL148" s="1431" t="str">
        <f>IF('Historical DATA'!BQ134="","",'Historical DATA'!BQ134)</f>
        <v/>
      </c>
      <c r="AM148" s="1433" t="str">
        <f>IF('Historical DATA'!BR134="","",'Historical DATA'!BR134)</f>
        <v/>
      </c>
      <c r="AO148" s="1448" t="str">
        <f>IF('Historical DATA'!BS134="","",'Historical DATA'!BS134)</f>
        <v/>
      </c>
      <c r="AP148" s="1438" t="str">
        <f>IF('Historical DATA'!BT134="","",'Historical DATA'!BT134)</f>
        <v/>
      </c>
      <c r="AQ148" s="1438" t="str">
        <f>IF('Historical DATA'!BU134="","",'Historical DATA'!BU134)</f>
        <v/>
      </c>
      <c r="AR148" s="1439" t="str">
        <f>IF('Historical DATA'!BV134="","",'Historical DATA'!BV134)</f>
        <v/>
      </c>
    </row>
    <row r="149" spans="2:44">
      <c r="B149" s="1653" t="str">
        <f>IF('Historical DATA'!B135="","",'Historical DATA'!B135)</f>
        <v/>
      </c>
      <c r="D149" s="1437" t="str">
        <f>IF('Historical DATA'!AO135="","",'Historical DATA'!AO135)</f>
        <v/>
      </c>
      <c r="E149" s="1431" t="str">
        <f>IF('Historical DATA'!AP135="","",'Historical DATA'!AP135)</f>
        <v/>
      </c>
      <c r="F149" s="1433" t="str">
        <f>IF('Historical DATA'!AQ135="","",'Historical DATA'!AQ135)</f>
        <v/>
      </c>
      <c r="H149" s="1447" t="str">
        <f>IF('Historical DATA'!AR135="","",'Historical DATA'!AR135)</f>
        <v/>
      </c>
      <c r="I149" s="1431" t="str">
        <f>IF('Historical DATA'!AS135="","",'Historical DATA'!AS135)</f>
        <v/>
      </c>
      <c r="J149" s="1431" t="str">
        <f>IF('Historical DATA'!AT135="","",'Historical DATA'!AT135)</f>
        <v/>
      </c>
      <c r="K149" s="1431" t="str">
        <f>IF('Historical DATA'!AU135="","",'Historical DATA'!AU135)</f>
        <v/>
      </c>
      <c r="L149" s="1450" t="str">
        <f>IF('Historical DATA'!AV135="","",'Historical DATA'!AV135)</f>
        <v/>
      </c>
      <c r="N149" s="1445" t="str">
        <f>IF('Historical DATA'!AW135="","",'Historical DATA'!AW135)</f>
        <v/>
      </c>
      <c r="O149" s="1436" t="str">
        <f>IF('Historical DATA'!AX135="","",'Historical DATA'!AX135)</f>
        <v/>
      </c>
      <c r="P149" s="1435" t="str">
        <f>IF('Historical DATA'!AY135="","",'Historical DATA'!AY135)</f>
        <v/>
      </c>
      <c r="R149" s="1434" t="str">
        <f>IF('Historical DATA'!AZ135="","",'Historical DATA'!AZ135)</f>
        <v/>
      </c>
      <c r="S149" s="1436" t="str">
        <f>IF('Historical DATA'!BA135="","",'Historical DATA'!BA135)</f>
        <v/>
      </c>
      <c r="T149" s="1435" t="str">
        <f>IF('Historical DATA'!BB135="","",'Historical DATA'!BB135)</f>
        <v/>
      </c>
      <c r="V149" s="1434" t="str">
        <f>IF('Historical DATA'!BC135="","",'Historical DATA'!BC135)</f>
        <v/>
      </c>
      <c r="W149" s="1436" t="str">
        <f>IF('Historical DATA'!BD135="","",'Historical DATA'!BD135)</f>
        <v/>
      </c>
      <c r="X149" s="1436" t="str">
        <f>IF('Historical DATA'!BE135="","",'Historical DATA'!BE135)</f>
        <v/>
      </c>
      <c r="Y149" s="1435" t="str">
        <f>IF('Historical DATA'!BF135="","",'Historical DATA'!BF135)</f>
        <v/>
      </c>
      <c r="Z149" s="1435" t="str">
        <f>IF('Historical DATA'!BG135="","",'Historical DATA'!BG135)</f>
        <v/>
      </c>
      <c r="AB149" s="1434" t="str">
        <f>IF('Historical DATA'!BH135="","",'Historical DATA'!BH135)</f>
        <v/>
      </c>
      <c r="AC149" s="1436" t="str">
        <f>IF('Historical DATA'!BI135="","",'Historical DATA'!BI135)</f>
        <v/>
      </c>
      <c r="AD149" s="1436" t="str">
        <f>IF('Historical DATA'!BJ135="","",'Historical DATA'!BJ135)</f>
        <v/>
      </c>
      <c r="AE149" s="1435" t="str">
        <f>IF('Historical DATA'!BK135="","",'Historical DATA'!BK135)</f>
        <v/>
      </c>
      <c r="AF149" s="1435" t="str">
        <f>IF('Historical DATA'!BL135="","",'Historical DATA'!BL135)</f>
        <v/>
      </c>
      <c r="AG149" s="1435" t="str">
        <f>IF('Historical DATA'!BM135="","",'Historical DATA'!BM135)</f>
        <v/>
      </c>
      <c r="AH149" s="1435" t="str">
        <f>IF('Historical DATA'!BN135="","",'Historical DATA'!BN135)</f>
        <v/>
      </c>
      <c r="AI149" s="1435" t="str">
        <f>IF('Historical DATA'!BO135="","",'Historical DATA'!BO135)</f>
        <v/>
      </c>
      <c r="AK149" s="1437" t="str">
        <f>IF('Historical DATA'!BP135="","",'Historical DATA'!BP135)</f>
        <v/>
      </c>
      <c r="AL149" s="1431" t="str">
        <f>IF('Historical DATA'!BQ135="","",'Historical DATA'!BQ135)</f>
        <v/>
      </c>
      <c r="AM149" s="1433" t="str">
        <f>IF('Historical DATA'!BR135="","",'Historical DATA'!BR135)</f>
        <v/>
      </c>
      <c r="AO149" s="1448" t="str">
        <f>IF('Historical DATA'!BS135="","",'Historical DATA'!BS135)</f>
        <v/>
      </c>
      <c r="AP149" s="1438" t="str">
        <f>IF('Historical DATA'!BT135="","",'Historical DATA'!BT135)</f>
        <v/>
      </c>
      <c r="AQ149" s="1438" t="str">
        <f>IF('Historical DATA'!BU135="","",'Historical DATA'!BU135)</f>
        <v/>
      </c>
      <c r="AR149" s="1439" t="str">
        <f>IF('Historical DATA'!BV135="","",'Historical DATA'!BV135)</f>
        <v/>
      </c>
    </row>
    <row r="150" spans="2:44">
      <c r="B150" s="1653" t="str">
        <f>IF('Historical DATA'!B136="","",'Historical DATA'!B136)</f>
        <v/>
      </c>
      <c r="D150" s="1437" t="str">
        <f>IF('Historical DATA'!AO136="","",'Historical DATA'!AO136)</f>
        <v/>
      </c>
      <c r="E150" s="1431" t="str">
        <f>IF('Historical DATA'!AP136="","",'Historical DATA'!AP136)</f>
        <v/>
      </c>
      <c r="F150" s="1433" t="str">
        <f>IF('Historical DATA'!AQ136="","",'Historical DATA'!AQ136)</f>
        <v/>
      </c>
      <c r="H150" s="1447" t="str">
        <f>IF('Historical DATA'!AR136="","",'Historical DATA'!AR136)</f>
        <v/>
      </c>
      <c r="I150" s="1431" t="str">
        <f>IF('Historical DATA'!AS136="","",'Historical DATA'!AS136)</f>
        <v/>
      </c>
      <c r="J150" s="1431" t="str">
        <f>IF('Historical DATA'!AT136="","",'Historical DATA'!AT136)</f>
        <v/>
      </c>
      <c r="K150" s="1431" t="str">
        <f>IF('Historical DATA'!AU136="","",'Historical DATA'!AU136)</f>
        <v/>
      </c>
      <c r="L150" s="1450" t="str">
        <f>IF('Historical DATA'!AV136="","",'Historical DATA'!AV136)</f>
        <v/>
      </c>
      <c r="N150" s="1445" t="str">
        <f>IF('Historical DATA'!AW136="","",'Historical DATA'!AW136)</f>
        <v/>
      </c>
      <c r="O150" s="1436" t="str">
        <f>IF('Historical DATA'!AX136="","",'Historical DATA'!AX136)</f>
        <v/>
      </c>
      <c r="P150" s="1435" t="str">
        <f>IF('Historical DATA'!AY136="","",'Historical DATA'!AY136)</f>
        <v/>
      </c>
      <c r="R150" s="1434" t="str">
        <f>IF('Historical DATA'!AZ136="","",'Historical DATA'!AZ136)</f>
        <v/>
      </c>
      <c r="S150" s="1436" t="str">
        <f>IF('Historical DATA'!BA136="","",'Historical DATA'!BA136)</f>
        <v/>
      </c>
      <c r="T150" s="1435" t="str">
        <f>IF('Historical DATA'!BB136="","",'Historical DATA'!BB136)</f>
        <v/>
      </c>
      <c r="V150" s="1434" t="str">
        <f>IF('Historical DATA'!BC136="","",'Historical DATA'!BC136)</f>
        <v/>
      </c>
      <c r="W150" s="1436" t="str">
        <f>IF('Historical DATA'!BD136="","",'Historical DATA'!BD136)</f>
        <v/>
      </c>
      <c r="X150" s="1436" t="str">
        <f>IF('Historical DATA'!BE136="","",'Historical DATA'!BE136)</f>
        <v/>
      </c>
      <c r="Y150" s="1435" t="str">
        <f>IF('Historical DATA'!BF136="","",'Historical DATA'!BF136)</f>
        <v/>
      </c>
      <c r="Z150" s="1435" t="str">
        <f>IF('Historical DATA'!BG136="","",'Historical DATA'!BG136)</f>
        <v/>
      </c>
      <c r="AB150" s="1434" t="str">
        <f>IF('Historical DATA'!BH136="","",'Historical DATA'!BH136)</f>
        <v/>
      </c>
      <c r="AC150" s="1436" t="str">
        <f>IF('Historical DATA'!BI136="","",'Historical DATA'!BI136)</f>
        <v/>
      </c>
      <c r="AD150" s="1436" t="str">
        <f>IF('Historical DATA'!BJ136="","",'Historical DATA'!BJ136)</f>
        <v/>
      </c>
      <c r="AE150" s="1435" t="str">
        <f>IF('Historical DATA'!BK136="","",'Historical DATA'!BK136)</f>
        <v/>
      </c>
      <c r="AF150" s="1435" t="str">
        <f>IF('Historical DATA'!BL136="","",'Historical DATA'!BL136)</f>
        <v/>
      </c>
      <c r="AG150" s="1435" t="str">
        <f>IF('Historical DATA'!BM136="","",'Historical DATA'!BM136)</f>
        <v/>
      </c>
      <c r="AH150" s="1435" t="str">
        <f>IF('Historical DATA'!BN136="","",'Historical DATA'!BN136)</f>
        <v/>
      </c>
      <c r="AI150" s="1435" t="str">
        <f>IF('Historical DATA'!BO136="","",'Historical DATA'!BO136)</f>
        <v/>
      </c>
      <c r="AK150" s="1437" t="str">
        <f>IF('Historical DATA'!BP136="","",'Historical DATA'!BP136)</f>
        <v/>
      </c>
      <c r="AL150" s="1431" t="str">
        <f>IF('Historical DATA'!BQ136="","",'Historical DATA'!BQ136)</f>
        <v/>
      </c>
      <c r="AM150" s="1433" t="str">
        <f>IF('Historical DATA'!BR136="","",'Historical DATA'!BR136)</f>
        <v/>
      </c>
      <c r="AO150" s="1448" t="str">
        <f>IF('Historical DATA'!BS136="","",'Historical DATA'!BS136)</f>
        <v/>
      </c>
      <c r="AP150" s="1438" t="str">
        <f>IF('Historical DATA'!BT136="","",'Historical DATA'!BT136)</f>
        <v/>
      </c>
      <c r="AQ150" s="1438" t="str">
        <f>IF('Historical DATA'!BU136="","",'Historical DATA'!BU136)</f>
        <v/>
      </c>
      <c r="AR150" s="1439" t="str">
        <f>IF('Historical DATA'!BV136="","",'Historical DATA'!BV136)</f>
        <v/>
      </c>
    </row>
    <row r="151" spans="2:44">
      <c r="B151" s="1653" t="str">
        <f>IF('Historical DATA'!B137="","",'Historical DATA'!B137)</f>
        <v/>
      </c>
      <c r="D151" s="1437" t="str">
        <f>IF('Historical DATA'!AO137="","",'Historical DATA'!AO137)</f>
        <v/>
      </c>
      <c r="E151" s="1431" t="str">
        <f>IF('Historical DATA'!AP137="","",'Historical DATA'!AP137)</f>
        <v/>
      </c>
      <c r="F151" s="1433" t="str">
        <f>IF('Historical DATA'!AQ137="","",'Historical DATA'!AQ137)</f>
        <v/>
      </c>
      <c r="H151" s="1447" t="str">
        <f>IF('Historical DATA'!AR137="","",'Historical DATA'!AR137)</f>
        <v/>
      </c>
      <c r="I151" s="1431" t="str">
        <f>IF('Historical DATA'!AS137="","",'Historical DATA'!AS137)</f>
        <v/>
      </c>
      <c r="J151" s="1431" t="str">
        <f>IF('Historical DATA'!AT137="","",'Historical DATA'!AT137)</f>
        <v/>
      </c>
      <c r="K151" s="1431" t="str">
        <f>IF('Historical DATA'!AU137="","",'Historical DATA'!AU137)</f>
        <v/>
      </c>
      <c r="L151" s="1450" t="str">
        <f>IF('Historical DATA'!AV137="","",'Historical DATA'!AV137)</f>
        <v/>
      </c>
      <c r="N151" s="1445" t="str">
        <f>IF('Historical DATA'!AW137="","",'Historical DATA'!AW137)</f>
        <v/>
      </c>
      <c r="O151" s="1436" t="str">
        <f>IF('Historical DATA'!AX137="","",'Historical DATA'!AX137)</f>
        <v/>
      </c>
      <c r="P151" s="1435" t="str">
        <f>IF('Historical DATA'!AY137="","",'Historical DATA'!AY137)</f>
        <v/>
      </c>
      <c r="R151" s="1434" t="str">
        <f>IF('Historical DATA'!AZ137="","",'Historical DATA'!AZ137)</f>
        <v/>
      </c>
      <c r="S151" s="1436" t="str">
        <f>IF('Historical DATA'!BA137="","",'Historical DATA'!BA137)</f>
        <v/>
      </c>
      <c r="T151" s="1435" t="str">
        <f>IF('Historical DATA'!BB137="","",'Historical DATA'!BB137)</f>
        <v/>
      </c>
      <c r="V151" s="1434" t="str">
        <f>IF('Historical DATA'!BC137="","",'Historical DATA'!BC137)</f>
        <v/>
      </c>
      <c r="W151" s="1436" t="str">
        <f>IF('Historical DATA'!BD137="","",'Historical DATA'!BD137)</f>
        <v/>
      </c>
      <c r="X151" s="1436" t="str">
        <f>IF('Historical DATA'!BE137="","",'Historical DATA'!BE137)</f>
        <v/>
      </c>
      <c r="Y151" s="1435" t="str">
        <f>IF('Historical DATA'!BF137="","",'Historical DATA'!BF137)</f>
        <v/>
      </c>
      <c r="Z151" s="1435" t="str">
        <f>IF('Historical DATA'!BG137="","",'Historical DATA'!BG137)</f>
        <v/>
      </c>
      <c r="AB151" s="1434" t="str">
        <f>IF('Historical DATA'!BH137="","",'Historical DATA'!BH137)</f>
        <v/>
      </c>
      <c r="AC151" s="1436" t="str">
        <f>IF('Historical DATA'!BI137="","",'Historical DATA'!BI137)</f>
        <v/>
      </c>
      <c r="AD151" s="1436" t="str">
        <f>IF('Historical DATA'!BJ137="","",'Historical DATA'!BJ137)</f>
        <v/>
      </c>
      <c r="AE151" s="1435" t="str">
        <f>IF('Historical DATA'!BK137="","",'Historical DATA'!BK137)</f>
        <v/>
      </c>
      <c r="AF151" s="1435" t="str">
        <f>IF('Historical DATA'!BL137="","",'Historical DATA'!BL137)</f>
        <v/>
      </c>
      <c r="AG151" s="1435" t="str">
        <f>IF('Historical DATA'!BM137="","",'Historical DATA'!BM137)</f>
        <v/>
      </c>
      <c r="AH151" s="1435" t="str">
        <f>IF('Historical DATA'!BN137="","",'Historical DATA'!BN137)</f>
        <v/>
      </c>
      <c r="AI151" s="1435" t="str">
        <f>IF('Historical DATA'!BO137="","",'Historical DATA'!BO137)</f>
        <v/>
      </c>
      <c r="AK151" s="1437" t="str">
        <f>IF('Historical DATA'!BP137="","",'Historical DATA'!BP137)</f>
        <v/>
      </c>
      <c r="AL151" s="1431" t="str">
        <f>IF('Historical DATA'!BQ137="","",'Historical DATA'!BQ137)</f>
        <v/>
      </c>
      <c r="AM151" s="1433" t="str">
        <f>IF('Historical DATA'!BR137="","",'Historical DATA'!BR137)</f>
        <v/>
      </c>
      <c r="AO151" s="1448" t="str">
        <f>IF('Historical DATA'!BS137="","",'Historical DATA'!BS137)</f>
        <v/>
      </c>
      <c r="AP151" s="1438" t="str">
        <f>IF('Historical DATA'!BT137="","",'Historical DATA'!BT137)</f>
        <v/>
      </c>
      <c r="AQ151" s="1438" t="str">
        <f>IF('Historical DATA'!BU137="","",'Historical DATA'!BU137)</f>
        <v/>
      </c>
      <c r="AR151" s="1439" t="str">
        <f>IF('Historical DATA'!BV137="","",'Historical DATA'!BV137)</f>
        <v/>
      </c>
    </row>
    <row r="152" spans="2:44">
      <c r="B152" s="1653" t="str">
        <f>IF('Historical DATA'!B138="","",'Historical DATA'!B138)</f>
        <v/>
      </c>
      <c r="D152" s="1437" t="str">
        <f>IF('Historical DATA'!AO138="","",'Historical DATA'!AO138)</f>
        <v/>
      </c>
      <c r="E152" s="1431" t="str">
        <f>IF('Historical DATA'!AP138="","",'Historical DATA'!AP138)</f>
        <v/>
      </c>
      <c r="F152" s="1433" t="str">
        <f>IF('Historical DATA'!AQ138="","",'Historical DATA'!AQ138)</f>
        <v/>
      </c>
      <c r="H152" s="1447" t="str">
        <f>IF('Historical DATA'!AR138="","",'Historical DATA'!AR138)</f>
        <v/>
      </c>
      <c r="I152" s="1431" t="str">
        <f>IF('Historical DATA'!AS138="","",'Historical DATA'!AS138)</f>
        <v/>
      </c>
      <c r="J152" s="1431" t="str">
        <f>IF('Historical DATA'!AT138="","",'Historical DATA'!AT138)</f>
        <v/>
      </c>
      <c r="K152" s="1431" t="str">
        <f>IF('Historical DATA'!AU138="","",'Historical DATA'!AU138)</f>
        <v/>
      </c>
      <c r="L152" s="1450" t="str">
        <f>IF('Historical DATA'!AV138="","",'Historical DATA'!AV138)</f>
        <v/>
      </c>
      <c r="N152" s="1445" t="str">
        <f>IF('Historical DATA'!AW138="","",'Historical DATA'!AW138)</f>
        <v/>
      </c>
      <c r="O152" s="1436" t="str">
        <f>IF('Historical DATA'!AX138="","",'Historical DATA'!AX138)</f>
        <v/>
      </c>
      <c r="P152" s="1435" t="str">
        <f>IF('Historical DATA'!AY138="","",'Historical DATA'!AY138)</f>
        <v/>
      </c>
      <c r="R152" s="1434" t="str">
        <f>IF('Historical DATA'!AZ138="","",'Historical DATA'!AZ138)</f>
        <v/>
      </c>
      <c r="S152" s="1436" t="str">
        <f>IF('Historical DATA'!BA138="","",'Historical DATA'!BA138)</f>
        <v/>
      </c>
      <c r="T152" s="1435" t="str">
        <f>IF('Historical DATA'!BB138="","",'Historical DATA'!BB138)</f>
        <v/>
      </c>
      <c r="V152" s="1434" t="str">
        <f>IF('Historical DATA'!BC138="","",'Historical DATA'!BC138)</f>
        <v/>
      </c>
      <c r="W152" s="1436" t="str">
        <f>IF('Historical DATA'!BD138="","",'Historical DATA'!BD138)</f>
        <v/>
      </c>
      <c r="X152" s="1436" t="str">
        <f>IF('Historical DATA'!BE138="","",'Historical DATA'!BE138)</f>
        <v/>
      </c>
      <c r="Y152" s="1435" t="str">
        <f>IF('Historical DATA'!BF138="","",'Historical DATA'!BF138)</f>
        <v/>
      </c>
      <c r="Z152" s="1435" t="str">
        <f>IF('Historical DATA'!BG138="","",'Historical DATA'!BG138)</f>
        <v/>
      </c>
      <c r="AB152" s="1434" t="str">
        <f>IF('Historical DATA'!BH138="","",'Historical DATA'!BH138)</f>
        <v/>
      </c>
      <c r="AC152" s="1436" t="str">
        <f>IF('Historical DATA'!BI138="","",'Historical DATA'!BI138)</f>
        <v/>
      </c>
      <c r="AD152" s="1436" t="str">
        <f>IF('Historical DATA'!BJ138="","",'Historical DATA'!BJ138)</f>
        <v/>
      </c>
      <c r="AE152" s="1435" t="str">
        <f>IF('Historical DATA'!BK138="","",'Historical DATA'!BK138)</f>
        <v/>
      </c>
      <c r="AF152" s="1435" t="str">
        <f>IF('Historical DATA'!BL138="","",'Historical DATA'!BL138)</f>
        <v/>
      </c>
      <c r="AG152" s="1435" t="str">
        <f>IF('Historical DATA'!BM138="","",'Historical DATA'!BM138)</f>
        <v/>
      </c>
      <c r="AH152" s="1435" t="str">
        <f>IF('Historical DATA'!BN138="","",'Historical DATA'!BN138)</f>
        <v/>
      </c>
      <c r="AI152" s="1435" t="str">
        <f>IF('Historical DATA'!BO138="","",'Historical DATA'!BO138)</f>
        <v/>
      </c>
      <c r="AK152" s="1437" t="str">
        <f>IF('Historical DATA'!BP138="","",'Historical DATA'!BP138)</f>
        <v/>
      </c>
      <c r="AL152" s="1431" t="str">
        <f>IF('Historical DATA'!BQ138="","",'Historical DATA'!BQ138)</f>
        <v/>
      </c>
      <c r="AM152" s="1433" t="str">
        <f>IF('Historical DATA'!BR138="","",'Historical DATA'!BR138)</f>
        <v/>
      </c>
      <c r="AO152" s="1448" t="str">
        <f>IF('Historical DATA'!BS138="","",'Historical DATA'!BS138)</f>
        <v/>
      </c>
      <c r="AP152" s="1438" t="str">
        <f>IF('Historical DATA'!BT138="","",'Historical DATA'!BT138)</f>
        <v/>
      </c>
      <c r="AQ152" s="1438" t="str">
        <f>IF('Historical DATA'!BU138="","",'Historical DATA'!BU138)</f>
        <v/>
      </c>
      <c r="AR152" s="1439" t="str">
        <f>IF('Historical DATA'!BV138="","",'Historical DATA'!BV138)</f>
        <v/>
      </c>
    </row>
    <row r="153" spans="2:44">
      <c r="B153" s="1653" t="str">
        <f>IF('Historical DATA'!B139="","",'Historical DATA'!B139)</f>
        <v/>
      </c>
      <c r="D153" s="1437" t="str">
        <f>IF('Historical DATA'!AO139="","",'Historical DATA'!AO139)</f>
        <v/>
      </c>
      <c r="E153" s="1431" t="str">
        <f>IF('Historical DATA'!AP139="","",'Historical DATA'!AP139)</f>
        <v/>
      </c>
      <c r="F153" s="1433" t="str">
        <f>IF('Historical DATA'!AQ139="","",'Historical DATA'!AQ139)</f>
        <v/>
      </c>
      <c r="H153" s="1447" t="str">
        <f>IF('Historical DATA'!AR139="","",'Historical DATA'!AR139)</f>
        <v/>
      </c>
      <c r="I153" s="1431" t="str">
        <f>IF('Historical DATA'!AS139="","",'Historical DATA'!AS139)</f>
        <v/>
      </c>
      <c r="J153" s="1431" t="str">
        <f>IF('Historical DATA'!AT139="","",'Historical DATA'!AT139)</f>
        <v/>
      </c>
      <c r="K153" s="1431" t="str">
        <f>IF('Historical DATA'!AU139="","",'Historical DATA'!AU139)</f>
        <v/>
      </c>
      <c r="L153" s="1450" t="str">
        <f>IF('Historical DATA'!AV139="","",'Historical DATA'!AV139)</f>
        <v/>
      </c>
      <c r="N153" s="1445" t="str">
        <f>IF('Historical DATA'!AW139="","",'Historical DATA'!AW139)</f>
        <v/>
      </c>
      <c r="O153" s="1436" t="str">
        <f>IF('Historical DATA'!AX139="","",'Historical DATA'!AX139)</f>
        <v/>
      </c>
      <c r="P153" s="1435" t="str">
        <f>IF('Historical DATA'!AY139="","",'Historical DATA'!AY139)</f>
        <v/>
      </c>
      <c r="R153" s="1434" t="str">
        <f>IF('Historical DATA'!AZ139="","",'Historical DATA'!AZ139)</f>
        <v/>
      </c>
      <c r="S153" s="1436" t="str">
        <f>IF('Historical DATA'!BA139="","",'Historical DATA'!BA139)</f>
        <v/>
      </c>
      <c r="T153" s="1435" t="str">
        <f>IF('Historical DATA'!BB139="","",'Historical DATA'!BB139)</f>
        <v/>
      </c>
      <c r="V153" s="1434" t="str">
        <f>IF('Historical DATA'!BC139="","",'Historical DATA'!BC139)</f>
        <v/>
      </c>
      <c r="W153" s="1436" t="str">
        <f>IF('Historical DATA'!BD139="","",'Historical DATA'!BD139)</f>
        <v/>
      </c>
      <c r="X153" s="1436" t="str">
        <f>IF('Historical DATA'!BE139="","",'Historical DATA'!BE139)</f>
        <v/>
      </c>
      <c r="Y153" s="1435" t="str">
        <f>IF('Historical DATA'!BF139="","",'Historical DATA'!BF139)</f>
        <v/>
      </c>
      <c r="Z153" s="1435" t="str">
        <f>IF('Historical DATA'!BG139="","",'Historical DATA'!BG139)</f>
        <v/>
      </c>
      <c r="AB153" s="1434" t="str">
        <f>IF('Historical DATA'!BH139="","",'Historical DATA'!BH139)</f>
        <v/>
      </c>
      <c r="AC153" s="1436" t="str">
        <f>IF('Historical DATA'!BI139="","",'Historical DATA'!BI139)</f>
        <v/>
      </c>
      <c r="AD153" s="1436" t="str">
        <f>IF('Historical DATA'!BJ139="","",'Historical DATA'!BJ139)</f>
        <v/>
      </c>
      <c r="AE153" s="1435" t="str">
        <f>IF('Historical DATA'!BK139="","",'Historical DATA'!BK139)</f>
        <v/>
      </c>
      <c r="AF153" s="1435" t="str">
        <f>IF('Historical DATA'!BL139="","",'Historical DATA'!BL139)</f>
        <v/>
      </c>
      <c r="AG153" s="1435" t="str">
        <f>IF('Historical DATA'!BM139="","",'Historical DATA'!BM139)</f>
        <v/>
      </c>
      <c r="AH153" s="1435" t="str">
        <f>IF('Historical DATA'!BN139="","",'Historical DATA'!BN139)</f>
        <v/>
      </c>
      <c r="AI153" s="1435" t="str">
        <f>IF('Historical DATA'!BO139="","",'Historical DATA'!BO139)</f>
        <v/>
      </c>
      <c r="AK153" s="1437" t="str">
        <f>IF('Historical DATA'!BP139="","",'Historical DATA'!BP139)</f>
        <v/>
      </c>
      <c r="AL153" s="1431" t="str">
        <f>IF('Historical DATA'!BQ139="","",'Historical DATA'!BQ139)</f>
        <v/>
      </c>
      <c r="AM153" s="1433" t="str">
        <f>IF('Historical DATA'!BR139="","",'Historical DATA'!BR139)</f>
        <v/>
      </c>
      <c r="AO153" s="1448" t="str">
        <f>IF('Historical DATA'!BS139="","",'Historical DATA'!BS139)</f>
        <v/>
      </c>
      <c r="AP153" s="1438" t="str">
        <f>IF('Historical DATA'!BT139="","",'Historical DATA'!BT139)</f>
        <v/>
      </c>
      <c r="AQ153" s="1438" t="str">
        <f>IF('Historical DATA'!BU139="","",'Historical DATA'!BU139)</f>
        <v/>
      </c>
      <c r="AR153" s="1439" t="str">
        <f>IF('Historical DATA'!BV139="","",'Historical DATA'!BV139)</f>
        <v/>
      </c>
    </row>
    <row r="154" spans="2:44">
      <c r="B154" s="1653" t="str">
        <f>IF('Historical DATA'!B140="","",'Historical DATA'!B140)</f>
        <v/>
      </c>
      <c r="D154" s="1437" t="str">
        <f>IF('Historical DATA'!AO140="","",'Historical DATA'!AO140)</f>
        <v/>
      </c>
      <c r="E154" s="1431" t="str">
        <f>IF('Historical DATA'!AP140="","",'Historical DATA'!AP140)</f>
        <v/>
      </c>
      <c r="F154" s="1433" t="str">
        <f>IF('Historical DATA'!AQ140="","",'Historical DATA'!AQ140)</f>
        <v/>
      </c>
      <c r="H154" s="1447" t="str">
        <f>IF('Historical DATA'!AR140="","",'Historical DATA'!AR140)</f>
        <v/>
      </c>
      <c r="I154" s="1431" t="str">
        <f>IF('Historical DATA'!AS140="","",'Historical DATA'!AS140)</f>
        <v/>
      </c>
      <c r="J154" s="1431" t="str">
        <f>IF('Historical DATA'!AT140="","",'Historical DATA'!AT140)</f>
        <v/>
      </c>
      <c r="K154" s="1431" t="str">
        <f>IF('Historical DATA'!AU140="","",'Historical DATA'!AU140)</f>
        <v/>
      </c>
      <c r="L154" s="1450" t="str">
        <f>IF('Historical DATA'!AV140="","",'Historical DATA'!AV140)</f>
        <v/>
      </c>
      <c r="N154" s="1445" t="str">
        <f>IF('Historical DATA'!AW140="","",'Historical DATA'!AW140)</f>
        <v/>
      </c>
      <c r="O154" s="1436" t="str">
        <f>IF('Historical DATA'!AX140="","",'Historical DATA'!AX140)</f>
        <v/>
      </c>
      <c r="P154" s="1435" t="str">
        <f>IF('Historical DATA'!AY140="","",'Historical DATA'!AY140)</f>
        <v/>
      </c>
      <c r="R154" s="1434" t="str">
        <f>IF('Historical DATA'!AZ140="","",'Historical DATA'!AZ140)</f>
        <v/>
      </c>
      <c r="S154" s="1436" t="str">
        <f>IF('Historical DATA'!BA140="","",'Historical DATA'!BA140)</f>
        <v/>
      </c>
      <c r="T154" s="1435" t="str">
        <f>IF('Historical DATA'!BB140="","",'Historical DATA'!BB140)</f>
        <v/>
      </c>
      <c r="V154" s="1434" t="str">
        <f>IF('Historical DATA'!BC140="","",'Historical DATA'!BC140)</f>
        <v/>
      </c>
      <c r="W154" s="1436" t="str">
        <f>IF('Historical DATA'!BD140="","",'Historical DATA'!BD140)</f>
        <v/>
      </c>
      <c r="X154" s="1436" t="str">
        <f>IF('Historical DATA'!BE140="","",'Historical DATA'!BE140)</f>
        <v/>
      </c>
      <c r="Y154" s="1435" t="str">
        <f>IF('Historical DATA'!BF140="","",'Historical DATA'!BF140)</f>
        <v/>
      </c>
      <c r="Z154" s="1435" t="str">
        <f>IF('Historical DATA'!BG140="","",'Historical DATA'!BG140)</f>
        <v/>
      </c>
      <c r="AB154" s="1434" t="str">
        <f>IF('Historical DATA'!BH140="","",'Historical DATA'!BH140)</f>
        <v/>
      </c>
      <c r="AC154" s="1436" t="str">
        <f>IF('Historical DATA'!BI140="","",'Historical DATA'!BI140)</f>
        <v/>
      </c>
      <c r="AD154" s="1436" t="str">
        <f>IF('Historical DATA'!BJ140="","",'Historical DATA'!BJ140)</f>
        <v/>
      </c>
      <c r="AE154" s="1435" t="str">
        <f>IF('Historical DATA'!BK140="","",'Historical DATA'!BK140)</f>
        <v/>
      </c>
      <c r="AF154" s="1435" t="str">
        <f>IF('Historical DATA'!BL140="","",'Historical DATA'!BL140)</f>
        <v/>
      </c>
      <c r="AG154" s="1435" t="str">
        <f>IF('Historical DATA'!BM140="","",'Historical DATA'!BM140)</f>
        <v/>
      </c>
      <c r="AH154" s="1435" t="str">
        <f>IF('Historical DATA'!BN140="","",'Historical DATA'!BN140)</f>
        <v/>
      </c>
      <c r="AI154" s="1435" t="str">
        <f>IF('Historical DATA'!BO140="","",'Historical DATA'!BO140)</f>
        <v/>
      </c>
      <c r="AK154" s="1437" t="str">
        <f>IF('Historical DATA'!BP140="","",'Historical DATA'!BP140)</f>
        <v/>
      </c>
      <c r="AL154" s="1431" t="str">
        <f>IF('Historical DATA'!BQ140="","",'Historical DATA'!BQ140)</f>
        <v/>
      </c>
      <c r="AM154" s="1433" t="str">
        <f>IF('Historical DATA'!BR140="","",'Historical DATA'!BR140)</f>
        <v/>
      </c>
      <c r="AO154" s="1448" t="str">
        <f>IF('Historical DATA'!BS140="","",'Historical DATA'!BS140)</f>
        <v/>
      </c>
      <c r="AP154" s="1438" t="str">
        <f>IF('Historical DATA'!BT140="","",'Historical DATA'!BT140)</f>
        <v/>
      </c>
      <c r="AQ154" s="1438" t="str">
        <f>IF('Historical DATA'!BU140="","",'Historical DATA'!BU140)</f>
        <v/>
      </c>
      <c r="AR154" s="1439" t="str">
        <f>IF('Historical DATA'!BV140="","",'Historical DATA'!BV140)</f>
        <v/>
      </c>
    </row>
    <row r="155" spans="2:44">
      <c r="B155" s="1653" t="str">
        <f>IF('Historical DATA'!B141="","",'Historical DATA'!B141)</f>
        <v/>
      </c>
      <c r="D155" s="1437" t="str">
        <f>IF('Historical DATA'!AO141="","",'Historical DATA'!AO141)</f>
        <v/>
      </c>
      <c r="E155" s="1431" t="str">
        <f>IF('Historical DATA'!AP141="","",'Historical DATA'!AP141)</f>
        <v/>
      </c>
      <c r="F155" s="1433" t="str">
        <f>IF('Historical DATA'!AQ141="","",'Historical DATA'!AQ141)</f>
        <v/>
      </c>
      <c r="H155" s="1447" t="str">
        <f>IF('Historical DATA'!AR141="","",'Historical DATA'!AR141)</f>
        <v/>
      </c>
      <c r="I155" s="1431" t="str">
        <f>IF('Historical DATA'!AS141="","",'Historical DATA'!AS141)</f>
        <v/>
      </c>
      <c r="J155" s="1431" t="str">
        <f>IF('Historical DATA'!AT141="","",'Historical DATA'!AT141)</f>
        <v/>
      </c>
      <c r="K155" s="1431" t="str">
        <f>IF('Historical DATA'!AU141="","",'Historical DATA'!AU141)</f>
        <v/>
      </c>
      <c r="L155" s="1450" t="str">
        <f>IF('Historical DATA'!AV141="","",'Historical DATA'!AV141)</f>
        <v/>
      </c>
      <c r="N155" s="1445" t="str">
        <f>IF('Historical DATA'!AW141="","",'Historical DATA'!AW141)</f>
        <v/>
      </c>
      <c r="O155" s="1436" t="str">
        <f>IF('Historical DATA'!AX141="","",'Historical DATA'!AX141)</f>
        <v/>
      </c>
      <c r="P155" s="1435" t="str">
        <f>IF('Historical DATA'!AY141="","",'Historical DATA'!AY141)</f>
        <v/>
      </c>
      <c r="R155" s="1434" t="str">
        <f>IF('Historical DATA'!AZ141="","",'Historical DATA'!AZ141)</f>
        <v/>
      </c>
      <c r="S155" s="1436" t="str">
        <f>IF('Historical DATA'!BA141="","",'Historical DATA'!BA141)</f>
        <v/>
      </c>
      <c r="T155" s="1435" t="str">
        <f>IF('Historical DATA'!BB141="","",'Historical DATA'!BB141)</f>
        <v/>
      </c>
      <c r="V155" s="1434" t="str">
        <f>IF('Historical DATA'!BC141="","",'Historical DATA'!BC141)</f>
        <v/>
      </c>
      <c r="W155" s="1436" t="str">
        <f>IF('Historical DATA'!BD141="","",'Historical DATA'!BD141)</f>
        <v/>
      </c>
      <c r="X155" s="1436" t="str">
        <f>IF('Historical DATA'!BE141="","",'Historical DATA'!BE141)</f>
        <v/>
      </c>
      <c r="Y155" s="1435" t="str">
        <f>IF('Historical DATA'!BF141="","",'Historical DATA'!BF141)</f>
        <v/>
      </c>
      <c r="Z155" s="1435" t="str">
        <f>IF('Historical DATA'!BG141="","",'Historical DATA'!BG141)</f>
        <v/>
      </c>
      <c r="AB155" s="1434" t="str">
        <f>IF('Historical DATA'!BH141="","",'Historical DATA'!BH141)</f>
        <v/>
      </c>
      <c r="AC155" s="1436" t="str">
        <f>IF('Historical DATA'!BI141="","",'Historical DATA'!BI141)</f>
        <v/>
      </c>
      <c r="AD155" s="1436" t="str">
        <f>IF('Historical DATA'!BJ141="","",'Historical DATA'!BJ141)</f>
        <v/>
      </c>
      <c r="AE155" s="1435" t="str">
        <f>IF('Historical DATA'!BK141="","",'Historical DATA'!BK141)</f>
        <v/>
      </c>
      <c r="AF155" s="1435" t="str">
        <f>IF('Historical DATA'!BL141="","",'Historical DATA'!BL141)</f>
        <v/>
      </c>
      <c r="AG155" s="1435" t="str">
        <f>IF('Historical DATA'!BM141="","",'Historical DATA'!BM141)</f>
        <v/>
      </c>
      <c r="AH155" s="1435" t="str">
        <f>IF('Historical DATA'!BN141="","",'Historical DATA'!BN141)</f>
        <v/>
      </c>
      <c r="AI155" s="1435" t="str">
        <f>IF('Historical DATA'!BO141="","",'Historical DATA'!BO141)</f>
        <v/>
      </c>
      <c r="AK155" s="1437" t="str">
        <f>IF('Historical DATA'!BP141="","",'Historical DATA'!BP141)</f>
        <v/>
      </c>
      <c r="AL155" s="1431" t="str">
        <f>IF('Historical DATA'!BQ141="","",'Historical DATA'!BQ141)</f>
        <v/>
      </c>
      <c r="AM155" s="1433" t="str">
        <f>IF('Historical DATA'!BR141="","",'Historical DATA'!BR141)</f>
        <v/>
      </c>
      <c r="AO155" s="1448" t="str">
        <f>IF('Historical DATA'!BS141="","",'Historical DATA'!BS141)</f>
        <v/>
      </c>
      <c r="AP155" s="1438" t="str">
        <f>IF('Historical DATA'!BT141="","",'Historical DATA'!BT141)</f>
        <v/>
      </c>
      <c r="AQ155" s="1438" t="str">
        <f>IF('Historical DATA'!BU141="","",'Historical DATA'!BU141)</f>
        <v/>
      </c>
      <c r="AR155" s="1439" t="str">
        <f>IF('Historical DATA'!BV141="","",'Historical DATA'!BV141)</f>
        <v/>
      </c>
    </row>
    <row r="156" spans="2:44">
      <c r="B156" s="1653" t="str">
        <f>IF('Historical DATA'!B142="","",'Historical DATA'!B142)</f>
        <v/>
      </c>
      <c r="D156" s="1437" t="str">
        <f>IF('Historical DATA'!AO142="","",'Historical DATA'!AO142)</f>
        <v/>
      </c>
      <c r="E156" s="1431" t="str">
        <f>IF('Historical DATA'!AP142="","",'Historical DATA'!AP142)</f>
        <v/>
      </c>
      <c r="F156" s="1433" t="str">
        <f>IF('Historical DATA'!AQ142="","",'Historical DATA'!AQ142)</f>
        <v/>
      </c>
      <c r="H156" s="1447" t="str">
        <f>IF('Historical DATA'!AR142="","",'Historical DATA'!AR142)</f>
        <v/>
      </c>
      <c r="I156" s="1431" t="str">
        <f>IF('Historical DATA'!AS142="","",'Historical DATA'!AS142)</f>
        <v/>
      </c>
      <c r="J156" s="1431" t="str">
        <f>IF('Historical DATA'!AT142="","",'Historical DATA'!AT142)</f>
        <v/>
      </c>
      <c r="K156" s="1431" t="str">
        <f>IF('Historical DATA'!AU142="","",'Historical DATA'!AU142)</f>
        <v/>
      </c>
      <c r="L156" s="1450" t="str">
        <f>IF('Historical DATA'!AV142="","",'Historical DATA'!AV142)</f>
        <v/>
      </c>
      <c r="N156" s="1445" t="str">
        <f>IF('Historical DATA'!AW142="","",'Historical DATA'!AW142)</f>
        <v/>
      </c>
      <c r="O156" s="1436" t="str">
        <f>IF('Historical DATA'!AX142="","",'Historical DATA'!AX142)</f>
        <v/>
      </c>
      <c r="P156" s="1435" t="str">
        <f>IF('Historical DATA'!AY142="","",'Historical DATA'!AY142)</f>
        <v/>
      </c>
      <c r="R156" s="1434" t="str">
        <f>IF('Historical DATA'!AZ142="","",'Historical DATA'!AZ142)</f>
        <v/>
      </c>
      <c r="S156" s="1436" t="str">
        <f>IF('Historical DATA'!BA142="","",'Historical DATA'!BA142)</f>
        <v/>
      </c>
      <c r="T156" s="1435" t="str">
        <f>IF('Historical DATA'!BB142="","",'Historical DATA'!BB142)</f>
        <v/>
      </c>
      <c r="V156" s="1434" t="str">
        <f>IF('Historical DATA'!BC142="","",'Historical DATA'!BC142)</f>
        <v/>
      </c>
      <c r="W156" s="1436" t="str">
        <f>IF('Historical DATA'!BD142="","",'Historical DATA'!BD142)</f>
        <v/>
      </c>
      <c r="X156" s="1436" t="str">
        <f>IF('Historical DATA'!BE142="","",'Historical DATA'!BE142)</f>
        <v/>
      </c>
      <c r="Y156" s="1435" t="str">
        <f>IF('Historical DATA'!BF142="","",'Historical DATA'!BF142)</f>
        <v/>
      </c>
      <c r="Z156" s="1435" t="str">
        <f>IF('Historical DATA'!BG142="","",'Historical DATA'!BG142)</f>
        <v/>
      </c>
      <c r="AB156" s="1434" t="str">
        <f>IF('Historical DATA'!BH142="","",'Historical DATA'!BH142)</f>
        <v/>
      </c>
      <c r="AC156" s="1436" t="str">
        <f>IF('Historical DATA'!BI142="","",'Historical DATA'!BI142)</f>
        <v/>
      </c>
      <c r="AD156" s="1436" t="str">
        <f>IF('Historical DATA'!BJ142="","",'Historical DATA'!BJ142)</f>
        <v/>
      </c>
      <c r="AE156" s="1435" t="str">
        <f>IF('Historical DATA'!BK142="","",'Historical DATA'!BK142)</f>
        <v/>
      </c>
      <c r="AF156" s="1435" t="str">
        <f>IF('Historical DATA'!BL142="","",'Historical DATA'!BL142)</f>
        <v/>
      </c>
      <c r="AG156" s="1435" t="str">
        <f>IF('Historical DATA'!BM142="","",'Historical DATA'!BM142)</f>
        <v/>
      </c>
      <c r="AH156" s="1435" t="str">
        <f>IF('Historical DATA'!BN142="","",'Historical DATA'!BN142)</f>
        <v/>
      </c>
      <c r="AI156" s="1435" t="str">
        <f>IF('Historical DATA'!BO142="","",'Historical DATA'!BO142)</f>
        <v/>
      </c>
      <c r="AK156" s="1437" t="str">
        <f>IF('Historical DATA'!BP142="","",'Historical DATA'!BP142)</f>
        <v/>
      </c>
      <c r="AL156" s="1431" t="str">
        <f>IF('Historical DATA'!BQ142="","",'Historical DATA'!BQ142)</f>
        <v/>
      </c>
      <c r="AM156" s="1433" t="str">
        <f>IF('Historical DATA'!BR142="","",'Historical DATA'!BR142)</f>
        <v/>
      </c>
      <c r="AO156" s="1448" t="str">
        <f>IF('Historical DATA'!BS142="","",'Historical DATA'!BS142)</f>
        <v/>
      </c>
      <c r="AP156" s="1438" t="str">
        <f>IF('Historical DATA'!BT142="","",'Historical DATA'!BT142)</f>
        <v/>
      </c>
      <c r="AQ156" s="1438" t="str">
        <f>IF('Historical DATA'!BU142="","",'Historical DATA'!BU142)</f>
        <v/>
      </c>
      <c r="AR156" s="1439" t="str">
        <f>IF('Historical DATA'!BV142="","",'Historical DATA'!BV142)</f>
        <v/>
      </c>
    </row>
    <row r="157" spans="2:44">
      <c r="B157" s="1653" t="str">
        <f>IF('Historical DATA'!B143="","",'Historical DATA'!B143)</f>
        <v/>
      </c>
      <c r="D157" s="1437" t="str">
        <f>IF('Historical DATA'!AO143="","",'Historical DATA'!AO143)</f>
        <v/>
      </c>
      <c r="E157" s="1431" t="str">
        <f>IF('Historical DATA'!AP143="","",'Historical DATA'!AP143)</f>
        <v/>
      </c>
      <c r="F157" s="1433" t="str">
        <f>IF('Historical DATA'!AQ143="","",'Historical DATA'!AQ143)</f>
        <v/>
      </c>
      <c r="H157" s="1447" t="str">
        <f>IF('Historical DATA'!AR143="","",'Historical DATA'!AR143)</f>
        <v/>
      </c>
      <c r="I157" s="1431" t="str">
        <f>IF('Historical DATA'!AS143="","",'Historical DATA'!AS143)</f>
        <v/>
      </c>
      <c r="J157" s="1431" t="str">
        <f>IF('Historical DATA'!AT143="","",'Historical DATA'!AT143)</f>
        <v/>
      </c>
      <c r="K157" s="1431" t="str">
        <f>IF('Historical DATA'!AU143="","",'Historical DATA'!AU143)</f>
        <v/>
      </c>
      <c r="L157" s="1450" t="str">
        <f>IF('Historical DATA'!AV143="","",'Historical DATA'!AV143)</f>
        <v/>
      </c>
      <c r="N157" s="1445" t="str">
        <f>IF('Historical DATA'!AW143="","",'Historical DATA'!AW143)</f>
        <v/>
      </c>
      <c r="O157" s="1436" t="str">
        <f>IF('Historical DATA'!AX143="","",'Historical DATA'!AX143)</f>
        <v/>
      </c>
      <c r="P157" s="1435" t="str">
        <f>IF('Historical DATA'!AY143="","",'Historical DATA'!AY143)</f>
        <v/>
      </c>
      <c r="R157" s="1434" t="str">
        <f>IF('Historical DATA'!AZ143="","",'Historical DATA'!AZ143)</f>
        <v/>
      </c>
      <c r="S157" s="1436" t="str">
        <f>IF('Historical DATA'!BA143="","",'Historical DATA'!BA143)</f>
        <v/>
      </c>
      <c r="T157" s="1435" t="str">
        <f>IF('Historical DATA'!BB143="","",'Historical DATA'!BB143)</f>
        <v/>
      </c>
      <c r="V157" s="1434" t="str">
        <f>IF('Historical DATA'!BC143="","",'Historical DATA'!BC143)</f>
        <v/>
      </c>
      <c r="W157" s="1436" t="str">
        <f>IF('Historical DATA'!BD143="","",'Historical DATA'!BD143)</f>
        <v/>
      </c>
      <c r="X157" s="1436" t="str">
        <f>IF('Historical DATA'!BE143="","",'Historical DATA'!BE143)</f>
        <v/>
      </c>
      <c r="Y157" s="1435" t="str">
        <f>IF('Historical DATA'!BF143="","",'Historical DATA'!BF143)</f>
        <v/>
      </c>
      <c r="Z157" s="1435" t="str">
        <f>IF('Historical DATA'!BG143="","",'Historical DATA'!BG143)</f>
        <v/>
      </c>
      <c r="AB157" s="1434" t="str">
        <f>IF('Historical DATA'!BH143="","",'Historical DATA'!BH143)</f>
        <v/>
      </c>
      <c r="AC157" s="1436" t="str">
        <f>IF('Historical DATA'!BI143="","",'Historical DATA'!BI143)</f>
        <v/>
      </c>
      <c r="AD157" s="1436" t="str">
        <f>IF('Historical DATA'!BJ143="","",'Historical DATA'!BJ143)</f>
        <v/>
      </c>
      <c r="AE157" s="1435" t="str">
        <f>IF('Historical DATA'!BK143="","",'Historical DATA'!BK143)</f>
        <v/>
      </c>
      <c r="AF157" s="1435" t="str">
        <f>IF('Historical DATA'!BL143="","",'Historical DATA'!BL143)</f>
        <v/>
      </c>
      <c r="AG157" s="1435" t="str">
        <f>IF('Historical DATA'!BM143="","",'Historical DATA'!BM143)</f>
        <v/>
      </c>
      <c r="AH157" s="1435" t="str">
        <f>IF('Historical DATA'!BN143="","",'Historical DATA'!BN143)</f>
        <v/>
      </c>
      <c r="AI157" s="1435" t="str">
        <f>IF('Historical DATA'!BO143="","",'Historical DATA'!BO143)</f>
        <v/>
      </c>
      <c r="AK157" s="1437" t="str">
        <f>IF('Historical DATA'!BP143="","",'Historical DATA'!BP143)</f>
        <v/>
      </c>
      <c r="AL157" s="1431" t="str">
        <f>IF('Historical DATA'!BQ143="","",'Historical DATA'!BQ143)</f>
        <v/>
      </c>
      <c r="AM157" s="1433" t="str">
        <f>IF('Historical DATA'!BR143="","",'Historical DATA'!BR143)</f>
        <v/>
      </c>
      <c r="AO157" s="1448" t="str">
        <f>IF('Historical DATA'!BS143="","",'Historical DATA'!BS143)</f>
        <v/>
      </c>
      <c r="AP157" s="1438" t="str">
        <f>IF('Historical DATA'!BT143="","",'Historical DATA'!BT143)</f>
        <v/>
      </c>
      <c r="AQ157" s="1438" t="str">
        <f>IF('Historical DATA'!BU143="","",'Historical DATA'!BU143)</f>
        <v/>
      </c>
      <c r="AR157" s="1439" t="str">
        <f>IF('Historical DATA'!BV143="","",'Historical DATA'!BV143)</f>
        <v/>
      </c>
    </row>
    <row r="158" spans="2:44">
      <c r="B158" s="1653" t="str">
        <f>IF('Historical DATA'!B144="","",'Historical DATA'!B144)</f>
        <v/>
      </c>
      <c r="D158" s="1437" t="str">
        <f>IF('Historical DATA'!AO144="","",'Historical DATA'!AO144)</f>
        <v/>
      </c>
      <c r="E158" s="1431" t="str">
        <f>IF('Historical DATA'!AP144="","",'Historical DATA'!AP144)</f>
        <v/>
      </c>
      <c r="F158" s="1433" t="str">
        <f>IF('Historical DATA'!AQ144="","",'Historical DATA'!AQ144)</f>
        <v/>
      </c>
      <c r="H158" s="1447" t="str">
        <f>IF('Historical DATA'!AR144="","",'Historical DATA'!AR144)</f>
        <v/>
      </c>
      <c r="I158" s="1431" t="str">
        <f>IF('Historical DATA'!AS144="","",'Historical DATA'!AS144)</f>
        <v/>
      </c>
      <c r="J158" s="1431" t="str">
        <f>IF('Historical DATA'!AT144="","",'Historical DATA'!AT144)</f>
        <v/>
      </c>
      <c r="K158" s="1431" t="str">
        <f>IF('Historical DATA'!AU144="","",'Historical DATA'!AU144)</f>
        <v/>
      </c>
      <c r="L158" s="1450" t="str">
        <f>IF('Historical DATA'!AV144="","",'Historical DATA'!AV144)</f>
        <v/>
      </c>
      <c r="N158" s="1445" t="str">
        <f>IF('Historical DATA'!AW144="","",'Historical DATA'!AW144)</f>
        <v/>
      </c>
      <c r="O158" s="1436" t="str">
        <f>IF('Historical DATA'!AX144="","",'Historical DATA'!AX144)</f>
        <v/>
      </c>
      <c r="P158" s="1435" t="str">
        <f>IF('Historical DATA'!AY144="","",'Historical DATA'!AY144)</f>
        <v/>
      </c>
      <c r="R158" s="1434" t="str">
        <f>IF('Historical DATA'!AZ144="","",'Historical DATA'!AZ144)</f>
        <v/>
      </c>
      <c r="S158" s="1436" t="str">
        <f>IF('Historical DATA'!BA144="","",'Historical DATA'!BA144)</f>
        <v/>
      </c>
      <c r="T158" s="1435" t="str">
        <f>IF('Historical DATA'!BB144="","",'Historical DATA'!BB144)</f>
        <v/>
      </c>
      <c r="V158" s="1434" t="str">
        <f>IF('Historical DATA'!BC144="","",'Historical DATA'!BC144)</f>
        <v/>
      </c>
      <c r="W158" s="1436" t="str">
        <f>IF('Historical DATA'!BD144="","",'Historical DATA'!BD144)</f>
        <v/>
      </c>
      <c r="X158" s="1436" t="str">
        <f>IF('Historical DATA'!BE144="","",'Historical DATA'!BE144)</f>
        <v/>
      </c>
      <c r="Y158" s="1435" t="str">
        <f>IF('Historical DATA'!BF144="","",'Historical DATA'!BF144)</f>
        <v/>
      </c>
      <c r="Z158" s="1435" t="str">
        <f>IF('Historical DATA'!BG144="","",'Historical DATA'!BG144)</f>
        <v/>
      </c>
      <c r="AB158" s="1434" t="str">
        <f>IF('Historical DATA'!BH144="","",'Historical DATA'!BH144)</f>
        <v/>
      </c>
      <c r="AC158" s="1436" t="str">
        <f>IF('Historical DATA'!BI144="","",'Historical DATA'!BI144)</f>
        <v/>
      </c>
      <c r="AD158" s="1436" t="str">
        <f>IF('Historical DATA'!BJ144="","",'Historical DATA'!BJ144)</f>
        <v/>
      </c>
      <c r="AE158" s="1435" t="str">
        <f>IF('Historical DATA'!BK144="","",'Historical DATA'!BK144)</f>
        <v/>
      </c>
      <c r="AF158" s="1435" t="str">
        <f>IF('Historical DATA'!BL144="","",'Historical DATA'!BL144)</f>
        <v/>
      </c>
      <c r="AG158" s="1435" t="str">
        <f>IF('Historical DATA'!BM144="","",'Historical DATA'!BM144)</f>
        <v/>
      </c>
      <c r="AH158" s="1435" t="str">
        <f>IF('Historical DATA'!BN144="","",'Historical DATA'!BN144)</f>
        <v/>
      </c>
      <c r="AI158" s="1435" t="str">
        <f>IF('Historical DATA'!BO144="","",'Historical DATA'!BO144)</f>
        <v/>
      </c>
      <c r="AK158" s="1437" t="str">
        <f>IF('Historical DATA'!BP144="","",'Historical DATA'!BP144)</f>
        <v/>
      </c>
      <c r="AL158" s="1431" t="str">
        <f>IF('Historical DATA'!BQ144="","",'Historical DATA'!BQ144)</f>
        <v/>
      </c>
      <c r="AM158" s="1433" t="str">
        <f>IF('Historical DATA'!BR144="","",'Historical DATA'!BR144)</f>
        <v/>
      </c>
      <c r="AO158" s="1448" t="str">
        <f>IF('Historical DATA'!BS144="","",'Historical DATA'!BS144)</f>
        <v/>
      </c>
      <c r="AP158" s="1438" t="str">
        <f>IF('Historical DATA'!BT144="","",'Historical DATA'!BT144)</f>
        <v/>
      </c>
      <c r="AQ158" s="1438" t="str">
        <f>IF('Historical DATA'!BU144="","",'Historical DATA'!BU144)</f>
        <v/>
      </c>
      <c r="AR158" s="1439" t="str">
        <f>IF('Historical DATA'!BV144="","",'Historical DATA'!BV144)</f>
        <v/>
      </c>
    </row>
    <row r="159" spans="2:44">
      <c r="B159" s="1653" t="str">
        <f>IF('Historical DATA'!B145="","",'Historical DATA'!B145)</f>
        <v/>
      </c>
      <c r="D159" s="1437" t="str">
        <f>IF('Historical DATA'!AO145="","",'Historical DATA'!AO145)</f>
        <v/>
      </c>
      <c r="E159" s="1431" t="str">
        <f>IF('Historical DATA'!AP145="","",'Historical DATA'!AP145)</f>
        <v/>
      </c>
      <c r="F159" s="1433" t="str">
        <f>IF('Historical DATA'!AQ145="","",'Historical DATA'!AQ145)</f>
        <v/>
      </c>
      <c r="H159" s="1447" t="str">
        <f>IF('Historical DATA'!AR145="","",'Historical DATA'!AR145)</f>
        <v/>
      </c>
      <c r="I159" s="1431" t="str">
        <f>IF('Historical DATA'!AS145="","",'Historical DATA'!AS145)</f>
        <v/>
      </c>
      <c r="J159" s="1431" t="str">
        <f>IF('Historical DATA'!AT145="","",'Historical DATA'!AT145)</f>
        <v/>
      </c>
      <c r="K159" s="1431" t="str">
        <f>IF('Historical DATA'!AU145="","",'Historical DATA'!AU145)</f>
        <v/>
      </c>
      <c r="L159" s="1450" t="str">
        <f>IF('Historical DATA'!AV145="","",'Historical DATA'!AV145)</f>
        <v/>
      </c>
      <c r="N159" s="1445" t="str">
        <f>IF('Historical DATA'!AW145="","",'Historical DATA'!AW145)</f>
        <v/>
      </c>
      <c r="O159" s="1436" t="str">
        <f>IF('Historical DATA'!AX145="","",'Historical DATA'!AX145)</f>
        <v/>
      </c>
      <c r="P159" s="1435" t="str">
        <f>IF('Historical DATA'!AY145="","",'Historical DATA'!AY145)</f>
        <v/>
      </c>
      <c r="R159" s="1434" t="str">
        <f>IF('Historical DATA'!AZ145="","",'Historical DATA'!AZ145)</f>
        <v/>
      </c>
      <c r="S159" s="1436" t="str">
        <f>IF('Historical DATA'!BA145="","",'Historical DATA'!BA145)</f>
        <v/>
      </c>
      <c r="T159" s="1435" t="str">
        <f>IF('Historical DATA'!BB145="","",'Historical DATA'!BB145)</f>
        <v/>
      </c>
      <c r="V159" s="1434" t="str">
        <f>IF('Historical DATA'!BC145="","",'Historical DATA'!BC145)</f>
        <v/>
      </c>
      <c r="W159" s="1436" t="str">
        <f>IF('Historical DATA'!BD145="","",'Historical DATA'!BD145)</f>
        <v/>
      </c>
      <c r="X159" s="1436" t="str">
        <f>IF('Historical DATA'!BE145="","",'Historical DATA'!BE145)</f>
        <v/>
      </c>
      <c r="Y159" s="1435" t="str">
        <f>IF('Historical DATA'!BF145="","",'Historical DATA'!BF145)</f>
        <v/>
      </c>
      <c r="Z159" s="1435" t="str">
        <f>IF('Historical DATA'!BG145="","",'Historical DATA'!BG145)</f>
        <v/>
      </c>
      <c r="AB159" s="1434" t="str">
        <f>IF('Historical DATA'!BH145="","",'Historical DATA'!BH145)</f>
        <v/>
      </c>
      <c r="AC159" s="1436" t="str">
        <f>IF('Historical DATA'!BI145="","",'Historical DATA'!BI145)</f>
        <v/>
      </c>
      <c r="AD159" s="1436" t="str">
        <f>IF('Historical DATA'!BJ145="","",'Historical DATA'!BJ145)</f>
        <v/>
      </c>
      <c r="AE159" s="1435" t="str">
        <f>IF('Historical DATA'!BK145="","",'Historical DATA'!BK145)</f>
        <v/>
      </c>
      <c r="AF159" s="1435" t="str">
        <f>IF('Historical DATA'!BL145="","",'Historical DATA'!BL145)</f>
        <v/>
      </c>
      <c r="AG159" s="1435" t="str">
        <f>IF('Historical DATA'!BM145="","",'Historical DATA'!BM145)</f>
        <v/>
      </c>
      <c r="AH159" s="1435" t="str">
        <f>IF('Historical DATA'!BN145="","",'Historical DATA'!BN145)</f>
        <v/>
      </c>
      <c r="AI159" s="1435" t="str">
        <f>IF('Historical DATA'!BO145="","",'Historical DATA'!BO145)</f>
        <v/>
      </c>
      <c r="AK159" s="1437" t="str">
        <f>IF('Historical DATA'!BP145="","",'Historical DATA'!BP145)</f>
        <v/>
      </c>
      <c r="AL159" s="1431" t="str">
        <f>IF('Historical DATA'!BQ145="","",'Historical DATA'!BQ145)</f>
        <v/>
      </c>
      <c r="AM159" s="1433" t="str">
        <f>IF('Historical DATA'!BR145="","",'Historical DATA'!BR145)</f>
        <v/>
      </c>
      <c r="AO159" s="1448" t="str">
        <f>IF('Historical DATA'!BS145="","",'Historical DATA'!BS145)</f>
        <v/>
      </c>
      <c r="AP159" s="1438" t="str">
        <f>IF('Historical DATA'!BT145="","",'Historical DATA'!BT145)</f>
        <v/>
      </c>
      <c r="AQ159" s="1438" t="str">
        <f>IF('Historical DATA'!BU145="","",'Historical DATA'!BU145)</f>
        <v/>
      </c>
      <c r="AR159" s="1439" t="str">
        <f>IF('Historical DATA'!BV145="","",'Historical DATA'!BV145)</f>
        <v/>
      </c>
    </row>
    <row r="160" spans="2:44">
      <c r="B160" s="1653" t="str">
        <f>IF('Historical DATA'!B146="","",'Historical DATA'!B146)</f>
        <v/>
      </c>
      <c r="D160" s="1437" t="str">
        <f>IF('Historical DATA'!AO146="","",'Historical DATA'!AO146)</f>
        <v/>
      </c>
      <c r="E160" s="1431" t="str">
        <f>IF('Historical DATA'!AP146="","",'Historical DATA'!AP146)</f>
        <v/>
      </c>
      <c r="F160" s="1433" t="str">
        <f>IF('Historical DATA'!AQ146="","",'Historical DATA'!AQ146)</f>
        <v/>
      </c>
      <c r="H160" s="1447" t="str">
        <f>IF('Historical DATA'!AR146="","",'Historical DATA'!AR146)</f>
        <v/>
      </c>
      <c r="I160" s="1431" t="str">
        <f>IF('Historical DATA'!AS146="","",'Historical DATA'!AS146)</f>
        <v/>
      </c>
      <c r="J160" s="1431" t="str">
        <f>IF('Historical DATA'!AT146="","",'Historical DATA'!AT146)</f>
        <v/>
      </c>
      <c r="K160" s="1431" t="str">
        <f>IF('Historical DATA'!AU146="","",'Historical DATA'!AU146)</f>
        <v/>
      </c>
      <c r="L160" s="1450" t="str">
        <f>IF('Historical DATA'!AV146="","",'Historical DATA'!AV146)</f>
        <v/>
      </c>
      <c r="N160" s="1445" t="str">
        <f>IF('Historical DATA'!AW146="","",'Historical DATA'!AW146)</f>
        <v/>
      </c>
      <c r="O160" s="1436" t="str">
        <f>IF('Historical DATA'!AX146="","",'Historical DATA'!AX146)</f>
        <v/>
      </c>
      <c r="P160" s="1435" t="str">
        <f>IF('Historical DATA'!AY146="","",'Historical DATA'!AY146)</f>
        <v/>
      </c>
      <c r="R160" s="1434" t="str">
        <f>IF('Historical DATA'!AZ146="","",'Historical DATA'!AZ146)</f>
        <v/>
      </c>
      <c r="S160" s="1436" t="str">
        <f>IF('Historical DATA'!BA146="","",'Historical DATA'!BA146)</f>
        <v/>
      </c>
      <c r="T160" s="1435" t="str">
        <f>IF('Historical DATA'!BB146="","",'Historical DATA'!BB146)</f>
        <v/>
      </c>
      <c r="V160" s="1434" t="str">
        <f>IF('Historical DATA'!BC146="","",'Historical DATA'!BC146)</f>
        <v/>
      </c>
      <c r="W160" s="1436" t="str">
        <f>IF('Historical DATA'!BD146="","",'Historical DATA'!BD146)</f>
        <v/>
      </c>
      <c r="X160" s="1436" t="str">
        <f>IF('Historical DATA'!BE146="","",'Historical DATA'!BE146)</f>
        <v/>
      </c>
      <c r="Y160" s="1435" t="str">
        <f>IF('Historical DATA'!BF146="","",'Historical DATA'!BF146)</f>
        <v/>
      </c>
      <c r="Z160" s="1435" t="str">
        <f>IF('Historical DATA'!BG146="","",'Historical DATA'!BG146)</f>
        <v/>
      </c>
      <c r="AB160" s="1434" t="str">
        <f>IF('Historical DATA'!BH146="","",'Historical DATA'!BH146)</f>
        <v/>
      </c>
      <c r="AC160" s="1436" t="str">
        <f>IF('Historical DATA'!BI146="","",'Historical DATA'!BI146)</f>
        <v/>
      </c>
      <c r="AD160" s="1436" t="str">
        <f>IF('Historical DATA'!BJ146="","",'Historical DATA'!BJ146)</f>
        <v/>
      </c>
      <c r="AE160" s="1435" t="str">
        <f>IF('Historical DATA'!BK146="","",'Historical DATA'!BK146)</f>
        <v/>
      </c>
      <c r="AF160" s="1435" t="str">
        <f>IF('Historical DATA'!BL146="","",'Historical DATA'!BL146)</f>
        <v/>
      </c>
      <c r="AG160" s="1435" t="str">
        <f>IF('Historical DATA'!BM146="","",'Historical DATA'!BM146)</f>
        <v/>
      </c>
      <c r="AH160" s="1435" t="str">
        <f>IF('Historical DATA'!BN146="","",'Historical DATA'!BN146)</f>
        <v/>
      </c>
      <c r="AI160" s="1435" t="str">
        <f>IF('Historical DATA'!BO146="","",'Historical DATA'!BO146)</f>
        <v/>
      </c>
      <c r="AK160" s="1437" t="str">
        <f>IF('Historical DATA'!BP146="","",'Historical DATA'!BP146)</f>
        <v/>
      </c>
      <c r="AL160" s="1431" t="str">
        <f>IF('Historical DATA'!BQ146="","",'Historical DATA'!BQ146)</f>
        <v/>
      </c>
      <c r="AM160" s="1433" t="str">
        <f>IF('Historical DATA'!BR146="","",'Historical DATA'!BR146)</f>
        <v/>
      </c>
      <c r="AO160" s="1448" t="str">
        <f>IF('Historical DATA'!BS146="","",'Historical DATA'!BS146)</f>
        <v/>
      </c>
      <c r="AP160" s="1438" t="str">
        <f>IF('Historical DATA'!BT146="","",'Historical DATA'!BT146)</f>
        <v/>
      </c>
      <c r="AQ160" s="1438" t="str">
        <f>IF('Historical DATA'!BU146="","",'Historical DATA'!BU146)</f>
        <v/>
      </c>
      <c r="AR160" s="1439" t="str">
        <f>IF('Historical DATA'!BV146="","",'Historical DATA'!BV146)</f>
        <v/>
      </c>
    </row>
    <row r="161" spans="2:44">
      <c r="B161" s="1653" t="str">
        <f>IF('Historical DATA'!B147="","",'Historical DATA'!B147)</f>
        <v/>
      </c>
      <c r="D161" s="1437" t="str">
        <f>IF('Historical DATA'!AO147="","",'Historical DATA'!AO147)</f>
        <v/>
      </c>
      <c r="E161" s="1431" t="str">
        <f>IF('Historical DATA'!AP147="","",'Historical DATA'!AP147)</f>
        <v/>
      </c>
      <c r="F161" s="1433" t="str">
        <f>IF('Historical DATA'!AQ147="","",'Historical DATA'!AQ147)</f>
        <v/>
      </c>
      <c r="H161" s="1447" t="str">
        <f>IF('Historical DATA'!AR147="","",'Historical DATA'!AR147)</f>
        <v/>
      </c>
      <c r="I161" s="1431" t="str">
        <f>IF('Historical DATA'!AS147="","",'Historical DATA'!AS147)</f>
        <v/>
      </c>
      <c r="J161" s="1431" t="str">
        <f>IF('Historical DATA'!AT147="","",'Historical DATA'!AT147)</f>
        <v/>
      </c>
      <c r="K161" s="1431" t="str">
        <f>IF('Historical DATA'!AU147="","",'Historical DATA'!AU147)</f>
        <v/>
      </c>
      <c r="L161" s="1450" t="str">
        <f>IF('Historical DATA'!AV147="","",'Historical DATA'!AV147)</f>
        <v/>
      </c>
      <c r="N161" s="1445" t="str">
        <f>IF('Historical DATA'!AW147="","",'Historical DATA'!AW147)</f>
        <v/>
      </c>
      <c r="O161" s="1436" t="str">
        <f>IF('Historical DATA'!AX147="","",'Historical DATA'!AX147)</f>
        <v/>
      </c>
      <c r="P161" s="1435" t="str">
        <f>IF('Historical DATA'!AY147="","",'Historical DATA'!AY147)</f>
        <v/>
      </c>
      <c r="R161" s="1434" t="str">
        <f>IF('Historical DATA'!AZ147="","",'Historical DATA'!AZ147)</f>
        <v/>
      </c>
      <c r="S161" s="1436" t="str">
        <f>IF('Historical DATA'!BA147="","",'Historical DATA'!BA147)</f>
        <v/>
      </c>
      <c r="T161" s="1435" t="str">
        <f>IF('Historical DATA'!BB147="","",'Historical DATA'!BB147)</f>
        <v/>
      </c>
      <c r="V161" s="1434" t="str">
        <f>IF('Historical DATA'!BC147="","",'Historical DATA'!BC147)</f>
        <v/>
      </c>
      <c r="W161" s="1436" t="str">
        <f>IF('Historical DATA'!BD147="","",'Historical DATA'!BD147)</f>
        <v/>
      </c>
      <c r="X161" s="1436" t="str">
        <f>IF('Historical DATA'!BE147="","",'Historical DATA'!BE147)</f>
        <v/>
      </c>
      <c r="Y161" s="1435" t="str">
        <f>IF('Historical DATA'!BF147="","",'Historical DATA'!BF147)</f>
        <v/>
      </c>
      <c r="Z161" s="1435" t="str">
        <f>IF('Historical DATA'!BG147="","",'Historical DATA'!BG147)</f>
        <v/>
      </c>
      <c r="AB161" s="1434" t="str">
        <f>IF('Historical DATA'!BH147="","",'Historical DATA'!BH147)</f>
        <v/>
      </c>
      <c r="AC161" s="1436" t="str">
        <f>IF('Historical DATA'!BI147="","",'Historical DATA'!BI147)</f>
        <v/>
      </c>
      <c r="AD161" s="1436" t="str">
        <f>IF('Historical DATA'!BJ147="","",'Historical DATA'!BJ147)</f>
        <v/>
      </c>
      <c r="AE161" s="1435" t="str">
        <f>IF('Historical DATA'!BK147="","",'Historical DATA'!BK147)</f>
        <v/>
      </c>
      <c r="AF161" s="1435" t="str">
        <f>IF('Historical DATA'!BL147="","",'Historical DATA'!BL147)</f>
        <v/>
      </c>
      <c r="AG161" s="1435" t="str">
        <f>IF('Historical DATA'!BM147="","",'Historical DATA'!BM147)</f>
        <v/>
      </c>
      <c r="AH161" s="1435" t="str">
        <f>IF('Historical DATA'!BN147="","",'Historical DATA'!BN147)</f>
        <v/>
      </c>
      <c r="AI161" s="1435" t="str">
        <f>IF('Historical DATA'!BO147="","",'Historical DATA'!BO147)</f>
        <v/>
      </c>
      <c r="AK161" s="1437" t="str">
        <f>IF('Historical DATA'!BP147="","",'Historical DATA'!BP147)</f>
        <v/>
      </c>
      <c r="AL161" s="1431" t="str">
        <f>IF('Historical DATA'!BQ147="","",'Historical DATA'!BQ147)</f>
        <v/>
      </c>
      <c r="AM161" s="1433" t="str">
        <f>IF('Historical DATA'!BR147="","",'Historical DATA'!BR147)</f>
        <v/>
      </c>
      <c r="AO161" s="1448" t="str">
        <f>IF('Historical DATA'!BS147="","",'Historical DATA'!BS147)</f>
        <v/>
      </c>
      <c r="AP161" s="1438" t="str">
        <f>IF('Historical DATA'!BT147="","",'Historical DATA'!BT147)</f>
        <v/>
      </c>
      <c r="AQ161" s="1438" t="str">
        <f>IF('Historical DATA'!BU147="","",'Historical DATA'!BU147)</f>
        <v/>
      </c>
      <c r="AR161" s="1439" t="str">
        <f>IF('Historical DATA'!BV147="","",'Historical DATA'!BV147)</f>
        <v/>
      </c>
    </row>
    <row r="162" spans="2:44">
      <c r="B162" s="1653" t="str">
        <f>IF('Historical DATA'!B148="","",'Historical DATA'!B148)</f>
        <v/>
      </c>
      <c r="D162" s="1437" t="str">
        <f>IF('Historical DATA'!AO148="","",'Historical DATA'!AO148)</f>
        <v/>
      </c>
      <c r="E162" s="1431" t="str">
        <f>IF('Historical DATA'!AP148="","",'Historical DATA'!AP148)</f>
        <v/>
      </c>
      <c r="F162" s="1433" t="str">
        <f>IF('Historical DATA'!AQ148="","",'Historical DATA'!AQ148)</f>
        <v/>
      </c>
      <c r="H162" s="1447" t="str">
        <f>IF('Historical DATA'!AR148="","",'Historical DATA'!AR148)</f>
        <v/>
      </c>
      <c r="I162" s="1431" t="str">
        <f>IF('Historical DATA'!AS148="","",'Historical DATA'!AS148)</f>
        <v/>
      </c>
      <c r="J162" s="1431" t="str">
        <f>IF('Historical DATA'!AT148="","",'Historical DATA'!AT148)</f>
        <v/>
      </c>
      <c r="K162" s="1431" t="str">
        <f>IF('Historical DATA'!AU148="","",'Historical DATA'!AU148)</f>
        <v/>
      </c>
      <c r="L162" s="1450" t="str">
        <f>IF('Historical DATA'!AV148="","",'Historical DATA'!AV148)</f>
        <v/>
      </c>
      <c r="N162" s="1445" t="str">
        <f>IF('Historical DATA'!AW148="","",'Historical DATA'!AW148)</f>
        <v/>
      </c>
      <c r="O162" s="1436" t="str">
        <f>IF('Historical DATA'!AX148="","",'Historical DATA'!AX148)</f>
        <v/>
      </c>
      <c r="P162" s="1435" t="str">
        <f>IF('Historical DATA'!AY148="","",'Historical DATA'!AY148)</f>
        <v/>
      </c>
      <c r="R162" s="1434" t="str">
        <f>IF('Historical DATA'!AZ148="","",'Historical DATA'!AZ148)</f>
        <v/>
      </c>
      <c r="S162" s="1436" t="str">
        <f>IF('Historical DATA'!BA148="","",'Historical DATA'!BA148)</f>
        <v/>
      </c>
      <c r="T162" s="1435" t="str">
        <f>IF('Historical DATA'!BB148="","",'Historical DATA'!BB148)</f>
        <v/>
      </c>
      <c r="V162" s="1434" t="str">
        <f>IF('Historical DATA'!BC148="","",'Historical DATA'!BC148)</f>
        <v/>
      </c>
      <c r="W162" s="1436" t="str">
        <f>IF('Historical DATA'!BD148="","",'Historical DATA'!BD148)</f>
        <v/>
      </c>
      <c r="X162" s="1436" t="str">
        <f>IF('Historical DATA'!BE148="","",'Historical DATA'!BE148)</f>
        <v/>
      </c>
      <c r="Y162" s="1435" t="str">
        <f>IF('Historical DATA'!BF148="","",'Historical DATA'!BF148)</f>
        <v/>
      </c>
      <c r="Z162" s="1435" t="str">
        <f>IF('Historical DATA'!BG148="","",'Historical DATA'!BG148)</f>
        <v/>
      </c>
      <c r="AB162" s="1434" t="str">
        <f>IF('Historical DATA'!BH148="","",'Historical DATA'!BH148)</f>
        <v/>
      </c>
      <c r="AC162" s="1436" t="str">
        <f>IF('Historical DATA'!BI148="","",'Historical DATA'!BI148)</f>
        <v/>
      </c>
      <c r="AD162" s="1436" t="str">
        <f>IF('Historical DATA'!BJ148="","",'Historical DATA'!BJ148)</f>
        <v/>
      </c>
      <c r="AE162" s="1435" t="str">
        <f>IF('Historical DATA'!BK148="","",'Historical DATA'!BK148)</f>
        <v/>
      </c>
      <c r="AF162" s="1435" t="str">
        <f>IF('Historical DATA'!BL148="","",'Historical DATA'!BL148)</f>
        <v/>
      </c>
      <c r="AG162" s="1435" t="str">
        <f>IF('Historical DATA'!BM148="","",'Historical DATA'!BM148)</f>
        <v/>
      </c>
      <c r="AH162" s="1435" t="str">
        <f>IF('Historical DATA'!BN148="","",'Historical DATA'!BN148)</f>
        <v/>
      </c>
      <c r="AI162" s="1435" t="str">
        <f>IF('Historical DATA'!BO148="","",'Historical DATA'!BO148)</f>
        <v/>
      </c>
      <c r="AK162" s="1437" t="str">
        <f>IF('Historical DATA'!BP148="","",'Historical DATA'!BP148)</f>
        <v/>
      </c>
      <c r="AL162" s="1431" t="str">
        <f>IF('Historical DATA'!BQ148="","",'Historical DATA'!BQ148)</f>
        <v/>
      </c>
      <c r="AM162" s="1433" t="str">
        <f>IF('Historical DATA'!BR148="","",'Historical DATA'!BR148)</f>
        <v/>
      </c>
      <c r="AO162" s="1448" t="str">
        <f>IF('Historical DATA'!BS148="","",'Historical DATA'!BS148)</f>
        <v/>
      </c>
      <c r="AP162" s="1438" t="str">
        <f>IF('Historical DATA'!BT148="","",'Historical DATA'!BT148)</f>
        <v/>
      </c>
      <c r="AQ162" s="1438" t="str">
        <f>IF('Historical DATA'!BU148="","",'Historical DATA'!BU148)</f>
        <v/>
      </c>
      <c r="AR162" s="1439" t="str">
        <f>IF('Historical DATA'!BV148="","",'Historical DATA'!BV148)</f>
        <v/>
      </c>
    </row>
    <row r="163" spans="2:44">
      <c r="B163" s="1653" t="str">
        <f>IF('Historical DATA'!B149="","",'Historical DATA'!B149)</f>
        <v/>
      </c>
      <c r="D163" s="1437" t="str">
        <f>IF('Historical DATA'!AO149="","",'Historical DATA'!AO149)</f>
        <v/>
      </c>
      <c r="E163" s="1431" t="str">
        <f>IF('Historical DATA'!AP149="","",'Historical DATA'!AP149)</f>
        <v/>
      </c>
      <c r="F163" s="1433" t="str">
        <f>IF('Historical DATA'!AQ149="","",'Historical DATA'!AQ149)</f>
        <v/>
      </c>
      <c r="H163" s="1447" t="str">
        <f>IF('Historical DATA'!AR149="","",'Historical DATA'!AR149)</f>
        <v/>
      </c>
      <c r="I163" s="1431" t="str">
        <f>IF('Historical DATA'!AS149="","",'Historical DATA'!AS149)</f>
        <v/>
      </c>
      <c r="J163" s="1431" t="str">
        <f>IF('Historical DATA'!AT149="","",'Historical DATA'!AT149)</f>
        <v/>
      </c>
      <c r="K163" s="1431" t="str">
        <f>IF('Historical DATA'!AU149="","",'Historical DATA'!AU149)</f>
        <v/>
      </c>
      <c r="L163" s="1450" t="str">
        <f>IF('Historical DATA'!AV149="","",'Historical DATA'!AV149)</f>
        <v/>
      </c>
      <c r="N163" s="1445" t="str">
        <f>IF('Historical DATA'!AW149="","",'Historical DATA'!AW149)</f>
        <v/>
      </c>
      <c r="O163" s="1436" t="str">
        <f>IF('Historical DATA'!AX149="","",'Historical DATA'!AX149)</f>
        <v/>
      </c>
      <c r="P163" s="1435" t="str">
        <f>IF('Historical DATA'!AY149="","",'Historical DATA'!AY149)</f>
        <v/>
      </c>
      <c r="R163" s="1434" t="str">
        <f>IF('Historical DATA'!AZ149="","",'Historical DATA'!AZ149)</f>
        <v/>
      </c>
      <c r="S163" s="1436" t="str">
        <f>IF('Historical DATA'!BA149="","",'Historical DATA'!BA149)</f>
        <v/>
      </c>
      <c r="T163" s="1435" t="str">
        <f>IF('Historical DATA'!BB149="","",'Historical DATA'!BB149)</f>
        <v/>
      </c>
      <c r="V163" s="1434" t="str">
        <f>IF('Historical DATA'!BC149="","",'Historical DATA'!BC149)</f>
        <v/>
      </c>
      <c r="W163" s="1436" t="str">
        <f>IF('Historical DATA'!BD149="","",'Historical DATA'!BD149)</f>
        <v/>
      </c>
      <c r="X163" s="1436" t="str">
        <f>IF('Historical DATA'!BE149="","",'Historical DATA'!BE149)</f>
        <v/>
      </c>
      <c r="Y163" s="1435" t="str">
        <f>IF('Historical DATA'!BF149="","",'Historical DATA'!BF149)</f>
        <v/>
      </c>
      <c r="Z163" s="1435" t="str">
        <f>IF('Historical DATA'!BG149="","",'Historical DATA'!BG149)</f>
        <v/>
      </c>
      <c r="AB163" s="1434" t="str">
        <f>IF('Historical DATA'!BH149="","",'Historical DATA'!BH149)</f>
        <v/>
      </c>
      <c r="AC163" s="1436" t="str">
        <f>IF('Historical DATA'!BI149="","",'Historical DATA'!BI149)</f>
        <v/>
      </c>
      <c r="AD163" s="1436" t="str">
        <f>IF('Historical DATA'!BJ149="","",'Historical DATA'!BJ149)</f>
        <v/>
      </c>
      <c r="AE163" s="1435" t="str">
        <f>IF('Historical DATA'!BK149="","",'Historical DATA'!BK149)</f>
        <v/>
      </c>
      <c r="AF163" s="1435" t="str">
        <f>IF('Historical DATA'!BL149="","",'Historical DATA'!BL149)</f>
        <v/>
      </c>
      <c r="AG163" s="1435" t="str">
        <f>IF('Historical DATA'!BM149="","",'Historical DATA'!BM149)</f>
        <v/>
      </c>
      <c r="AH163" s="1435" t="str">
        <f>IF('Historical DATA'!BN149="","",'Historical DATA'!BN149)</f>
        <v/>
      </c>
      <c r="AI163" s="1435" t="str">
        <f>IF('Historical DATA'!BO149="","",'Historical DATA'!BO149)</f>
        <v/>
      </c>
      <c r="AK163" s="1437" t="str">
        <f>IF('Historical DATA'!BP149="","",'Historical DATA'!BP149)</f>
        <v/>
      </c>
      <c r="AL163" s="1431" t="str">
        <f>IF('Historical DATA'!BQ149="","",'Historical DATA'!BQ149)</f>
        <v/>
      </c>
      <c r="AM163" s="1433" t="str">
        <f>IF('Historical DATA'!BR149="","",'Historical DATA'!BR149)</f>
        <v/>
      </c>
      <c r="AO163" s="1448" t="str">
        <f>IF('Historical DATA'!BS149="","",'Historical DATA'!BS149)</f>
        <v/>
      </c>
      <c r="AP163" s="1438" t="str">
        <f>IF('Historical DATA'!BT149="","",'Historical DATA'!BT149)</f>
        <v/>
      </c>
      <c r="AQ163" s="1438" t="str">
        <f>IF('Historical DATA'!BU149="","",'Historical DATA'!BU149)</f>
        <v/>
      </c>
      <c r="AR163" s="1439" t="str">
        <f>IF('Historical DATA'!BV149="","",'Historical DATA'!BV149)</f>
        <v/>
      </c>
    </row>
    <row r="164" spans="2:44">
      <c r="B164" s="1653" t="str">
        <f>IF('Historical DATA'!B150="","",'Historical DATA'!B150)</f>
        <v/>
      </c>
      <c r="D164" s="1437" t="str">
        <f>IF('Historical DATA'!AO150="","",'Historical DATA'!AO150)</f>
        <v/>
      </c>
      <c r="E164" s="1431" t="str">
        <f>IF('Historical DATA'!AP150="","",'Historical DATA'!AP150)</f>
        <v/>
      </c>
      <c r="F164" s="1433" t="str">
        <f>IF('Historical DATA'!AQ150="","",'Historical DATA'!AQ150)</f>
        <v/>
      </c>
      <c r="H164" s="1447" t="str">
        <f>IF('Historical DATA'!AR150="","",'Historical DATA'!AR150)</f>
        <v/>
      </c>
      <c r="I164" s="1431" t="str">
        <f>IF('Historical DATA'!AS150="","",'Historical DATA'!AS150)</f>
        <v/>
      </c>
      <c r="J164" s="1431" t="str">
        <f>IF('Historical DATA'!AT150="","",'Historical DATA'!AT150)</f>
        <v/>
      </c>
      <c r="K164" s="1431" t="str">
        <f>IF('Historical DATA'!AU150="","",'Historical DATA'!AU150)</f>
        <v/>
      </c>
      <c r="L164" s="1450" t="str">
        <f>IF('Historical DATA'!AV150="","",'Historical DATA'!AV150)</f>
        <v/>
      </c>
      <c r="N164" s="1445" t="str">
        <f>IF('Historical DATA'!AW150="","",'Historical DATA'!AW150)</f>
        <v/>
      </c>
      <c r="O164" s="1436" t="str">
        <f>IF('Historical DATA'!AX150="","",'Historical DATA'!AX150)</f>
        <v/>
      </c>
      <c r="P164" s="1435" t="str">
        <f>IF('Historical DATA'!AY150="","",'Historical DATA'!AY150)</f>
        <v/>
      </c>
      <c r="R164" s="1434" t="str">
        <f>IF('Historical DATA'!AZ150="","",'Historical DATA'!AZ150)</f>
        <v/>
      </c>
      <c r="S164" s="1436" t="str">
        <f>IF('Historical DATA'!BA150="","",'Historical DATA'!BA150)</f>
        <v/>
      </c>
      <c r="T164" s="1435" t="str">
        <f>IF('Historical DATA'!BB150="","",'Historical DATA'!BB150)</f>
        <v/>
      </c>
      <c r="V164" s="1434" t="str">
        <f>IF('Historical DATA'!BC150="","",'Historical DATA'!BC150)</f>
        <v/>
      </c>
      <c r="W164" s="1436" t="str">
        <f>IF('Historical DATA'!BD150="","",'Historical DATA'!BD150)</f>
        <v/>
      </c>
      <c r="X164" s="1436" t="str">
        <f>IF('Historical DATA'!BE150="","",'Historical DATA'!BE150)</f>
        <v/>
      </c>
      <c r="Y164" s="1435" t="str">
        <f>IF('Historical DATA'!BF150="","",'Historical DATA'!BF150)</f>
        <v/>
      </c>
      <c r="Z164" s="1435" t="str">
        <f>IF('Historical DATA'!BG150="","",'Historical DATA'!BG150)</f>
        <v/>
      </c>
      <c r="AB164" s="1434" t="str">
        <f>IF('Historical DATA'!BH150="","",'Historical DATA'!BH150)</f>
        <v/>
      </c>
      <c r="AC164" s="1436" t="str">
        <f>IF('Historical DATA'!BI150="","",'Historical DATA'!BI150)</f>
        <v/>
      </c>
      <c r="AD164" s="1436" t="str">
        <f>IF('Historical DATA'!BJ150="","",'Historical DATA'!BJ150)</f>
        <v/>
      </c>
      <c r="AE164" s="1435" t="str">
        <f>IF('Historical DATA'!BK150="","",'Historical DATA'!BK150)</f>
        <v/>
      </c>
      <c r="AF164" s="1435" t="str">
        <f>IF('Historical DATA'!BL150="","",'Historical DATA'!BL150)</f>
        <v/>
      </c>
      <c r="AG164" s="1435" t="str">
        <f>IF('Historical DATA'!BM150="","",'Historical DATA'!BM150)</f>
        <v/>
      </c>
      <c r="AH164" s="1435" t="str">
        <f>IF('Historical DATA'!BN150="","",'Historical DATA'!BN150)</f>
        <v/>
      </c>
      <c r="AI164" s="1435" t="str">
        <f>IF('Historical DATA'!BO150="","",'Historical DATA'!BO150)</f>
        <v/>
      </c>
      <c r="AK164" s="1437" t="str">
        <f>IF('Historical DATA'!BP150="","",'Historical DATA'!BP150)</f>
        <v/>
      </c>
      <c r="AL164" s="1431" t="str">
        <f>IF('Historical DATA'!BQ150="","",'Historical DATA'!BQ150)</f>
        <v/>
      </c>
      <c r="AM164" s="1433" t="str">
        <f>IF('Historical DATA'!BR150="","",'Historical DATA'!BR150)</f>
        <v/>
      </c>
      <c r="AO164" s="1448" t="str">
        <f>IF('Historical DATA'!BS150="","",'Historical DATA'!BS150)</f>
        <v/>
      </c>
      <c r="AP164" s="1438" t="str">
        <f>IF('Historical DATA'!BT150="","",'Historical DATA'!BT150)</f>
        <v/>
      </c>
      <c r="AQ164" s="1438" t="str">
        <f>IF('Historical DATA'!BU150="","",'Historical DATA'!BU150)</f>
        <v/>
      </c>
      <c r="AR164" s="1439" t="str">
        <f>IF('Historical DATA'!BV150="","",'Historical DATA'!BV150)</f>
        <v/>
      </c>
    </row>
    <row r="165" spans="2:44">
      <c r="B165" s="1653" t="str">
        <f>IF('Historical DATA'!B151="","",'Historical DATA'!B151)</f>
        <v/>
      </c>
      <c r="D165" s="1437" t="str">
        <f>IF('Historical DATA'!AO151="","",'Historical DATA'!AO151)</f>
        <v/>
      </c>
      <c r="E165" s="1431" t="str">
        <f>IF('Historical DATA'!AP151="","",'Historical DATA'!AP151)</f>
        <v/>
      </c>
      <c r="F165" s="1433" t="str">
        <f>IF('Historical DATA'!AQ151="","",'Historical DATA'!AQ151)</f>
        <v/>
      </c>
      <c r="H165" s="1447" t="str">
        <f>IF('Historical DATA'!AR151="","",'Historical DATA'!AR151)</f>
        <v/>
      </c>
      <c r="I165" s="1431" t="str">
        <f>IF('Historical DATA'!AS151="","",'Historical DATA'!AS151)</f>
        <v/>
      </c>
      <c r="J165" s="1431" t="str">
        <f>IF('Historical DATA'!AT151="","",'Historical DATA'!AT151)</f>
        <v/>
      </c>
      <c r="K165" s="1431" t="str">
        <f>IF('Historical DATA'!AU151="","",'Historical DATA'!AU151)</f>
        <v/>
      </c>
      <c r="L165" s="1450" t="str">
        <f>IF('Historical DATA'!AV151="","",'Historical DATA'!AV151)</f>
        <v/>
      </c>
      <c r="N165" s="1445" t="str">
        <f>IF('Historical DATA'!AW151="","",'Historical DATA'!AW151)</f>
        <v/>
      </c>
      <c r="O165" s="1436" t="str">
        <f>IF('Historical DATA'!AX151="","",'Historical DATA'!AX151)</f>
        <v/>
      </c>
      <c r="P165" s="1435" t="str">
        <f>IF('Historical DATA'!AY151="","",'Historical DATA'!AY151)</f>
        <v/>
      </c>
      <c r="R165" s="1434" t="str">
        <f>IF('Historical DATA'!AZ151="","",'Historical DATA'!AZ151)</f>
        <v/>
      </c>
      <c r="S165" s="1436" t="str">
        <f>IF('Historical DATA'!BA151="","",'Historical DATA'!BA151)</f>
        <v/>
      </c>
      <c r="T165" s="1435" t="str">
        <f>IF('Historical DATA'!BB151="","",'Historical DATA'!BB151)</f>
        <v/>
      </c>
      <c r="V165" s="1434" t="str">
        <f>IF('Historical DATA'!BC151="","",'Historical DATA'!BC151)</f>
        <v/>
      </c>
      <c r="W165" s="1436" t="str">
        <f>IF('Historical DATA'!BD151="","",'Historical DATA'!BD151)</f>
        <v/>
      </c>
      <c r="X165" s="1436" t="str">
        <f>IF('Historical DATA'!BE151="","",'Historical DATA'!BE151)</f>
        <v/>
      </c>
      <c r="Y165" s="1435" t="str">
        <f>IF('Historical DATA'!BF151="","",'Historical DATA'!BF151)</f>
        <v/>
      </c>
      <c r="Z165" s="1435" t="str">
        <f>IF('Historical DATA'!BG151="","",'Historical DATA'!BG151)</f>
        <v/>
      </c>
      <c r="AB165" s="1434" t="str">
        <f>IF('Historical DATA'!BH151="","",'Historical DATA'!BH151)</f>
        <v/>
      </c>
      <c r="AC165" s="1436" t="str">
        <f>IF('Historical DATA'!BI151="","",'Historical DATA'!BI151)</f>
        <v/>
      </c>
      <c r="AD165" s="1436" t="str">
        <f>IF('Historical DATA'!BJ151="","",'Historical DATA'!BJ151)</f>
        <v/>
      </c>
      <c r="AE165" s="1435" t="str">
        <f>IF('Historical DATA'!BK151="","",'Historical DATA'!BK151)</f>
        <v/>
      </c>
      <c r="AF165" s="1435" t="str">
        <f>IF('Historical DATA'!BL151="","",'Historical DATA'!BL151)</f>
        <v/>
      </c>
      <c r="AG165" s="1435" t="str">
        <f>IF('Historical DATA'!BM151="","",'Historical DATA'!BM151)</f>
        <v/>
      </c>
      <c r="AH165" s="1435" t="str">
        <f>IF('Historical DATA'!BN151="","",'Historical DATA'!BN151)</f>
        <v/>
      </c>
      <c r="AI165" s="1435" t="str">
        <f>IF('Historical DATA'!BO151="","",'Historical DATA'!BO151)</f>
        <v/>
      </c>
      <c r="AK165" s="1437" t="str">
        <f>IF('Historical DATA'!BP151="","",'Historical DATA'!BP151)</f>
        <v/>
      </c>
      <c r="AL165" s="1431" t="str">
        <f>IF('Historical DATA'!BQ151="","",'Historical DATA'!BQ151)</f>
        <v/>
      </c>
      <c r="AM165" s="1433" t="str">
        <f>IF('Historical DATA'!BR151="","",'Historical DATA'!BR151)</f>
        <v/>
      </c>
      <c r="AO165" s="1448" t="str">
        <f>IF('Historical DATA'!BS151="","",'Historical DATA'!BS151)</f>
        <v/>
      </c>
      <c r="AP165" s="1438" t="str">
        <f>IF('Historical DATA'!BT151="","",'Historical DATA'!BT151)</f>
        <v/>
      </c>
      <c r="AQ165" s="1438" t="str">
        <f>IF('Historical DATA'!BU151="","",'Historical DATA'!BU151)</f>
        <v/>
      </c>
      <c r="AR165" s="1439" t="str">
        <f>IF('Historical DATA'!BV151="","",'Historical DATA'!BV151)</f>
        <v/>
      </c>
    </row>
    <row r="166" spans="2:44">
      <c r="B166" s="1653" t="str">
        <f>IF('Historical DATA'!B152="","",'Historical DATA'!B152)</f>
        <v/>
      </c>
      <c r="D166" s="1437" t="str">
        <f>IF('Historical DATA'!AO152="","",'Historical DATA'!AO152)</f>
        <v/>
      </c>
      <c r="E166" s="1431" t="str">
        <f>IF('Historical DATA'!AP152="","",'Historical DATA'!AP152)</f>
        <v/>
      </c>
      <c r="F166" s="1433" t="str">
        <f>IF('Historical DATA'!AQ152="","",'Historical DATA'!AQ152)</f>
        <v/>
      </c>
      <c r="H166" s="1447" t="str">
        <f>IF('Historical DATA'!AR152="","",'Historical DATA'!AR152)</f>
        <v/>
      </c>
      <c r="I166" s="1431" t="str">
        <f>IF('Historical DATA'!AS152="","",'Historical DATA'!AS152)</f>
        <v/>
      </c>
      <c r="J166" s="1431" t="str">
        <f>IF('Historical DATA'!AT152="","",'Historical DATA'!AT152)</f>
        <v/>
      </c>
      <c r="K166" s="1431" t="str">
        <f>IF('Historical DATA'!AU152="","",'Historical DATA'!AU152)</f>
        <v/>
      </c>
      <c r="L166" s="1450" t="str">
        <f>IF('Historical DATA'!AV152="","",'Historical DATA'!AV152)</f>
        <v/>
      </c>
      <c r="N166" s="1445" t="str">
        <f>IF('Historical DATA'!AW152="","",'Historical DATA'!AW152)</f>
        <v/>
      </c>
      <c r="O166" s="1436" t="str">
        <f>IF('Historical DATA'!AX152="","",'Historical DATA'!AX152)</f>
        <v/>
      </c>
      <c r="P166" s="1435" t="str">
        <f>IF('Historical DATA'!AY152="","",'Historical DATA'!AY152)</f>
        <v/>
      </c>
      <c r="R166" s="1434" t="str">
        <f>IF('Historical DATA'!AZ152="","",'Historical DATA'!AZ152)</f>
        <v/>
      </c>
      <c r="S166" s="1436" t="str">
        <f>IF('Historical DATA'!BA152="","",'Historical DATA'!BA152)</f>
        <v/>
      </c>
      <c r="T166" s="1435" t="str">
        <f>IF('Historical DATA'!BB152="","",'Historical DATA'!BB152)</f>
        <v/>
      </c>
      <c r="V166" s="1434" t="str">
        <f>IF('Historical DATA'!BC152="","",'Historical DATA'!BC152)</f>
        <v/>
      </c>
      <c r="W166" s="1436" t="str">
        <f>IF('Historical DATA'!BD152="","",'Historical DATA'!BD152)</f>
        <v/>
      </c>
      <c r="X166" s="1436" t="str">
        <f>IF('Historical DATA'!BE152="","",'Historical DATA'!BE152)</f>
        <v/>
      </c>
      <c r="Y166" s="1435" t="str">
        <f>IF('Historical DATA'!BF152="","",'Historical DATA'!BF152)</f>
        <v/>
      </c>
      <c r="Z166" s="1435" t="str">
        <f>IF('Historical DATA'!BG152="","",'Historical DATA'!BG152)</f>
        <v/>
      </c>
      <c r="AB166" s="1434" t="str">
        <f>IF('Historical DATA'!BH152="","",'Historical DATA'!BH152)</f>
        <v/>
      </c>
      <c r="AC166" s="1436" t="str">
        <f>IF('Historical DATA'!BI152="","",'Historical DATA'!BI152)</f>
        <v/>
      </c>
      <c r="AD166" s="1436" t="str">
        <f>IF('Historical DATA'!BJ152="","",'Historical DATA'!BJ152)</f>
        <v/>
      </c>
      <c r="AE166" s="1435" t="str">
        <f>IF('Historical DATA'!BK152="","",'Historical DATA'!BK152)</f>
        <v/>
      </c>
      <c r="AF166" s="1435" t="str">
        <f>IF('Historical DATA'!BL152="","",'Historical DATA'!BL152)</f>
        <v/>
      </c>
      <c r="AG166" s="1435" t="str">
        <f>IF('Historical DATA'!BM152="","",'Historical DATA'!BM152)</f>
        <v/>
      </c>
      <c r="AH166" s="1435" t="str">
        <f>IF('Historical DATA'!BN152="","",'Historical DATA'!BN152)</f>
        <v/>
      </c>
      <c r="AI166" s="1435" t="str">
        <f>IF('Historical DATA'!BO152="","",'Historical DATA'!BO152)</f>
        <v/>
      </c>
      <c r="AK166" s="1437" t="str">
        <f>IF('Historical DATA'!BP152="","",'Historical DATA'!BP152)</f>
        <v/>
      </c>
      <c r="AL166" s="1431" t="str">
        <f>IF('Historical DATA'!BQ152="","",'Historical DATA'!BQ152)</f>
        <v/>
      </c>
      <c r="AM166" s="1433" t="str">
        <f>IF('Historical DATA'!BR152="","",'Historical DATA'!BR152)</f>
        <v/>
      </c>
      <c r="AO166" s="1448" t="str">
        <f>IF('Historical DATA'!BS152="","",'Historical DATA'!BS152)</f>
        <v/>
      </c>
      <c r="AP166" s="1438" t="str">
        <f>IF('Historical DATA'!BT152="","",'Historical DATA'!BT152)</f>
        <v/>
      </c>
      <c r="AQ166" s="1438" t="str">
        <f>IF('Historical DATA'!BU152="","",'Historical DATA'!BU152)</f>
        <v/>
      </c>
      <c r="AR166" s="1439" t="str">
        <f>IF('Historical DATA'!BV152="","",'Historical DATA'!BV152)</f>
        <v/>
      </c>
    </row>
    <row r="167" spans="2:44">
      <c r="B167" s="1653" t="str">
        <f>IF('Historical DATA'!B153="","",'Historical DATA'!B153)</f>
        <v/>
      </c>
      <c r="D167" s="1437" t="str">
        <f>IF('Historical DATA'!AO153="","",'Historical DATA'!AO153)</f>
        <v/>
      </c>
      <c r="E167" s="1431" t="str">
        <f>IF('Historical DATA'!AP153="","",'Historical DATA'!AP153)</f>
        <v/>
      </c>
      <c r="F167" s="1433" t="str">
        <f>IF('Historical DATA'!AQ153="","",'Historical DATA'!AQ153)</f>
        <v/>
      </c>
      <c r="H167" s="1447" t="str">
        <f>IF('Historical DATA'!AR153="","",'Historical DATA'!AR153)</f>
        <v/>
      </c>
      <c r="I167" s="1431" t="str">
        <f>IF('Historical DATA'!AS153="","",'Historical DATA'!AS153)</f>
        <v/>
      </c>
      <c r="J167" s="1431" t="str">
        <f>IF('Historical DATA'!AT153="","",'Historical DATA'!AT153)</f>
        <v/>
      </c>
      <c r="K167" s="1431" t="str">
        <f>IF('Historical DATA'!AU153="","",'Historical DATA'!AU153)</f>
        <v/>
      </c>
      <c r="L167" s="1450" t="str">
        <f>IF('Historical DATA'!AV153="","",'Historical DATA'!AV153)</f>
        <v/>
      </c>
      <c r="N167" s="1445" t="str">
        <f>IF('Historical DATA'!AW153="","",'Historical DATA'!AW153)</f>
        <v/>
      </c>
      <c r="O167" s="1436" t="str">
        <f>IF('Historical DATA'!AX153="","",'Historical DATA'!AX153)</f>
        <v/>
      </c>
      <c r="P167" s="1435" t="str">
        <f>IF('Historical DATA'!AY153="","",'Historical DATA'!AY153)</f>
        <v/>
      </c>
      <c r="R167" s="1434" t="str">
        <f>IF('Historical DATA'!AZ153="","",'Historical DATA'!AZ153)</f>
        <v/>
      </c>
      <c r="S167" s="1436" t="str">
        <f>IF('Historical DATA'!BA153="","",'Historical DATA'!BA153)</f>
        <v/>
      </c>
      <c r="T167" s="1435" t="str">
        <f>IF('Historical DATA'!BB153="","",'Historical DATA'!BB153)</f>
        <v/>
      </c>
      <c r="V167" s="1434" t="str">
        <f>IF('Historical DATA'!BC153="","",'Historical DATA'!BC153)</f>
        <v/>
      </c>
      <c r="W167" s="1436" t="str">
        <f>IF('Historical DATA'!BD153="","",'Historical DATA'!BD153)</f>
        <v/>
      </c>
      <c r="X167" s="1436" t="str">
        <f>IF('Historical DATA'!BE153="","",'Historical DATA'!BE153)</f>
        <v/>
      </c>
      <c r="Y167" s="1435" t="str">
        <f>IF('Historical DATA'!BF153="","",'Historical DATA'!BF153)</f>
        <v/>
      </c>
      <c r="Z167" s="1435" t="str">
        <f>IF('Historical DATA'!BG153="","",'Historical DATA'!BG153)</f>
        <v/>
      </c>
      <c r="AB167" s="1434" t="str">
        <f>IF('Historical DATA'!BH153="","",'Historical DATA'!BH153)</f>
        <v/>
      </c>
      <c r="AC167" s="1436" t="str">
        <f>IF('Historical DATA'!BI153="","",'Historical DATA'!BI153)</f>
        <v/>
      </c>
      <c r="AD167" s="1436" t="str">
        <f>IF('Historical DATA'!BJ153="","",'Historical DATA'!BJ153)</f>
        <v/>
      </c>
      <c r="AE167" s="1435" t="str">
        <f>IF('Historical DATA'!BK153="","",'Historical DATA'!BK153)</f>
        <v/>
      </c>
      <c r="AF167" s="1435" t="str">
        <f>IF('Historical DATA'!BL153="","",'Historical DATA'!BL153)</f>
        <v/>
      </c>
      <c r="AG167" s="1435" t="str">
        <f>IF('Historical DATA'!BM153="","",'Historical DATA'!BM153)</f>
        <v/>
      </c>
      <c r="AH167" s="1435" t="str">
        <f>IF('Historical DATA'!BN153="","",'Historical DATA'!BN153)</f>
        <v/>
      </c>
      <c r="AI167" s="1435" t="str">
        <f>IF('Historical DATA'!BO153="","",'Historical DATA'!BO153)</f>
        <v/>
      </c>
      <c r="AK167" s="1437" t="str">
        <f>IF('Historical DATA'!BP153="","",'Historical DATA'!BP153)</f>
        <v/>
      </c>
      <c r="AL167" s="1431" t="str">
        <f>IF('Historical DATA'!BQ153="","",'Historical DATA'!BQ153)</f>
        <v/>
      </c>
      <c r="AM167" s="1433" t="str">
        <f>IF('Historical DATA'!BR153="","",'Historical DATA'!BR153)</f>
        <v/>
      </c>
      <c r="AO167" s="1448" t="str">
        <f>IF('Historical DATA'!BS153="","",'Historical DATA'!BS153)</f>
        <v/>
      </c>
      <c r="AP167" s="1438" t="str">
        <f>IF('Historical DATA'!BT153="","",'Historical DATA'!BT153)</f>
        <v/>
      </c>
      <c r="AQ167" s="1438" t="str">
        <f>IF('Historical DATA'!BU153="","",'Historical DATA'!BU153)</f>
        <v/>
      </c>
      <c r="AR167" s="1439" t="str">
        <f>IF('Historical DATA'!BV153="","",'Historical DATA'!BV153)</f>
        <v/>
      </c>
    </row>
    <row r="168" spans="2:44">
      <c r="B168" s="1653" t="str">
        <f>IF('Historical DATA'!B154="","",'Historical DATA'!B154)</f>
        <v/>
      </c>
      <c r="D168" s="1437" t="str">
        <f>IF('Historical DATA'!AO154="","",'Historical DATA'!AO154)</f>
        <v/>
      </c>
      <c r="E168" s="1431" t="str">
        <f>IF('Historical DATA'!AP154="","",'Historical DATA'!AP154)</f>
        <v/>
      </c>
      <c r="F168" s="1433" t="str">
        <f>IF('Historical DATA'!AQ154="","",'Historical DATA'!AQ154)</f>
        <v/>
      </c>
      <c r="H168" s="1447" t="str">
        <f>IF('Historical DATA'!AR154="","",'Historical DATA'!AR154)</f>
        <v/>
      </c>
      <c r="I168" s="1431" t="str">
        <f>IF('Historical DATA'!AS154="","",'Historical DATA'!AS154)</f>
        <v/>
      </c>
      <c r="J168" s="1431" t="str">
        <f>IF('Historical DATA'!AT154="","",'Historical DATA'!AT154)</f>
        <v/>
      </c>
      <c r="K168" s="1431" t="str">
        <f>IF('Historical DATA'!AU154="","",'Historical DATA'!AU154)</f>
        <v/>
      </c>
      <c r="L168" s="1450" t="str">
        <f>IF('Historical DATA'!AV154="","",'Historical DATA'!AV154)</f>
        <v/>
      </c>
      <c r="N168" s="1445" t="str">
        <f>IF('Historical DATA'!AW154="","",'Historical DATA'!AW154)</f>
        <v/>
      </c>
      <c r="O168" s="1436" t="str">
        <f>IF('Historical DATA'!AX154="","",'Historical DATA'!AX154)</f>
        <v/>
      </c>
      <c r="P168" s="1435" t="str">
        <f>IF('Historical DATA'!AY154="","",'Historical DATA'!AY154)</f>
        <v/>
      </c>
      <c r="R168" s="1434" t="str">
        <f>IF('Historical DATA'!AZ154="","",'Historical DATA'!AZ154)</f>
        <v/>
      </c>
      <c r="S168" s="1436" t="str">
        <f>IF('Historical DATA'!BA154="","",'Historical DATA'!BA154)</f>
        <v/>
      </c>
      <c r="T168" s="1435" t="str">
        <f>IF('Historical DATA'!BB154="","",'Historical DATA'!BB154)</f>
        <v/>
      </c>
      <c r="V168" s="1434" t="str">
        <f>IF('Historical DATA'!BC154="","",'Historical DATA'!BC154)</f>
        <v/>
      </c>
      <c r="W168" s="1436" t="str">
        <f>IF('Historical DATA'!BD154="","",'Historical DATA'!BD154)</f>
        <v/>
      </c>
      <c r="X168" s="1436" t="str">
        <f>IF('Historical DATA'!BE154="","",'Historical DATA'!BE154)</f>
        <v/>
      </c>
      <c r="Y168" s="1435" t="str">
        <f>IF('Historical DATA'!BF154="","",'Historical DATA'!BF154)</f>
        <v/>
      </c>
      <c r="Z168" s="1435" t="str">
        <f>IF('Historical DATA'!BG154="","",'Historical DATA'!BG154)</f>
        <v/>
      </c>
      <c r="AB168" s="1434" t="str">
        <f>IF('Historical DATA'!BH154="","",'Historical DATA'!BH154)</f>
        <v/>
      </c>
      <c r="AC168" s="1436" t="str">
        <f>IF('Historical DATA'!BI154="","",'Historical DATA'!BI154)</f>
        <v/>
      </c>
      <c r="AD168" s="1436" t="str">
        <f>IF('Historical DATA'!BJ154="","",'Historical DATA'!BJ154)</f>
        <v/>
      </c>
      <c r="AE168" s="1435" t="str">
        <f>IF('Historical DATA'!BK154="","",'Historical DATA'!BK154)</f>
        <v/>
      </c>
      <c r="AF168" s="1435" t="str">
        <f>IF('Historical DATA'!BL154="","",'Historical DATA'!BL154)</f>
        <v/>
      </c>
      <c r="AG168" s="1435" t="str">
        <f>IF('Historical DATA'!BM154="","",'Historical DATA'!BM154)</f>
        <v/>
      </c>
      <c r="AH168" s="1435" t="str">
        <f>IF('Historical DATA'!BN154="","",'Historical DATA'!BN154)</f>
        <v/>
      </c>
      <c r="AI168" s="1435" t="str">
        <f>IF('Historical DATA'!BO154="","",'Historical DATA'!BO154)</f>
        <v/>
      </c>
      <c r="AK168" s="1437" t="str">
        <f>IF('Historical DATA'!BP154="","",'Historical DATA'!BP154)</f>
        <v/>
      </c>
      <c r="AL168" s="1431" t="str">
        <f>IF('Historical DATA'!BQ154="","",'Historical DATA'!BQ154)</f>
        <v/>
      </c>
      <c r="AM168" s="1433" t="str">
        <f>IF('Historical DATA'!BR154="","",'Historical DATA'!BR154)</f>
        <v/>
      </c>
      <c r="AO168" s="1448" t="str">
        <f>IF('Historical DATA'!BS154="","",'Historical DATA'!BS154)</f>
        <v/>
      </c>
      <c r="AP168" s="1438" t="str">
        <f>IF('Historical DATA'!BT154="","",'Historical DATA'!BT154)</f>
        <v/>
      </c>
      <c r="AQ168" s="1438" t="str">
        <f>IF('Historical DATA'!BU154="","",'Historical DATA'!BU154)</f>
        <v/>
      </c>
      <c r="AR168" s="1439" t="str">
        <f>IF('Historical DATA'!BV154="","",'Historical DATA'!BV154)</f>
        <v/>
      </c>
    </row>
    <row r="169" spans="2:44">
      <c r="B169" s="1653" t="str">
        <f>IF('Historical DATA'!B155="","",'Historical DATA'!B155)</f>
        <v/>
      </c>
      <c r="D169" s="1437" t="str">
        <f>IF('Historical DATA'!AO155="","",'Historical DATA'!AO155)</f>
        <v/>
      </c>
      <c r="E169" s="1431" t="str">
        <f>IF('Historical DATA'!AP155="","",'Historical DATA'!AP155)</f>
        <v/>
      </c>
      <c r="F169" s="1433" t="str">
        <f>IF('Historical DATA'!AQ155="","",'Historical DATA'!AQ155)</f>
        <v/>
      </c>
      <c r="H169" s="1447" t="str">
        <f>IF('Historical DATA'!AR155="","",'Historical DATA'!AR155)</f>
        <v/>
      </c>
      <c r="I169" s="1431" t="str">
        <f>IF('Historical DATA'!AS155="","",'Historical DATA'!AS155)</f>
        <v/>
      </c>
      <c r="J169" s="1431" t="str">
        <f>IF('Historical DATA'!AT155="","",'Historical DATA'!AT155)</f>
        <v/>
      </c>
      <c r="K169" s="1431" t="str">
        <f>IF('Historical DATA'!AU155="","",'Historical DATA'!AU155)</f>
        <v/>
      </c>
      <c r="L169" s="1450" t="str">
        <f>IF('Historical DATA'!AV155="","",'Historical DATA'!AV155)</f>
        <v/>
      </c>
      <c r="N169" s="1445" t="str">
        <f>IF('Historical DATA'!AW155="","",'Historical DATA'!AW155)</f>
        <v/>
      </c>
      <c r="O169" s="1436" t="str">
        <f>IF('Historical DATA'!AX155="","",'Historical DATA'!AX155)</f>
        <v/>
      </c>
      <c r="P169" s="1435" t="str">
        <f>IF('Historical DATA'!AY155="","",'Historical DATA'!AY155)</f>
        <v/>
      </c>
      <c r="R169" s="1434" t="str">
        <f>IF('Historical DATA'!AZ155="","",'Historical DATA'!AZ155)</f>
        <v/>
      </c>
      <c r="S169" s="1436" t="str">
        <f>IF('Historical DATA'!BA155="","",'Historical DATA'!BA155)</f>
        <v/>
      </c>
      <c r="T169" s="1435" t="str">
        <f>IF('Historical DATA'!BB155="","",'Historical DATA'!BB155)</f>
        <v/>
      </c>
      <c r="V169" s="1434" t="str">
        <f>IF('Historical DATA'!BC155="","",'Historical DATA'!BC155)</f>
        <v/>
      </c>
      <c r="W169" s="1436" t="str">
        <f>IF('Historical DATA'!BD155="","",'Historical DATA'!BD155)</f>
        <v/>
      </c>
      <c r="X169" s="1436" t="str">
        <f>IF('Historical DATA'!BE155="","",'Historical DATA'!BE155)</f>
        <v/>
      </c>
      <c r="Y169" s="1435" t="str">
        <f>IF('Historical DATA'!BF155="","",'Historical DATA'!BF155)</f>
        <v/>
      </c>
      <c r="Z169" s="1435" t="str">
        <f>IF('Historical DATA'!BG155="","",'Historical DATA'!BG155)</f>
        <v/>
      </c>
      <c r="AB169" s="1434" t="str">
        <f>IF('Historical DATA'!BH155="","",'Historical DATA'!BH155)</f>
        <v/>
      </c>
      <c r="AC169" s="1436" t="str">
        <f>IF('Historical DATA'!BI155="","",'Historical DATA'!BI155)</f>
        <v/>
      </c>
      <c r="AD169" s="1436" t="str">
        <f>IF('Historical DATA'!BJ155="","",'Historical DATA'!BJ155)</f>
        <v/>
      </c>
      <c r="AE169" s="1435" t="str">
        <f>IF('Historical DATA'!BK155="","",'Historical DATA'!BK155)</f>
        <v/>
      </c>
      <c r="AF169" s="1435" t="str">
        <f>IF('Historical DATA'!BL155="","",'Historical DATA'!BL155)</f>
        <v/>
      </c>
      <c r="AG169" s="1435" t="str">
        <f>IF('Historical DATA'!BM155="","",'Historical DATA'!BM155)</f>
        <v/>
      </c>
      <c r="AH169" s="1435" t="str">
        <f>IF('Historical DATA'!BN155="","",'Historical DATA'!BN155)</f>
        <v/>
      </c>
      <c r="AI169" s="1435" t="str">
        <f>IF('Historical DATA'!BO155="","",'Historical DATA'!BO155)</f>
        <v/>
      </c>
      <c r="AK169" s="1437" t="str">
        <f>IF('Historical DATA'!BP155="","",'Historical DATA'!BP155)</f>
        <v/>
      </c>
      <c r="AL169" s="1431" t="str">
        <f>IF('Historical DATA'!BQ155="","",'Historical DATA'!BQ155)</f>
        <v/>
      </c>
      <c r="AM169" s="1433" t="str">
        <f>IF('Historical DATA'!BR155="","",'Historical DATA'!BR155)</f>
        <v/>
      </c>
      <c r="AO169" s="1448" t="str">
        <f>IF('Historical DATA'!BS155="","",'Historical DATA'!BS155)</f>
        <v/>
      </c>
      <c r="AP169" s="1438" t="str">
        <f>IF('Historical DATA'!BT155="","",'Historical DATA'!BT155)</f>
        <v/>
      </c>
      <c r="AQ169" s="1438" t="str">
        <f>IF('Historical DATA'!BU155="","",'Historical DATA'!BU155)</f>
        <v/>
      </c>
      <c r="AR169" s="1439" t="str">
        <f>IF('Historical DATA'!BV155="","",'Historical DATA'!BV155)</f>
        <v/>
      </c>
    </row>
    <row r="170" spans="2:44">
      <c r="B170" s="1653" t="str">
        <f>IF('Historical DATA'!B156="","",'Historical DATA'!B156)</f>
        <v/>
      </c>
      <c r="D170" s="1437" t="str">
        <f>IF('Historical DATA'!AO156="","",'Historical DATA'!AO156)</f>
        <v/>
      </c>
      <c r="E170" s="1431" t="str">
        <f>IF('Historical DATA'!AP156="","",'Historical DATA'!AP156)</f>
        <v/>
      </c>
      <c r="F170" s="1433" t="str">
        <f>IF('Historical DATA'!AQ156="","",'Historical DATA'!AQ156)</f>
        <v/>
      </c>
      <c r="H170" s="1447" t="str">
        <f>IF('Historical DATA'!AR156="","",'Historical DATA'!AR156)</f>
        <v/>
      </c>
      <c r="I170" s="1431" t="str">
        <f>IF('Historical DATA'!AS156="","",'Historical DATA'!AS156)</f>
        <v/>
      </c>
      <c r="J170" s="1431" t="str">
        <f>IF('Historical DATA'!AT156="","",'Historical DATA'!AT156)</f>
        <v/>
      </c>
      <c r="K170" s="1431" t="str">
        <f>IF('Historical DATA'!AU156="","",'Historical DATA'!AU156)</f>
        <v/>
      </c>
      <c r="L170" s="1450" t="str">
        <f>IF('Historical DATA'!AV156="","",'Historical DATA'!AV156)</f>
        <v/>
      </c>
      <c r="N170" s="1445" t="str">
        <f>IF('Historical DATA'!AW156="","",'Historical DATA'!AW156)</f>
        <v/>
      </c>
      <c r="O170" s="1436" t="str">
        <f>IF('Historical DATA'!AX156="","",'Historical DATA'!AX156)</f>
        <v/>
      </c>
      <c r="P170" s="1435" t="str">
        <f>IF('Historical DATA'!AY156="","",'Historical DATA'!AY156)</f>
        <v/>
      </c>
      <c r="R170" s="1434" t="str">
        <f>IF('Historical DATA'!AZ156="","",'Historical DATA'!AZ156)</f>
        <v/>
      </c>
      <c r="S170" s="1436" t="str">
        <f>IF('Historical DATA'!BA156="","",'Historical DATA'!BA156)</f>
        <v/>
      </c>
      <c r="T170" s="1435" t="str">
        <f>IF('Historical DATA'!BB156="","",'Historical DATA'!BB156)</f>
        <v/>
      </c>
      <c r="V170" s="1434" t="str">
        <f>IF('Historical DATA'!BC156="","",'Historical DATA'!BC156)</f>
        <v/>
      </c>
      <c r="W170" s="1436" t="str">
        <f>IF('Historical DATA'!BD156="","",'Historical DATA'!BD156)</f>
        <v/>
      </c>
      <c r="X170" s="1436" t="str">
        <f>IF('Historical DATA'!BE156="","",'Historical DATA'!BE156)</f>
        <v/>
      </c>
      <c r="Y170" s="1435" t="str">
        <f>IF('Historical DATA'!BF156="","",'Historical DATA'!BF156)</f>
        <v/>
      </c>
      <c r="Z170" s="1435" t="str">
        <f>IF('Historical DATA'!BG156="","",'Historical DATA'!BG156)</f>
        <v/>
      </c>
      <c r="AB170" s="1434" t="str">
        <f>IF('Historical DATA'!BH156="","",'Historical DATA'!BH156)</f>
        <v/>
      </c>
      <c r="AC170" s="1436" t="str">
        <f>IF('Historical DATA'!BI156="","",'Historical DATA'!BI156)</f>
        <v/>
      </c>
      <c r="AD170" s="1436" t="str">
        <f>IF('Historical DATA'!BJ156="","",'Historical DATA'!BJ156)</f>
        <v/>
      </c>
      <c r="AE170" s="1435" t="str">
        <f>IF('Historical DATA'!BK156="","",'Historical DATA'!BK156)</f>
        <v/>
      </c>
      <c r="AF170" s="1435" t="str">
        <f>IF('Historical DATA'!BL156="","",'Historical DATA'!BL156)</f>
        <v/>
      </c>
      <c r="AG170" s="1435" t="str">
        <f>IF('Historical DATA'!BM156="","",'Historical DATA'!BM156)</f>
        <v/>
      </c>
      <c r="AH170" s="1435" t="str">
        <f>IF('Historical DATA'!BN156="","",'Historical DATA'!BN156)</f>
        <v/>
      </c>
      <c r="AI170" s="1435" t="str">
        <f>IF('Historical DATA'!BO156="","",'Historical DATA'!BO156)</f>
        <v/>
      </c>
      <c r="AK170" s="1437" t="str">
        <f>IF('Historical DATA'!BP156="","",'Historical DATA'!BP156)</f>
        <v/>
      </c>
      <c r="AL170" s="1431" t="str">
        <f>IF('Historical DATA'!BQ156="","",'Historical DATA'!BQ156)</f>
        <v/>
      </c>
      <c r="AM170" s="1433" t="str">
        <f>IF('Historical DATA'!BR156="","",'Historical DATA'!BR156)</f>
        <v/>
      </c>
      <c r="AO170" s="1448" t="str">
        <f>IF('Historical DATA'!BS156="","",'Historical DATA'!BS156)</f>
        <v/>
      </c>
      <c r="AP170" s="1438" t="str">
        <f>IF('Historical DATA'!BT156="","",'Historical DATA'!BT156)</f>
        <v/>
      </c>
      <c r="AQ170" s="1438" t="str">
        <f>IF('Historical DATA'!BU156="","",'Historical DATA'!BU156)</f>
        <v/>
      </c>
      <c r="AR170" s="1439" t="str">
        <f>IF('Historical DATA'!BV156="","",'Historical DATA'!BV156)</f>
        <v/>
      </c>
    </row>
    <row r="171" spans="2:44">
      <c r="B171" s="1653" t="str">
        <f>IF('Historical DATA'!B157="","",'Historical DATA'!B157)</f>
        <v/>
      </c>
      <c r="D171" s="1437" t="str">
        <f>IF('Historical DATA'!AO157="","",'Historical DATA'!AO157)</f>
        <v/>
      </c>
      <c r="E171" s="1431" t="str">
        <f>IF('Historical DATA'!AP157="","",'Historical DATA'!AP157)</f>
        <v/>
      </c>
      <c r="F171" s="1433" t="str">
        <f>IF('Historical DATA'!AQ157="","",'Historical DATA'!AQ157)</f>
        <v/>
      </c>
      <c r="H171" s="1447" t="str">
        <f>IF('Historical DATA'!AR157="","",'Historical DATA'!AR157)</f>
        <v/>
      </c>
      <c r="I171" s="1431" t="str">
        <f>IF('Historical DATA'!AS157="","",'Historical DATA'!AS157)</f>
        <v/>
      </c>
      <c r="J171" s="1431" t="str">
        <f>IF('Historical DATA'!AT157="","",'Historical DATA'!AT157)</f>
        <v/>
      </c>
      <c r="K171" s="1431" t="str">
        <f>IF('Historical DATA'!AU157="","",'Historical DATA'!AU157)</f>
        <v/>
      </c>
      <c r="L171" s="1450" t="str">
        <f>IF('Historical DATA'!AV157="","",'Historical DATA'!AV157)</f>
        <v/>
      </c>
      <c r="N171" s="1445" t="str">
        <f>IF('Historical DATA'!AW157="","",'Historical DATA'!AW157)</f>
        <v/>
      </c>
      <c r="O171" s="1436" t="str">
        <f>IF('Historical DATA'!AX157="","",'Historical DATA'!AX157)</f>
        <v/>
      </c>
      <c r="P171" s="1435" t="str">
        <f>IF('Historical DATA'!AY157="","",'Historical DATA'!AY157)</f>
        <v/>
      </c>
      <c r="R171" s="1434" t="str">
        <f>IF('Historical DATA'!AZ157="","",'Historical DATA'!AZ157)</f>
        <v/>
      </c>
      <c r="S171" s="1436" t="str">
        <f>IF('Historical DATA'!BA157="","",'Historical DATA'!BA157)</f>
        <v/>
      </c>
      <c r="T171" s="1435" t="str">
        <f>IF('Historical DATA'!BB157="","",'Historical DATA'!BB157)</f>
        <v/>
      </c>
      <c r="V171" s="1434" t="str">
        <f>IF('Historical DATA'!BC157="","",'Historical DATA'!BC157)</f>
        <v/>
      </c>
      <c r="W171" s="1436" t="str">
        <f>IF('Historical DATA'!BD157="","",'Historical DATA'!BD157)</f>
        <v/>
      </c>
      <c r="X171" s="1436" t="str">
        <f>IF('Historical DATA'!BE157="","",'Historical DATA'!BE157)</f>
        <v/>
      </c>
      <c r="Y171" s="1435" t="str">
        <f>IF('Historical DATA'!BF157="","",'Historical DATA'!BF157)</f>
        <v/>
      </c>
      <c r="Z171" s="1435" t="str">
        <f>IF('Historical DATA'!BG157="","",'Historical DATA'!BG157)</f>
        <v/>
      </c>
      <c r="AB171" s="1434" t="str">
        <f>IF('Historical DATA'!BH157="","",'Historical DATA'!BH157)</f>
        <v/>
      </c>
      <c r="AC171" s="1436" t="str">
        <f>IF('Historical DATA'!BI157="","",'Historical DATA'!BI157)</f>
        <v/>
      </c>
      <c r="AD171" s="1436" t="str">
        <f>IF('Historical DATA'!BJ157="","",'Historical DATA'!BJ157)</f>
        <v/>
      </c>
      <c r="AE171" s="1435" t="str">
        <f>IF('Historical DATA'!BK157="","",'Historical DATA'!BK157)</f>
        <v/>
      </c>
      <c r="AF171" s="1435" t="str">
        <f>IF('Historical DATA'!BL157="","",'Historical DATA'!BL157)</f>
        <v/>
      </c>
      <c r="AG171" s="1435" t="str">
        <f>IF('Historical DATA'!BM157="","",'Historical DATA'!BM157)</f>
        <v/>
      </c>
      <c r="AH171" s="1435" t="str">
        <f>IF('Historical DATA'!BN157="","",'Historical DATA'!BN157)</f>
        <v/>
      </c>
      <c r="AI171" s="1435" t="str">
        <f>IF('Historical DATA'!BO157="","",'Historical DATA'!BO157)</f>
        <v/>
      </c>
      <c r="AK171" s="1437" t="str">
        <f>IF('Historical DATA'!BP157="","",'Historical DATA'!BP157)</f>
        <v/>
      </c>
      <c r="AL171" s="1431" t="str">
        <f>IF('Historical DATA'!BQ157="","",'Historical DATA'!BQ157)</f>
        <v/>
      </c>
      <c r="AM171" s="1433" t="str">
        <f>IF('Historical DATA'!BR157="","",'Historical DATA'!BR157)</f>
        <v/>
      </c>
      <c r="AO171" s="1448" t="str">
        <f>IF('Historical DATA'!BS157="","",'Historical DATA'!BS157)</f>
        <v/>
      </c>
      <c r="AP171" s="1438" t="str">
        <f>IF('Historical DATA'!BT157="","",'Historical DATA'!BT157)</f>
        <v/>
      </c>
      <c r="AQ171" s="1438" t="str">
        <f>IF('Historical DATA'!BU157="","",'Historical DATA'!BU157)</f>
        <v/>
      </c>
      <c r="AR171" s="1439" t="str">
        <f>IF('Historical DATA'!BV157="","",'Historical DATA'!BV157)</f>
        <v/>
      </c>
    </row>
    <row r="172" spans="2:44">
      <c r="B172" s="1653" t="str">
        <f>IF('Historical DATA'!B158="","",'Historical DATA'!B158)</f>
        <v/>
      </c>
      <c r="D172" s="1437" t="str">
        <f>IF('Historical DATA'!AO158="","",'Historical DATA'!AO158)</f>
        <v/>
      </c>
      <c r="E172" s="1431" t="str">
        <f>IF('Historical DATA'!AP158="","",'Historical DATA'!AP158)</f>
        <v/>
      </c>
      <c r="F172" s="1433" t="str">
        <f>IF('Historical DATA'!AQ158="","",'Historical DATA'!AQ158)</f>
        <v/>
      </c>
      <c r="H172" s="1447" t="str">
        <f>IF('Historical DATA'!AR158="","",'Historical DATA'!AR158)</f>
        <v/>
      </c>
      <c r="I172" s="1431" t="str">
        <f>IF('Historical DATA'!AS158="","",'Historical DATA'!AS158)</f>
        <v/>
      </c>
      <c r="J172" s="1431" t="str">
        <f>IF('Historical DATA'!AT158="","",'Historical DATA'!AT158)</f>
        <v/>
      </c>
      <c r="K172" s="1431" t="str">
        <f>IF('Historical DATA'!AU158="","",'Historical DATA'!AU158)</f>
        <v/>
      </c>
      <c r="L172" s="1450" t="str">
        <f>IF('Historical DATA'!AV158="","",'Historical DATA'!AV158)</f>
        <v/>
      </c>
      <c r="N172" s="1445" t="str">
        <f>IF('Historical DATA'!AW158="","",'Historical DATA'!AW158)</f>
        <v/>
      </c>
      <c r="O172" s="1436" t="str">
        <f>IF('Historical DATA'!AX158="","",'Historical DATA'!AX158)</f>
        <v/>
      </c>
      <c r="P172" s="1435" t="str">
        <f>IF('Historical DATA'!AY158="","",'Historical DATA'!AY158)</f>
        <v/>
      </c>
      <c r="R172" s="1434" t="str">
        <f>IF('Historical DATA'!AZ158="","",'Historical DATA'!AZ158)</f>
        <v/>
      </c>
      <c r="S172" s="1436" t="str">
        <f>IF('Historical DATA'!BA158="","",'Historical DATA'!BA158)</f>
        <v/>
      </c>
      <c r="T172" s="1435" t="str">
        <f>IF('Historical DATA'!BB158="","",'Historical DATA'!BB158)</f>
        <v/>
      </c>
      <c r="V172" s="1434" t="str">
        <f>IF('Historical DATA'!BC158="","",'Historical DATA'!BC158)</f>
        <v/>
      </c>
      <c r="W172" s="1436" t="str">
        <f>IF('Historical DATA'!BD158="","",'Historical DATA'!BD158)</f>
        <v/>
      </c>
      <c r="X172" s="1436" t="str">
        <f>IF('Historical DATA'!BE158="","",'Historical DATA'!BE158)</f>
        <v/>
      </c>
      <c r="Y172" s="1435" t="str">
        <f>IF('Historical DATA'!BF158="","",'Historical DATA'!BF158)</f>
        <v/>
      </c>
      <c r="Z172" s="1435" t="str">
        <f>IF('Historical DATA'!BG158="","",'Historical DATA'!BG158)</f>
        <v/>
      </c>
      <c r="AB172" s="1434" t="str">
        <f>IF('Historical DATA'!BH158="","",'Historical DATA'!BH158)</f>
        <v/>
      </c>
      <c r="AC172" s="1436" t="str">
        <f>IF('Historical DATA'!BI158="","",'Historical DATA'!BI158)</f>
        <v/>
      </c>
      <c r="AD172" s="1436" t="str">
        <f>IF('Historical DATA'!BJ158="","",'Historical DATA'!BJ158)</f>
        <v/>
      </c>
      <c r="AE172" s="1435" t="str">
        <f>IF('Historical DATA'!BK158="","",'Historical DATA'!BK158)</f>
        <v/>
      </c>
      <c r="AF172" s="1435" t="str">
        <f>IF('Historical DATA'!BL158="","",'Historical DATA'!BL158)</f>
        <v/>
      </c>
      <c r="AG172" s="1435" t="str">
        <f>IF('Historical DATA'!BM158="","",'Historical DATA'!BM158)</f>
        <v/>
      </c>
      <c r="AH172" s="1435" t="str">
        <f>IF('Historical DATA'!BN158="","",'Historical DATA'!BN158)</f>
        <v/>
      </c>
      <c r="AI172" s="1435" t="str">
        <f>IF('Historical DATA'!BO158="","",'Historical DATA'!BO158)</f>
        <v/>
      </c>
      <c r="AK172" s="1437" t="str">
        <f>IF('Historical DATA'!BP158="","",'Historical DATA'!BP158)</f>
        <v/>
      </c>
      <c r="AL172" s="1431" t="str">
        <f>IF('Historical DATA'!BQ158="","",'Historical DATA'!BQ158)</f>
        <v/>
      </c>
      <c r="AM172" s="1433" t="str">
        <f>IF('Historical DATA'!BR158="","",'Historical DATA'!BR158)</f>
        <v/>
      </c>
      <c r="AO172" s="1448" t="str">
        <f>IF('Historical DATA'!BS158="","",'Historical DATA'!BS158)</f>
        <v/>
      </c>
      <c r="AP172" s="1438" t="str">
        <f>IF('Historical DATA'!BT158="","",'Historical DATA'!BT158)</f>
        <v/>
      </c>
      <c r="AQ172" s="1438" t="str">
        <f>IF('Historical DATA'!BU158="","",'Historical DATA'!BU158)</f>
        <v/>
      </c>
      <c r="AR172" s="1439" t="str">
        <f>IF('Historical DATA'!BV158="","",'Historical DATA'!BV158)</f>
        <v/>
      </c>
    </row>
    <row r="173" spans="2:44">
      <c r="B173" s="1653" t="str">
        <f>IF('Historical DATA'!B159="","",'Historical DATA'!B159)</f>
        <v/>
      </c>
      <c r="D173" s="1437" t="str">
        <f>IF('Historical DATA'!AO159="","",'Historical DATA'!AO159)</f>
        <v/>
      </c>
      <c r="E173" s="1431" t="str">
        <f>IF('Historical DATA'!AP159="","",'Historical DATA'!AP159)</f>
        <v/>
      </c>
      <c r="F173" s="1433" t="str">
        <f>IF('Historical DATA'!AQ159="","",'Historical DATA'!AQ159)</f>
        <v/>
      </c>
      <c r="H173" s="1447" t="str">
        <f>IF('Historical DATA'!AR159="","",'Historical DATA'!AR159)</f>
        <v/>
      </c>
      <c r="I173" s="1431" t="str">
        <f>IF('Historical DATA'!AS159="","",'Historical DATA'!AS159)</f>
        <v/>
      </c>
      <c r="J173" s="1431" t="str">
        <f>IF('Historical DATA'!AT159="","",'Historical DATA'!AT159)</f>
        <v/>
      </c>
      <c r="K173" s="1431" t="str">
        <f>IF('Historical DATA'!AU159="","",'Historical DATA'!AU159)</f>
        <v/>
      </c>
      <c r="L173" s="1450" t="str">
        <f>IF('Historical DATA'!AV159="","",'Historical DATA'!AV159)</f>
        <v/>
      </c>
      <c r="N173" s="1445" t="str">
        <f>IF('Historical DATA'!AW159="","",'Historical DATA'!AW159)</f>
        <v/>
      </c>
      <c r="O173" s="1436" t="str">
        <f>IF('Historical DATA'!AX159="","",'Historical DATA'!AX159)</f>
        <v/>
      </c>
      <c r="P173" s="1435" t="str">
        <f>IF('Historical DATA'!AY159="","",'Historical DATA'!AY159)</f>
        <v/>
      </c>
      <c r="R173" s="1434" t="str">
        <f>IF('Historical DATA'!AZ159="","",'Historical DATA'!AZ159)</f>
        <v/>
      </c>
      <c r="S173" s="1436" t="str">
        <f>IF('Historical DATA'!BA159="","",'Historical DATA'!BA159)</f>
        <v/>
      </c>
      <c r="T173" s="1435" t="str">
        <f>IF('Historical DATA'!BB159="","",'Historical DATA'!BB159)</f>
        <v/>
      </c>
      <c r="V173" s="1434" t="str">
        <f>IF('Historical DATA'!BC159="","",'Historical DATA'!BC159)</f>
        <v/>
      </c>
      <c r="W173" s="1436" t="str">
        <f>IF('Historical DATA'!BD159="","",'Historical DATA'!BD159)</f>
        <v/>
      </c>
      <c r="X173" s="1436" t="str">
        <f>IF('Historical DATA'!BE159="","",'Historical DATA'!BE159)</f>
        <v/>
      </c>
      <c r="Y173" s="1435" t="str">
        <f>IF('Historical DATA'!BF159="","",'Historical DATA'!BF159)</f>
        <v/>
      </c>
      <c r="Z173" s="1435" t="str">
        <f>IF('Historical DATA'!BG159="","",'Historical DATA'!BG159)</f>
        <v/>
      </c>
      <c r="AB173" s="1434" t="str">
        <f>IF('Historical DATA'!BH159="","",'Historical DATA'!BH159)</f>
        <v/>
      </c>
      <c r="AC173" s="1436" t="str">
        <f>IF('Historical DATA'!BI159="","",'Historical DATA'!BI159)</f>
        <v/>
      </c>
      <c r="AD173" s="1436" t="str">
        <f>IF('Historical DATA'!BJ159="","",'Historical DATA'!BJ159)</f>
        <v/>
      </c>
      <c r="AE173" s="1435" t="str">
        <f>IF('Historical DATA'!BK159="","",'Historical DATA'!BK159)</f>
        <v/>
      </c>
      <c r="AF173" s="1435" t="str">
        <f>IF('Historical DATA'!BL159="","",'Historical DATA'!BL159)</f>
        <v/>
      </c>
      <c r="AG173" s="1435" t="str">
        <f>IF('Historical DATA'!BM159="","",'Historical DATA'!BM159)</f>
        <v/>
      </c>
      <c r="AH173" s="1435" t="str">
        <f>IF('Historical DATA'!BN159="","",'Historical DATA'!BN159)</f>
        <v/>
      </c>
      <c r="AI173" s="1435" t="str">
        <f>IF('Historical DATA'!BO159="","",'Historical DATA'!BO159)</f>
        <v/>
      </c>
      <c r="AK173" s="1437" t="str">
        <f>IF('Historical DATA'!BP159="","",'Historical DATA'!BP159)</f>
        <v/>
      </c>
      <c r="AL173" s="1431" t="str">
        <f>IF('Historical DATA'!BQ159="","",'Historical DATA'!BQ159)</f>
        <v/>
      </c>
      <c r="AM173" s="1433" t="str">
        <f>IF('Historical DATA'!BR159="","",'Historical DATA'!BR159)</f>
        <v/>
      </c>
      <c r="AO173" s="1448" t="str">
        <f>IF('Historical DATA'!BS159="","",'Historical DATA'!BS159)</f>
        <v/>
      </c>
      <c r="AP173" s="1438" t="str">
        <f>IF('Historical DATA'!BT159="","",'Historical DATA'!BT159)</f>
        <v/>
      </c>
      <c r="AQ173" s="1438" t="str">
        <f>IF('Historical DATA'!BU159="","",'Historical DATA'!BU159)</f>
        <v/>
      </c>
      <c r="AR173" s="1439" t="str">
        <f>IF('Historical DATA'!BV159="","",'Historical DATA'!BV159)</f>
        <v/>
      </c>
    </row>
    <row r="174" spans="2:44">
      <c r="B174" s="1653" t="str">
        <f>IF('Historical DATA'!B160="","",'Historical DATA'!B160)</f>
        <v/>
      </c>
      <c r="D174" s="1437" t="str">
        <f>IF('Historical DATA'!AO160="","",'Historical DATA'!AO160)</f>
        <v/>
      </c>
      <c r="E174" s="1431" t="str">
        <f>IF('Historical DATA'!AP160="","",'Historical DATA'!AP160)</f>
        <v/>
      </c>
      <c r="F174" s="1433" t="str">
        <f>IF('Historical DATA'!AQ160="","",'Historical DATA'!AQ160)</f>
        <v/>
      </c>
      <c r="H174" s="1447" t="str">
        <f>IF('Historical DATA'!AR160="","",'Historical DATA'!AR160)</f>
        <v/>
      </c>
      <c r="I174" s="1431" t="str">
        <f>IF('Historical DATA'!AS160="","",'Historical DATA'!AS160)</f>
        <v/>
      </c>
      <c r="J174" s="1431" t="str">
        <f>IF('Historical DATA'!AT160="","",'Historical DATA'!AT160)</f>
        <v/>
      </c>
      <c r="K174" s="1431" t="str">
        <f>IF('Historical DATA'!AU160="","",'Historical DATA'!AU160)</f>
        <v/>
      </c>
      <c r="L174" s="1450" t="str">
        <f>IF('Historical DATA'!AV160="","",'Historical DATA'!AV160)</f>
        <v/>
      </c>
      <c r="N174" s="1445" t="str">
        <f>IF('Historical DATA'!AW160="","",'Historical DATA'!AW160)</f>
        <v/>
      </c>
      <c r="O174" s="1436" t="str">
        <f>IF('Historical DATA'!AX160="","",'Historical DATA'!AX160)</f>
        <v/>
      </c>
      <c r="P174" s="1435" t="str">
        <f>IF('Historical DATA'!AY160="","",'Historical DATA'!AY160)</f>
        <v/>
      </c>
      <c r="R174" s="1434" t="str">
        <f>IF('Historical DATA'!AZ160="","",'Historical DATA'!AZ160)</f>
        <v/>
      </c>
      <c r="S174" s="1436" t="str">
        <f>IF('Historical DATA'!BA160="","",'Historical DATA'!BA160)</f>
        <v/>
      </c>
      <c r="T174" s="1435" t="str">
        <f>IF('Historical DATA'!BB160="","",'Historical DATA'!BB160)</f>
        <v/>
      </c>
      <c r="V174" s="1434" t="str">
        <f>IF('Historical DATA'!BC160="","",'Historical DATA'!BC160)</f>
        <v/>
      </c>
      <c r="W174" s="1436" t="str">
        <f>IF('Historical DATA'!BD160="","",'Historical DATA'!BD160)</f>
        <v/>
      </c>
      <c r="X174" s="1436" t="str">
        <f>IF('Historical DATA'!BE160="","",'Historical DATA'!BE160)</f>
        <v/>
      </c>
      <c r="Y174" s="1435" t="str">
        <f>IF('Historical DATA'!BF160="","",'Historical DATA'!BF160)</f>
        <v/>
      </c>
      <c r="Z174" s="1435" t="str">
        <f>IF('Historical DATA'!BG160="","",'Historical DATA'!BG160)</f>
        <v/>
      </c>
      <c r="AB174" s="1434" t="str">
        <f>IF('Historical DATA'!BH160="","",'Historical DATA'!BH160)</f>
        <v/>
      </c>
      <c r="AC174" s="1436" t="str">
        <f>IF('Historical DATA'!BI160="","",'Historical DATA'!BI160)</f>
        <v/>
      </c>
      <c r="AD174" s="1436" t="str">
        <f>IF('Historical DATA'!BJ160="","",'Historical DATA'!BJ160)</f>
        <v/>
      </c>
      <c r="AE174" s="1435" t="str">
        <f>IF('Historical DATA'!BK160="","",'Historical DATA'!BK160)</f>
        <v/>
      </c>
      <c r="AF174" s="1435" t="str">
        <f>IF('Historical DATA'!BL160="","",'Historical DATA'!BL160)</f>
        <v/>
      </c>
      <c r="AG174" s="1435" t="str">
        <f>IF('Historical DATA'!BM160="","",'Historical DATA'!BM160)</f>
        <v/>
      </c>
      <c r="AH174" s="1435" t="str">
        <f>IF('Historical DATA'!BN160="","",'Historical DATA'!BN160)</f>
        <v/>
      </c>
      <c r="AI174" s="1435" t="str">
        <f>IF('Historical DATA'!BO160="","",'Historical DATA'!BO160)</f>
        <v/>
      </c>
      <c r="AK174" s="1437" t="str">
        <f>IF('Historical DATA'!BP160="","",'Historical DATA'!BP160)</f>
        <v/>
      </c>
      <c r="AL174" s="1431" t="str">
        <f>IF('Historical DATA'!BQ160="","",'Historical DATA'!BQ160)</f>
        <v/>
      </c>
      <c r="AM174" s="1433" t="str">
        <f>IF('Historical DATA'!BR160="","",'Historical DATA'!BR160)</f>
        <v/>
      </c>
      <c r="AO174" s="1448" t="str">
        <f>IF('Historical DATA'!BS160="","",'Historical DATA'!BS160)</f>
        <v/>
      </c>
      <c r="AP174" s="1438" t="str">
        <f>IF('Historical DATA'!BT160="","",'Historical DATA'!BT160)</f>
        <v/>
      </c>
      <c r="AQ174" s="1438" t="str">
        <f>IF('Historical DATA'!BU160="","",'Historical DATA'!BU160)</f>
        <v/>
      </c>
      <c r="AR174" s="1439" t="str">
        <f>IF('Historical DATA'!BV160="","",'Historical DATA'!BV160)</f>
        <v/>
      </c>
    </row>
    <row r="175" spans="2:44">
      <c r="B175" s="1653" t="str">
        <f>IF('Historical DATA'!B161="","",'Historical DATA'!B161)</f>
        <v/>
      </c>
      <c r="D175" s="1437" t="str">
        <f>IF('Historical DATA'!AO161="","",'Historical DATA'!AO161)</f>
        <v/>
      </c>
      <c r="E175" s="1431" t="str">
        <f>IF('Historical DATA'!AP161="","",'Historical DATA'!AP161)</f>
        <v/>
      </c>
      <c r="F175" s="1433" t="str">
        <f>IF('Historical DATA'!AQ161="","",'Historical DATA'!AQ161)</f>
        <v/>
      </c>
      <c r="H175" s="1447" t="str">
        <f>IF('Historical DATA'!AR161="","",'Historical DATA'!AR161)</f>
        <v/>
      </c>
      <c r="I175" s="1431" t="str">
        <f>IF('Historical DATA'!AS161="","",'Historical DATA'!AS161)</f>
        <v/>
      </c>
      <c r="J175" s="1431" t="str">
        <f>IF('Historical DATA'!AT161="","",'Historical DATA'!AT161)</f>
        <v/>
      </c>
      <c r="K175" s="1431" t="str">
        <f>IF('Historical DATA'!AU161="","",'Historical DATA'!AU161)</f>
        <v/>
      </c>
      <c r="L175" s="1450" t="str">
        <f>IF('Historical DATA'!AV161="","",'Historical DATA'!AV161)</f>
        <v/>
      </c>
      <c r="N175" s="1445" t="str">
        <f>IF('Historical DATA'!AW161="","",'Historical DATA'!AW161)</f>
        <v/>
      </c>
      <c r="O175" s="1436" t="str">
        <f>IF('Historical DATA'!AX161="","",'Historical DATA'!AX161)</f>
        <v/>
      </c>
      <c r="P175" s="1435" t="str">
        <f>IF('Historical DATA'!AY161="","",'Historical DATA'!AY161)</f>
        <v/>
      </c>
      <c r="R175" s="1434" t="str">
        <f>IF('Historical DATA'!AZ161="","",'Historical DATA'!AZ161)</f>
        <v/>
      </c>
      <c r="S175" s="1436" t="str">
        <f>IF('Historical DATA'!BA161="","",'Historical DATA'!BA161)</f>
        <v/>
      </c>
      <c r="T175" s="1435" t="str">
        <f>IF('Historical DATA'!BB161="","",'Historical DATA'!BB161)</f>
        <v/>
      </c>
      <c r="V175" s="1434" t="str">
        <f>IF('Historical DATA'!BC161="","",'Historical DATA'!BC161)</f>
        <v/>
      </c>
      <c r="W175" s="1436" t="str">
        <f>IF('Historical DATA'!BD161="","",'Historical DATA'!BD161)</f>
        <v/>
      </c>
      <c r="X175" s="1436" t="str">
        <f>IF('Historical DATA'!BE161="","",'Historical DATA'!BE161)</f>
        <v/>
      </c>
      <c r="Y175" s="1435" t="str">
        <f>IF('Historical DATA'!BF161="","",'Historical DATA'!BF161)</f>
        <v/>
      </c>
      <c r="Z175" s="1435" t="str">
        <f>IF('Historical DATA'!BG161="","",'Historical DATA'!BG161)</f>
        <v/>
      </c>
      <c r="AB175" s="1434" t="str">
        <f>IF('Historical DATA'!BH161="","",'Historical DATA'!BH161)</f>
        <v/>
      </c>
      <c r="AC175" s="1436" t="str">
        <f>IF('Historical DATA'!BI161="","",'Historical DATA'!BI161)</f>
        <v/>
      </c>
      <c r="AD175" s="1436" t="str">
        <f>IF('Historical DATA'!BJ161="","",'Historical DATA'!BJ161)</f>
        <v/>
      </c>
      <c r="AE175" s="1435" t="str">
        <f>IF('Historical DATA'!BK161="","",'Historical DATA'!BK161)</f>
        <v/>
      </c>
      <c r="AF175" s="1435" t="str">
        <f>IF('Historical DATA'!BL161="","",'Historical DATA'!BL161)</f>
        <v/>
      </c>
      <c r="AG175" s="1435" t="str">
        <f>IF('Historical DATA'!BM161="","",'Historical DATA'!BM161)</f>
        <v/>
      </c>
      <c r="AH175" s="1435" t="str">
        <f>IF('Historical DATA'!BN161="","",'Historical DATA'!BN161)</f>
        <v/>
      </c>
      <c r="AI175" s="1435" t="str">
        <f>IF('Historical DATA'!BO161="","",'Historical DATA'!BO161)</f>
        <v/>
      </c>
      <c r="AK175" s="1437" t="str">
        <f>IF('Historical DATA'!BP161="","",'Historical DATA'!BP161)</f>
        <v/>
      </c>
      <c r="AL175" s="1431" t="str">
        <f>IF('Historical DATA'!BQ161="","",'Historical DATA'!BQ161)</f>
        <v/>
      </c>
      <c r="AM175" s="1433" t="str">
        <f>IF('Historical DATA'!BR161="","",'Historical DATA'!BR161)</f>
        <v/>
      </c>
      <c r="AO175" s="1448" t="str">
        <f>IF('Historical DATA'!BS161="","",'Historical DATA'!BS161)</f>
        <v/>
      </c>
      <c r="AP175" s="1438" t="str">
        <f>IF('Historical DATA'!BT161="","",'Historical DATA'!BT161)</f>
        <v/>
      </c>
      <c r="AQ175" s="1438" t="str">
        <f>IF('Historical DATA'!BU161="","",'Historical DATA'!BU161)</f>
        <v/>
      </c>
      <c r="AR175" s="1439" t="str">
        <f>IF('Historical DATA'!BV161="","",'Historical DATA'!BV161)</f>
        <v/>
      </c>
    </row>
    <row r="176" spans="2:44">
      <c r="B176" s="1653" t="str">
        <f>IF('Historical DATA'!B162="","",'Historical DATA'!B162)</f>
        <v/>
      </c>
      <c r="D176" s="1437" t="str">
        <f>IF('Historical DATA'!AO162="","",'Historical DATA'!AO162)</f>
        <v/>
      </c>
      <c r="E176" s="1431" t="str">
        <f>IF('Historical DATA'!AP162="","",'Historical DATA'!AP162)</f>
        <v/>
      </c>
      <c r="F176" s="1433" t="str">
        <f>IF('Historical DATA'!AQ162="","",'Historical DATA'!AQ162)</f>
        <v/>
      </c>
      <c r="H176" s="1447" t="str">
        <f>IF('Historical DATA'!AR162="","",'Historical DATA'!AR162)</f>
        <v/>
      </c>
      <c r="I176" s="1431" t="str">
        <f>IF('Historical DATA'!AS162="","",'Historical DATA'!AS162)</f>
        <v/>
      </c>
      <c r="J176" s="1431" t="str">
        <f>IF('Historical DATA'!AT162="","",'Historical DATA'!AT162)</f>
        <v/>
      </c>
      <c r="K176" s="1431" t="str">
        <f>IF('Historical DATA'!AU162="","",'Historical DATA'!AU162)</f>
        <v/>
      </c>
      <c r="L176" s="1450" t="str">
        <f>IF('Historical DATA'!AV162="","",'Historical DATA'!AV162)</f>
        <v/>
      </c>
      <c r="N176" s="1445" t="str">
        <f>IF('Historical DATA'!AW162="","",'Historical DATA'!AW162)</f>
        <v/>
      </c>
      <c r="O176" s="1436" t="str">
        <f>IF('Historical DATA'!AX162="","",'Historical DATA'!AX162)</f>
        <v/>
      </c>
      <c r="P176" s="1435" t="str">
        <f>IF('Historical DATA'!AY162="","",'Historical DATA'!AY162)</f>
        <v/>
      </c>
      <c r="R176" s="1434" t="str">
        <f>IF('Historical DATA'!AZ162="","",'Historical DATA'!AZ162)</f>
        <v/>
      </c>
      <c r="S176" s="1436" t="str">
        <f>IF('Historical DATA'!BA162="","",'Historical DATA'!BA162)</f>
        <v/>
      </c>
      <c r="T176" s="1435" t="str">
        <f>IF('Historical DATA'!BB162="","",'Historical DATA'!BB162)</f>
        <v/>
      </c>
      <c r="V176" s="1434" t="str">
        <f>IF('Historical DATA'!BC162="","",'Historical DATA'!BC162)</f>
        <v/>
      </c>
      <c r="W176" s="1436" t="str">
        <f>IF('Historical DATA'!BD162="","",'Historical DATA'!BD162)</f>
        <v/>
      </c>
      <c r="X176" s="1436" t="str">
        <f>IF('Historical DATA'!BE162="","",'Historical DATA'!BE162)</f>
        <v/>
      </c>
      <c r="Y176" s="1435" t="str">
        <f>IF('Historical DATA'!BF162="","",'Historical DATA'!BF162)</f>
        <v/>
      </c>
      <c r="Z176" s="1435" t="str">
        <f>IF('Historical DATA'!BG162="","",'Historical DATA'!BG162)</f>
        <v/>
      </c>
      <c r="AB176" s="1434" t="str">
        <f>IF('Historical DATA'!BH162="","",'Historical DATA'!BH162)</f>
        <v/>
      </c>
      <c r="AC176" s="1436" t="str">
        <f>IF('Historical DATA'!BI162="","",'Historical DATA'!BI162)</f>
        <v/>
      </c>
      <c r="AD176" s="1436" t="str">
        <f>IF('Historical DATA'!BJ162="","",'Historical DATA'!BJ162)</f>
        <v/>
      </c>
      <c r="AE176" s="1435" t="str">
        <f>IF('Historical DATA'!BK162="","",'Historical DATA'!BK162)</f>
        <v/>
      </c>
      <c r="AF176" s="1435" t="str">
        <f>IF('Historical DATA'!BL162="","",'Historical DATA'!BL162)</f>
        <v/>
      </c>
      <c r="AG176" s="1435" t="str">
        <f>IF('Historical DATA'!BM162="","",'Historical DATA'!BM162)</f>
        <v/>
      </c>
      <c r="AH176" s="1435" t="str">
        <f>IF('Historical DATA'!BN162="","",'Historical DATA'!BN162)</f>
        <v/>
      </c>
      <c r="AI176" s="1435" t="str">
        <f>IF('Historical DATA'!BO162="","",'Historical DATA'!BO162)</f>
        <v/>
      </c>
      <c r="AK176" s="1437" t="str">
        <f>IF('Historical DATA'!BP162="","",'Historical DATA'!BP162)</f>
        <v/>
      </c>
      <c r="AL176" s="1431" t="str">
        <f>IF('Historical DATA'!BQ162="","",'Historical DATA'!BQ162)</f>
        <v/>
      </c>
      <c r="AM176" s="1433" t="str">
        <f>IF('Historical DATA'!BR162="","",'Historical DATA'!BR162)</f>
        <v/>
      </c>
      <c r="AO176" s="1448" t="str">
        <f>IF('Historical DATA'!BS162="","",'Historical DATA'!BS162)</f>
        <v/>
      </c>
      <c r="AP176" s="1438" t="str">
        <f>IF('Historical DATA'!BT162="","",'Historical DATA'!BT162)</f>
        <v/>
      </c>
      <c r="AQ176" s="1438" t="str">
        <f>IF('Historical DATA'!BU162="","",'Historical DATA'!BU162)</f>
        <v/>
      </c>
      <c r="AR176" s="1439" t="str">
        <f>IF('Historical DATA'!BV162="","",'Historical DATA'!BV162)</f>
        <v/>
      </c>
    </row>
    <row r="177" spans="2:44">
      <c r="B177" s="1653" t="str">
        <f>IF('Historical DATA'!B163="","",'Historical DATA'!B163)</f>
        <v/>
      </c>
      <c r="D177" s="1437" t="str">
        <f>IF('Historical DATA'!AO163="","",'Historical DATA'!AO163)</f>
        <v/>
      </c>
      <c r="E177" s="1431" t="str">
        <f>IF('Historical DATA'!AP163="","",'Historical DATA'!AP163)</f>
        <v/>
      </c>
      <c r="F177" s="1433" t="str">
        <f>IF('Historical DATA'!AQ163="","",'Historical DATA'!AQ163)</f>
        <v/>
      </c>
      <c r="H177" s="1447" t="str">
        <f>IF('Historical DATA'!AR163="","",'Historical DATA'!AR163)</f>
        <v/>
      </c>
      <c r="I177" s="1431" t="str">
        <f>IF('Historical DATA'!AS163="","",'Historical DATA'!AS163)</f>
        <v/>
      </c>
      <c r="J177" s="1431" t="str">
        <f>IF('Historical DATA'!AT163="","",'Historical DATA'!AT163)</f>
        <v/>
      </c>
      <c r="K177" s="1431" t="str">
        <f>IF('Historical DATA'!AU163="","",'Historical DATA'!AU163)</f>
        <v/>
      </c>
      <c r="L177" s="1450" t="str">
        <f>IF('Historical DATA'!AV163="","",'Historical DATA'!AV163)</f>
        <v/>
      </c>
      <c r="N177" s="1445" t="str">
        <f>IF('Historical DATA'!AW163="","",'Historical DATA'!AW163)</f>
        <v/>
      </c>
      <c r="O177" s="1436" t="str">
        <f>IF('Historical DATA'!AX163="","",'Historical DATA'!AX163)</f>
        <v/>
      </c>
      <c r="P177" s="1435" t="str">
        <f>IF('Historical DATA'!AY163="","",'Historical DATA'!AY163)</f>
        <v/>
      </c>
      <c r="R177" s="1434" t="str">
        <f>IF('Historical DATA'!AZ163="","",'Historical DATA'!AZ163)</f>
        <v/>
      </c>
      <c r="S177" s="1436" t="str">
        <f>IF('Historical DATA'!BA163="","",'Historical DATA'!BA163)</f>
        <v/>
      </c>
      <c r="T177" s="1435" t="str">
        <f>IF('Historical DATA'!BB163="","",'Historical DATA'!BB163)</f>
        <v/>
      </c>
      <c r="V177" s="1434" t="str">
        <f>IF('Historical DATA'!BC163="","",'Historical DATA'!BC163)</f>
        <v/>
      </c>
      <c r="W177" s="1436" t="str">
        <f>IF('Historical DATA'!BD163="","",'Historical DATA'!BD163)</f>
        <v/>
      </c>
      <c r="X177" s="1436" t="str">
        <f>IF('Historical DATA'!BE163="","",'Historical DATA'!BE163)</f>
        <v/>
      </c>
      <c r="Y177" s="1435" t="str">
        <f>IF('Historical DATA'!BF163="","",'Historical DATA'!BF163)</f>
        <v/>
      </c>
      <c r="Z177" s="1435" t="str">
        <f>IF('Historical DATA'!BG163="","",'Historical DATA'!BG163)</f>
        <v/>
      </c>
      <c r="AB177" s="1434" t="str">
        <f>IF('Historical DATA'!BH163="","",'Historical DATA'!BH163)</f>
        <v/>
      </c>
      <c r="AC177" s="1436" t="str">
        <f>IF('Historical DATA'!BI163="","",'Historical DATA'!BI163)</f>
        <v/>
      </c>
      <c r="AD177" s="1436" t="str">
        <f>IF('Historical DATA'!BJ163="","",'Historical DATA'!BJ163)</f>
        <v/>
      </c>
      <c r="AE177" s="1435" t="str">
        <f>IF('Historical DATA'!BK163="","",'Historical DATA'!BK163)</f>
        <v/>
      </c>
      <c r="AF177" s="1435" t="str">
        <f>IF('Historical DATA'!BL163="","",'Historical DATA'!BL163)</f>
        <v/>
      </c>
      <c r="AG177" s="1435" t="str">
        <f>IF('Historical DATA'!BM163="","",'Historical DATA'!BM163)</f>
        <v/>
      </c>
      <c r="AH177" s="1435" t="str">
        <f>IF('Historical DATA'!BN163="","",'Historical DATA'!BN163)</f>
        <v/>
      </c>
      <c r="AI177" s="1435" t="str">
        <f>IF('Historical DATA'!BO163="","",'Historical DATA'!BO163)</f>
        <v/>
      </c>
      <c r="AK177" s="1437" t="str">
        <f>IF('Historical DATA'!BP163="","",'Historical DATA'!BP163)</f>
        <v/>
      </c>
      <c r="AL177" s="1431" t="str">
        <f>IF('Historical DATA'!BQ163="","",'Historical DATA'!BQ163)</f>
        <v/>
      </c>
      <c r="AM177" s="1433" t="str">
        <f>IF('Historical DATA'!BR163="","",'Historical DATA'!BR163)</f>
        <v/>
      </c>
      <c r="AO177" s="1448" t="str">
        <f>IF('Historical DATA'!BS163="","",'Historical DATA'!BS163)</f>
        <v/>
      </c>
      <c r="AP177" s="1438" t="str">
        <f>IF('Historical DATA'!BT163="","",'Historical DATA'!BT163)</f>
        <v/>
      </c>
      <c r="AQ177" s="1438" t="str">
        <f>IF('Historical DATA'!BU163="","",'Historical DATA'!BU163)</f>
        <v/>
      </c>
      <c r="AR177" s="1439" t="str">
        <f>IF('Historical DATA'!BV163="","",'Historical DATA'!BV163)</f>
        <v/>
      </c>
    </row>
    <row r="178" spans="2:44">
      <c r="B178" s="1653" t="str">
        <f>IF('Historical DATA'!B164="","",'Historical DATA'!B164)</f>
        <v/>
      </c>
      <c r="D178" s="1437" t="str">
        <f>IF('Historical DATA'!AO164="","",'Historical DATA'!AO164)</f>
        <v/>
      </c>
      <c r="E178" s="1431" t="str">
        <f>IF('Historical DATA'!AP164="","",'Historical DATA'!AP164)</f>
        <v/>
      </c>
      <c r="F178" s="1433" t="str">
        <f>IF('Historical DATA'!AQ164="","",'Historical DATA'!AQ164)</f>
        <v/>
      </c>
      <c r="H178" s="1447" t="str">
        <f>IF('Historical DATA'!AR164="","",'Historical DATA'!AR164)</f>
        <v/>
      </c>
      <c r="I178" s="1431" t="str">
        <f>IF('Historical DATA'!AS164="","",'Historical DATA'!AS164)</f>
        <v/>
      </c>
      <c r="J178" s="1431" t="str">
        <f>IF('Historical DATA'!AT164="","",'Historical DATA'!AT164)</f>
        <v/>
      </c>
      <c r="K178" s="1431" t="str">
        <f>IF('Historical DATA'!AU164="","",'Historical DATA'!AU164)</f>
        <v/>
      </c>
      <c r="L178" s="1450" t="str">
        <f>IF('Historical DATA'!AV164="","",'Historical DATA'!AV164)</f>
        <v/>
      </c>
      <c r="N178" s="1445" t="str">
        <f>IF('Historical DATA'!AW164="","",'Historical DATA'!AW164)</f>
        <v/>
      </c>
      <c r="O178" s="1436" t="str">
        <f>IF('Historical DATA'!AX164="","",'Historical DATA'!AX164)</f>
        <v/>
      </c>
      <c r="P178" s="1435" t="str">
        <f>IF('Historical DATA'!AY164="","",'Historical DATA'!AY164)</f>
        <v/>
      </c>
      <c r="R178" s="1434" t="str">
        <f>IF('Historical DATA'!AZ164="","",'Historical DATA'!AZ164)</f>
        <v/>
      </c>
      <c r="S178" s="1436" t="str">
        <f>IF('Historical DATA'!BA164="","",'Historical DATA'!BA164)</f>
        <v/>
      </c>
      <c r="T178" s="1435" t="str">
        <f>IF('Historical DATA'!BB164="","",'Historical DATA'!BB164)</f>
        <v/>
      </c>
      <c r="V178" s="1434" t="str">
        <f>IF('Historical DATA'!BC164="","",'Historical DATA'!BC164)</f>
        <v/>
      </c>
      <c r="W178" s="1436" t="str">
        <f>IF('Historical DATA'!BD164="","",'Historical DATA'!BD164)</f>
        <v/>
      </c>
      <c r="X178" s="1436" t="str">
        <f>IF('Historical DATA'!BE164="","",'Historical DATA'!BE164)</f>
        <v/>
      </c>
      <c r="Y178" s="1435" t="str">
        <f>IF('Historical DATA'!BF164="","",'Historical DATA'!BF164)</f>
        <v/>
      </c>
      <c r="Z178" s="1435" t="str">
        <f>IF('Historical DATA'!BG164="","",'Historical DATA'!BG164)</f>
        <v/>
      </c>
      <c r="AB178" s="1434" t="str">
        <f>IF('Historical DATA'!BH164="","",'Historical DATA'!BH164)</f>
        <v/>
      </c>
      <c r="AC178" s="1436" t="str">
        <f>IF('Historical DATA'!BI164="","",'Historical DATA'!BI164)</f>
        <v/>
      </c>
      <c r="AD178" s="1436" t="str">
        <f>IF('Historical DATA'!BJ164="","",'Historical DATA'!BJ164)</f>
        <v/>
      </c>
      <c r="AE178" s="1435" t="str">
        <f>IF('Historical DATA'!BK164="","",'Historical DATA'!BK164)</f>
        <v/>
      </c>
      <c r="AF178" s="1435" t="str">
        <f>IF('Historical DATA'!BL164="","",'Historical DATA'!BL164)</f>
        <v/>
      </c>
      <c r="AG178" s="1435" t="str">
        <f>IF('Historical DATA'!BM164="","",'Historical DATA'!BM164)</f>
        <v/>
      </c>
      <c r="AH178" s="1435" t="str">
        <f>IF('Historical DATA'!BN164="","",'Historical DATA'!BN164)</f>
        <v/>
      </c>
      <c r="AI178" s="1435" t="str">
        <f>IF('Historical DATA'!BO164="","",'Historical DATA'!BO164)</f>
        <v/>
      </c>
      <c r="AK178" s="1437" t="str">
        <f>IF('Historical DATA'!BP164="","",'Historical DATA'!BP164)</f>
        <v/>
      </c>
      <c r="AL178" s="1431" t="str">
        <f>IF('Historical DATA'!BQ164="","",'Historical DATA'!BQ164)</f>
        <v/>
      </c>
      <c r="AM178" s="1433" t="str">
        <f>IF('Historical DATA'!BR164="","",'Historical DATA'!BR164)</f>
        <v/>
      </c>
      <c r="AO178" s="1448" t="str">
        <f>IF('Historical DATA'!BS164="","",'Historical DATA'!BS164)</f>
        <v/>
      </c>
      <c r="AP178" s="1438" t="str">
        <f>IF('Historical DATA'!BT164="","",'Historical DATA'!BT164)</f>
        <v/>
      </c>
      <c r="AQ178" s="1438" t="str">
        <f>IF('Historical DATA'!BU164="","",'Historical DATA'!BU164)</f>
        <v/>
      </c>
      <c r="AR178" s="1439" t="str">
        <f>IF('Historical DATA'!BV164="","",'Historical DATA'!BV164)</f>
        <v/>
      </c>
    </row>
    <row r="179" spans="2:44">
      <c r="B179" s="1653" t="str">
        <f>IF('Historical DATA'!B165="","",'Historical DATA'!B165)</f>
        <v/>
      </c>
      <c r="D179" s="1437" t="str">
        <f>IF('Historical DATA'!AO165="","",'Historical DATA'!AO165)</f>
        <v/>
      </c>
      <c r="E179" s="1431" t="str">
        <f>IF('Historical DATA'!AP165="","",'Historical DATA'!AP165)</f>
        <v/>
      </c>
      <c r="F179" s="1433" t="str">
        <f>IF('Historical DATA'!AQ165="","",'Historical DATA'!AQ165)</f>
        <v/>
      </c>
      <c r="H179" s="1447" t="str">
        <f>IF('Historical DATA'!AR165="","",'Historical DATA'!AR165)</f>
        <v/>
      </c>
      <c r="I179" s="1431" t="str">
        <f>IF('Historical DATA'!AS165="","",'Historical DATA'!AS165)</f>
        <v/>
      </c>
      <c r="J179" s="1431" t="str">
        <f>IF('Historical DATA'!AT165="","",'Historical DATA'!AT165)</f>
        <v/>
      </c>
      <c r="K179" s="1431" t="str">
        <f>IF('Historical DATA'!AU165="","",'Historical DATA'!AU165)</f>
        <v/>
      </c>
      <c r="L179" s="1450" t="str">
        <f>IF('Historical DATA'!AV165="","",'Historical DATA'!AV165)</f>
        <v/>
      </c>
      <c r="N179" s="1445" t="str">
        <f>IF('Historical DATA'!AW165="","",'Historical DATA'!AW165)</f>
        <v/>
      </c>
      <c r="O179" s="1436" t="str">
        <f>IF('Historical DATA'!AX165="","",'Historical DATA'!AX165)</f>
        <v/>
      </c>
      <c r="P179" s="1435" t="str">
        <f>IF('Historical DATA'!AY165="","",'Historical DATA'!AY165)</f>
        <v/>
      </c>
      <c r="R179" s="1434" t="str">
        <f>IF('Historical DATA'!AZ165="","",'Historical DATA'!AZ165)</f>
        <v/>
      </c>
      <c r="S179" s="1436" t="str">
        <f>IF('Historical DATA'!BA165="","",'Historical DATA'!BA165)</f>
        <v/>
      </c>
      <c r="T179" s="1435" t="str">
        <f>IF('Historical DATA'!BB165="","",'Historical DATA'!BB165)</f>
        <v/>
      </c>
      <c r="V179" s="1434" t="str">
        <f>IF('Historical DATA'!BC165="","",'Historical DATA'!BC165)</f>
        <v/>
      </c>
      <c r="W179" s="1436" t="str">
        <f>IF('Historical DATA'!BD165="","",'Historical DATA'!BD165)</f>
        <v/>
      </c>
      <c r="X179" s="1436" t="str">
        <f>IF('Historical DATA'!BE165="","",'Historical DATA'!BE165)</f>
        <v/>
      </c>
      <c r="Y179" s="1435" t="str">
        <f>IF('Historical DATA'!BF165="","",'Historical DATA'!BF165)</f>
        <v/>
      </c>
      <c r="Z179" s="1435" t="str">
        <f>IF('Historical DATA'!BG165="","",'Historical DATA'!BG165)</f>
        <v/>
      </c>
      <c r="AB179" s="1434" t="str">
        <f>IF('Historical DATA'!BH165="","",'Historical DATA'!BH165)</f>
        <v/>
      </c>
      <c r="AC179" s="1436" t="str">
        <f>IF('Historical DATA'!BI165="","",'Historical DATA'!BI165)</f>
        <v/>
      </c>
      <c r="AD179" s="1436" t="str">
        <f>IF('Historical DATA'!BJ165="","",'Historical DATA'!BJ165)</f>
        <v/>
      </c>
      <c r="AE179" s="1435" t="str">
        <f>IF('Historical DATA'!BK165="","",'Historical DATA'!BK165)</f>
        <v/>
      </c>
      <c r="AF179" s="1435" t="str">
        <f>IF('Historical DATA'!BL165="","",'Historical DATA'!BL165)</f>
        <v/>
      </c>
      <c r="AG179" s="1435" t="str">
        <f>IF('Historical DATA'!BM165="","",'Historical DATA'!BM165)</f>
        <v/>
      </c>
      <c r="AH179" s="1435" t="str">
        <f>IF('Historical DATA'!BN165="","",'Historical DATA'!BN165)</f>
        <v/>
      </c>
      <c r="AI179" s="1435" t="str">
        <f>IF('Historical DATA'!BO165="","",'Historical DATA'!BO165)</f>
        <v/>
      </c>
      <c r="AK179" s="1437" t="str">
        <f>IF('Historical DATA'!BP165="","",'Historical DATA'!BP165)</f>
        <v/>
      </c>
      <c r="AL179" s="1431" t="str">
        <f>IF('Historical DATA'!BQ165="","",'Historical DATA'!BQ165)</f>
        <v/>
      </c>
      <c r="AM179" s="1433" t="str">
        <f>IF('Historical DATA'!BR165="","",'Historical DATA'!BR165)</f>
        <v/>
      </c>
      <c r="AO179" s="1448" t="str">
        <f>IF('Historical DATA'!BS165="","",'Historical DATA'!BS165)</f>
        <v/>
      </c>
      <c r="AP179" s="1438" t="str">
        <f>IF('Historical DATA'!BT165="","",'Historical DATA'!BT165)</f>
        <v/>
      </c>
      <c r="AQ179" s="1438" t="str">
        <f>IF('Historical DATA'!BU165="","",'Historical DATA'!BU165)</f>
        <v/>
      </c>
      <c r="AR179" s="1439" t="str">
        <f>IF('Historical DATA'!BV165="","",'Historical DATA'!BV165)</f>
        <v/>
      </c>
    </row>
    <row r="180" spans="2:44">
      <c r="B180" s="1653" t="str">
        <f>IF('Historical DATA'!B166="","",'Historical DATA'!B166)</f>
        <v/>
      </c>
      <c r="D180" s="1437" t="str">
        <f>IF('Historical DATA'!AO166="","",'Historical DATA'!AO166)</f>
        <v/>
      </c>
      <c r="E180" s="1431" t="str">
        <f>IF('Historical DATA'!AP166="","",'Historical DATA'!AP166)</f>
        <v/>
      </c>
      <c r="F180" s="1433" t="str">
        <f>IF('Historical DATA'!AQ166="","",'Historical DATA'!AQ166)</f>
        <v/>
      </c>
      <c r="H180" s="1447" t="str">
        <f>IF('Historical DATA'!AR166="","",'Historical DATA'!AR166)</f>
        <v/>
      </c>
      <c r="I180" s="1431" t="str">
        <f>IF('Historical DATA'!AS166="","",'Historical DATA'!AS166)</f>
        <v/>
      </c>
      <c r="J180" s="1431" t="str">
        <f>IF('Historical DATA'!AT166="","",'Historical DATA'!AT166)</f>
        <v/>
      </c>
      <c r="K180" s="1431" t="str">
        <f>IF('Historical DATA'!AU166="","",'Historical DATA'!AU166)</f>
        <v/>
      </c>
      <c r="L180" s="1450" t="str">
        <f>IF('Historical DATA'!AV166="","",'Historical DATA'!AV166)</f>
        <v/>
      </c>
      <c r="N180" s="1445" t="str">
        <f>IF('Historical DATA'!AW166="","",'Historical DATA'!AW166)</f>
        <v/>
      </c>
      <c r="O180" s="1436" t="str">
        <f>IF('Historical DATA'!AX166="","",'Historical DATA'!AX166)</f>
        <v/>
      </c>
      <c r="P180" s="1435" t="str">
        <f>IF('Historical DATA'!AY166="","",'Historical DATA'!AY166)</f>
        <v/>
      </c>
      <c r="R180" s="1434" t="str">
        <f>IF('Historical DATA'!AZ166="","",'Historical DATA'!AZ166)</f>
        <v/>
      </c>
      <c r="S180" s="1436" t="str">
        <f>IF('Historical DATA'!BA166="","",'Historical DATA'!BA166)</f>
        <v/>
      </c>
      <c r="T180" s="1435" t="str">
        <f>IF('Historical DATA'!BB166="","",'Historical DATA'!BB166)</f>
        <v/>
      </c>
      <c r="V180" s="1434" t="str">
        <f>IF('Historical DATA'!BC166="","",'Historical DATA'!BC166)</f>
        <v/>
      </c>
      <c r="W180" s="1436" t="str">
        <f>IF('Historical DATA'!BD166="","",'Historical DATA'!BD166)</f>
        <v/>
      </c>
      <c r="X180" s="1436" t="str">
        <f>IF('Historical DATA'!BE166="","",'Historical DATA'!BE166)</f>
        <v/>
      </c>
      <c r="Y180" s="1435" t="str">
        <f>IF('Historical DATA'!BF166="","",'Historical DATA'!BF166)</f>
        <v/>
      </c>
      <c r="Z180" s="1435" t="str">
        <f>IF('Historical DATA'!BG166="","",'Historical DATA'!BG166)</f>
        <v/>
      </c>
      <c r="AB180" s="1434" t="str">
        <f>IF('Historical DATA'!BH166="","",'Historical DATA'!BH166)</f>
        <v/>
      </c>
      <c r="AC180" s="1436" t="str">
        <f>IF('Historical DATA'!BI166="","",'Historical DATA'!BI166)</f>
        <v/>
      </c>
      <c r="AD180" s="1436" t="str">
        <f>IF('Historical DATA'!BJ166="","",'Historical DATA'!BJ166)</f>
        <v/>
      </c>
      <c r="AE180" s="1435" t="str">
        <f>IF('Historical DATA'!BK166="","",'Historical DATA'!BK166)</f>
        <v/>
      </c>
      <c r="AF180" s="1435" t="str">
        <f>IF('Historical DATA'!BL166="","",'Historical DATA'!BL166)</f>
        <v/>
      </c>
      <c r="AG180" s="1435" t="str">
        <f>IF('Historical DATA'!BM166="","",'Historical DATA'!BM166)</f>
        <v/>
      </c>
      <c r="AH180" s="1435" t="str">
        <f>IF('Historical DATA'!BN166="","",'Historical DATA'!BN166)</f>
        <v/>
      </c>
      <c r="AI180" s="1435" t="str">
        <f>IF('Historical DATA'!BO166="","",'Historical DATA'!BO166)</f>
        <v/>
      </c>
      <c r="AK180" s="1437" t="str">
        <f>IF('Historical DATA'!BP166="","",'Historical DATA'!BP166)</f>
        <v/>
      </c>
      <c r="AL180" s="1431" t="str">
        <f>IF('Historical DATA'!BQ166="","",'Historical DATA'!BQ166)</f>
        <v/>
      </c>
      <c r="AM180" s="1433" t="str">
        <f>IF('Historical DATA'!BR166="","",'Historical DATA'!BR166)</f>
        <v/>
      </c>
      <c r="AO180" s="1448" t="str">
        <f>IF('Historical DATA'!BS166="","",'Historical DATA'!BS166)</f>
        <v/>
      </c>
      <c r="AP180" s="1438" t="str">
        <f>IF('Historical DATA'!BT166="","",'Historical DATA'!BT166)</f>
        <v/>
      </c>
      <c r="AQ180" s="1438" t="str">
        <f>IF('Historical DATA'!BU166="","",'Historical DATA'!BU166)</f>
        <v/>
      </c>
      <c r="AR180" s="1439" t="str">
        <f>IF('Historical DATA'!BV166="","",'Historical DATA'!BV166)</f>
        <v/>
      </c>
    </row>
    <row r="181" spans="2:44">
      <c r="B181" s="1653" t="str">
        <f>IF('Historical DATA'!B167="","",'Historical DATA'!B167)</f>
        <v/>
      </c>
      <c r="D181" s="1437" t="str">
        <f>IF('Historical DATA'!AO167="","",'Historical DATA'!AO167)</f>
        <v/>
      </c>
      <c r="E181" s="1431" t="str">
        <f>IF('Historical DATA'!AP167="","",'Historical DATA'!AP167)</f>
        <v/>
      </c>
      <c r="F181" s="1433" t="str">
        <f>IF('Historical DATA'!AQ167="","",'Historical DATA'!AQ167)</f>
        <v/>
      </c>
      <c r="H181" s="1447" t="str">
        <f>IF('Historical DATA'!AR167="","",'Historical DATA'!AR167)</f>
        <v/>
      </c>
      <c r="I181" s="1431" t="str">
        <f>IF('Historical DATA'!AS167="","",'Historical DATA'!AS167)</f>
        <v/>
      </c>
      <c r="J181" s="1431" t="str">
        <f>IF('Historical DATA'!AT167="","",'Historical DATA'!AT167)</f>
        <v/>
      </c>
      <c r="K181" s="1431" t="str">
        <f>IF('Historical DATA'!AU167="","",'Historical DATA'!AU167)</f>
        <v/>
      </c>
      <c r="L181" s="1450" t="str">
        <f>IF('Historical DATA'!AV167="","",'Historical DATA'!AV167)</f>
        <v/>
      </c>
      <c r="N181" s="1445" t="str">
        <f>IF('Historical DATA'!AW167="","",'Historical DATA'!AW167)</f>
        <v/>
      </c>
      <c r="O181" s="1436" t="str">
        <f>IF('Historical DATA'!AX167="","",'Historical DATA'!AX167)</f>
        <v/>
      </c>
      <c r="P181" s="1435" t="str">
        <f>IF('Historical DATA'!AY167="","",'Historical DATA'!AY167)</f>
        <v/>
      </c>
      <c r="R181" s="1434" t="str">
        <f>IF('Historical DATA'!AZ167="","",'Historical DATA'!AZ167)</f>
        <v/>
      </c>
      <c r="S181" s="1436" t="str">
        <f>IF('Historical DATA'!BA167="","",'Historical DATA'!BA167)</f>
        <v/>
      </c>
      <c r="T181" s="1435" t="str">
        <f>IF('Historical DATA'!BB167="","",'Historical DATA'!BB167)</f>
        <v/>
      </c>
      <c r="V181" s="1434" t="str">
        <f>IF('Historical DATA'!BC167="","",'Historical DATA'!BC167)</f>
        <v/>
      </c>
      <c r="W181" s="1436" t="str">
        <f>IF('Historical DATA'!BD167="","",'Historical DATA'!BD167)</f>
        <v/>
      </c>
      <c r="X181" s="1436" t="str">
        <f>IF('Historical DATA'!BE167="","",'Historical DATA'!BE167)</f>
        <v/>
      </c>
      <c r="Y181" s="1435" t="str">
        <f>IF('Historical DATA'!BF167="","",'Historical DATA'!BF167)</f>
        <v/>
      </c>
      <c r="Z181" s="1435" t="str">
        <f>IF('Historical DATA'!BG167="","",'Historical DATA'!BG167)</f>
        <v/>
      </c>
      <c r="AB181" s="1434" t="str">
        <f>IF('Historical DATA'!BH167="","",'Historical DATA'!BH167)</f>
        <v/>
      </c>
      <c r="AC181" s="1436" t="str">
        <f>IF('Historical DATA'!BI167="","",'Historical DATA'!BI167)</f>
        <v/>
      </c>
      <c r="AD181" s="1436" t="str">
        <f>IF('Historical DATA'!BJ167="","",'Historical DATA'!BJ167)</f>
        <v/>
      </c>
      <c r="AE181" s="1435" t="str">
        <f>IF('Historical DATA'!BK167="","",'Historical DATA'!BK167)</f>
        <v/>
      </c>
      <c r="AF181" s="1435" t="str">
        <f>IF('Historical DATA'!BL167="","",'Historical DATA'!BL167)</f>
        <v/>
      </c>
      <c r="AG181" s="1435" t="str">
        <f>IF('Historical DATA'!BM167="","",'Historical DATA'!BM167)</f>
        <v/>
      </c>
      <c r="AH181" s="1435" t="str">
        <f>IF('Historical DATA'!BN167="","",'Historical DATA'!BN167)</f>
        <v/>
      </c>
      <c r="AI181" s="1435" t="str">
        <f>IF('Historical DATA'!BO167="","",'Historical DATA'!BO167)</f>
        <v/>
      </c>
      <c r="AK181" s="1437" t="str">
        <f>IF('Historical DATA'!BP167="","",'Historical DATA'!BP167)</f>
        <v/>
      </c>
      <c r="AL181" s="1431" t="str">
        <f>IF('Historical DATA'!BQ167="","",'Historical DATA'!BQ167)</f>
        <v/>
      </c>
      <c r="AM181" s="1433" t="str">
        <f>IF('Historical DATA'!BR167="","",'Historical DATA'!BR167)</f>
        <v/>
      </c>
      <c r="AO181" s="1448" t="str">
        <f>IF('Historical DATA'!BS167="","",'Historical DATA'!BS167)</f>
        <v/>
      </c>
      <c r="AP181" s="1438" t="str">
        <f>IF('Historical DATA'!BT167="","",'Historical DATA'!BT167)</f>
        <v/>
      </c>
      <c r="AQ181" s="1438" t="str">
        <f>IF('Historical DATA'!BU167="","",'Historical DATA'!BU167)</f>
        <v/>
      </c>
      <c r="AR181" s="1439" t="str">
        <f>IF('Historical DATA'!BV167="","",'Historical DATA'!BV167)</f>
        <v/>
      </c>
    </row>
    <row r="182" spans="2:44">
      <c r="B182" s="1653" t="str">
        <f>IF('Historical DATA'!B168="","",'Historical DATA'!B168)</f>
        <v/>
      </c>
      <c r="D182" s="1437" t="str">
        <f>IF('Historical DATA'!AO168="","",'Historical DATA'!AO168)</f>
        <v/>
      </c>
      <c r="E182" s="1431" t="str">
        <f>IF('Historical DATA'!AP168="","",'Historical DATA'!AP168)</f>
        <v/>
      </c>
      <c r="F182" s="1433" t="str">
        <f>IF('Historical DATA'!AQ168="","",'Historical DATA'!AQ168)</f>
        <v/>
      </c>
      <c r="H182" s="1447" t="str">
        <f>IF('Historical DATA'!AR168="","",'Historical DATA'!AR168)</f>
        <v/>
      </c>
      <c r="I182" s="1431" t="str">
        <f>IF('Historical DATA'!AS168="","",'Historical DATA'!AS168)</f>
        <v/>
      </c>
      <c r="J182" s="1431" t="str">
        <f>IF('Historical DATA'!AT168="","",'Historical DATA'!AT168)</f>
        <v/>
      </c>
      <c r="K182" s="1431" t="str">
        <f>IF('Historical DATA'!AU168="","",'Historical DATA'!AU168)</f>
        <v/>
      </c>
      <c r="L182" s="1450" t="str">
        <f>IF('Historical DATA'!AV168="","",'Historical DATA'!AV168)</f>
        <v/>
      </c>
      <c r="N182" s="1445" t="str">
        <f>IF('Historical DATA'!AW168="","",'Historical DATA'!AW168)</f>
        <v/>
      </c>
      <c r="O182" s="1436" t="str">
        <f>IF('Historical DATA'!AX168="","",'Historical DATA'!AX168)</f>
        <v/>
      </c>
      <c r="P182" s="1435" t="str">
        <f>IF('Historical DATA'!AY168="","",'Historical DATA'!AY168)</f>
        <v/>
      </c>
      <c r="R182" s="1434" t="str">
        <f>IF('Historical DATA'!AZ168="","",'Historical DATA'!AZ168)</f>
        <v/>
      </c>
      <c r="S182" s="1436" t="str">
        <f>IF('Historical DATA'!BA168="","",'Historical DATA'!BA168)</f>
        <v/>
      </c>
      <c r="T182" s="1435" t="str">
        <f>IF('Historical DATA'!BB168="","",'Historical DATA'!BB168)</f>
        <v/>
      </c>
      <c r="V182" s="1434" t="str">
        <f>IF('Historical DATA'!BC168="","",'Historical DATA'!BC168)</f>
        <v/>
      </c>
      <c r="W182" s="1436" t="str">
        <f>IF('Historical DATA'!BD168="","",'Historical DATA'!BD168)</f>
        <v/>
      </c>
      <c r="X182" s="1436" t="str">
        <f>IF('Historical DATA'!BE168="","",'Historical DATA'!BE168)</f>
        <v/>
      </c>
      <c r="Y182" s="1435" t="str">
        <f>IF('Historical DATA'!BF168="","",'Historical DATA'!BF168)</f>
        <v/>
      </c>
      <c r="Z182" s="1435" t="str">
        <f>IF('Historical DATA'!BG168="","",'Historical DATA'!BG168)</f>
        <v/>
      </c>
      <c r="AB182" s="1434" t="str">
        <f>IF('Historical DATA'!BH168="","",'Historical DATA'!BH168)</f>
        <v/>
      </c>
      <c r="AC182" s="1436" t="str">
        <f>IF('Historical DATA'!BI168="","",'Historical DATA'!BI168)</f>
        <v/>
      </c>
      <c r="AD182" s="1436" t="str">
        <f>IF('Historical DATA'!BJ168="","",'Historical DATA'!BJ168)</f>
        <v/>
      </c>
      <c r="AE182" s="1435" t="str">
        <f>IF('Historical DATA'!BK168="","",'Historical DATA'!BK168)</f>
        <v/>
      </c>
      <c r="AF182" s="1435" t="str">
        <f>IF('Historical DATA'!BL168="","",'Historical DATA'!BL168)</f>
        <v/>
      </c>
      <c r="AG182" s="1435" t="str">
        <f>IF('Historical DATA'!BM168="","",'Historical DATA'!BM168)</f>
        <v/>
      </c>
      <c r="AH182" s="1435" t="str">
        <f>IF('Historical DATA'!BN168="","",'Historical DATA'!BN168)</f>
        <v/>
      </c>
      <c r="AI182" s="1435" t="str">
        <f>IF('Historical DATA'!BO168="","",'Historical DATA'!BO168)</f>
        <v/>
      </c>
      <c r="AK182" s="1437" t="str">
        <f>IF('Historical DATA'!BP168="","",'Historical DATA'!BP168)</f>
        <v/>
      </c>
      <c r="AL182" s="1431" t="str">
        <f>IF('Historical DATA'!BQ168="","",'Historical DATA'!BQ168)</f>
        <v/>
      </c>
      <c r="AM182" s="1433" t="str">
        <f>IF('Historical DATA'!BR168="","",'Historical DATA'!BR168)</f>
        <v/>
      </c>
      <c r="AO182" s="1448" t="str">
        <f>IF('Historical DATA'!BS168="","",'Historical DATA'!BS168)</f>
        <v/>
      </c>
      <c r="AP182" s="1438" t="str">
        <f>IF('Historical DATA'!BT168="","",'Historical DATA'!BT168)</f>
        <v/>
      </c>
      <c r="AQ182" s="1438" t="str">
        <f>IF('Historical DATA'!BU168="","",'Historical DATA'!BU168)</f>
        <v/>
      </c>
      <c r="AR182" s="1439" t="str">
        <f>IF('Historical DATA'!BV168="","",'Historical DATA'!BV168)</f>
        <v/>
      </c>
    </row>
    <row r="183" spans="2:44">
      <c r="B183" s="1653" t="str">
        <f>IF('Historical DATA'!B169="","",'Historical DATA'!B169)</f>
        <v/>
      </c>
      <c r="D183" s="1437" t="str">
        <f>IF('Historical DATA'!AO169="","",'Historical DATA'!AO169)</f>
        <v/>
      </c>
      <c r="E183" s="1431" t="str">
        <f>IF('Historical DATA'!AP169="","",'Historical DATA'!AP169)</f>
        <v/>
      </c>
      <c r="F183" s="1433" t="str">
        <f>IF('Historical DATA'!AQ169="","",'Historical DATA'!AQ169)</f>
        <v/>
      </c>
      <c r="H183" s="1447" t="str">
        <f>IF('Historical DATA'!AR169="","",'Historical DATA'!AR169)</f>
        <v/>
      </c>
      <c r="I183" s="1431" t="str">
        <f>IF('Historical DATA'!AS169="","",'Historical DATA'!AS169)</f>
        <v/>
      </c>
      <c r="J183" s="1431" t="str">
        <f>IF('Historical DATA'!AT169="","",'Historical DATA'!AT169)</f>
        <v/>
      </c>
      <c r="K183" s="1431" t="str">
        <f>IF('Historical DATA'!AU169="","",'Historical DATA'!AU169)</f>
        <v/>
      </c>
      <c r="L183" s="1450" t="str">
        <f>IF('Historical DATA'!AV169="","",'Historical DATA'!AV169)</f>
        <v/>
      </c>
      <c r="N183" s="1445" t="str">
        <f>IF('Historical DATA'!AW169="","",'Historical DATA'!AW169)</f>
        <v/>
      </c>
      <c r="O183" s="1436" t="str">
        <f>IF('Historical DATA'!AX169="","",'Historical DATA'!AX169)</f>
        <v/>
      </c>
      <c r="P183" s="1435" t="str">
        <f>IF('Historical DATA'!AY169="","",'Historical DATA'!AY169)</f>
        <v/>
      </c>
      <c r="R183" s="1434" t="str">
        <f>IF('Historical DATA'!AZ169="","",'Historical DATA'!AZ169)</f>
        <v/>
      </c>
      <c r="S183" s="1436" t="str">
        <f>IF('Historical DATA'!BA169="","",'Historical DATA'!BA169)</f>
        <v/>
      </c>
      <c r="T183" s="1435" t="str">
        <f>IF('Historical DATA'!BB169="","",'Historical DATA'!BB169)</f>
        <v/>
      </c>
      <c r="V183" s="1434" t="str">
        <f>IF('Historical DATA'!BC169="","",'Historical DATA'!BC169)</f>
        <v/>
      </c>
      <c r="W183" s="1436" t="str">
        <f>IF('Historical DATA'!BD169="","",'Historical DATA'!BD169)</f>
        <v/>
      </c>
      <c r="X183" s="1436" t="str">
        <f>IF('Historical DATA'!BE169="","",'Historical DATA'!BE169)</f>
        <v/>
      </c>
      <c r="Y183" s="1435" t="str">
        <f>IF('Historical DATA'!BF169="","",'Historical DATA'!BF169)</f>
        <v/>
      </c>
      <c r="Z183" s="1435" t="str">
        <f>IF('Historical DATA'!BG169="","",'Historical DATA'!BG169)</f>
        <v/>
      </c>
      <c r="AB183" s="1434" t="str">
        <f>IF('Historical DATA'!BH169="","",'Historical DATA'!BH169)</f>
        <v/>
      </c>
      <c r="AC183" s="1436" t="str">
        <f>IF('Historical DATA'!BI169="","",'Historical DATA'!BI169)</f>
        <v/>
      </c>
      <c r="AD183" s="1436" t="str">
        <f>IF('Historical DATA'!BJ169="","",'Historical DATA'!BJ169)</f>
        <v/>
      </c>
      <c r="AE183" s="1435" t="str">
        <f>IF('Historical DATA'!BK169="","",'Historical DATA'!BK169)</f>
        <v/>
      </c>
      <c r="AF183" s="1435" t="str">
        <f>IF('Historical DATA'!BL169="","",'Historical DATA'!BL169)</f>
        <v/>
      </c>
      <c r="AG183" s="1435" t="str">
        <f>IF('Historical DATA'!BM169="","",'Historical DATA'!BM169)</f>
        <v/>
      </c>
      <c r="AH183" s="1435" t="str">
        <f>IF('Historical DATA'!BN169="","",'Historical DATA'!BN169)</f>
        <v/>
      </c>
      <c r="AI183" s="1435" t="str">
        <f>IF('Historical DATA'!BO169="","",'Historical DATA'!BO169)</f>
        <v/>
      </c>
      <c r="AK183" s="1437" t="str">
        <f>IF('Historical DATA'!BP169="","",'Historical DATA'!BP169)</f>
        <v/>
      </c>
      <c r="AL183" s="1431" t="str">
        <f>IF('Historical DATA'!BQ169="","",'Historical DATA'!BQ169)</f>
        <v/>
      </c>
      <c r="AM183" s="1433" t="str">
        <f>IF('Historical DATA'!BR169="","",'Historical DATA'!BR169)</f>
        <v/>
      </c>
      <c r="AO183" s="1448" t="str">
        <f>IF('Historical DATA'!BS169="","",'Historical DATA'!BS169)</f>
        <v/>
      </c>
      <c r="AP183" s="1438" t="str">
        <f>IF('Historical DATA'!BT169="","",'Historical DATA'!BT169)</f>
        <v/>
      </c>
      <c r="AQ183" s="1438" t="str">
        <f>IF('Historical DATA'!BU169="","",'Historical DATA'!BU169)</f>
        <v/>
      </c>
      <c r="AR183" s="1439" t="str">
        <f>IF('Historical DATA'!BV169="","",'Historical DATA'!BV169)</f>
        <v/>
      </c>
    </row>
    <row r="184" spans="2:44">
      <c r="B184" s="1653" t="str">
        <f>IF('Historical DATA'!B170="","",'Historical DATA'!B170)</f>
        <v/>
      </c>
      <c r="D184" s="1437" t="str">
        <f>IF('Historical DATA'!AO170="","",'Historical DATA'!AO170)</f>
        <v/>
      </c>
      <c r="E184" s="1431" t="str">
        <f>IF('Historical DATA'!AP170="","",'Historical DATA'!AP170)</f>
        <v/>
      </c>
      <c r="F184" s="1433" t="str">
        <f>IF('Historical DATA'!AQ170="","",'Historical DATA'!AQ170)</f>
        <v/>
      </c>
      <c r="H184" s="1447" t="str">
        <f>IF('Historical DATA'!AR170="","",'Historical DATA'!AR170)</f>
        <v/>
      </c>
      <c r="I184" s="1431" t="str">
        <f>IF('Historical DATA'!AS170="","",'Historical DATA'!AS170)</f>
        <v/>
      </c>
      <c r="J184" s="1431" t="str">
        <f>IF('Historical DATA'!AT170="","",'Historical DATA'!AT170)</f>
        <v/>
      </c>
      <c r="K184" s="1431" t="str">
        <f>IF('Historical DATA'!AU170="","",'Historical DATA'!AU170)</f>
        <v/>
      </c>
      <c r="L184" s="1450" t="str">
        <f>IF('Historical DATA'!AV170="","",'Historical DATA'!AV170)</f>
        <v/>
      </c>
      <c r="N184" s="1445" t="str">
        <f>IF('Historical DATA'!AW170="","",'Historical DATA'!AW170)</f>
        <v/>
      </c>
      <c r="O184" s="1436" t="str">
        <f>IF('Historical DATA'!AX170="","",'Historical DATA'!AX170)</f>
        <v/>
      </c>
      <c r="P184" s="1435" t="str">
        <f>IF('Historical DATA'!AY170="","",'Historical DATA'!AY170)</f>
        <v/>
      </c>
      <c r="R184" s="1434" t="str">
        <f>IF('Historical DATA'!AZ170="","",'Historical DATA'!AZ170)</f>
        <v/>
      </c>
      <c r="S184" s="1436" t="str">
        <f>IF('Historical DATA'!BA170="","",'Historical DATA'!BA170)</f>
        <v/>
      </c>
      <c r="T184" s="1435" t="str">
        <f>IF('Historical DATA'!BB170="","",'Historical DATA'!BB170)</f>
        <v/>
      </c>
      <c r="V184" s="1434" t="str">
        <f>IF('Historical DATA'!BC170="","",'Historical DATA'!BC170)</f>
        <v/>
      </c>
      <c r="W184" s="1436" t="str">
        <f>IF('Historical DATA'!BD170="","",'Historical DATA'!BD170)</f>
        <v/>
      </c>
      <c r="X184" s="1436" t="str">
        <f>IF('Historical DATA'!BE170="","",'Historical DATA'!BE170)</f>
        <v/>
      </c>
      <c r="Y184" s="1435" t="str">
        <f>IF('Historical DATA'!BF170="","",'Historical DATA'!BF170)</f>
        <v/>
      </c>
      <c r="Z184" s="1435" t="str">
        <f>IF('Historical DATA'!BG170="","",'Historical DATA'!BG170)</f>
        <v/>
      </c>
      <c r="AB184" s="1434" t="str">
        <f>IF('Historical DATA'!BH170="","",'Historical DATA'!BH170)</f>
        <v/>
      </c>
      <c r="AC184" s="1436" t="str">
        <f>IF('Historical DATA'!BI170="","",'Historical DATA'!BI170)</f>
        <v/>
      </c>
      <c r="AD184" s="1436" t="str">
        <f>IF('Historical DATA'!BJ170="","",'Historical DATA'!BJ170)</f>
        <v/>
      </c>
      <c r="AE184" s="1435" t="str">
        <f>IF('Historical DATA'!BK170="","",'Historical DATA'!BK170)</f>
        <v/>
      </c>
      <c r="AF184" s="1435" t="str">
        <f>IF('Historical DATA'!BL170="","",'Historical DATA'!BL170)</f>
        <v/>
      </c>
      <c r="AG184" s="1435" t="str">
        <f>IF('Historical DATA'!BM170="","",'Historical DATA'!BM170)</f>
        <v/>
      </c>
      <c r="AH184" s="1435" t="str">
        <f>IF('Historical DATA'!BN170="","",'Historical DATA'!BN170)</f>
        <v/>
      </c>
      <c r="AI184" s="1435" t="str">
        <f>IF('Historical DATA'!BO170="","",'Historical DATA'!BO170)</f>
        <v/>
      </c>
      <c r="AK184" s="1437" t="str">
        <f>IF('Historical DATA'!BP170="","",'Historical DATA'!BP170)</f>
        <v/>
      </c>
      <c r="AL184" s="1431" t="str">
        <f>IF('Historical DATA'!BQ170="","",'Historical DATA'!BQ170)</f>
        <v/>
      </c>
      <c r="AM184" s="1433" t="str">
        <f>IF('Historical DATA'!BR170="","",'Historical DATA'!BR170)</f>
        <v/>
      </c>
      <c r="AO184" s="1448" t="str">
        <f>IF('Historical DATA'!BS170="","",'Historical DATA'!BS170)</f>
        <v/>
      </c>
      <c r="AP184" s="1438" t="str">
        <f>IF('Historical DATA'!BT170="","",'Historical DATA'!BT170)</f>
        <v/>
      </c>
      <c r="AQ184" s="1438" t="str">
        <f>IF('Historical DATA'!BU170="","",'Historical DATA'!BU170)</f>
        <v/>
      </c>
      <c r="AR184" s="1439" t="str">
        <f>IF('Historical DATA'!BV170="","",'Historical DATA'!BV170)</f>
        <v/>
      </c>
    </row>
    <row r="185" spans="2:44">
      <c r="B185" s="1653" t="str">
        <f>IF('Historical DATA'!B171="","",'Historical DATA'!B171)</f>
        <v/>
      </c>
      <c r="D185" s="1437" t="str">
        <f>IF('Historical DATA'!AO171="","",'Historical DATA'!AO171)</f>
        <v/>
      </c>
      <c r="E185" s="1431" t="str">
        <f>IF('Historical DATA'!AP171="","",'Historical DATA'!AP171)</f>
        <v/>
      </c>
      <c r="F185" s="1433" t="str">
        <f>IF('Historical DATA'!AQ171="","",'Historical DATA'!AQ171)</f>
        <v/>
      </c>
      <c r="H185" s="1447" t="str">
        <f>IF('Historical DATA'!AR171="","",'Historical DATA'!AR171)</f>
        <v/>
      </c>
      <c r="I185" s="1431" t="str">
        <f>IF('Historical DATA'!AS171="","",'Historical DATA'!AS171)</f>
        <v/>
      </c>
      <c r="J185" s="1431" t="str">
        <f>IF('Historical DATA'!AT171="","",'Historical DATA'!AT171)</f>
        <v/>
      </c>
      <c r="K185" s="1431" t="str">
        <f>IF('Historical DATA'!AU171="","",'Historical DATA'!AU171)</f>
        <v/>
      </c>
      <c r="L185" s="1450" t="str">
        <f>IF('Historical DATA'!AV171="","",'Historical DATA'!AV171)</f>
        <v/>
      </c>
      <c r="N185" s="1445" t="str">
        <f>IF('Historical DATA'!AW171="","",'Historical DATA'!AW171)</f>
        <v/>
      </c>
      <c r="O185" s="1436" t="str">
        <f>IF('Historical DATA'!AX171="","",'Historical DATA'!AX171)</f>
        <v/>
      </c>
      <c r="P185" s="1435" t="str">
        <f>IF('Historical DATA'!AY171="","",'Historical DATA'!AY171)</f>
        <v/>
      </c>
      <c r="R185" s="1434" t="str">
        <f>IF('Historical DATA'!AZ171="","",'Historical DATA'!AZ171)</f>
        <v/>
      </c>
      <c r="S185" s="1436" t="str">
        <f>IF('Historical DATA'!BA171="","",'Historical DATA'!BA171)</f>
        <v/>
      </c>
      <c r="T185" s="1435" t="str">
        <f>IF('Historical DATA'!BB171="","",'Historical DATA'!BB171)</f>
        <v/>
      </c>
      <c r="V185" s="1434" t="str">
        <f>IF('Historical DATA'!BC171="","",'Historical DATA'!BC171)</f>
        <v/>
      </c>
      <c r="W185" s="1436" t="str">
        <f>IF('Historical DATA'!BD171="","",'Historical DATA'!BD171)</f>
        <v/>
      </c>
      <c r="X185" s="1436" t="str">
        <f>IF('Historical DATA'!BE171="","",'Historical DATA'!BE171)</f>
        <v/>
      </c>
      <c r="Y185" s="1435" t="str">
        <f>IF('Historical DATA'!BF171="","",'Historical DATA'!BF171)</f>
        <v/>
      </c>
      <c r="Z185" s="1435" t="str">
        <f>IF('Historical DATA'!BG171="","",'Historical DATA'!BG171)</f>
        <v/>
      </c>
      <c r="AB185" s="1434" t="str">
        <f>IF('Historical DATA'!BH171="","",'Historical DATA'!BH171)</f>
        <v/>
      </c>
      <c r="AC185" s="1436" t="str">
        <f>IF('Historical DATA'!BI171="","",'Historical DATA'!BI171)</f>
        <v/>
      </c>
      <c r="AD185" s="1436" t="str">
        <f>IF('Historical DATA'!BJ171="","",'Historical DATA'!BJ171)</f>
        <v/>
      </c>
      <c r="AE185" s="1435" t="str">
        <f>IF('Historical DATA'!BK171="","",'Historical DATA'!BK171)</f>
        <v/>
      </c>
      <c r="AF185" s="1435" t="str">
        <f>IF('Historical DATA'!BL171="","",'Historical DATA'!BL171)</f>
        <v/>
      </c>
      <c r="AG185" s="1435" t="str">
        <f>IF('Historical DATA'!BM171="","",'Historical DATA'!BM171)</f>
        <v/>
      </c>
      <c r="AH185" s="1435" t="str">
        <f>IF('Historical DATA'!BN171="","",'Historical DATA'!BN171)</f>
        <v/>
      </c>
      <c r="AI185" s="1435" t="str">
        <f>IF('Historical DATA'!BO171="","",'Historical DATA'!BO171)</f>
        <v/>
      </c>
      <c r="AK185" s="1437" t="str">
        <f>IF('Historical DATA'!BP171="","",'Historical DATA'!BP171)</f>
        <v/>
      </c>
      <c r="AL185" s="1431" t="str">
        <f>IF('Historical DATA'!BQ171="","",'Historical DATA'!BQ171)</f>
        <v/>
      </c>
      <c r="AM185" s="1433" t="str">
        <f>IF('Historical DATA'!BR171="","",'Historical DATA'!BR171)</f>
        <v/>
      </c>
      <c r="AO185" s="1448" t="str">
        <f>IF('Historical DATA'!BS171="","",'Historical DATA'!BS171)</f>
        <v/>
      </c>
      <c r="AP185" s="1438" t="str">
        <f>IF('Historical DATA'!BT171="","",'Historical DATA'!BT171)</f>
        <v/>
      </c>
      <c r="AQ185" s="1438" t="str">
        <f>IF('Historical DATA'!BU171="","",'Historical DATA'!BU171)</f>
        <v/>
      </c>
      <c r="AR185" s="1439" t="str">
        <f>IF('Historical DATA'!BV171="","",'Historical DATA'!BV171)</f>
        <v/>
      </c>
    </row>
    <row r="186" spans="2:44">
      <c r="B186" s="1653" t="str">
        <f>IF('Historical DATA'!B172="","",'Historical DATA'!B172)</f>
        <v/>
      </c>
      <c r="D186" s="1437" t="str">
        <f>IF('Historical DATA'!AO172="","",'Historical DATA'!AO172)</f>
        <v/>
      </c>
      <c r="E186" s="1431" t="str">
        <f>IF('Historical DATA'!AP172="","",'Historical DATA'!AP172)</f>
        <v/>
      </c>
      <c r="F186" s="1433" t="str">
        <f>IF('Historical DATA'!AQ172="","",'Historical DATA'!AQ172)</f>
        <v/>
      </c>
      <c r="H186" s="1447" t="str">
        <f>IF('Historical DATA'!AR172="","",'Historical DATA'!AR172)</f>
        <v/>
      </c>
      <c r="I186" s="1431" t="str">
        <f>IF('Historical DATA'!AS172="","",'Historical DATA'!AS172)</f>
        <v/>
      </c>
      <c r="J186" s="1431" t="str">
        <f>IF('Historical DATA'!AT172="","",'Historical DATA'!AT172)</f>
        <v/>
      </c>
      <c r="K186" s="1431" t="str">
        <f>IF('Historical DATA'!AU172="","",'Historical DATA'!AU172)</f>
        <v/>
      </c>
      <c r="L186" s="1450" t="str">
        <f>IF('Historical DATA'!AV172="","",'Historical DATA'!AV172)</f>
        <v/>
      </c>
      <c r="N186" s="1445" t="str">
        <f>IF('Historical DATA'!AW172="","",'Historical DATA'!AW172)</f>
        <v/>
      </c>
      <c r="O186" s="1436" t="str">
        <f>IF('Historical DATA'!AX172="","",'Historical DATA'!AX172)</f>
        <v/>
      </c>
      <c r="P186" s="1435" t="str">
        <f>IF('Historical DATA'!AY172="","",'Historical DATA'!AY172)</f>
        <v/>
      </c>
      <c r="R186" s="1434" t="str">
        <f>IF('Historical DATA'!AZ172="","",'Historical DATA'!AZ172)</f>
        <v/>
      </c>
      <c r="S186" s="1436" t="str">
        <f>IF('Historical DATA'!BA172="","",'Historical DATA'!BA172)</f>
        <v/>
      </c>
      <c r="T186" s="1435" t="str">
        <f>IF('Historical DATA'!BB172="","",'Historical DATA'!BB172)</f>
        <v/>
      </c>
      <c r="V186" s="1434" t="str">
        <f>IF('Historical DATA'!BC172="","",'Historical DATA'!BC172)</f>
        <v/>
      </c>
      <c r="W186" s="1436" t="str">
        <f>IF('Historical DATA'!BD172="","",'Historical DATA'!BD172)</f>
        <v/>
      </c>
      <c r="X186" s="1436" t="str">
        <f>IF('Historical DATA'!BE172="","",'Historical DATA'!BE172)</f>
        <v/>
      </c>
      <c r="Y186" s="1435" t="str">
        <f>IF('Historical DATA'!BF172="","",'Historical DATA'!BF172)</f>
        <v/>
      </c>
      <c r="Z186" s="1435" t="str">
        <f>IF('Historical DATA'!BG172="","",'Historical DATA'!BG172)</f>
        <v/>
      </c>
      <c r="AB186" s="1434" t="str">
        <f>IF('Historical DATA'!BH172="","",'Historical DATA'!BH172)</f>
        <v/>
      </c>
      <c r="AC186" s="1436" t="str">
        <f>IF('Historical DATA'!BI172="","",'Historical DATA'!BI172)</f>
        <v/>
      </c>
      <c r="AD186" s="1436" t="str">
        <f>IF('Historical DATA'!BJ172="","",'Historical DATA'!BJ172)</f>
        <v/>
      </c>
      <c r="AE186" s="1435" t="str">
        <f>IF('Historical DATA'!BK172="","",'Historical DATA'!BK172)</f>
        <v/>
      </c>
      <c r="AF186" s="1435" t="str">
        <f>IF('Historical DATA'!BL172="","",'Historical DATA'!BL172)</f>
        <v/>
      </c>
      <c r="AG186" s="1435" t="str">
        <f>IF('Historical DATA'!BM172="","",'Historical DATA'!BM172)</f>
        <v/>
      </c>
      <c r="AH186" s="1435" t="str">
        <f>IF('Historical DATA'!BN172="","",'Historical DATA'!BN172)</f>
        <v/>
      </c>
      <c r="AI186" s="1435" t="str">
        <f>IF('Historical DATA'!BO172="","",'Historical DATA'!BO172)</f>
        <v/>
      </c>
      <c r="AK186" s="1437" t="str">
        <f>IF('Historical DATA'!BP172="","",'Historical DATA'!BP172)</f>
        <v/>
      </c>
      <c r="AL186" s="1431" t="str">
        <f>IF('Historical DATA'!BQ172="","",'Historical DATA'!BQ172)</f>
        <v/>
      </c>
      <c r="AM186" s="1433" t="str">
        <f>IF('Historical DATA'!BR172="","",'Historical DATA'!BR172)</f>
        <v/>
      </c>
      <c r="AO186" s="1448" t="str">
        <f>IF('Historical DATA'!BS172="","",'Historical DATA'!BS172)</f>
        <v/>
      </c>
      <c r="AP186" s="1438" t="str">
        <f>IF('Historical DATA'!BT172="","",'Historical DATA'!BT172)</f>
        <v/>
      </c>
      <c r="AQ186" s="1438" t="str">
        <f>IF('Historical DATA'!BU172="","",'Historical DATA'!BU172)</f>
        <v/>
      </c>
      <c r="AR186" s="1439" t="str">
        <f>IF('Historical DATA'!BV172="","",'Historical DATA'!BV172)</f>
        <v/>
      </c>
    </row>
    <row r="187" spans="2:44">
      <c r="B187" s="1653" t="str">
        <f>IF('Historical DATA'!B173="","",'Historical DATA'!B173)</f>
        <v/>
      </c>
      <c r="D187" s="1437" t="str">
        <f>IF('Historical DATA'!AO173="","",'Historical DATA'!AO173)</f>
        <v/>
      </c>
      <c r="E187" s="1431" t="str">
        <f>IF('Historical DATA'!AP173="","",'Historical DATA'!AP173)</f>
        <v/>
      </c>
      <c r="F187" s="1433" t="str">
        <f>IF('Historical DATA'!AQ173="","",'Historical DATA'!AQ173)</f>
        <v/>
      </c>
      <c r="H187" s="1447" t="str">
        <f>IF('Historical DATA'!AR173="","",'Historical DATA'!AR173)</f>
        <v/>
      </c>
      <c r="I187" s="1431" t="str">
        <f>IF('Historical DATA'!AS173="","",'Historical DATA'!AS173)</f>
        <v/>
      </c>
      <c r="J187" s="1431" t="str">
        <f>IF('Historical DATA'!AT173="","",'Historical DATA'!AT173)</f>
        <v/>
      </c>
      <c r="K187" s="1431" t="str">
        <f>IF('Historical DATA'!AU173="","",'Historical DATA'!AU173)</f>
        <v/>
      </c>
      <c r="L187" s="1450" t="str">
        <f>IF('Historical DATA'!AV173="","",'Historical DATA'!AV173)</f>
        <v/>
      </c>
      <c r="N187" s="1445" t="str">
        <f>IF('Historical DATA'!AW173="","",'Historical DATA'!AW173)</f>
        <v/>
      </c>
      <c r="O187" s="1436" t="str">
        <f>IF('Historical DATA'!AX173="","",'Historical DATA'!AX173)</f>
        <v/>
      </c>
      <c r="P187" s="1435" t="str">
        <f>IF('Historical DATA'!AY173="","",'Historical DATA'!AY173)</f>
        <v/>
      </c>
      <c r="R187" s="1434" t="str">
        <f>IF('Historical DATA'!AZ173="","",'Historical DATA'!AZ173)</f>
        <v/>
      </c>
      <c r="S187" s="1436" t="str">
        <f>IF('Historical DATA'!BA173="","",'Historical DATA'!BA173)</f>
        <v/>
      </c>
      <c r="T187" s="1435" t="str">
        <f>IF('Historical DATA'!BB173="","",'Historical DATA'!BB173)</f>
        <v/>
      </c>
      <c r="V187" s="1434" t="str">
        <f>IF('Historical DATA'!BC173="","",'Historical DATA'!BC173)</f>
        <v/>
      </c>
      <c r="W187" s="1436" t="str">
        <f>IF('Historical DATA'!BD173="","",'Historical DATA'!BD173)</f>
        <v/>
      </c>
      <c r="X187" s="1436" t="str">
        <f>IF('Historical DATA'!BE173="","",'Historical DATA'!BE173)</f>
        <v/>
      </c>
      <c r="Y187" s="1435" t="str">
        <f>IF('Historical DATA'!BF173="","",'Historical DATA'!BF173)</f>
        <v/>
      </c>
      <c r="Z187" s="1435" t="str">
        <f>IF('Historical DATA'!BG173="","",'Historical DATA'!BG173)</f>
        <v/>
      </c>
      <c r="AB187" s="1434" t="str">
        <f>IF('Historical DATA'!BH173="","",'Historical DATA'!BH173)</f>
        <v/>
      </c>
      <c r="AC187" s="1436" t="str">
        <f>IF('Historical DATA'!BI173="","",'Historical DATA'!BI173)</f>
        <v/>
      </c>
      <c r="AD187" s="1436" t="str">
        <f>IF('Historical DATA'!BJ173="","",'Historical DATA'!BJ173)</f>
        <v/>
      </c>
      <c r="AE187" s="1435" t="str">
        <f>IF('Historical DATA'!BK173="","",'Historical DATA'!BK173)</f>
        <v/>
      </c>
      <c r="AF187" s="1435" t="str">
        <f>IF('Historical DATA'!BL173="","",'Historical DATA'!BL173)</f>
        <v/>
      </c>
      <c r="AG187" s="1435" t="str">
        <f>IF('Historical DATA'!BM173="","",'Historical DATA'!BM173)</f>
        <v/>
      </c>
      <c r="AH187" s="1435" t="str">
        <f>IF('Historical DATA'!BN173="","",'Historical DATA'!BN173)</f>
        <v/>
      </c>
      <c r="AI187" s="1435" t="str">
        <f>IF('Historical DATA'!BO173="","",'Historical DATA'!BO173)</f>
        <v/>
      </c>
      <c r="AK187" s="1437" t="str">
        <f>IF('Historical DATA'!BP173="","",'Historical DATA'!BP173)</f>
        <v/>
      </c>
      <c r="AL187" s="1431" t="str">
        <f>IF('Historical DATA'!BQ173="","",'Historical DATA'!BQ173)</f>
        <v/>
      </c>
      <c r="AM187" s="1433" t="str">
        <f>IF('Historical DATA'!BR173="","",'Historical DATA'!BR173)</f>
        <v/>
      </c>
      <c r="AO187" s="1448" t="str">
        <f>IF('Historical DATA'!BS173="","",'Historical DATA'!BS173)</f>
        <v/>
      </c>
      <c r="AP187" s="1438" t="str">
        <f>IF('Historical DATA'!BT173="","",'Historical DATA'!BT173)</f>
        <v/>
      </c>
      <c r="AQ187" s="1438" t="str">
        <f>IF('Historical DATA'!BU173="","",'Historical DATA'!BU173)</f>
        <v/>
      </c>
      <c r="AR187" s="1439" t="str">
        <f>IF('Historical DATA'!BV173="","",'Historical DATA'!BV173)</f>
        <v/>
      </c>
    </row>
    <row r="188" spans="2:44">
      <c r="B188" s="1653" t="str">
        <f>IF('Historical DATA'!B174="","",'Historical DATA'!B174)</f>
        <v/>
      </c>
      <c r="D188" s="1437" t="str">
        <f>IF('Historical DATA'!AO174="","",'Historical DATA'!AO174)</f>
        <v/>
      </c>
      <c r="E188" s="1431" t="str">
        <f>IF('Historical DATA'!AP174="","",'Historical DATA'!AP174)</f>
        <v/>
      </c>
      <c r="F188" s="1433" t="str">
        <f>IF('Historical DATA'!AQ174="","",'Historical DATA'!AQ174)</f>
        <v/>
      </c>
      <c r="H188" s="1447" t="str">
        <f>IF('Historical DATA'!AR174="","",'Historical DATA'!AR174)</f>
        <v/>
      </c>
      <c r="I188" s="1431" t="str">
        <f>IF('Historical DATA'!AS174="","",'Historical DATA'!AS174)</f>
        <v/>
      </c>
      <c r="J188" s="1431" t="str">
        <f>IF('Historical DATA'!AT174="","",'Historical DATA'!AT174)</f>
        <v/>
      </c>
      <c r="K188" s="1431" t="str">
        <f>IF('Historical DATA'!AU174="","",'Historical DATA'!AU174)</f>
        <v/>
      </c>
      <c r="L188" s="1450" t="str">
        <f>IF('Historical DATA'!AV174="","",'Historical DATA'!AV174)</f>
        <v/>
      </c>
      <c r="N188" s="1445" t="str">
        <f>IF('Historical DATA'!AW174="","",'Historical DATA'!AW174)</f>
        <v/>
      </c>
      <c r="O188" s="1436" t="str">
        <f>IF('Historical DATA'!AX174="","",'Historical DATA'!AX174)</f>
        <v/>
      </c>
      <c r="P188" s="1435" t="str">
        <f>IF('Historical DATA'!AY174="","",'Historical DATA'!AY174)</f>
        <v/>
      </c>
      <c r="R188" s="1434" t="str">
        <f>IF('Historical DATA'!AZ174="","",'Historical DATA'!AZ174)</f>
        <v/>
      </c>
      <c r="S188" s="1436" t="str">
        <f>IF('Historical DATA'!BA174="","",'Historical DATA'!BA174)</f>
        <v/>
      </c>
      <c r="T188" s="1435" t="str">
        <f>IF('Historical DATA'!BB174="","",'Historical DATA'!BB174)</f>
        <v/>
      </c>
      <c r="V188" s="1434" t="str">
        <f>IF('Historical DATA'!BC174="","",'Historical DATA'!BC174)</f>
        <v/>
      </c>
      <c r="W188" s="1436" t="str">
        <f>IF('Historical DATA'!BD174="","",'Historical DATA'!BD174)</f>
        <v/>
      </c>
      <c r="X188" s="1436" t="str">
        <f>IF('Historical DATA'!BE174="","",'Historical DATA'!BE174)</f>
        <v/>
      </c>
      <c r="Y188" s="1435" t="str">
        <f>IF('Historical DATA'!BF174="","",'Historical DATA'!BF174)</f>
        <v/>
      </c>
      <c r="Z188" s="1435" t="str">
        <f>IF('Historical DATA'!BG174="","",'Historical DATA'!BG174)</f>
        <v/>
      </c>
      <c r="AB188" s="1434" t="str">
        <f>IF('Historical DATA'!BH174="","",'Historical DATA'!BH174)</f>
        <v/>
      </c>
      <c r="AC188" s="1436" t="str">
        <f>IF('Historical DATA'!BI174="","",'Historical DATA'!BI174)</f>
        <v/>
      </c>
      <c r="AD188" s="1436" t="str">
        <f>IF('Historical DATA'!BJ174="","",'Historical DATA'!BJ174)</f>
        <v/>
      </c>
      <c r="AE188" s="1435" t="str">
        <f>IF('Historical DATA'!BK174="","",'Historical DATA'!BK174)</f>
        <v/>
      </c>
      <c r="AF188" s="1435" t="str">
        <f>IF('Historical DATA'!BL174="","",'Historical DATA'!BL174)</f>
        <v/>
      </c>
      <c r="AG188" s="1435" t="str">
        <f>IF('Historical DATA'!BM174="","",'Historical DATA'!BM174)</f>
        <v/>
      </c>
      <c r="AH188" s="1435" t="str">
        <f>IF('Historical DATA'!BN174="","",'Historical DATA'!BN174)</f>
        <v/>
      </c>
      <c r="AI188" s="1435" t="str">
        <f>IF('Historical DATA'!BO174="","",'Historical DATA'!BO174)</f>
        <v/>
      </c>
      <c r="AK188" s="1437" t="str">
        <f>IF('Historical DATA'!BP174="","",'Historical DATA'!BP174)</f>
        <v/>
      </c>
      <c r="AL188" s="1431" t="str">
        <f>IF('Historical DATA'!BQ174="","",'Historical DATA'!BQ174)</f>
        <v/>
      </c>
      <c r="AM188" s="1433" t="str">
        <f>IF('Historical DATA'!BR174="","",'Historical DATA'!BR174)</f>
        <v/>
      </c>
      <c r="AO188" s="1448" t="str">
        <f>IF('Historical DATA'!BS174="","",'Historical DATA'!BS174)</f>
        <v/>
      </c>
      <c r="AP188" s="1438" t="str">
        <f>IF('Historical DATA'!BT174="","",'Historical DATA'!BT174)</f>
        <v/>
      </c>
      <c r="AQ188" s="1438" t="str">
        <f>IF('Historical DATA'!BU174="","",'Historical DATA'!BU174)</f>
        <v/>
      </c>
      <c r="AR188" s="1439" t="str">
        <f>IF('Historical DATA'!BV174="","",'Historical DATA'!BV174)</f>
        <v/>
      </c>
    </row>
    <row r="189" spans="2:44">
      <c r="B189" s="1653" t="str">
        <f>IF('Historical DATA'!B175="","",'Historical DATA'!B175)</f>
        <v/>
      </c>
      <c r="D189" s="1437" t="str">
        <f>IF('Historical DATA'!AO175="","",'Historical DATA'!AO175)</f>
        <v/>
      </c>
      <c r="E189" s="1431" t="str">
        <f>IF('Historical DATA'!AP175="","",'Historical DATA'!AP175)</f>
        <v/>
      </c>
      <c r="F189" s="1433" t="str">
        <f>IF('Historical DATA'!AQ175="","",'Historical DATA'!AQ175)</f>
        <v/>
      </c>
      <c r="H189" s="1447" t="str">
        <f>IF('Historical DATA'!AR175="","",'Historical DATA'!AR175)</f>
        <v/>
      </c>
      <c r="I189" s="1431" t="str">
        <f>IF('Historical DATA'!AS175="","",'Historical DATA'!AS175)</f>
        <v/>
      </c>
      <c r="J189" s="1431" t="str">
        <f>IF('Historical DATA'!AT175="","",'Historical DATA'!AT175)</f>
        <v/>
      </c>
      <c r="K189" s="1431" t="str">
        <f>IF('Historical DATA'!AU175="","",'Historical DATA'!AU175)</f>
        <v/>
      </c>
      <c r="L189" s="1450" t="str">
        <f>IF('Historical DATA'!AV175="","",'Historical DATA'!AV175)</f>
        <v/>
      </c>
      <c r="N189" s="1445" t="str">
        <f>IF('Historical DATA'!AW175="","",'Historical DATA'!AW175)</f>
        <v/>
      </c>
      <c r="O189" s="1436" t="str">
        <f>IF('Historical DATA'!AX175="","",'Historical DATA'!AX175)</f>
        <v/>
      </c>
      <c r="P189" s="1435" t="str">
        <f>IF('Historical DATA'!AY175="","",'Historical DATA'!AY175)</f>
        <v/>
      </c>
      <c r="R189" s="1434" t="str">
        <f>IF('Historical DATA'!AZ175="","",'Historical DATA'!AZ175)</f>
        <v/>
      </c>
      <c r="S189" s="1436" t="str">
        <f>IF('Historical DATA'!BA175="","",'Historical DATA'!BA175)</f>
        <v/>
      </c>
      <c r="T189" s="1435" t="str">
        <f>IF('Historical DATA'!BB175="","",'Historical DATA'!BB175)</f>
        <v/>
      </c>
      <c r="V189" s="1434" t="str">
        <f>IF('Historical DATA'!BC175="","",'Historical DATA'!BC175)</f>
        <v/>
      </c>
      <c r="W189" s="1436" t="str">
        <f>IF('Historical DATA'!BD175="","",'Historical DATA'!BD175)</f>
        <v/>
      </c>
      <c r="X189" s="1436" t="str">
        <f>IF('Historical DATA'!BE175="","",'Historical DATA'!BE175)</f>
        <v/>
      </c>
      <c r="Y189" s="1435" t="str">
        <f>IF('Historical DATA'!BF175="","",'Historical DATA'!BF175)</f>
        <v/>
      </c>
      <c r="Z189" s="1435" t="str">
        <f>IF('Historical DATA'!BG175="","",'Historical DATA'!BG175)</f>
        <v/>
      </c>
      <c r="AB189" s="1434" t="str">
        <f>IF('Historical DATA'!BH175="","",'Historical DATA'!BH175)</f>
        <v/>
      </c>
      <c r="AC189" s="1436" t="str">
        <f>IF('Historical DATA'!BI175="","",'Historical DATA'!BI175)</f>
        <v/>
      </c>
      <c r="AD189" s="1436" t="str">
        <f>IF('Historical DATA'!BJ175="","",'Historical DATA'!BJ175)</f>
        <v/>
      </c>
      <c r="AE189" s="1435" t="str">
        <f>IF('Historical DATA'!BK175="","",'Historical DATA'!BK175)</f>
        <v/>
      </c>
      <c r="AF189" s="1435" t="str">
        <f>IF('Historical DATA'!BL175="","",'Historical DATA'!BL175)</f>
        <v/>
      </c>
      <c r="AG189" s="1435" t="str">
        <f>IF('Historical DATA'!BM175="","",'Historical DATA'!BM175)</f>
        <v/>
      </c>
      <c r="AH189" s="1435" t="str">
        <f>IF('Historical DATA'!BN175="","",'Historical DATA'!BN175)</f>
        <v/>
      </c>
      <c r="AI189" s="1435" t="str">
        <f>IF('Historical DATA'!BO175="","",'Historical DATA'!BO175)</f>
        <v/>
      </c>
      <c r="AK189" s="1437" t="str">
        <f>IF('Historical DATA'!BP175="","",'Historical DATA'!BP175)</f>
        <v/>
      </c>
      <c r="AL189" s="1431" t="str">
        <f>IF('Historical DATA'!BQ175="","",'Historical DATA'!BQ175)</f>
        <v/>
      </c>
      <c r="AM189" s="1433" t="str">
        <f>IF('Historical DATA'!BR175="","",'Historical DATA'!BR175)</f>
        <v/>
      </c>
      <c r="AO189" s="1448" t="str">
        <f>IF('Historical DATA'!BS175="","",'Historical DATA'!BS175)</f>
        <v/>
      </c>
      <c r="AP189" s="1438" t="str">
        <f>IF('Historical DATA'!BT175="","",'Historical DATA'!BT175)</f>
        <v/>
      </c>
      <c r="AQ189" s="1438" t="str">
        <f>IF('Historical DATA'!BU175="","",'Historical DATA'!BU175)</f>
        <v/>
      </c>
      <c r="AR189" s="1439" t="str">
        <f>IF('Historical DATA'!BV175="","",'Historical DATA'!BV175)</f>
        <v/>
      </c>
    </row>
    <row r="190" spans="2:44">
      <c r="B190" s="1653" t="str">
        <f>IF('Historical DATA'!B176="","",'Historical DATA'!B176)</f>
        <v/>
      </c>
      <c r="D190" s="1437" t="str">
        <f>IF('Historical DATA'!AO176="","",'Historical DATA'!AO176)</f>
        <v/>
      </c>
      <c r="E190" s="1431" t="str">
        <f>IF('Historical DATA'!AP176="","",'Historical DATA'!AP176)</f>
        <v/>
      </c>
      <c r="F190" s="1433" t="str">
        <f>IF('Historical DATA'!AQ176="","",'Historical DATA'!AQ176)</f>
        <v/>
      </c>
      <c r="H190" s="1447" t="str">
        <f>IF('Historical DATA'!AR176="","",'Historical DATA'!AR176)</f>
        <v/>
      </c>
      <c r="I190" s="1431" t="str">
        <f>IF('Historical DATA'!AS176="","",'Historical DATA'!AS176)</f>
        <v/>
      </c>
      <c r="J190" s="1431" t="str">
        <f>IF('Historical DATA'!AT176="","",'Historical DATA'!AT176)</f>
        <v/>
      </c>
      <c r="K190" s="1431" t="str">
        <f>IF('Historical DATA'!AU176="","",'Historical DATA'!AU176)</f>
        <v/>
      </c>
      <c r="L190" s="1450" t="str">
        <f>IF('Historical DATA'!AV176="","",'Historical DATA'!AV176)</f>
        <v/>
      </c>
      <c r="N190" s="1445" t="str">
        <f>IF('Historical DATA'!AW176="","",'Historical DATA'!AW176)</f>
        <v/>
      </c>
      <c r="O190" s="1436" t="str">
        <f>IF('Historical DATA'!AX176="","",'Historical DATA'!AX176)</f>
        <v/>
      </c>
      <c r="P190" s="1435" t="str">
        <f>IF('Historical DATA'!AY176="","",'Historical DATA'!AY176)</f>
        <v/>
      </c>
      <c r="R190" s="1434" t="str">
        <f>IF('Historical DATA'!AZ176="","",'Historical DATA'!AZ176)</f>
        <v/>
      </c>
      <c r="S190" s="1436" t="str">
        <f>IF('Historical DATA'!BA176="","",'Historical DATA'!BA176)</f>
        <v/>
      </c>
      <c r="T190" s="1435" t="str">
        <f>IF('Historical DATA'!BB176="","",'Historical DATA'!BB176)</f>
        <v/>
      </c>
      <c r="V190" s="1434" t="str">
        <f>IF('Historical DATA'!BC176="","",'Historical DATA'!BC176)</f>
        <v/>
      </c>
      <c r="W190" s="1436" t="str">
        <f>IF('Historical DATA'!BD176="","",'Historical DATA'!BD176)</f>
        <v/>
      </c>
      <c r="X190" s="1436" t="str">
        <f>IF('Historical DATA'!BE176="","",'Historical DATA'!BE176)</f>
        <v/>
      </c>
      <c r="Y190" s="1435" t="str">
        <f>IF('Historical DATA'!BF176="","",'Historical DATA'!BF176)</f>
        <v/>
      </c>
      <c r="Z190" s="1435" t="str">
        <f>IF('Historical DATA'!BG176="","",'Historical DATA'!BG176)</f>
        <v/>
      </c>
      <c r="AB190" s="1434" t="str">
        <f>IF('Historical DATA'!BH176="","",'Historical DATA'!BH176)</f>
        <v/>
      </c>
      <c r="AC190" s="1436" t="str">
        <f>IF('Historical DATA'!BI176="","",'Historical DATA'!BI176)</f>
        <v/>
      </c>
      <c r="AD190" s="1436" t="str">
        <f>IF('Historical DATA'!BJ176="","",'Historical DATA'!BJ176)</f>
        <v/>
      </c>
      <c r="AE190" s="1435" t="str">
        <f>IF('Historical DATA'!BK176="","",'Historical DATA'!BK176)</f>
        <v/>
      </c>
      <c r="AF190" s="1435" t="str">
        <f>IF('Historical DATA'!BL176="","",'Historical DATA'!BL176)</f>
        <v/>
      </c>
      <c r="AG190" s="1435" t="str">
        <f>IF('Historical DATA'!BM176="","",'Historical DATA'!BM176)</f>
        <v/>
      </c>
      <c r="AH190" s="1435" t="str">
        <f>IF('Historical DATA'!BN176="","",'Historical DATA'!BN176)</f>
        <v/>
      </c>
      <c r="AI190" s="1435" t="str">
        <f>IF('Historical DATA'!BO176="","",'Historical DATA'!BO176)</f>
        <v/>
      </c>
      <c r="AK190" s="1437" t="str">
        <f>IF('Historical DATA'!BP176="","",'Historical DATA'!BP176)</f>
        <v/>
      </c>
      <c r="AL190" s="1431" t="str">
        <f>IF('Historical DATA'!BQ176="","",'Historical DATA'!BQ176)</f>
        <v/>
      </c>
      <c r="AM190" s="1433" t="str">
        <f>IF('Historical DATA'!BR176="","",'Historical DATA'!BR176)</f>
        <v/>
      </c>
      <c r="AO190" s="1448" t="str">
        <f>IF('Historical DATA'!BS176="","",'Historical DATA'!BS176)</f>
        <v/>
      </c>
      <c r="AP190" s="1438" t="str">
        <f>IF('Historical DATA'!BT176="","",'Historical DATA'!BT176)</f>
        <v/>
      </c>
      <c r="AQ190" s="1438" t="str">
        <f>IF('Historical DATA'!BU176="","",'Historical DATA'!BU176)</f>
        <v/>
      </c>
      <c r="AR190" s="1439" t="str">
        <f>IF('Historical DATA'!BV176="","",'Historical DATA'!BV176)</f>
        <v/>
      </c>
    </row>
    <row r="191" spans="2:44">
      <c r="B191" s="1653" t="str">
        <f>IF('Historical DATA'!B177="","",'Historical DATA'!B177)</f>
        <v/>
      </c>
      <c r="D191" s="1437" t="str">
        <f>IF('Historical DATA'!AO177="","",'Historical DATA'!AO177)</f>
        <v/>
      </c>
      <c r="E191" s="1431" t="str">
        <f>IF('Historical DATA'!AP177="","",'Historical DATA'!AP177)</f>
        <v/>
      </c>
      <c r="F191" s="1433" t="str">
        <f>IF('Historical DATA'!AQ177="","",'Historical DATA'!AQ177)</f>
        <v/>
      </c>
      <c r="H191" s="1447" t="str">
        <f>IF('Historical DATA'!AR177="","",'Historical DATA'!AR177)</f>
        <v/>
      </c>
      <c r="I191" s="1431" t="str">
        <f>IF('Historical DATA'!AS177="","",'Historical DATA'!AS177)</f>
        <v/>
      </c>
      <c r="J191" s="1431" t="str">
        <f>IF('Historical DATA'!AT177="","",'Historical DATA'!AT177)</f>
        <v/>
      </c>
      <c r="K191" s="1431" t="str">
        <f>IF('Historical DATA'!AU177="","",'Historical DATA'!AU177)</f>
        <v/>
      </c>
      <c r="L191" s="1450" t="str">
        <f>IF('Historical DATA'!AV177="","",'Historical DATA'!AV177)</f>
        <v/>
      </c>
      <c r="N191" s="1445" t="str">
        <f>IF('Historical DATA'!AW177="","",'Historical DATA'!AW177)</f>
        <v/>
      </c>
      <c r="O191" s="1436" t="str">
        <f>IF('Historical DATA'!AX177="","",'Historical DATA'!AX177)</f>
        <v/>
      </c>
      <c r="P191" s="1435" t="str">
        <f>IF('Historical DATA'!AY177="","",'Historical DATA'!AY177)</f>
        <v/>
      </c>
      <c r="R191" s="1434" t="str">
        <f>IF('Historical DATA'!AZ177="","",'Historical DATA'!AZ177)</f>
        <v/>
      </c>
      <c r="S191" s="1436" t="str">
        <f>IF('Historical DATA'!BA177="","",'Historical DATA'!BA177)</f>
        <v/>
      </c>
      <c r="T191" s="1435" t="str">
        <f>IF('Historical DATA'!BB177="","",'Historical DATA'!BB177)</f>
        <v/>
      </c>
      <c r="V191" s="1434" t="str">
        <f>IF('Historical DATA'!BC177="","",'Historical DATA'!BC177)</f>
        <v/>
      </c>
      <c r="W191" s="1436" t="str">
        <f>IF('Historical DATA'!BD177="","",'Historical DATA'!BD177)</f>
        <v/>
      </c>
      <c r="X191" s="1436" t="str">
        <f>IF('Historical DATA'!BE177="","",'Historical DATA'!BE177)</f>
        <v/>
      </c>
      <c r="Y191" s="1435" t="str">
        <f>IF('Historical DATA'!BF177="","",'Historical DATA'!BF177)</f>
        <v/>
      </c>
      <c r="Z191" s="1435" t="str">
        <f>IF('Historical DATA'!BG177="","",'Historical DATA'!BG177)</f>
        <v/>
      </c>
      <c r="AB191" s="1434" t="str">
        <f>IF('Historical DATA'!BH177="","",'Historical DATA'!BH177)</f>
        <v/>
      </c>
      <c r="AC191" s="1436" t="str">
        <f>IF('Historical DATA'!BI177="","",'Historical DATA'!BI177)</f>
        <v/>
      </c>
      <c r="AD191" s="1436" t="str">
        <f>IF('Historical DATA'!BJ177="","",'Historical DATA'!BJ177)</f>
        <v/>
      </c>
      <c r="AE191" s="1435" t="str">
        <f>IF('Historical DATA'!BK177="","",'Historical DATA'!BK177)</f>
        <v/>
      </c>
      <c r="AF191" s="1435" t="str">
        <f>IF('Historical DATA'!BL177="","",'Historical DATA'!BL177)</f>
        <v/>
      </c>
      <c r="AG191" s="1435" t="str">
        <f>IF('Historical DATA'!BM177="","",'Historical DATA'!BM177)</f>
        <v/>
      </c>
      <c r="AH191" s="1435" t="str">
        <f>IF('Historical DATA'!BN177="","",'Historical DATA'!BN177)</f>
        <v/>
      </c>
      <c r="AI191" s="1435" t="str">
        <f>IF('Historical DATA'!BO177="","",'Historical DATA'!BO177)</f>
        <v/>
      </c>
      <c r="AK191" s="1437" t="str">
        <f>IF('Historical DATA'!BP177="","",'Historical DATA'!BP177)</f>
        <v/>
      </c>
      <c r="AL191" s="1431" t="str">
        <f>IF('Historical DATA'!BQ177="","",'Historical DATA'!BQ177)</f>
        <v/>
      </c>
      <c r="AM191" s="1433" t="str">
        <f>IF('Historical DATA'!BR177="","",'Historical DATA'!BR177)</f>
        <v/>
      </c>
      <c r="AO191" s="1448" t="str">
        <f>IF('Historical DATA'!BS177="","",'Historical DATA'!BS177)</f>
        <v/>
      </c>
      <c r="AP191" s="1438" t="str">
        <f>IF('Historical DATA'!BT177="","",'Historical DATA'!BT177)</f>
        <v/>
      </c>
      <c r="AQ191" s="1438" t="str">
        <f>IF('Historical DATA'!BU177="","",'Historical DATA'!BU177)</f>
        <v/>
      </c>
      <c r="AR191" s="1439" t="str">
        <f>IF('Historical DATA'!BV177="","",'Historical DATA'!BV177)</f>
        <v/>
      </c>
    </row>
    <row r="192" spans="2:44">
      <c r="B192" s="1653" t="str">
        <f>IF('Historical DATA'!B178="","",'Historical DATA'!B178)</f>
        <v/>
      </c>
      <c r="D192" s="1437" t="str">
        <f>IF('Historical DATA'!AO178="","",'Historical DATA'!AO178)</f>
        <v/>
      </c>
      <c r="E192" s="1431" t="str">
        <f>IF('Historical DATA'!AP178="","",'Historical DATA'!AP178)</f>
        <v/>
      </c>
      <c r="F192" s="1433" t="str">
        <f>IF('Historical DATA'!AQ178="","",'Historical DATA'!AQ178)</f>
        <v/>
      </c>
      <c r="H192" s="1447" t="str">
        <f>IF('Historical DATA'!AR178="","",'Historical DATA'!AR178)</f>
        <v/>
      </c>
      <c r="I192" s="1431" t="str">
        <f>IF('Historical DATA'!AS178="","",'Historical DATA'!AS178)</f>
        <v/>
      </c>
      <c r="J192" s="1431" t="str">
        <f>IF('Historical DATA'!AT178="","",'Historical DATA'!AT178)</f>
        <v/>
      </c>
      <c r="K192" s="1431" t="str">
        <f>IF('Historical DATA'!AU178="","",'Historical DATA'!AU178)</f>
        <v/>
      </c>
      <c r="L192" s="1450" t="str">
        <f>IF('Historical DATA'!AV178="","",'Historical DATA'!AV178)</f>
        <v/>
      </c>
      <c r="N192" s="1445" t="str">
        <f>IF('Historical DATA'!AW178="","",'Historical DATA'!AW178)</f>
        <v/>
      </c>
      <c r="O192" s="1436" t="str">
        <f>IF('Historical DATA'!AX178="","",'Historical DATA'!AX178)</f>
        <v/>
      </c>
      <c r="P192" s="1435" t="str">
        <f>IF('Historical DATA'!AY178="","",'Historical DATA'!AY178)</f>
        <v/>
      </c>
      <c r="R192" s="1434" t="str">
        <f>IF('Historical DATA'!AZ178="","",'Historical DATA'!AZ178)</f>
        <v/>
      </c>
      <c r="S192" s="1436" t="str">
        <f>IF('Historical DATA'!BA178="","",'Historical DATA'!BA178)</f>
        <v/>
      </c>
      <c r="T192" s="1435" t="str">
        <f>IF('Historical DATA'!BB178="","",'Historical DATA'!BB178)</f>
        <v/>
      </c>
      <c r="V192" s="1434" t="str">
        <f>IF('Historical DATA'!BC178="","",'Historical DATA'!BC178)</f>
        <v/>
      </c>
      <c r="W192" s="1436" t="str">
        <f>IF('Historical DATA'!BD178="","",'Historical DATA'!BD178)</f>
        <v/>
      </c>
      <c r="X192" s="1436" t="str">
        <f>IF('Historical DATA'!BE178="","",'Historical DATA'!BE178)</f>
        <v/>
      </c>
      <c r="Y192" s="1435" t="str">
        <f>IF('Historical DATA'!BF178="","",'Historical DATA'!BF178)</f>
        <v/>
      </c>
      <c r="Z192" s="1435" t="str">
        <f>IF('Historical DATA'!BG178="","",'Historical DATA'!BG178)</f>
        <v/>
      </c>
      <c r="AB192" s="1434" t="str">
        <f>IF('Historical DATA'!BH178="","",'Historical DATA'!BH178)</f>
        <v/>
      </c>
      <c r="AC192" s="1436" t="str">
        <f>IF('Historical DATA'!BI178="","",'Historical DATA'!BI178)</f>
        <v/>
      </c>
      <c r="AD192" s="1436" t="str">
        <f>IF('Historical DATA'!BJ178="","",'Historical DATA'!BJ178)</f>
        <v/>
      </c>
      <c r="AE192" s="1435" t="str">
        <f>IF('Historical DATA'!BK178="","",'Historical DATA'!BK178)</f>
        <v/>
      </c>
      <c r="AF192" s="1435" t="str">
        <f>IF('Historical DATA'!BL178="","",'Historical DATA'!BL178)</f>
        <v/>
      </c>
      <c r="AG192" s="1435" t="str">
        <f>IF('Historical DATA'!BM178="","",'Historical DATA'!BM178)</f>
        <v/>
      </c>
      <c r="AH192" s="1435" t="str">
        <f>IF('Historical DATA'!BN178="","",'Historical DATA'!BN178)</f>
        <v/>
      </c>
      <c r="AI192" s="1435" t="str">
        <f>IF('Historical DATA'!BO178="","",'Historical DATA'!BO178)</f>
        <v/>
      </c>
      <c r="AK192" s="1437" t="str">
        <f>IF('Historical DATA'!BP178="","",'Historical DATA'!BP178)</f>
        <v/>
      </c>
      <c r="AL192" s="1431" t="str">
        <f>IF('Historical DATA'!BQ178="","",'Historical DATA'!BQ178)</f>
        <v/>
      </c>
      <c r="AM192" s="1433" t="str">
        <f>IF('Historical DATA'!BR178="","",'Historical DATA'!BR178)</f>
        <v/>
      </c>
      <c r="AO192" s="1448" t="str">
        <f>IF('Historical DATA'!BS178="","",'Historical DATA'!BS178)</f>
        <v/>
      </c>
      <c r="AP192" s="1438" t="str">
        <f>IF('Historical DATA'!BT178="","",'Historical DATA'!BT178)</f>
        <v/>
      </c>
      <c r="AQ192" s="1438" t="str">
        <f>IF('Historical DATA'!BU178="","",'Historical DATA'!BU178)</f>
        <v/>
      </c>
      <c r="AR192" s="1439" t="str">
        <f>IF('Historical DATA'!BV178="","",'Historical DATA'!BV178)</f>
        <v/>
      </c>
    </row>
    <row r="193" spans="2:44">
      <c r="B193" s="1653" t="str">
        <f>IF('Historical DATA'!B179="","",'Historical DATA'!B179)</f>
        <v/>
      </c>
      <c r="D193" s="1437" t="str">
        <f>IF('Historical DATA'!AO179="","",'Historical DATA'!AO179)</f>
        <v/>
      </c>
      <c r="E193" s="1431" t="str">
        <f>IF('Historical DATA'!AP179="","",'Historical DATA'!AP179)</f>
        <v/>
      </c>
      <c r="F193" s="1433" t="str">
        <f>IF('Historical DATA'!AQ179="","",'Historical DATA'!AQ179)</f>
        <v/>
      </c>
      <c r="H193" s="1447" t="str">
        <f>IF('Historical DATA'!AR179="","",'Historical DATA'!AR179)</f>
        <v/>
      </c>
      <c r="I193" s="1431" t="str">
        <f>IF('Historical DATA'!AS179="","",'Historical DATA'!AS179)</f>
        <v/>
      </c>
      <c r="J193" s="1431" t="str">
        <f>IF('Historical DATA'!AT179="","",'Historical DATA'!AT179)</f>
        <v/>
      </c>
      <c r="K193" s="1431" t="str">
        <f>IF('Historical DATA'!AU179="","",'Historical DATA'!AU179)</f>
        <v/>
      </c>
      <c r="L193" s="1450" t="str">
        <f>IF('Historical DATA'!AV179="","",'Historical DATA'!AV179)</f>
        <v/>
      </c>
      <c r="N193" s="1445" t="str">
        <f>IF('Historical DATA'!AW179="","",'Historical DATA'!AW179)</f>
        <v/>
      </c>
      <c r="O193" s="1436" t="str">
        <f>IF('Historical DATA'!AX179="","",'Historical DATA'!AX179)</f>
        <v/>
      </c>
      <c r="P193" s="1435" t="str">
        <f>IF('Historical DATA'!AY179="","",'Historical DATA'!AY179)</f>
        <v/>
      </c>
      <c r="R193" s="1434" t="str">
        <f>IF('Historical DATA'!AZ179="","",'Historical DATA'!AZ179)</f>
        <v/>
      </c>
      <c r="S193" s="1436" t="str">
        <f>IF('Historical DATA'!BA179="","",'Historical DATA'!BA179)</f>
        <v/>
      </c>
      <c r="T193" s="1435" t="str">
        <f>IF('Historical DATA'!BB179="","",'Historical DATA'!BB179)</f>
        <v/>
      </c>
      <c r="V193" s="1434" t="str">
        <f>IF('Historical DATA'!BC179="","",'Historical DATA'!BC179)</f>
        <v/>
      </c>
      <c r="W193" s="1436" t="str">
        <f>IF('Historical DATA'!BD179="","",'Historical DATA'!BD179)</f>
        <v/>
      </c>
      <c r="X193" s="1436" t="str">
        <f>IF('Historical DATA'!BE179="","",'Historical DATA'!BE179)</f>
        <v/>
      </c>
      <c r="Y193" s="1435" t="str">
        <f>IF('Historical DATA'!BF179="","",'Historical DATA'!BF179)</f>
        <v/>
      </c>
      <c r="Z193" s="1435" t="str">
        <f>IF('Historical DATA'!BG179="","",'Historical DATA'!BG179)</f>
        <v/>
      </c>
      <c r="AB193" s="1434" t="str">
        <f>IF('Historical DATA'!BH179="","",'Historical DATA'!BH179)</f>
        <v/>
      </c>
      <c r="AC193" s="1436" t="str">
        <f>IF('Historical DATA'!BI179="","",'Historical DATA'!BI179)</f>
        <v/>
      </c>
      <c r="AD193" s="1436" t="str">
        <f>IF('Historical DATA'!BJ179="","",'Historical DATA'!BJ179)</f>
        <v/>
      </c>
      <c r="AE193" s="1435" t="str">
        <f>IF('Historical DATA'!BK179="","",'Historical DATA'!BK179)</f>
        <v/>
      </c>
      <c r="AF193" s="1435" t="str">
        <f>IF('Historical DATA'!BL179="","",'Historical DATA'!BL179)</f>
        <v/>
      </c>
      <c r="AG193" s="1435" t="str">
        <f>IF('Historical DATA'!BM179="","",'Historical DATA'!BM179)</f>
        <v/>
      </c>
      <c r="AH193" s="1435" t="str">
        <f>IF('Historical DATA'!BN179="","",'Historical DATA'!BN179)</f>
        <v/>
      </c>
      <c r="AI193" s="1435" t="str">
        <f>IF('Historical DATA'!BO179="","",'Historical DATA'!BO179)</f>
        <v/>
      </c>
      <c r="AK193" s="1437" t="str">
        <f>IF('Historical DATA'!BP179="","",'Historical DATA'!BP179)</f>
        <v/>
      </c>
      <c r="AL193" s="1431" t="str">
        <f>IF('Historical DATA'!BQ179="","",'Historical DATA'!BQ179)</f>
        <v/>
      </c>
      <c r="AM193" s="1433" t="str">
        <f>IF('Historical DATA'!BR179="","",'Historical DATA'!BR179)</f>
        <v/>
      </c>
      <c r="AO193" s="1448" t="str">
        <f>IF('Historical DATA'!BS179="","",'Historical DATA'!BS179)</f>
        <v/>
      </c>
      <c r="AP193" s="1438" t="str">
        <f>IF('Historical DATA'!BT179="","",'Historical DATA'!BT179)</f>
        <v/>
      </c>
      <c r="AQ193" s="1438" t="str">
        <f>IF('Historical DATA'!BU179="","",'Historical DATA'!BU179)</f>
        <v/>
      </c>
      <c r="AR193" s="1439" t="str">
        <f>IF('Historical DATA'!BV179="","",'Historical DATA'!BV179)</f>
        <v/>
      </c>
    </row>
    <row r="194" spans="2:44">
      <c r="B194" s="1653" t="str">
        <f>IF('Historical DATA'!B180="","",'Historical DATA'!B180)</f>
        <v/>
      </c>
      <c r="D194" s="1437" t="str">
        <f>IF('Historical DATA'!AO180="","",'Historical DATA'!AO180)</f>
        <v/>
      </c>
      <c r="E194" s="1431" t="str">
        <f>IF('Historical DATA'!AP180="","",'Historical DATA'!AP180)</f>
        <v/>
      </c>
      <c r="F194" s="1433" t="str">
        <f>IF('Historical DATA'!AQ180="","",'Historical DATA'!AQ180)</f>
        <v/>
      </c>
      <c r="H194" s="1447" t="str">
        <f>IF('Historical DATA'!AR180="","",'Historical DATA'!AR180)</f>
        <v/>
      </c>
      <c r="I194" s="1431" t="str">
        <f>IF('Historical DATA'!AS180="","",'Historical DATA'!AS180)</f>
        <v/>
      </c>
      <c r="J194" s="1431" t="str">
        <f>IF('Historical DATA'!AT180="","",'Historical DATA'!AT180)</f>
        <v/>
      </c>
      <c r="K194" s="1431" t="str">
        <f>IF('Historical DATA'!AU180="","",'Historical DATA'!AU180)</f>
        <v/>
      </c>
      <c r="L194" s="1450" t="str">
        <f>IF('Historical DATA'!AV180="","",'Historical DATA'!AV180)</f>
        <v/>
      </c>
      <c r="N194" s="1445" t="str">
        <f>IF('Historical DATA'!AW180="","",'Historical DATA'!AW180)</f>
        <v/>
      </c>
      <c r="O194" s="1436" t="str">
        <f>IF('Historical DATA'!AX180="","",'Historical DATA'!AX180)</f>
        <v/>
      </c>
      <c r="P194" s="1435" t="str">
        <f>IF('Historical DATA'!AY180="","",'Historical DATA'!AY180)</f>
        <v/>
      </c>
      <c r="R194" s="1434" t="str">
        <f>IF('Historical DATA'!AZ180="","",'Historical DATA'!AZ180)</f>
        <v/>
      </c>
      <c r="S194" s="1436" t="str">
        <f>IF('Historical DATA'!BA180="","",'Historical DATA'!BA180)</f>
        <v/>
      </c>
      <c r="T194" s="1435" t="str">
        <f>IF('Historical DATA'!BB180="","",'Historical DATA'!BB180)</f>
        <v/>
      </c>
      <c r="V194" s="1434" t="str">
        <f>IF('Historical DATA'!BC180="","",'Historical DATA'!BC180)</f>
        <v/>
      </c>
      <c r="W194" s="1436" t="str">
        <f>IF('Historical DATA'!BD180="","",'Historical DATA'!BD180)</f>
        <v/>
      </c>
      <c r="X194" s="1436" t="str">
        <f>IF('Historical DATA'!BE180="","",'Historical DATA'!BE180)</f>
        <v/>
      </c>
      <c r="Y194" s="1435" t="str">
        <f>IF('Historical DATA'!BF180="","",'Historical DATA'!BF180)</f>
        <v/>
      </c>
      <c r="Z194" s="1435" t="str">
        <f>IF('Historical DATA'!BG180="","",'Historical DATA'!BG180)</f>
        <v/>
      </c>
      <c r="AB194" s="1434" t="str">
        <f>IF('Historical DATA'!BH180="","",'Historical DATA'!BH180)</f>
        <v/>
      </c>
      <c r="AC194" s="1436" t="str">
        <f>IF('Historical DATA'!BI180="","",'Historical DATA'!BI180)</f>
        <v/>
      </c>
      <c r="AD194" s="1436" t="str">
        <f>IF('Historical DATA'!BJ180="","",'Historical DATA'!BJ180)</f>
        <v/>
      </c>
      <c r="AE194" s="1435" t="str">
        <f>IF('Historical DATA'!BK180="","",'Historical DATA'!BK180)</f>
        <v/>
      </c>
      <c r="AF194" s="1435" t="str">
        <f>IF('Historical DATA'!BL180="","",'Historical DATA'!BL180)</f>
        <v/>
      </c>
      <c r="AG194" s="1435" t="str">
        <f>IF('Historical DATA'!BM180="","",'Historical DATA'!BM180)</f>
        <v/>
      </c>
      <c r="AH194" s="1435" t="str">
        <f>IF('Historical DATA'!BN180="","",'Historical DATA'!BN180)</f>
        <v/>
      </c>
      <c r="AI194" s="1435" t="str">
        <f>IF('Historical DATA'!BO180="","",'Historical DATA'!BO180)</f>
        <v/>
      </c>
      <c r="AK194" s="1437" t="str">
        <f>IF('Historical DATA'!BP180="","",'Historical DATA'!BP180)</f>
        <v/>
      </c>
      <c r="AL194" s="1431" t="str">
        <f>IF('Historical DATA'!BQ180="","",'Historical DATA'!BQ180)</f>
        <v/>
      </c>
      <c r="AM194" s="1433" t="str">
        <f>IF('Historical DATA'!BR180="","",'Historical DATA'!BR180)</f>
        <v/>
      </c>
      <c r="AO194" s="1448" t="str">
        <f>IF('Historical DATA'!BS180="","",'Historical DATA'!BS180)</f>
        <v/>
      </c>
      <c r="AP194" s="1438" t="str">
        <f>IF('Historical DATA'!BT180="","",'Historical DATA'!BT180)</f>
        <v/>
      </c>
      <c r="AQ194" s="1438" t="str">
        <f>IF('Historical DATA'!BU180="","",'Historical DATA'!BU180)</f>
        <v/>
      </c>
      <c r="AR194" s="1439" t="str">
        <f>IF('Historical DATA'!BV180="","",'Historical DATA'!BV180)</f>
        <v/>
      </c>
    </row>
    <row r="195" spans="2:44">
      <c r="B195" s="1653" t="str">
        <f>IF('Historical DATA'!B181="","",'Historical DATA'!B181)</f>
        <v/>
      </c>
      <c r="D195" s="1437" t="str">
        <f>IF('Historical DATA'!AO181="","",'Historical DATA'!AO181)</f>
        <v/>
      </c>
      <c r="E195" s="1431" t="str">
        <f>IF('Historical DATA'!AP181="","",'Historical DATA'!AP181)</f>
        <v/>
      </c>
      <c r="F195" s="1433" t="str">
        <f>IF('Historical DATA'!AQ181="","",'Historical DATA'!AQ181)</f>
        <v/>
      </c>
      <c r="H195" s="1447" t="str">
        <f>IF('Historical DATA'!AR181="","",'Historical DATA'!AR181)</f>
        <v/>
      </c>
      <c r="I195" s="1431" t="str">
        <f>IF('Historical DATA'!AS181="","",'Historical DATA'!AS181)</f>
        <v/>
      </c>
      <c r="J195" s="1431" t="str">
        <f>IF('Historical DATA'!AT181="","",'Historical DATA'!AT181)</f>
        <v/>
      </c>
      <c r="K195" s="1431" t="str">
        <f>IF('Historical DATA'!AU181="","",'Historical DATA'!AU181)</f>
        <v/>
      </c>
      <c r="L195" s="1450" t="str">
        <f>IF('Historical DATA'!AV181="","",'Historical DATA'!AV181)</f>
        <v/>
      </c>
      <c r="N195" s="1445" t="str">
        <f>IF('Historical DATA'!AW181="","",'Historical DATA'!AW181)</f>
        <v/>
      </c>
      <c r="O195" s="1436" t="str">
        <f>IF('Historical DATA'!AX181="","",'Historical DATA'!AX181)</f>
        <v/>
      </c>
      <c r="P195" s="1435" t="str">
        <f>IF('Historical DATA'!AY181="","",'Historical DATA'!AY181)</f>
        <v/>
      </c>
      <c r="R195" s="1434" t="str">
        <f>IF('Historical DATA'!AZ181="","",'Historical DATA'!AZ181)</f>
        <v/>
      </c>
      <c r="S195" s="1436" t="str">
        <f>IF('Historical DATA'!BA181="","",'Historical DATA'!BA181)</f>
        <v/>
      </c>
      <c r="T195" s="1435" t="str">
        <f>IF('Historical DATA'!BB181="","",'Historical DATA'!BB181)</f>
        <v/>
      </c>
      <c r="V195" s="1434" t="str">
        <f>IF('Historical DATA'!BC181="","",'Historical DATA'!BC181)</f>
        <v/>
      </c>
      <c r="W195" s="1436" t="str">
        <f>IF('Historical DATA'!BD181="","",'Historical DATA'!BD181)</f>
        <v/>
      </c>
      <c r="X195" s="1436" t="str">
        <f>IF('Historical DATA'!BE181="","",'Historical DATA'!BE181)</f>
        <v/>
      </c>
      <c r="Y195" s="1435" t="str">
        <f>IF('Historical DATA'!BF181="","",'Historical DATA'!BF181)</f>
        <v/>
      </c>
      <c r="Z195" s="1435" t="str">
        <f>IF('Historical DATA'!BG181="","",'Historical DATA'!BG181)</f>
        <v/>
      </c>
      <c r="AB195" s="1434" t="str">
        <f>IF('Historical DATA'!BH181="","",'Historical DATA'!BH181)</f>
        <v/>
      </c>
      <c r="AC195" s="1436" t="str">
        <f>IF('Historical DATA'!BI181="","",'Historical DATA'!BI181)</f>
        <v/>
      </c>
      <c r="AD195" s="1436" t="str">
        <f>IF('Historical DATA'!BJ181="","",'Historical DATA'!BJ181)</f>
        <v/>
      </c>
      <c r="AE195" s="1435" t="str">
        <f>IF('Historical DATA'!BK181="","",'Historical DATA'!BK181)</f>
        <v/>
      </c>
      <c r="AF195" s="1435" t="str">
        <f>IF('Historical DATA'!BL181="","",'Historical DATA'!BL181)</f>
        <v/>
      </c>
      <c r="AG195" s="1435" t="str">
        <f>IF('Historical DATA'!BM181="","",'Historical DATA'!BM181)</f>
        <v/>
      </c>
      <c r="AH195" s="1435" t="str">
        <f>IF('Historical DATA'!BN181="","",'Historical DATA'!BN181)</f>
        <v/>
      </c>
      <c r="AI195" s="1435" t="str">
        <f>IF('Historical DATA'!BO181="","",'Historical DATA'!BO181)</f>
        <v/>
      </c>
      <c r="AK195" s="1437" t="str">
        <f>IF('Historical DATA'!BP181="","",'Historical DATA'!BP181)</f>
        <v/>
      </c>
      <c r="AL195" s="1431" t="str">
        <f>IF('Historical DATA'!BQ181="","",'Historical DATA'!BQ181)</f>
        <v/>
      </c>
      <c r="AM195" s="1433" t="str">
        <f>IF('Historical DATA'!BR181="","",'Historical DATA'!BR181)</f>
        <v/>
      </c>
      <c r="AO195" s="1448" t="str">
        <f>IF('Historical DATA'!BS181="","",'Historical DATA'!BS181)</f>
        <v/>
      </c>
      <c r="AP195" s="1438" t="str">
        <f>IF('Historical DATA'!BT181="","",'Historical DATA'!BT181)</f>
        <v/>
      </c>
      <c r="AQ195" s="1438" t="str">
        <f>IF('Historical DATA'!BU181="","",'Historical DATA'!BU181)</f>
        <v/>
      </c>
      <c r="AR195" s="1439" t="str">
        <f>IF('Historical DATA'!BV181="","",'Historical DATA'!BV181)</f>
        <v/>
      </c>
    </row>
    <row r="196" spans="2:44">
      <c r="B196" s="1653" t="str">
        <f>IF('Historical DATA'!B182="","",'Historical DATA'!B182)</f>
        <v/>
      </c>
      <c r="D196" s="1437" t="str">
        <f>IF('Historical DATA'!AO182="","",'Historical DATA'!AO182)</f>
        <v/>
      </c>
      <c r="E196" s="1431" t="str">
        <f>IF('Historical DATA'!AP182="","",'Historical DATA'!AP182)</f>
        <v/>
      </c>
      <c r="F196" s="1433" t="str">
        <f>IF('Historical DATA'!AQ182="","",'Historical DATA'!AQ182)</f>
        <v/>
      </c>
      <c r="H196" s="1447" t="str">
        <f>IF('Historical DATA'!AR182="","",'Historical DATA'!AR182)</f>
        <v/>
      </c>
      <c r="I196" s="1431" t="str">
        <f>IF('Historical DATA'!AS182="","",'Historical DATA'!AS182)</f>
        <v/>
      </c>
      <c r="J196" s="1431" t="str">
        <f>IF('Historical DATA'!AT182="","",'Historical DATA'!AT182)</f>
        <v/>
      </c>
      <c r="K196" s="1431" t="str">
        <f>IF('Historical DATA'!AU182="","",'Historical DATA'!AU182)</f>
        <v/>
      </c>
      <c r="L196" s="1450" t="str">
        <f>IF('Historical DATA'!AV182="","",'Historical DATA'!AV182)</f>
        <v/>
      </c>
      <c r="N196" s="1445" t="str">
        <f>IF('Historical DATA'!AW182="","",'Historical DATA'!AW182)</f>
        <v/>
      </c>
      <c r="O196" s="1436" t="str">
        <f>IF('Historical DATA'!AX182="","",'Historical DATA'!AX182)</f>
        <v/>
      </c>
      <c r="P196" s="1435" t="str">
        <f>IF('Historical DATA'!AY182="","",'Historical DATA'!AY182)</f>
        <v/>
      </c>
      <c r="R196" s="1434" t="str">
        <f>IF('Historical DATA'!AZ182="","",'Historical DATA'!AZ182)</f>
        <v/>
      </c>
      <c r="S196" s="1436" t="str">
        <f>IF('Historical DATA'!BA182="","",'Historical DATA'!BA182)</f>
        <v/>
      </c>
      <c r="T196" s="1435" t="str">
        <f>IF('Historical DATA'!BB182="","",'Historical DATA'!BB182)</f>
        <v/>
      </c>
      <c r="V196" s="1434" t="str">
        <f>IF('Historical DATA'!BC182="","",'Historical DATA'!BC182)</f>
        <v/>
      </c>
      <c r="W196" s="1436" t="str">
        <f>IF('Historical DATA'!BD182="","",'Historical DATA'!BD182)</f>
        <v/>
      </c>
      <c r="X196" s="1436" t="str">
        <f>IF('Historical DATA'!BE182="","",'Historical DATA'!BE182)</f>
        <v/>
      </c>
      <c r="Y196" s="1435" t="str">
        <f>IF('Historical DATA'!BF182="","",'Historical DATA'!BF182)</f>
        <v/>
      </c>
      <c r="Z196" s="1435" t="str">
        <f>IF('Historical DATA'!BG182="","",'Historical DATA'!BG182)</f>
        <v/>
      </c>
      <c r="AB196" s="1434" t="str">
        <f>IF('Historical DATA'!BH182="","",'Historical DATA'!BH182)</f>
        <v/>
      </c>
      <c r="AC196" s="1436" t="str">
        <f>IF('Historical DATA'!BI182="","",'Historical DATA'!BI182)</f>
        <v/>
      </c>
      <c r="AD196" s="1436" t="str">
        <f>IF('Historical DATA'!BJ182="","",'Historical DATA'!BJ182)</f>
        <v/>
      </c>
      <c r="AE196" s="1435" t="str">
        <f>IF('Historical DATA'!BK182="","",'Historical DATA'!BK182)</f>
        <v/>
      </c>
      <c r="AF196" s="1435" t="str">
        <f>IF('Historical DATA'!BL182="","",'Historical DATA'!BL182)</f>
        <v/>
      </c>
      <c r="AG196" s="1435" t="str">
        <f>IF('Historical DATA'!BM182="","",'Historical DATA'!BM182)</f>
        <v/>
      </c>
      <c r="AH196" s="1435" t="str">
        <f>IF('Historical DATA'!BN182="","",'Historical DATA'!BN182)</f>
        <v/>
      </c>
      <c r="AI196" s="1435" t="str">
        <f>IF('Historical DATA'!BO182="","",'Historical DATA'!BO182)</f>
        <v/>
      </c>
      <c r="AK196" s="1437" t="str">
        <f>IF('Historical DATA'!BP182="","",'Historical DATA'!BP182)</f>
        <v/>
      </c>
      <c r="AL196" s="1431" t="str">
        <f>IF('Historical DATA'!BQ182="","",'Historical DATA'!BQ182)</f>
        <v/>
      </c>
      <c r="AM196" s="1433" t="str">
        <f>IF('Historical DATA'!BR182="","",'Historical DATA'!BR182)</f>
        <v/>
      </c>
      <c r="AO196" s="1448" t="str">
        <f>IF('Historical DATA'!BS182="","",'Historical DATA'!BS182)</f>
        <v/>
      </c>
      <c r="AP196" s="1438" t="str">
        <f>IF('Historical DATA'!BT182="","",'Historical DATA'!BT182)</f>
        <v/>
      </c>
      <c r="AQ196" s="1438" t="str">
        <f>IF('Historical DATA'!BU182="","",'Historical DATA'!BU182)</f>
        <v/>
      </c>
      <c r="AR196" s="1439" t="str">
        <f>IF('Historical DATA'!BV182="","",'Historical DATA'!BV182)</f>
        <v/>
      </c>
    </row>
    <row r="197" spans="2:44">
      <c r="B197" s="1653" t="str">
        <f>IF('Historical DATA'!B183="","",'Historical DATA'!B183)</f>
        <v/>
      </c>
      <c r="D197" s="1437" t="str">
        <f>IF('Historical DATA'!AO183="","",'Historical DATA'!AO183)</f>
        <v/>
      </c>
      <c r="E197" s="1431" t="str">
        <f>IF('Historical DATA'!AP183="","",'Historical DATA'!AP183)</f>
        <v/>
      </c>
      <c r="F197" s="1433" t="str">
        <f>IF('Historical DATA'!AQ183="","",'Historical DATA'!AQ183)</f>
        <v/>
      </c>
      <c r="H197" s="1447" t="str">
        <f>IF('Historical DATA'!AR183="","",'Historical DATA'!AR183)</f>
        <v/>
      </c>
      <c r="I197" s="1431" t="str">
        <f>IF('Historical DATA'!AS183="","",'Historical DATA'!AS183)</f>
        <v/>
      </c>
      <c r="J197" s="1431" t="str">
        <f>IF('Historical DATA'!AT183="","",'Historical DATA'!AT183)</f>
        <v/>
      </c>
      <c r="K197" s="1431" t="str">
        <f>IF('Historical DATA'!AU183="","",'Historical DATA'!AU183)</f>
        <v/>
      </c>
      <c r="L197" s="1450" t="str">
        <f>IF('Historical DATA'!AV183="","",'Historical DATA'!AV183)</f>
        <v/>
      </c>
      <c r="N197" s="1445" t="str">
        <f>IF('Historical DATA'!AW183="","",'Historical DATA'!AW183)</f>
        <v/>
      </c>
      <c r="O197" s="1436" t="str">
        <f>IF('Historical DATA'!AX183="","",'Historical DATA'!AX183)</f>
        <v/>
      </c>
      <c r="P197" s="1435" t="str">
        <f>IF('Historical DATA'!AY183="","",'Historical DATA'!AY183)</f>
        <v/>
      </c>
      <c r="R197" s="1434" t="str">
        <f>IF('Historical DATA'!AZ183="","",'Historical DATA'!AZ183)</f>
        <v/>
      </c>
      <c r="S197" s="1436" t="str">
        <f>IF('Historical DATA'!BA183="","",'Historical DATA'!BA183)</f>
        <v/>
      </c>
      <c r="T197" s="1435" t="str">
        <f>IF('Historical DATA'!BB183="","",'Historical DATA'!BB183)</f>
        <v/>
      </c>
      <c r="V197" s="1434" t="str">
        <f>IF('Historical DATA'!BC183="","",'Historical DATA'!BC183)</f>
        <v/>
      </c>
      <c r="W197" s="1436" t="str">
        <f>IF('Historical DATA'!BD183="","",'Historical DATA'!BD183)</f>
        <v/>
      </c>
      <c r="X197" s="1436" t="str">
        <f>IF('Historical DATA'!BE183="","",'Historical DATA'!BE183)</f>
        <v/>
      </c>
      <c r="Y197" s="1435" t="str">
        <f>IF('Historical DATA'!BF183="","",'Historical DATA'!BF183)</f>
        <v/>
      </c>
      <c r="Z197" s="1435" t="str">
        <f>IF('Historical DATA'!BG183="","",'Historical DATA'!BG183)</f>
        <v/>
      </c>
      <c r="AB197" s="1434" t="str">
        <f>IF('Historical DATA'!BH183="","",'Historical DATA'!BH183)</f>
        <v/>
      </c>
      <c r="AC197" s="1436" t="str">
        <f>IF('Historical DATA'!BI183="","",'Historical DATA'!BI183)</f>
        <v/>
      </c>
      <c r="AD197" s="1436" t="str">
        <f>IF('Historical DATA'!BJ183="","",'Historical DATA'!BJ183)</f>
        <v/>
      </c>
      <c r="AE197" s="1435" t="str">
        <f>IF('Historical DATA'!BK183="","",'Historical DATA'!BK183)</f>
        <v/>
      </c>
      <c r="AF197" s="1435" t="str">
        <f>IF('Historical DATA'!BL183="","",'Historical DATA'!BL183)</f>
        <v/>
      </c>
      <c r="AG197" s="1435" t="str">
        <f>IF('Historical DATA'!BM183="","",'Historical DATA'!BM183)</f>
        <v/>
      </c>
      <c r="AH197" s="1435" t="str">
        <f>IF('Historical DATA'!BN183="","",'Historical DATA'!BN183)</f>
        <v/>
      </c>
      <c r="AI197" s="1435" t="str">
        <f>IF('Historical DATA'!BO183="","",'Historical DATA'!BO183)</f>
        <v/>
      </c>
      <c r="AK197" s="1437" t="str">
        <f>IF('Historical DATA'!BP183="","",'Historical DATA'!BP183)</f>
        <v/>
      </c>
      <c r="AL197" s="1431" t="str">
        <f>IF('Historical DATA'!BQ183="","",'Historical DATA'!BQ183)</f>
        <v/>
      </c>
      <c r="AM197" s="1433" t="str">
        <f>IF('Historical DATA'!BR183="","",'Historical DATA'!BR183)</f>
        <v/>
      </c>
      <c r="AO197" s="1448" t="str">
        <f>IF('Historical DATA'!BS183="","",'Historical DATA'!BS183)</f>
        <v/>
      </c>
      <c r="AP197" s="1438" t="str">
        <f>IF('Historical DATA'!BT183="","",'Historical DATA'!BT183)</f>
        <v/>
      </c>
      <c r="AQ197" s="1438" t="str">
        <f>IF('Historical DATA'!BU183="","",'Historical DATA'!BU183)</f>
        <v/>
      </c>
      <c r="AR197" s="1439" t="str">
        <f>IF('Historical DATA'!BV183="","",'Historical DATA'!BV183)</f>
        <v/>
      </c>
    </row>
    <row r="198" spans="2:44">
      <c r="B198" s="1653" t="str">
        <f>IF('Historical DATA'!B184="","",'Historical DATA'!B184)</f>
        <v/>
      </c>
      <c r="D198" s="1437" t="str">
        <f>IF('Historical DATA'!AO184="","",'Historical DATA'!AO184)</f>
        <v/>
      </c>
      <c r="E198" s="1431" t="str">
        <f>IF('Historical DATA'!AP184="","",'Historical DATA'!AP184)</f>
        <v/>
      </c>
      <c r="F198" s="1433" t="str">
        <f>IF('Historical DATA'!AQ184="","",'Historical DATA'!AQ184)</f>
        <v/>
      </c>
      <c r="H198" s="1447" t="str">
        <f>IF('Historical DATA'!AR184="","",'Historical DATA'!AR184)</f>
        <v/>
      </c>
      <c r="I198" s="1431" t="str">
        <f>IF('Historical DATA'!AS184="","",'Historical DATA'!AS184)</f>
        <v/>
      </c>
      <c r="J198" s="1431" t="str">
        <f>IF('Historical DATA'!AT184="","",'Historical DATA'!AT184)</f>
        <v/>
      </c>
      <c r="K198" s="1431" t="str">
        <f>IF('Historical DATA'!AU184="","",'Historical DATA'!AU184)</f>
        <v/>
      </c>
      <c r="L198" s="1450" t="str">
        <f>IF('Historical DATA'!AV184="","",'Historical DATA'!AV184)</f>
        <v/>
      </c>
      <c r="N198" s="1445" t="str">
        <f>IF('Historical DATA'!AW184="","",'Historical DATA'!AW184)</f>
        <v/>
      </c>
      <c r="O198" s="1436" t="str">
        <f>IF('Historical DATA'!AX184="","",'Historical DATA'!AX184)</f>
        <v/>
      </c>
      <c r="P198" s="1435" t="str">
        <f>IF('Historical DATA'!AY184="","",'Historical DATA'!AY184)</f>
        <v/>
      </c>
      <c r="R198" s="1434" t="str">
        <f>IF('Historical DATA'!AZ184="","",'Historical DATA'!AZ184)</f>
        <v/>
      </c>
      <c r="S198" s="1436" t="str">
        <f>IF('Historical DATA'!BA184="","",'Historical DATA'!BA184)</f>
        <v/>
      </c>
      <c r="T198" s="1435" t="str">
        <f>IF('Historical DATA'!BB184="","",'Historical DATA'!BB184)</f>
        <v/>
      </c>
      <c r="V198" s="1434" t="str">
        <f>IF('Historical DATA'!BC184="","",'Historical DATA'!BC184)</f>
        <v/>
      </c>
      <c r="W198" s="1436" t="str">
        <f>IF('Historical DATA'!BD184="","",'Historical DATA'!BD184)</f>
        <v/>
      </c>
      <c r="X198" s="1436" t="str">
        <f>IF('Historical DATA'!BE184="","",'Historical DATA'!BE184)</f>
        <v/>
      </c>
      <c r="Y198" s="1435" t="str">
        <f>IF('Historical DATA'!BF184="","",'Historical DATA'!BF184)</f>
        <v/>
      </c>
      <c r="Z198" s="1435" t="str">
        <f>IF('Historical DATA'!BG184="","",'Historical DATA'!BG184)</f>
        <v/>
      </c>
      <c r="AB198" s="1434" t="str">
        <f>IF('Historical DATA'!BH184="","",'Historical DATA'!BH184)</f>
        <v/>
      </c>
      <c r="AC198" s="1436" t="str">
        <f>IF('Historical DATA'!BI184="","",'Historical DATA'!BI184)</f>
        <v/>
      </c>
      <c r="AD198" s="1436" t="str">
        <f>IF('Historical DATA'!BJ184="","",'Historical DATA'!BJ184)</f>
        <v/>
      </c>
      <c r="AE198" s="1435" t="str">
        <f>IF('Historical DATA'!BK184="","",'Historical DATA'!BK184)</f>
        <v/>
      </c>
      <c r="AF198" s="1435" t="str">
        <f>IF('Historical DATA'!BL184="","",'Historical DATA'!BL184)</f>
        <v/>
      </c>
      <c r="AG198" s="1435" t="str">
        <f>IF('Historical DATA'!BM184="","",'Historical DATA'!BM184)</f>
        <v/>
      </c>
      <c r="AH198" s="1435" t="str">
        <f>IF('Historical DATA'!BN184="","",'Historical DATA'!BN184)</f>
        <v/>
      </c>
      <c r="AI198" s="1435" t="str">
        <f>IF('Historical DATA'!BO184="","",'Historical DATA'!BO184)</f>
        <v/>
      </c>
      <c r="AK198" s="1437" t="str">
        <f>IF('Historical DATA'!BP184="","",'Historical DATA'!BP184)</f>
        <v/>
      </c>
      <c r="AL198" s="1431" t="str">
        <f>IF('Historical DATA'!BQ184="","",'Historical DATA'!BQ184)</f>
        <v/>
      </c>
      <c r="AM198" s="1433" t="str">
        <f>IF('Historical DATA'!BR184="","",'Historical DATA'!BR184)</f>
        <v/>
      </c>
      <c r="AO198" s="1448" t="str">
        <f>IF('Historical DATA'!BS184="","",'Historical DATA'!BS184)</f>
        <v/>
      </c>
      <c r="AP198" s="1438" t="str">
        <f>IF('Historical DATA'!BT184="","",'Historical DATA'!BT184)</f>
        <v/>
      </c>
      <c r="AQ198" s="1438" t="str">
        <f>IF('Historical DATA'!BU184="","",'Historical DATA'!BU184)</f>
        <v/>
      </c>
      <c r="AR198" s="1439" t="str">
        <f>IF('Historical DATA'!BV184="","",'Historical DATA'!BV184)</f>
        <v/>
      </c>
    </row>
    <row r="199" spans="2:44">
      <c r="B199" s="1653" t="str">
        <f>IF('Historical DATA'!B185="","",'Historical DATA'!B185)</f>
        <v/>
      </c>
      <c r="D199" s="1437" t="str">
        <f>IF('Historical DATA'!AO185="","",'Historical DATA'!AO185)</f>
        <v/>
      </c>
      <c r="E199" s="1431" t="str">
        <f>IF('Historical DATA'!AP185="","",'Historical DATA'!AP185)</f>
        <v/>
      </c>
      <c r="F199" s="1433" t="str">
        <f>IF('Historical DATA'!AQ185="","",'Historical DATA'!AQ185)</f>
        <v/>
      </c>
      <c r="H199" s="1447" t="str">
        <f>IF('Historical DATA'!AR185="","",'Historical DATA'!AR185)</f>
        <v/>
      </c>
      <c r="I199" s="1431" t="str">
        <f>IF('Historical DATA'!AS185="","",'Historical DATA'!AS185)</f>
        <v/>
      </c>
      <c r="J199" s="1431" t="str">
        <f>IF('Historical DATA'!AT185="","",'Historical DATA'!AT185)</f>
        <v/>
      </c>
      <c r="K199" s="1431" t="str">
        <f>IF('Historical DATA'!AU185="","",'Historical DATA'!AU185)</f>
        <v/>
      </c>
      <c r="L199" s="1450" t="str">
        <f>IF('Historical DATA'!AV185="","",'Historical DATA'!AV185)</f>
        <v/>
      </c>
      <c r="N199" s="1445" t="str">
        <f>IF('Historical DATA'!AW185="","",'Historical DATA'!AW185)</f>
        <v/>
      </c>
      <c r="O199" s="1436" t="str">
        <f>IF('Historical DATA'!AX185="","",'Historical DATA'!AX185)</f>
        <v/>
      </c>
      <c r="P199" s="1435" t="str">
        <f>IF('Historical DATA'!AY185="","",'Historical DATA'!AY185)</f>
        <v/>
      </c>
      <c r="R199" s="1434" t="str">
        <f>IF('Historical DATA'!AZ185="","",'Historical DATA'!AZ185)</f>
        <v/>
      </c>
      <c r="S199" s="1436" t="str">
        <f>IF('Historical DATA'!BA185="","",'Historical DATA'!BA185)</f>
        <v/>
      </c>
      <c r="T199" s="1435" t="str">
        <f>IF('Historical DATA'!BB185="","",'Historical DATA'!BB185)</f>
        <v/>
      </c>
      <c r="V199" s="1434" t="str">
        <f>IF('Historical DATA'!BC185="","",'Historical DATA'!BC185)</f>
        <v/>
      </c>
      <c r="W199" s="1436" t="str">
        <f>IF('Historical DATA'!BD185="","",'Historical DATA'!BD185)</f>
        <v/>
      </c>
      <c r="X199" s="1436" t="str">
        <f>IF('Historical DATA'!BE185="","",'Historical DATA'!BE185)</f>
        <v/>
      </c>
      <c r="Y199" s="1435" t="str">
        <f>IF('Historical DATA'!BF185="","",'Historical DATA'!BF185)</f>
        <v/>
      </c>
      <c r="Z199" s="1435" t="str">
        <f>IF('Historical DATA'!BG185="","",'Historical DATA'!BG185)</f>
        <v/>
      </c>
      <c r="AB199" s="1434" t="str">
        <f>IF('Historical DATA'!BH185="","",'Historical DATA'!BH185)</f>
        <v/>
      </c>
      <c r="AC199" s="1436" t="str">
        <f>IF('Historical DATA'!BI185="","",'Historical DATA'!BI185)</f>
        <v/>
      </c>
      <c r="AD199" s="1436" t="str">
        <f>IF('Historical DATA'!BJ185="","",'Historical DATA'!BJ185)</f>
        <v/>
      </c>
      <c r="AE199" s="1435" t="str">
        <f>IF('Historical DATA'!BK185="","",'Historical DATA'!BK185)</f>
        <v/>
      </c>
      <c r="AF199" s="1435" t="str">
        <f>IF('Historical DATA'!BL185="","",'Historical DATA'!BL185)</f>
        <v/>
      </c>
      <c r="AG199" s="1435" t="str">
        <f>IF('Historical DATA'!BM185="","",'Historical DATA'!BM185)</f>
        <v/>
      </c>
      <c r="AH199" s="1435" t="str">
        <f>IF('Historical DATA'!BN185="","",'Historical DATA'!BN185)</f>
        <v/>
      </c>
      <c r="AI199" s="1435" t="str">
        <f>IF('Historical DATA'!BO185="","",'Historical DATA'!BO185)</f>
        <v/>
      </c>
      <c r="AK199" s="1437" t="str">
        <f>IF('Historical DATA'!BP185="","",'Historical DATA'!BP185)</f>
        <v/>
      </c>
      <c r="AL199" s="1431" t="str">
        <f>IF('Historical DATA'!BQ185="","",'Historical DATA'!BQ185)</f>
        <v/>
      </c>
      <c r="AM199" s="1433" t="str">
        <f>IF('Historical DATA'!BR185="","",'Historical DATA'!BR185)</f>
        <v/>
      </c>
      <c r="AO199" s="1448" t="str">
        <f>IF('Historical DATA'!BS185="","",'Historical DATA'!BS185)</f>
        <v/>
      </c>
      <c r="AP199" s="1438" t="str">
        <f>IF('Historical DATA'!BT185="","",'Historical DATA'!BT185)</f>
        <v/>
      </c>
      <c r="AQ199" s="1438" t="str">
        <f>IF('Historical DATA'!BU185="","",'Historical DATA'!BU185)</f>
        <v/>
      </c>
      <c r="AR199" s="1439" t="str">
        <f>IF('Historical DATA'!BV185="","",'Historical DATA'!BV185)</f>
        <v/>
      </c>
    </row>
    <row r="200" spans="2:44">
      <c r="B200" s="1653" t="str">
        <f>IF('Historical DATA'!B186="","",'Historical DATA'!B186)</f>
        <v/>
      </c>
      <c r="D200" s="1437" t="str">
        <f>IF('Historical DATA'!AO186="","",'Historical DATA'!AO186)</f>
        <v/>
      </c>
      <c r="E200" s="1431" t="str">
        <f>IF('Historical DATA'!AP186="","",'Historical DATA'!AP186)</f>
        <v/>
      </c>
      <c r="F200" s="1433" t="str">
        <f>IF('Historical DATA'!AQ186="","",'Historical DATA'!AQ186)</f>
        <v/>
      </c>
      <c r="H200" s="1447" t="str">
        <f>IF('Historical DATA'!AR186="","",'Historical DATA'!AR186)</f>
        <v/>
      </c>
      <c r="I200" s="1431" t="str">
        <f>IF('Historical DATA'!AS186="","",'Historical DATA'!AS186)</f>
        <v/>
      </c>
      <c r="J200" s="1431" t="str">
        <f>IF('Historical DATA'!AT186="","",'Historical DATA'!AT186)</f>
        <v/>
      </c>
      <c r="K200" s="1431" t="str">
        <f>IF('Historical DATA'!AU186="","",'Historical DATA'!AU186)</f>
        <v/>
      </c>
      <c r="L200" s="1450" t="str">
        <f>IF('Historical DATA'!AV186="","",'Historical DATA'!AV186)</f>
        <v/>
      </c>
      <c r="N200" s="1445" t="str">
        <f>IF('Historical DATA'!AW186="","",'Historical DATA'!AW186)</f>
        <v/>
      </c>
      <c r="O200" s="1436" t="str">
        <f>IF('Historical DATA'!AX186="","",'Historical DATA'!AX186)</f>
        <v/>
      </c>
      <c r="P200" s="1435" t="str">
        <f>IF('Historical DATA'!AY186="","",'Historical DATA'!AY186)</f>
        <v/>
      </c>
      <c r="R200" s="1434" t="str">
        <f>IF('Historical DATA'!AZ186="","",'Historical DATA'!AZ186)</f>
        <v/>
      </c>
      <c r="S200" s="1436" t="str">
        <f>IF('Historical DATA'!BA186="","",'Historical DATA'!BA186)</f>
        <v/>
      </c>
      <c r="T200" s="1435" t="str">
        <f>IF('Historical DATA'!BB186="","",'Historical DATA'!BB186)</f>
        <v/>
      </c>
      <c r="V200" s="1434" t="str">
        <f>IF('Historical DATA'!BC186="","",'Historical DATA'!BC186)</f>
        <v/>
      </c>
      <c r="W200" s="1436" t="str">
        <f>IF('Historical DATA'!BD186="","",'Historical DATA'!BD186)</f>
        <v/>
      </c>
      <c r="X200" s="1436" t="str">
        <f>IF('Historical DATA'!BE186="","",'Historical DATA'!BE186)</f>
        <v/>
      </c>
      <c r="Y200" s="1435" t="str">
        <f>IF('Historical DATA'!BF186="","",'Historical DATA'!BF186)</f>
        <v/>
      </c>
      <c r="Z200" s="1435" t="str">
        <f>IF('Historical DATA'!BG186="","",'Historical DATA'!BG186)</f>
        <v/>
      </c>
      <c r="AB200" s="1434" t="str">
        <f>IF('Historical DATA'!BH186="","",'Historical DATA'!BH186)</f>
        <v/>
      </c>
      <c r="AC200" s="1436" t="str">
        <f>IF('Historical DATA'!BI186="","",'Historical DATA'!BI186)</f>
        <v/>
      </c>
      <c r="AD200" s="1436" t="str">
        <f>IF('Historical DATA'!BJ186="","",'Historical DATA'!BJ186)</f>
        <v/>
      </c>
      <c r="AE200" s="1435" t="str">
        <f>IF('Historical DATA'!BK186="","",'Historical DATA'!BK186)</f>
        <v/>
      </c>
      <c r="AF200" s="1435" t="str">
        <f>IF('Historical DATA'!BL186="","",'Historical DATA'!BL186)</f>
        <v/>
      </c>
      <c r="AG200" s="1435" t="str">
        <f>IF('Historical DATA'!BM186="","",'Historical DATA'!BM186)</f>
        <v/>
      </c>
      <c r="AH200" s="1435" t="str">
        <f>IF('Historical DATA'!BN186="","",'Historical DATA'!BN186)</f>
        <v/>
      </c>
      <c r="AI200" s="1435" t="str">
        <f>IF('Historical DATA'!BO186="","",'Historical DATA'!BO186)</f>
        <v/>
      </c>
      <c r="AK200" s="1437" t="str">
        <f>IF('Historical DATA'!BP186="","",'Historical DATA'!BP186)</f>
        <v/>
      </c>
      <c r="AL200" s="1431" t="str">
        <f>IF('Historical DATA'!BQ186="","",'Historical DATA'!BQ186)</f>
        <v/>
      </c>
      <c r="AM200" s="1433" t="str">
        <f>IF('Historical DATA'!BR186="","",'Historical DATA'!BR186)</f>
        <v/>
      </c>
      <c r="AO200" s="1448" t="str">
        <f>IF('Historical DATA'!BS186="","",'Historical DATA'!BS186)</f>
        <v/>
      </c>
      <c r="AP200" s="1438" t="str">
        <f>IF('Historical DATA'!BT186="","",'Historical DATA'!BT186)</f>
        <v/>
      </c>
      <c r="AQ200" s="1438" t="str">
        <f>IF('Historical DATA'!BU186="","",'Historical DATA'!BU186)</f>
        <v/>
      </c>
      <c r="AR200" s="1439" t="str">
        <f>IF('Historical DATA'!BV186="","",'Historical DATA'!BV186)</f>
        <v/>
      </c>
    </row>
    <row r="201" spans="2:44">
      <c r="B201" s="1653" t="str">
        <f>IF('Historical DATA'!B187="","",'Historical DATA'!B187)</f>
        <v/>
      </c>
      <c r="D201" s="1437" t="str">
        <f>IF('Historical DATA'!AO187="","",'Historical DATA'!AO187)</f>
        <v/>
      </c>
      <c r="E201" s="1431" t="str">
        <f>IF('Historical DATA'!AP187="","",'Historical DATA'!AP187)</f>
        <v/>
      </c>
      <c r="F201" s="1433" t="str">
        <f>IF('Historical DATA'!AQ187="","",'Historical DATA'!AQ187)</f>
        <v/>
      </c>
      <c r="H201" s="1447" t="str">
        <f>IF('Historical DATA'!AR187="","",'Historical DATA'!AR187)</f>
        <v/>
      </c>
      <c r="I201" s="1431" t="str">
        <f>IF('Historical DATA'!AS187="","",'Historical DATA'!AS187)</f>
        <v/>
      </c>
      <c r="J201" s="1431" t="str">
        <f>IF('Historical DATA'!AT187="","",'Historical DATA'!AT187)</f>
        <v/>
      </c>
      <c r="K201" s="1431" t="str">
        <f>IF('Historical DATA'!AU187="","",'Historical DATA'!AU187)</f>
        <v/>
      </c>
      <c r="L201" s="1450" t="str">
        <f>IF('Historical DATA'!AV187="","",'Historical DATA'!AV187)</f>
        <v/>
      </c>
      <c r="N201" s="1445" t="str">
        <f>IF('Historical DATA'!AW187="","",'Historical DATA'!AW187)</f>
        <v/>
      </c>
      <c r="O201" s="1436" t="str">
        <f>IF('Historical DATA'!AX187="","",'Historical DATA'!AX187)</f>
        <v/>
      </c>
      <c r="P201" s="1435" t="str">
        <f>IF('Historical DATA'!AY187="","",'Historical DATA'!AY187)</f>
        <v/>
      </c>
      <c r="R201" s="1434" t="str">
        <f>IF('Historical DATA'!AZ187="","",'Historical DATA'!AZ187)</f>
        <v/>
      </c>
      <c r="S201" s="1436" t="str">
        <f>IF('Historical DATA'!BA187="","",'Historical DATA'!BA187)</f>
        <v/>
      </c>
      <c r="T201" s="1435" t="str">
        <f>IF('Historical DATA'!BB187="","",'Historical DATA'!BB187)</f>
        <v/>
      </c>
      <c r="V201" s="1434" t="str">
        <f>IF('Historical DATA'!BC187="","",'Historical DATA'!BC187)</f>
        <v/>
      </c>
      <c r="W201" s="1436" t="str">
        <f>IF('Historical DATA'!BD187="","",'Historical DATA'!BD187)</f>
        <v/>
      </c>
      <c r="X201" s="1436" t="str">
        <f>IF('Historical DATA'!BE187="","",'Historical DATA'!BE187)</f>
        <v/>
      </c>
      <c r="Y201" s="1435" t="str">
        <f>IF('Historical DATA'!BF187="","",'Historical DATA'!BF187)</f>
        <v/>
      </c>
      <c r="Z201" s="1435" t="str">
        <f>IF('Historical DATA'!BG187="","",'Historical DATA'!BG187)</f>
        <v/>
      </c>
      <c r="AB201" s="1434" t="str">
        <f>IF('Historical DATA'!BH187="","",'Historical DATA'!BH187)</f>
        <v/>
      </c>
      <c r="AC201" s="1436" t="str">
        <f>IF('Historical DATA'!BI187="","",'Historical DATA'!BI187)</f>
        <v/>
      </c>
      <c r="AD201" s="1436" t="str">
        <f>IF('Historical DATA'!BJ187="","",'Historical DATA'!BJ187)</f>
        <v/>
      </c>
      <c r="AE201" s="1435" t="str">
        <f>IF('Historical DATA'!BK187="","",'Historical DATA'!BK187)</f>
        <v/>
      </c>
      <c r="AF201" s="1435" t="str">
        <f>IF('Historical DATA'!BL187="","",'Historical DATA'!BL187)</f>
        <v/>
      </c>
      <c r="AG201" s="1435" t="str">
        <f>IF('Historical DATA'!BM187="","",'Historical DATA'!BM187)</f>
        <v/>
      </c>
      <c r="AH201" s="1435" t="str">
        <f>IF('Historical DATA'!BN187="","",'Historical DATA'!BN187)</f>
        <v/>
      </c>
      <c r="AI201" s="1435" t="str">
        <f>IF('Historical DATA'!BO187="","",'Historical DATA'!BO187)</f>
        <v/>
      </c>
      <c r="AK201" s="1437" t="str">
        <f>IF('Historical DATA'!BP187="","",'Historical DATA'!BP187)</f>
        <v/>
      </c>
      <c r="AL201" s="1431" t="str">
        <f>IF('Historical DATA'!BQ187="","",'Historical DATA'!BQ187)</f>
        <v/>
      </c>
      <c r="AM201" s="1433" t="str">
        <f>IF('Historical DATA'!BR187="","",'Historical DATA'!BR187)</f>
        <v/>
      </c>
      <c r="AO201" s="1448" t="str">
        <f>IF('Historical DATA'!BS187="","",'Historical DATA'!BS187)</f>
        <v/>
      </c>
      <c r="AP201" s="1438" t="str">
        <f>IF('Historical DATA'!BT187="","",'Historical DATA'!BT187)</f>
        <v/>
      </c>
      <c r="AQ201" s="1438" t="str">
        <f>IF('Historical DATA'!BU187="","",'Historical DATA'!BU187)</f>
        <v/>
      </c>
      <c r="AR201" s="1439" t="str">
        <f>IF('Historical DATA'!BV187="","",'Historical DATA'!BV187)</f>
        <v/>
      </c>
    </row>
    <row r="202" spans="2:44">
      <c r="B202" s="1653" t="str">
        <f>IF('Historical DATA'!B188="","",'Historical DATA'!B188)</f>
        <v/>
      </c>
      <c r="D202" s="1437" t="str">
        <f>IF('Historical DATA'!AO188="","",'Historical DATA'!AO188)</f>
        <v/>
      </c>
      <c r="E202" s="1431" t="str">
        <f>IF('Historical DATA'!AP188="","",'Historical DATA'!AP188)</f>
        <v/>
      </c>
      <c r="F202" s="1433" t="str">
        <f>IF('Historical DATA'!AQ188="","",'Historical DATA'!AQ188)</f>
        <v/>
      </c>
      <c r="H202" s="1447" t="str">
        <f>IF('Historical DATA'!AR188="","",'Historical DATA'!AR188)</f>
        <v/>
      </c>
      <c r="I202" s="1431" t="str">
        <f>IF('Historical DATA'!AS188="","",'Historical DATA'!AS188)</f>
        <v/>
      </c>
      <c r="J202" s="1431" t="str">
        <f>IF('Historical DATA'!AT188="","",'Historical DATA'!AT188)</f>
        <v/>
      </c>
      <c r="K202" s="1431" t="str">
        <f>IF('Historical DATA'!AU188="","",'Historical DATA'!AU188)</f>
        <v/>
      </c>
      <c r="L202" s="1450" t="str">
        <f>IF('Historical DATA'!AV188="","",'Historical DATA'!AV188)</f>
        <v/>
      </c>
      <c r="N202" s="1445" t="str">
        <f>IF('Historical DATA'!AW188="","",'Historical DATA'!AW188)</f>
        <v/>
      </c>
      <c r="O202" s="1436" t="str">
        <f>IF('Historical DATA'!AX188="","",'Historical DATA'!AX188)</f>
        <v/>
      </c>
      <c r="P202" s="1435" t="str">
        <f>IF('Historical DATA'!AY188="","",'Historical DATA'!AY188)</f>
        <v/>
      </c>
      <c r="R202" s="1434" t="str">
        <f>IF('Historical DATA'!AZ188="","",'Historical DATA'!AZ188)</f>
        <v/>
      </c>
      <c r="S202" s="1436" t="str">
        <f>IF('Historical DATA'!BA188="","",'Historical DATA'!BA188)</f>
        <v/>
      </c>
      <c r="T202" s="1435" t="str">
        <f>IF('Historical DATA'!BB188="","",'Historical DATA'!BB188)</f>
        <v/>
      </c>
      <c r="V202" s="1434" t="str">
        <f>IF('Historical DATA'!BC188="","",'Historical DATA'!BC188)</f>
        <v/>
      </c>
      <c r="W202" s="1436" t="str">
        <f>IF('Historical DATA'!BD188="","",'Historical DATA'!BD188)</f>
        <v/>
      </c>
      <c r="X202" s="1436" t="str">
        <f>IF('Historical DATA'!BE188="","",'Historical DATA'!BE188)</f>
        <v/>
      </c>
      <c r="Y202" s="1435" t="str">
        <f>IF('Historical DATA'!BF188="","",'Historical DATA'!BF188)</f>
        <v/>
      </c>
      <c r="Z202" s="1435" t="str">
        <f>IF('Historical DATA'!BG188="","",'Historical DATA'!BG188)</f>
        <v/>
      </c>
      <c r="AB202" s="1434" t="str">
        <f>IF('Historical DATA'!BH188="","",'Historical DATA'!BH188)</f>
        <v/>
      </c>
      <c r="AC202" s="1436" t="str">
        <f>IF('Historical DATA'!BI188="","",'Historical DATA'!BI188)</f>
        <v/>
      </c>
      <c r="AD202" s="1436" t="str">
        <f>IF('Historical DATA'!BJ188="","",'Historical DATA'!BJ188)</f>
        <v/>
      </c>
      <c r="AE202" s="1435" t="str">
        <f>IF('Historical DATA'!BK188="","",'Historical DATA'!BK188)</f>
        <v/>
      </c>
      <c r="AF202" s="1435" t="str">
        <f>IF('Historical DATA'!BL188="","",'Historical DATA'!BL188)</f>
        <v/>
      </c>
      <c r="AG202" s="1435" t="str">
        <f>IF('Historical DATA'!BM188="","",'Historical DATA'!BM188)</f>
        <v/>
      </c>
      <c r="AH202" s="1435" t="str">
        <f>IF('Historical DATA'!BN188="","",'Historical DATA'!BN188)</f>
        <v/>
      </c>
      <c r="AI202" s="1435" t="str">
        <f>IF('Historical DATA'!BO188="","",'Historical DATA'!BO188)</f>
        <v/>
      </c>
      <c r="AK202" s="1437" t="str">
        <f>IF('Historical DATA'!BP188="","",'Historical DATA'!BP188)</f>
        <v/>
      </c>
      <c r="AL202" s="1431" t="str">
        <f>IF('Historical DATA'!BQ188="","",'Historical DATA'!BQ188)</f>
        <v/>
      </c>
      <c r="AM202" s="1433" t="str">
        <f>IF('Historical DATA'!BR188="","",'Historical DATA'!BR188)</f>
        <v/>
      </c>
      <c r="AO202" s="1448" t="str">
        <f>IF('Historical DATA'!BS188="","",'Historical DATA'!BS188)</f>
        <v/>
      </c>
      <c r="AP202" s="1438" t="str">
        <f>IF('Historical DATA'!BT188="","",'Historical DATA'!BT188)</f>
        <v/>
      </c>
      <c r="AQ202" s="1438" t="str">
        <f>IF('Historical DATA'!BU188="","",'Historical DATA'!BU188)</f>
        <v/>
      </c>
      <c r="AR202" s="1439" t="str">
        <f>IF('Historical DATA'!BV188="","",'Historical DATA'!BV188)</f>
        <v/>
      </c>
    </row>
    <row r="203" spans="2:44">
      <c r="B203" s="1653" t="str">
        <f>IF('Historical DATA'!B189="","",'Historical DATA'!B189)</f>
        <v/>
      </c>
      <c r="D203" s="1437" t="str">
        <f>IF('Historical DATA'!AO189="","",'Historical DATA'!AO189)</f>
        <v/>
      </c>
      <c r="E203" s="1431" t="str">
        <f>IF('Historical DATA'!AP189="","",'Historical DATA'!AP189)</f>
        <v/>
      </c>
      <c r="F203" s="1433" t="str">
        <f>IF('Historical DATA'!AQ189="","",'Historical DATA'!AQ189)</f>
        <v/>
      </c>
      <c r="H203" s="1447" t="str">
        <f>IF('Historical DATA'!AR189="","",'Historical DATA'!AR189)</f>
        <v/>
      </c>
      <c r="I203" s="1431" t="str">
        <f>IF('Historical DATA'!AS189="","",'Historical DATA'!AS189)</f>
        <v/>
      </c>
      <c r="J203" s="1431" t="str">
        <f>IF('Historical DATA'!AT189="","",'Historical DATA'!AT189)</f>
        <v/>
      </c>
      <c r="K203" s="1431" t="str">
        <f>IF('Historical DATA'!AU189="","",'Historical DATA'!AU189)</f>
        <v/>
      </c>
      <c r="L203" s="1450" t="str">
        <f>IF('Historical DATA'!AV189="","",'Historical DATA'!AV189)</f>
        <v/>
      </c>
      <c r="N203" s="1445" t="str">
        <f>IF('Historical DATA'!AW189="","",'Historical DATA'!AW189)</f>
        <v/>
      </c>
      <c r="O203" s="1436" t="str">
        <f>IF('Historical DATA'!AX189="","",'Historical DATA'!AX189)</f>
        <v/>
      </c>
      <c r="P203" s="1435" t="str">
        <f>IF('Historical DATA'!AY189="","",'Historical DATA'!AY189)</f>
        <v/>
      </c>
      <c r="R203" s="1434" t="str">
        <f>IF('Historical DATA'!AZ189="","",'Historical DATA'!AZ189)</f>
        <v/>
      </c>
      <c r="S203" s="1436" t="str">
        <f>IF('Historical DATA'!BA189="","",'Historical DATA'!BA189)</f>
        <v/>
      </c>
      <c r="T203" s="1435" t="str">
        <f>IF('Historical DATA'!BB189="","",'Historical DATA'!BB189)</f>
        <v/>
      </c>
      <c r="V203" s="1434" t="str">
        <f>IF('Historical DATA'!BC189="","",'Historical DATA'!BC189)</f>
        <v/>
      </c>
      <c r="W203" s="1436" t="str">
        <f>IF('Historical DATA'!BD189="","",'Historical DATA'!BD189)</f>
        <v/>
      </c>
      <c r="X203" s="1436" t="str">
        <f>IF('Historical DATA'!BE189="","",'Historical DATA'!BE189)</f>
        <v/>
      </c>
      <c r="Y203" s="1435" t="str">
        <f>IF('Historical DATA'!BF189="","",'Historical DATA'!BF189)</f>
        <v/>
      </c>
      <c r="Z203" s="1435" t="str">
        <f>IF('Historical DATA'!BG189="","",'Historical DATA'!BG189)</f>
        <v/>
      </c>
      <c r="AB203" s="1434" t="str">
        <f>IF('Historical DATA'!BH189="","",'Historical DATA'!BH189)</f>
        <v/>
      </c>
      <c r="AC203" s="1436" t="str">
        <f>IF('Historical DATA'!BI189="","",'Historical DATA'!BI189)</f>
        <v/>
      </c>
      <c r="AD203" s="1436" t="str">
        <f>IF('Historical DATA'!BJ189="","",'Historical DATA'!BJ189)</f>
        <v/>
      </c>
      <c r="AE203" s="1435" t="str">
        <f>IF('Historical DATA'!BK189="","",'Historical DATA'!BK189)</f>
        <v/>
      </c>
      <c r="AF203" s="1435" t="str">
        <f>IF('Historical DATA'!BL189="","",'Historical DATA'!BL189)</f>
        <v/>
      </c>
      <c r="AG203" s="1435" t="str">
        <f>IF('Historical DATA'!BM189="","",'Historical DATA'!BM189)</f>
        <v/>
      </c>
      <c r="AH203" s="1435" t="str">
        <f>IF('Historical DATA'!BN189="","",'Historical DATA'!BN189)</f>
        <v/>
      </c>
      <c r="AI203" s="1435" t="str">
        <f>IF('Historical DATA'!BO189="","",'Historical DATA'!BO189)</f>
        <v/>
      </c>
      <c r="AK203" s="1437" t="str">
        <f>IF('Historical DATA'!BP189="","",'Historical DATA'!BP189)</f>
        <v/>
      </c>
      <c r="AL203" s="1431" t="str">
        <f>IF('Historical DATA'!BQ189="","",'Historical DATA'!BQ189)</f>
        <v/>
      </c>
      <c r="AM203" s="1433" t="str">
        <f>IF('Historical DATA'!BR189="","",'Historical DATA'!BR189)</f>
        <v/>
      </c>
      <c r="AO203" s="1448" t="str">
        <f>IF('Historical DATA'!BS189="","",'Historical DATA'!BS189)</f>
        <v/>
      </c>
      <c r="AP203" s="1438" t="str">
        <f>IF('Historical DATA'!BT189="","",'Historical DATA'!BT189)</f>
        <v/>
      </c>
      <c r="AQ203" s="1438" t="str">
        <f>IF('Historical DATA'!BU189="","",'Historical DATA'!BU189)</f>
        <v/>
      </c>
      <c r="AR203" s="1439" t="str">
        <f>IF('Historical DATA'!BV189="","",'Historical DATA'!BV189)</f>
        <v/>
      </c>
    </row>
    <row r="204" spans="2:44">
      <c r="B204" s="1653" t="str">
        <f>IF('Historical DATA'!B190="","",'Historical DATA'!B190)</f>
        <v/>
      </c>
      <c r="D204" s="1437" t="str">
        <f>IF('Historical DATA'!AO190="","",'Historical DATA'!AO190)</f>
        <v/>
      </c>
      <c r="E204" s="1431" t="str">
        <f>IF('Historical DATA'!AP190="","",'Historical DATA'!AP190)</f>
        <v/>
      </c>
      <c r="F204" s="1433" t="str">
        <f>IF('Historical DATA'!AQ190="","",'Historical DATA'!AQ190)</f>
        <v/>
      </c>
      <c r="H204" s="1447" t="str">
        <f>IF('Historical DATA'!AR190="","",'Historical DATA'!AR190)</f>
        <v/>
      </c>
      <c r="I204" s="1431" t="str">
        <f>IF('Historical DATA'!AS190="","",'Historical DATA'!AS190)</f>
        <v/>
      </c>
      <c r="J204" s="1431" t="str">
        <f>IF('Historical DATA'!AT190="","",'Historical DATA'!AT190)</f>
        <v/>
      </c>
      <c r="K204" s="1431" t="str">
        <f>IF('Historical DATA'!AU190="","",'Historical DATA'!AU190)</f>
        <v/>
      </c>
      <c r="L204" s="1450" t="str">
        <f>IF('Historical DATA'!AV190="","",'Historical DATA'!AV190)</f>
        <v/>
      </c>
      <c r="N204" s="1445" t="str">
        <f>IF('Historical DATA'!AW190="","",'Historical DATA'!AW190)</f>
        <v/>
      </c>
      <c r="O204" s="1436" t="str">
        <f>IF('Historical DATA'!AX190="","",'Historical DATA'!AX190)</f>
        <v/>
      </c>
      <c r="P204" s="1435" t="str">
        <f>IF('Historical DATA'!AY190="","",'Historical DATA'!AY190)</f>
        <v/>
      </c>
      <c r="R204" s="1434" t="str">
        <f>IF('Historical DATA'!AZ190="","",'Historical DATA'!AZ190)</f>
        <v/>
      </c>
      <c r="S204" s="1436" t="str">
        <f>IF('Historical DATA'!BA190="","",'Historical DATA'!BA190)</f>
        <v/>
      </c>
      <c r="T204" s="1435" t="str">
        <f>IF('Historical DATA'!BB190="","",'Historical DATA'!BB190)</f>
        <v/>
      </c>
      <c r="V204" s="1434" t="str">
        <f>IF('Historical DATA'!BC190="","",'Historical DATA'!BC190)</f>
        <v/>
      </c>
      <c r="W204" s="1436" t="str">
        <f>IF('Historical DATA'!BD190="","",'Historical DATA'!BD190)</f>
        <v/>
      </c>
      <c r="X204" s="1436" t="str">
        <f>IF('Historical DATA'!BE190="","",'Historical DATA'!BE190)</f>
        <v/>
      </c>
      <c r="Y204" s="1435" t="str">
        <f>IF('Historical DATA'!BF190="","",'Historical DATA'!BF190)</f>
        <v/>
      </c>
      <c r="Z204" s="1435" t="str">
        <f>IF('Historical DATA'!BG190="","",'Historical DATA'!BG190)</f>
        <v/>
      </c>
      <c r="AB204" s="1434" t="str">
        <f>IF('Historical DATA'!BH190="","",'Historical DATA'!BH190)</f>
        <v/>
      </c>
      <c r="AC204" s="1436" t="str">
        <f>IF('Historical DATA'!BI190="","",'Historical DATA'!BI190)</f>
        <v/>
      </c>
      <c r="AD204" s="1436" t="str">
        <f>IF('Historical DATA'!BJ190="","",'Historical DATA'!BJ190)</f>
        <v/>
      </c>
      <c r="AE204" s="1435" t="str">
        <f>IF('Historical DATA'!BK190="","",'Historical DATA'!BK190)</f>
        <v/>
      </c>
      <c r="AF204" s="1435" t="str">
        <f>IF('Historical DATA'!BL190="","",'Historical DATA'!BL190)</f>
        <v/>
      </c>
      <c r="AG204" s="1435" t="str">
        <f>IF('Historical DATA'!BM190="","",'Historical DATA'!BM190)</f>
        <v/>
      </c>
      <c r="AH204" s="1435" t="str">
        <f>IF('Historical DATA'!BN190="","",'Historical DATA'!BN190)</f>
        <v/>
      </c>
      <c r="AI204" s="1435" t="str">
        <f>IF('Historical DATA'!BO190="","",'Historical DATA'!BO190)</f>
        <v/>
      </c>
      <c r="AK204" s="1437" t="str">
        <f>IF('Historical DATA'!BP190="","",'Historical DATA'!BP190)</f>
        <v/>
      </c>
      <c r="AL204" s="1431" t="str">
        <f>IF('Historical DATA'!BQ190="","",'Historical DATA'!BQ190)</f>
        <v/>
      </c>
      <c r="AM204" s="1433" t="str">
        <f>IF('Historical DATA'!BR190="","",'Historical DATA'!BR190)</f>
        <v/>
      </c>
      <c r="AO204" s="1448" t="str">
        <f>IF('Historical DATA'!BS190="","",'Historical DATA'!BS190)</f>
        <v/>
      </c>
      <c r="AP204" s="1438" t="str">
        <f>IF('Historical DATA'!BT190="","",'Historical DATA'!BT190)</f>
        <v/>
      </c>
      <c r="AQ204" s="1438" t="str">
        <f>IF('Historical DATA'!BU190="","",'Historical DATA'!BU190)</f>
        <v/>
      </c>
      <c r="AR204" s="1439" t="str">
        <f>IF('Historical DATA'!BV190="","",'Historical DATA'!BV190)</f>
        <v/>
      </c>
    </row>
    <row r="205" spans="2:44">
      <c r="B205" s="1653" t="str">
        <f>IF('Historical DATA'!B191="","",'Historical DATA'!B191)</f>
        <v/>
      </c>
      <c r="D205" s="1437" t="str">
        <f>IF('Historical DATA'!AO191="","",'Historical DATA'!AO191)</f>
        <v/>
      </c>
      <c r="E205" s="1431" t="str">
        <f>IF('Historical DATA'!AP191="","",'Historical DATA'!AP191)</f>
        <v/>
      </c>
      <c r="F205" s="1433" t="str">
        <f>IF('Historical DATA'!AQ191="","",'Historical DATA'!AQ191)</f>
        <v/>
      </c>
      <c r="H205" s="1447" t="str">
        <f>IF('Historical DATA'!AR191="","",'Historical DATA'!AR191)</f>
        <v/>
      </c>
      <c r="I205" s="1431" t="str">
        <f>IF('Historical DATA'!AS191="","",'Historical DATA'!AS191)</f>
        <v/>
      </c>
      <c r="J205" s="1431" t="str">
        <f>IF('Historical DATA'!AT191="","",'Historical DATA'!AT191)</f>
        <v/>
      </c>
      <c r="K205" s="1431" t="str">
        <f>IF('Historical DATA'!AU191="","",'Historical DATA'!AU191)</f>
        <v/>
      </c>
      <c r="L205" s="1450" t="str">
        <f>IF('Historical DATA'!AV191="","",'Historical DATA'!AV191)</f>
        <v/>
      </c>
      <c r="N205" s="1445" t="str">
        <f>IF('Historical DATA'!AW191="","",'Historical DATA'!AW191)</f>
        <v/>
      </c>
      <c r="O205" s="1436" t="str">
        <f>IF('Historical DATA'!AX191="","",'Historical DATA'!AX191)</f>
        <v/>
      </c>
      <c r="P205" s="1435" t="str">
        <f>IF('Historical DATA'!AY191="","",'Historical DATA'!AY191)</f>
        <v/>
      </c>
      <c r="R205" s="1434" t="str">
        <f>IF('Historical DATA'!AZ191="","",'Historical DATA'!AZ191)</f>
        <v/>
      </c>
      <c r="S205" s="1436" t="str">
        <f>IF('Historical DATA'!BA191="","",'Historical DATA'!BA191)</f>
        <v/>
      </c>
      <c r="T205" s="1435" t="str">
        <f>IF('Historical DATA'!BB191="","",'Historical DATA'!BB191)</f>
        <v/>
      </c>
      <c r="V205" s="1434" t="str">
        <f>IF('Historical DATA'!BC191="","",'Historical DATA'!BC191)</f>
        <v/>
      </c>
      <c r="W205" s="1436" t="str">
        <f>IF('Historical DATA'!BD191="","",'Historical DATA'!BD191)</f>
        <v/>
      </c>
      <c r="X205" s="1436" t="str">
        <f>IF('Historical DATA'!BE191="","",'Historical DATA'!BE191)</f>
        <v/>
      </c>
      <c r="Y205" s="1435" t="str">
        <f>IF('Historical DATA'!BF191="","",'Historical DATA'!BF191)</f>
        <v/>
      </c>
      <c r="Z205" s="1435" t="str">
        <f>IF('Historical DATA'!BG191="","",'Historical DATA'!BG191)</f>
        <v/>
      </c>
      <c r="AB205" s="1434" t="str">
        <f>IF('Historical DATA'!BH191="","",'Historical DATA'!BH191)</f>
        <v/>
      </c>
      <c r="AC205" s="1436" t="str">
        <f>IF('Historical DATA'!BI191="","",'Historical DATA'!BI191)</f>
        <v/>
      </c>
      <c r="AD205" s="1436" t="str">
        <f>IF('Historical DATA'!BJ191="","",'Historical DATA'!BJ191)</f>
        <v/>
      </c>
      <c r="AE205" s="1435" t="str">
        <f>IF('Historical DATA'!BK191="","",'Historical DATA'!BK191)</f>
        <v/>
      </c>
      <c r="AF205" s="1435" t="str">
        <f>IF('Historical DATA'!BL191="","",'Historical DATA'!BL191)</f>
        <v/>
      </c>
      <c r="AG205" s="1435" t="str">
        <f>IF('Historical DATA'!BM191="","",'Historical DATA'!BM191)</f>
        <v/>
      </c>
      <c r="AH205" s="1435" t="str">
        <f>IF('Historical DATA'!BN191="","",'Historical DATA'!BN191)</f>
        <v/>
      </c>
      <c r="AI205" s="1435" t="str">
        <f>IF('Historical DATA'!BO191="","",'Historical DATA'!BO191)</f>
        <v/>
      </c>
      <c r="AK205" s="1437" t="str">
        <f>IF('Historical DATA'!BP191="","",'Historical DATA'!BP191)</f>
        <v/>
      </c>
      <c r="AL205" s="1431" t="str">
        <f>IF('Historical DATA'!BQ191="","",'Historical DATA'!BQ191)</f>
        <v/>
      </c>
      <c r="AM205" s="1433" t="str">
        <f>IF('Historical DATA'!BR191="","",'Historical DATA'!BR191)</f>
        <v/>
      </c>
      <c r="AO205" s="1448" t="str">
        <f>IF('Historical DATA'!BS191="","",'Historical DATA'!BS191)</f>
        <v/>
      </c>
      <c r="AP205" s="1438" t="str">
        <f>IF('Historical DATA'!BT191="","",'Historical DATA'!BT191)</f>
        <v/>
      </c>
      <c r="AQ205" s="1438" t="str">
        <f>IF('Historical DATA'!BU191="","",'Historical DATA'!BU191)</f>
        <v/>
      </c>
      <c r="AR205" s="1439" t="str">
        <f>IF('Historical DATA'!BV191="","",'Historical DATA'!BV191)</f>
        <v/>
      </c>
    </row>
    <row r="206" spans="2:44">
      <c r="B206" s="1653" t="str">
        <f>IF('Historical DATA'!B192="","",'Historical DATA'!B192)</f>
        <v/>
      </c>
      <c r="D206" s="1437" t="str">
        <f>IF('Historical DATA'!AO192="","",'Historical DATA'!AO192)</f>
        <v/>
      </c>
      <c r="E206" s="1431" t="str">
        <f>IF('Historical DATA'!AP192="","",'Historical DATA'!AP192)</f>
        <v/>
      </c>
      <c r="F206" s="1433" t="str">
        <f>IF('Historical DATA'!AQ192="","",'Historical DATA'!AQ192)</f>
        <v/>
      </c>
      <c r="H206" s="1447" t="str">
        <f>IF('Historical DATA'!AR192="","",'Historical DATA'!AR192)</f>
        <v/>
      </c>
      <c r="I206" s="1431" t="str">
        <f>IF('Historical DATA'!AS192="","",'Historical DATA'!AS192)</f>
        <v/>
      </c>
      <c r="J206" s="1431" t="str">
        <f>IF('Historical DATA'!AT192="","",'Historical DATA'!AT192)</f>
        <v/>
      </c>
      <c r="K206" s="1431" t="str">
        <f>IF('Historical DATA'!AU192="","",'Historical DATA'!AU192)</f>
        <v/>
      </c>
      <c r="L206" s="1450" t="str">
        <f>IF('Historical DATA'!AV192="","",'Historical DATA'!AV192)</f>
        <v/>
      </c>
      <c r="N206" s="1445" t="str">
        <f>IF('Historical DATA'!AW192="","",'Historical DATA'!AW192)</f>
        <v/>
      </c>
      <c r="O206" s="1436" t="str">
        <f>IF('Historical DATA'!AX192="","",'Historical DATA'!AX192)</f>
        <v/>
      </c>
      <c r="P206" s="1435" t="str">
        <f>IF('Historical DATA'!AY192="","",'Historical DATA'!AY192)</f>
        <v/>
      </c>
      <c r="R206" s="1434" t="str">
        <f>IF('Historical DATA'!AZ192="","",'Historical DATA'!AZ192)</f>
        <v/>
      </c>
      <c r="S206" s="1436" t="str">
        <f>IF('Historical DATA'!BA192="","",'Historical DATA'!BA192)</f>
        <v/>
      </c>
      <c r="T206" s="1435" t="str">
        <f>IF('Historical DATA'!BB192="","",'Historical DATA'!BB192)</f>
        <v/>
      </c>
      <c r="V206" s="1434" t="str">
        <f>IF('Historical DATA'!BC192="","",'Historical DATA'!BC192)</f>
        <v/>
      </c>
      <c r="W206" s="1436" t="str">
        <f>IF('Historical DATA'!BD192="","",'Historical DATA'!BD192)</f>
        <v/>
      </c>
      <c r="X206" s="1436" t="str">
        <f>IF('Historical DATA'!BE192="","",'Historical DATA'!BE192)</f>
        <v/>
      </c>
      <c r="Y206" s="1435" t="str">
        <f>IF('Historical DATA'!BF192="","",'Historical DATA'!BF192)</f>
        <v/>
      </c>
      <c r="Z206" s="1435" t="str">
        <f>IF('Historical DATA'!BG192="","",'Historical DATA'!BG192)</f>
        <v/>
      </c>
      <c r="AB206" s="1434" t="str">
        <f>IF('Historical DATA'!BH192="","",'Historical DATA'!BH192)</f>
        <v/>
      </c>
      <c r="AC206" s="1436" t="str">
        <f>IF('Historical DATA'!BI192="","",'Historical DATA'!BI192)</f>
        <v/>
      </c>
      <c r="AD206" s="1436" t="str">
        <f>IF('Historical DATA'!BJ192="","",'Historical DATA'!BJ192)</f>
        <v/>
      </c>
      <c r="AE206" s="1435" t="str">
        <f>IF('Historical DATA'!BK192="","",'Historical DATA'!BK192)</f>
        <v/>
      </c>
      <c r="AF206" s="1435" t="str">
        <f>IF('Historical DATA'!BL192="","",'Historical DATA'!BL192)</f>
        <v/>
      </c>
      <c r="AG206" s="1435" t="str">
        <f>IF('Historical DATA'!BM192="","",'Historical DATA'!BM192)</f>
        <v/>
      </c>
      <c r="AH206" s="1435" t="str">
        <f>IF('Historical DATA'!BN192="","",'Historical DATA'!BN192)</f>
        <v/>
      </c>
      <c r="AI206" s="1435" t="str">
        <f>IF('Historical DATA'!BO192="","",'Historical DATA'!BO192)</f>
        <v/>
      </c>
      <c r="AK206" s="1437" t="str">
        <f>IF('Historical DATA'!BP192="","",'Historical DATA'!BP192)</f>
        <v/>
      </c>
      <c r="AL206" s="1431" t="str">
        <f>IF('Historical DATA'!BQ192="","",'Historical DATA'!BQ192)</f>
        <v/>
      </c>
      <c r="AM206" s="1433" t="str">
        <f>IF('Historical DATA'!BR192="","",'Historical DATA'!BR192)</f>
        <v/>
      </c>
      <c r="AO206" s="1448" t="str">
        <f>IF('Historical DATA'!BS192="","",'Historical DATA'!BS192)</f>
        <v/>
      </c>
      <c r="AP206" s="1438" t="str">
        <f>IF('Historical DATA'!BT192="","",'Historical DATA'!BT192)</f>
        <v/>
      </c>
      <c r="AQ206" s="1438" t="str">
        <f>IF('Historical DATA'!BU192="","",'Historical DATA'!BU192)</f>
        <v/>
      </c>
      <c r="AR206" s="1439" t="str">
        <f>IF('Historical DATA'!BV192="","",'Historical DATA'!BV192)</f>
        <v/>
      </c>
    </row>
    <row r="207" spans="2:44">
      <c r="B207" s="1653" t="str">
        <f>IF('Historical DATA'!B193="","",'Historical DATA'!B193)</f>
        <v/>
      </c>
      <c r="D207" s="1437" t="str">
        <f>IF('Historical DATA'!AO193="","",'Historical DATA'!AO193)</f>
        <v/>
      </c>
      <c r="E207" s="1431" t="str">
        <f>IF('Historical DATA'!AP193="","",'Historical DATA'!AP193)</f>
        <v/>
      </c>
      <c r="F207" s="1433" t="str">
        <f>IF('Historical DATA'!AQ193="","",'Historical DATA'!AQ193)</f>
        <v/>
      </c>
      <c r="H207" s="1447" t="str">
        <f>IF('Historical DATA'!AR193="","",'Historical DATA'!AR193)</f>
        <v/>
      </c>
      <c r="I207" s="1431" t="str">
        <f>IF('Historical DATA'!AS193="","",'Historical DATA'!AS193)</f>
        <v/>
      </c>
      <c r="J207" s="1431" t="str">
        <f>IF('Historical DATA'!AT193="","",'Historical DATA'!AT193)</f>
        <v/>
      </c>
      <c r="K207" s="1431" t="str">
        <f>IF('Historical DATA'!AU193="","",'Historical DATA'!AU193)</f>
        <v/>
      </c>
      <c r="L207" s="1450" t="str">
        <f>IF('Historical DATA'!AV193="","",'Historical DATA'!AV193)</f>
        <v/>
      </c>
      <c r="N207" s="1445" t="str">
        <f>IF('Historical DATA'!AW193="","",'Historical DATA'!AW193)</f>
        <v/>
      </c>
      <c r="O207" s="1436" t="str">
        <f>IF('Historical DATA'!AX193="","",'Historical DATA'!AX193)</f>
        <v/>
      </c>
      <c r="P207" s="1435" t="str">
        <f>IF('Historical DATA'!AY193="","",'Historical DATA'!AY193)</f>
        <v/>
      </c>
      <c r="R207" s="1434" t="str">
        <f>IF('Historical DATA'!AZ193="","",'Historical DATA'!AZ193)</f>
        <v/>
      </c>
      <c r="S207" s="1436" t="str">
        <f>IF('Historical DATA'!BA193="","",'Historical DATA'!BA193)</f>
        <v/>
      </c>
      <c r="T207" s="1435" t="str">
        <f>IF('Historical DATA'!BB193="","",'Historical DATA'!BB193)</f>
        <v/>
      </c>
      <c r="V207" s="1434" t="str">
        <f>IF('Historical DATA'!BC193="","",'Historical DATA'!BC193)</f>
        <v/>
      </c>
      <c r="W207" s="1436" t="str">
        <f>IF('Historical DATA'!BD193="","",'Historical DATA'!BD193)</f>
        <v/>
      </c>
      <c r="X207" s="1436" t="str">
        <f>IF('Historical DATA'!BE193="","",'Historical DATA'!BE193)</f>
        <v/>
      </c>
      <c r="Y207" s="1435" t="str">
        <f>IF('Historical DATA'!BF193="","",'Historical DATA'!BF193)</f>
        <v/>
      </c>
      <c r="Z207" s="1435" t="str">
        <f>IF('Historical DATA'!BG193="","",'Historical DATA'!BG193)</f>
        <v/>
      </c>
      <c r="AB207" s="1434" t="str">
        <f>IF('Historical DATA'!BH193="","",'Historical DATA'!BH193)</f>
        <v/>
      </c>
      <c r="AC207" s="1436" t="str">
        <f>IF('Historical DATA'!BI193="","",'Historical DATA'!BI193)</f>
        <v/>
      </c>
      <c r="AD207" s="1436" t="str">
        <f>IF('Historical DATA'!BJ193="","",'Historical DATA'!BJ193)</f>
        <v/>
      </c>
      <c r="AE207" s="1435" t="str">
        <f>IF('Historical DATA'!BK193="","",'Historical DATA'!BK193)</f>
        <v/>
      </c>
      <c r="AF207" s="1435" t="str">
        <f>IF('Historical DATA'!BL193="","",'Historical DATA'!BL193)</f>
        <v/>
      </c>
      <c r="AG207" s="1435" t="str">
        <f>IF('Historical DATA'!BM193="","",'Historical DATA'!BM193)</f>
        <v/>
      </c>
      <c r="AH207" s="1435" t="str">
        <f>IF('Historical DATA'!BN193="","",'Historical DATA'!BN193)</f>
        <v/>
      </c>
      <c r="AI207" s="1435" t="str">
        <f>IF('Historical DATA'!BO193="","",'Historical DATA'!BO193)</f>
        <v/>
      </c>
      <c r="AK207" s="1437" t="str">
        <f>IF('Historical DATA'!BP193="","",'Historical DATA'!BP193)</f>
        <v/>
      </c>
      <c r="AL207" s="1431" t="str">
        <f>IF('Historical DATA'!BQ193="","",'Historical DATA'!BQ193)</f>
        <v/>
      </c>
      <c r="AM207" s="1433" t="str">
        <f>IF('Historical DATA'!BR193="","",'Historical DATA'!BR193)</f>
        <v/>
      </c>
      <c r="AO207" s="1448" t="str">
        <f>IF('Historical DATA'!BS193="","",'Historical DATA'!BS193)</f>
        <v/>
      </c>
      <c r="AP207" s="1438" t="str">
        <f>IF('Historical DATA'!BT193="","",'Historical DATA'!BT193)</f>
        <v/>
      </c>
      <c r="AQ207" s="1438" t="str">
        <f>IF('Historical DATA'!BU193="","",'Historical DATA'!BU193)</f>
        <v/>
      </c>
      <c r="AR207" s="1439" t="str">
        <f>IF('Historical DATA'!BV193="","",'Historical DATA'!BV193)</f>
        <v/>
      </c>
    </row>
    <row r="208" spans="2:44">
      <c r="B208" s="1653" t="str">
        <f>IF('Historical DATA'!B194="","",'Historical DATA'!B194)</f>
        <v/>
      </c>
      <c r="D208" s="1437" t="str">
        <f>IF('Historical DATA'!AO194="","",'Historical DATA'!AO194)</f>
        <v/>
      </c>
      <c r="E208" s="1431" t="str">
        <f>IF('Historical DATA'!AP194="","",'Historical DATA'!AP194)</f>
        <v/>
      </c>
      <c r="F208" s="1433" t="str">
        <f>IF('Historical DATA'!AQ194="","",'Historical DATA'!AQ194)</f>
        <v/>
      </c>
      <c r="H208" s="1447" t="str">
        <f>IF('Historical DATA'!AR194="","",'Historical DATA'!AR194)</f>
        <v/>
      </c>
      <c r="I208" s="1431" t="str">
        <f>IF('Historical DATA'!AS194="","",'Historical DATA'!AS194)</f>
        <v/>
      </c>
      <c r="J208" s="1431" t="str">
        <f>IF('Historical DATA'!AT194="","",'Historical DATA'!AT194)</f>
        <v/>
      </c>
      <c r="K208" s="1431" t="str">
        <f>IF('Historical DATA'!AU194="","",'Historical DATA'!AU194)</f>
        <v/>
      </c>
      <c r="L208" s="1450" t="str">
        <f>IF('Historical DATA'!AV194="","",'Historical DATA'!AV194)</f>
        <v/>
      </c>
      <c r="N208" s="1445" t="str">
        <f>IF('Historical DATA'!AW194="","",'Historical DATA'!AW194)</f>
        <v/>
      </c>
      <c r="O208" s="1436" t="str">
        <f>IF('Historical DATA'!AX194="","",'Historical DATA'!AX194)</f>
        <v/>
      </c>
      <c r="P208" s="1435" t="str">
        <f>IF('Historical DATA'!AY194="","",'Historical DATA'!AY194)</f>
        <v/>
      </c>
      <c r="R208" s="1434" t="str">
        <f>IF('Historical DATA'!AZ194="","",'Historical DATA'!AZ194)</f>
        <v/>
      </c>
      <c r="S208" s="1436" t="str">
        <f>IF('Historical DATA'!BA194="","",'Historical DATA'!BA194)</f>
        <v/>
      </c>
      <c r="T208" s="1435" t="str">
        <f>IF('Historical DATA'!BB194="","",'Historical DATA'!BB194)</f>
        <v/>
      </c>
      <c r="V208" s="1434" t="str">
        <f>IF('Historical DATA'!BC194="","",'Historical DATA'!BC194)</f>
        <v/>
      </c>
      <c r="W208" s="1436" t="str">
        <f>IF('Historical DATA'!BD194="","",'Historical DATA'!BD194)</f>
        <v/>
      </c>
      <c r="X208" s="1436" t="str">
        <f>IF('Historical DATA'!BE194="","",'Historical DATA'!BE194)</f>
        <v/>
      </c>
      <c r="Y208" s="1435" t="str">
        <f>IF('Historical DATA'!BF194="","",'Historical DATA'!BF194)</f>
        <v/>
      </c>
      <c r="Z208" s="1435" t="str">
        <f>IF('Historical DATA'!BG194="","",'Historical DATA'!BG194)</f>
        <v/>
      </c>
      <c r="AB208" s="1434" t="str">
        <f>IF('Historical DATA'!BH194="","",'Historical DATA'!BH194)</f>
        <v/>
      </c>
      <c r="AC208" s="1436" t="str">
        <f>IF('Historical DATA'!BI194="","",'Historical DATA'!BI194)</f>
        <v/>
      </c>
      <c r="AD208" s="1436" t="str">
        <f>IF('Historical DATA'!BJ194="","",'Historical DATA'!BJ194)</f>
        <v/>
      </c>
      <c r="AE208" s="1435" t="str">
        <f>IF('Historical DATA'!BK194="","",'Historical DATA'!BK194)</f>
        <v/>
      </c>
      <c r="AF208" s="1435" t="str">
        <f>IF('Historical DATA'!BL194="","",'Historical DATA'!BL194)</f>
        <v/>
      </c>
      <c r="AG208" s="1435" t="str">
        <f>IF('Historical DATA'!BM194="","",'Historical DATA'!BM194)</f>
        <v/>
      </c>
      <c r="AH208" s="1435" t="str">
        <f>IF('Historical DATA'!BN194="","",'Historical DATA'!BN194)</f>
        <v/>
      </c>
      <c r="AI208" s="1435" t="str">
        <f>IF('Historical DATA'!BO194="","",'Historical DATA'!BO194)</f>
        <v/>
      </c>
      <c r="AK208" s="1437" t="str">
        <f>IF('Historical DATA'!BP194="","",'Historical DATA'!BP194)</f>
        <v/>
      </c>
      <c r="AL208" s="1431" t="str">
        <f>IF('Historical DATA'!BQ194="","",'Historical DATA'!BQ194)</f>
        <v/>
      </c>
      <c r="AM208" s="1433" t="str">
        <f>IF('Historical DATA'!BR194="","",'Historical DATA'!BR194)</f>
        <v/>
      </c>
      <c r="AO208" s="1448" t="str">
        <f>IF('Historical DATA'!BS194="","",'Historical DATA'!BS194)</f>
        <v/>
      </c>
      <c r="AP208" s="1438" t="str">
        <f>IF('Historical DATA'!BT194="","",'Historical DATA'!BT194)</f>
        <v/>
      </c>
      <c r="AQ208" s="1438" t="str">
        <f>IF('Historical DATA'!BU194="","",'Historical DATA'!BU194)</f>
        <v/>
      </c>
      <c r="AR208" s="1439" t="str">
        <f>IF('Historical DATA'!BV194="","",'Historical DATA'!BV194)</f>
        <v/>
      </c>
    </row>
    <row r="209" spans="2:44">
      <c r="B209" s="1653" t="str">
        <f>IF('Historical DATA'!B195="","",'Historical DATA'!B195)</f>
        <v/>
      </c>
      <c r="D209" s="1437" t="str">
        <f>IF('Historical DATA'!AO195="","",'Historical DATA'!AO195)</f>
        <v/>
      </c>
      <c r="E209" s="1431" t="str">
        <f>IF('Historical DATA'!AP195="","",'Historical DATA'!AP195)</f>
        <v/>
      </c>
      <c r="F209" s="1433" t="str">
        <f>IF('Historical DATA'!AQ195="","",'Historical DATA'!AQ195)</f>
        <v/>
      </c>
      <c r="H209" s="1447" t="str">
        <f>IF('Historical DATA'!AR195="","",'Historical DATA'!AR195)</f>
        <v/>
      </c>
      <c r="I209" s="1431" t="str">
        <f>IF('Historical DATA'!AS195="","",'Historical DATA'!AS195)</f>
        <v/>
      </c>
      <c r="J209" s="1431" t="str">
        <f>IF('Historical DATA'!AT195="","",'Historical DATA'!AT195)</f>
        <v/>
      </c>
      <c r="K209" s="1431" t="str">
        <f>IF('Historical DATA'!AU195="","",'Historical DATA'!AU195)</f>
        <v/>
      </c>
      <c r="L209" s="1450" t="str">
        <f>IF('Historical DATA'!AV195="","",'Historical DATA'!AV195)</f>
        <v/>
      </c>
      <c r="N209" s="1445" t="str">
        <f>IF('Historical DATA'!AW195="","",'Historical DATA'!AW195)</f>
        <v/>
      </c>
      <c r="O209" s="1436" t="str">
        <f>IF('Historical DATA'!AX195="","",'Historical DATA'!AX195)</f>
        <v/>
      </c>
      <c r="P209" s="1435" t="str">
        <f>IF('Historical DATA'!AY195="","",'Historical DATA'!AY195)</f>
        <v/>
      </c>
      <c r="R209" s="1434" t="str">
        <f>IF('Historical DATA'!AZ195="","",'Historical DATA'!AZ195)</f>
        <v/>
      </c>
      <c r="S209" s="1436" t="str">
        <f>IF('Historical DATA'!BA195="","",'Historical DATA'!BA195)</f>
        <v/>
      </c>
      <c r="T209" s="1435" t="str">
        <f>IF('Historical DATA'!BB195="","",'Historical DATA'!BB195)</f>
        <v/>
      </c>
      <c r="V209" s="1434" t="str">
        <f>IF('Historical DATA'!BC195="","",'Historical DATA'!BC195)</f>
        <v/>
      </c>
      <c r="W209" s="1436" t="str">
        <f>IF('Historical DATA'!BD195="","",'Historical DATA'!BD195)</f>
        <v/>
      </c>
      <c r="X209" s="1436" t="str">
        <f>IF('Historical DATA'!BE195="","",'Historical DATA'!BE195)</f>
        <v/>
      </c>
      <c r="Y209" s="1435" t="str">
        <f>IF('Historical DATA'!BF195="","",'Historical DATA'!BF195)</f>
        <v/>
      </c>
      <c r="Z209" s="1435" t="str">
        <f>IF('Historical DATA'!BG195="","",'Historical DATA'!BG195)</f>
        <v/>
      </c>
      <c r="AB209" s="1434" t="str">
        <f>IF('Historical DATA'!BH195="","",'Historical DATA'!BH195)</f>
        <v/>
      </c>
      <c r="AC209" s="1436" t="str">
        <f>IF('Historical DATA'!BI195="","",'Historical DATA'!BI195)</f>
        <v/>
      </c>
      <c r="AD209" s="1436" t="str">
        <f>IF('Historical DATA'!BJ195="","",'Historical DATA'!BJ195)</f>
        <v/>
      </c>
      <c r="AE209" s="1435" t="str">
        <f>IF('Historical DATA'!BK195="","",'Historical DATA'!BK195)</f>
        <v/>
      </c>
      <c r="AF209" s="1435" t="str">
        <f>IF('Historical DATA'!BL195="","",'Historical DATA'!BL195)</f>
        <v/>
      </c>
      <c r="AG209" s="1435" t="str">
        <f>IF('Historical DATA'!BM195="","",'Historical DATA'!BM195)</f>
        <v/>
      </c>
      <c r="AH209" s="1435" t="str">
        <f>IF('Historical DATA'!BN195="","",'Historical DATA'!BN195)</f>
        <v/>
      </c>
      <c r="AI209" s="1435" t="str">
        <f>IF('Historical DATA'!BO195="","",'Historical DATA'!BO195)</f>
        <v/>
      </c>
      <c r="AK209" s="1437" t="str">
        <f>IF('Historical DATA'!BP195="","",'Historical DATA'!BP195)</f>
        <v/>
      </c>
      <c r="AL209" s="1431" t="str">
        <f>IF('Historical DATA'!BQ195="","",'Historical DATA'!BQ195)</f>
        <v/>
      </c>
      <c r="AM209" s="1433" t="str">
        <f>IF('Historical DATA'!BR195="","",'Historical DATA'!BR195)</f>
        <v/>
      </c>
      <c r="AO209" s="1448" t="str">
        <f>IF('Historical DATA'!BS195="","",'Historical DATA'!BS195)</f>
        <v/>
      </c>
      <c r="AP209" s="1438" t="str">
        <f>IF('Historical DATA'!BT195="","",'Historical DATA'!BT195)</f>
        <v/>
      </c>
      <c r="AQ209" s="1438" t="str">
        <f>IF('Historical DATA'!BU195="","",'Historical DATA'!BU195)</f>
        <v/>
      </c>
      <c r="AR209" s="1439" t="str">
        <f>IF('Historical DATA'!BV195="","",'Historical DATA'!BV195)</f>
        <v/>
      </c>
    </row>
    <row r="210" spans="2:44">
      <c r="B210" s="1653" t="str">
        <f>IF('Historical DATA'!B196="","",'Historical DATA'!B196)</f>
        <v/>
      </c>
      <c r="D210" s="1437" t="str">
        <f>IF('Historical DATA'!AO196="","",'Historical DATA'!AO196)</f>
        <v/>
      </c>
      <c r="E210" s="1431" t="str">
        <f>IF('Historical DATA'!AP196="","",'Historical DATA'!AP196)</f>
        <v/>
      </c>
      <c r="F210" s="1433" t="str">
        <f>IF('Historical DATA'!AQ196="","",'Historical DATA'!AQ196)</f>
        <v/>
      </c>
      <c r="H210" s="1447" t="str">
        <f>IF('Historical DATA'!AR196="","",'Historical DATA'!AR196)</f>
        <v/>
      </c>
      <c r="I210" s="1431" t="str">
        <f>IF('Historical DATA'!AS196="","",'Historical DATA'!AS196)</f>
        <v/>
      </c>
      <c r="J210" s="1431" t="str">
        <f>IF('Historical DATA'!AT196="","",'Historical DATA'!AT196)</f>
        <v/>
      </c>
      <c r="K210" s="1431" t="str">
        <f>IF('Historical DATA'!AU196="","",'Historical DATA'!AU196)</f>
        <v/>
      </c>
      <c r="L210" s="1450" t="str">
        <f>IF('Historical DATA'!AV196="","",'Historical DATA'!AV196)</f>
        <v/>
      </c>
      <c r="N210" s="1445" t="str">
        <f>IF('Historical DATA'!AW196="","",'Historical DATA'!AW196)</f>
        <v/>
      </c>
      <c r="O210" s="1436" t="str">
        <f>IF('Historical DATA'!AX196="","",'Historical DATA'!AX196)</f>
        <v/>
      </c>
      <c r="P210" s="1435" t="str">
        <f>IF('Historical DATA'!AY196="","",'Historical DATA'!AY196)</f>
        <v/>
      </c>
      <c r="R210" s="1434" t="str">
        <f>IF('Historical DATA'!AZ196="","",'Historical DATA'!AZ196)</f>
        <v/>
      </c>
      <c r="S210" s="1436" t="str">
        <f>IF('Historical DATA'!BA196="","",'Historical DATA'!BA196)</f>
        <v/>
      </c>
      <c r="T210" s="1435" t="str">
        <f>IF('Historical DATA'!BB196="","",'Historical DATA'!BB196)</f>
        <v/>
      </c>
      <c r="V210" s="1434" t="str">
        <f>IF('Historical DATA'!BC196="","",'Historical DATA'!BC196)</f>
        <v/>
      </c>
      <c r="W210" s="1436" t="str">
        <f>IF('Historical DATA'!BD196="","",'Historical DATA'!BD196)</f>
        <v/>
      </c>
      <c r="X210" s="1436" t="str">
        <f>IF('Historical DATA'!BE196="","",'Historical DATA'!BE196)</f>
        <v/>
      </c>
      <c r="Y210" s="1435" t="str">
        <f>IF('Historical DATA'!BF196="","",'Historical DATA'!BF196)</f>
        <v/>
      </c>
      <c r="Z210" s="1435" t="str">
        <f>IF('Historical DATA'!BG196="","",'Historical DATA'!BG196)</f>
        <v/>
      </c>
      <c r="AB210" s="1434" t="str">
        <f>IF('Historical DATA'!BH196="","",'Historical DATA'!BH196)</f>
        <v/>
      </c>
      <c r="AC210" s="1436" t="str">
        <f>IF('Historical DATA'!BI196="","",'Historical DATA'!BI196)</f>
        <v/>
      </c>
      <c r="AD210" s="1436" t="str">
        <f>IF('Historical DATA'!BJ196="","",'Historical DATA'!BJ196)</f>
        <v/>
      </c>
      <c r="AE210" s="1435" t="str">
        <f>IF('Historical DATA'!BK196="","",'Historical DATA'!BK196)</f>
        <v/>
      </c>
      <c r="AF210" s="1435" t="str">
        <f>IF('Historical DATA'!BL196="","",'Historical DATA'!BL196)</f>
        <v/>
      </c>
      <c r="AG210" s="1435" t="str">
        <f>IF('Historical DATA'!BM196="","",'Historical DATA'!BM196)</f>
        <v/>
      </c>
      <c r="AH210" s="1435" t="str">
        <f>IF('Historical DATA'!BN196="","",'Historical DATA'!BN196)</f>
        <v/>
      </c>
      <c r="AI210" s="1435" t="str">
        <f>IF('Historical DATA'!BO196="","",'Historical DATA'!BO196)</f>
        <v/>
      </c>
      <c r="AK210" s="1437" t="str">
        <f>IF('Historical DATA'!BP196="","",'Historical DATA'!BP196)</f>
        <v/>
      </c>
      <c r="AL210" s="1431" t="str">
        <f>IF('Historical DATA'!BQ196="","",'Historical DATA'!BQ196)</f>
        <v/>
      </c>
      <c r="AM210" s="1433" t="str">
        <f>IF('Historical DATA'!BR196="","",'Historical DATA'!BR196)</f>
        <v/>
      </c>
      <c r="AO210" s="1448" t="str">
        <f>IF('Historical DATA'!BS196="","",'Historical DATA'!BS196)</f>
        <v/>
      </c>
      <c r="AP210" s="1438" t="str">
        <f>IF('Historical DATA'!BT196="","",'Historical DATA'!BT196)</f>
        <v/>
      </c>
      <c r="AQ210" s="1438" t="str">
        <f>IF('Historical DATA'!BU196="","",'Historical DATA'!BU196)</f>
        <v/>
      </c>
      <c r="AR210" s="1439" t="str">
        <f>IF('Historical DATA'!BV196="","",'Historical DATA'!BV196)</f>
        <v/>
      </c>
    </row>
    <row r="211" spans="2:44">
      <c r="B211" s="1653" t="str">
        <f>IF('Historical DATA'!B197="","",'Historical DATA'!B197)</f>
        <v/>
      </c>
      <c r="D211" s="1437" t="str">
        <f>IF('Historical DATA'!AO197="","",'Historical DATA'!AO197)</f>
        <v/>
      </c>
      <c r="E211" s="1431" t="str">
        <f>IF('Historical DATA'!AP197="","",'Historical DATA'!AP197)</f>
        <v/>
      </c>
      <c r="F211" s="1433" t="str">
        <f>IF('Historical DATA'!AQ197="","",'Historical DATA'!AQ197)</f>
        <v/>
      </c>
      <c r="H211" s="1447" t="str">
        <f>IF('Historical DATA'!AR197="","",'Historical DATA'!AR197)</f>
        <v/>
      </c>
      <c r="I211" s="1431" t="str">
        <f>IF('Historical DATA'!AS197="","",'Historical DATA'!AS197)</f>
        <v/>
      </c>
      <c r="J211" s="1431" t="str">
        <f>IF('Historical DATA'!AT197="","",'Historical DATA'!AT197)</f>
        <v/>
      </c>
      <c r="K211" s="1431" t="str">
        <f>IF('Historical DATA'!AU197="","",'Historical DATA'!AU197)</f>
        <v/>
      </c>
      <c r="L211" s="1450" t="str">
        <f>IF('Historical DATA'!AV197="","",'Historical DATA'!AV197)</f>
        <v/>
      </c>
      <c r="N211" s="1445" t="str">
        <f>IF('Historical DATA'!AW197="","",'Historical DATA'!AW197)</f>
        <v/>
      </c>
      <c r="O211" s="1436" t="str">
        <f>IF('Historical DATA'!AX197="","",'Historical DATA'!AX197)</f>
        <v/>
      </c>
      <c r="P211" s="1435" t="str">
        <f>IF('Historical DATA'!AY197="","",'Historical DATA'!AY197)</f>
        <v/>
      </c>
      <c r="R211" s="1434" t="str">
        <f>IF('Historical DATA'!AZ197="","",'Historical DATA'!AZ197)</f>
        <v/>
      </c>
      <c r="S211" s="1436" t="str">
        <f>IF('Historical DATA'!BA197="","",'Historical DATA'!BA197)</f>
        <v/>
      </c>
      <c r="T211" s="1435" t="str">
        <f>IF('Historical DATA'!BB197="","",'Historical DATA'!BB197)</f>
        <v/>
      </c>
      <c r="V211" s="1434" t="str">
        <f>IF('Historical DATA'!BC197="","",'Historical DATA'!BC197)</f>
        <v/>
      </c>
      <c r="W211" s="1436" t="str">
        <f>IF('Historical DATA'!BD197="","",'Historical DATA'!BD197)</f>
        <v/>
      </c>
      <c r="X211" s="1436" t="str">
        <f>IF('Historical DATA'!BE197="","",'Historical DATA'!BE197)</f>
        <v/>
      </c>
      <c r="Y211" s="1435" t="str">
        <f>IF('Historical DATA'!BF197="","",'Historical DATA'!BF197)</f>
        <v/>
      </c>
      <c r="Z211" s="1435" t="str">
        <f>IF('Historical DATA'!BG197="","",'Historical DATA'!BG197)</f>
        <v/>
      </c>
      <c r="AB211" s="1434" t="str">
        <f>IF('Historical DATA'!BH197="","",'Historical DATA'!BH197)</f>
        <v/>
      </c>
      <c r="AC211" s="1436" t="str">
        <f>IF('Historical DATA'!BI197="","",'Historical DATA'!BI197)</f>
        <v/>
      </c>
      <c r="AD211" s="1436" t="str">
        <f>IF('Historical DATA'!BJ197="","",'Historical DATA'!BJ197)</f>
        <v/>
      </c>
      <c r="AE211" s="1435" t="str">
        <f>IF('Historical DATA'!BK197="","",'Historical DATA'!BK197)</f>
        <v/>
      </c>
      <c r="AF211" s="1435" t="str">
        <f>IF('Historical DATA'!BL197="","",'Historical DATA'!BL197)</f>
        <v/>
      </c>
      <c r="AG211" s="1435" t="str">
        <f>IF('Historical DATA'!BM197="","",'Historical DATA'!BM197)</f>
        <v/>
      </c>
      <c r="AH211" s="1435" t="str">
        <f>IF('Historical DATA'!BN197="","",'Historical DATA'!BN197)</f>
        <v/>
      </c>
      <c r="AI211" s="1435" t="str">
        <f>IF('Historical DATA'!BO197="","",'Historical DATA'!BO197)</f>
        <v/>
      </c>
      <c r="AK211" s="1437" t="str">
        <f>IF('Historical DATA'!BP197="","",'Historical DATA'!BP197)</f>
        <v/>
      </c>
      <c r="AL211" s="1431" t="str">
        <f>IF('Historical DATA'!BQ197="","",'Historical DATA'!BQ197)</f>
        <v/>
      </c>
      <c r="AM211" s="1433" t="str">
        <f>IF('Historical DATA'!BR197="","",'Historical DATA'!BR197)</f>
        <v/>
      </c>
      <c r="AO211" s="1448" t="str">
        <f>IF('Historical DATA'!BS197="","",'Historical DATA'!BS197)</f>
        <v/>
      </c>
      <c r="AP211" s="1438" t="str">
        <f>IF('Historical DATA'!BT197="","",'Historical DATA'!BT197)</f>
        <v/>
      </c>
      <c r="AQ211" s="1438" t="str">
        <f>IF('Historical DATA'!BU197="","",'Historical DATA'!BU197)</f>
        <v/>
      </c>
      <c r="AR211" s="1439" t="str">
        <f>IF('Historical DATA'!BV197="","",'Historical DATA'!BV197)</f>
        <v/>
      </c>
    </row>
    <row r="212" spans="2:44">
      <c r="B212" s="1653" t="str">
        <f>IF('Historical DATA'!B198="","",'Historical DATA'!B198)</f>
        <v/>
      </c>
      <c r="D212" s="1437" t="str">
        <f>IF('Historical DATA'!AO198="","",'Historical DATA'!AO198)</f>
        <v/>
      </c>
      <c r="E212" s="1431" t="str">
        <f>IF('Historical DATA'!AP198="","",'Historical DATA'!AP198)</f>
        <v/>
      </c>
      <c r="F212" s="1433" t="str">
        <f>IF('Historical DATA'!AQ198="","",'Historical DATA'!AQ198)</f>
        <v/>
      </c>
      <c r="H212" s="1447" t="str">
        <f>IF('Historical DATA'!AR198="","",'Historical DATA'!AR198)</f>
        <v/>
      </c>
      <c r="I212" s="1431" t="str">
        <f>IF('Historical DATA'!AS198="","",'Historical DATA'!AS198)</f>
        <v/>
      </c>
      <c r="J212" s="1431" t="str">
        <f>IF('Historical DATA'!AT198="","",'Historical DATA'!AT198)</f>
        <v/>
      </c>
      <c r="K212" s="1431" t="str">
        <f>IF('Historical DATA'!AU198="","",'Historical DATA'!AU198)</f>
        <v/>
      </c>
      <c r="L212" s="1450" t="str">
        <f>IF('Historical DATA'!AV198="","",'Historical DATA'!AV198)</f>
        <v/>
      </c>
      <c r="N212" s="1445" t="str">
        <f>IF('Historical DATA'!AW198="","",'Historical DATA'!AW198)</f>
        <v/>
      </c>
      <c r="O212" s="1436" t="str">
        <f>IF('Historical DATA'!AX198="","",'Historical DATA'!AX198)</f>
        <v/>
      </c>
      <c r="P212" s="1435" t="str">
        <f>IF('Historical DATA'!AY198="","",'Historical DATA'!AY198)</f>
        <v/>
      </c>
      <c r="R212" s="1434" t="str">
        <f>IF('Historical DATA'!AZ198="","",'Historical DATA'!AZ198)</f>
        <v/>
      </c>
      <c r="S212" s="1436" t="str">
        <f>IF('Historical DATA'!BA198="","",'Historical DATA'!BA198)</f>
        <v/>
      </c>
      <c r="T212" s="1435" t="str">
        <f>IF('Historical DATA'!BB198="","",'Historical DATA'!BB198)</f>
        <v/>
      </c>
      <c r="V212" s="1434" t="str">
        <f>IF('Historical DATA'!BC198="","",'Historical DATA'!BC198)</f>
        <v/>
      </c>
      <c r="W212" s="1436" t="str">
        <f>IF('Historical DATA'!BD198="","",'Historical DATA'!BD198)</f>
        <v/>
      </c>
      <c r="X212" s="1436" t="str">
        <f>IF('Historical DATA'!BE198="","",'Historical DATA'!BE198)</f>
        <v/>
      </c>
      <c r="Y212" s="1435" t="str">
        <f>IF('Historical DATA'!BF198="","",'Historical DATA'!BF198)</f>
        <v/>
      </c>
      <c r="Z212" s="1435" t="str">
        <f>IF('Historical DATA'!BG198="","",'Historical DATA'!BG198)</f>
        <v/>
      </c>
      <c r="AB212" s="1434" t="str">
        <f>IF('Historical DATA'!BH198="","",'Historical DATA'!BH198)</f>
        <v/>
      </c>
      <c r="AC212" s="1436" t="str">
        <f>IF('Historical DATA'!BI198="","",'Historical DATA'!BI198)</f>
        <v/>
      </c>
      <c r="AD212" s="1436" t="str">
        <f>IF('Historical DATA'!BJ198="","",'Historical DATA'!BJ198)</f>
        <v/>
      </c>
      <c r="AE212" s="1435" t="str">
        <f>IF('Historical DATA'!BK198="","",'Historical DATA'!BK198)</f>
        <v/>
      </c>
      <c r="AF212" s="1435" t="str">
        <f>IF('Historical DATA'!BL198="","",'Historical DATA'!BL198)</f>
        <v/>
      </c>
      <c r="AG212" s="1435" t="str">
        <f>IF('Historical DATA'!BM198="","",'Historical DATA'!BM198)</f>
        <v/>
      </c>
      <c r="AH212" s="1435" t="str">
        <f>IF('Historical DATA'!BN198="","",'Historical DATA'!BN198)</f>
        <v/>
      </c>
      <c r="AI212" s="1435" t="str">
        <f>IF('Historical DATA'!BO198="","",'Historical DATA'!BO198)</f>
        <v/>
      </c>
      <c r="AK212" s="1437" t="str">
        <f>IF('Historical DATA'!BP198="","",'Historical DATA'!BP198)</f>
        <v/>
      </c>
      <c r="AL212" s="1431" t="str">
        <f>IF('Historical DATA'!BQ198="","",'Historical DATA'!BQ198)</f>
        <v/>
      </c>
      <c r="AM212" s="1433" t="str">
        <f>IF('Historical DATA'!BR198="","",'Historical DATA'!BR198)</f>
        <v/>
      </c>
      <c r="AO212" s="1448" t="str">
        <f>IF('Historical DATA'!BS198="","",'Historical DATA'!BS198)</f>
        <v/>
      </c>
      <c r="AP212" s="1438" t="str">
        <f>IF('Historical DATA'!BT198="","",'Historical DATA'!BT198)</f>
        <v/>
      </c>
      <c r="AQ212" s="1438" t="str">
        <f>IF('Historical DATA'!BU198="","",'Historical DATA'!BU198)</f>
        <v/>
      </c>
      <c r="AR212" s="1439" t="str">
        <f>IF('Historical DATA'!BV198="","",'Historical DATA'!BV198)</f>
        <v/>
      </c>
    </row>
    <row r="213" spans="2:44">
      <c r="B213" s="1653" t="str">
        <f>IF('Historical DATA'!B199="","",'Historical DATA'!B199)</f>
        <v/>
      </c>
      <c r="D213" s="1437" t="str">
        <f>IF('Historical DATA'!AO199="","",'Historical DATA'!AO199)</f>
        <v/>
      </c>
      <c r="E213" s="1431" t="str">
        <f>IF('Historical DATA'!AP199="","",'Historical DATA'!AP199)</f>
        <v/>
      </c>
      <c r="F213" s="1433" t="str">
        <f>IF('Historical DATA'!AQ199="","",'Historical DATA'!AQ199)</f>
        <v/>
      </c>
      <c r="H213" s="1447" t="str">
        <f>IF('Historical DATA'!AR199="","",'Historical DATA'!AR199)</f>
        <v/>
      </c>
      <c r="I213" s="1431" t="str">
        <f>IF('Historical DATA'!AS199="","",'Historical DATA'!AS199)</f>
        <v/>
      </c>
      <c r="J213" s="1431" t="str">
        <f>IF('Historical DATA'!AT199="","",'Historical DATA'!AT199)</f>
        <v/>
      </c>
      <c r="K213" s="1431" t="str">
        <f>IF('Historical DATA'!AU199="","",'Historical DATA'!AU199)</f>
        <v/>
      </c>
      <c r="L213" s="1450" t="str">
        <f>IF('Historical DATA'!AV199="","",'Historical DATA'!AV199)</f>
        <v/>
      </c>
      <c r="N213" s="1445" t="str">
        <f>IF('Historical DATA'!AW199="","",'Historical DATA'!AW199)</f>
        <v/>
      </c>
      <c r="O213" s="1436" t="str">
        <f>IF('Historical DATA'!AX199="","",'Historical DATA'!AX199)</f>
        <v/>
      </c>
      <c r="P213" s="1435" t="str">
        <f>IF('Historical DATA'!AY199="","",'Historical DATA'!AY199)</f>
        <v/>
      </c>
      <c r="R213" s="1434" t="str">
        <f>IF('Historical DATA'!AZ199="","",'Historical DATA'!AZ199)</f>
        <v/>
      </c>
      <c r="S213" s="1436" t="str">
        <f>IF('Historical DATA'!BA199="","",'Historical DATA'!BA199)</f>
        <v/>
      </c>
      <c r="T213" s="1435" t="str">
        <f>IF('Historical DATA'!BB199="","",'Historical DATA'!BB199)</f>
        <v/>
      </c>
      <c r="V213" s="1434" t="str">
        <f>IF('Historical DATA'!BC199="","",'Historical DATA'!BC199)</f>
        <v/>
      </c>
      <c r="W213" s="1436" t="str">
        <f>IF('Historical DATA'!BD199="","",'Historical DATA'!BD199)</f>
        <v/>
      </c>
      <c r="X213" s="1436" t="str">
        <f>IF('Historical DATA'!BE199="","",'Historical DATA'!BE199)</f>
        <v/>
      </c>
      <c r="Y213" s="1435" t="str">
        <f>IF('Historical DATA'!BF199="","",'Historical DATA'!BF199)</f>
        <v/>
      </c>
      <c r="Z213" s="1435" t="str">
        <f>IF('Historical DATA'!BG199="","",'Historical DATA'!BG199)</f>
        <v/>
      </c>
      <c r="AB213" s="1434" t="str">
        <f>IF('Historical DATA'!BH199="","",'Historical DATA'!BH199)</f>
        <v/>
      </c>
      <c r="AC213" s="1436" t="str">
        <f>IF('Historical DATA'!BI199="","",'Historical DATA'!BI199)</f>
        <v/>
      </c>
      <c r="AD213" s="1436" t="str">
        <f>IF('Historical DATA'!BJ199="","",'Historical DATA'!BJ199)</f>
        <v/>
      </c>
      <c r="AE213" s="1435" t="str">
        <f>IF('Historical DATA'!BK199="","",'Historical DATA'!BK199)</f>
        <v/>
      </c>
      <c r="AF213" s="1435" t="str">
        <f>IF('Historical DATA'!BL199="","",'Historical DATA'!BL199)</f>
        <v/>
      </c>
      <c r="AG213" s="1435" t="str">
        <f>IF('Historical DATA'!BM199="","",'Historical DATA'!BM199)</f>
        <v/>
      </c>
      <c r="AH213" s="1435" t="str">
        <f>IF('Historical DATA'!BN199="","",'Historical DATA'!BN199)</f>
        <v/>
      </c>
      <c r="AI213" s="1435" t="str">
        <f>IF('Historical DATA'!BO199="","",'Historical DATA'!BO199)</f>
        <v/>
      </c>
      <c r="AK213" s="1437" t="str">
        <f>IF('Historical DATA'!BP199="","",'Historical DATA'!BP199)</f>
        <v/>
      </c>
      <c r="AL213" s="1431" t="str">
        <f>IF('Historical DATA'!BQ199="","",'Historical DATA'!BQ199)</f>
        <v/>
      </c>
      <c r="AM213" s="1433" t="str">
        <f>IF('Historical DATA'!BR199="","",'Historical DATA'!BR199)</f>
        <v/>
      </c>
      <c r="AO213" s="1448" t="str">
        <f>IF('Historical DATA'!BS199="","",'Historical DATA'!BS199)</f>
        <v/>
      </c>
      <c r="AP213" s="1438" t="str">
        <f>IF('Historical DATA'!BT199="","",'Historical DATA'!BT199)</f>
        <v/>
      </c>
      <c r="AQ213" s="1438" t="str">
        <f>IF('Historical DATA'!BU199="","",'Historical DATA'!BU199)</f>
        <v/>
      </c>
      <c r="AR213" s="1439" t="str">
        <f>IF('Historical DATA'!BV199="","",'Historical DATA'!BV199)</f>
        <v/>
      </c>
    </row>
    <row r="214" spans="2:44">
      <c r="B214" s="1653" t="str">
        <f>IF('Historical DATA'!B200="","",'Historical DATA'!B200)</f>
        <v/>
      </c>
      <c r="D214" s="1437" t="str">
        <f>IF('Historical DATA'!AO200="","",'Historical DATA'!AO200)</f>
        <v/>
      </c>
      <c r="E214" s="1431" t="str">
        <f>IF('Historical DATA'!AP200="","",'Historical DATA'!AP200)</f>
        <v/>
      </c>
      <c r="F214" s="1433" t="str">
        <f>IF('Historical DATA'!AQ200="","",'Historical DATA'!AQ200)</f>
        <v/>
      </c>
      <c r="H214" s="1447" t="str">
        <f>IF('Historical DATA'!AR200="","",'Historical DATA'!AR200)</f>
        <v/>
      </c>
      <c r="I214" s="1431" t="str">
        <f>IF('Historical DATA'!AS200="","",'Historical DATA'!AS200)</f>
        <v/>
      </c>
      <c r="J214" s="1431" t="str">
        <f>IF('Historical DATA'!AT200="","",'Historical DATA'!AT200)</f>
        <v/>
      </c>
      <c r="K214" s="1431" t="str">
        <f>IF('Historical DATA'!AU200="","",'Historical DATA'!AU200)</f>
        <v/>
      </c>
      <c r="L214" s="1450" t="str">
        <f>IF('Historical DATA'!AV200="","",'Historical DATA'!AV200)</f>
        <v/>
      </c>
      <c r="N214" s="1445" t="str">
        <f>IF('Historical DATA'!AW200="","",'Historical DATA'!AW200)</f>
        <v/>
      </c>
      <c r="O214" s="1436" t="str">
        <f>IF('Historical DATA'!AX200="","",'Historical DATA'!AX200)</f>
        <v/>
      </c>
      <c r="P214" s="1435" t="str">
        <f>IF('Historical DATA'!AY200="","",'Historical DATA'!AY200)</f>
        <v/>
      </c>
      <c r="R214" s="1434" t="str">
        <f>IF('Historical DATA'!AZ200="","",'Historical DATA'!AZ200)</f>
        <v/>
      </c>
      <c r="S214" s="1436" t="str">
        <f>IF('Historical DATA'!BA200="","",'Historical DATA'!BA200)</f>
        <v/>
      </c>
      <c r="T214" s="1435" t="str">
        <f>IF('Historical DATA'!BB200="","",'Historical DATA'!BB200)</f>
        <v/>
      </c>
      <c r="V214" s="1434" t="str">
        <f>IF('Historical DATA'!BC200="","",'Historical DATA'!BC200)</f>
        <v/>
      </c>
      <c r="W214" s="1436" t="str">
        <f>IF('Historical DATA'!BD200="","",'Historical DATA'!BD200)</f>
        <v/>
      </c>
      <c r="X214" s="1436" t="str">
        <f>IF('Historical DATA'!BE200="","",'Historical DATA'!BE200)</f>
        <v/>
      </c>
      <c r="Y214" s="1435" t="str">
        <f>IF('Historical DATA'!BF200="","",'Historical DATA'!BF200)</f>
        <v/>
      </c>
      <c r="Z214" s="1435" t="str">
        <f>IF('Historical DATA'!BG200="","",'Historical DATA'!BG200)</f>
        <v/>
      </c>
      <c r="AB214" s="1434" t="str">
        <f>IF('Historical DATA'!BH200="","",'Historical DATA'!BH200)</f>
        <v/>
      </c>
      <c r="AC214" s="1436" t="str">
        <f>IF('Historical DATA'!BI200="","",'Historical DATA'!BI200)</f>
        <v/>
      </c>
      <c r="AD214" s="1436" t="str">
        <f>IF('Historical DATA'!BJ200="","",'Historical DATA'!BJ200)</f>
        <v/>
      </c>
      <c r="AE214" s="1435" t="str">
        <f>IF('Historical DATA'!BK200="","",'Historical DATA'!BK200)</f>
        <v/>
      </c>
      <c r="AF214" s="1435" t="str">
        <f>IF('Historical DATA'!BL200="","",'Historical DATA'!BL200)</f>
        <v/>
      </c>
      <c r="AG214" s="1435" t="str">
        <f>IF('Historical DATA'!BM200="","",'Historical DATA'!BM200)</f>
        <v/>
      </c>
      <c r="AH214" s="1435" t="str">
        <f>IF('Historical DATA'!BN200="","",'Historical DATA'!BN200)</f>
        <v/>
      </c>
      <c r="AI214" s="1435" t="str">
        <f>IF('Historical DATA'!BO200="","",'Historical DATA'!BO200)</f>
        <v/>
      </c>
      <c r="AK214" s="1437" t="str">
        <f>IF('Historical DATA'!BP200="","",'Historical DATA'!BP200)</f>
        <v/>
      </c>
      <c r="AL214" s="1431" t="str">
        <f>IF('Historical DATA'!BQ200="","",'Historical DATA'!BQ200)</f>
        <v/>
      </c>
      <c r="AM214" s="1433" t="str">
        <f>IF('Historical DATA'!BR200="","",'Historical DATA'!BR200)</f>
        <v/>
      </c>
      <c r="AO214" s="1448" t="str">
        <f>IF('Historical DATA'!BS200="","",'Historical DATA'!BS200)</f>
        <v/>
      </c>
      <c r="AP214" s="1438" t="str">
        <f>IF('Historical DATA'!BT200="","",'Historical DATA'!BT200)</f>
        <v/>
      </c>
      <c r="AQ214" s="1438" t="str">
        <f>IF('Historical DATA'!BU200="","",'Historical DATA'!BU200)</f>
        <v/>
      </c>
      <c r="AR214" s="1439" t="str">
        <f>IF('Historical DATA'!BV200="","",'Historical DATA'!BV200)</f>
        <v/>
      </c>
    </row>
    <row r="215" spans="2:44">
      <c r="B215" s="1653" t="str">
        <f>IF('Historical DATA'!B201="","",'Historical DATA'!B201)</f>
        <v/>
      </c>
      <c r="D215" s="1437" t="str">
        <f>IF('Historical DATA'!AO201="","",'Historical DATA'!AO201)</f>
        <v/>
      </c>
      <c r="E215" s="1431" t="str">
        <f>IF('Historical DATA'!AP201="","",'Historical DATA'!AP201)</f>
        <v/>
      </c>
      <c r="F215" s="1433" t="str">
        <f>IF('Historical DATA'!AQ201="","",'Historical DATA'!AQ201)</f>
        <v/>
      </c>
      <c r="H215" s="1447" t="str">
        <f>IF('Historical DATA'!AR201="","",'Historical DATA'!AR201)</f>
        <v/>
      </c>
      <c r="I215" s="1431" t="str">
        <f>IF('Historical DATA'!AS201="","",'Historical DATA'!AS201)</f>
        <v/>
      </c>
      <c r="J215" s="1431" t="str">
        <f>IF('Historical DATA'!AT201="","",'Historical DATA'!AT201)</f>
        <v/>
      </c>
      <c r="K215" s="1431" t="str">
        <f>IF('Historical DATA'!AU201="","",'Historical DATA'!AU201)</f>
        <v/>
      </c>
      <c r="L215" s="1450" t="str">
        <f>IF('Historical DATA'!AV201="","",'Historical DATA'!AV201)</f>
        <v/>
      </c>
      <c r="N215" s="1445" t="str">
        <f>IF('Historical DATA'!AW201="","",'Historical DATA'!AW201)</f>
        <v/>
      </c>
      <c r="O215" s="1436" t="str">
        <f>IF('Historical DATA'!AX201="","",'Historical DATA'!AX201)</f>
        <v/>
      </c>
      <c r="P215" s="1435" t="str">
        <f>IF('Historical DATA'!AY201="","",'Historical DATA'!AY201)</f>
        <v/>
      </c>
      <c r="R215" s="1434" t="str">
        <f>IF('Historical DATA'!AZ201="","",'Historical DATA'!AZ201)</f>
        <v/>
      </c>
      <c r="S215" s="1436" t="str">
        <f>IF('Historical DATA'!BA201="","",'Historical DATA'!BA201)</f>
        <v/>
      </c>
      <c r="T215" s="1435" t="str">
        <f>IF('Historical DATA'!BB201="","",'Historical DATA'!BB201)</f>
        <v/>
      </c>
      <c r="V215" s="1434" t="str">
        <f>IF('Historical DATA'!BC201="","",'Historical DATA'!BC201)</f>
        <v/>
      </c>
      <c r="W215" s="1436" t="str">
        <f>IF('Historical DATA'!BD201="","",'Historical DATA'!BD201)</f>
        <v/>
      </c>
      <c r="X215" s="1436" t="str">
        <f>IF('Historical DATA'!BE201="","",'Historical DATA'!BE201)</f>
        <v/>
      </c>
      <c r="Y215" s="1435" t="str">
        <f>IF('Historical DATA'!BF201="","",'Historical DATA'!BF201)</f>
        <v/>
      </c>
      <c r="Z215" s="1435" t="str">
        <f>IF('Historical DATA'!BG201="","",'Historical DATA'!BG201)</f>
        <v/>
      </c>
      <c r="AB215" s="1434" t="str">
        <f>IF('Historical DATA'!BH201="","",'Historical DATA'!BH201)</f>
        <v/>
      </c>
      <c r="AC215" s="1436" t="str">
        <f>IF('Historical DATA'!BI201="","",'Historical DATA'!BI201)</f>
        <v/>
      </c>
      <c r="AD215" s="1436" t="str">
        <f>IF('Historical DATA'!BJ201="","",'Historical DATA'!BJ201)</f>
        <v/>
      </c>
      <c r="AE215" s="1435" t="str">
        <f>IF('Historical DATA'!BK201="","",'Historical DATA'!BK201)</f>
        <v/>
      </c>
      <c r="AF215" s="1435" t="str">
        <f>IF('Historical DATA'!BL201="","",'Historical DATA'!BL201)</f>
        <v/>
      </c>
      <c r="AG215" s="1435" t="str">
        <f>IF('Historical DATA'!BM201="","",'Historical DATA'!BM201)</f>
        <v/>
      </c>
      <c r="AH215" s="1435" t="str">
        <f>IF('Historical DATA'!BN201="","",'Historical DATA'!BN201)</f>
        <v/>
      </c>
      <c r="AI215" s="1435" t="str">
        <f>IF('Historical DATA'!BO201="","",'Historical DATA'!BO201)</f>
        <v/>
      </c>
      <c r="AK215" s="1437" t="str">
        <f>IF('Historical DATA'!BP201="","",'Historical DATA'!BP201)</f>
        <v/>
      </c>
      <c r="AL215" s="1431" t="str">
        <f>IF('Historical DATA'!BQ201="","",'Historical DATA'!BQ201)</f>
        <v/>
      </c>
      <c r="AM215" s="1433" t="str">
        <f>IF('Historical DATA'!BR201="","",'Historical DATA'!BR201)</f>
        <v/>
      </c>
      <c r="AO215" s="1448" t="str">
        <f>IF('Historical DATA'!BS201="","",'Historical DATA'!BS201)</f>
        <v/>
      </c>
      <c r="AP215" s="1438" t="str">
        <f>IF('Historical DATA'!BT201="","",'Historical DATA'!BT201)</f>
        <v/>
      </c>
      <c r="AQ215" s="1438" t="str">
        <f>IF('Historical DATA'!BU201="","",'Historical DATA'!BU201)</f>
        <v/>
      </c>
      <c r="AR215" s="1439" t="str">
        <f>IF('Historical DATA'!BV201="","",'Historical DATA'!BV201)</f>
        <v/>
      </c>
    </row>
    <row r="216" spans="2:44">
      <c r="B216" s="1653" t="str">
        <f>IF('Historical DATA'!B202="","",'Historical DATA'!B202)</f>
        <v/>
      </c>
      <c r="D216" s="1437" t="str">
        <f>IF('Historical DATA'!AO202="","",'Historical DATA'!AO202)</f>
        <v/>
      </c>
      <c r="E216" s="1431" t="str">
        <f>IF('Historical DATA'!AP202="","",'Historical DATA'!AP202)</f>
        <v/>
      </c>
      <c r="F216" s="1433" t="str">
        <f>IF('Historical DATA'!AQ202="","",'Historical DATA'!AQ202)</f>
        <v/>
      </c>
      <c r="H216" s="1447" t="str">
        <f>IF('Historical DATA'!AR202="","",'Historical DATA'!AR202)</f>
        <v/>
      </c>
      <c r="I216" s="1431" t="str">
        <f>IF('Historical DATA'!AS202="","",'Historical DATA'!AS202)</f>
        <v/>
      </c>
      <c r="J216" s="1431" t="str">
        <f>IF('Historical DATA'!AT202="","",'Historical DATA'!AT202)</f>
        <v/>
      </c>
      <c r="K216" s="1431" t="str">
        <f>IF('Historical DATA'!AU202="","",'Historical DATA'!AU202)</f>
        <v/>
      </c>
      <c r="L216" s="1450" t="str">
        <f>IF('Historical DATA'!AV202="","",'Historical DATA'!AV202)</f>
        <v/>
      </c>
      <c r="N216" s="1445" t="str">
        <f>IF('Historical DATA'!AW202="","",'Historical DATA'!AW202)</f>
        <v/>
      </c>
      <c r="O216" s="1436" t="str">
        <f>IF('Historical DATA'!AX202="","",'Historical DATA'!AX202)</f>
        <v/>
      </c>
      <c r="P216" s="1435" t="str">
        <f>IF('Historical DATA'!AY202="","",'Historical DATA'!AY202)</f>
        <v/>
      </c>
      <c r="R216" s="1434" t="str">
        <f>IF('Historical DATA'!AZ202="","",'Historical DATA'!AZ202)</f>
        <v/>
      </c>
      <c r="S216" s="1436" t="str">
        <f>IF('Historical DATA'!BA202="","",'Historical DATA'!BA202)</f>
        <v/>
      </c>
      <c r="T216" s="1435" t="str">
        <f>IF('Historical DATA'!BB202="","",'Historical DATA'!BB202)</f>
        <v/>
      </c>
      <c r="V216" s="1434" t="str">
        <f>IF('Historical DATA'!BC202="","",'Historical DATA'!BC202)</f>
        <v/>
      </c>
      <c r="W216" s="1436" t="str">
        <f>IF('Historical DATA'!BD202="","",'Historical DATA'!BD202)</f>
        <v/>
      </c>
      <c r="X216" s="1436" t="str">
        <f>IF('Historical DATA'!BE202="","",'Historical DATA'!BE202)</f>
        <v/>
      </c>
      <c r="Y216" s="1435" t="str">
        <f>IF('Historical DATA'!BF202="","",'Historical DATA'!BF202)</f>
        <v/>
      </c>
      <c r="Z216" s="1435" t="str">
        <f>IF('Historical DATA'!BG202="","",'Historical DATA'!BG202)</f>
        <v/>
      </c>
      <c r="AB216" s="1434" t="str">
        <f>IF('Historical DATA'!BH202="","",'Historical DATA'!BH202)</f>
        <v/>
      </c>
      <c r="AC216" s="1436" t="str">
        <f>IF('Historical DATA'!BI202="","",'Historical DATA'!BI202)</f>
        <v/>
      </c>
      <c r="AD216" s="1436" t="str">
        <f>IF('Historical DATA'!BJ202="","",'Historical DATA'!BJ202)</f>
        <v/>
      </c>
      <c r="AE216" s="1435" t="str">
        <f>IF('Historical DATA'!BK202="","",'Historical DATA'!BK202)</f>
        <v/>
      </c>
      <c r="AF216" s="1435" t="str">
        <f>IF('Historical DATA'!BL202="","",'Historical DATA'!BL202)</f>
        <v/>
      </c>
      <c r="AG216" s="1435" t="str">
        <f>IF('Historical DATA'!BM202="","",'Historical DATA'!BM202)</f>
        <v/>
      </c>
      <c r="AH216" s="1435" t="str">
        <f>IF('Historical DATA'!BN202="","",'Historical DATA'!BN202)</f>
        <v/>
      </c>
      <c r="AI216" s="1435" t="str">
        <f>IF('Historical DATA'!BO202="","",'Historical DATA'!BO202)</f>
        <v/>
      </c>
      <c r="AK216" s="1437" t="str">
        <f>IF('Historical DATA'!BP202="","",'Historical DATA'!BP202)</f>
        <v/>
      </c>
      <c r="AL216" s="1431" t="str">
        <f>IF('Historical DATA'!BQ202="","",'Historical DATA'!BQ202)</f>
        <v/>
      </c>
      <c r="AM216" s="1433" t="str">
        <f>IF('Historical DATA'!BR202="","",'Historical DATA'!BR202)</f>
        <v/>
      </c>
      <c r="AO216" s="1448" t="str">
        <f>IF('Historical DATA'!BS202="","",'Historical DATA'!BS202)</f>
        <v/>
      </c>
      <c r="AP216" s="1438" t="str">
        <f>IF('Historical DATA'!BT202="","",'Historical DATA'!BT202)</f>
        <v/>
      </c>
      <c r="AQ216" s="1438" t="str">
        <f>IF('Historical DATA'!BU202="","",'Historical DATA'!BU202)</f>
        <v/>
      </c>
      <c r="AR216" s="1439" t="str">
        <f>IF('Historical DATA'!BV202="","",'Historical DATA'!BV202)</f>
        <v/>
      </c>
    </row>
    <row r="217" spans="2:44">
      <c r="B217" s="1653" t="str">
        <f>IF('Historical DATA'!B203="","",'Historical DATA'!B203)</f>
        <v/>
      </c>
      <c r="D217" s="1437" t="str">
        <f>IF('Historical DATA'!AO203="","",'Historical DATA'!AO203)</f>
        <v/>
      </c>
      <c r="E217" s="1431" t="str">
        <f>IF('Historical DATA'!AP203="","",'Historical DATA'!AP203)</f>
        <v/>
      </c>
      <c r="F217" s="1433" t="str">
        <f>IF('Historical DATA'!AQ203="","",'Historical DATA'!AQ203)</f>
        <v/>
      </c>
      <c r="H217" s="1447" t="str">
        <f>IF('Historical DATA'!AR203="","",'Historical DATA'!AR203)</f>
        <v/>
      </c>
      <c r="I217" s="1431" t="str">
        <f>IF('Historical DATA'!AS203="","",'Historical DATA'!AS203)</f>
        <v/>
      </c>
      <c r="J217" s="1431" t="str">
        <f>IF('Historical DATA'!AT203="","",'Historical DATA'!AT203)</f>
        <v/>
      </c>
      <c r="K217" s="1431" t="str">
        <f>IF('Historical DATA'!AU203="","",'Historical DATA'!AU203)</f>
        <v/>
      </c>
      <c r="L217" s="1450" t="str">
        <f>IF('Historical DATA'!AV203="","",'Historical DATA'!AV203)</f>
        <v/>
      </c>
      <c r="N217" s="1445" t="str">
        <f>IF('Historical DATA'!AW203="","",'Historical DATA'!AW203)</f>
        <v/>
      </c>
      <c r="O217" s="1436" t="str">
        <f>IF('Historical DATA'!AX203="","",'Historical DATA'!AX203)</f>
        <v/>
      </c>
      <c r="P217" s="1435" t="str">
        <f>IF('Historical DATA'!AY203="","",'Historical DATA'!AY203)</f>
        <v/>
      </c>
      <c r="R217" s="1434" t="str">
        <f>IF('Historical DATA'!AZ203="","",'Historical DATA'!AZ203)</f>
        <v/>
      </c>
      <c r="S217" s="1436" t="str">
        <f>IF('Historical DATA'!BA203="","",'Historical DATA'!BA203)</f>
        <v/>
      </c>
      <c r="T217" s="1435" t="str">
        <f>IF('Historical DATA'!BB203="","",'Historical DATA'!BB203)</f>
        <v/>
      </c>
      <c r="V217" s="1434" t="str">
        <f>IF('Historical DATA'!BC203="","",'Historical DATA'!BC203)</f>
        <v/>
      </c>
      <c r="W217" s="1436" t="str">
        <f>IF('Historical DATA'!BD203="","",'Historical DATA'!BD203)</f>
        <v/>
      </c>
      <c r="X217" s="1436" t="str">
        <f>IF('Historical DATA'!BE203="","",'Historical DATA'!BE203)</f>
        <v/>
      </c>
      <c r="Y217" s="1435" t="str">
        <f>IF('Historical DATA'!BF203="","",'Historical DATA'!BF203)</f>
        <v/>
      </c>
      <c r="Z217" s="1435" t="str">
        <f>IF('Historical DATA'!BG203="","",'Historical DATA'!BG203)</f>
        <v/>
      </c>
      <c r="AB217" s="1434" t="str">
        <f>IF('Historical DATA'!BH203="","",'Historical DATA'!BH203)</f>
        <v/>
      </c>
      <c r="AC217" s="1436" t="str">
        <f>IF('Historical DATA'!BI203="","",'Historical DATA'!BI203)</f>
        <v/>
      </c>
      <c r="AD217" s="1436" t="str">
        <f>IF('Historical DATA'!BJ203="","",'Historical DATA'!BJ203)</f>
        <v/>
      </c>
      <c r="AE217" s="1435" t="str">
        <f>IF('Historical DATA'!BK203="","",'Historical DATA'!BK203)</f>
        <v/>
      </c>
      <c r="AF217" s="1435" t="str">
        <f>IF('Historical DATA'!BL203="","",'Historical DATA'!BL203)</f>
        <v/>
      </c>
      <c r="AG217" s="1435" t="str">
        <f>IF('Historical DATA'!BM203="","",'Historical DATA'!BM203)</f>
        <v/>
      </c>
      <c r="AH217" s="1435" t="str">
        <f>IF('Historical DATA'!BN203="","",'Historical DATA'!BN203)</f>
        <v/>
      </c>
      <c r="AI217" s="1435" t="str">
        <f>IF('Historical DATA'!BO203="","",'Historical DATA'!BO203)</f>
        <v/>
      </c>
      <c r="AK217" s="1437" t="str">
        <f>IF('Historical DATA'!BP203="","",'Historical DATA'!BP203)</f>
        <v/>
      </c>
      <c r="AL217" s="1431" t="str">
        <f>IF('Historical DATA'!BQ203="","",'Historical DATA'!BQ203)</f>
        <v/>
      </c>
      <c r="AM217" s="1433" t="str">
        <f>IF('Historical DATA'!BR203="","",'Historical DATA'!BR203)</f>
        <v/>
      </c>
      <c r="AO217" s="1448" t="str">
        <f>IF('Historical DATA'!BS203="","",'Historical DATA'!BS203)</f>
        <v/>
      </c>
      <c r="AP217" s="1438" t="str">
        <f>IF('Historical DATA'!BT203="","",'Historical DATA'!BT203)</f>
        <v/>
      </c>
      <c r="AQ217" s="1438" t="str">
        <f>IF('Historical DATA'!BU203="","",'Historical DATA'!BU203)</f>
        <v/>
      </c>
      <c r="AR217" s="1439" t="str">
        <f>IF('Historical DATA'!BV203="","",'Historical DATA'!BV203)</f>
        <v/>
      </c>
    </row>
    <row r="218" spans="2:44">
      <c r="B218" s="1653" t="str">
        <f>IF('Historical DATA'!B204="","",'Historical DATA'!B204)</f>
        <v/>
      </c>
      <c r="D218" s="1437" t="str">
        <f>IF('Historical DATA'!AO204="","",'Historical DATA'!AO204)</f>
        <v/>
      </c>
      <c r="E218" s="1431" t="str">
        <f>IF('Historical DATA'!AP204="","",'Historical DATA'!AP204)</f>
        <v/>
      </c>
      <c r="F218" s="1433" t="str">
        <f>IF('Historical DATA'!AQ204="","",'Historical DATA'!AQ204)</f>
        <v/>
      </c>
      <c r="H218" s="1447" t="str">
        <f>IF('Historical DATA'!AR204="","",'Historical DATA'!AR204)</f>
        <v/>
      </c>
      <c r="I218" s="1431" t="str">
        <f>IF('Historical DATA'!AS204="","",'Historical DATA'!AS204)</f>
        <v/>
      </c>
      <c r="J218" s="1431" t="str">
        <f>IF('Historical DATA'!AT204="","",'Historical DATA'!AT204)</f>
        <v/>
      </c>
      <c r="K218" s="1431" t="str">
        <f>IF('Historical DATA'!AU204="","",'Historical DATA'!AU204)</f>
        <v/>
      </c>
      <c r="L218" s="1450" t="str">
        <f>IF('Historical DATA'!AV204="","",'Historical DATA'!AV204)</f>
        <v/>
      </c>
      <c r="N218" s="1445" t="str">
        <f>IF('Historical DATA'!AW204="","",'Historical DATA'!AW204)</f>
        <v/>
      </c>
      <c r="O218" s="1436" t="str">
        <f>IF('Historical DATA'!AX204="","",'Historical DATA'!AX204)</f>
        <v/>
      </c>
      <c r="P218" s="1435" t="str">
        <f>IF('Historical DATA'!AY204="","",'Historical DATA'!AY204)</f>
        <v/>
      </c>
      <c r="R218" s="1434" t="str">
        <f>IF('Historical DATA'!AZ204="","",'Historical DATA'!AZ204)</f>
        <v/>
      </c>
      <c r="S218" s="1436" t="str">
        <f>IF('Historical DATA'!BA204="","",'Historical DATA'!BA204)</f>
        <v/>
      </c>
      <c r="T218" s="1435" t="str">
        <f>IF('Historical DATA'!BB204="","",'Historical DATA'!BB204)</f>
        <v/>
      </c>
      <c r="V218" s="1434" t="str">
        <f>IF('Historical DATA'!BC204="","",'Historical DATA'!BC204)</f>
        <v/>
      </c>
      <c r="W218" s="1436" t="str">
        <f>IF('Historical DATA'!BD204="","",'Historical DATA'!BD204)</f>
        <v/>
      </c>
      <c r="X218" s="1436" t="str">
        <f>IF('Historical DATA'!BE204="","",'Historical DATA'!BE204)</f>
        <v/>
      </c>
      <c r="Y218" s="1435" t="str">
        <f>IF('Historical DATA'!BF204="","",'Historical DATA'!BF204)</f>
        <v/>
      </c>
      <c r="Z218" s="1435" t="str">
        <f>IF('Historical DATA'!BG204="","",'Historical DATA'!BG204)</f>
        <v/>
      </c>
      <c r="AB218" s="1434" t="str">
        <f>IF('Historical DATA'!BH204="","",'Historical DATA'!BH204)</f>
        <v/>
      </c>
      <c r="AC218" s="1436" t="str">
        <f>IF('Historical DATA'!BI204="","",'Historical DATA'!BI204)</f>
        <v/>
      </c>
      <c r="AD218" s="1436" t="str">
        <f>IF('Historical DATA'!BJ204="","",'Historical DATA'!BJ204)</f>
        <v/>
      </c>
      <c r="AE218" s="1435" t="str">
        <f>IF('Historical DATA'!BK204="","",'Historical DATA'!BK204)</f>
        <v/>
      </c>
      <c r="AF218" s="1435" t="str">
        <f>IF('Historical DATA'!BL204="","",'Historical DATA'!BL204)</f>
        <v/>
      </c>
      <c r="AG218" s="1435" t="str">
        <f>IF('Historical DATA'!BM204="","",'Historical DATA'!BM204)</f>
        <v/>
      </c>
      <c r="AH218" s="1435" t="str">
        <f>IF('Historical DATA'!BN204="","",'Historical DATA'!BN204)</f>
        <v/>
      </c>
      <c r="AI218" s="1435" t="str">
        <f>IF('Historical DATA'!BO204="","",'Historical DATA'!BO204)</f>
        <v/>
      </c>
      <c r="AK218" s="1437" t="str">
        <f>IF('Historical DATA'!BP204="","",'Historical DATA'!BP204)</f>
        <v/>
      </c>
      <c r="AL218" s="1431" t="str">
        <f>IF('Historical DATA'!BQ204="","",'Historical DATA'!BQ204)</f>
        <v/>
      </c>
      <c r="AM218" s="1433" t="str">
        <f>IF('Historical DATA'!BR204="","",'Historical DATA'!BR204)</f>
        <v/>
      </c>
      <c r="AO218" s="1448" t="str">
        <f>IF('Historical DATA'!BS204="","",'Historical DATA'!BS204)</f>
        <v/>
      </c>
      <c r="AP218" s="1438" t="str">
        <f>IF('Historical DATA'!BT204="","",'Historical DATA'!BT204)</f>
        <v/>
      </c>
      <c r="AQ218" s="1438" t="str">
        <f>IF('Historical DATA'!BU204="","",'Historical DATA'!BU204)</f>
        <v/>
      </c>
      <c r="AR218" s="1439" t="str">
        <f>IF('Historical DATA'!BV204="","",'Historical DATA'!BV204)</f>
        <v/>
      </c>
    </row>
    <row r="219" spans="2:44">
      <c r="B219" s="1653" t="str">
        <f>IF('Historical DATA'!B205="","",'Historical DATA'!B205)</f>
        <v/>
      </c>
      <c r="D219" s="1437" t="str">
        <f>IF('Historical DATA'!AO205="","",'Historical DATA'!AO205)</f>
        <v/>
      </c>
      <c r="E219" s="1431" t="str">
        <f>IF('Historical DATA'!AP205="","",'Historical DATA'!AP205)</f>
        <v/>
      </c>
      <c r="F219" s="1433" t="str">
        <f>IF('Historical DATA'!AQ205="","",'Historical DATA'!AQ205)</f>
        <v/>
      </c>
      <c r="H219" s="1447" t="str">
        <f>IF('Historical DATA'!AR205="","",'Historical DATA'!AR205)</f>
        <v/>
      </c>
      <c r="I219" s="1431" t="str">
        <f>IF('Historical DATA'!AS205="","",'Historical DATA'!AS205)</f>
        <v/>
      </c>
      <c r="J219" s="1431" t="str">
        <f>IF('Historical DATA'!AT205="","",'Historical DATA'!AT205)</f>
        <v/>
      </c>
      <c r="K219" s="1431" t="str">
        <f>IF('Historical DATA'!AU205="","",'Historical DATA'!AU205)</f>
        <v/>
      </c>
      <c r="L219" s="1450" t="str">
        <f>IF('Historical DATA'!AV205="","",'Historical DATA'!AV205)</f>
        <v/>
      </c>
      <c r="N219" s="1445" t="str">
        <f>IF('Historical DATA'!AW205="","",'Historical DATA'!AW205)</f>
        <v/>
      </c>
      <c r="O219" s="1436" t="str">
        <f>IF('Historical DATA'!AX205="","",'Historical DATA'!AX205)</f>
        <v/>
      </c>
      <c r="P219" s="1435" t="str">
        <f>IF('Historical DATA'!AY205="","",'Historical DATA'!AY205)</f>
        <v/>
      </c>
      <c r="R219" s="1434" t="str">
        <f>IF('Historical DATA'!AZ205="","",'Historical DATA'!AZ205)</f>
        <v/>
      </c>
      <c r="S219" s="1436" t="str">
        <f>IF('Historical DATA'!BA205="","",'Historical DATA'!BA205)</f>
        <v/>
      </c>
      <c r="T219" s="1435" t="str">
        <f>IF('Historical DATA'!BB205="","",'Historical DATA'!BB205)</f>
        <v/>
      </c>
      <c r="V219" s="1434" t="str">
        <f>IF('Historical DATA'!BC205="","",'Historical DATA'!BC205)</f>
        <v/>
      </c>
      <c r="W219" s="1436" t="str">
        <f>IF('Historical DATA'!BD205="","",'Historical DATA'!BD205)</f>
        <v/>
      </c>
      <c r="X219" s="1436" t="str">
        <f>IF('Historical DATA'!BE205="","",'Historical DATA'!BE205)</f>
        <v/>
      </c>
      <c r="Y219" s="1435" t="str">
        <f>IF('Historical DATA'!BF205="","",'Historical DATA'!BF205)</f>
        <v/>
      </c>
      <c r="Z219" s="1435" t="str">
        <f>IF('Historical DATA'!BG205="","",'Historical DATA'!BG205)</f>
        <v/>
      </c>
      <c r="AB219" s="1434" t="str">
        <f>IF('Historical DATA'!BH205="","",'Historical DATA'!BH205)</f>
        <v/>
      </c>
      <c r="AC219" s="1436" t="str">
        <f>IF('Historical DATA'!BI205="","",'Historical DATA'!BI205)</f>
        <v/>
      </c>
      <c r="AD219" s="1436" t="str">
        <f>IF('Historical DATA'!BJ205="","",'Historical DATA'!BJ205)</f>
        <v/>
      </c>
      <c r="AE219" s="1435" t="str">
        <f>IF('Historical DATA'!BK205="","",'Historical DATA'!BK205)</f>
        <v/>
      </c>
      <c r="AF219" s="1435" t="str">
        <f>IF('Historical DATA'!BL205="","",'Historical DATA'!BL205)</f>
        <v/>
      </c>
      <c r="AG219" s="1435" t="str">
        <f>IF('Historical DATA'!BM205="","",'Historical DATA'!BM205)</f>
        <v/>
      </c>
      <c r="AH219" s="1435" t="str">
        <f>IF('Historical DATA'!BN205="","",'Historical DATA'!BN205)</f>
        <v/>
      </c>
      <c r="AI219" s="1435" t="str">
        <f>IF('Historical DATA'!BO205="","",'Historical DATA'!BO205)</f>
        <v/>
      </c>
      <c r="AK219" s="1437" t="str">
        <f>IF('Historical DATA'!BP205="","",'Historical DATA'!BP205)</f>
        <v/>
      </c>
      <c r="AL219" s="1431" t="str">
        <f>IF('Historical DATA'!BQ205="","",'Historical DATA'!BQ205)</f>
        <v/>
      </c>
      <c r="AM219" s="1433" t="str">
        <f>IF('Historical DATA'!BR205="","",'Historical DATA'!BR205)</f>
        <v/>
      </c>
      <c r="AO219" s="1448" t="str">
        <f>IF('Historical DATA'!BS205="","",'Historical DATA'!BS205)</f>
        <v/>
      </c>
      <c r="AP219" s="1438" t="str">
        <f>IF('Historical DATA'!BT205="","",'Historical DATA'!BT205)</f>
        <v/>
      </c>
      <c r="AQ219" s="1438" t="str">
        <f>IF('Historical DATA'!BU205="","",'Historical DATA'!BU205)</f>
        <v/>
      </c>
      <c r="AR219" s="1439" t="str">
        <f>IF('Historical DATA'!BV205="","",'Historical DATA'!BV205)</f>
        <v/>
      </c>
    </row>
    <row r="220" spans="2:44">
      <c r="B220" s="1653" t="str">
        <f>IF('Historical DATA'!B206="","",'Historical DATA'!B206)</f>
        <v/>
      </c>
      <c r="D220" s="1437" t="str">
        <f>IF('Historical DATA'!AO206="","",'Historical DATA'!AO206)</f>
        <v/>
      </c>
      <c r="E220" s="1431" t="str">
        <f>IF('Historical DATA'!AP206="","",'Historical DATA'!AP206)</f>
        <v/>
      </c>
      <c r="F220" s="1433" t="str">
        <f>IF('Historical DATA'!AQ206="","",'Historical DATA'!AQ206)</f>
        <v/>
      </c>
      <c r="H220" s="1447" t="str">
        <f>IF('Historical DATA'!AR206="","",'Historical DATA'!AR206)</f>
        <v/>
      </c>
      <c r="I220" s="1431" t="str">
        <f>IF('Historical DATA'!AS206="","",'Historical DATA'!AS206)</f>
        <v/>
      </c>
      <c r="J220" s="1431" t="str">
        <f>IF('Historical DATA'!AT206="","",'Historical DATA'!AT206)</f>
        <v/>
      </c>
      <c r="K220" s="1431" t="str">
        <f>IF('Historical DATA'!AU206="","",'Historical DATA'!AU206)</f>
        <v/>
      </c>
      <c r="L220" s="1450" t="str">
        <f>IF('Historical DATA'!AV206="","",'Historical DATA'!AV206)</f>
        <v/>
      </c>
      <c r="N220" s="1445" t="str">
        <f>IF('Historical DATA'!AW206="","",'Historical DATA'!AW206)</f>
        <v/>
      </c>
      <c r="O220" s="1436" t="str">
        <f>IF('Historical DATA'!AX206="","",'Historical DATA'!AX206)</f>
        <v/>
      </c>
      <c r="P220" s="1435" t="str">
        <f>IF('Historical DATA'!AY206="","",'Historical DATA'!AY206)</f>
        <v/>
      </c>
      <c r="R220" s="1434" t="str">
        <f>IF('Historical DATA'!AZ206="","",'Historical DATA'!AZ206)</f>
        <v/>
      </c>
      <c r="S220" s="1436" t="str">
        <f>IF('Historical DATA'!BA206="","",'Historical DATA'!BA206)</f>
        <v/>
      </c>
      <c r="T220" s="1435" t="str">
        <f>IF('Historical DATA'!BB206="","",'Historical DATA'!BB206)</f>
        <v/>
      </c>
      <c r="V220" s="1434" t="str">
        <f>IF('Historical DATA'!BC206="","",'Historical DATA'!BC206)</f>
        <v/>
      </c>
      <c r="W220" s="1436" t="str">
        <f>IF('Historical DATA'!BD206="","",'Historical DATA'!BD206)</f>
        <v/>
      </c>
      <c r="X220" s="1436" t="str">
        <f>IF('Historical DATA'!BE206="","",'Historical DATA'!BE206)</f>
        <v/>
      </c>
      <c r="Y220" s="1435" t="str">
        <f>IF('Historical DATA'!BF206="","",'Historical DATA'!BF206)</f>
        <v/>
      </c>
      <c r="Z220" s="1435" t="str">
        <f>IF('Historical DATA'!BG206="","",'Historical DATA'!BG206)</f>
        <v/>
      </c>
      <c r="AB220" s="1434" t="str">
        <f>IF('Historical DATA'!BH206="","",'Historical DATA'!BH206)</f>
        <v/>
      </c>
      <c r="AC220" s="1436" t="str">
        <f>IF('Historical DATA'!BI206="","",'Historical DATA'!BI206)</f>
        <v/>
      </c>
      <c r="AD220" s="1436" t="str">
        <f>IF('Historical DATA'!BJ206="","",'Historical DATA'!BJ206)</f>
        <v/>
      </c>
      <c r="AE220" s="1435" t="str">
        <f>IF('Historical DATA'!BK206="","",'Historical DATA'!BK206)</f>
        <v/>
      </c>
      <c r="AF220" s="1435" t="str">
        <f>IF('Historical DATA'!BL206="","",'Historical DATA'!BL206)</f>
        <v/>
      </c>
      <c r="AG220" s="1435" t="str">
        <f>IF('Historical DATA'!BM206="","",'Historical DATA'!BM206)</f>
        <v/>
      </c>
      <c r="AH220" s="1435" t="str">
        <f>IF('Historical DATA'!BN206="","",'Historical DATA'!BN206)</f>
        <v/>
      </c>
      <c r="AI220" s="1435" t="str">
        <f>IF('Historical DATA'!BO206="","",'Historical DATA'!BO206)</f>
        <v/>
      </c>
      <c r="AK220" s="1437" t="str">
        <f>IF('Historical DATA'!BP206="","",'Historical DATA'!BP206)</f>
        <v/>
      </c>
      <c r="AL220" s="1431" t="str">
        <f>IF('Historical DATA'!BQ206="","",'Historical DATA'!BQ206)</f>
        <v/>
      </c>
      <c r="AM220" s="1433" t="str">
        <f>IF('Historical DATA'!BR206="","",'Historical DATA'!BR206)</f>
        <v/>
      </c>
      <c r="AO220" s="1448" t="str">
        <f>IF('Historical DATA'!BS206="","",'Historical DATA'!BS206)</f>
        <v/>
      </c>
      <c r="AP220" s="1438" t="str">
        <f>IF('Historical DATA'!BT206="","",'Historical DATA'!BT206)</f>
        <v/>
      </c>
      <c r="AQ220" s="1438" t="str">
        <f>IF('Historical DATA'!BU206="","",'Historical DATA'!BU206)</f>
        <v/>
      </c>
      <c r="AR220" s="1439" t="str">
        <f>IF('Historical DATA'!BV206="","",'Historical DATA'!BV206)</f>
        <v/>
      </c>
    </row>
    <row r="221" spans="2:44">
      <c r="B221" s="1653" t="str">
        <f>IF('Historical DATA'!B207="","",'Historical DATA'!B207)</f>
        <v/>
      </c>
      <c r="D221" s="1437" t="str">
        <f>IF('Historical DATA'!AO207="","",'Historical DATA'!AO207)</f>
        <v/>
      </c>
      <c r="E221" s="1431" t="str">
        <f>IF('Historical DATA'!AP207="","",'Historical DATA'!AP207)</f>
        <v/>
      </c>
      <c r="F221" s="1433" t="str">
        <f>IF('Historical DATA'!AQ207="","",'Historical DATA'!AQ207)</f>
        <v/>
      </c>
      <c r="H221" s="1447" t="str">
        <f>IF('Historical DATA'!AR207="","",'Historical DATA'!AR207)</f>
        <v/>
      </c>
      <c r="I221" s="1431" t="str">
        <f>IF('Historical DATA'!AS207="","",'Historical DATA'!AS207)</f>
        <v/>
      </c>
      <c r="J221" s="1431" t="str">
        <f>IF('Historical DATA'!AT207="","",'Historical DATA'!AT207)</f>
        <v/>
      </c>
      <c r="K221" s="1431" t="str">
        <f>IF('Historical DATA'!AU207="","",'Historical DATA'!AU207)</f>
        <v/>
      </c>
      <c r="L221" s="1450" t="str">
        <f>IF('Historical DATA'!AV207="","",'Historical DATA'!AV207)</f>
        <v/>
      </c>
      <c r="N221" s="1445" t="str">
        <f>IF('Historical DATA'!AW207="","",'Historical DATA'!AW207)</f>
        <v/>
      </c>
      <c r="O221" s="1436" t="str">
        <f>IF('Historical DATA'!AX207="","",'Historical DATA'!AX207)</f>
        <v/>
      </c>
      <c r="P221" s="1435" t="str">
        <f>IF('Historical DATA'!AY207="","",'Historical DATA'!AY207)</f>
        <v/>
      </c>
      <c r="R221" s="1434" t="str">
        <f>IF('Historical DATA'!AZ207="","",'Historical DATA'!AZ207)</f>
        <v/>
      </c>
      <c r="S221" s="1436" t="str">
        <f>IF('Historical DATA'!BA207="","",'Historical DATA'!BA207)</f>
        <v/>
      </c>
      <c r="T221" s="1435" t="str">
        <f>IF('Historical DATA'!BB207="","",'Historical DATA'!BB207)</f>
        <v/>
      </c>
      <c r="V221" s="1434" t="str">
        <f>IF('Historical DATA'!BC207="","",'Historical DATA'!BC207)</f>
        <v/>
      </c>
      <c r="W221" s="1436" t="str">
        <f>IF('Historical DATA'!BD207="","",'Historical DATA'!BD207)</f>
        <v/>
      </c>
      <c r="X221" s="1436" t="str">
        <f>IF('Historical DATA'!BE207="","",'Historical DATA'!BE207)</f>
        <v/>
      </c>
      <c r="Y221" s="1435" t="str">
        <f>IF('Historical DATA'!BF207="","",'Historical DATA'!BF207)</f>
        <v/>
      </c>
      <c r="Z221" s="1435" t="str">
        <f>IF('Historical DATA'!BG207="","",'Historical DATA'!BG207)</f>
        <v/>
      </c>
      <c r="AB221" s="1434" t="str">
        <f>IF('Historical DATA'!BH207="","",'Historical DATA'!BH207)</f>
        <v/>
      </c>
      <c r="AC221" s="1436" t="str">
        <f>IF('Historical DATA'!BI207="","",'Historical DATA'!BI207)</f>
        <v/>
      </c>
      <c r="AD221" s="1436" t="str">
        <f>IF('Historical DATA'!BJ207="","",'Historical DATA'!BJ207)</f>
        <v/>
      </c>
      <c r="AE221" s="1435" t="str">
        <f>IF('Historical DATA'!BK207="","",'Historical DATA'!BK207)</f>
        <v/>
      </c>
      <c r="AF221" s="1435" t="str">
        <f>IF('Historical DATA'!BL207="","",'Historical DATA'!BL207)</f>
        <v/>
      </c>
      <c r="AG221" s="1435" t="str">
        <f>IF('Historical DATA'!BM207="","",'Historical DATA'!BM207)</f>
        <v/>
      </c>
      <c r="AH221" s="1435" t="str">
        <f>IF('Historical DATA'!BN207="","",'Historical DATA'!BN207)</f>
        <v/>
      </c>
      <c r="AI221" s="1435" t="str">
        <f>IF('Historical DATA'!BO207="","",'Historical DATA'!BO207)</f>
        <v/>
      </c>
      <c r="AK221" s="1437" t="str">
        <f>IF('Historical DATA'!BP207="","",'Historical DATA'!BP207)</f>
        <v/>
      </c>
      <c r="AL221" s="1431" t="str">
        <f>IF('Historical DATA'!BQ207="","",'Historical DATA'!BQ207)</f>
        <v/>
      </c>
      <c r="AM221" s="1433" t="str">
        <f>IF('Historical DATA'!BR207="","",'Historical DATA'!BR207)</f>
        <v/>
      </c>
      <c r="AO221" s="1448" t="str">
        <f>IF('Historical DATA'!BS207="","",'Historical DATA'!BS207)</f>
        <v/>
      </c>
      <c r="AP221" s="1438" t="str">
        <f>IF('Historical DATA'!BT207="","",'Historical DATA'!BT207)</f>
        <v/>
      </c>
      <c r="AQ221" s="1438" t="str">
        <f>IF('Historical DATA'!BU207="","",'Historical DATA'!BU207)</f>
        <v/>
      </c>
      <c r="AR221" s="1439" t="str">
        <f>IF('Historical DATA'!BV207="","",'Historical DATA'!BV207)</f>
        <v/>
      </c>
    </row>
    <row r="222" spans="2:44">
      <c r="H222" s="1449"/>
      <c r="N222" s="1449"/>
    </row>
  </sheetData>
  <mergeCells count="12">
    <mergeCell ref="AK14:AM14"/>
    <mergeCell ref="B14:B16"/>
    <mergeCell ref="R14:T14"/>
    <mergeCell ref="AO14:AR14"/>
    <mergeCell ref="AB15:AE15"/>
    <mergeCell ref="AF15:AI15"/>
    <mergeCell ref="AB14:AI14"/>
    <mergeCell ref="B11:W11"/>
    <mergeCell ref="D14:F14"/>
    <mergeCell ref="V14:Y14"/>
    <mergeCell ref="N14:P14"/>
    <mergeCell ref="H14:L14"/>
  </mergeCells>
  <pageMargins left="0.7" right="0.7" top="0.75" bottom="0.75" header="0.3" footer="0.3"/>
  <pageSetup paperSize="9" scale="11" orientation="portrait" r:id="rId1"/>
  <colBreaks count="1" manualBreakCount="1">
    <brk id="45"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95D75-0C9B-46BE-9013-F97CEA969F86}">
  <sheetPr codeName="Sheet13">
    <tabColor theme="9" tint="0.59999389629810485"/>
  </sheetPr>
  <dimension ref="B3:BS221"/>
  <sheetViews>
    <sheetView showGridLines="0" zoomScale="85" zoomScaleNormal="85" workbookViewId="0">
      <selection activeCell="P21" sqref="P21"/>
    </sheetView>
  </sheetViews>
  <sheetFormatPr defaultColWidth="21.42578125" defaultRowHeight="12.75"/>
  <cols>
    <col min="1" max="1" width="6.140625" style="234" customWidth="1"/>
    <col min="2" max="2" width="24.42578125" style="234" customWidth="1"/>
    <col min="3" max="3" width="4.42578125" style="234" customWidth="1"/>
    <col min="4" max="4" width="17.28515625" style="234" customWidth="1"/>
    <col min="5" max="5" width="22.28515625" style="234" customWidth="1"/>
    <col min="6" max="6" width="16.28515625" style="234" customWidth="1"/>
    <col min="7" max="7" width="18.85546875" style="234" customWidth="1"/>
    <col min="8" max="8" width="15.85546875" style="234" customWidth="1"/>
    <col min="9" max="9" width="12.7109375" style="1219" bestFit="1" customWidth="1"/>
    <col min="10" max="10" width="19.85546875" style="234" customWidth="1"/>
    <col min="11" max="11" width="23.28515625" style="234" customWidth="1"/>
    <col min="12" max="12" width="7.42578125" style="234" customWidth="1"/>
    <col min="13" max="13" width="17.28515625" style="234" customWidth="1"/>
    <col min="14" max="14" width="22.28515625" style="234" customWidth="1"/>
    <col min="15" max="15" width="16.28515625" style="234" customWidth="1"/>
    <col min="16" max="16" width="18.85546875" style="234" customWidth="1"/>
    <col min="17" max="17" width="15.85546875" style="234" customWidth="1"/>
    <col min="18" max="18" width="12.7109375" style="1219" bestFit="1" customWidth="1"/>
    <col min="19" max="19" width="19.85546875" style="234" customWidth="1"/>
    <col min="20" max="20" width="23.28515625" style="234" customWidth="1"/>
    <col min="21" max="21" width="7.42578125" style="234" customWidth="1"/>
    <col min="22" max="27" width="16" style="234" customWidth="1"/>
    <col min="28" max="29" width="18.85546875" style="234" customWidth="1"/>
    <col min="30" max="16384" width="21.42578125" style="234"/>
  </cols>
  <sheetData>
    <row r="3" spans="2:29" ht="15" customHeight="1">
      <c r="D3" s="37"/>
      <c r="E3" s="37"/>
      <c r="F3" s="37"/>
      <c r="G3" s="37"/>
      <c r="H3" s="37"/>
      <c r="I3" s="1361"/>
      <c r="M3" s="37"/>
      <c r="N3" s="37"/>
      <c r="O3" s="37"/>
      <c r="P3" s="37"/>
      <c r="Q3" s="37"/>
      <c r="R3" s="1361"/>
    </row>
    <row r="4" spans="2:29" ht="15" customHeight="1">
      <c r="D4" s="37"/>
      <c r="E4" s="37"/>
      <c r="F4" s="38"/>
      <c r="M4" s="37"/>
      <c r="N4" s="37"/>
      <c r="O4" s="38"/>
      <c r="AB4" s="1213" t="s">
        <v>99</v>
      </c>
      <c r="AC4" s="1213">
        <f>'00 - Cover'!F17</f>
        <v>46265</v>
      </c>
    </row>
    <row r="5" spans="2:29" ht="15" customHeight="1">
      <c r="D5" s="37"/>
      <c r="E5" s="37"/>
      <c r="F5" s="38"/>
      <c r="M5" s="37"/>
      <c r="N5" s="37"/>
      <c r="O5" s="38"/>
      <c r="AB5" s="1213" t="s">
        <v>4</v>
      </c>
      <c r="AC5" s="1213">
        <f>'00 - Cover'!F19</f>
        <v>46286</v>
      </c>
    </row>
    <row r="6" spans="2:29" ht="12.75" customHeight="1">
      <c r="D6" s="37"/>
      <c r="E6" s="37"/>
      <c r="F6" s="38"/>
      <c r="M6" s="37"/>
      <c r="N6" s="37"/>
      <c r="O6" s="38"/>
      <c r="AB6" s="1213" t="s">
        <v>5</v>
      </c>
      <c r="AC6" s="1213">
        <f>'00 - Cover'!F20</f>
        <v>46293</v>
      </c>
    </row>
    <row r="7" spans="2:29">
      <c r="D7" s="37"/>
      <c r="E7" s="37"/>
      <c r="F7" s="37"/>
      <c r="G7" s="37"/>
      <c r="H7" s="37"/>
      <c r="I7" s="1361"/>
      <c r="J7" s="82"/>
      <c r="K7" s="82"/>
      <c r="M7" s="37"/>
      <c r="N7" s="37"/>
      <c r="O7" s="37"/>
      <c r="P7" s="37"/>
      <c r="Q7" s="37"/>
      <c r="R7" s="1361"/>
      <c r="S7" s="82"/>
      <c r="T7" s="82"/>
    </row>
    <row r="10" spans="2:29" ht="15.75">
      <c r="D10" s="1998" t="s">
        <v>639</v>
      </c>
      <c r="E10" s="1999"/>
      <c r="F10" s="1999"/>
      <c r="G10" s="1999"/>
      <c r="H10" s="1999"/>
      <c r="I10" s="1999"/>
      <c r="J10" s="1999"/>
      <c r="K10" s="1999"/>
      <c r="L10" s="1999"/>
      <c r="M10" s="1999"/>
      <c r="N10" s="1999"/>
      <c r="O10" s="1999"/>
      <c r="P10" s="1999"/>
      <c r="Q10" s="1999"/>
      <c r="R10" s="1999"/>
      <c r="S10" s="1999"/>
      <c r="T10" s="1999"/>
      <c r="U10" s="1999"/>
      <c r="V10" s="1999"/>
      <c r="W10" s="1999"/>
      <c r="X10" s="1999"/>
      <c r="Y10" s="1999"/>
      <c r="Z10" s="1999"/>
      <c r="AA10" s="1999"/>
      <c r="AB10" s="1999"/>
      <c r="AC10" s="1999"/>
    </row>
    <row r="11" spans="2:29">
      <c r="D11" s="319"/>
      <c r="E11" s="320"/>
      <c r="F11" s="321"/>
      <c r="G11" s="321"/>
      <c r="H11" s="321"/>
      <c r="I11" s="1362"/>
      <c r="J11" s="322"/>
      <c r="K11" s="322"/>
      <c r="M11" s="319"/>
      <c r="N11" s="320"/>
      <c r="O11" s="321"/>
      <c r="P11" s="321"/>
      <c r="Q11" s="321"/>
      <c r="R11" s="1362"/>
      <c r="S11" s="322"/>
      <c r="T11" s="322"/>
    </row>
    <row r="12" spans="2:29">
      <c r="D12" s="319"/>
      <c r="E12" s="320"/>
      <c r="F12" s="321"/>
      <c r="G12" s="321"/>
      <c r="H12" s="321"/>
      <c r="I12" s="1362"/>
      <c r="J12" s="2002"/>
      <c r="K12" s="322"/>
      <c r="M12" s="319"/>
      <c r="N12" s="320"/>
      <c r="O12" s="321"/>
      <c r="P12" s="321"/>
      <c r="Q12" s="321"/>
      <c r="R12" s="1362"/>
      <c r="S12" s="2002"/>
      <c r="T12" s="322"/>
    </row>
    <row r="13" spans="2:29">
      <c r="D13" s="319"/>
      <c r="E13" s="320"/>
      <c r="F13" s="321"/>
      <c r="G13" s="321"/>
      <c r="H13" s="321"/>
      <c r="I13" s="1362"/>
      <c r="J13" s="2003"/>
      <c r="K13" s="322"/>
      <c r="M13" s="319"/>
      <c r="N13" s="320"/>
      <c r="O13" s="321"/>
      <c r="P13" s="321"/>
      <c r="Q13" s="321"/>
      <c r="R13" s="1362"/>
      <c r="S13" s="2003"/>
      <c r="T13" s="322"/>
    </row>
    <row r="14" spans="2:29" ht="15.75">
      <c r="B14" s="1985" t="s">
        <v>5</v>
      </c>
      <c r="D14" s="323" t="s">
        <v>118</v>
      </c>
      <c r="E14" s="324"/>
      <c r="F14" s="324"/>
      <c r="G14" s="325"/>
      <c r="H14" s="326"/>
      <c r="I14" s="1363"/>
      <c r="J14" s="328"/>
      <c r="K14" s="329" t="s">
        <v>144</v>
      </c>
      <c r="M14" s="323" t="s">
        <v>2052</v>
      </c>
      <c r="N14" s="324"/>
      <c r="O14" s="324"/>
      <c r="P14" s="325"/>
      <c r="Q14" s="326"/>
      <c r="R14" s="1363"/>
      <c r="S14" s="328"/>
      <c r="T14" s="329" t="s">
        <v>144</v>
      </c>
      <c r="V14" s="323" t="s">
        <v>119</v>
      </c>
      <c r="W14" s="324"/>
      <c r="X14" s="324"/>
      <c r="Y14" s="325"/>
      <c r="Z14" s="326"/>
      <c r="AA14" s="327"/>
      <c r="AB14" s="328"/>
      <c r="AC14" s="329" t="s">
        <v>144</v>
      </c>
    </row>
    <row r="15" spans="2:29" ht="12.75" customHeight="1">
      <c r="B15" s="1986"/>
      <c r="D15" s="1994" t="s">
        <v>145</v>
      </c>
      <c r="E15" s="1994" t="s">
        <v>146</v>
      </c>
      <c r="F15" s="1995" t="s">
        <v>147</v>
      </c>
      <c r="G15" s="1995"/>
      <c r="H15" s="1995"/>
      <c r="I15" s="1996" t="s">
        <v>1076</v>
      </c>
      <c r="J15" s="1994" t="s">
        <v>149</v>
      </c>
      <c r="K15" s="1994" t="s">
        <v>150</v>
      </c>
      <c r="M15" s="1994" t="s">
        <v>145</v>
      </c>
      <c r="N15" s="1994" t="s">
        <v>146</v>
      </c>
      <c r="O15" s="1995" t="s">
        <v>147</v>
      </c>
      <c r="P15" s="1995"/>
      <c r="Q15" s="1995"/>
      <c r="R15" s="1996" t="s">
        <v>1076</v>
      </c>
      <c r="S15" s="1994" t="s">
        <v>149</v>
      </c>
      <c r="T15" s="1994" t="s">
        <v>150</v>
      </c>
      <c r="V15" s="2000" t="s">
        <v>145</v>
      </c>
      <c r="W15" s="2000" t="s">
        <v>146</v>
      </c>
      <c r="X15" s="2004" t="s">
        <v>147</v>
      </c>
      <c r="Y15" s="2005"/>
      <c r="Z15" s="2006"/>
      <c r="AA15" s="2007" t="s">
        <v>1076</v>
      </c>
      <c r="AB15" s="2000" t="s">
        <v>149</v>
      </c>
      <c r="AC15" s="2000" t="s">
        <v>154</v>
      </c>
    </row>
    <row r="16" spans="2:29" ht="20.25" customHeight="1">
      <c r="B16" s="1987"/>
      <c r="D16" s="1994"/>
      <c r="E16" s="1994"/>
      <c r="F16" s="330" t="s">
        <v>151</v>
      </c>
      <c r="G16" s="330" t="s">
        <v>152</v>
      </c>
      <c r="H16" s="330" t="s">
        <v>153</v>
      </c>
      <c r="I16" s="1997"/>
      <c r="J16" s="1994"/>
      <c r="K16" s="1994"/>
      <c r="M16" s="1994"/>
      <c r="N16" s="1994"/>
      <c r="O16" s="330" t="s">
        <v>151</v>
      </c>
      <c r="P16" s="330" t="s">
        <v>152</v>
      </c>
      <c r="Q16" s="330" t="s">
        <v>153</v>
      </c>
      <c r="R16" s="1997"/>
      <c r="S16" s="1994"/>
      <c r="T16" s="1994"/>
      <c r="V16" s="2001"/>
      <c r="W16" s="2001"/>
      <c r="X16" s="337" t="s">
        <v>151</v>
      </c>
      <c r="Y16" s="337" t="s">
        <v>152</v>
      </c>
      <c r="Z16" s="337" t="s">
        <v>153</v>
      </c>
      <c r="AA16" s="2008"/>
      <c r="AB16" s="2001"/>
      <c r="AC16" s="2001"/>
    </row>
    <row r="17" spans="2:71">
      <c r="B17" s="1432">
        <f>'00 - Cover'!F20</f>
        <v>46293</v>
      </c>
      <c r="D17" s="331">
        <f>'11 - Notes Follow-up'!H26</f>
        <v>77732</v>
      </c>
      <c r="E17" s="332">
        <f>'11 - Notes Follow-up'!J26</f>
        <v>82398.5</v>
      </c>
      <c r="F17" s="333">
        <f>'00 - Cover'!F22</f>
        <v>46261</v>
      </c>
      <c r="G17" s="333">
        <f>'00 - Cover'!F20</f>
        <v>46293</v>
      </c>
      <c r="H17" s="334">
        <f>IFERROR(G17-F17,"N/A")</f>
        <v>32</v>
      </c>
      <c r="I17" s="1365">
        <v>6.0000000000000001E-3</v>
      </c>
      <c r="J17" s="1769">
        <f>ROUND(E17*(I17)*H17/365,2)</f>
        <v>43.34</v>
      </c>
      <c r="K17" s="335">
        <f>J17*D17</f>
        <v>3368904.8800000004</v>
      </c>
      <c r="M17" s="331">
        <f>'11 - Notes Follow-up'!P25</f>
        <v>40340</v>
      </c>
      <c r="N17" s="332">
        <f>'11 - Notes Follow-up'!R26</f>
        <v>91509.36</v>
      </c>
      <c r="O17" s="333">
        <f>+F17</f>
        <v>46261</v>
      </c>
      <c r="P17" s="333">
        <f t="shared" ref="P17:Q17" si="0">+G17</f>
        <v>46293</v>
      </c>
      <c r="Q17" s="1850">
        <f t="shared" si="0"/>
        <v>32</v>
      </c>
      <c r="R17" s="1365">
        <v>6.0000000000000001E-3</v>
      </c>
      <c r="S17" s="1769">
        <f>ROUND(N17*(R17)*Q17/365,2)</f>
        <v>48.14</v>
      </c>
      <c r="T17" s="335">
        <f>S17*M17</f>
        <v>1941967.6</v>
      </c>
      <c r="V17" s="331">
        <f>'11 - Notes Follow-up'!X26</f>
        <v>5808</v>
      </c>
      <c r="W17" s="332">
        <f>'11 - Notes Follow-up'!Y26</f>
        <v>91493.470000000016</v>
      </c>
      <c r="X17" s="333">
        <f>F17</f>
        <v>46261</v>
      </c>
      <c r="Y17" s="333">
        <f>'00 - Cover'!F20</f>
        <v>46293</v>
      </c>
      <c r="Z17" s="334">
        <f>IFERROR(Y17-X17,"N/A")</f>
        <v>32</v>
      </c>
      <c r="AA17" s="1365">
        <v>1.4999999999999999E-2</v>
      </c>
      <c r="AB17" s="1769">
        <f>ROUND(W17*(AA17)*Z17/365,2)</f>
        <v>120.32</v>
      </c>
      <c r="AC17" s="335">
        <f>AB17*V17</f>
        <v>698818.55999999994</v>
      </c>
      <c r="AD17" s="336"/>
      <c r="AE17" s="336"/>
      <c r="AF17" s="336"/>
      <c r="AG17" s="336"/>
      <c r="AH17" s="336"/>
      <c r="AI17" s="336"/>
      <c r="AJ17" s="336"/>
      <c r="AK17" s="336"/>
      <c r="AL17" s="336"/>
      <c r="AM17" s="336"/>
      <c r="AN17" s="336"/>
      <c r="AO17" s="336"/>
      <c r="AP17" s="336"/>
      <c r="AQ17" s="336"/>
      <c r="AR17" s="336"/>
      <c r="AS17" s="336"/>
      <c r="AT17" s="336"/>
      <c r="AU17" s="336"/>
      <c r="AV17" s="336"/>
      <c r="AW17" s="336"/>
      <c r="AX17" s="336"/>
      <c r="AY17" s="336"/>
      <c r="AZ17" s="336"/>
      <c r="BA17" s="336"/>
      <c r="BB17" s="336"/>
      <c r="BC17" s="336"/>
      <c r="BD17" s="336"/>
      <c r="BE17" s="336"/>
      <c r="BF17" s="336"/>
      <c r="BG17" s="336"/>
      <c r="BH17" s="336"/>
      <c r="BI17" s="336"/>
      <c r="BJ17" s="336"/>
      <c r="BK17" s="336"/>
      <c r="BL17" s="336"/>
      <c r="BM17" s="336"/>
      <c r="BN17" s="336"/>
      <c r="BO17" s="336"/>
      <c r="BP17" s="336"/>
      <c r="BQ17" s="336"/>
      <c r="BR17" s="336"/>
      <c r="BS17" s="336"/>
    </row>
    <row r="18" spans="2:71">
      <c r="B18" s="137">
        <f>IF('Historical DATA'!B4="","",'Historical DATA'!B4)</f>
        <v>46261</v>
      </c>
      <c r="D18" s="331">
        <f>IF('Historical DATA'!BW4="","",'Historical DATA'!BW4)</f>
        <v>77732</v>
      </c>
      <c r="E18" s="332">
        <f>IF('Historical DATA'!BX4="","",'Historical DATA'!BX4)</f>
        <v>83201.16</v>
      </c>
      <c r="F18" s="333">
        <f>IF('Historical DATA'!BY4="","",'Historical DATA'!BY4)</f>
        <v>46230</v>
      </c>
      <c r="G18" s="333">
        <f>IF('Historical DATA'!BZ4="","",'Historical DATA'!BZ4)</f>
        <v>46261</v>
      </c>
      <c r="H18" s="334">
        <f>IF('Historical DATA'!CA4="","",'Historical DATA'!CA4)</f>
        <v>31</v>
      </c>
      <c r="I18" s="1365">
        <f>IF('Historical DATA'!CB4="","",'Historical DATA'!CB4)</f>
        <v>6.0000000000000001E-3</v>
      </c>
      <c r="J18" s="1364">
        <f>IF('Historical DATA'!CC4="","",'Historical DATA'!CC4)</f>
        <v>42.4</v>
      </c>
      <c r="K18" s="335">
        <f>IF('Historical DATA'!CD4="","",'Historical DATA'!CD4)</f>
        <v>3295836.8</v>
      </c>
      <c r="M18" s="331">
        <f>IF('Historical DATA'!CE4="","",'Historical DATA'!CE4)</f>
        <v>40340</v>
      </c>
      <c r="N18" s="332">
        <f>IF('Historical DATA'!CF4="","",'Historical DATA'!CF4)</f>
        <v>92400.77</v>
      </c>
      <c r="O18" s="333">
        <f>IF('Historical DATA'!CG4="","",'Historical DATA'!CG4)</f>
        <v>46230</v>
      </c>
      <c r="P18" s="333">
        <f>IF('Historical DATA'!CH4="","",'Historical DATA'!CH4)</f>
        <v>46261</v>
      </c>
      <c r="Q18" s="1850">
        <f>IF('Historical DATA'!CI4="","",'Historical DATA'!CI4)</f>
        <v>31</v>
      </c>
      <c r="R18" s="1365">
        <f>IF('Historical DATA'!CJ4="","",'Historical DATA'!CJ4)</f>
        <v>6.0000000000000001E-3</v>
      </c>
      <c r="S18" s="1855">
        <f>IF('Historical DATA'!CK4="","",'Historical DATA'!CK4)</f>
        <v>47.09</v>
      </c>
      <c r="T18" s="335">
        <f>IF('Historical DATA'!CL4="","",'Historical DATA'!CL4)</f>
        <v>1899610.6</v>
      </c>
      <c r="V18" s="331">
        <f>IF('Historical DATA'!CM4="","",'Historical DATA'!CM4)</f>
        <v>5808</v>
      </c>
      <c r="W18" s="332">
        <f>IF('Historical DATA'!CN4="","",'Historical DATA'!CN4)</f>
        <v>92384.73000000001</v>
      </c>
      <c r="X18" s="333">
        <f>IF('Historical DATA'!CO4="","",'Historical DATA'!CO4)</f>
        <v>46230</v>
      </c>
      <c r="Y18" s="333">
        <f>IF('Historical DATA'!CP4="","",'Historical DATA'!CP4)</f>
        <v>46261</v>
      </c>
      <c r="Z18" s="334">
        <f>IF('Historical DATA'!CQ4="","",'Historical DATA'!CQ4)</f>
        <v>31</v>
      </c>
      <c r="AA18" s="1365">
        <f>IF('Historical DATA'!CR4="","",'Historical DATA'!CR4)</f>
        <v>1.4999999999999999E-2</v>
      </c>
      <c r="AB18" s="1364">
        <f>IF('Historical DATA'!CS4="","",'Historical DATA'!CS4)</f>
        <v>117.7</v>
      </c>
      <c r="AC18" s="335">
        <f>IF('Historical DATA'!CT4="","",'Historical DATA'!CT4)</f>
        <v>683601.6</v>
      </c>
    </row>
    <row r="19" spans="2:71">
      <c r="B19" s="137">
        <f>IF('Historical DATA'!B5="","",'Historical DATA'!B5)</f>
        <v>46230</v>
      </c>
      <c r="D19" s="331">
        <f>IF('Historical DATA'!BW5="","",'Historical DATA'!BW5)</f>
        <v>77732</v>
      </c>
      <c r="E19" s="332">
        <f>IF('Historical DATA'!BX5="","",'Historical DATA'!BX5)</f>
        <v>83936.960000000006</v>
      </c>
      <c r="F19" s="333">
        <f>IF('Historical DATA'!BY5="","",'Historical DATA'!BY5)</f>
        <v>46202</v>
      </c>
      <c r="G19" s="333">
        <f>IF('Historical DATA'!BZ5="","",'Historical DATA'!BZ5)</f>
        <v>46230</v>
      </c>
      <c r="H19" s="334">
        <f>IF('Historical DATA'!CA5="","",'Historical DATA'!CA5)</f>
        <v>28</v>
      </c>
      <c r="I19" s="1365">
        <f>IF('Historical DATA'!CB5="","",'Historical DATA'!CB5)</f>
        <v>6.0000000000000001E-3</v>
      </c>
      <c r="J19" s="1364">
        <f>IF('Historical DATA'!CC5="","",'Historical DATA'!CC5)</f>
        <v>38.630000000000003</v>
      </c>
      <c r="K19" s="335">
        <f>IF('Historical DATA'!CD5="","",'Historical DATA'!CD5)</f>
        <v>3002787.16</v>
      </c>
      <c r="M19" s="331">
        <f>IF('Historical DATA'!CE5="","",'Historical DATA'!CE5)</f>
        <v>40340</v>
      </c>
      <c r="N19" s="332">
        <f>IF('Historical DATA'!CF5="","",'Historical DATA'!CF5)</f>
        <v>93217.930000000008</v>
      </c>
      <c r="O19" s="333">
        <f>IF('Historical DATA'!CG5="","",'Historical DATA'!CG5)</f>
        <v>46202</v>
      </c>
      <c r="P19" s="333">
        <f>IF('Historical DATA'!CH5="","",'Historical DATA'!CH5)</f>
        <v>46230</v>
      </c>
      <c r="Q19" s="1850">
        <f>IF('Historical DATA'!CI5="","",'Historical DATA'!CI5)</f>
        <v>28</v>
      </c>
      <c r="R19" s="1365">
        <f>IF('Historical DATA'!CJ5="","",'Historical DATA'!CJ5)</f>
        <v>6.0000000000000001E-3</v>
      </c>
      <c r="S19" s="1855">
        <f>IF('Historical DATA'!CK5="","",'Historical DATA'!CK5)</f>
        <v>42.91</v>
      </c>
      <c r="T19" s="335">
        <f>IF('Historical DATA'!CL5="","",'Historical DATA'!CL5)</f>
        <v>1730989.4</v>
      </c>
      <c r="V19" s="331">
        <f>IF('Historical DATA'!CM5="","",'Historical DATA'!CM5)</f>
        <v>5808</v>
      </c>
      <c r="W19" s="332">
        <f>IF('Historical DATA'!CN5="","",'Historical DATA'!CN5)</f>
        <v>93201.750000000015</v>
      </c>
      <c r="X19" s="333">
        <f>IF('Historical DATA'!CO5="","",'Historical DATA'!CO5)</f>
        <v>46202</v>
      </c>
      <c r="Y19" s="333">
        <f>IF('Historical DATA'!CP5="","",'Historical DATA'!CP5)</f>
        <v>46230</v>
      </c>
      <c r="Z19" s="334">
        <f>IF('Historical DATA'!CQ5="","",'Historical DATA'!CQ5)</f>
        <v>28</v>
      </c>
      <c r="AA19" s="1365">
        <f>IF('Historical DATA'!CR5="","",'Historical DATA'!CR5)</f>
        <v>1.4999999999999999E-2</v>
      </c>
      <c r="AB19" s="1364">
        <f>IF('Historical DATA'!CS5="","",'Historical DATA'!CS5)</f>
        <v>107.25</v>
      </c>
      <c r="AC19" s="335">
        <f>IF('Historical DATA'!CT5="","",'Historical DATA'!CT5)</f>
        <v>622908</v>
      </c>
    </row>
    <row r="20" spans="2:71">
      <c r="B20" s="137">
        <f>IF('Historical DATA'!B6="","",'Historical DATA'!B6)</f>
        <v>46202</v>
      </c>
      <c r="D20" s="331">
        <f>IF('Historical DATA'!BW6="","",'Historical DATA'!BW6)</f>
        <v>77732</v>
      </c>
      <c r="E20" s="332">
        <f>IF('Historical DATA'!BX6="","",'Historical DATA'!BX6)</f>
        <v>84590.760000000009</v>
      </c>
      <c r="F20" s="333">
        <f>IF('Historical DATA'!BY6="","",'Historical DATA'!BY6)</f>
        <v>46169</v>
      </c>
      <c r="G20" s="333">
        <f>IF('Historical DATA'!BZ6="","",'Historical DATA'!BZ6)</f>
        <v>46202</v>
      </c>
      <c r="H20" s="334">
        <f>IF('Historical DATA'!CA6="","",'Historical DATA'!CA6)</f>
        <v>33</v>
      </c>
      <c r="I20" s="1365">
        <f>IF('Historical DATA'!CB6="","",'Historical DATA'!CB6)</f>
        <v>6.0000000000000001E-3</v>
      </c>
      <c r="J20" s="1364">
        <f>IF('Historical DATA'!CC6="","",'Historical DATA'!CC6)</f>
        <v>45.89</v>
      </c>
      <c r="K20" s="335">
        <f>IF('Historical DATA'!CD6="","",'Historical DATA'!CD6)</f>
        <v>3567121.48</v>
      </c>
      <c r="M20" s="331">
        <f>IF('Historical DATA'!CE6="","",'Historical DATA'!CE6)</f>
        <v>40340</v>
      </c>
      <c r="N20" s="332">
        <f>IF('Historical DATA'!CF6="","",'Historical DATA'!CF6)</f>
        <v>93944.02</v>
      </c>
      <c r="O20" s="333">
        <f>IF('Historical DATA'!CG6="","",'Historical DATA'!CG6)</f>
        <v>46169</v>
      </c>
      <c r="P20" s="333">
        <f>IF('Historical DATA'!CH6="","",'Historical DATA'!CH6)</f>
        <v>46202</v>
      </c>
      <c r="Q20" s="1850">
        <f>IF('Historical DATA'!CI6="","",'Historical DATA'!CI6)</f>
        <v>33</v>
      </c>
      <c r="R20" s="1365">
        <f>IF('Historical DATA'!CJ6="","",'Historical DATA'!CJ6)</f>
        <v>6.0000000000000001E-3</v>
      </c>
      <c r="S20" s="1855">
        <f>IF('Historical DATA'!CK6="","",'Historical DATA'!CK6)</f>
        <v>50.96</v>
      </c>
      <c r="T20" s="335">
        <f>IF('Historical DATA'!CL6="","",'Historical DATA'!CL6)</f>
        <v>2055726.4000000001</v>
      </c>
      <c r="V20" s="331">
        <f>IF('Historical DATA'!CM6="","",'Historical DATA'!CM6)</f>
        <v>5808</v>
      </c>
      <c r="W20" s="332">
        <f>IF('Historical DATA'!CN6="","",'Historical DATA'!CN6)</f>
        <v>93927.71</v>
      </c>
      <c r="X20" s="333">
        <f>IF('Historical DATA'!CO6="","",'Historical DATA'!CO6)</f>
        <v>46169</v>
      </c>
      <c r="Y20" s="333">
        <f>IF('Historical DATA'!CP6="","",'Historical DATA'!CP6)</f>
        <v>46202</v>
      </c>
      <c r="Z20" s="334">
        <f>IF('Historical DATA'!CQ6="","",'Historical DATA'!CQ6)</f>
        <v>33</v>
      </c>
      <c r="AA20" s="1365">
        <f>IF('Historical DATA'!CR6="","",'Historical DATA'!CR6)</f>
        <v>1.4999999999999999E-2</v>
      </c>
      <c r="AB20" s="1364">
        <f>IF('Historical DATA'!CS6="","",'Historical DATA'!CS6)</f>
        <v>127.38</v>
      </c>
      <c r="AC20" s="335">
        <f>IF('Historical DATA'!CT6="","",'Historical DATA'!CT6)</f>
        <v>739823.03999999992</v>
      </c>
    </row>
    <row r="21" spans="2:71">
      <c r="B21" s="137">
        <f>IF('Historical DATA'!B7="","",'Historical DATA'!B7)</f>
        <v>46169</v>
      </c>
      <c r="D21" s="331">
        <f>IF('Historical DATA'!BW7="","",'Historical DATA'!BW7)</f>
        <v>77732</v>
      </c>
      <c r="E21" s="332">
        <f>IF('Historical DATA'!BX7="","",'Historical DATA'!BX7)</f>
        <v>85310.170000000013</v>
      </c>
      <c r="F21" s="333">
        <f>IF('Historical DATA'!BY7="","",'Historical DATA'!BY7)</f>
        <v>46139</v>
      </c>
      <c r="G21" s="333">
        <f>IF('Historical DATA'!BZ7="","",'Historical DATA'!BZ7)</f>
        <v>46169</v>
      </c>
      <c r="H21" s="334">
        <f>IF('Historical DATA'!CA7="","",'Historical DATA'!CA7)</f>
        <v>30</v>
      </c>
      <c r="I21" s="1365">
        <f>IF('Historical DATA'!CB7="","",'Historical DATA'!CB7)</f>
        <v>6.0000000000000001E-3</v>
      </c>
      <c r="J21" s="1364">
        <f>IF('Historical DATA'!CC7="","",'Historical DATA'!CC7)</f>
        <v>42.07</v>
      </c>
      <c r="K21" s="335">
        <f>IF('Historical DATA'!CD7="","",'Historical DATA'!CD7)</f>
        <v>3270185.24</v>
      </c>
      <c r="M21" s="331">
        <f>IF('Historical DATA'!CE7="","",'Historical DATA'!CE7)</f>
        <v>40340</v>
      </c>
      <c r="N21" s="332">
        <f>IF('Historical DATA'!CF7="","",'Historical DATA'!CF7)</f>
        <v>94742.98000000001</v>
      </c>
      <c r="O21" s="333">
        <f>IF('Historical DATA'!CG7="","",'Historical DATA'!CG7)</f>
        <v>46139</v>
      </c>
      <c r="P21" s="333">
        <f>IF('Historical DATA'!CH7="","",'Historical DATA'!CH7)</f>
        <v>46169</v>
      </c>
      <c r="Q21" s="1850">
        <f>IF('Historical DATA'!CI7="","",'Historical DATA'!CI7)</f>
        <v>30</v>
      </c>
      <c r="R21" s="1365">
        <f>IF('Historical DATA'!CJ7="","",'Historical DATA'!CJ7)</f>
        <v>6.0000000000000001E-3</v>
      </c>
      <c r="S21" s="1855">
        <f>IF('Historical DATA'!CK7="","",'Historical DATA'!CK7)</f>
        <v>46.72</v>
      </c>
      <c r="T21" s="335">
        <f>IF('Historical DATA'!CL7="","",'Historical DATA'!CL7)</f>
        <v>1884684.8</v>
      </c>
      <c r="V21" s="331">
        <f>IF('Historical DATA'!CM7="","",'Historical DATA'!CM7)</f>
        <v>5808</v>
      </c>
      <c r="W21" s="332">
        <f>IF('Historical DATA'!CN7="","",'Historical DATA'!CN7)</f>
        <v>94726.53</v>
      </c>
      <c r="X21" s="333">
        <f>IF('Historical DATA'!CO7="","",'Historical DATA'!CO7)</f>
        <v>46139</v>
      </c>
      <c r="Y21" s="333">
        <f>IF('Historical DATA'!CP7="","",'Historical DATA'!CP7)</f>
        <v>46169</v>
      </c>
      <c r="Z21" s="334">
        <f>IF('Historical DATA'!CQ7="","",'Historical DATA'!CQ7)</f>
        <v>30</v>
      </c>
      <c r="AA21" s="1365">
        <f>IF('Historical DATA'!CR7="","",'Historical DATA'!CR7)</f>
        <v>1.4999999999999999E-2</v>
      </c>
      <c r="AB21" s="1364">
        <f>IF('Historical DATA'!CS7="","",'Historical DATA'!CS7)</f>
        <v>116.79</v>
      </c>
      <c r="AC21" s="335">
        <f>IF('Historical DATA'!CT7="","",'Historical DATA'!CT7)</f>
        <v>678316.32000000007</v>
      </c>
    </row>
    <row r="22" spans="2:71">
      <c r="B22" s="137">
        <f>IF('Historical DATA'!B8="","",'Historical DATA'!B8)</f>
        <v>46139</v>
      </c>
      <c r="D22" s="331">
        <f>IF('Historical DATA'!BW8="","",'Historical DATA'!BW8)</f>
        <v>77732</v>
      </c>
      <c r="E22" s="332">
        <f>IF('Historical DATA'!BX8="","",'Historical DATA'!BX8)</f>
        <v>86249.74</v>
      </c>
      <c r="F22" s="333">
        <f>IF('Historical DATA'!BY8="","",'Historical DATA'!BY8)</f>
        <v>46108</v>
      </c>
      <c r="G22" s="333">
        <f>IF('Historical DATA'!BZ8="","",'Historical DATA'!BZ8)</f>
        <v>46139</v>
      </c>
      <c r="H22" s="334">
        <f>IF('Historical DATA'!CA8="","",'Historical DATA'!CA8)</f>
        <v>31</v>
      </c>
      <c r="I22" s="1365">
        <f>IF('Historical DATA'!CB8="","",'Historical DATA'!CB8)</f>
        <v>6.0000000000000001E-3</v>
      </c>
      <c r="J22" s="1364">
        <f>IF('Historical DATA'!CC8="","",'Historical DATA'!CC8)</f>
        <v>43.95</v>
      </c>
      <c r="K22" s="335">
        <f>IF('Historical DATA'!CD8="","",'Historical DATA'!CD8)</f>
        <v>3416321.4000000004</v>
      </c>
      <c r="M22" s="331">
        <f>IF('Historical DATA'!CE8="","",'Historical DATA'!CE8)</f>
        <v>40340</v>
      </c>
      <c r="N22" s="332">
        <f>IF('Historical DATA'!CF8="","",'Historical DATA'!CF8)</f>
        <v>95786.44</v>
      </c>
      <c r="O22" s="333">
        <f>IF('Historical DATA'!CG8="","",'Historical DATA'!CG8)</f>
        <v>46108</v>
      </c>
      <c r="P22" s="333">
        <f>IF('Historical DATA'!CH8="","",'Historical DATA'!CH8)</f>
        <v>46139</v>
      </c>
      <c r="Q22" s="1850">
        <f>IF('Historical DATA'!CI8="","",'Historical DATA'!CI8)</f>
        <v>31</v>
      </c>
      <c r="R22" s="1365">
        <f>IF('Historical DATA'!CJ8="","",'Historical DATA'!CJ8)</f>
        <v>6.0000000000000001E-3</v>
      </c>
      <c r="S22" s="1855">
        <f>IF('Historical DATA'!CK8="","",'Historical DATA'!CK8)</f>
        <v>48.81</v>
      </c>
      <c r="T22" s="335">
        <f>IF('Historical DATA'!CL8="","",'Historical DATA'!CL8)</f>
        <v>1968995.4000000001</v>
      </c>
      <c r="V22" s="331">
        <f>IF('Historical DATA'!CM8="","",'Historical DATA'!CM8)</f>
        <v>5808</v>
      </c>
      <c r="W22" s="332">
        <f>IF('Historical DATA'!CN8="","",'Historical DATA'!CN8)</f>
        <v>95769.81</v>
      </c>
      <c r="X22" s="333">
        <f>IF('Historical DATA'!CO8="","",'Historical DATA'!CO8)</f>
        <v>46108</v>
      </c>
      <c r="Y22" s="333">
        <f>IF('Historical DATA'!CP8="","",'Historical DATA'!CP8)</f>
        <v>46139</v>
      </c>
      <c r="Z22" s="334">
        <f>IF('Historical DATA'!CQ8="","",'Historical DATA'!CQ8)</f>
        <v>31</v>
      </c>
      <c r="AA22" s="1365">
        <f>IF('Historical DATA'!CR8="","",'Historical DATA'!CR8)</f>
        <v>1.4999999999999999E-2</v>
      </c>
      <c r="AB22" s="1364">
        <f>IF('Historical DATA'!CS8="","",'Historical DATA'!CS8)</f>
        <v>122.01</v>
      </c>
      <c r="AC22" s="335">
        <f>IF('Historical DATA'!CT8="","",'Historical DATA'!CT8)</f>
        <v>708634.08000000007</v>
      </c>
    </row>
    <row r="23" spans="2:71">
      <c r="B23" s="137">
        <f>IF('Historical DATA'!B9="","",'Historical DATA'!B9)</f>
        <v>46108</v>
      </c>
      <c r="D23" s="331">
        <f>IF('Historical DATA'!BW9="","",'Historical DATA'!BW9)</f>
        <v>77732</v>
      </c>
      <c r="E23" s="332">
        <f>IF('Historical DATA'!BX9="","",'Historical DATA'!BX9)</f>
        <v>86951.08</v>
      </c>
      <c r="F23" s="333">
        <f>IF('Historical DATA'!BY9="","",'Historical DATA'!BY9)</f>
        <v>46080</v>
      </c>
      <c r="G23" s="333">
        <f>IF('Historical DATA'!BZ9="","",'Historical DATA'!BZ9)</f>
        <v>46108</v>
      </c>
      <c r="H23" s="334">
        <f>IF('Historical DATA'!CA9="","",'Historical DATA'!CA9)</f>
        <v>28</v>
      </c>
      <c r="I23" s="1365">
        <f>IF('Historical DATA'!CB9="","",'Historical DATA'!CB9)</f>
        <v>6.0000000000000001E-3</v>
      </c>
      <c r="J23" s="1364">
        <f>IF('Historical DATA'!CC9="","",'Historical DATA'!CC9)</f>
        <v>40.020000000000003</v>
      </c>
      <c r="K23" s="335">
        <f>IF('Historical DATA'!CD9="","",'Historical DATA'!CD9)</f>
        <v>3110834.64</v>
      </c>
      <c r="M23" s="331">
        <f>IF('Historical DATA'!CE9="","",'Historical DATA'!CE9)</f>
        <v>40340</v>
      </c>
      <c r="N23" s="332">
        <f>IF('Historical DATA'!CF9="","",'Historical DATA'!CF9)</f>
        <v>96565.33</v>
      </c>
      <c r="O23" s="333">
        <f>IF('Historical DATA'!CG9="","",'Historical DATA'!CG9)</f>
        <v>46080</v>
      </c>
      <c r="P23" s="333">
        <f>IF('Historical DATA'!CH9="","",'Historical DATA'!CH9)</f>
        <v>46108</v>
      </c>
      <c r="Q23" s="1850">
        <f>IF('Historical DATA'!CI9="","",'Historical DATA'!CI9)</f>
        <v>28</v>
      </c>
      <c r="R23" s="1365">
        <f>IF('Historical DATA'!CJ9="","",'Historical DATA'!CJ9)</f>
        <v>6.0000000000000001E-3</v>
      </c>
      <c r="S23" s="1855">
        <f>IF('Historical DATA'!CK9="","",'Historical DATA'!CK9)</f>
        <v>44.45</v>
      </c>
      <c r="T23" s="335">
        <f>IF('Historical DATA'!CL9="","",'Historical DATA'!CL9)</f>
        <v>1793113</v>
      </c>
      <c r="V23" s="331">
        <f>IF('Historical DATA'!CM9="","",'Historical DATA'!CM9)</f>
        <v>5808</v>
      </c>
      <c r="W23" s="332">
        <f>IF('Historical DATA'!CN9="","",'Historical DATA'!CN9)</f>
        <v>96548.56</v>
      </c>
      <c r="X23" s="333">
        <f>IF('Historical DATA'!CO9="","",'Historical DATA'!CO9)</f>
        <v>46080</v>
      </c>
      <c r="Y23" s="333">
        <f>IF('Historical DATA'!CP9="","",'Historical DATA'!CP9)</f>
        <v>46108</v>
      </c>
      <c r="Z23" s="334">
        <f>IF('Historical DATA'!CQ9="","",'Historical DATA'!CQ9)</f>
        <v>28</v>
      </c>
      <c r="AA23" s="1365">
        <f>IF('Historical DATA'!CR9="","",'Historical DATA'!CR9)</f>
        <v>1.4999999999999999E-2</v>
      </c>
      <c r="AB23" s="1364">
        <f>IF('Historical DATA'!CS9="","",'Historical DATA'!CS9)</f>
        <v>111.1</v>
      </c>
      <c r="AC23" s="335">
        <f>IF('Historical DATA'!CT9="","",'Historical DATA'!CT9)</f>
        <v>645268.79999999993</v>
      </c>
    </row>
    <row r="24" spans="2:71">
      <c r="B24" s="137">
        <f>IF('Historical DATA'!B10="","",'Historical DATA'!B10)</f>
        <v>46080</v>
      </c>
      <c r="D24" s="331">
        <f>IF('Historical DATA'!BW10="","",'Historical DATA'!BW10)</f>
        <v>77732</v>
      </c>
      <c r="E24" s="332">
        <f>IF('Historical DATA'!BX10="","",'Historical DATA'!BX10)</f>
        <v>87719.72</v>
      </c>
      <c r="F24" s="333">
        <f>IF('Historical DATA'!BY10="","",'Historical DATA'!BY10)</f>
        <v>46049</v>
      </c>
      <c r="G24" s="333">
        <f>IF('Historical DATA'!BZ10="","",'Historical DATA'!BZ10)</f>
        <v>46080</v>
      </c>
      <c r="H24" s="334">
        <f>IF('Historical DATA'!CA10="","",'Historical DATA'!CA10)</f>
        <v>31</v>
      </c>
      <c r="I24" s="1365">
        <f>IF('Historical DATA'!CB10="","",'Historical DATA'!CB10)</f>
        <v>6.0000000000000001E-3</v>
      </c>
      <c r="J24" s="1364">
        <f>IF('Historical DATA'!CC10="","",'Historical DATA'!CC10)</f>
        <v>44.7</v>
      </c>
      <c r="K24" s="335">
        <f>IF('Historical DATA'!CD10="","",'Historical DATA'!CD10)</f>
        <v>3474620.4000000004</v>
      </c>
      <c r="M24" s="331">
        <f>IF('Historical DATA'!CE10="","",'Historical DATA'!CE10)</f>
        <v>40340</v>
      </c>
      <c r="N24" s="332">
        <f>IF('Historical DATA'!CF10="","",'Historical DATA'!CF10)</f>
        <v>97418.96</v>
      </c>
      <c r="O24" s="333">
        <f>IF('Historical DATA'!CG10="","",'Historical DATA'!CG10)</f>
        <v>46049</v>
      </c>
      <c r="P24" s="333">
        <f>IF('Historical DATA'!CH10="","",'Historical DATA'!CH10)</f>
        <v>46080</v>
      </c>
      <c r="Q24" s="1850">
        <f>IF('Historical DATA'!CI10="","",'Historical DATA'!CI10)</f>
        <v>31</v>
      </c>
      <c r="R24" s="1365">
        <f>IF('Historical DATA'!CJ10="","",'Historical DATA'!CJ10)</f>
        <v>6.0000000000000001E-3</v>
      </c>
      <c r="S24" s="1855">
        <f>IF('Historical DATA'!CK10="","",'Historical DATA'!CK10)</f>
        <v>49.64</v>
      </c>
      <c r="T24" s="335">
        <f>IF('Historical DATA'!CL10="","",'Historical DATA'!CL10)</f>
        <v>2002477.6</v>
      </c>
      <c r="V24" s="331">
        <f>IF('Historical DATA'!CM10="","",'Historical DATA'!CM10)</f>
        <v>5808</v>
      </c>
      <c r="W24" s="332">
        <f>IF('Historical DATA'!CN10="","",'Historical DATA'!CN10)</f>
        <v>97402.040000000008</v>
      </c>
      <c r="X24" s="333">
        <f>IF('Historical DATA'!CO10="","",'Historical DATA'!CO10)</f>
        <v>46049</v>
      </c>
      <c r="Y24" s="333">
        <f>IF('Historical DATA'!CP10="","",'Historical DATA'!CP10)</f>
        <v>46080</v>
      </c>
      <c r="Z24" s="334">
        <f>IF('Historical DATA'!CQ10="","",'Historical DATA'!CQ10)</f>
        <v>31</v>
      </c>
      <c r="AA24" s="1365">
        <f>IF('Historical DATA'!CR10="","",'Historical DATA'!CR10)</f>
        <v>1.4999999999999999E-2</v>
      </c>
      <c r="AB24" s="1364">
        <f>IF('Historical DATA'!CS10="","",'Historical DATA'!CS10)</f>
        <v>124.09</v>
      </c>
      <c r="AC24" s="335">
        <f>IF('Historical DATA'!CT10="","",'Historical DATA'!CT10)</f>
        <v>720714.72</v>
      </c>
    </row>
    <row r="25" spans="2:71">
      <c r="B25" s="137">
        <f>IF('Historical DATA'!B11="","",'Historical DATA'!B11)</f>
        <v>46049</v>
      </c>
      <c r="D25" s="331">
        <f>IF('Historical DATA'!BW11="","",'Historical DATA'!BW11)</f>
        <v>77732</v>
      </c>
      <c r="E25" s="332">
        <f>IF('Historical DATA'!BX11="","",'Historical DATA'!BX11)</f>
        <v>88466.49</v>
      </c>
      <c r="F25" s="333">
        <f>IF('Historical DATA'!BY11="","",'Historical DATA'!BY11)</f>
        <v>46020</v>
      </c>
      <c r="G25" s="333">
        <f>IF('Historical DATA'!BZ11="","",'Historical DATA'!BZ11)</f>
        <v>46049</v>
      </c>
      <c r="H25" s="334">
        <f>IF('Historical DATA'!CA11="","",'Historical DATA'!CA11)</f>
        <v>29</v>
      </c>
      <c r="I25" s="1365">
        <f>IF('Historical DATA'!CB11="","",'Historical DATA'!CB11)</f>
        <v>6.0000000000000001E-3</v>
      </c>
      <c r="J25" s="1364">
        <f>IF('Historical DATA'!CC11="","",'Historical DATA'!CC11)</f>
        <v>42.17</v>
      </c>
      <c r="K25" s="335">
        <f>IF('Historical DATA'!CD11="","",'Historical DATA'!CD11)</f>
        <v>3277958.44</v>
      </c>
      <c r="M25" s="331">
        <f>IF('Historical DATA'!CE11="","",'Historical DATA'!CE11)</f>
        <v>40340</v>
      </c>
      <c r="N25" s="332">
        <f>IF('Historical DATA'!CF11="","",'Historical DATA'!CF11)</f>
        <v>98248.3</v>
      </c>
      <c r="O25" s="333">
        <f>IF('Historical DATA'!CG11="","",'Historical DATA'!CG11)</f>
        <v>46020</v>
      </c>
      <c r="P25" s="333">
        <f>IF('Historical DATA'!CH11="","",'Historical DATA'!CH11)</f>
        <v>46049</v>
      </c>
      <c r="Q25" s="1850">
        <f>IF('Historical DATA'!CI11="","",'Historical DATA'!CI11)</f>
        <v>29</v>
      </c>
      <c r="R25" s="1365">
        <f>IF('Historical DATA'!CJ11="","",'Historical DATA'!CJ11)</f>
        <v>6.0000000000000001E-3</v>
      </c>
      <c r="S25" s="1855">
        <f>IF('Historical DATA'!CK11="","",'Historical DATA'!CK11)</f>
        <v>46.84</v>
      </c>
      <c r="T25" s="335">
        <f>IF('Historical DATA'!CL11="","",'Historical DATA'!CL11)</f>
        <v>1889525.6</v>
      </c>
      <c r="V25" s="331">
        <f>IF('Historical DATA'!CM11="","",'Historical DATA'!CM11)</f>
        <v>5808</v>
      </c>
      <c r="W25" s="332">
        <f>IF('Historical DATA'!CN11="","",'Historical DATA'!CN11)</f>
        <v>98231.24000000002</v>
      </c>
      <c r="X25" s="333">
        <f>IF('Historical DATA'!CO11="","",'Historical DATA'!CO11)</f>
        <v>46020</v>
      </c>
      <c r="Y25" s="333">
        <f>IF('Historical DATA'!CP11="","",'Historical DATA'!CP11)</f>
        <v>46049</v>
      </c>
      <c r="Z25" s="334">
        <f>IF('Historical DATA'!CQ11="","",'Historical DATA'!CQ11)</f>
        <v>29</v>
      </c>
      <c r="AA25" s="1365">
        <f>IF('Historical DATA'!CR11="","",'Historical DATA'!CR11)</f>
        <v>1.4999999999999999E-2</v>
      </c>
      <c r="AB25" s="1364">
        <f>IF('Historical DATA'!CS11="","",'Historical DATA'!CS11)</f>
        <v>117.07</v>
      </c>
      <c r="AC25" s="335">
        <f>IF('Historical DATA'!CT11="","",'Historical DATA'!CT11)</f>
        <v>679942.55999999994</v>
      </c>
    </row>
    <row r="26" spans="2:71">
      <c r="B26" s="137">
        <f>IF('Historical DATA'!B12="","",'Historical DATA'!B12)</f>
        <v>46020</v>
      </c>
      <c r="C26" s="1457"/>
      <c r="D26" s="331">
        <f>IF('Historical DATA'!BW12="","",'Historical DATA'!BW12)</f>
        <v>77732</v>
      </c>
      <c r="E26" s="332">
        <f>IF('Historical DATA'!BX12="","",'Historical DATA'!BX12)</f>
        <v>89169.55</v>
      </c>
      <c r="F26" s="333">
        <f>IF('Historical DATA'!BY12="","",'Historical DATA'!BY12)</f>
        <v>45988</v>
      </c>
      <c r="G26" s="333">
        <f>IF('Historical DATA'!BZ12="","",'Historical DATA'!BZ12)</f>
        <v>46020</v>
      </c>
      <c r="H26" s="334">
        <f>IF('Historical DATA'!CA12="","",'Historical DATA'!CA12)</f>
        <v>32</v>
      </c>
      <c r="I26" s="1365">
        <f>IF('Historical DATA'!CB12="","",'Historical DATA'!CB12)</f>
        <v>6.0000000000000001E-3</v>
      </c>
      <c r="J26" s="1364">
        <f>IF('Historical DATA'!CC12="","",'Historical DATA'!CC12)</f>
        <v>46.91</v>
      </c>
      <c r="K26" s="335">
        <f>IF('Historical DATA'!CD12="","",'Historical DATA'!CD12)</f>
        <v>3646408.1199999996</v>
      </c>
      <c r="M26" s="331">
        <f>IF('Historical DATA'!CE12="","",'Historical DATA'!CE12)</f>
        <v>40340</v>
      </c>
      <c r="N26" s="332">
        <f>IF('Historical DATA'!CF12="","",'Historical DATA'!CF12)</f>
        <v>99029.1</v>
      </c>
      <c r="O26" s="333">
        <f>IF('Historical DATA'!CG12="","",'Historical DATA'!CG12)</f>
        <v>45988</v>
      </c>
      <c r="P26" s="333">
        <f>IF('Historical DATA'!CH12="","",'Historical DATA'!CH12)</f>
        <v>46020</v>
      </c>
      <c r="Q26" s="1850">
        <f>IF('Historical DATA'!CI12="","",'Historical DATA'!CI12)</f>
        <v>32</v>
      </c>
      <c r="R26" s="1365">
        <f>IF('Historical DATA'!CJ12="","",'Historical DATA'!CJ12)</f>
        <v>6.0000000000000001E-3</v>
      </c>
      <c r="S26" s="1855">
        <f>IF('Historical DATA'!CK12="","",'Historical DATA'!CK12)</f>
        <v>52.09</v>
      </c>
      <c r="T26" s="335">
        <f>IF('Historical DATA'!CL12="","",'Historical DATA'!CL12)</f>
        <v>2101310.6</v>
      </c>
      <c r="V26" s="331">
        <f>IF('Historical DATA'!CM12="","",'Historical DATA'!CM12)</f>
        <v>5808</v>
      </c>
      <c r="W26" s="332">
        <f>IF('Historical DATA'!CN12="","",'Historical DATA'!CN12)</f>
        <v>99011.900000000009</v>
      </c>
      <c r="X26" s="333">
        <f>IF('Historical DATA'!CO12="","",'Historical DATA'!CO12)</f>
        <v>45988</v>
      </c>
      <c r="Y26" s="333">
        <f>IF('Historical DATA'!CP12="","",'Historical DATA'!CP12)</f>
        <v>46020</v>
      </c>
      <c r="Z26" s="334">
        <f>IF('Historical DATA'!CQ12="","",'Historical DATA'!CQ12)</f>
        <v>32</v>
      </c>
      <c r="AA26" s="1365">
        <f>IF('Historical DATA'!CR12="","",'Historical DATA'!CR12)</f>
        <v>1.4999999999999999E-2</v>
      </c>
      <c r="AB26" s="1364">
        <f>IF('Historical DATA'!CS12="","",'Historical DATA'!CS12)</f>
        <v>130.21</v>
      </c>
      <c r="AC26" s="335">
        <f>IF('Historical DATA'!CT12="","",'Historical DATA'!CT12)</f>
        <v>756259.68</v>
      </c>
    </row>
    <row r="27" spans="2:71">
      <c r="B27" s="137">
        <f>IF('Historical DATA'!B13="","",'Historical DATA'!B13)</f>
        <v>45988</v>
      </c>
      <c r="C27" s="1457"/>
      <c r="D27" s="331">
        <f>IF('Historical DATA'!BW13="","",'Historical DATA'!BW13)</f>
        <v>77732</v>
      </c>
      <c r="E27" s="332">
        <f>IF('Historical DATA'!BX13="","",'Historical DATA'!BX13)</f>
        <v>90043.790000000008</v>
      </c>
      <c r="F27" s="333">
        <f>IF('Historical DATA'!BY13="","",'Historical DATA'!BY13)</f>
        <v>45957</v>
      </c>
      <c r="G27" s="333">
        <f>IF('Historical DATA'!BZ13="","",'Historical DATA'!BZ13)</f>
        <v>45988</v>
      </c>
      <c r="H27" s="334">
        <f>IF('Historical DATA'!CA13="","",'Historical DATA'!CA13)</f>
        <v>31</v>
      </c>
      <c r="I27" s="1365">
        <f>IF('Historical DATA'!CB13="","",'Historical DATA'!CB13)</f>
        <v>6.0000000000000001E-3</v>
      </c>
      <c r="J27" s="1364">
        <f>IF('Historical DATA'!CC13="","",'Historical DATA'!CC13)</f>
        <v>45.89</v>
      </c>
      <c r="K27" s="335">
        <f>IF('Historical DATA'!CD13="","",'Historical DATA'!CD13)</f>
        <v>3567121.48</v>
      </c>
      <c r="M27" s="331">
        <f>IF('Historical DATA'!CE13="","",'Historical DATA'!CE13)</f>
        <v>40340</v>
      </c>
      <c r="N27" s="332">
        <f>IF('Historical DATA'!CF13="","",'Historical DATA'!CF13)</f>
        <v>100000</v>
      </c>
      <c r="O27" s="333">
        <f>IF('Historical DATA'!CG13="","",'Historical DATA'!CG13)</f>
        <v>45957</v>
      </c>
      <c r="P27" s="333">
        <f>IF('Historical DATA'!CH13="","",'Historical DATA'!CH13)</f>
        <v>45988</v>
      </c>
      <c r="Q27" s="1850">
        <f>IF('Historical DATA'!CI13="","",'Historical DATA'!CI13)</f>
        <v>31</v>
      </c>
      <c r="R27" s="1365">
        <f>IF('Historical DATA'!CJ13="","",'Historical DATA'!CJ13)</f>
        <v>6.0000000000000001E-3</v>
      </c>
      <c r="S27" s="1855">
        <f>IF('Historical DATA'!CK13="","",'Historical DATA'!CK13)</f>
        <v>50.96</v>
      </c>
      <c r="T27" s="335">
        <f>IF('Historical DATA'!CL13="","",'Historical DATA'!CL13)</f>
        <v>2055726.4000000001</v>
      </c>
      <c r="V27" s="331">
        <f>IF('Historical DATA'!CM13="","",'Historical DATA'!CM13)</f>
        <v>5808</v>
      </c>
      <c r="W27" s="332">
        <f>IF('Historical DATA'!CN13="","",'Historical DATA'!CN13)</f>
        <v>100000</v>
      </c>
      <c r="X27" s="333">
        <f>IF('Historical DATA'!CO13="","",'Historical DATA'!CO13)</f>
        <v>45957</v>
      </c>
      <c r="Y27" s="333">
        <f>IF('Historical DATA'!CP13="","",'Historical DATA'!CP13)</f>
        <v>45988</v>
      </c>
      <c r="Z27" s="334">
        <f>IF('Historical DATA'!CQ13="","",'Historical DATA'!CQ13)</f>
        <v>31</v>
      </c>
      <c r="AA27" s="1365">
        <f>IF('Historical DATA'!CR13="","",'Historical DATA'!CR13)</f>
        <v>1.4999999999999999E-2</v>
      </c>
      <c r="AB27" s="1364">
        <f>IF('Historical DATA'!CS13="","",'Historical DATA'!CS13)</f>
        <v>127.4</v>
      </c>
      <c r="AC27" s="335">
        <f>IF('Historical DATA'!CT13="","",'Historical DATA'!CT13)</f>
        <v>739939.20000000007</v>
      </c>
    </row>
    <row r="28" spans="2:71">
      <c r="B28" s="137">
        <f>IF('Historical DATA'!B14="","",'Historical DATA'!B14)</f>
        <v>45957</v>
      </c>
      <c r="C28" s="1457"/>
      <c r="D28" s="331">
        <f>IF('Historical DATA'!BW14="","",'Historical DATA'!BW14)</f>
        <v>77732</v>
      </c>
      <c r="E28" s="332">
        <f>IF('Historical DATA'!BX14="","",'Historical DATA'!BX14)</f>
        <v>90815.010000000009</v>
      </c>
      <c r="F28" s="333">
        <f>IF('Historical DATA'!BY14="","",'Historical DATA'!BY14)</f>
        <v>45929</v>
      </c>
      <c r="G28" s="333">
        <f>IF('Historical DATA'!BZ14="","",'Historical DATA'!BZ14)</f>
        <v>45957</v>
      </c>
      <c r="H28" s="334">
        <f>IF('Historical DATA'!CA14="","",'Historical DATA'!CA14)</f>
        <v>28</v>
      </c>
      <c r="I28" s="1365">
        <f>IF('Historical DATA'!CB14="","",'Historical DATA'!CB14)</f>
        <v>6.0000000000000001E-3</v>
      </c>
      <c r="J28" s="1364">
        <f>IF('Historical DATA'!CC14="","",'Historical DATA'!CC14)</f>
        <v>41.8</v>
      </c>
      <c r="K28" s="335">
        <f>IF('Historical DATA'!CD14="","",'Historical DATA'!CD14)</f>
        <v>3249197.5999999996</v>
      </c>
      <c r="M28" s="331">
        <f>IF('Historical DATA'!CE14="","",'Historical DATA'!CE14)</f>
        <v>40340</v>
      </c>
      <c r="N28" s="331">
        <f>IF('Historical DATA'!CF14="","",'Historical DATA'!CF14)</f>
        <v>0</v>
      </c>
      <c r="O28" s="331">
        <f>IF('Historical DATA'!CG14="","",'Historical DATA'!CG14)</f>
        <v>45929</v>
      </c>
      <c r="P28" s="331">
        <f>IF('Historical DATA'!CH14="","",'Historical DATA'!CH14)</f>
        <v>45957</v>
      </c>
      <c r="Q28" s="331">
        <f>IF('Historical DATA'!CI14="","",'Historical DATA'!CI14)</f>
        <v>28</v>
      </c>
      <c r="R28" s="1365">
        <f>IF('Historical DATA'!CJ14="","",'Historical DATA'!CJ14)</f>
        <v>6.0000000000000001E-3</v>
      </c>
      <c r="S28" s="331">
        <f>IF('Historical DATA'!CK14="","",'Historical DATA'!CK14)</f>
        <v>0</v>
      </c>
      <c r="T28" s="331">
        <f>IF('Historical DATA'!CL14="","",'Historical DATA'!CL14)</f>
        <v>0</v>
      </c>
      <c r="V28" s="331">
        <f>IF('Historical DATA'!CM14="","",'Historical DATA'!CM14)</f>
        <v>4092</v>
      </c>
      <c r="W28" s="332">
        <f>IF('Historical DATA'!CN14="","",'Historical DATA'!CN14)</f>
        <v>90796.33</v>
      </c>
      <c r="X28" s="333">
        <f>IF('Historical DATA'!CO14="","",'Historical DATA'!CO14)</f>
        <v>45929</v>
      </c>
      <c r="Y28" s="333">
        <f>IF('Historical DATA'!CP14="","",'Historical DATA'!CP14)</f>
        <v>45957</v>
      </c>
      <c r="Z28" s="334">
        <f>IF('Historical DATA'!CQ14="","",'Historical DATA'!CQ14)</f>
        <v>28</v>
      </c>
      <c r="AA28" s="1365">
        <f>IF('Historical DATA'!CR14="","",'Historical DATA'!CR14)</f>
        <v>1.4999999999999999E-2</v>
      </c>
      <c r="AB28" s="1364">
        <f>IF('Historical DATA'!CS14="","",'Historical DATA'!CS14)</f>
        <v>104.48</v>
      </c>
      <c r="AC28" s="335">
        <f>IF('Historical DATA'!CT14="","",'Historical DATA'!CT14)</f>
        <v>427532.16000000003</v>
      </c>
    </row>
    <row r="29" spans="2:71">
      <c r="B29" s="137">
        <f>IF('Historical DATA'!B15="","",'Historical DATA'!B15)</f>
        <v>45929</v>
      </c>
      <c r="C29" s="1457"/>
      <c r="D29" s="331">
        <f>IF('Historical DATA'!BW15="","",'Historical DATA'!BW15)</f>
        <v>77732</v>
      </c>
      <c r="E29" s="332">
        <f>IF('Historical DATA'!BX15="","",'Historical DATA'!BX15)</f>
        <v>91678.23000000001</v>
      </c>
      <c r="F29" s="333">
        <f>IF('Historical DATA'!BY15="","",'Historical DATA'!BY15)</f>
        <v>45896</v>
      </c>
      <c r="G29" s="333">
        <f>IF('Historical DATA'!BZ15="","",'Historical DATA'!BZ15)</f>
        <v>45929</v>
      </c>
      <c r="H29" s="334">
        <f>IF('Historical DATA'!CA15="","",'Historical DATA'!CA15)</f>
        <v>33</v>
      </c>
      <c r="I29" s="1365">
        <f>IF('Historical DATA'!CB15="","",'Historical DATA'!CB15)</f>
        <v>6.0000000000000001E-3</v>
      </c>
      <c r="J29" s="1364">
        <f>IF('Historical DATA'!CC15="","",'Historical DATA'!CC15)</f>
        <v>49.73</v>
      </c>
      <c r="K29" s="335">
        <f>IF('Historical DATA'!CD15="","",'Historical DATA'!CD15)</f>
        <v>3865612.36</v>
      </c>
      <c r="M29" s="331" t="str">
        <f>IF('Historical DATA'!CE15="","",'Historical DATA'!CE15)</f>
        <v/>
      </c>
      <c r="N29" s="331" t="str">
        <f>IF('Historical DATA'!CF15="","",'Historical DATA'!CF15)</f>
        <v/>
      </c>
      <c r="O29" s="331" t="str">
        <f>IF('Historical DATA'!CG15="","",'Historical DATA'!CG15)</f>
        <v/>
      </c>
      <c r="P29" s="331" t="str">
        <f>IF('Historical DATA'!CH15="","",'Historical DATA'!CH15)</f>
        <v/>
      </c>
      <c r="Q29" s="331" t="str">
        <f>IF('Historical DATA'!CI15="","",'Historical DATA'!CI15)</f>
        <v/>
      </c>
      <c r="R29" s="1365" t="str">
        <f>IF('Historical DATA'!CJ15="","",'Historical DATA'!CJ15)</f>
        <v/>
      </c>
      <c r="S29" s="331" t="str">
        <f>IF('Historical DATA'!CK15="","",'Historical DATA'!CK15)</f>
        <v/>
      </c>
      <c r="T29" s="331" t="str">
        <f>IF('Historical DATA'!CL15="","",'Historical DATA'!CL15)</f>
        <v/>
      </c>
      <c r="V29" s="331">
        <f>IF('Historical DATA'!CM15="","",'Historical DATA'!CM15)</f>
        <v>4092</v>
      </c>
      <c r="W29" s="332">
        <f>IF('Historical DATA'!CN15="","",'Historical DATA'!CN15)</f>
        <v>91659.37000000001</v>
      </c>
      <c r="X29" s="333">
        <f>IF('Historical DATA'!CO15="","",'Historical DATA'!CO15)</f>
        <v>45896</v>
      </c>
      <c r="Y29" s="333">
        <f>IF('Historical DATA'!CP15="","",'Historical DATA'!CP15)</f>
        <v>45929</v>
      </c>
      <c r="Z29" s="334">
        <f>IF('Historical DATA'!CQ15="","",'Historical DATA'!CQ15)</f>
        <v>33</v>
      </c>
      <c r="AA29" s="1365">
        <f>IF('Historical DATA'!CR15="","",'Historical DATA'!CR15)</f>
        <v>1.4999999999999999E-2</v>
      </c>
      <c r="AB29" s="1364">
        <f>IF('Historical DATA'!CS15="","",'Historical DATA'!CS15)</f>
        <v>124.31</v>
      </c>
      <c r="AC29" s="335">
        <f>IF('Historical DATA'!CT15="","",'Historical DATA'!CT15)</f>
        <v>508676.52</v>
      </c>
    </row>
    <row r="30" spans="2:71">
      <c r="B30" s="137">
        <f>IF('Historical DATA'!B16="","",'Historical DATA'!B16)</f>
        <v>45896</v>
      </c>
      <c r="C30" s="1457"/>
      <c r="D30" s="331">
        <f>IF('Historical DATA'!BW16="","",'Historical DATA'!BW16)</f>
        <v>77732</v>
      </c>
      <c r="E30" s="332">
        <f>IF('Historical DATA'!BX16="","",'Historical DATA'!BX16)</f>
        <v>92516.660000000018</v>
      </c>
      <c r="F30" s="333">
        <f>IF('Historical DATA'!BY16="","",'Historical DATA'!BY16)</f>
        <v>45866</v>
      </c>
      <c r="G30" s="333">
        <f>IF('Historical DATA'!BZ16="","",'Historical DATA'!BZ16)</f>
        <v>45896</v>
      </c>
      <c r="H30" s="334">
        <f>IF('Historical DATA'!CA16="","",'Historical DATA'!CA16)</f>
        <v>30</v>
      </c>
      <c r="I30" s="1365">
        <f>IF('Historical DATA'!CB16="","",'Historical DATA'!CB16)</f>
        <v>6.0000000000000001E-3</v>
      </c>
      <c r="J30" s="1364">
        <f>IF('Historical DATA'!CC16="","",'Historical DATA'!CC16)</f>
        <v>45.62</v>
      </c>
      <c r="K30" s="335">
        <f>IF('Historical DATA'!CD16="","",'Historical DATA'!CD16)</f>
        <v>3546133.84</v>
      </c>
      <c r="M30" s="331" t="str">
        <f>IF('Historical DATA'!CE16="","",'Historical DATA'!CE16)</f>
        <v/>
      </c>
      <c r="N30" s="331" t="str">
        <f>IF('Historical DATA'!CF16="","",'Historical DATA'!CF16)</f>
        <v/>
      </c>
      <c r="O30" s="331" t="str">
        <f>IF('Historical DATA'!CG16="","",'Historical DATA'!CG16)</f>
        <v/>
      </c>
      <c r="P30" s="331" t="str">
        <f>IF('Historical DATA'!CH16="","",'Historical DATA'!CH16)</f>
        <v/>
      </c>
      <c r="Q30" s="331" t="str">
        <f>IF('Historical DATA'!CI16="","",'Historical DATA'!CI16)</f>
        <v/>
      </c>
      <c r="R30" s="1365" t="str">
        <f>IF('Historical DATA'!CJ16="","",'Historical DATA'!CJ16)</f>
        <v/>
      </c>
      <c r="S30" s="331" t="str">
        <f>IF('Historical DATA'!CK16="","",'Historical DATA'!CK16)</f>
        <v/>
      </c>
      <c r="T30" s="331" t="str">
        <f>IF('Historical DATA'!CL16="","",'Historical DATA'!CL16)</f>
        <v/>
      </c>
      <c r="V30" s="331">
        <f>IF('Historical DATA'!CM16="","",'Historical DATA'!CM16)</f>
        <v>4092</v>
      </c>
      <c r="W30" s="332">
        <f>IF('Historical DATA'!CN16="","",'Historical DATA'!CN16)</f>
        <v>92497.62000000001</v>
      </c>
      <c r="X30" s="333">
        <f>IF('Historical DATA'!CO16="","",'Historical DATA'!CO16)</f>
        <v>45866</v>
      </c>
      <c r="Y30" s="333">
        <f>IF('Historical DATA'!CP16="","",'Historical DATA'!CP16)</f>
        <v>45896</v>
      </c>
      <c r="Z30" s="334">
        <f>IF('Historical DATA'!CQ16="","",'Historical DATA'!CQ16)</f>
        <v>30</v>
      </c>
      <c r="AA30" s="1365">
        <f>IF('Historical DATA'!CR16="","",'Historical DATA'!CR16)</f>
        <v>1.4999999999999999E-2</v>
      </c>
      <c r="AB30" s="1364">
        <f>IF('Historical DATA'!CS16="","",'Historical DATA'!CS16)</f>
        <v>114.04</v>
      </c>
      <c r="AC30" s="335">
        <f>IF('Historical DATA'!CT16="","",'Historical DATA'!CT16)</f>
        <v>466651.68000000005</v>
      </c>
    </row>
    <row r="31" spans="2:71">
      <c r="B31" s="137">
        <f>IF('Historical DATA'!B17="","",'Historical DATA'!B17)</f>
        <v>45866</v>
      </c>
      <c r="C31" s="1457"/>
      <c r="D31" s="331">
        <f>IF('Historical DATA'!BW17="","",'Historical DATA'!BW17)</f>
        <v>77732</v>
      </c>
      <c r="E31" s="332">
        <f>IF('Historical DATA'!BX17="","",'Historical DATA'!BX17)</f>
        <v>93313.150000000009</v>
      </c>
      <c r="F31" s="333">
        <f>IF('Historical DATA'!BY17="","",'Historical DATA'!BY17)</f>
        <v>45835</v>
      </c>
      <c r="G31" s="333">
        <f>IF('Historical DATA'!BZ17="","",'Historical DATA'!BZ17)</f>
        <v>45866</v>
      </c>
      <c r="H31" s="334">
        <f>IF('Historical DATA'!CA17="","",'Historical DATA'!CA17)</f>
        <v>31</v>
      </c>
      <c r="I31" s="1365">
        <f>IF('Historical DATA'!CB17="","",'Historical DATA'!CB17)</f>
        <v>6.0000000000000001E-3</v>
      </c>
      <c r="J31" s="1364">
        <f>IF('Historical DATA'!CC17="","",'Historical DATA'!CC17)</f>
        <v>47.55</v>
      </c>
      <c r="K31" s="335">
        <f>IF('Historical DATA'!CD17="","",'Historical DATA'!CD17)</f>
        <v>3696156.5999999996</v>
      </c>
      <c r="M31" s="331" t="str">
        <f>IF('Historical DATA'!CE17="","",'Historical DATA'!CE17)</f>
        <v/>
      </c>
      <c r="N31" s="331" t="str">
        <f>IF('Historical DATA'!CF17="","",'Historical DATA'!CF17)</f>
        <v/>
      </c>
      <c r="O31" s="331" t="str">
        <f>IF('Historical DATA'!CG17="","",'Historical DATA'!CG17)</f>
        <v/>
      </c>
      <c r="P31" s="331" t="str">
        <f>IF('Historical DATA'!CH17="","",'Historical DATA'!CH17)</f>
        <v/>
      </c>
      <c r="Q31" s="331" t="str">
        <f>IF('Historical DATA'!CI17="","",'Historical DATA'!CI17)</f>
        <v/>
      </c>
      <c r="R31" s="1365" t="str">
        <f>IF('Historical DATA'!CJ17="","",'Historical DATA'!CJ17)</f>
        <v/>
      </c>
      <c r="S31" s="331" t="str">
        <f>IF('Historical DATA'!CK17="","",'Historical DATA'!CK17)</f>
        <v/>
      </c>
      <c r="T31" s="331" t="str">
        <f>IF('Historical DATA'!CL17="","",'Historical DATA'!CL17)</f>
        <v/>
      </c>
      <c r="V31" s="331">
        <f>IF('Historical DATA'!CM17="","",'Historical DATA'!CM17)</f>
        <v>4092</v>
      </c>
      <c r="W31" s="332">
        <f>IF('Historical DATA'!CN17="","",'Historical DATA'!CN17)</f>
        <v>93293.94</v>
      </c>
      <c r="X31" s="333">
        <f>IF('Historical DATA'!CO17="","",'Historical DATA'!CO17)</f>
        <v>45835</v>
      </c>
      <c r="Y31" s="333">
        <f>IF('Historical DATA'!CP17="","",'Historical DATA'!CP17)</f>
        <v>45866</v>
      </c>
      <c r="Z31" s="334">
        <f>IF('Historical DATA'!CQ17="","",'Historical DATA'!CQ17)</f>
        <v>31</v>
      </c>
      <c r="AA31" s="1365">
        <f>IF('Historical DATA'!CR17="","",'Historical DATA'!CR17)</f>
        <v>1.4999999999999999E-2</v>
      </c>
      <c r="AB31" s="1364">
        <f>IF('Historical DATA'!CS17="","",'Historical DATA'!CS17)</f>
        <v>118.85</v>
      </c>
      <c r="AC31" s="335">
        <f>IF('Historical DATA'!CT17="","",'Historical DATA'!CT17)</f>
        <v>486334.19999999995</v>
      </c>
    </row>
    <row r="32" spans="2:71">
      <c r="B32" s="137">
        <f>IF('Historical DATA'!B18="","",'Historical DATA'!B18)</f>
        <v>45835</v>
      </c>
      <c r="C32" s="1457"/>
      <c r="D32" s="331">
        <f>IF('Historical DATA'!BW18="","",'Historical DATA'!BW18)</f>
        <v>77732</v>
      </c>
      <c r="E32" s="332">
        <f>IF('Historical DATA'!BX18="","",'Historical DATA'!BX18)</f>
        <v>94116.080000000016</v>
      </c>
      <c r="F32" s="333">
        <f>IF('Historical DATA'!BY18="","",'Historical DATA'!BY18)</f>
        <v>45804</v>
      </c>
      <c r="G32" s="333">
        <f>IF('Historical DATA'!BZ18="","",'Historical DATA'!BZ18)</f>
        <v>45835</v>
      </c>
      <c r="H32" s="334">
        <f>IF('Historical DATA'!CA18="","",'Historical DATA'!CA18)</f>
        <v>31</v>
      </c>
      <c r="I32" s="1365">
        <f>IF('Historical DATA'!CB18="","",'Historical DATA'!CB18)</f>
        <v>6.0000000000000001E-3</v>
      </c>
      <c r="J32" s="1364">
        <f>IF('Historical DATA'!CC18="","",'Historical DATA'!CC18)</f>
        <v>47.96</v>
      </c>
      <c r="K32" s="335">
        <f>IF('Historical DATA'!CD18="","",'Historical DATA'!CD18)</f>
        <v>3728026.72</v>
      </c>
      <c r="M32" s="331" t="str">
        <f>IF('Historical DATA'!CE18="","",'Historical DATA'!CE18)</f>
        <v/>
      </c>
      <c r="N32" s="331" t="str">
        <f>IF('Historical DATA'!CF18="","",'Historical DATA'!CF18)</f>
        <v/>
      </c>
      <c r="O32" s="331" t="str">
        <f>IF('Historical DATA'!CG18="","",'Historical DATA'!CG18)</f>
        <v/>
      </c>
      <c r="P32" s="331" t="str">
        <f>IF('Historical DATA'!CH18="","",'Historical DATA'!CH18)</f>
        <v/>
      </c>
      <c r="Q32" s="331" t="str">
        <f>IF('Historical DATA'!CI18="","",'Historical DATA'!CI18)</f>
        <v/>
      </c>
      <c r="R32" s="1365" t="str">
        <f>IF('Historical DATA'!CJ18="","",'Historical DATA'!CJ18)</f>
        <v/>
      </c>
      <c r="S32" s="331" t="str">
        <f>IF('Historical DATA'!CK18="","",'Historical DATA'!CK18)</f>
        <v/>
      </c>
      <c r="T32" s="331" t="str">
        <f>IF('Historical DATA'!CL18="","",'Historical DATA'!CL18)</f>
        <v/>
      </c>
      <c r="V32" s="331">
        <f>IF('Historical DATA'!CM18="","",'Historical DATA'!CM18)</f>
        <v>4092</v>
      </c>
      <c r="W32" s="332">
        <f>IF('Historical DATA'!CN18="","",'Historical DATA'!CN18)</f>
        <v>94096.709999999992</v>
      </c>
      <c r="X32" s="333">
        <f>IF('Historical DATA'!CO18="","",'Historical DATA'!CO18)</f>
        <v>45804</v>
      </c>
      <c r="Y32" s="333">
        <f>IF('Historical DATA'!CP18="","",'Historical DATA'!CP18)</f>
        <v>45835</v>
      </c>
      <c r="Z32" s="334">
        <f>IF('Historical DATA'!CQ18="","",'Historical DATA'!CQ18)</f>
        <v>31</v>
      </c>
      <c r="AA32" s="1365">
        <f>IF('Historical DATA'!CR18="","",'Historical DATA'!CR18)</f>
        <v>1.4999999999999999E-2</v>
      </c>
      <c r="AB32" s="1364">
        <f>IF('Historical DATA'!CS18="","",'Historical DATA'!CS18)</f>
        <v>119.87</v>
      </c>
      <c r="AC32" s="335">
        <f>IF('Historical DATA'!CT18="","",'Historical DATA'!CT18)</f>
        <v>490508.04000000004</v>
      </c>
    </row>
    <row r="33" spans="2:29">
      <c r="B33" s="137">
        <f>IF('Historical DATA'!B19="","",'Historical DATA'!B19)</f>
        <v>45804</v>
      </c>
      <c r="C33" s="1457"/>
      <c r="D33" s="331">
        <f>IF('Historical DATA'!BW19="","",'Historical DATA'!BW19)</f>
        <v>77732</v>
      </c>
      <c r="E33" s="332">
        <f>IF('Historical DATA'!BX19="","",'Historical DATA'!BX19)</f>
        <v>94870.270000000019</v>
      </c>
      <c r="F33" s="333">
        <f>IF('Historical DATA'!BY19="","",'Historical DATA'!BY19)</f>
        <v>45775</v>
      </c>
      <c r="G33" s="333">
        <f>IF('Historical DATA'!BZ19="","",'Historical DATA'!BZ19)</f>
        <v>45804</v>
      </c>
      <c r="H33" s="334">
        <f>IF('Historical DATA'!CA19="","",'Historical DATA'!CA19)</f>
        <v>29</v>
      </c>
      <c r="I33" s="1365">
        <f>IF('Historical DATA'!CB19="","",'Historical DATA'!CB19)</f>
        <v>6.0000000000000001E-3</v>
      </c>
      <c r="J33" s="1364">
        <f>IF('Historical DATA'!CC19="","",'Historical DATA'!CC19)</f>
        <v>45.22</v>
      </c>
      <c r="K33" s="335">
        <f>IF('Historical DATA'!CD19="","",'Historical DATA'!CD19)</f>
        <v>3515041.04</v>
      </c>
      <c r="M33" s="331" t="str">
        <f>IF('Historical DATA'!CE19="","",'Historical DATA'!CE19)</f>
        <v/>
      </c>
      <c r="N33" s="331" t="str">
        <f>IF('Historical DATA'!CF19="","",'Historical DATA'!CF19)</f>
        <v/>
      </c>
      <c r="O33" s="331" t="str">
        <f>IF('Historical DATA'!CG19="","",'Historical DATA'!CG19)</f>
        <v/>
      </c>
      <c r="P33" s="331" t="str">
        <f>IF('Historical DATA'!CH19="","",'Historical DATA'!CH19)</f>
        <v/>
      </c>
      <c r="Q33" s="331" t="str">
        <f>IF('Historical DATA'!CI19="","",'Historical DATA'!CI19)</f>
        <v/>
      </c>
      <c r="R33" s="1365" t="str">
        <f>IF('Historical DATA'!CJ19="","",'Historical DATA'!CJ19)</f>
        <v/>
      </c>
      <c r="S33" s="331" t="str">
        <f>IF('Historical DATA'!CK19="","",'Historical DATA'!CK19)</f>
        <v/>
      </c>
      <c r="T33" s="331" t="str">
        <f>IF('Historical DATA'!CL19="","",'Historical DATA'!CL19)</f>
        <v/>
      </c>
      <c r="V33" s="331">
        <f>IF('Historical DATA'!CM19="","",'Historical DATA'!CM19)</f>
        <v>4092</v>
      </c>
      <c r="W33" s="332">
        <f>IF('Historical DATA'!CN19="","",'Historical DATA'!CN19)</f>
        <v>94850.739999999991</v>
      </c>
      <c r="X33" s="333">
        <f>IF('Historical DATA'!CO19="","",'Historical DATA'!CO19)</f>
        <v>45775</v>
      </c>
      <c r="Y33" s="333">
        <f>IF('Historical DATA'!CP19="","",'Historical DATA'!CP19)</f>
        <v>45804</v>
      </c>
      <c r="Z33" s="334">
        <f>IF('Historical DATA'!CQ19="","",'Historical DATA'!CQ19)</f>
        <v>29</v>
      </c>
      <c r="AA33" s="1365">
        <f>IF('Historical DATA'!CR19="","",'Historical DATA'!CR19)</f>
        <v>1.4999999999999999E-2</v>
      </c>
      <c r="AB33" s="1364">
        <f>IF('Historical DATA'!CS19="","",'Historical DATA'!CS19)</f>
        <v>113.04</v>
      </c>
      <c r="AC33" s="335">
        <f>IF('Historical DATA'!CT19="","",'Historical DATA'!CT19)</f>
        <v>462559.68000000005</v>
      </c>
    </row>
    <row r="34" spans="2:29">
      <c r="B34" s="137">
        <f>IF('Historical DATA'!B20="","",'Historical DATA'!B20)</f>
        <v>45775</v>
      </c>
      <c r="C34" s="1457"/>
      <c r="D34" s="331">
        <f>IF('Historical DATA'!BW20="","",'Historical DATA'!BW20)</f>
        <v>77732</v>
      </c>
      <c r="E34" s="332">
        <f>IF('Historical DATA'!BX20="","",'Historical DATA'!BX20)</f>
        <v>95594.470000000016</v>
      </c>
      <c r="F34" s="333">
        <f>IF('Historical DATA'!BY20="","",'Historical DATA'!BY20)</f>
        <v>45743</v>
      </c>
      <c r="G34" s="333">
        <f>IF('Historical DATA'!BZ20="","",'Historical DATA'!BZ20)</f>
        <v>45775</v>
      </c>
      <c r="H34" s="334">
        <f>IF('Historical DATA'!CA20="","",'Historical DATA'!CA20)</f>
        <v>32</v>
      </c>
      <c r="I34" s="1365">
        <f>IF('Historical DATA'!CB20="","",'Historical DATA'!CB20)</f>
        <v>6.0000000000000001E-3</v>
      </c>
      <c r="J34" s="1364">
        <f>IF('Historical DATA'!CC20="","",'Historical DATA'!CC20)</f>
        <v>50.29</v>
      </c>
      <c r="K34" s="335">
        <f>IF('Historical DATA'!CD20="","",'Historical DATA'!CD20)</f>
        <v>3909142.28</v>
      </c>
      <c r="M34" s="331" t="str">
        <f>IF('Historical DATA'!CE20="","",'Historical DATA'!CE20)</f>
        <v/>
      </c>
      <c r="N34" s="331" t="str">
        <f>IF('Historical DATA'!CF20="","",'Historical DATA'!CF20)</f>
        <v/>
      </c>
      <c r="O34" s="331" t="str">
        <f>IF('Historical DATA'!CG20="","",'Historical DATA'!CG20)</f>
        <v/>
      </c>
      <c r="P34" s="331" t="str">
        <f>IF('Historical DATA'!CH20="","",'Historical DATA'!CH20)</f>
        <v/>
      </c>
      <c r="Q34" s="331" t="str">
        <f>IF('Historical DATA'!CI20="","",'Historical DATA'!CI20)</f>
        <v/>
      </c>
      <c r="R34" s="1365" t="str">
        <f>IF('Historical DATA'!CJ20="","",'Historical DATA'!CJ20)</f>
        <v/>
      </c>
      <c r="S34" s="331" t="str">
        <f>IF('Historical DATA'!CK20="","",'Historical DATA'!CK20)</f>
        <v/>
      </c>
      <c r="T34" s="331" t="str">
        <f>IF('Historical DATA'!CL20="","",'Historical DATA'!CL20)</f>
        <v/>
      </c>
      <c r="V34" s="331">
        <f>IF('Historical DATA'!CM20="","",'Historical DATA'!CM20)</f>
        <v>4092</v>
      </c>
      <c r="W34" s="332">
        <f>IF('Historical DATA'!CN20="","",'Historical DATA'!CN20)</f>
        <v>95574.790000000008</v>
      </c>
      <c r="X34" s="333">
        <f>IF('Historical DATA'!CO20="","",'Historical DATA'!CO20)</f>
        <v>45743</v>
      </c>
      <c r="Y34" s="333">
        <f>IF('Historical DATA'!CP20="","",'Historical DATA'!CP20)</f>
        <v>45775</v>
      </c>
      <c r="Z34" s="334">
        <f>IF('Historical DATA'!CQ20="","",'Historical DATA'!CQ20)</f>
        <v>32</v>
      </c>
      <c r="AA34" s="1365">
        <f>IF('Historical DATA'!CR20="","",'Historical DATA'!CR20)</f>
        <v>1.4999999999999999E-2</v>
      </c>
      <c r="AB34" s="1364">
        <f>IF('Historical DATA'!CS20="","",'Historical DATA'!CS20)</f>
        <v>125.69</v>
      </c>
      <c r="AC34" s="335">
        <f>IF('Historical DATA'!CT20="","",'Historical DATA'!CT20)</f>
        <v>514323.48</v>
      </c>
    </row>
    <row r="35" spans="2:29">
      <c r="B35" s="137">
        <f>IF('Historical DATA'!B21="","",'Historical DATA'!B21)</f>
        <v>45743</v>
      </c>
      <c r="C35" s="1457"/>
      <c r="D35" s="331">
        <f>IF('Historical DATA'!BW21="","",'Historical DATA'!BW21)</f>
        <v>77732</v>
      </c>
      <c r="E35" s="332">
        <f>IF('Historical DATA'!BX21="","",'Historical DATA'!BX21)</f>
        <v>96330.900000000009</v>
      </c>
      <c r="F35" s="333">
        <f>IF('Historical DATA'!BY21="","",'Historical DATA'!BY21)</f>
        <v>45715</v>
      </c>
      <c r="G35" s="333">
        <f>IF('Historical DATA'!BZ21="","",'Historical DATA'!BZ21)</f>
        <v>45743</v>
      </c>
      <c r="H35" s="334">
        <f>IF('Historical DATA'!CA21="","",'Historical DATA'!CA21)</f>
        <v>28</v>
      </c>
      <c r="I35" s="1365">
        <f>IF('Historical DATA'!CB21="","",'Historical DATA'!CB21)</f>
        <v>6.0000000000000001E-3</v>
      </c>
      <c r="J35" s="1364">
        <f>IF('Historical DATA'!CC21="","",'Historical DATA'!CC21)</f>
        <v>44.34</v>
      </c>
      <c r="K35" s="335">
        <f>IF('Historical DATA'!CD21="","",'Historical DATA'!CD21)</f>
        <v>3446636.8800000004</v>
      </c>
      <c r="M35" s="331" t="str">
        <f>IF('Historical DATA'!CE21="","",'Historical DATA'!CE21)</f>
        <v/>
      </c>
      <c r="N35" s="331" t="str">
        <f>IF('Historical DATA'!CF21="","",'Historical DATA'!CF21)</f>
        <v/>
      </c>
      <c r="O35" s="331" t="str">
        <f>IF('Historical DATA'!CG21="","",'Historical DATA'!CG21)</f>
        <v/>
      </c>
      <c r="P35" s="331" t="str">
        <f>IF('Historical DATA'!CH21="","",'Historical DATA'!CH21)</f>
        <v/>
      </c>
      <c r="Q35" s="331" t="str">
        <f>IF('Historical DATA'!CI21="","",'Historical DATA'!CI21)</f>
        <v/>
      </c>
      <c r="R35" s="1365" t="str">
        <f>IF('Historical DATA'!CJ21="","",'Historical DATA'!CJ21)</f>
        <v/>
      </c>
      <c r="S35" s="331" t="str">
        <f>IF('Historical DATA'!CK21="","",'Historical DATA'!CK21)</f>
        <v/>
      </c>
      <c r="T35" s="331" t="str">
        <f>IF('Historical DATA'!CL21="","",'Historical DATA'!CL21)</f>
        <v/>
      </c>
      <c r="V35" s="331">
        <f>IF('Historical DATA'!CM21="","",'Historical DATA'!CM21)</f>
        <v>4092</v>
      </c>
      <c r="W35" s="332">
        <f>IF('Historical DATA'!CN21="","",'Historical DATA'!CN21)</f>
        <v>96311.069999999992</v>
      </c>
      <c r="X35" s="333">
        <f>IF('Historical DATA'!CO21="","",'Historical DATA'!CO21)</f>
        <v>45715</v>
      </c>
      <c r="Y35" s="333">
        <f>IF('Historical DATA'!CP21="","",'Historical DATA'!CP21)</f>
        <v>45743</v>
      </c>
      <c r="Z35" s="334">
        <f>IF('Historical DATA'!CQ21="","",'Historical DATA'!CQ21)</f>
        <v>28</v>
      </c>
      <c r="AA35" s="1365">
        <f>IF('Historical DATA'!CR21="","",'Historical DATA'!CR21)</f>
        <v>1.4999999999999999E-2</v>
      </c>
      <c r="AB35" s="1364">
        <f>IF('Historical DATA'!CS21="","",'Historical DATA'!CS21)</f>
        <v>110.82</v>
      </c>
      <c r="AC35" s="335">
        <f>IF('Historical DATA'!CT21="","",'Historical DATA'!CT21)</f>
        <v>453475.43999999994</v>
      </c>
    </row>
    <row r="36" spans="2:29">
      <c r="B36" s="137">
        <f>IF('Historical DATA'!B22="","",'Historical DATA'!B22)</f>
        <v>45715</v>
      </c>
      <c r="C36" s="1457"/>
      <c r="D36" s="331">
        <f>IF('Historical DATA'!BW22="","",'Historical DATA'!BW22)</f>
        <v>77732</v>
      </c>
      <c r="E36" s="332">
        <f>IF('Historical DATA'!BX22="","",'Historical DATA'!BX22)</f>
        <v>97065.82</v>
      </c>
      <c r="F36" s="333">
        <f>IF('Historical DATA'!BY22="","",'Historical DATA'!BY22)</f>
        <v>45684</v>
      </c>
      <c r="G36" s="333">
        <f>IF('Historical DATA'!BZ22="","",'Historical DATA'!BZ22)</f>
        <v>45715</v>
      </c>
      <c r="H36" s="334">
        <f>IF('Historical DATA'!CA22="","",'Historical DATA'!CA22)</f>
        <v>31</v>
      </c>
      <c r="I36" s="1365">
        <f>IF('Historical DATA'!CB22="","",'Historical DATA'!CB22)</f>
        <v>6.0000000000000001E-3</v>
      </c>
      <c r="J36" s="1364">
        <f>IF('Historical DATA'!CC22="","",'Historical DATA'!CC22)</f>
        <v>49.46</v>
      </c>
      <c r="K36" s="335">
        <f>IF('Historical DATA'!CD22="","",'Historical DATA'!CD22)</f>
        <v>3844624.72</v>
      </c>
      <c r="M36" s="331" t="str">
        <f>IF('Historical DATA'!CE22="","",'Historical DATA'!CE22)</f>
        <v/>
      </c>
      <c r="N36" s="331" t="str">
        <f>IF('Historical DATA'!CF22="","",'Historical DATA'!CF22)</f>
        <v/>
      </c>
      <c r="O36" s="331" t="str">
        <f>IF('Historical DATA'!CG22="","",'Historical DATA'!CG22)</f>
        <v/>
      </c>
      <c r="P36" s="331" t="str">
        <f>IF('Historical DATA'!CH22="","",'Historical DATA'!CH22)</f>
        <v/>
      </c>
      <c r="Q36" s="331" t="str">
        <f>IF('Historical DATA'!CI22="","",'Historical DATA'!CI22)</f>
        <v/>
      </c>
      <c r="R36" s="1365" t="str">
        <f>IF('Historical DATA'!CJ22="","",'Historical DATA'!CJ22)</f>
        <v/>
      </c>
      <c r="S36" s="331" t="str">
        <f>IF('Historical DATA'!CK22="","",'Historical DATA'!CK22)</f>
        <v/>
      </c>
      <c r="T36" s="331" t="str">
        <f>IF('Historical DATA'!CL22="","",'Historical DATA'!CL22)</f>
        <v/>
      </c>
      <c r="V36" s="331">
        <f>IF('Historical DATA'!CM22="","",'Historical DATA'!CM22)</f>
        <v>4092</v>
      </c>
      <c r="W36" s="332">
        <f>IF('Historical DATA'!CN22="","",'Historical DATA'!CN22)</f>
        <v>97045.849999999991</v>
      </c>
      <c r="X36" s="333">
        <f>IF('Historical DATA'!CO22="","",'Historical DATA'!CO22)</f>
        <v>45684</v>
      </c>
      <c r="Y36" s="333">
        <f>IF('Historical DATA'!CP22="","",'Historical DATA'!CP22)</f>
        <v>45715</v>
      </c>
      <c r="Z36" s="334">
        <f>IF('Historical DATA'!CQ22="","",'Historical DATA'!CQ22)</f>
        <v>31</v>
      </c>
      <c r="AA36" s="1365">
        <f>IF('Historical DATA'!CR22="","",'Historical DATA'!CR22)</f>
        <v>1.4999999999999999E-2</v>
      </c>
      <c r="AB36" s="1364">
        <f>IF('Historical DATA'!CS22="","",'Historical DATA'!CS22)</f>
        <v>123.63</v>
      </c>
      <c r="AC36" s="335">
        <f>IF('Historical DATA'!CT22="","",'Historical DATA'!CT22)</f>
        <v>505893.95999999996</v>
      </c>
    </row>
    <row r="37" spans="2:29">
      <c r="B37" s="137">
        <f>IF('Historical DATA'!B23="","",'Historical DATA'!B23)</f>
        <v>45684</v>
      </c>
      <c r="C37" s="1457"/>
      <c r="D37" s="331">
        <f>IF('Historical DATA'!BW23="","",'Historical DATA'!BW23)</f>
        <v>77732</v>
      </c>
      <c r="E37" s="332">
        <f>IF('Historical DATA'!BX23="","",'Historical DATA'!BX23)</f>
        <v>98537.86</v>
      </c>
      <c r="F37" s="333">
        <f>IF('Historical DATA'!BY23="","",'Historical DATA'!BY23)</f>
        <v>45653</v>
      </c>
      <c r="G37" s="333">
        <f>IF('Historical DATA'!BZ23="","",'Historical DATA'!BZ23)</f>
        <v>45684</v>
      </c>
      <c r="H37" s="334">
        <f>IF('Historical DATA'!CA23="","",'Historical DATA'!CA23)</f>
        <v>31</v>
      </c>
      <c r="I37" s="1365">
        <f>IF('Historical DATA'!CB23="","",'Historical DATA'!CB23)</f>
        <v>6.0000000000000001E-3</v>
      </c>
      <c r="J37" s="1364">
        <f>IF('Historical DATA'!CC23="","",'Historical DATA'!CC23)</f>
        <v>50.21</v>
      </c>
      <c r="K37" s="335">
        <f>IF('Historical DATA'!CD23="","",'Historical DATA'!CD23)</f>
        <v>3902923.72</v>
      </c>
      <c r="M37" s="331" t="str">
        <f>IF('Historical DATA'!CE23="","",'Historical DATA'!CE23)</f>
        <v/>
      </c>
      <c r="N37" s="331" t="str">
        <f>IF('Historical DATA'!CF23="","",'Historical DATA'!CF23)</f>
        <v/>
      </c>
      <c r="O37" s="331" t="str">
        <f>IF('Historical DATA'!CG23="","",'Historical DATA'!CG23)</f>
        <v/>
      </c>
      <c r="P37" s="331" t="str">
        <f>IF('Historical DATA'!CH23="","",'Historical DATA'!CH23)</f>
        <v/>
      </c>
      <c r="Q37" s="331" t="str">
        <f>IF('Historical DATA'!CI23="","",'Historical DATA'!CI23)</f>
        <v/>
      </c>
      <c r="R37" s="1365" t="str">
        <f>IF('Historical DATA'!CJ23="","",'Historical DATA'!CJ23)</f>
        <v/>
      </c>
      <c r="S37" s="331" t="str">
        <f>IF('Historical DATA'!CK23="","",'Historical DATA'!CK23)</f>
        <v/>
      </c>
      <c r="T37" s="331" t="str">
        <f>IF('Historical DATA'!CL23="","",'Historical DATA'!CL23)</f>
        <v/>
      </c>
      <c r="V37" s="331">
        <f>IF('Historical DATA'!CM23="","",'Historical DATA'!CM23)</f>
        <v>4092</v>
      </c>
      <c r="W37" s="332">
        <f>IF('Historical DATA'!CN23="","",'Historical DATA'!CN23)</f>
        <v>98517.58</v>
      </c>
      <c r="X37" s="333">
        <f>IF('Historical DATA'!CO23="","",'Historical DATA'!CO23)</f>
        <v>45653</v>
      </c>
      <c r="Y37" s="333">
        <f>IF('Historical DATA'!CP23="","",'Historical DATA'!CP23)</f>
        <v>45684</v>
      </c>
      <c r="Z37" s="334">
        <f>IF('Historical DATA'!CQ23="","",'Historical DATA'!CQ23)</f>
        <v>31</v>
      </c>
      <c r="AA37" s="1365">
        <f>IF('Historical DATA'!CR23="","",'Historical DATA'!CR23)</f>
        <v>1.4999999999999999E-2</v>
      </c>
      <c r="AB37" s="1364">
        <f>IF('Historical DATA'!CS23="","",'Historical DATA'!CS23)</f>
        <v>125.51</v>
      </c>
      <c r="AC37" s="335">
        <f>IF('Historical DATA'!CT23="","",'Historical DATA'!CT23)</f>
        <v>513586.92000000004</v>
      </c>
    </row>
    <row r="38" spans="2:29">
      <c r="B38" s="137">
        <f>IF('Historical DATA'!B24="","",'Historical DATA'!B24)</f>
        <v>45653</v>
      </c>
      <c r="C38" s="1457"/>
      <c r="D38" s="331">
        <f>IF('Historical DATA'!BW24="","",'Historical DATA'!BW24)</f>
        <v>77732</v>
      </c>
      <c r="E38" s="332">
        <f>IF('Historical DATA'!BX24="","",'Historical DATA'!BX24)</f>
        <v>99248.180000000008</v>
      </c>
      <c r="F38" s="333">
        <f>IF('Historical DATA'!BY24="","",'Historical DATA'!BY24)</f>
        <v>45623</v>
      </c>
      <c r="G38" s="333">
        <f>IF('Historical DATA'!BZ24="","",'Historical DATA'!BZ24)</f>
        <v>45653</v>
      </c>
      <c r="H38" s="334">
        <f>IF('Historical DATA'!CA24="","",'Historical DATA'!CA24)</f>
        <v>30</v>
      </c>
      <c r="I38" s="1365">
        <f>IF('Historical DATA'!CB24="","",'Historical DATA'!CB24)</f>
        <v>6.0000000000000001E-3</v>
      </c>
      <c r="J38" s="1364">
        <f>IF('Historical DATA'!CC24="","",'Historical DATA'!CC24)</f>
        <v>48.94</v>
      </c>
      <c r="K38" s="335">
        <f>IF('Historical DATA'!CD24="","",'Historical DATA'!CD24)</f>
        <v>3804204.0799999996</v>
      </c>
      <c r="M38" s="331" t="str">
        <f>IF('Historical DATA'!CE24="","",'Historical DATA'!CE24)</f>
        <v/>
      </c>
      <c r="N38" s="331" t="str">
        <f>IF('Historical DATA'!CF24="","",'Historical DATA'!CF24)</f>
        <v/>
      </c>
      <c r="O38" s="331" t="str">
        <f>IF('Historical DATA'!CG24="","",'Historical DATA'!CG24)</f>
        <v/>
      </c>
      <c r="P38" s="331" t="str">
        <f>IF('Historical DATA'!CH24="","",'Historical DATA'!CH24)</f>
        <v/>
      </c>
      <c r="Q38" s="331" t="str">
        <f>IF('Historical DATA'!CI24="","",'Historical DATA'!CI24)</f>
        <v/>
      </c>
      <c r="R38" s="1365" t="str">
        <f>IF('Historical DATA'!CJ24="","",'Historical DATA'!CJ24)</f>
        <v/>
      </c>
      <c r="S38" s="331" t="str">
        <f>IF('Historical DATA'!CK24="","",'Historical DATA'!CK24)</f>
        <v/>
      </c>
      <c r="T38" s="331" t="str">
        <f>IF('Historical DATA'!CL24="","",'Historical DATA'!CL24)</f>
        <v/>
      </c>
      <c r="V38" s="331">
        <f>IF('Historical DATA'!CM24="","",'Historical DATA'!CM24)</f>
        <v>4092</v>
      </c>
      <c r="W38" s="332">
        <f>IF('Historical DATA'!CN24="","",'Historical DATA'!CN24)</f>
        <v>99227.75</v>
      </c>
      <c r="X38" s="333">
        <f>IF('Historical DATA'!CO24="","",'Historical DATA'!CO24)</f>
        <v>45623</v>
      </c>
      <c r="Y38" s="333">
        <f>IF('Historical DATA'!CP24="","",'Historical DATA'!CP24)</f>
        <v>45653</v>
      </c>
      <c r="Z38" s="334">
        <f>IF('Historical DATA'!CQ24="","",'Historical DATA'!CQ24)</f>
        <v>30</v>
      </c>
      <c r="AA38" s="1365">
        <f>IF('Historical DATA'!CR24="","",'Historical DATA'!CR24)</f>
        <v>1.4999999999999999E-2</v>
      </c>
      <c r="AB38" s="1364">
        <f>IF('Historical DATA'!CS24="","",'Historical DATA'!CS24)</f>
        <v>122.34</v>
      </c>
      <c r="AC38" s="335">
        <f>IF('Historical DATA'!CT24="","",'Historical DATA'!CT24)</f>
        <v>500615.28</v>
      </c>
    </row>
    <row r="39" spans="2:29">
      <c r="B39" s="137">
        <f>IF('Historical DATA'!B25="","",'Historical DATA'!B25)</f>
        <v>45623</v>
      </c>
      <c r="C39" s="1457"/>
      <c r="D39" s="331">
        <f>IF('Historical DATA'!BW25="","",'Historical DATA'!BW25)</f>
        <v>77732</v>
      </c>
      <c r="E39" s="332">
        <f>IF('Historical DATA'!BX25="","",'Historical DATA'!BX25)</f>
        <v>100000</v>
      </c>
      <c r="F39" s="333">
        <f>IF('Historical DATA'!BY25="","",'Historical DATA'!BY25)</f>
        <v>45588</v>
      </c>
      <c r="G39" s="333">
        <f>IF('Historical DATA'!BZ25="","",'Historical DATA'!BZ25)</f>
        <v>45623</v>
      </c>
      <c r="H39" s="334">
        <f>IF('Historical DATA'!CA25="","",'Historical DATA'!CA25)</f>
        <v>35</v>
      </c>
      <c r="I39" s="1365">
        <f>IF('Historical DATA'!CB25="","",'Historical DATA'!CB25)</f>
        <v>6.0000000000000001E-3</v>
      </c>
      <c r="J39" s="1364">
        <f>IF('Historical DATA'!CC25="","",'Historical DATA'!CC25)</f>
        <v>57.53</v>
      </c>
      <c r="K39" s="335">
        <f>IF('Historical DATA'!CD25="","",'Historical DATA'!CD25)</f>
        <v>4471921.96</v>
      </c>
      <c r="M39" s="331" t="str">
        <f>IF('Historical DATA'!CE25="","",'Historical DATA'!CE25)</f>
        <v/>
      </c>
      <c r="N39" s="331" t="str">
        <f>IF('Historical DATA'!CF25="","",'Historical DATA'!CF25)</f>
        <v/>
      </c>
      <c r="O39" s="331" t="str">
        <f>IF('Historical DATA'!CG25="","",'Historical DATA'!CG25)</f>
        <v/>
      </c>
      <c r="P39" s="331" t="str">
        <f>IF('Historical DATA'!CH25="","",'Historical DATA'!CH25)</f>
        <v/>
      </c>
      <c r="Q39" s="331" t="str">
        <f>IF('Historical DATA'!CI25="","",'Historical DATA'!CI25)</f>
        <v/>
      </c>
      <c r="R39" s="1365" t="str">
        <f>IF('Historical DATA'!CJ25="","",'Historical DATA'!CJ25)</f>
        <v/>
      </c>
      <c r="S39" s="331" t="str">
        <f>IF('Historical DATA'!CK25="","",'Historical DATA'!CK25)</f>
        <v/>
      </c>
      <c r="T39" s="331" t="str">
        <f>IF('Historical DATA'!CL25="","",'Historical DATA'!CL25)</f>
        <v/>
      </c>
      <c r="V39" s="331">
        <f>IF('Historical DATA'!CM25="","",'Historical DATA'!CM25)</f>
        <v>4092</v>
      </c>
      <c r="W39" s="332">
        <f>IF('Historical DATA'!CN25="","",'Historical DATA'!CN25)</f>
        <v>100000</v>
      </c>
      <c r="X39" s="333">
        <f>IF('Historical DATA'!CO25="","",'Historical DATA'!CO25)</f>
        <v>45588</v>
      </c>
      <c r="Y39" s="333">
        <f>IF('Historical DATA'!CP25="","",'Historical DATA'!CP25)</f>
        <v>45623</v>
      </c>
      <c r="Z39" s="334">
        <f>IF('Historical DATA'!CQ25="","",'Historical DATA'!CQ25)</f>
        <v>35</v>
      </c>
      <c r="AA39" s="1365">
        <f>IF('Historical DATA'!CR25="","",'Historical DATA'!CR25)</f>
        <v>1.4999999999999999E-2</v>
      </c>
      <c r="AB39" s="1364">
        <f>IF('Historical DATA'!CS25="","",'Historical DATA'!CS25)</f>
        <v>143.84</v>
      </c>
      <c r="AC39" s="335">
        <f>IF('Historical DATA'!CT25="","",'Historical DATA'!CT25)</f>
        <v>588593.28</v>
      </c>
    </row>
    <row r="40" spans="2:29">
      <c r="B40" s="137">
        <f>IF('Historical DATA'!B26="","",'Historical DATA'!B26)</f>
        <v>45588</v>
      </c>
      <c r="C40" s="1457"/>
      <c r="D40" s="331" t="str">
        <f>IF('Historical DATA'!BW26="","",'Historical DATA'!BW26)</f>
        <v/>
      </c>
      <c r="E40" s="332" t="str">
        <f>IF('Historical DATA'!BX26="","",'Historical DATA'!BX26)</f>
        <v/>
      </c>
      <c r="F40" s="333" t="str">
        <f>IF('Historical DATA'!BY26="","",'Historical DATA'!BY26)</f>
        <v/>
      </c>
      <c r="G40" s="333" t="str">
        <f>IF('Historical DATA'!BZ26="","",'Historical DATA'!BZ26)</f>
        <v/>
      </c>
      <c r="H40" s="334" t="str">
        <f>IF('Historical DATA'!CA26="","",'Historical DATA'!CA26)</f>
        <v/>
      </c>
      <c r="I40" s="1365" t="str">
        <f>IF('Historical DATA'!CB26="","",'Historical DATA'!CB26)</f>
        <v/>
      </c>
      <c r="J40" s="1364" t="str">
        <f>IF('Historical DATA'!CC26="","",'Historical DATA'!CC26)</f>
        <v/>
      </c>
      <c r="K40" s="335" t="str">
        <f>IF('Historical DATA'!CD26="","",'Historical DATA'!CD26)</f>
        <v/>
      </c>
      <c r="M40" s="331" t="str">
        <f>IF('Historical DATA'!CE26="","",'Historical DATA'!CE26)</f>
        <v/>
      </c>
      <c r="N40" s="331" t="str">
        <f>IF('Historical DATA'!CF26="","",'Historical DATA'!CF26)</f>
        <v/>
      </c>
      <c r="O40" s="331" t="str">
        <f>IF('Historical DATA'!CG26="","",'Historical DATA'!CG26)</f>
        <v/>
      </c>
      <c r="P40" s="331" t="str">
        <f>IF('Historical DATA'!CH26="","",'Historical DATA'!CH26)</f>
        <v/>
      </c>
      <c r="Q40" s="331" t="str">
        <f>IF('Historical DATA'!CI26="","",'Historical DATA'!CI26)</f>
        <v/>
      </c>
      <c r="R40" s="1365" t="str">
        <f>IF('Historical DATA'!CJ26="","",'Historical DATA'!CJ26)</f>
        <v/>
      </c>
      <c r="S40" s="331" t="str">
        <f>IF('Historical DATA'!CK26="","",'Historical DATA'!CK26)</f>
        <v/>
      </c>
      <c r="T40" s="331" t="str">
        <f>IF('Historical DATA'!CL26="","",'Historical DATA'!CL26)</f>
        <v/>
      </c>
      <c r="V40" s="331" t="str">
        <f>IF('Historical DATA'!CM26="","",'Historical DATA'!CM26)</f>
        <v/>
      </c>
      <c r="W40" s="332" t="str">
        <f>IF('Historical DATA'!CN26="","",'Historical DATA'!CN26)</f>
        <v/>
      </c>
      <c r="X40" s="333" t="str">
        <f>IF('Historical DATA'!CO26="","",'Historical DATA'!CO26)</f>
        <v/>
      </c>
      <c r="Y40" s="333" t="str">
        <f>IF('Historical DATA'!CP26="","",'Historical DATA'!CP26)</f>
        <v/>
      </c>
      <c r="Z40" s="334" t="str">
        <f>IF('Historical DATA'!CQ26="","",'Historical DATA'!CQ26)</f>
        <v/>
      </c>
      <c r="AA40" s="1365" t="str">
        <f>IF('Historical DATA'!CR26="","",'Historical DATA'!CR26)</f>
        <v/>
      </c>
      <c r="AB40" s="1364" t="str">
        <f>IF('Historical DATA'!CS26="","",'Historical DATA'!CS26)</f>
        <v/>
      </c>
      <c r="AC40" s="335" t="str">
        <f>IF('Historical DATA'!CT26="","",'Historical DATA'!CT26)</f>
        <v/>
      </c>
    </row>
    <row r="41" spans="2:29">
      <c r="B41" s="137" t="str">
        <f>IF('Historical DATA'!B27="","",'Historical DATA'!B27)</f>
        <v/>
      </c>
      <c r="C41" s="1457"/>
      <c r="D41" s="331" t="str">
        <f>IF('Historical DATA'!BW27="","",'Historical DATA'!BW27)</f>
        <v/>
      </c>
      <c r="E41" s="332" t="str">
        <f>IF('Historical DATA'!BX27="","",'Historical DATA'!BX27)</f>
        <v/>
      </c>
      <c r="F41" s="333" t="str">
        <f>IF('Historical DATA'!BY27="","",'Historical DATA'!BY27)</f>
        <v/>
      </c>
      <c r="G41" s="333" t="str">
        <f>IF('Historical DATA'!BZ27="","",'Historical DATA'!BZ27)</f>
        <v/>
      </c>
      <c r="H41" s="334" t="str">
        <f>IF('Historical DATA'!CA27="","",'Historical DATA'!CA27)</f>
        <v/>
      </c>
      <c r="I41" s="1365" t="str">
        <f>IF('Historical DATA'!CB27="","",'Historical DATA'!CB27)</f>
        <v/>
      </c>
      <c r="J41" s="1364" t="str">
        <f>IF('Historical DATA'!CC27="","",'Historical DATA'!CC27)</f>
        <v/>
      </c>
      <c r="K41" s="335" t="str">
        <f>IF('Historical DATA'!CD27="","",'Historical DATA'!CD27)</f>
        <v/>
      </c>
      <c r="M41" s="331" t="str">
        <f>IF('Historical DATA'!CE27="","",'Historical DATA'!CE27)</f>
        <v/>
      </c>
      <c r="N41" s="331" t="str">
        <f>IF('Historical DATA'!CF27="","",'Historical DATA'!CF27)</f>
        <v/>
      </c>
      <c r="O41" s="331" t="str">
        <f>IF('Historical DATA'!CG27="","",'Historical DATA'!CG27)</f>
        <v/>
      </c>
      <c r="P41" s="331" t="str">
        <f>IF('Historical DATA'!CH27="","",'Historical DATA'!CH27)</f>
        <v/>
      </c>
      <c r="Q41" s="331" t="str">
        <f>IF('Historical DATA'!CI27="","",'Historical DATA'!CI27)</f>
        <v/>
      </c>
      <c r="R41" s="1365" t="str">
        <f>IF('Historical DATA'!CJ27="","",'Historical DATA'!CJ27)</f>
        <v/>
      </c>
      <c r="S41" s="331" t="str">
        <f>IF('Historical DATA'!CK27="","",'Historical DATA'!CK27)</f>
        <v/>
      </c>
      <c r="T41" s="331" t="str">
        <f>IF('Historical DATA'!CL27="","",'Historical DATA'!CL27)</f>
        <v/>
      </c>
      <c r="V41" s="331" t="str">
        <f>IF('Historical DATA'!CM27="","",'Historical DATA'!CM27)</f>
        <v/>
      </c>
      <c r="W41" s="332" t="str">
        <f>IF('Historical DATA'!CN27="","",'Historical DATA'!CN27)</f>
        <v/>
      </c>
      <c r="X41" s="333" t="str">
        <f>IF('Historical DATA'!CO27="","",'Historical DATA'!CO27)</f>
        <v/>
      </c>
      <c r="Y41" s="333" t="str">
        <f>IF('Historical DATA'!CP27="","",'Historical DATA'!CP27)</f>
        <v/>
      </c>
      <c r="Z41" s="334" t="str">
        <f>IF('Historical DATA'!CQ27="","",'Historical DATA'!CQ27)</f>
        <v/>
      </c>
      <c r="AA41" s="1365" t="str">
        <f>IF('Historical DATA'!CR27="","",'Historical DATA'!CR27)</f>
        <v/>
      </c>
      <c r="AB41" s="1364" t="str">
        <f>IF('Historical DATA'!CS27="","",'Historical DATA'!CS27)</f>
        <v/>
      </c>
      <c r="AC41" s="335" t="str">
        <f>IF('Historical DATA'!CT27="","",'Historical DATA'!CT27)</f>
        <v/>
      </c>
    </row>
    <row r="42" spans="2:29">
      <c r="B42" s="137" t="str">
        <f>IF('Historical DATA'!B28="","",'Historical DATA'!B28)</f>
        <v/>
      </c>
      <c r="C42" s="1457"/>
      <c r="D42" s="331" t="str">
        <f>IF('Historical DATA'!BW28="","",'Historical DATA'!BW28)</f>
        <v/>
      </c>
      <c r="E42" s="332" t="str">
        <f>IF('Historical DATA'!BX28="","",'Historical DATA'!BX28)</f>
        <v/>
      </c>
      <c r="F42" s="333" t="str">
        <f>IF('Historical DATA'!BY28="","",'Historical DATA'!BY28)</f>
        <v/>
      </c>
      <c r="G42" s="333" t="str">
        <f>IF('Historical DATA'!BZ28="","",'Historical DATA'!BZ28)</f>
        <v/>
      </c>
      <c r="H42" s="334" t="str">
        <f>IF('Historical DATA'!CA28="","",'Historical DATA'!CA28)</f>
        <v/>
      </c>
      <c r="I42" s="1365" t="str">
        <f>IF('Historical DATA'!CB28="","",'Historical DATA'!CB28)</f>
        <v/>
      </c>
      <c r="J42" s="1364" t="str">
        <f>IF('Historical DATA'!CC28="","",'Historical DATA'!CC28)</f>
        <v/>
      </c>
      <c r="K42" s="335" t="str">
        <f>IF('Historical DATA'!CD28="","",'Historical DATA'!CD28)</f>
        <v/>
      </c>
      <c r="M42" s="331" t="str">
        <f>IF('Historical DATA'!CE28="","",'Historical DATA'!CE28)</f>
        <v/>
      </c>
      <c r="N42" s="331" t="str">
        <f>IF('Historical DATA'!CF28="","",'Historical DATA'!CF28)</f>
        <v/>
      </c>
      <c r="O42" s="331" t="str">
        <f>IF('Historical DATA'!CG28="","",'Historical DATA'!CG28)</f>
        <v/>
      </c>
      <c r="P42" s="331" t="str">
        <f>IF('Historical DATA'!CH28="","",'Historical DATA'!CH28)</f>
        <v/>
      </c>
      <c r="Q42" s="331" t="str">
        <f>IF('Historical DATA'!CI28="","",'Historical DATA'!CI28)</f>
        <v/>
      </c>
      <c r="R42" s="1365" t="str">
        <f>IF('Historical DATA'!CJ28="","",'Historical DATA'!CJ28)</f>
        <v/>
      </c>
      <c r="S42" s="331" t="str">
        <f>IF('Historical DATA'!CK28="","",'Historical DATA'!CK28)</f>
        <v/>
      </c>
      <c r="T42" s="331" t="str">
        <f>IF('Historical DATA'!CL28="","",'Historical DATA'!CL28)</f>
        <v/>
      </c>
      <c r="V42" s="331" t="str">
        <f>IF('Historical DATA'!CM28="","",'Historical DATA'!CM28)</f>
        <v/>
      </c>
      <c r="W42" s="332" t="str">
        <f>IF('Historical DATA'!CN28="","",'Historical DATA'!CN28)</f>
        <v/>
      </c>
      <c r="X42" s="333" t="str">
        <f>IF('Historical DATA'!CO28="","",'Historical DATA'!CO28)</f>
        <v/>
      </c>
      <c r="Y42" s="333" t="str">
        <f>IF('Historical DATA'!CP28="","",'Historical DATA'!CP28)</f>
        <v/>
      </c>
      <c r="Z42" s="334" t="str">
        <f>IF('Historical DATA'!CQ28="","",'Historical DATA'!CQ28)</f>
        <v/>
      </c>
      <c r="AA42" s="1365" t="str">
        <f>IF('Historical DATA'!CR28="","",'Historical DATA'!CR28)</f>
        <v/>
      </c>
      <c r="AB42" s="1364" t="str">
        <f>IF('Historical DATA'!CS28="","",'Historical DATA'!CS28)</f>
        <v/>
      </c>
      <c r="AC42" s="335" t="str">
        <f>IF('Historical DATA'!CT28="","",'Historical DATA'!CT28)</f>
        <v/>
      </c>
    </row>
    <row r="43" spans="2:29">
      <c r="B43" s="137" t="str">
        <f>IF('Historical DATA'!B29="","",'Historical DATA'!B29)</f>
        <v/>
      </c>
      <c r="C43" s="1457"/>
      <c r="D43" s="331" t="str">
        <f>IF('Historical DATA'!BW29="","",'Historical DATA'!BW29)</f>
        <v/>
      </c>
      <c r="E43" s="332" t="str">
        <f>IF('Historical DATA'!BX29="","",'Historical DATA'!BX29)</f>
        <v/>
      </c>
      <c r="F43" s="333" t="str">
        <f>IF('Historical DATA'!BY29="","",'Historical DATA'!BY29)</f>
        <v/>
      </c>
      <c r="G43" s="333" t="str">
        <f>IF('Historical DATA'!BZ29="","",'Historical DATA'!BZ29)</f>
        <v/>
      </c>
      <c r="H43" s="334" t="str">
        <f>IF('Historical DATA'!CA29="","",'Historical DATA'!CA29)</f>
        <v/>
      </c>
      <c r="I43" s="1365" t="str">
        <f>IF('Historical DATA'!CB29="","",'Historical DATA'!CB29)</f>
        <v/>
      </c>
      <c r="J43" s="1364" t="str">
        <f>IF('Historical DATA'!CC29="","",'Historical DATA'!CC29)</f>
        <v/>
      </c>
      <c r="K43" s="335" t="str">
        <f>IF('Historical DATA'!CD29="","",'Historical DATA'!CD29)</f>
        <v/>
      </c>
      <c r="M43" s="331" t="str">
        <f>IF('Historical DATA'!CE29="","",'Historical DATA'!CE29)</f>
        <v/>
      </c>
      <c r="N43" s="331" t="str">
        <f>IF('Historical DATA'!CF29="","",'Historical DATA'!CF29)</f>
        <v/>
      </c>
      <c r="O43" s="331" t="str">
        <f>IF('Historical DATA'!CG29="","",'Historical DATA'!CG29)</f>
        <v/>
      </c>
      <c r="P43" s="331" t="str">
        <f>IF('Historical DATA'!CH29="","",'Historical DATA'!CH29)</f>
        <v/>
      </c>
      <c r="Q43" s="331" t="str">
        <f>IF('Historical DATA'!CI29="","",'Historical DATA'!CI29)</f>
        <v/>
      </c>
      <c r="R43" s="1365" t="str">
        <f>IF('Historical DATA'!CJ29="","",'Historical DATA'!CJ29)</f>
        <v/>
      </c>
      <c r="S43" s="331" t="str">
        <f>IF('Historical DATA'!CK29="","",'Historical DATA'!CK29)</f>
        <v/>
      </c>
      <c r="T43" s="331" t="str">
        <f>IF('Historical DATA'!CL29="","",'Historical DATA'!CL29)</f>
        <v/>
      </c>
      <c r="V43" s="331" t="str">
        <f>IF('Historical DATA'!CM29="","",'Historical DATA'!CM29)</f>
        <v/>
      </c>
      <c r="W43" s="332" t="str">
        <f>IF('Historical DATA'!CN29="","",'Historical DATA'!CN29)</f>
        <v/>
      </c>
      <c r="X43" s="333" t="str">
        <f>IF('Historical DATA'!CO29="","",'Historical DATA'!CO29)</f>
        <v/>
      </c>
      <c r="Y43" s="333" t="str">
        <f>IF('Historical DATA'!CP29="","",'Historical DATA'!CP29)</f>
        <v/>
      </c>
      <c r="Z43" s="334" t="str">
        <f>IF('Historical DATA'!CQ29="","",'Historical DATA'!CQ29)</f>
        <v/>
      </c>
      <c r="AA43" s="1365" t="str">
        <f>IF('Historical DATA'!CR29="","",'Historical DATA'!CR29)</f>
        <v/>
      </c>
      <c r="AB43" s="1364" t="str">
        <f>IF('Historical DATA'!CS29="","",'Historical DATA'!CS29)</f>
        <v/>
      </c>
      <c r="AC43" s="335" t="str">
        <f>IF('Historical DATA'!CT29="","",'Historical DATA'!CT29)</f>
        <v/>
      </c>
    </row>
    <row r="44" spans="2:29">
      <c r="B44" s="137" t="str">
        <f>IF('Historical DATA'!B30="","",'Historical DATA'!B30)</f>
        <v/>
      </c>
      <c r="C44" s="1457"/>
      <c r="D44" s="331" t="str">
        <f>IF('Historical DATA'!BW30="","",'Historical DATA'!BW30)</f>
        <v/>
      </c>
      <c r="E44" s="332" t="str">
        <f>IF('Historical DATA'!BX30="","",'Historical DATA'!BX30)</f>
        <v/>
      </c>
      <c r="F44" s="333" t="str">
        <f>IF('Historical DATA'!BY30="","",'Historical DATA'!BY30)</f>
        <v/>
      </c>
      <c r="G44" s="333" t="str">
        <f>IF('Historical DATA'!BZ30="","",'Historical DATA'!BZ30)</f>
        <v/>
      </c>
      <c r="H44" s="334" t="str">
        <f>IF('Historical DATA'!CA30="","",'Historical DATA'!CA30)</f>
        <v/>
      </c>
      <c r="I44" s="1365" t="str">
        <f>IF('Historical DATA'!CB30="","",'Historical DATA'!CB30)</f>
        <v/>
      </c>
      <c r="J44" s="1364" t="str">
        <f>IF('Historical DATA'!CC30="","",'Historical DATA'!CC30)</f>
        <v/>
      </c>
      <c r="K44" s="335" t="str">
        <f>IF('Historical DATA'!CD30="","",'Historical DATA'!CD30)</f>
        <v/>
      </c>
      <c r="M44" s="331" t="str">
        <f>IF('Historical DATA'!CE30="","",'Historical DATA'!CE30)</f>
        <v/>
      </c>
      <c r="N44" s="331" t="str">
        <f>IF('Historical DATA'!CF30="","",'Historical DATA'!CF30)</f>
        <v/>
      </c>
      <c r="O44" s="331" t="str">
        <f>IF('Historical DATA'!CG30="","",'Historical DATA'!CG30)</f>
        <v/>
      </c>
      <c r="P44" s="331" t="str">
        <f>IF('Historical DATA'!CH30="","",'Historical DATA'!CH30)</f>
        <v/>
      </c>
      <c r="Q44" s="331" t="str">
        <f>IF('Historical DATA'!CI30="","",'Historical DATA'!CI30)</f>
        <v/>
      </c>
      <c r="R44" s="1365" t="str">
        <f>IF('Historical DATA'!CJ30="","",'Historical DATA'!CJ30)</f>
        <v/>
      </c>
      <c r="S44" s="331" t="str">
        <f>IF('Historical DATA'!CK30="","",'Historical DATA'!CK30)</f>
        <v/>
      </c>
      <c r="T44" s="331" t="str">
        <f>IF('Historical DATA'!CL30="","",'Historical DATA'!CL30)</f>
        <v/>
      </c>
      <c r="V44" s="331" t="str">
        <f>IF('Historical DATA'!CM30="","",'Historical DATA'!CM30)</f>
        <v/>
      </c>
      <c r="W44" s="332" t="str">
        <f>IF('Historical DATA'!CN30="","",'Historical DATA'!CN30)</f>
        <v/>
      </c>
      <c r="X44" s="333" t="str">
        <f>IF('Historical DATA'!CO30="","",'Historical DATA'!CO30)</f>
        <v/>
      </c>
      <c r="Y44" s="333" t="str">
        <f>IF('Historical DATA'!CP30="","",'Historical DATA'!CP30)</f>
        <v/>
      </c>
      <c r="Z44" s="334" t="str">
        <f>IF('Historical DATA'!CQ30="","",'Historical DATA'!CQ30)</f>
        <v/>
      </c>
      <c r="AA44" s="1365" t="str">
        <f>IF('Historical DATA'!CR30="","",'Historical DATA'!CR30)</f>
        <v/>
      </c>
      <c r="AB44" s="1364" t="str">
        <f>IF('Historical DATA'!CS30="","",'Historical DATA'!CS30)</f>
        <v/>
      </c>
      <c r="AC44" s="335" t="str">
        <f>IF('Historical DATA'!CT30="","",'Historical DATA'!CT30)</f>
        <v/>
      </c>
    </row>
    <row r="45" spans="2:29">
      <c r="B45" s="137" t="str">
        <f>IF('Historical DATA'!B31="","",'Historical DATA'!B31)</f>
        <v/>
      </c>
      <c r="C45" s="1457"/>
      <c r="D45" s="331" t="str">
        <f>IF('Historical DATA'!BW31="","",'Historical DATA'!BW31)</f>
        <v/>
      </c>
      <c r="E45" s="332" t="str">
        <f>IF('Historical DATA'!BX31="","",'Historical DATA'!BX31)</f>
        <v/>
      </c>
      <c r="F45" s="333" t="str">
        <f>IF('Historical DATA'!BY31="","",'Historical DATA'!BY31)</f>
        <v/>
      </c>
      <c r="G45" s="333" t="str">
        <f>IF('Historical DATA'!BZ31="","",'Historical DATA'!BZ31)</f>
        <v/>
      </c>
      <c r="H45" s="334" t="str">
        <f>IF('Historical DATA'!CA31="","",'Historical DATA'!CA31)</f>
        <v/>
      </c>
      <c r="I45" s="1365" t="str">
        <f>IF('Historical DATA'!CB31="","",'Historical DATA'!CB31)</f>
        <v/>
      </c>
      <c r="J45" s="1364" t="str">
        <f>IF('Historical DATA'!CC31="","",'Historical DATA'!CC31)</f>
        <v/>
      </c>
      <c r="K45" s="335" t="str">
        <f>IF('Historical DATA'!CD31="","",'Historical DATA'!CD31)</f>
        <v/>
      </c>
      <c r="M45" s="331" t="str">
        <f>IF('Historical DATA'!CE31="","",'Historical DATA'!CE31)</f>
        <v/>
      </c>
      <c r="N45" s="331" t="str">
        <f>IF('Historical DATA'!CF31="","",'Historical DATA'!CF31)</f>
        <v/>
      </c>
      <c r="O45" s="331" t="str">
        <f>IF('Historical DATA'!CG31="","",'Historical DATA'!CG31)</f>
        <v/>
      </c>
      <c r="P45" s="331" t="str">
        <f>IF('Historical DATA'!CH31="","",'Historical DATA'!CH31)</f>
        <v/>
      </c>
      <c r="Q45" s="331" t="str">
        <f>IF('Historical DATA'!CI31="","",'Historical DATA'!CI31)</f>
        <v/>
      </c>
      <c r="R45" s="1365" t="str">
        <f>IF('Historical DATA'!CJ31="","",'Historical DATA'!CJ31)</f>
        <v/>
      </c>
      <c r="S45" s="331" t="str">
        <f>IF('Historical DATA'!CK31="","",'Historical DATA'!CK31)</f>
        <v/>
      </c>
      <c r="T45" s="331" t="str">
        <f>IF('Historical DATA'!CL31="","",'Historical DATA'!CL31)</f>
        <v/>
      </c>
      <c r="V45" s="331" t="str">
        <f>IF('Historical DATA'!CM31="","",'Historical DATA'!CM31)</f>
        <v/>
      </c>
      <c r="W45" s="332" t="str">
        <f>IF('Historical DATA'!CN31="","",'Historical DATA'!CN31)</f>
        <v/>
      </c>
      <c r="X45" s="333" t="str">
        <f>IF('Historical DATA'!CO31="","",'Historical DATA'!CO31)</f>
        <v/>
      </c>
      <c r="Y45" s="333" t="str">
        <f>IF('Historical DATA'!CP31="","",'Historical DATA'!CP31)</f>
        <v/>
      </c>
      <c r="Z45" s="334" t="str">
        <f>IF('Historical DATA'!CQ31="","",'Historical DATA'!CQ31)</f>
        <v/>
      </c>
      <c r="AA45" s="1365" t="str">
        <f>IF('Historical DATA'!CR31="","",'Historical DATA'!CR31)</f>
        <v/>
      </c>
      <c r="AB45" s="1364" t="str">
        <f>IF('Historical DATA'!CS31="","",'Historical DATA'!CS31)</f>
        <v/>
      </c>
      <c r="AC45" s="335" t="str">
        <f>IF('Historical DATA'!CT31="","",'Historical DATA'!CT31)</f>
        <v/>
      </c>
    </row>
    <row r="46" spans="2:29">
      <c r="B46" s="137" t="str">
        <f>IF('Historical DATA'!B32="","",'Historical DATA'!B32)</f>
        <v/>
      </c>
      <c r="C46" s="1457"/>
      <c r="D46" s="331" t="str">
        <f>IF('Historical DATA'!BW32="","",'Historical DATA'!BW32)</f>
        <v/>
      </c>
      <c r="E46" s="332" t="str">
        <f>IF('Historical DATA'!BX32="","",'Historical DATA'!BX32)</f>
        <v/>
      </c>
      <c r="F46" s="333" t="str">
        <f>IF('Historical DATA'!BY32="","",'Historical DATA'!BY32)</f>
        <v/>
      </c>
      <c r="G46" s="333" t="str">
        <f>IF('Historical DATA'!BZ32="","",'Historical DATA'!BZ32)</f>
        <v/>
      </c>
      <c r="H46" s="334" t="str">
        <f>IF('Historical DATA'!CA32="","",'Historical DATA'!CA32)</f>
        <v/>
      </c>
      <c r="I46" s="1365" t="str">
        <f>IF('Historical DATA'!CB32="","",'Historical DATA'!CB32)</f>
        <v/>
      </c>
      <c r="J46" s="1364" t="str">
        <f>IF('Historical DATA'!CC32="","",'Historical DATA'!CC32)</f>
        <v/>
      </c>
      <c r="K46" s="335" t="str">
        <f>IF('Historical DATA'!CD32="","",'Historical DATA'!CD32)</f>
        <v/>
      </c>
      <c r="M46" s="331" t="str">
        <f>IF('Historical DATA'!CE32="","",'Historical DATA'!CE32)</f>
        <v/>
      </c>
      <c r="N46" s="331" t="str">
        <f>IF('Historical DATA'!CF32="","",'Historical DATA'!CF32)</f>
        <v/>
      </c>
      <c r="O46" s="331" t="str">
        <f>IF('Historical DATA'!CG32="","",'Historical DATA'!CG32)</f>
        <v/>
      </c>
      <c r="P46" s="331" t="str">
        <f>IF('Historical DATA'!CH32="","",'Historical DATA'!CH32)</f>
        <v/>
      </c>
      <c r="Q46" s="331" t="str">
        <f>IF('Historical DATA'!CI32="","",'Historical DATA'!CI32)</f>
        <v/>
      </c>
      <c r="R46" s="1365" t="str">
        <f>IF('Historical DATA'!CJ32="","",'Historical DATA'!CJ32)</f>
        <v/>
      </c>
      <c r="S46" s="331" t="str">
        <f>IF('Historical DATA'!CK32="","",'Historical DATA'!CK32)</f>
        <v/>
      </c>
      <c r="T46" s="331" t="str">
        <f>IF('Historical DATA'!CL32="","",'Historical DATA'!CL32)</f>
        <v/>
      </c>
      <c r="V46" s="331" t="str">
        <f>IF('Historical DATA'!CM32="","",'Historical DATA'!CM32)</f>
        <v/>
      </c>
      <c r="W46" s="332" t="str">
        <f>IF('Historical DATA'!CN32="","",'Historical DATA'!CN32)</f>
        <v/>
      </c>
      <c r="X46" s="333" t="str">
        <f>IF('Historical DATA'!CO32="","",'Historical DATA'!CO32)</f>
        <v/>
      </c>
      <c r="Y46" s="333" t="str">
        <f>IF('Historical DATA'!CP32="","",'Historical DATA'!CP32)</f>
        <v/>
      </c>
      <c r="Z46" s="334" t="str">
        <f>IF('Historical DATA'!CQ32="","",'Historical DATA'!CQ32)</f>
        <v/>
      </c>
      <c r="AA46" s="1365" t="str">
        <f>IF('Historical DATA'!CR32="","",'Historical DATA'!CR32)</f>
        <v/>
      </c>
      <c r="AB46" s="1364" t="str">
        <f>IF('Historical DATA'!CS32="","",'Historical DATA'!CS32)</f>
        <v/>
      </c>
      <c r="AC46" s="335" t="str">
        <f>IF('Historical DATA'!CT32="","",'Historical DATA'!CT32)</f>
        <v/>
      </c>
    </row>
    <row r="47" spans="2:29">
      <c r="B47" s="137" t="str">
        <f>IF('Historical DATA'!B33="","",'Historical DATA'!B33)</f>
        <v/>
      </c>
      <c r="C47" s="1457"/>
      <c r="D47" s="331" t="str">
        <f>IF('Historical DATA'!BW33="","",'Historical DATA'!BW33)</f>
        <v/>
      </c>
      <c r="E47" s="332" t="str">
        <f>IF('Historical DATA'!BX33="","",'Historical DATA'!BX33)</f>
        <v/>
      </c>
      <c r="F47" s="333" t="str">
        <f>IF('Historical DATA'!BY33="","",'Historical DATA'!BY33)</f>
        <v/>
      </c>
      <c r="G47" s="333" t="str">
        <f>IF('Historical DATA'!BZ33="","",'Historical DATA'!BZ33)</f>
        <v/>
      </c>
      <c r="H47" s="334" t="str">
        <f>IF('Historical DATA'!CA33="","",'Historical DATA'!CA33)</f>
        <v/>
      </c>
      <c r="I47" s="1365" t="str">
        <f>IF('Historical DATA'!CB33="","",'Historical DATA'!CB33)</f>
        <v/>
      </c>
      <c r="J47" s="1364" t="str">
        <f>IF('Historical DATA'!CC33="","",'Historical DATA'!CC33)</f>
        <v/>
      </c>
      <c r="K47" s="335" t="str">
        <f>IF('Historical DATA'!CD33="","",'Historical DATA'!CD33)</f>
        <v/>
      </c>
      <c r="M47" s="331" t="str">
        <f>IF('Historical DATA'!CE33="","",'Historical DATA'!CE33)</f>
        <v/>
      </c>
      <c r="N47" s="331" t="str">
        <f>IF('Historical DATA'!CF33="","",'Historical DATA'!CF33)</f>
        <v/>
      </c>
      <c r="O47" s="331" t="str">
        <f>IF('Historical DATA'!CG33="","",'Historical DATA'!CG33)</f>
        <v/>
      </c>
      <c r="P47" s="331" t="str">
        <f>IF('Historical DATA'!CH33="","",'Historical DATA'!CH33)</f>
        <v/>
      </c>
      <c r="Q47" s="331" t="str">
        <f>IF('Historical DATA'!CI33="","",'Historical DATA'!CI33)</f>
        <v/>
      </c>
      <c r="R47" s="1365" t="str">
        <f>IF('Historical DATA'!CJ33="","",'Historical DATA'!CJ33)</f>
        <v/>
      </c>
      <c r="S47" s="331" t="str">
        <f>IF('Historical DATA'!CK33="","",'Historical DATA'!CK33)</f>
        <v/>
      </c>
      <c r="T47" s="331" t="str">
        <f>IF('Historical DATA'!CL33="","",'Historical DATA'!CL33)</f>
        <v/>
      </c>
      <c r="V47" s="331" t="str">
        <f>IF('Historical DATA'!CM33="","",'Historical DATA'!CM33)</f>
        <v/>
      </c>
      <c r="W47" s="332" t="str">
        <f>IF('Historical DATA'!CN33="","",'Historical DATA'!CN33)</f>
        <v/>
      </c>
      <c r="X47" s="333" t="str">
        <f>IF('Historical DATA'!CO33="","",'Historical DATA'!CO33)</f>
        <v/>
      </c>
      <c r="Y47" s="333" t="str">
        <f>IF('Historical DATA'!CP33="","",'Historical DATA'!CP33)</f>
        <v/>
      </c>
      <c r="Z47" s="334" t="str">
        <f>IF('Historical DATA'!CQ33="","",'Historical DATA'!CQ33)</f>
        <v/>
      </c>
      <c r="AA47" s="1365" t="str">
        <f>IF('Historical DATA'!CR33="","",'Historical DATA'!CR33)</f>
        <v/>
      </c>
      <c r="AB47" s="1364" t="str">
        <f>IF('Historical DATA'!CS33="","",'Historical DATA'!CS33)</f>
        <v/>
      </c>
      <c r="AC47" s="335" t="str">
        <f>IF('Historical DATA'!CT33="","",'Historical DATA'!CT33)</f>
        <v/>
      </c>
    </row>
    <row r="48" spans="2:29">
      <c r="B48" s="137" t="str">
        <f>IF('Historical DATA'!B34="","",'Historical DATA'!B34)</f>
        <v/>
      </c>
      <c r="C48" s="1457"/>
      <c r="D48" s="331" t="str">
        <f>IF('Historical DATA'!BW34="","",'Historical DATA'!BW34)</f>
        <v/>
      </c>
      <c r="E48" s="332" t="str">
        <f>IF('Historical DATA'!BX34="","",'Historical DATA'!BX34)</f>
        <v/>
      </c>
      <c r="F48" s="333" t="str">
        <f>IF('Historical DATA'!BY34="","",'Historical DATA'!BY34)</f>
        <v/>
      </c>
      <c r="G48" s="333" t="str">
        <f>IF('Historical DATA'!BZ34="","",'Historical DATA'!BZ34)</f>
        <v/>
      </c>
      <c r="H48" s="334" t="str">
        <f>IF('Historical DATA'!CA34="","",'Historical DATA'!CA34)</f>
        <v/>
      </c>
      <c r="I48" s="1365" t="str">
        <f>IF('Historical DATA'!CB34="","",'Historical DATA'!CB34)</f>
        <v/>
      </c>
      <c r="J48" s="1364" t="str">
        <f>IF('Historical DATA'!CC34="","",'Historical DATA'!CC34)</f>
        <v/>
      </c>
      <c r="K48" s="335" t="str">
        <f>IF('Historical DATA'!CD34="","",'Historical DATA'!CD34)</f>
        <v/>
      </c>
      <c r="M48" s="331" t="str">
        <f>IF('Historical DATA'!CE34="","",'Historical DATA'!CE34)</f>
        <v/>
      </c>
      <c r="N48" s="331" t="str">
        <f>IF('Historical DATA'!CF34="","",'Historical DATA'!CF34)</f>
        <v/>
      </c>
      <c r="O48" s="331" t="str">
        <f>IF('Historical DATA'!CG34="","",'Historical DATA'!CG34)</f>
        <v/>
      </c>
      <c r="P48" s="331" t="str">
        <f>IF('Historical DATA'!CH34="","",'Historical DATA'!CH34)</f>
        <v/>
      </c>
      <c r="Q48" s="331" t="str">
        <f>IF('Historical DATA'!CI34="","",'Historical DATA'!CI34)</f>
        <v/>
      </c>
      <c r="R48" s="1365" t="str">
        <f>IF('Historical DATA'!CJ34="","",'Historical DATA'!CJ34)</f>
        <v/>
      </c>
      <c r="S48" s="331" t="str">
        <f>IF('Historical DATA'!CK34="","",'Historical DATA'!CK34)</f>
        <v/>
      </c>
      <c r="T48" s="331" t="str">
        <f>IF('Historical DATA'!CL34="","",'Historical DATA'!CL34)</f>
        <v/>
      </c>
      <c r="V48" s="331" t="str">
        <f>IF('Historical DATA'!CM34="","",'Historical DATA'!CM34)</f>
        <v/>
      </c>
      <c r="W48" s="332" t="str">
        <f>IF('Historical DATA'!CN34="","",'Historical DATA'!CN34)</f>
        <v/>
      </c>
      <c r="X48" s="333" t="str">
        <f>IF('Historical DATA'!CO34="","",'Historical DATA'!CO34)</f>
        <v/>
      </c>
      <c r="Y48" s="333" t="str">
        <f>IF('Historical DATA'!CP34="","",'Historical DATA'!CP34)</f>
        <v/>
      </c>
      <c r="Z48" s="334" t="str">
        <f>IF('Historical DATA'!CQ34="","",'Historical DATA'!CQ34)</f>
        <v/>
      </c>
      <c r="AA48" s="1365" t="str">
        <f>IF('Historical DATA'!CR34="","",'Historical DATA'!CR34)</f>
        <v/>
      </c>
      <c r="AB48" s="1364" t="str">
        <f>IF('Historical DATA'!CS34="","",'Historical DATA'!CS34)</f>
        <v/>
      </c>
      <c r="AC48" s="335" t="str">
        <f>IF('Historical DATA'!CT34="","",'Historical DATA'!CT34)</f>
        <v/>
      </c>
    </row>
    <row r="49" spans="2:29">
      <c r="B49" s="137" t="str">
        <f>IF('Historical DATA'!B35="","",'Historical DATA'!B35)</f>
        <v/>
      </c>
      <c r="C49" s="1457"/>
      <c r="D49" s="331" t="str">
        <f>IF('Historical DATA'!BW35="","",'Historical DATA'!BW35)</f>
        <v/>
      </c>
      <c r="E49" s="332" t="str">
        <f>IF('Historical DATA'!BX35="","",'Historical DATA'!BX35)</f>
        <v/>
      </c>
      <c r="F49" s="333" t="str">
        <f>IF('Historical DATA'!BY35="","",'Historical DATA'!BY35)</f>
        <v/>
      </c>
      <c r="G49" s="333" t="str">
        <f>IF('Historical DATA'!BZ35="","",'Historical DATA'!BZ35)</f>
        <v/>
      </c>
      <c r="H49" s="334" t="str">
        <f>IF('Historical DATA'!CA35="","",'Historical DATA'!CA35)</f>
        <v/>
      </c>
      <c r="I49" s="1365" t="str">
        <f>IF('Historical DATA'!CB35="","",'Historical DATA'!CB35)</f>
        <v/>
      </c>
      <c r="J49" s="1364" t="str">
        <f>IF('Historical DATA'!CC35="","",'Historical DATA'!CC35)</f>
        <v/>
      </c>
      <c r="K49" s="335" t="str">
        <f>IF('Historical DATA'!CD35="","",'Historical DATA'!CD35)</f>
        <v/>
      </c>
      <c r="M49" s="331" t="str">
        <f>IF('Historical DATA'!CE35="","",'Historical DATA'!CE35)</f>
        <v/>
      </c>
      <c r="N49" s="331" t="str">
        <f>IF('Historical DATA'!CF35="","",'Historical DATA'!CF35)</f>
        <v/>
      </c>
      <c r="O49" s="331" t="str">
        <f>IF('Historical DATA'!CG35="","",'Historical DATA'!CG35)</f>
        <v/>
      </c>
      <c r="P49" s="331" t="str">
        <f>IF('Historical DATA'!CH35="","",'Historical DATA'!CH35)</f>
        <v/>
      </c>
      <c r="Q49" s="331" t="str">
        <f>IF('Historical DATA'!CI35="","",'Historical DATA'!CI35)</f>
        <v/>
      </c>
      <c r="R49" s="1365" t="str">
        <f>IF('Historical DATA'!CJ35="","",'Historical DATA'!CJ35)</f>
        <v/>
      </c>
      <c r="S49" s="331" t="str">
        <f>IF('Historical DATA'!CK35="","",'Historical DATA'!CK35)</f>
        <v/>
      </c>
      <c r="T49" s="331" t="str">
        <f>IF('Historical DATA'!CL35="","",'Historical DATA'!CL35)</f>
        <v/>
      </c>
      <c r="V49" s="331" t="str">
        <f>IF('Historical DATA'!CM35="","",'Historical DATA'!CM35)</f>
        <v/>
      </c>
      <c r="W49" s="332" t="str">
        <f>IF('Historical DATA'!CN35="","",'Historical DATA'!CN35)</f>
        <v/>
      </c>
      <c r="X49" s="333" t="str">
        <f>IF('Historical DATA'!CO35="","",'Historical DATA'!CO35)</f>
        <v/>
      </c>
      <c r="Y49" s="333" t="str">
        <f>IF('Historical DATA'!CP35="","",'Historical DATA'!CP35)</f>
        <v/>
      </c>
      <c r="Z49" s="334" t="str">
        <f>IF('Historical DATA'!CQ35="","",'Historical DATA'!CQ35)</f>
        <v/>
      </c>
      <c r="AA49" s="1365" t="str">
        <f>IF('Historical DATA'!CR35="","",'Historical DATA'!CR35)</f>
        <v/>
      </c>
      <c r="AB49" s="1364" t="str">
        <f>IF('Historical DATA'!CS35="","",'Historical DATA'!CS35)</f>
        <v/>
      </c>
      <c r="AC49" s="335" t="str">
        <f>IF('Historical DATA'!CT35="","",'Historical DATA'!CT35)</f>
        <v/>
      </c>
    </row>
    <row r="50" spans="2:29">
      <c r="B50" s="137" t="str">
        <f>IF('Historical DATA'!B36="","",'Historical DATA'!B36)</f>
        <v/>
      </c>
      <c r="C50" s="1457"/>
      <c r="D50" s="331" t="str">
        <f>IF('Historical DATA'!BW36="","",'Historical DATA'!BW36)</f>
        <v/>
      </c>
      <c r="E50" s="332" t="str">
        <f>IF('Historical DATA'!BX36="","",'Historical DATA'!BX36)</f>
        <v/>
      </c>
      <c r="F50" s="333" t="str">
        <f>IF('Historical DATA'!BY36="","",'Historical DATA'!BY36)</f>
        <v/>
      </c>
      <c r="G50" s="333" t="str">
        <f>IF('Historical DATA'!BZ36="","",'Historical DATA'!BZ36)</f>
        <v/>
      </c>
      <c r="H50" s="334" t="str">
        <f>IF('Historical DATA'!CA36="","",'Historical DATA'!CA36)</f>
        <v/>
      </c>
      <c r="I50" s="1365" t="str">
        <f>IF('Historical DATA'!CB36="","",'Historical DATA'!CB36)</f>
        <v/>
      </c>
      <c r="J50" s="1364" t="str">
        <f>IF('Historical DATA'!CC36="","",'Historical DATA'!CC36)</f>
        <v/>
      </c>
      <c r="K50" s="335" t="str">
        <f>IF('Historical DATA'!CD36="","",'Historical DATA'!CD36)</f>
        <v/>
      </c>
      <c r="M50" s="331" t="str">
        <f>IF('Historical DATA'!CE36="","",'Historical DATA'!CE36)</f>
        <v/>
      </c>
      <c r="N50" s="331" t="str">
        <f>IF('Historical DATA'!CF36="","",'Historical DATA'!CF36)</f>
        <v/>
      </c>
      <c r="O50" s="331" t="str">
        <f>IF('Historical DATA'!CG36="","",'Historical DATA'!CG36)</f>
        <v/>
      </c>
      <c r="P50" s="331" t="str">
        <f>IF('Historical DATA'!CH36="","",'Historical DATA'!CH36)</f>
        <v/>
      </c>
      <c r="Q50" s="331" t="str">
        <f>IF('Historical DATA'!CI36="","",'Historical DATA'!CI36)</f>
        <v/>
      </c>
      <c r="R50" s="1365" t="str">
        <f>IF('Historical DATA'!CJ36="","",'Historical DATA'!CJ36)</f>
        <v/>
      </c>
      <c r="S50" s="331" t="str">
        <f>IF('Historical DATA'!CK36="","",'Historical DATA'!CK36)</f>
        <v/>
      </c>
      <c r="T50" s="331" t="str">
        <f>IF('Historical DATA'!CL36="","",'Historical DATA'!CL36)</f>
        <v/>
      </c>
      <c r="V50" s="331" t="str">
        <f>IF('Historical DATA'!CM36="","",'Historical DATA'!CM36)</f>
        <v/>
      </c>
      <c r="W50" s="332" t="str">
        <f>IF('Historical DATA'!CN36="","",'Historical DATA'!CN36)</f>
        <v/>
      </c>
      <c r="X50" s="333" t="str">
        <f>IF('Historical DATA'!CO36="","",'Historical DATA'!CO36)</f>
        <v/>
      </c>
      <c r="Y50" s="333" t="str">
        <f>IF('Historical DATA'!CP36="","",'Historical DATA'!CP36)</f>
        <v/>
      </c>
      <c r="Z50" s="334" t="str">
        <f>IF('Historical DATA'!CQ36="","",'Historical DATA'!CQ36)</f>
        <v/>
      </c>
      <c r="AA50" s="1365" t="str">
        <f>IF('Historical DATA'!CR36="","",'Historical DATA'!CR36)</f>
        <v/>
      </c>
      <c r="AB50" s="1364" t="str">
        <f>IF('Historical DATA'!CS36="","",'Historical DATA'!CS36)</f>
        <v/>
      </c>
      <c r="AC50" s="335" t="str">
        <f>IF('Historical DATA'!CT36="","",'Historical DATA'!CT36)</f>
        <v/>
      </c>
    </row>
    <row r="51" spans="2:29">
      <c r="B51" s="137" t="str">
        <f>IF('Historical DATA'!B37="","",'Historical DATA'!B37)</f>
        <v/>
      </c>
      <c r="C51" s="1457"/>
      <c r="D51" s="331" t="str">
        <f>IF('Historical DATA'!BW37="","",'Historical DATA'!BW37)</f>
        <v/>
      </c>
      <c r="E51" s="332" t="str">
        <f>IF('Historical DATA'!BX37="","",'Historical DATA'!BX37)</f>
        <v/>
      </c>
      <c r="F51" s="333" t="str">
        <f>IF('Historical DATA'!BY37="","",'Historical DATA'!BY37)</f>
        <v/>
      </c>
      <c r="G51" s="333" t="str">
        <f>IF('Historical DATA'!BZ37="","",'Historical DATA'!BZ37)</f>
        <v/>
      </c>
      <c r="H51" s="334" t="str">
        <f>IF('Historical DATA'!CA37="","",'Historical DATA'!CA37)</f>
        <v/>
      </c>
      <c r="I51" s="1365" t="str">
        <f>IF('Historical DATA'!CB37="","",'Historical DATA'!CB37)</f>
        <v/>
      </c>
      <c r="J51" s="1364" t="str">
        <f>IF('Historical DATA'!CC37="","",'Historical DATA'!CC37)</f>
        <v/>
      </c>
      <c r="K51" s="335" t="str">
        <f>IF('Historical DATA'!CD37="","",'Historical DATA'!CD37)</f>
        <v/>
      </c>
      <c r="M51" s="331" t="str">
        <f>IF('Historical DATA'!CE37="","",'Historical DATA'!CE37)</f>
        <v/>
      </c>
      <c r="N51" s="331" t="str">
        <f>IF('Historical DATA'!CF37="","",'Historical DATA'!CF37)</f>
        <v/>
      </c>
      <c r="O51" s="331" t="str">
        <f>IF('Historical DATA'!CG37="","",'Historical DATA'!CG37)</f>
        <v/>
      </c>
      <c r="P51" s="331" t="str">
        <f>IF('Historical DATA'!CH37="","",'Historical DATA'!CH37)</f>
        <v/>
      </c>
      <c r="Q51" s="331" t="str">
        <f>IF('Historical DATA'!CI37="","",'Historical DATA'!CI37)</f>
        <v/>
      </c>
      <c r="R51" s="1365" t="str">
        <f>IF('Historical DATA'!CJ37="","",'Historical DATA'!CJ37)</f>
        <v/>
      </c>
      <c r="S51" s="331" t="str">
        <f>IF('Historical DATA'!CK37="","",'Historical DATA'!CK37)</f>
        <v/>
      </c>
      <c r="T51" s="331" t="str">
        <f>IF('Historical DATA'!CL37="","",'Historical DATA'!CL37)</f>
        <v/>
      </c>
      <c r="V51" s="331" t="str">
        <f>IF('Historical DATA'!CM37="","",'Historical DATA'!CM37)</f>
        <v/>
      </c>
      <c r="W51" s="332" t="str">
        <f>IF('Historical DATA'!CN37="","",'Historical DATA'!CN37)</f>
        <v/>
      </c>
      <c r="X51" s="333" t="str">
        <f>IF('Historical DATA'!CO37="","",'Historical DATA'!CO37)</f>
        <v/>
      </c>
      <c r="Y51" s="333" t="str">
        <f>IF('Historical DATA'!CP37="","",'Historical DATA'!CP37)</f>
        <v/>
      </c>
      <c r="Z51" s="334" t="str">
        <f>IF('Historical DATA'!CQ37="","",'Historical DATA'!CQ37)</f>
        <v/>
      </c>
      <c r="AA51" s="1365" t="str">
        <f>IF('Historical DATA'!CR37="","",'Historical DATA'!CR37)</f>
        <v/>
      </c>
      <c r="AB51" s="1364" t="str">
        <f>IF('Historical DATA'!CS37="","",'Historical DATA'!CS37)</f>
        <v/>
      </c>
      <c r="AC51" s="335" t="str">
        <f>IF('Historical DATA'!CT37="","",'Historical DATA'!CT37)</f>
        <v/>
      </c>
    </row>
    <row r="52" spans="2:29">
      <c r="B52" s="137" t="str">
        <f>IF('Historical DATA'!B38="","",'Historical DATA'!B38)</f>
        <v/>
      </c>
      <c r="C52" s="1457"/>
      <c r="D52" s="331" t="str">
        <f>IF('Historical DATA'!BW38="","",'Historical DATA'!BW38)</f>
        <v/>
      </c>
      <c r="E52" s="332" t="str">
        <f>IF('Historical DATA'!BX38="","",'Historical DATA'!BX38)</f>
        <v/>
      </c>
      <c r="F52" s="333" t="str">
        <f>IF('Historical DATA'!BY38="","",'Historical DATA'!BY38)</f>
        <v/>
      </c>
      <c r="G52" s="333" t="str">
        <f>IF('Historical DATA'!BZ38="","",'Historical DATA'!BZ38)</f>
        <v/>
      </c>
      <c r="H52" s="334" t="str">
        <f>IF('Historical DATA'!CA38="","",'Historical DATA'!CA38)</f>
        <v/>
      </c>
      <c r="I52" s="1365" t="str">
        <f>IF('Historical DATA'!CB38="","",'Historical DATA'!CB38)</f>
        <v/>
      </c>
      <c r="J52" s="1364" t="str">
        <f>IF('Historical DATA'!CC38="","",'Historical DATA'!CC38)</f>
        <v/>
      </c>
      <c r="K52" s="335" t="str">
        <f>IF('Historical DATA'!CD38="","",'Historical DATA'!CD38)</f>
        <v/>
      </c>
      <c r="M52" s="331" t="str">
        <f>IF('Historical DATA'!CE38="","",'Historical DATA'!CE38)</f>
        <v/>
      </c>
      <c r="N52" s="331" t="str">
        <f>IF('Historical DATA'!CF38="","",'Historical DATA'!CF38)</f>
        <v/>
      </c>
      <c r="O52" s="331" t="str">
        <f>IF('Historical DATA'!CG38="","",'Historical DATA'!CG38)</f>
        <v/>
      </c>
      <c r="P52" s="331" t="str">
        <f>IF('Historical DATA'!CH38="","",'Historical DATA'!CH38)</f>
        <v/>
      </c>
      <c r="Q52" s="331" t="str">
        <f>IF('Historical DATA'!CI38="","",'Historical DATA'!CI38)</f>
        <v/>
      </c>
      <c r="R52" s="1365" t="str">
        <f>IF('Historical DATA'!CJ38="","",'Historical DATA'!CJ38)</f>
        <v/>
      </c>
      <c r="S52" s="331" t="str">
        <f>IF('Historical DATA'!CK38="","",'Historical DATA'!CK38)</f>
        <v/>
      </c>
      <c r="T52" s="331" t="str">
        <f>IF('Historical DATA'!CL38="","",'Historical DATA'!CL38)</f>
        <v/>
      </c>
      <c r="V52" s="331" t="str">
        <f>IF('Historical DATA'!CM38="","",'Historical DATA'!CM38)</f>
        <v/>
      </c>
      <c r="W52" s="332" t="str">
        <f>IF('Historical DATA'!CN38="","",'Historical DATA'!CN38)</f>
        <v/>
      </c>
      <c r="X52" s="333" t="str">
        <f>IF('Historical DATA'!CO38="","",'Historical DATA'!CO38)</f>
        <v/>
      </c>
      <c r="Y52" s="333" t="str">
        <f>IF('Historical DATA'!CP38="","",'Historical DATA'!CP38)</f>
        <v/>
      </c>
      <c r="Z52" s="334" t="str">
        <f>IF('Historical DATA'!CQ38="","",'Historical DATA'!CQ38)</f>
        <v/>
      </c>
      <c r="AA52" s="1365" t="str">
        <f>IF('Historical DATA'!CR38="","",'Historical DATA'!CR38)</f>
        <v/>
      </c>
      <c r="AB52" s="1364" t="str">
        <f>IF('Historical DATA'!CS38="","",'Historical DATA'!CS38)</f>
        <v/>
      </c>
      <c r="AC52" s="335" t="str">
        <f>IF('Historical DATA'!CT38="","",'Historical DATA'!CT38)</f>
        <v/>
      </c>
    </row>
    <row r="53" spans="2:29">
      <c r="B53" s="137" t="str">
        <f>IF('Historical DATA'!B39="","",'Historical DATA'!B39)</f>
        <v/>
      </c>
      <c r="C53" s="1457"/>
      <c r="D53" s="331" t="str">
        <f>IF('Historical DATA'!BW39="","",'Historical DATA'!BW39)</f>
        <v/>
      </c>
      <c r="E53" s="332" t="str">
        <f>IF('Historical DATA'!BX39="","",'Historical DATA'!BX39)</f>
        <v/>
      </c>
      <c r="F53" s="333" t="str">
        <f>IF('Historical DATA'!BY39="","",'Historical DATA'!BY39)</f>
        <v/>
      </c>
      <c r="G53" s="333" t="str">
        <f>IF('Historical DATA'!BZ39="","",'Historical DATA'!BZ39)</f>
        <v/>
      </c>
      <c r="H53" s="334" t="str">
        <f>IF('Historical DATA'!CA39="","",'Historical DATA'!CA39)</f>
        <v/>
      </c>
      <c r="I53" s="1365" t="str">
        <f>IF('Historical DATA'!CB39="","",'Historical DATA'!CB39)</f>
        <v/>
      </c>
      <c r="J53" s="1364" t="str">
        <f>IF('Historical DATA'!CC39="","",'Historical DATA'!CC39)</f>
        <v/>
      </c>
      <c r="K53" s="335" t="str">
        <f>IF('Historical DATA'!CD39="","",'Historical DATA'!CD39)</f>
        <v/>
      </c>
      <c r="M53" s="331" t="str">
        <f>IF('Historical DATA'!CE39="","",'Historical DATA'!CE39)</f>
        <v/>
      </c>
      <c r="N53" s="331" t="str">
        <f>IF('Historical DATA'!CF39="","",'Historical DATA'!CF39)</f>
        <v/>
      </c>
      <c r="O53" s="331" t="str">
        <f>IF('Historical DATA'!CG39="","",'Historical DATA'!CG39)</f>
        <v/>
      </c>
      <c r="P53" s="331" t="str">
        <f>IF('Historical DATA'!CH39="","",'Historical DATA'!CH39)</f>
        <v/>
      </c>
      <c r="Q53" s="331" t="str">
        <f>IF('Historical DATA'!CI39="","",'Historical DATA'!CI39)</f>
        <v/>
      </c>
      <c r="R53" s="1365" t="str">
        <f>IF('Historical DATA'!CJ39="","",'Historical DATA'!CJ39)</f>
        <v/>
      </c>
      <c r="S53" s="331" t="str">
        <f>IF('Historical DATA'!CK39="","",'Historical DATA'!CK39)</f>
        <v/>
      </c>
      <c r="T53" s="331" t="str">
        <f>IF('Historical DATA'!CL39="","",'Historical DATA'!CL39)</f>
        <v/>
      </c>
      <c r="V53" s="331" t="str">
        <f>IF('Historical DATA'!CM39="","",'Historical DATA'!CM39)</f>
        <v/>
      </c>
      <c r="W53" s="332" t="str">
        <f>IF('Historical DATA'!CN39="","",'Historical DATA'!CN39)</f>
        <v/>
      </c>
      <c r="X53" s="333" t="str">
        <f>IF('Historical DATA'!CO39="","",'Historical DATA'!CO39)</f>
        <v/>
      </c>
      <c r="Y53" s="333" t="str">
        <f>IF('Historical DATA'!CP39="","",'Historical DATA'!CP39)</f>
        <v/>
      </c>
      <c r="Z53" s="334" t="str">
        <f>IF('Historical DATA'!CQ39="","",'Historical DATA'!CQ39)</f>
        <v/>
      </c>
      <c r="AA53" s="1365" t="str">
        <f>IF('Historical DATA'!CR39="","",'Historical DATA'!CR39)</f>
        <v/>
      </c>
      <c r="AB53" s="1364" t="str">
        <f>IF('Historical DATA'!CS39="","",'Historical DATA'!CS39)</f>
        <v/>
      </c>
      <c r="AC53" s="335" t="str">
        <f>IF('Historical DATA'!CT39="","",'Historical DATA'!CT39)</f>
        <v/>
      </c>
    </row>
    <row r="54" spans="2:29">
      <c r="B54" s="137" t="str">
        <f>IF('Historical DATA'!B40="","",'Historical DATA'!B40)</f>
        <v/>
      </c>
      <c r="C54" s="1457"/>
      <c r="D54" s="331" t="str">
        <f>IF('Historical DATA'!BW40="","",'Historical DATA'!BW40)</f>
        <v/>
      </c>
      <c r="E54" s="332" t="str">
        <f>IF('Historical DATA'!BX40="","",'Historical DATA'!BX40)</f>
        <v/>
      </c>
      <c r="F54" s="333" t="str">
        <f>IF('Historical DATA'!BY40="","",'Historical DATA'!BY40)</f>
        <v/>
      </c>
      <c r="G54" s="333" t="str">
        <f>IF('Historical DATA'!BZ40="","",'Historical DATA'!BZ40)</f>
        <v/>
      </c>
      <c r="H54" s="334" t="str">
        <f>IF('Historical DATA'!CA40="","",'Historical DATA'!CA40)</f>
        <v/>
      </c>
      <c r="I54" s="1365" t="str">
        <f>IF('Historical DATA'!CB40="","",'Historical DATA'!CB40)</f>
        <v/>
      </c>
      <c r="J54" s="1364" t="str">
        <f>IF('Historical DATA'!CC40="","",'Historical DATA'!CC40)</f>
        <v/>
      </c>
      <c r="K54" s="335" t="str">
        <f>IF('Historical DATA'!CD40="","",'Historical DATA'!CD40)</f>
        <v/>
      </c>
      <c r="M54" s="331" t="str">
        <f>IF('Historical DATA'!CE40="","",'Historical DATA'!CE40)</f>
        <v/>
      </c>
      <c r="N54" s="331" t="str">
        <f>IF('Historical DATA'!CF40="","",'Historical DATA'!CF40)</f>
        <v/>
      </c>
      <c r="O54" s="331" t="str">
        <f>IF('Historical DATA'!CG40="","",'Historical DATA'!CG40)</f>
        <v/>
      </c>
      <c r="P54" s="331" t="str">
        <f>IF('Historical DATA'!CH40="","",'Historical DATA'!CH40)</f>
        <v/>
      </c>
      <c r="Q54" s="331" t="str">
        <f>IF('Historical DATA'!CI40="","",'Historical DATA'!CI40)</f>
        <v/>
      </c>
      <c r="R54" s="1365" t="str">
        <f>IF('Historical DATA'!CJ40="","",'Historical DATA'!CJ40)</f>
        <v/>
      </c>
      <c r="S54" s="331" t="str">
        <f>IF('Historical DATA'!CK40="","",'Historical DATA'!CK40)</f>
        <v/>
      </c>
      <c r="T54" s="331" t="str">
        <f>IF('Historical DATA'!CL40="","",'Historical DATA'!CL40)</f>
        <v/>
      </c>
      <c r="V54" s="331" t="str">
        <f>IF('Historical DATA'!CM40="","",'Historical DATA'!CM40)</f>
        <v/>
      </c>
      <c r="W54" s="332" t="str">
        <f>IF('Historical DATA'!CN40="","",'Historical DATA'!CN40)</f>
        <v/>
      </c>
      <c r="X54" s="333" t="str">
        <f>IF('Historical DATA'!CO40="","",'Historical DATA'!CO40)</f>
        <v/>
      </c>
      <c r="Y54" s="333" t="str">
        <f>IF('Historical DATA'!CP40="","",'Historical DATA'!CP40)</f>
        <v/>
      </c>
      <c r="Z54" s="334" t="str">
        <f>IF('Historical DATA'!CQ40="","",'Historical DATA'!CQ40)</f>
        <v/>
      </c>
      <c r="AA54" s="1365" t="str">
        <f>IF('Historical DATA'!CR40="","",'Historical DATA'!CR40)</f>
        <v/>
      </c>
      <c r="AB54" s="1364" t="str">
        <f>IF('Historical DATA'!CS40="","",'Historical DATA'!CS40)</f>
        <v/>
      </c>
      <c r="AC54" s="335" t="str">
        <f>IF('Historical DATA'!CT40="","",'Historical DATA'!CT40)</f>
        <v/>
      </c>
    </row>
    <row r="55" spans="2:29">
      <c r="B55" s="137" t="str">
        <f>IF('Historical DATA'!B41="","",'Historical DATA'!B41)</f>
        <v/>
      </c>
      <c r="C55" s="1457"/>
      <c r="D55" s="331" t="str">
        <f>IF('Historical DATA'!BW41="","",'Historical DATA'!BW41)</f>
        <v/>
      </c>
      <c r="E55" s="332" t="str">
        <f>IF('Historical DATA'!BX41="","",'Historical DATA'!BX41)</f>
        <v/>
      </c>
      <c r="F55" s="333" t="str">
        <f>IF('Historical DATA'!BY41="","",'Historical DATA'!BY41)</f>
        <v/>
      </c>
      <c r="G55" s="333" t="str">
        <f>IF('Historical DATA'!BZ41="","",'Historical DATA'!BZ41)</f>
        <v/>
      </c>
      <c r="H55" s="334" t="str">
        <f>IF('Historical DATA'!CA41="","",'Historical DATA'!CA41)</f>
        <v/>
      </c>
      <c r="I55" s="1365" t="str">
        <f>IF('Historical DATA'!CB41="","",'Historical DATA'!CB41)</f>
        <v/>
      </c>
      <c r="J55" s="1364" t="str">
        <f>IF('Historical DATA'!CC41="","",'Historical DATA'!CC41)</f>
        <v/>
      </c>
      <c r="K55" s="335" t="str">
        <f>IF('Historical DATA'!CD41="","",'Historical DATA'!CD41)</f>
        <v/>
      </c>
      <c r="M55" s="331" t="str">
        <f>IF('Historical DATA'!CE41="","",'Historical DATA'!CE41)</f>
        <v/>
      </c>
      <c r="N55" s="331" t="str">
        <f>IF('Historical DATA'!CF41="","",'Historical DATA'!CF41)</f>
        <v/>
      </c>
      <c r="O55" s="331" t="str">
        <f>IF('Historical DATA'!CG41="","",'Historical DATA'!CG41)</f>
        <v/>
      </c>
      <c r="P55" s="331" t="str">
        <f>IF('Historical DATA'!CH41="","",'Historical DATA'!CH41)</f>
        <v/>
      </c>
      <c r="Q55" s="331" t="str">
        <f>IF('Historical DATA'!CI41="","",'Historical DATA'!CI41)</f>
        <v/>
      </c>
      <c r="R55" s="1365" t="str">
        <f>IF('Historical DATA'!CJ41="","",'Historical DATA'!CJ41)</f>
        <v/>
      </c>
      <c r="S55" s="331" t="str">
        <f>IF('Historical DATA'!CK41="","",'Historical DATA'!CK41)</f>
        <v/>
      </c>
      <c r="T55" s="331" t="str">
        <f>IF('Historical DATA'!CL41="","",'Historical DATA'!CL41)</f>
        <v/>
      </c>
      <c r="V55" s="331" t="str">
        <f>IF('Historical DATA'!CM41="","",'Historical DATA'!CM41)</f>
        <v/>
      </c>
      <c r="W55" s="332" t="str">
        <f>IF('Historical DATA'!CN41="","",'Historical DATA'!CN41)</f>
        <v/>
      </c>
      <c r="X55" s="333" t="str">
        <f>IF('Historical DATA'!CO41="","",'Historical DATA'!CO41)</f>
        <v/>
      </c>
      <c r="Y55" s="333" t="str">
        <f>IF('Historical DATA'!CP41="","",'Historical DATA'!CP41)</f>
        <v/>
      </c>
      <c r="Z55" s="334" t="str">
        <f>IF('Historical DATA'!CQ41="","",'Historical DATA'!CQ41)</f>
        <v/>
      </c>
      <c r="AA55" s="1365" t="str">
        <f>IF('Historical DATA'!CR41="","",'Historical DATA'!CR41)</f>
        <v/>
      </c>
      <c r="AB55" s="1364" t="str">
        <f>IF('Historical DATA'!CS41="","",'Historical DATA'!CS41)</f>
        <v/>
      </c>
      <c r="AC55" s="335" t="str">
        <f>IF('Historical DATA'!CT41="","",'Historical DATA'!CT41)</f>
        <v/>
      </c>
    </row>
    <row r="56" spans="2:29">
      <c r="B56" s="137" t="str">
        <f>IF('Historical DATA'!B42="","",'Historical DATA'!B42)</f>
        <v/>
      </c>
      <c r="C56" s="1457"/>
      <c r="D56" s="331" t="str">
        <f>IF('Historical DATA'!BW42="","",'Historical DATA'!BW42)</f>
        <v/>
      </c>
      <c r="E56" s="332" t="str">
        <f>IF('Historical DATA'!BX42="","",'Historical DATA'!BX42)</f>
        <v/>
      </c>
      <c r="F56" s="333" t="str">
        <f>IF('Historical DATA'!BY42="","",'Historical DATA'!BY42)</f>
        <v/>
      </c>
      <c r="G56" s="333" t="str">
        <f>IF('Historical DATA'!BZ42="","",'Historical DATA'!BZ42)</f>
        <v/>
      </c>
      <c r="H56" s="334" t="str">
        <f>IF('Historical DATA'!CA42="","",'Historical DATA'!CA42)</f>
        <v/>
      </c>
      <c r="I56" s="1365" t="str">
        <f>IF('Historical DATA'!CB42="","",'Historical DATA'!CB42)</f>
        <v/>
      </c>
      <c r="J56" s="1364" t="str">
        <f>IF('Historical DATA'!CC42="","",'Historical DATA'!CC42)</f>
        <v/>
      </c>
      <c r="K56" s="335" t="str">
        <f>IF('Historical DATA'!CD42="","",'Historical DATA'!CD42)</f>
        <v/>
      </c>
      <c r="M56" s="331" t="str">
        <f>IF('Historical DATA'!CE42="","",'Historical DATA'!CE42)</f>
        <v/>
      </c>
      <c r="N56" s="331" t="str">
        <f>IF('Historical DATA'!CF42="","",'Historical DATA'!CF42)</f>
        <v/>
      </c>
      <c r="O56" s="331" t="str">
        <f>IF('Historical DATA'!CG42="","",'Historical DATA'!CG42)</f>
        <v/>
      </c>
      <c r="P56" s="331" t="str">
        <f>IF('Historical DATA'!CH42="","",'Historical DATA'!CH42)</f>
        <v/>
      </c>
      <c r="Q56" s="331" t="str">
        <f>IF('Historical DATA'!CI42="","",'Historical DATA'!CI42)</f>
        <v/>
      </c>
      <c r="R56" s="1365" t="str">
        <f>IF('Historical DATA'!CJ42="","",'Historical DATA'!CJ42)</f>
        <v/>
      </c>
      <c r="S56" s="331" t="str">
        <f>IF('Historical DATA'!CK42="","",'Historical DATA'!CK42)</f>
        <v/>
      </c>
      <c r="T56" s="331" t="str">
        <f>IF('Historical DATA'!CL42="","",'Historical DATA'!CL42)</f>
        <v/>
      </c>
      <c r="V56" s="331" t="str">
        <f>IF('Historical DATA'!CM42="","",'Historical DATA'!CM42)</f>
        <v/>
      </c>
      <c r="W56" s="332" t="str">
        <f>IF('Historical DATA'!CN42="","",'Historical DATA'!CN42)</f>
        <v/>
      </c>
      <c r="X56" s="333" t="str">
        <f>IF('Historical DATA'!CO42="","",'Historical DATA'!CO42)</f>
        <v/>
      </c>
      <c r="Y56" s="333" t="str">
        <f>IF('Historical DATA'!CP42="","",'Historical DATA'!CP42)</f>
        <v/>
      </c>
      <c r="Z56" s="334" t="str">
        <f>IF('Historical DATA'!CQ42="","",'Historical DATA'!CQ42)</f>
        <v/>
      </c>
      <c r="AA56" s="1365" t="str">
        <f>IF('Historical DATA'!CR42="","",'Historical DATA'!CR42)</f>
        <v/>
      </c>
      <c r="AB56" s="1364" t="str">
        <f>IF('Historical DATA'!CS42="","",'Historical DATA'!CS42)</f>
        <v/>
      </c>
      <c r="AC56" s="335" t="str">
        <f>IF('Historical DATA'!CT42="","",'Historical DATA'!CT42)</f>
        <v/>
      </c>
    </row>
    <row r="57" spans="2:29">
      <c r="B57" s="137" t="str">
        <f>IF('Historical DATA'!B43="","",'Historical DATA'!B43)</f>
        <v/>
      </c>
      <c r="C57" s="1457"/>
      <c r="D57" s="331" t="str">
        <f>IF('Historical DATA'!BW43="","",'Historical DATA'!BW43)</f>
        <v/>
      </c>
      <c r="E57" s="332" t="str">
        <f>IF('Historical DATA'!BX43="","",'Historical DATA'!BX43)</f>
        <v/>
      </c>
      <c r="F57" s="333" t="str">
        <f>IF('Historical DATA'!BY43="","",'Historical DATA'!BY43)</f>
        <v/>
      </c>
      <c r="G57" s="333" t="str">
        <f>IF('Historical DATA'!BZ43="","",'Historical DATA'!BZ43)</f>
        <v/>
      </c>
      <c r="H57" s="334" t="str">
        <f>IF('Historical DATA'!CA43="","",'Historical DATA'!CA43)</f>
        <v/>
      </c>
      <c r="I57" s="1365" t="str">
        <f>IF('Historical DATA'!CB43="","",'Historical DATA'!CB43)</f>
        <v/>
      </c>
      <c r="J57" s="1364" t="str">
        <f>IF('Historical DATA'!CC43="","",'Historical DATA'!CC43)</f>
        <v/>
      </c>
      <c r="K57" s="335" t="str">
        <f>IF('Historical DATA'!CD43="","",'Historical DATA'!CD43)</f>
        <v/>
      </c>
      <c r="M57" s="331" t="str">
        <f>IF('Historical DATA'!CE43="","",'Historical DATA'!CE43)</f>
        <v/>
      </c>
      <c r="N57" s="331" t="str">
        <f>IF('Historical DATA'!CF43="","",'Historical DATA'!CF43)</f>
        <v/>
      </c>
      <c r="O57" s="331" t="str">
        <f>IF('Historical DATA'!CG43="","",'Historical DATA'!CG43)</f>
        <v/>
      </c>
      <c r="P57" s="331" t="str">
        <f>IF('Historical DATA'!CH43="","",'Historical DATA'!CH43)</f>
        <v/>
      </c>
      <c r="Q57" s="331" t="str">
        <f>IF('Historical DATA'!CI43="","",'Historical DATA'!CI43)</f>
        <v/>
      </c>
      <c r="R57" s="1365" t="str">
        <f>IF('Historical DATA'!CJ43="","",'Historical DATA'!CJ43)</f>
        <v/>
      </c>
      <c r="S57" s="331" t="str">
        <f>IF('Historical DATA'!CK43="","",'Historical DATA'!CK43)</f>
        <v/>
      </c>
      <c r="T57" s="331" t="str">
        <f>IF('Historical DATA'!CL43="","",'Historical DATA'!CL43)</f>
        <v/>
      </c>
      <c r="V57" s="331" t="str">
        <f>IF('Historical DATA'!CM43="","",'Historical DATA'!CM43)</f>
        <v/>
      </c>
      <c r="W57" s="332" t="str">
        <f>IF('Historical DATA'!CN43="","",'Historical DATA'!CN43)</f>
        <v/>
      </c>
      <c r="X57" s="333" t="str">
        <f>IF('Historical DATA'!CO43="","",'Historical DATA'!CO43)</f>
        <v/>
      </c>
      <c r="Y57" s="333" t="str">
        <f>IF('Historical DATA'!CP43="","",'Historical DATA'!CP43)</f>
        <v/>
      </c>
      <c r="Z57" s="334" t="str">
        <f>IF('Historical DATA'!CQ43="","",'Historical DATA'!CQ43)</f>
        <v/>
      </c>
      <c r="AA57" s="1365" t="str">
        <f>IF('Historical DATA'!CR43="","",'Historical DATA'!CR43)</f>
        <v/>
      </c>
      <c r="AB57" s="1364" t="str">
        <f>IF('Historical DATA'!CS43="","",'Historical DATA'!CS43)</f>
        <v/>
      </c>
      <c r="AC57" s="335" t="str">
        <f>IF('Historical DATA'!CT43="","",'Historical DATA'!CT43)</f>
        <v/>
      </c>
    </row>
    <row r="58" spans="2:29">
      <c r="B58" s="137" t="str">
        <f>IF('Historical DATA'!B44="","",'Historical DATA'!B44)</f>
        <v/>
      </c>
      <c r="C58" s="1457"/>
      <c r="D58" s="331" t="str">
        <f>IF('Historical DATA'!BW44="","",'Historical DATA'!BW44)</f>
        <v/>
      </c>
      <c r="E58" s="332" t="str">
        <f>IF('Historical DATA'!BX44="","",'Historical DATA'!BX44)</f>
        <v/>
      </c>
      <c r="F58" s="333" t="str">
        <f>IF('Historical DATA'!BY44="","",'Historical DATA'!BY44)</f>
        <v/>
      </c>
      <c r="G58" s="333" t="str">
        <f>IF('Historical DATA'!BZ44="","",'Historical DATA'!BZ44)</f>
        <v/>
      </c>
      <c r="H58" s="334" t="str">
        <f>IF('Historical DATA'!CA44="","",'Historical DATA'!CA44)</f>
        <v/>
      </c>
      <c r="I58" s="1365" t="str">
        <f>IF('Historical DATA'!CB44="","",'Historical DATA'!CB44)</f>
        <v/>
      </c>
      <c r="J58" s="1364" t="str">
        <f>IF('Historical DATA'!CC44="","",'Historical DATA'!CC44)</f>
        <v/>
      </c>
      <c r="K58" s="335" t="str">
        <f>IF('Historical DATA'!CD44="","",'Historical DATA'!CD44)</f>
        <v/>
      </c>
      <c r="M58" s="331" t="str">
        <f>IF('Historical DATA'!CE44="","",'Historical DATA'!CE44)</f>
        <v/>
      </c>
      <c r="N58" s="331" t="str">
        <f>IF('Historical DATA'!CF44="","",'Historical DATA'!CF44)</f>
        <v/>
      </c>
      <c r="O58" s="331" t="str">
        <f>IF('Historical DATA'!CG44="","",'Historical DATA'!CG44)</f>
        <v/>
      </c>
      <c r="P58" s="331" t="str">
        <f>IF('Historical DATA'!CH44="","",'Historical DATA'!CH44)</f>
        <v/>
      </c>
      <c r="Q58" s="331" t="str">
        <f>IF('Historical DATA'!CI44="","",'Historical DATA'!CI44)</f>
        <v/>
      </c>
      <c r="R58" s="1365" t="str">
        <f>IF('Historical DATA'!CJ44="","",'Historical DATA'!CJ44)</f>
        <v/>
      </c>
      <c r="S58" s="331" t="str">
        <f>IF('Historical DATA'!CK44="","",'Historical DATA'!CK44)</f>
        <v/>
      </c>
      <c r="T58" s="331" t="str">
        <f>IF('Historical DATA'!CL44="","",'Historical DATA'!CL44)</f>
        <v/>
      </c>
      <c r="V58" s="331" t="str">
        <f>IF('Historical DATA'!CM44="","",'Historical DATA'!CM44)</f>
        <v/>
      </c>
      <c r="W58" s="332" t="str">
        <f>IF('Historical DATA'!CN44="","",'Historical DATA'!CN44)</f>
        <v/>
      </c>
      <c r="X58" s="333" t="str">
        <f>IF('Historical DATA'!CO44="","",'Historical DATA'!CO44)</f>
        <v/>
      </c>
      <c r="Y58" s="333" t="str">
        <f>IF('Historical DATA'!CP44="","",'Historical DATA'!CP44)</f>
        <v/>
      </c>
      <c r="Z58" s="334" t="str">
        <f>IF('Historical DATA'!CQ44="","",'Historical DATA'!CQ44)</f>
        <v/>
      </c>
      <c r="AA58" s="1365" t="str">
        <f>IF('Historical DATA'!CR44="","",'Historical DATA'!CR44)</f>
        <v/>
      </c>
      <c r="AB58" s="1364" t="str">
        <f>IF('Historical DATA'!CS44="","",'Historical DATA'!CS44)</f>
        <v/>
      </c>
      <c r="AC58" s="335" t="str">
        <f>IF('Historical DATA'!CT44="","",'Historical DATA'!CT44)</f>
        <v/>
      </c>
    </row>
    <row r="59" spans="2:29">
      <c r="B59" s="137" t="str">
        <f>IF('Historical DATA'!B45="","",'Historical DATA'!B45)</f>
        <v/>
      </c>
      <c r="C59" s="1457"/>
      <c r="D59" s="331" t="str">
        <f>IF('Historical DATA'!BW45="","",'Historical DATA'!BW45)</f>
        <v/>
      </c>
      <c r="E59" s="332" t="str">
        <f>IF('Historical DATA'!BX45="","",'Historical DATA'!BX45)</f>
        <v/>
      </c>
      <c r="F59" s="333" t="str">
        <f>IF('Historical DATA'!BY45="","",'Historical DATA'!BY45)</f>
        <v/>
      </c>
      <c r="G59" s="333" t="str">
        <f>IF('Historical DATA'!BZ45="","",'Historical DATA'!BZ45)</f>
        <v/>
      </c>
      <c r="H59" s="334" t="str">
        <f>IF('Historical DATA'!CA45="","",'Historical DATA'!CA45)</f>
        <v/>
      </c>
      <c r="I59" s="1365" t="str">
        <f>IF('Historical DATA'!CB45="","",'Historical DATA'!CB45)</f>
        <v/>
      </c>
      <c r="J59" s="1364" t="str">
        <f>IF('Historical DATA'!CC45="","",'Historical DATA'!CC45)</f>
        <v/>
      </c>
      <c r="K59" s="335" t="str">
        <f>IF('Historical DATA'!CD45="","",'Historical DATA'!CD45)</f>
        <v/>
      </c>
      <c r="M59" s="331" t="str">
        <f>IF('Historical DATA'!CE45="","",'Historical DATA'!CE45)</f>
        <v/>
      </c>
      <c r="N59" s="331" t="str">
        <f>IF('Historical DATA'!CF45="","",'Historical DATA'!CF45)</f>
        <v/>
      </c>
      <c r="O59" s="331" t="str">
        <f>IF('Historical DATA'!CG45="","",'Historical DATA'!CG45)</f>
        <v/>
      </c>
      <c r="P59" s="331" t="str">
        <f>IF('Historical DATA'!CH45="","",'Historical DATA'!CH45)</f>
        <v/>
      </c>
      <c r="Q59" s="331" t="str">
        <f>IF('Historical DATA'!CI45="","",'Historical DATA'!CI45)</f>
        <v/>
      </c>
      <c r="R59" s="1365" t="str">
        <f>IF('Historical DATA'!CJ45="","",'Historical DATA'!CJ45)</f>
        <v/>
      </c>
      <c r="S59" s="331" t="str">
        <f>IF('Historical DATA'!CK45="","",'Historical DATA'!CK45)</f>
        <v/>
      </c>
      <c r="T59" s="331" t="str">
        <f>IF('Historical DATA'!CL45="","",'Historical DATA'!CL45)</f>
        <v/>
      </c>
      <c r="V59" s="331" t="str">
        <f>IF('Historical DATA'!CM45="","",'Historical DATA'!CM45)</f>
        <v/>
      </c>
      <c r="W59" s="332" t="str">
        <f>IF('Historical DATA'!CN45="","",'Historical DATA'!CN45)</f>
        <v/>
      </c>
      <c r="X59" s="333" t="str">
        <f>IF('Historical DATA'!CO45="","",'Historical DATA'!CO45)</f>
        <v/>
      </c>
      <c r="Y59" s="333" t="str">
        <f>IF('Historical DATA'!CP45="","",'Historical DATA'!CP45)</f>
        <v/>
      </c>
      <c r="Z59" s="334" t="str">
        <f>IF('Historical DATA'!CQ45="","",'Historical DATA'!CQ45)</f>
        <v/>
      </c>
      <c r="AA59" s="1365" t="str">
        <f>IF('Historical DATA'!CR45="","",'Historical DATA'!CR45)</f>
        <v/>
      </c>
      <c r="AB59" s="1364" t="str">
        <f>IF('Historical DATA'!CS45="","",'Historical DATA'!CS45)</f>
        <v/>
      </c>
      <c r="AC59" s="335" t="str">
        <f>IF('Historical DATA'!CT45="","",'Historical DATA'!CT45)</f>
        <v/>
      </c>
    </row>
    <row r="60" spans="2:29">
      <c r="B60" s="137" t="str">
        <f>IF('Historical DATA'!B46="","",'Historical DATA'!B46)</f>
        <v/>
      </c>
      <c r="C60" s="1457"/>
      <c r="D60" s="331" t="str">
        <f>IF('Historical DATA'!BW46="","",'Historical DATA'!BW46)</f>
        <v/>
      </c>
      <c r="E60" s="332" t="str">
        <f>IF('Historical DATA'!BX46="","",'Historical DATA'!BX46)</f>
        <v/>
      </c>
      <c r="F60" s="333" t="str">
        <f>IF('Historical DATA'!BY46="","",'Historical DATA'!BY46)</f>
        <v/>
      </c>
      <c r="G60" s="333" t="str">
        <f>IF('Historical DATA'!BZ46="","",'Historical DATA'!BZ46)</f>
        <v/>
      </c>
      <c r="H60" s="334" t="str">
        <f>IF('Historical DATA'!CA46="","",'Historical DATA'!CA46)</f>
        <v/>
      </c>
      <c r="I60" s="1365" t="str">
        <f>IF('Historical DATA'!CB46="","",'Historical DATA'!CB46)</f>
        <v/>
      </c>
      <c r="J60" s="1364" t="str">
        <f>IF('Historical DATA'!CC46="","",'Historical DATA'!CC46)</f>
        <v/>
      </c>
      <c r="K60" s="335" t="str">
        <f>IF('Historical DATA'!CD46="","",'Historical DATA'!CD46)</f>
        <v/>
      </c>
      <c r="M60" s="331" t="str">
        <f>IF('Historical DATA'!CE46="","",'Historical DATA'!CE46)</f>
        <v/>
      </c>
      <c r="N60" s="331" t="str">
        <f>IF('Historical DATA'!CF46="","",'Historical DATA'!CF46)</f>
        <v/>
      </c>
      <c r="O60" s="331" t="str">
        <f>IF('Historical DATA'!CG46="","",'Historical DATA'!CG46)</f>
        <v/>
      </c>
      <c r="P60" s="331" t="str">
        <f>IF('Historical DATA'!CH46="","",'Historical DATA'!CH46)</f>
        <v/>
      </c>
      <c r="Q60" s="331" t="str">
        <f>IF('Historical DATA'!CI46="","",'Historical DATA'!CI46)</f>
        <v/>
      </c>
      <c r="R60" s="1365" t="str">
        <f>IF('Historical DATA'!CJ46="","",'Historical DATA'!CJ46)</f>
        <v/>
      </c>
      <c r="S60" s="331" t="str">
        <f>IF('Historical DATA'!CK46="","",'Historical DATA'!CK46)</f>
        <v/>
      </c>
      <c r="T60" s="331" t="str">
        <f>IF('Historical DATA'!CL46="","",'Historical DATA'!CL46)</f>
        <v/>
      </c>
      <c r="V60" s="331" t="str">
        <f>IF('Historical DATA'!CM46="","",'Historical DATA'!CM46)</f>
        <v/>
      </c>
      <c r="W60" s="332" t="str">
        <f>IF('Historical DATA'!CN46="","",'Historical DATA'!CN46)</f>
        <v/>
      </c>
      <c r="X60" s="333" t="str">
        <f>IF('Historical DATA'!CO46="","",'Historical DATA'!CO46)</f>
        <v/>
      </c>
      <c r="Y60" s="333" t="str">
        <f>IF('Historical DATA'!CP46="","",'Historical DATA'!CP46)</f>
        <v/>
      </c>
      <c r="Z60" s="334" t="str">
        <f>IF('Historical DATA'!CQ46="","",'Historical DATA'!CQ46)</f>
        <v/>
      </c>
      <c r="AA60" s="1365" t="str">
        <f>IF('Historical DATA'!CR46="","",'Historical DATA'!CR46)</f>
        <v/>
      </c>
      <c r="AB60" s="1364" t="str">
        <f>IF('Historical DATA'!CS46="","",'Historical DATA'!CS46)</f>
        <v/>
      </c>
      <c r="AC60" s="335" t="str">
        <f>IF('Historical DATA'!CT46="","",'Historical DATA'!CT46)</f>
        <v/>
      </c>
    </row>
    <row r="61" spans="2:29">
      <c r="B61" s="137" t="str">
        <f>IF('Historical DATA'!B47="","",'Historical DATA'!B47)</f>
        <v/>
      </c>
      <c r="C61" s="1457"/>
      <c r="D61" s="331" t="str">
        <f>IF('Historical DATA'!BW47="","",'Historical DATA'!BW47)</f>
        <v/>
      </c>
      <c r="E61" s="332" t="str">
        <f>IF('Historical DATA'!BX47="","",'Historical DATA'!BX47)</f>
        <v/>
      </c>
      <c r="F61" s="333" t="str">
        <f>IF('Historical DATA'!BY47="","",'Historical DATA'!BY47)</f>
        <v/>
      </c>
      <c r="G61" s="333" t="str">
        <f>IF('Historical DATA'!BZ47="","",'Historical DATA'!BZ47)</f>
        <v/>
      </c>
      <c r="H61" s="334" t="str">
        <f>IF('Historical DATA'!CA47="","",'Historical DATA'!CA47)</f>
        <v/>
      </c>
      <c r="I61" s="1365" t="str">
        <f>IF('Historical DATA'!CB47="","",'Historical DATA'!CB47)</f>
        <v/>
      </c>
      <c r="J61" s="1364" t="str">
        <f>IF('Historical DATA'!CC47="","",'Historical DATA'!CC47)</f>
        <v/>
      </c>
      <c r="K61" s="335" t="str">
        <f>IF('Historical DATA'!CD47="","",'Historical DATA'!CD47)</f>
        <v/>
      </c>
      <c r="M61" s="331" t="str">
        <f>IF('Historical DATA'!CE47="","",'Historical DATA'!CE47)</f>
        <v/>
      </c>
      <c r="N61" s="331" t="str">
        <f>IF('Historical DATA'!CF47="","",'Historical DATA'!CF47)</f>
        <v/>
      </c>
      <c r="O61" s="331" t="str">
        <f>IF('Historical DATA'!CG47="","",'Historical DATA'!CG47)</f>
        <v/>
      </c>
      <c r="P61" s="331" t="str">
        <f>IF('Historical DATA'!CH47="","",'Historical DATA'!CH47)</f>
        <v/>
      </c>
      <c r="Q61" s="331" t="str">
        <f>IF('Historical DATA'!CI47="","",'Historical DATA'!CI47)</f>
        <v/>
      </c>
      <c r="R61" s="1365" t="str">
        <f>IF('Historical DATA'!CJ47="","",'Historical DATA'!CJ47)</f>
        <v/>
      </c>
      <c r="S61" s="331" t="str">
        <f>IF('Historical DATA'!CK47="","",'Historical DATA'!CK47)</f>
        <v/>
      </c>
      <c r="T61" s="331" t="str">
        <f>IF('Historical DATA'!CL47="","",'Historical DATA'!CL47)</f>
        <v/>
      </c>
      <c r="V61" s="331" t="str">
        <f>IF('Historical DATA'!CM47="","",'Historical DATA'!CM47)</f>
        <v/>
      </c>
      <c r="W61" s="332" t="str">
        <f>IF('Historical DATA'!CN47="","",'Historical DATA'!CN47)</f>
        <v/>
      </c>
      <c r="X61" s="333" t="str">
        <f>IF('Historical DATA'!CO47="","",'Historical DATA'!CO47)</f>
        <v/>
      </c>
      <c r="Y61" s="333" t="str">
        <f>IF('Historical DATA'!CP47="","",'Historical DATA'!CP47)</f>
        <v/>
      </c>
      <c r="Z61" s="334" t="str">
        <f>IF('Historical DATA'!CQ47="","",'Historical DATA'!CQ47)</f>
        <v/>
      </c>
      <c r="AA61" s="1365" t="str">
        <f>IF('Historical DATA'!CR47="","",'Historical DATA'!CR47)</f>
        <v/>
      </c>
      <c r="AB61" s="1364" t="str">
        <f>IF('Historical DATA'!CS47="","",'Historical DATA'!CS47)</f>
        <v/>
      </c>
      <c r="AC61" s="335" t="str">
        <f>IF('Historical DATA'!CT47="","",'Historical DATA'!CT47)</f>
        <v/>
      </c>
    </row>
    <row r="62" spans="2:29">
      <c r="B62" s="137" t="str">
        <f>IF('Historical DATA'!B48="","",'Historical DATA'!B48)</f>
        <v/>
      </c>
      <c r="C62" s="1457"/>
      <c r="D62" s="331" t="str">
        <f>IF('Historical DATA'!BW48="","",'Historical DATA'!BW48)</f>
        <v/>
      </c>
      <c r="E62" s="332" t="str">
        <f>IF('Historical DATA'!BX48="","",'Historical DATA'!BX48)</f>
        <v/>
      </c>
      <c r="F62" s="333" t="str">
        <f>IF('Historical DATA'!BY48="","",'Historical DATA'!BY48)</f>
        <v/>
      </c>
      <c r="G62" s="333" t="str">
        <f>IF('Historical DATA'!BZ48="","",'Historical DATA'!BZ48)</f>
        <v/>
      </c>
      <c r="H62" s="334" t="str">
        <f>IF('Historical DATA'!CA48="","",'Historical DATA'!CA48)</f>
        <v/>
      </c>
      <c r="I62" s="1365" t="str">
        <f>IF('Historical DATA'!CB48="","",'Historical DATA'!CB48)</f>
        <v/>
      </c>
      <c r="J62" s="1364" t="str">
        <f>IF('Historical DATA'!CC48="","",'Historical DATA'!CC48)</f>
        <v/>
      </c>
      <c r="K62" s="335" t="str">
        <f>IF('Historical DATA'!CD48="","",'Historical DATA'!CD48)</f>
        <v/>
      </c>
      <c r="M62" s="331" t="str">
        <f>IF('Historical DATA'!CE48="","",'Historical DATA'!CE48)</f>
        <v/>
      </c>
      <c r="N62" s="331" t="str">
        <f>IF('Historical DATA'!CF48="","",'Historical DATA'!CF48)</f>
        <v/>
      </c>
      <c r="O62" s="331" t="str">
        <f>IF('Historical DATA'!CG48="","",'Historical DATA'!CG48)</f>
        <v/>
      </c>
      <c r="P62" s="331" t="str">
        <f>IF('Historical DATA'!CH48="","",'Historical DATA'!CH48)</f>
        <v/>
      </c>
      <c r="Q62" s="331" t="str">
        <f>IF('Historical DATA'!CI48="","",'Historical DATA'!CI48)</f>
        <v/>
      </c>
      <c r="R62" s="1365" t="str">
        <f>IF('Historical DATA'!CJ48="","",'Historical DATA'!CJ48)</f>
        <v/>
      </c>
      <c r="S62" s="331" t="str">
        <f>IF('Historical DATA'!CK48="","",'Historical DATA'!CK48)</f>
        <v/>
      </c>
      <c r="T62" s="331" t="str">
        <f>IF('Historical DATA'!CL48="","",'Historical DATA'!CL48)</f>
        <v/>
      </c>
      <c r="V62" s="331" t="str">
        <f>IF('Historical DATA'!CM48="","",'Historical DATA'!CM48)</f>
        <v/>
      </c>
      <c r="W62" s="332" t="str">
        <f>IF('Historical DATA'!CN48="","",'Historical DATA'!CN48)</f>
        <v/>
      </c>
      <c r="X62" s="333" t="str">
        <f>IF('Historical DATA'!CO48="","",'Historical DATA'!CO48)</f>
        <v/>
      </c>
      <c r="Y62" s="333" t="str">
        <f>IF('Historical DATA'!CP48="","",'Historical DATA'!CP48)</f>
        <v/>
      </c>
      <c r="Z62" s="334" t="str">
        <f>IF('Historical DATA'!CQ48="","",'Historical DATA'!CQ48)</f>
        <v/>
      </c>
      <c r="AA62" s="1365" t="str">
        <f>IF('Historical DATA'!CR48="","",'Historical DATA'!CR48)</f>
        <v/>
      </c>
      <c r="AB62" s="1364" t="str">
        <f>IF('Historical DATA'!CS48="","",'Historical DATA'!CS48)</f>
        <v/>
      </c>
      <c r="AC62" s="335" t="str">
        <f>IF('Historical DATA'!CT48="","",'Historical DATA'!CT48)</f>
        <v/>
      </c>
    </row>
    <row r="63" spans="2:29">
      <c r="B63" s="137" t="str">
        <f>IF('Historical DATA'!B49="","",'Historical DATA'!B49)</f>
        <v/>
      </c>
      <c r="C63" s="1457"/>
      <c r="D63" s="331" t="str">
        <f>IF('Historical DATA'!BW49="","",'Historical DATA'!BW49)</f>
        <v/>
      </c>
      <c r="E63" s="332" t="str">
        <f>IF('Historical DATA'!BX49="","",'Historical DATA'!BX49)</f>
        <v/>
      </c>
      <c r="F63" s="333" t="str">
        <f>IF('Historical DATA'!BY49="","",'Historical DATA'!BY49)</f>
        <v/>
      </c>
      <c r="G63" s="333" t="str">
        <f>IF('Historical DATA'!BZ49="","",'Historical DATA'!BZ49)</f>
        <v/>
      </c>
      <c r="H63" s="334" t="str">
        <f>IF('Historical DATA'!CA49="","",'Historical DATA'!CA49)</f>
        <v/>
      </c>
      <c r="I63" s="1365" t="str">
        <f>IF('Historical DATA'!CB49="","",'Historical DATA'!CB49)</f>
        <v/>
      </c>
      <c r="J63" s="1364" t="str">
        <f>IF('Historical DATA'!CC49="","",'Historical DATA'!CC49)</f>
        <v/>
      </c>
      <c r="K63" s="335" t="str">
        <f>IF('Historical DATA'!CD49="","",'Historical DATA'!CD49)</f>
        <v/>
      </c>
      <c r="M63" s="331" t="str">
        <f>IF('Historical DATA'!CE49="","",'Historical DATA'!CE49)</f>
        <v/>
      </c>
      <c r="N63" s="331" t="str">
        <f>IF('Historical DATA'!CF49="","",'Historical DATA'!CF49)</f>
        <v/>
      </c>
      <c r="O63" s="331" t="str">
        <f>IF('Historical DATA'!CG49="","",'Historical DATA'!CG49)</f>
        <v/>
      </c>
      <c r="P63" s="331" t="str">
        <f>IF('Historical DATA'!CH49="","",'Historical DATA'!CH49)</f>
        <v/>
      </c>
      <c r="Q63" s="331" t="str">
        <f>IF('Historical DATA'!CI49="","",'Historical DATA'!CI49)</f>
        <v/>
      </c>
      <c r="R63" s="1365" t="str">
        <f>IF('Historical DATA'!CJ49="","",'Historical DATA'!CJ49)</f>
        <v/>
      </c>
      <c r="S63" s="331" t="str">
        <f>IF('Historical DATA'!CK49="","",'Historical DATA'!CK49)</f>
        <v/>
      </c>
      <c r="T63" s="331" t="str">
        <f>IF('Historical DATA'!CL49="","",'Historical DATA'!CL49)</f>
        <v/>
      </c>
      <c r="V63" s="331" t="str">
        <f>IF('Historical DATA'!CM49="","",'Historical DATA'!CM49)</f>
        <v/>
      </c>
      <c r="W63" s="332" t="str">
        <f>IF('Historical DATA'!CN49="","",'Historical DATA'!CN49)</f>
        <v/>
      </c>
      <c r="X63" s="333" t="str">
        <f>IF('Historical DATA'!CO49="","",'Historical DATA'!CO49)</f>
        <v/>
      </c>
      <c r="Y63" s="333" t="str">
        <f>IF('Historical DATA'!CP49="","",'Historical DATA'!CP49)</f>
        <v/>
      </c>
      <c r="Z63" s="334" t="str">
        <f>IF('Historical DATA'!CQ49="","",'Historical DATA'!CQ49)</f>
        <v/>
      </c>
      <c r="AA63" s="1365" t="str">
        <f>IF('Historical DATA'!CR49="","",'Historical DATA'!CR49)</f>
        <v/>
      </c>
      <c r="AB63" s="1364" t="str">
        <f>IF('Historical DATA'!CS49="","",'Historical DATA'!CS49)</f>
        <v/>
      </c>
      <c r="AC63" s="335" t="str">
        <f>IF('Historical DATA'!CT49="","",'Historical DATA'!CT49)</f>
        <v/>
      </c>
    </row>
    <row r="64" spans="2:29">
      <c r="B64" s="137" t="str">
        <f>IF('Historical DATA'!B50="","",'Historical DATA'!B50)</f>
        <v/>
      </c>
      <c r="C64" s="1457"/>
      <c r="D64" s="331" t="str">
        <f>IF('Historical DATA'!BW50="","",'Historical DATA'!BW50)</f>
        <v/>
      </c>
      <c r="E64" s="332" t="str">
        <f>IF('Historical DATA'!BX50="","",'Historical DATA'!BX50)</f>
        <v/>
      </c>
      <c r="F64" s="333" t="str">
        <f>IF('Historical DATA'!BY50="","",'Historical DATA'!BY50)</f>
        <v/>
      </c>
      <c r="G64" s="333" t="str">
        <f>IF('Historical DATA'!BZ50="","",'Historical DATA'!BZ50)</f>
        <v/>
      </c>
      <c r="H64" s="334" t="str">
        <f>IF('Historical DATA'!CA50="","",'Historical DATA'!CA50)</f>
        <v/>
      </c>
      <c r="I64" s="1365" t="str">
        <f>IF('Historical DATA'!CB50="","",'Historical DATA'!CB50)</f>
        <v/>
      </c>
      <c r="J64" s="1364" t="str">
        <f>IF('Historical DATA'!CC50="","",'Historical DATA'!CC50)</f>
        <v/>
      </c>
      <c r="K64" s="335" t="str">
        <f>IF('Historical DATA'!CD50="","",'Historical DATA'!CD50)</f>
        <v/>
      </c>
      <c r="M64" s="331" t="str">
        <f>IF('Historical DATA'!CE50="","",'Historical DATA'!CE50)</f>
        <v/>
      </c>
      <c r="N64" s="331" t="str">
        <f>IF('Historical DATA'!CF50="","",'Historical DATA'!CF50)</f>
        <v/>
      </c>
      <c r="O64" s="331" t="str">
        <f>IF('Historical DATA'!CG50="","",'Historical DATA'!CG50)</f>
        <v/>
      </c>
      <c r="P64" s="331" t="str">
        <f>IF('Historical DATA'!CH50="","",'Historical DATA'!CH50)</f>
        <v/>
      </c>
      <c r="Q64" s="331" t="str">
        <f>IF('Historical DATA'!CI50="","",'Historical DATA'!CI50)</f>
        <v/>
      </c>
      <c r="R64" s="1365" t="str">
        <f>IF('Historical DATA'!CJ50="","",'Historical DATA'!CJ50)</f>
        <v/>
      </c>
      <c r="S64" s="331" t="str">
        <f>IF('Historical DATA'!CK50="","",'Historical DATA'!CK50)</f>
        <v/>
      </c>
      <c r="T64" s="331" t="str">
        <f>IF('Historical DATA'!CL50="","",'Historical DATA'!CL50)</f>
        <v/>
      </c>
      <c r="V64" s="331" t="str">
        <f>IF('Historical DATA'!CM50="","",'Historical DATA'!CM50)</f>
        <v/>
      </c>
      <c r="W64" s="332" t="str">
        <f>IF('Historical DATA'!CN50="","",'Historical DATA'!CN50)</f>
        <v/>
      </c>
      <c r="X64" s="333" t="str">
        <f>IF('Historical DATA'!CO50="","",'Historical DATA'!CO50)</f>
        <v/>
      </c>
      <c r="Y64" s="333" t="str">
        <f>IF('Historical DATA'!CP50="","",'Historical DATA'!CP50)</f>
        <v/>
      </c>
      <c r="Z64" s="334" t="str">
        <f>IF('Historical DATA'!CQ50="","",'Historical DATA'!CQ50)</f>
        <v/>
      </c>
      <c r="AA64" s="1365" t="str">
        <f>IF('Historical DATA'!CR50="","",'Historical DATA'!CR50)</f>
        <v/>
      </c>
      <c r="AB64" s="1364" t="str">
        <f>IF('Historical DATA'!CS50="","",'Historical DATA'!CS50)</f>
        <v/>
      </c>
      <c r="AC64" s="335" t="str">
        <f>IF('Historical DATA'!CT50="","",'Historical DATA'!CT50)</f>
        <v/>
      </c>
    </row>
    <row r="65" spans="2:29">
      <c r="B65" s="137" t="str">
        <f>IF('Historical DATA'!B51="","",'Historical DATA'!B51)</f>
        <v/>
      </c>
      <c r="C65" s="1457"/>
      <c r="D65" s="331" t="str">
        <f>IF('Historical DATA'!BW51="","",'Historical DATA'!BW51)</f>
        <v/>
      </c>
      <c r="E65" s="332" t="str">
        <f>IF('Historical DATA'!BX51="","",'Historical DATA'!BX51)</f>
        <v/>
      </c>
      <c r="F65" s="333" t="str">
        <f>IF('Historical DATA'!BY51="","",'Historical DATA'!BY51)</f>
        <v/>
      </c>
      <c r="G65" s="333" t="str">
        <f>IF('Historical DATA'!BZ51="","",'Historical DATA'!BZ51)</f>
        <v/>
      </c>
      <c r="H65" s="334" t="str">
        <f>IF('Historical DATA'!CA51="","",'Historical DATA'!CA51)</f>
        <v/>
      </c>
      <c r="I65" s="1365" t="str">
        <f>IF('Historical DATA'!CB51="","",'Historical DATA'!CB51)</f>
        <v/>
      </c>
      <c r="J65" s="1364" t="str">
        <f>IF('Historical DATA'!CC51="","",'Historical DATA'!CC51)</f>
        <v/>
      </c>
      <c r="K65" s="335" t="str">
        <f>IF('Historical DATA'!CD51="","",'Historical DATA'!CD51)</f>
        <v/>
      </c>
      <c r="M65" s="331" t="str">
        <f>IF('Historical DATA'!CE51="","",'Historical DATA'!CE51)</f>
        <v/>
      </c>
      <c r="N65" s="331" t="str">
        <f>IF('Historical DATA'!CF51="","",'Historical DATA'!CF51)</f>
        <v/>
      </c>
      <c r="O65" s="331" t="str">
        <f>IF('Historical DATA'!CG51="","",'Historical DATA'!CG51)</f>
        <v/>
      </c>
      <c r="P65" s="331" t="str">
        <f>IF('Historical DATA'!CH51="","",'Historical DATA'!CH51)</f>
        <v/>
      </c>
      <c r="Q65" s="331" t="str">
        <f>IF('Historical DATA'!CI51="","",'Historical DATA'!CI51)</f>
        <v/>
      </c>
      <c r="R65" s="1365" t="str">
        <f>IF('Historical DATA'!CJ51="","",'Historical DATA'!CJ51)</f>
        <v/>
      </c>
      <c r="S65" s="331" t="str">
        <f>IF('Historical DATA'!CK51="","",'Historical DATA'!CK51)</f>
        <v/>
      </c>
      <c r="T65" s="331" t="str">
        <f>IF('Historical DATA'!CL51="","",'Historical DATA'!CL51)</f>
        <v/>
      </c>
      <c r="V65" s="331" t="str">
        <f>IF('Historical DATA'!CM51="","",'Historical DATA'!CM51)</f>
        <v/>
      </c>
      <c r="W65" s="332" t="str">
        <f>IF('Historical DATA'!CN51="","",'Historical DATA'!CN51)</f>
        <v/>
      </c>
      <c r="X65" s="333" t="str">
        <f>IF('Historical DATA'!CO51="","",'Historical DATA'!CO51)</f>
        <v/>
      </c>
      <c r="Y65" s="333" t="str">
        <f>IF('Historical DATA'!CP51="","",'Historical DATA'!CP51)</f>
        <v/>
      </c>
      <c r="Z65" s="334" t="str">
        <f>IF('Historical DATA'!CQ51="","",'Historical DATA'!CQ51)</f>
        <v/>
      </c>
      <c r="AA65" s="1365" t="str">
        <f>IF('Historical DATA'!CR51="","",'Historical DATA'!CR51)</f>
        <v/>
      </c>
      <c r="AB65" s="1364" t="str">
        <f>IF('Historical DATA'!CS51="","",'Historical DATA'!CS51)</f>
        <v/>
      </c>
      <c r="AC65" s="335" t="str">
        <f>IF('Historical DATA'!CT51="","",'Historical DATA'!CT51)</f>
        <v/>
      </c>
    </row>
    <row r="66" spans="2:29">
      <c r="B66" s="137" t="str">
        <f>IF('Historical DATA'!B52="","",'Historical DATA'!B52)</f>
        <v/>
      </c>
      <c r="C66" s="1457"/>
      <c r="D66" s="331" t="str">
        <f>IF('Historical DATA'!BW52="","",'Historical DATA'!BW52)</f>
        <v/>
      </c>
      <c r="E66" s="332" t="str">
        <f>IF('Historical DATA'!BX52="","",'Historical DATA'!BX52)</f>
        <v/>
      </c>
      <c r="F66" s="333" t="str">
        <f>IF('Historical DATA'!BY52="","",'Historical DATA'!BY52)</f>
        <v/>
      </c>
      <c r="G66" s="333" t="str">
        <f>IF('Historical DATA'!BZ52="","",'Historical DATA'!BZ52)</f>
        <v/>
      </c>
      <c r="H66" s="334" t="str">
        <f>IF('Historical DATA'!CA52="","",'Historical DATA'!CA52)</f>
        <v/>
      </c>
      <c r="I66" s="1365" t="str">
        <f>IF('Historical DATA'!CB52="","",'Historical DATA'!CB52)</f>
        <v/>
      </c>
      <c r="J66" s="1364" t="str">
        <f>IF('Historical DATA'!CC52="","",'Historical DATA'!CC52)</f>
        <v/>
      </c>
      <c r="K66" s="335" t="str">
        <f>IF('Historical DATA'!CD52="","",'Historical DATA'!CD52)</f>
        <v/>
      </c>
      <c r="M66" s="331" t="str">
        <f>IF('Historical DATA'!CE52="","",'Historical DATA'!CE52)</f>
        <v/>
      </c>
      <c r="N66" s="331" t="str">
        <f>IF('Historical DATA'!CF52="","",'Historical DATA'!CF52)</f>
        <v/>
      </c>
      <c r="O66" s="331" t="str">
        <f>IF('Historical DATA'!CG52="","",'Historical DATA'!CG52)</f>
        <v/>
      </c>
      <c r="P66" s="331" t="str">
        <f>IF('Historical DATA'!CH52="","",'Historical DATA'!CH52)</f>
        <v/>
      </c>
      <c r="Q66" s="331" t="str">
        <f>IF('Historical DATA'!CI52="","",'Historical DATA'!CI52)</f>
        <v/>
      </c>
      <c r="R66" s="1365" t="str">
        <f>IF('Historical DATA'!CJ52="","",'Historical DATA'!CJ52)</f>
        <v/>
      </c>
      <c r="S66" s="331" t="str">
        <f>IF('Historical DATA'!CK52="","",'Historical DATA'!CK52)</f>
        <v/>
      </c>
      <c r="T66" s="331" t="str">
        <f>IF('Historical DATA'!CL52="","",'Historical DATA'!CL52)</f>
        <v/>
      </c>
      <c r="V66" s="331" t="str">
        <f>IF('Historical DATA'!CM52="","",'Historical DATA'!CM52)</f>
        <v/>
      </c>
      <c r="W66" s="332" t="str">
        <f>IF('Historical DATA'!CN52="","",'Historical DATA'!CN52)</f>
        <v/>
      </c>
      <c r="X66" s="333" t="str">
        <f>IF('Historical DATA'!CO52="","",'Historical DATA'!CO52)</f>
        <v/>
      </c>
      <c r="Y66" s="333" t="str">
        <f>IF('Historical DATA'!CP52="","",'Historical DATA'!CP52)</f>
        <v/>
      </c>
      <c r="Z66" s="334" t="str">
        <f>IF('Historical DATA'!CQ52="","",'Historical DATA'!CQ52)</f>
        <v/>
      </c>
      <c r="AA66" s="1365" t="str">
        <f>IF('Historical DATA'!CR52="","",'Historical DATA'!CR52)</f>
        <v/>
      </c>
      <c r="AB66" s="1364" t="str">
        <f>IF('Historical DATA'!CS52="","",'Historical DATA'!CS52)</f>
        <v/>
      </c>
      <c r="AC66" s="335" t="str">
        <f>IF('Historical DATA'!CT52="","",'Historical DATA'!CT52)</f>
        <v/>
      </c>
    </row>
    <row r="67" spans="2:29">
      <c r="B67" s="137" t="str">
        <f>IF('Historical DATA'!B53="","",'Historical DATA'!B53)</f>
        <v/>
      </c>
      <c r="C67" s="1457"/>
      <c r="D67" s="331" t="str">
        <f>IF('Historical DATA'!BW53="","",'Historical DATA'!BW53)</f>
        <v/>
      </c>
      <c r="E67" s="332" t="str">
        <f>IF('Historical DATA'!BX53="","",'Historical DATA'!BX53)</f>
        <v/>
      </c>
      <c r="F67" s="333" t="str">
        <f>IF('Historical DATA'!BY53="","",'Historical DATA'!BY53)</f>
        <v/>
      </c>
      <c r="G67" s="333" t="str">
        <f>IF('Historical DATA'!BZ53="","",'Historical DATA'!BZ53)</f>
        <v/>
      </c>
      <c r="H67" s="334" t="str">
        <f>IF('Historical DATA'!CA53="","",'Historical DATA'!CA53)</f>
        <v/>
      </c>
      <c r="I67" s="1365" t="str">
        <f>IF('Historical DATA'!CB53="","",'Historical DATA'!CB53)</f>
        <v/>
      </c>
      <c r="J67" s="1364" t="str">
        <f>IF('Historical DATA'!CC53="","",'Historical DATA'!CC53)</f>
        <v/>
      </c>
      <c r="K67" s="335" t="str">
        <f>IF('Historical DATA'!CD53="","",'Historical DATA'!CD53)</f>
        <v/>
      </c>
      <c r="M67" s="331" t="str">
        <f>IF('Historical DATA'!CE53="","",'Historical DATA'!CE53)</f>
        <v/>
      </c>
      <c r="N67" s="331" t="str">
        <f>IF('Historical DATA'!CF53="","",'Historical DATA'!CF53)</f>
        <v/>
      </c>
      <c r="O67" s="331" t="str">
        <f>IF('Historical DATA'!CG53="","",'Historical DATA'!CG53)</f>
        <v/>
      </c>
      <c r="P67" s="331" t="str">
        <f>IF('Historical DATA'!CH53="","",'Historical DATA'!CH53)</f>
        <v/>
      </c>
      <c r="Q67" s="331" t="str">
        <f>IF('Historical DATA'!CI53="","",'Historical DATA'!CI53)</f>
        <v/>
      </c>
      <c r="R67" s="1365" t="str">
        <f>IF('Historical DATA'!CJ53="","",'Historical DATA'!CJ53)</f>
        <v/>
      </c>
      <c r="S67" s="331" t="str">
        <f>IF('Historical DATA'!CK53="","",'Historical DATA'!CK53)</f>
        <v/>
      </c>
      <c r="T67" s="331" t="str">
        <f>IF('Historical DATA'!CL53="","",'Historical DATA'!CL53)</f>
        <v/>
      </c>
      <c r="V67" s="331" t="str">
        <f>IF('Historical DATA'!CM53="","",'Historical DATA'!CM53)</f>
        <v/>
      </c>
      <c r="W67" s="332" t="str">
        <f>IF('Historical DATA'!CN53="","",'Historical DATA'!CN53)</f>
        <v/>
      </c>
      <c r="X67" s="333" t="str">
        <f>IF('Historical DATA'!CO53="","",'Historical DATA'!CO53)</f>
        <v/>
      </c>
      <c r="Y67" s="333" t="str">
        <f>IF('Historical DATA'!CP53="","",'Historical DATA'!CP53)</f>
        <v/>
      </c>
      <c r="Z67" s="334" t="str">
        <f>IF('Historical DATA'!CQ53="","",'Historical DATA'!CQ53)</f>
        <v/>
      </c>
      <c r="AA67" s="1365" t="str">
        <f>IF('Historical DATA'!CR53="","",'Historical DATA'!CR53)</f>
        <v/>
      </c>
      <c r="AB67" s="1364" t="str">
        <f>IF('Historical DATA'!CS53="","",'Historical DATA'!CS53)</f>
        <v/>
      </c>
      <c r="AC67" s="335" t="str">
        <f>IF('Historical DATA'!CT53="","",'Historical DATA'!CT53)</f>
        <v/>
      </c>
    </row>
    <row r="68" spans="2:29">
      <c r="B68" s="137" t="str">
        <f>IF('Historical DATA'!B54="","",'Historical DATA'!B54)</f>
        <v/>
      </c>
      <c r="C68" s="1457"/>
      <c r="D68" s="331" t="str">
        <f>IF('Historical DATA'!BW54="","",'Historical DATA'!BW54)</f>
        <v/>
      </c>
      <c r="E68" s="332" t="str">
        <f>IF('Historical DATA'!BX54="","",'Historical DATA'!BX54)</f>
        <v/>
      </c>
      <c r="F68" s="333" t="str">
        <f>IF('Historical DATA'!BY54="","",'Historical DATA'!BY54)</f>
        <v/>
      </c>
      <c r="G68" s="333" t="str">
        <f>IF('Historical DATA'!BZ54="","",'Historical DATA'!BZ54)</f>
        <v/>
      </c>
      <c r="H68" s="334" t="str">
        <f>IF('Historical DATA'!CA54="","",'Historical DATA'!CA54)</f>
        <v/>
      </c>
      <c r="I68" s="1365" t="str">
        <f>IF('Historical DATA'!CB54="","",'Historical DATA'!CB54)</f>
        <v/>
      </c>
      <c r="J68" s="1364" t="str">
        <f>IF('Historical DATA'!CC54="","",'Historical DATA'!CC54)</f>
        <v/>
      </c>
      <c r="K68" s="335" t="str">
        <f>IF('Historical DATA'!CD54="","",'Historical DATA'!CD54)</f>
        <v/>
      </c>
      <c r="M68" s="331" t="str">
        <f>IF('Historical DATA'!CE54="","",'Historical DATA'!CE54)</f>
        <v/>
      </c>
      <c r="N68" s="331" t="str">
        <f>IF('Historical DATA'!CF54="","",'Historical DATA'!CF54)</f>
        <v/>
      </c>
      <c r="O68" s="331" t="str">
        <f>IF('Historical DATA'!CG54="","",'Historical DATA'!CG54)</f>
        <v/>
      </c>
      <c r="P68" s="331" t="str">
        <f>IF('Historical DATA'!CH54="","",'Historical DATA'!CH54)</f>
        <v/>
      </c>
      <c r="Q68" s="331" t="str">
        <f>IF('Historical DATA'!CI54="","",'Historical DATA'!CI54)</f>
        <v/>
      </c>
      <c r="R68" s="1365" t="str">
        <f>IF('Historical DATA'!CJ54="","",'Historical DATA'!CJ54)</f>
        <v/>
      </c>
      <c r="S68" s="331" t="str">
        <f>IF('Historical DATA'!CK54="","",'Historical DATA'!CK54)</f>
        <v/>
      </c>
      <c r="T68" s="331" t="str">
        <f>IF('Historical DATA'!CL54="","",'Historical DATA'!CL54)</f>
        <v/>
      </c>
      <c r="V68" s="331" t="str">
        <f>IF('Historical DATA'!CM54="","",'Historical DATA'!CM54)</f>
        <v/>
      </c>
      <c r="W68" s="332" t="str">
        <f>IF('Historical DATA'!CN54="","",'Historical DATA'!CN54)</f>
        <v/>
      </c>
      <c r="X68" s="333" t="str">
        <f>IF('Historical DATA'!CO54="","",'Historical DATA'!CO54)</f>
        <v/>
      </c>
      <c r="Y68" s="333" t="str">
        <f>IF('Historical DATA'!CP54="","",'Historical DATA'!CP54)</f>
        <v/>
      </c>
      <c r="Z68" s="334" t="str">
        <f>IF('Historical DATA'!CQ54="","",'Historical DATA'!CQ54)</f>
        <v/>
      </c>
      <c r="AA68" s="1365" t="str">
        <f>IF('Historical DATA'!CR54="","",'Historical DATA'!CR54)</f>
        <v/>
      </c>
      <c r="AB68" s="1364" t="str">
        <f>IF('Historical DATA'!CS54="","",'Historical DATA'!CS54)</f>
        <v/>
      </c>
      <c r="AC68" s="335" t="str">
        <f>IF('Historical DATA'!CT54="","",'Historical DATA'!CT54)</f>
        <v/>
      </c>
    </row>
    <row r="69" spans="2:29">
      <c r="B69" s="137" t="str">
        <f>IF('Historical DATA'!B55="","",'Historical DATA'!B55)</f>
        <v/>
      </c>
      <c r="C69" s="1457"/>
      <c r="D69" s="331" t="str">
        <f>IF('Historical DATA'!BW55="","",'Historical DATA'!BW55)</f>
        <v/>
      </c>
      <c r="E69" s="332" t="str">
        <f>IF('Historical DATA'!BX55="","",'Historical DATA'!BX55)</f>
        <v/>
      </c>
      <c r="F69" s="333" t="str">
        <f>IF('Historical DATA'!BY55="","",'Historical DATA'!BY55)</f>
        <v/>
      </c>
      <c r="G69" s="333" t="str">
        <f>IF('Historical DATA'!BZ55="","",'Historical DATA'!BZ55)</f>
        <v/>
      </c>
      <c r="H69" s="334" t="str">
        <f>IF('Historical DATA'!CA55="","",'Historical DATA'!CA55)</f>
        <v/>
      </c>
      <c r="I69" s="1365" t="str">
        <f>IF('Historical DATA'!CB55="","",'Historical DATA'!CB55)</f>
        <v/>
      </c>
      <c r="J69" s="1364" t="str">
        <f>IF('Historical DATA'!CC55="","",'Historical DATA'!CC55)</f>
        <v/>
      </c>
      <c r="K69" s="335" t="str">
        <f>IF('Historical DATA'!CD55="","",'Historical DATA'!CD55)</f>
        <v/>
      </c>
      <c r="M69" s="331" t="str">
        <f>IF('Historical DATA'!CE55="","",'Historical DATA'!CE55)</f>
        <v/>
      </c>
      <c r="N69" s="331" t="str">
        <f>IF('Historical DATA'!CF55="","",'Historical DATA'!CF55)</f>
        <v/>
      </c>
      <c r="O69" s="331" t="str">
        <f>IF('Historical DATA'!CG55="","",'Historical DATA'!CG55)</f>
        <v/>
      </c>
      <c r="P69" s="331" t="str">
        <f>IF('Historical DATA'!CH55="","",'Historical DATA'!CH55)</f>
        <v/>
      </c>
      <c r="Q69" s="331" t="str">
        <f>IF('Historical DATA'!CI55="","",'Historical DATA'!CI55)</f>
        <v/>
      </c>
      <c r="R69" s="1365" t="str">
        <f>IF('Historical DATA'!CJ55="","",'Historical DATA'!CJ55)</f>
        <v/>
      </c>
      <c r="S69" s="331" t="str">
        <f>IF('Historical DATA'!CK55="","",'Historical DATA'!CK55)</f>
        <v/>
      </c>
      <c r="T69" s="331" t="str">
        <f>IF('Historical DATA'!CL55="","",'Historical DATA'!CL55)</f>
        <v/>
      </c>
      <c r="V69" s="331" t="str">
        <f>IF('Historical DATA'!CM55="","",'Historical DATA'!CM55)</f>
        <v/>
      </c>
      <c r="W69" s="332" t="str">
        <f>IF('Historical DATA'!CN55="","",'Historical DATA'!CN55)</f>
        <v/>
      </c>
      <c r="X69" s="333" t="str">
        <f>IF('Historical DATA'!CO55="","",'Historical DATA'!CO55)</f>
        <v/>
      </c>
      <c r="Y69" s="333" t="str">
        <f>IF('Historical DATA'!CP55="","",'Historical DATA'!CP55)</f>
        <v/>
      </c>
      <c r="Z69" s="334" t="str">
        <f>IF('Historical DATA'!CQ55="","",'Historical DATA'!CQ55)</f>
        <v/>
      </c>
      <c r="AA69" s="1365" t="str">
        <f>IF('Historical DATA'!CR55="","",'Historical DATA'!CR55)</f>
        <v/>
      </c>
      <c r="AB69" s="1364" t="str">
        <f>IF('Historical DATA'!CS55="","",'Historical DATA'!CS55)</f>
        <v/>
      </c>
      <c r="AC69" s="335" t="str">
        <f>IF('Historical DATA'!CT55="","",'Historical DATA'!CT55)</f>
        <v/>
      </c>
    </row>
    <row r="70" spans="2:29">
      <c r="B70" s="137" t="str">
        <f>IF('Historical DATA'!B56="","",'Historical DATA'!B56)</f>
        <v/>
      </c>
      <c r="C70" s="1457"/>
      <c r="D70" s="331" t="str">
        <f>IF('Historical DATA'!BW56="","",'Historical DATA'!BW56)</f>
        <v/>
      </c>
      <c r="E70" s="332" t="str">
        <f>IF('Historical DATA'!BX56="","",'Historical DATA'!BX56)</f>
        <v/>
      </c>
      <c r="F70" s="333" t="str">
        <f>IF('Historical DATA'!BY56="","",'Historical DATA'!BY56)</f>
        <v/>
      </c>
      <c r="G70" s="333" t="str">
        <f>IF('Historical DATA'!BZ56="","",'Historical DATA'!BZ56)</f>
        <v/>
      </c>
      <c r="H70" s="334" t="str">
        <f>IF('Historical DATA'!CA56="","",'Historical DATA'!CA56)</f>
        <v/>
      </c>
      <c r="I70" s="1365" t="str">
        <f>IF('Historical DATA'!CB56="","",'Historical DATA'!CB56)</f>
        <v/>
      </c>
      <c r="J70" s="1364" t="str">
        <f>IF('Historical DATA'!CC56="","",'Historical DATA'!CC56)</f>
        <v/>
      </c>
      <c r="K70" s="335" t="str">
        <f>IF('Historical DATA'!CD56="","",'Historical DATA'!CD56)</f>
        <v/>
      </c>
      <c r="M70" s="331" t="str">
        <f>IF('Historical DATA'!CE56="","",'Historical DATA'!CE56)</f>
        <v/>
      </c>
      <c r="N70" s="331" t="str">
        <f>IF('Historical DATA'!CF56="","",'Historical DATA'!CF56)</f>
        <v/>
      </c>
      <c r="O70" s="331" t="str">
        <f>IF('Historical DATA'!CG56="","",'Historical DATA'!CG56)</f>
        <v/>
      </c>
      <c r="P70" s="331" t="str">
        <f>IF('Historical DATA'!CH56="","",'Historical DATA'!CH56)</f>
        <v/>
      </c>
      <c r="Q70" s="331" t="str">
        <f>IF('Historical DATA'!CI56="","",'Historical DATA'!CI56)</f>
        <v/>
      </c>
      <c r="R70" s="1365" t="str">
        <f>IF('Historical DATA'!CJ56="","",'Historical DATA'!CJ56)</f>
        <v/>
      </c>
      <c r="S70" s="331" t="str">
        <f>IF('Historical DATA'!CK56="","",'Historical DATA'!CK56)</f>
        <v/>
      </c>
      <c r="T70" s="331" t="str">
        <f>IF('Historical DATA'!CL56="","",'Historical DATA'!CL56)</f>
        <v/>
      </c>
      <c r="V70" s="331" t="str">
        <f>IF('Historical DATA'!CM56="","",'Historical DATA'!CM56)</f>
        <v/>
      </c>
      <c r="W70" s="332" t="str">
        <f>IF('Historical DATA'!CN56="","",'Historical DATA'!CN56)</f>
        <v/>
      </c>
      <c r="X70" s="333" t="str">
        <f>IF('Historical DATA'!CO56="","",'Historical DATA'!CO56)</f>
        <v/>
      </c>
      <c r="Y70" s="333" t="str">
        <f>IF('Historical DATA'!CP56="","",'Historical DATA'!CP56)</f>
        <v/>
      </c>
      <c r="Z70" s="334" t="str">
        <f>IF('Historical DATA'!CQ56="","",'Historical DATA'!CQ56)</f>
        <v/>
      </c>
      <c r="AA70" s="1365" t="str">
        <f>IF('Historical DATA'!CR56="","",'Historical DATA'!CR56)</f>
        <v/>
      </c>
      <c r="AB70" s="1364" t="str">
        <f>IF('Historical DATA'!CS56="","",'Historical DATA'!CS56)</f>
        <v/>
      </c>
      <c r="AC70" s="335" t="str">
        <f>IF('Historical DATA'!CT56="","",'Historical DATA'!CT56)</f>
        <v/>
      </c>
    </row>
    <row r="71" spans="2:29">
      <c r="B71" s="137" t="str">
        <f>IF('Historical DATA'!B57="","",'Historical DATA'!B57)</f>
        <v/>
      </c>
      <c r="C71" s="1457"/>
      <c r="D71" s="331" t="str">
        <f>IF('Historical DATA'!BW57="","",'Historical DATA'!BW57)</f>
        <v/>
      </c>
      <c r="E71" s="332" t="str">
        <f>IF('Historical DATA'!BX57="","",'Historical DATA'!BX57)</f>
        <v/>
      </c>
      <c r="F71" s="333" t="str">
        <f>IF('Historical DATA'!BY57="","",'Historical DATA'!BY57)</f>
        <v/>
      </c>
      <c r="G71" s="333" t="str">
        <f>IF('Historical DATA'!BZ57="","",'Historical DATA'!BZ57)</f>
        <v/>
      </c>
      <c r="H71" s="334" t="str">
        <f>IF('Historical DATA'!CA57="","",'Historical DATA'!CA57)</f>
        <v/>
      </c>
      <c r="I71" s="1365" t="str">
        <f>IF('Historical DATA'!CB57="","",'Historical DATA'!CB57)</f>
        <v/>
      </c>
      <c r="J71" s="1364" t="str">
        <f>IF('Historical DATA'!CC57="","",'Historical DATA'!CC57)</f>
        <v/>
      </c>
      <c r="K71" s="335" t="str">
        <f>IF('Historical DATA'!CD57="","",'Historical DATA'!CD57)</f>
        <v/>
      </c>
      <c r="M71" s="331" t="str">
        <f>IF('Historical DATA'!CE57="","",'Historical DATA'!CE57)</f>
        <v/>
      </c>
      <c r="N71" s="331" t="str">
        <f>IF('Historical DATA'!CF57="","",'Historical DATA'!CF57)</f>
        <v/>
      </c>
      <c r="O71" s="331" t="str">
        <f>IF('Historical DATA'!CG57="","",'Historical DATA'!CG57)</f>
        <v/>
      </c>
      <c r="P71" s="331" t="str">
        <f>IF('Historical DATA'!CH57="","",'Historical DATA'!CH57)</f>
        <v/>
      </c>
      <c r="Q71" s="331" t="str">
        <f>IF('Historical DATA'!CI57="","",'Historical DATA'!CI57)</f>
        <v/>
      </c>
      <c r="R71" s="1365" t="str">
        <f>IF('Historical DATA'!CJ57="","",'Historical DATA'!CJ57)</f>
        <v/>
      </c>
      <c r="S71" s="331" t="str">
        <f>IF('Historical DATA'!CK57="","",'Historical DATA'!CK57)</f>
        <v/>
      </c>
      <c r="T71" s="331" t="str">
        <f>IF('Historical DATA'!CL57="","",'Historical DATA'!CL57)</f>
        <v/>
      </c>
      <c r="V71" s="331" t="str">
        <f>IF('Historical DATA'!CM57="","",'Historical DATA'!CM57)</f>
        <v/>
      </c>
      <c r="W71" s="332" t="str">
        <f>IF('Historical DATA'!CN57="","",'Historical DATA'!CN57)</f>
        <v/>
      </c>
      <c r="X71" s="333" t="str">
        <f>IF('Historical DATA'!CO57="","",'Historical DATA'!CO57)</f>
        <v/>
      </c>
      <c r="Y71" s="333" t="str">
        <f>IF('Historical DATA'!CP57="","",'Historical DATA'!CP57)</f>
        <v/>
      </c>
      <c r="Z71" s="334" t="str">
        <f>IF('Historical DATA'!CQ57="","",'Historical DATA'!CQ57)</f>
        <v/>
      </c>
      <c r="AA71" s="1365" t="str">
        <f>IF('Historical DATA'!CR57="","",'Historical DATA'!CR57)</f>
        <v/>
      </c>
      <c r="AB71" s="1364" t="str">
        <f>IF('Historical DATA'!CS57="","",'Historical DATA'!CS57)</f>
        <v/>
      </c>
      <c r="AC71" s="335" t="str">
        <f>IF('Historical DATA'!CT57="","",'Historical DATA'!CT57)</f>
        <v/>
      </c>
    </row>
    <row r="72" spans="2:29">
      <c r="B72" s="137" t="str">
        <f>IF('Historical DATA'!B58="","",'Historical DATA'!B58)</f>
        <v/>
      </c>
      <c r="C72" s="1457"/>
      <c r="D72" s="331" t="str">
        <f>IF('Historical DATA'!BW58="","",'Historical DATA'!BW58)</f>
        <v/>
      </c>
      <c r="E72" s="332" t="str">
        <f>IF('Historical DATA'!BX58="","",'Historical DATA'!BX58)</f>
        <v/>
      </c>
      <c r="F72" s="333" t="str">
        <f>IF('Historical DATA'!BY58="","",'Historical DATA'!BY58)</f>
        <v/>
      </c>
      <c r="G72" s="333" t="str">
        <f>IF('Historical DATA'!BZ58="","",'Historical DATA'!BZ58)</f>
        <v/>
      </c>
      <c r="H72" s="334" t="str">
        <f>IF('Historical DATA'!CA58="","",'Historical DATA'!CA58)</f>
        <v/>
      </c>
      <c r="I72" s="1365" t="str">
        <f>IF('Historical DATA'!CB58="","",'Historical DATA'!CB58)</f>
        <v/>
      </c>
      <c r="J72" s="1364" t="str">
        <f>IF('Historical DATA'!CC58="","",'Historical DATA'!CC58)</f>
        <v/>
      </c>
      <c r="K72" s="335" t="str">
        <f>IF('Historical DATA'!CD58="","",'Historical DATA'!CD58)</f>
        <v/>
      </c>
      <c r="M72" s="331" t="str">
        <f>IF('Historical DATA'!CE58="","",'Historical DATA'!CE58)</f>
        <v/>
      </c>
      <c r="N72" s="331" t="str">
        <f>IF('Historical DATA'!CF58="","",'Historical DATA'!CF58)</f>
        <v/>
      </c>
      <c r="O72" s="331" t="str">
        <f>IF('Historical DATA'!CG58="","",'Historical DATA'!CG58)</f>
        <v/>
      </c>
      <c r="P72" s="331" t="str">
        <f>IF('Historical DATA'!CH58="","",'Historical DATA'!CH58)</f>
        <v/>
      </c>
      <c r="Q72" s="331" t="str">
        <f>IF('Historical DATA'!CI58="","",'Historical DATA'!CI58)</f>
        <v/>
      </c>
      <c r="R72" s="1365" t="str">
        <f>IF('Historical DATA'!CJ58="","",'Historical DATA'!CJ58)</f>
        <v/>
      </c>
      <c r="S72" s="331" t="str">
        <f>IF('Historical DATA'!CK58="","",'Historical DATA'!CK58)</f>
        <v/>
      </c>
      <c r="T72" s="331" t="str">
        <f>IF('Historical DATA'!CL58="","",'Historical DATA'!CL58)</f>
        <v/>
      </c>
      <c r="V72" s="331" t="str">
        <f>IF('Historical DATA'!CM58="","",'Historical DATA'!CM58)</f>
        <v/>
      </c>
      <c r="W72" s="332" t="str">
        <f>IF('Historical DATA'!CN58="","",'Historical DATA'!CN58)</f>
        <v/>
      </c>
      <c r="X72" s="333" t="str">
        <f>IF('Historical DATA'!CO58="","",'Historical DATA'!CO58)</f>
        <v/>
      </c>
      <c r="Y72" s="333" t="str">
        <f>IF('Historical DATA'!CP58="","",'Historical DATA'!CP58)</f>
        <v/>
      </c>
      <c r="Z72" s="334" t="str">
        <f>IF('Historical DATA'!CQ58="","",'Historical DATA'!CQ58)</f>
        <v/>
      </c>
      <c r="AA72" s="1365" t="str">
        <f>IF('Historical DATA'!CR58="","",'Historical DATA'!CR58)</f>
        <v/>
      </c>
      <c r="AB72" s="1364" t="str">
        <f>IF('Historical DATA'!CS58="","",'Historical DATA'!CS58)</f>
        <v/>
      </c>
      <c r="AC72" s="335" t="str">
        <f>IF('Historical DATA'!CT58="","",'Historical DATA'!CT58)</f>
        <v/>
      </c>
    </row>
    <row r="73" spans="2:29">
      <c r="B73" s="137" t="str">
        <f>IF('Historical DATA'!B59="","",'Historical DATA'!B59)</f>
        <v/>
      </c>
      <c r="C73" s="1457"/>
      <c r="D73" s="331" t="str">
        <f>IF('Historical DATA'!BW59="","",'Historical DATA'!BW59)</f>
        <v/>
      </c>
      <c r="E73" s="332" t="str">
        <f>IF('Historical DATA'!BX59="","",'Historical DATA'!BX59)</f>
        <v/>
      </c>
      <c r="F73" s="333" t="str">
        <f>IF('Historical DATA'!BY59="","",'Historical DATA'!BY59)</f>
        <v/>
      </c>
      <c r="G73" s="333" t="str">
        <f>IF('Historical DATA'!BZ59="","",'Historical DATA'!BZ59)</f>
        <v/>
      </c>
      <c r="H73" s="334" t="str">
        <f>IF('Historical DATA'!CA59="","",'Historical DATA'!CA59)</f>
        <v/>
      </c>
      <c r="I73" s="1365" t="str">
        <f>IF('Historical DATA'!CB59="","",'Historical DATA'!CB59)</f>
        <v/>
      </c>
      <c r="J73" s="1364" t="str">
        <f>IF('Historical DATA'!CC59="","",'Historical DATA'!CC59)</f>
        <v/>
      </c>
      <c r="K73" s="335" t="str">
        <f>IF('Historical DATA'!CD59="","",'Historical DATA'!CD59)</f>
        <v/>
      </c>
      <c r="M73" s="331" t="str">
        <f>IF('Historical DATA'!CE59="","",'Historical DATA'!CE59)</f>
        <v/>
      </c>
      <c r="N73" s="331" t="str">
        <f>IF('Historical DATA'!CF59="","",'Historical DATA'!CF59)</f>
        <v/>
      </c>
      <c r="O73" s="331" t="str">
        <f>IF('Historical DATA'!CG59="","",'Historical DATA'!CG59)</f>
        <v/>
      </c>
      <c r="P73" s="331" t="str">
        <f>IF('Historical DATA'!CH59="","",'Historical DATA'!CH59)</f>
        <v/>
      </c>
      <c r="Q73" s="331" t="str">
        <f>IF('Historical DATA'!CI59="","",'Historical DATA'!CI59)</f>
        <v/>
      </c>
      <c r="R73" s="1365" t="str">
        <f>IF('Historical DATA'!CJ59="","",'Historical DATA'!CJ59)</f>
        <v/>
      </c>
      <c r="S73" s="331" t="str">
        <f>IF('Historical DATA'!CK59="","",'Historical DATA'!CK59)</f>
        <v/>
      </c>
      <c r="T73" s="331" t="str">
        <f>IF('Historical DATA'!CL59="","",'Historical DATA'!CL59)</f>
        <v/>
      </c>
      <c r="V73" s="331" t="str">
        <f>IF('Historical DATA'!CM59="","",'Historical DATA'!CM59)</f>
        <v/>
      </c>
      <c r="W73" s="332" t="str">
        <f>IF('Historical DATA'!CN59="","",'Historical DATA'!CN59)</f>
        <v/>
      </c>
      <c r="X73" s="333" t="str">
        <f>IF('Historical DATA'!CO59="","",'Historical DATA'!CO59)</f>
        <v/>
      </c>
      <c r="Y73" s="333" t="str">
        <f>IF('Historical DATA'!CP59="","",'Historical DATA'!CP59)</f>
        <v/>
      </c>
      <c r="Z73" s="334" t="str">
        <f>IF('Historical DATA'!CQ59="","",'Historical DATA'!CQ59)</f>
        <v/>
      </c>
      <c r="AA73" s="1365" t="str">
        <f>IF('Historical DATA'!CR59="","",'Historical DATA'!CR59)</f>
        <v/>
      </c>
      <c r="AB73" s="1364" t="str">
        <f>IF('Historical DATA'!CS59="","",'Historical DATA'!CS59)</f>
        <v/>
      </c>
      <c r="AC73" s="335" t="str">
        <f>IF('Historical DATA'!CT59="","",'Historical DATA'!CT59)</f>
        <v/>
      </c>
    </row>
    <row r="74" spans="2:29">
      <c r="B74" s="137" t="str">
        <f>IF('Historical DATA'!B60="","",'Historical DATA'!B60)</f>
        <v/>
      </c>
      <c r="C74" s="1457"/>
      <c r="D74" s="331" t="str">
        <f>IF('Historical DATA'!BW60="","",'Historical DATA'!BW60)</f>
        <v/>
      </c>
      <c r="E74" s="332" t="str">
        <f>IF('Historical DATA'!BX60="","",'Historical DATA'!BX60)</f>
        <v/>
      </c>
      <c r="F74" s="333" t="str">
        <f>IF('Historical DATA'!BY60="","",'Historical DATA'!BY60)</f>
        <v/>
      </c>
      <c r="G74" s="333" t="str">
        <f>IF('Historical DATA'!BZ60="","",'Historical DATA'!BZ60)</f>
        <v/>
      </c>
      <c r="H74" s="334" t="str">
        <f>IF('Historical DATA'!CA60="","",'Historical DATA'!CA60)</f>
        <v/>
      </c>
      <c r="I74" s="1365" t="str">
        <f>IF('Historical DATA'!CB60="","",'Historical DATA'!CB60)</f>
        <v/>
      </c>
      <c r="J74" s="1364" t="str">
        <f>IF('Historical DATA'!CC60="","",'Historical DATA'!CC60)</f>
        <v/>
      </c>
      <c r="K74" s="335" t="str">
        <f>IF('Historical DATA'!CD60="","",'Historical DATA'!CD60)</f>
        <v/>
      </c>
      <c r="M74" s="331" t="str">
        <f>IF('Historical DATA'!CE60="","",'Historical DATA'!CE60)</f>
        <v/>
      </c>
      <c r="N74" s="331" t="str">
        <f>IF('Historical DATA'!CF60="","",'Historical DATA'!CF60)</f>
        <v/>
      </c>
      <c r="O74" s="331" t="str">
        <f>IF('Historical DATA'!CG60="","",'Historical DATA'!CG60)</f>
        <v/>
      </c>
      <c r="P74" s="331" t="str">
        <f>IF('Historical DATA'!CH60="","",'Historical DATA'!CH60)</f>
        <v/>
      </c>
      <c r="Q74" s="331" t="str">
        <f>IF('Historical DATA'!CI60="","",'Historical DATA'!CI60)</f>
        <v/>
      </c>
      <c r="R74" s="1365" t="str">
        <f>IF('Historical DATA'!CJ60="","",'Historical DATA'!CJ60)</f>
        <v/>
      </c>
      <c r="S74" s="331" t="str">
        <f>IF('Historical DATA'!CK60="","",'Historical DATA'!CK60)</f>
        <v/>
      </c>
      <c r="T74" s="331" t="str">
        <f>IF('Historical DATA'!CL60="","",'Historical DATA'!CL60)</f>
        <v/>
      </c>
      <c r="V74" s="331" t="str">
        <f>IF('Historical DATA'!CM60="","",'Historical DATA'!CM60)</f>
        <v/>
      </c>
      <c r="W74" s="332" t="str">
        <f>IF('Historical DATA'!CN60="","",'Historical DATA'!CN60)</f>
        <v/>
      </c>
      <c r="X74" s="333" t="str">
        <f>IF('Historical DATA'!CO60="","",'Historical DATA'!CO60)</f>
        <v/>
      </c>
      <c r="Y74" s="333" t="str">
        <f>IF('Historical DATA'!CP60="","",'Historical DATA'!CP60)</f>
        <v/>
      </c>
      <c r="Z74" s="334" t="str">
        <f>IF('Historical DATA'!CQ60="","",'Historical DATA'!CQ60)</f>
        <v/>
      </c>
      <c r="AA74" s="1365" t="str">
        <f>IF('Historical DATA'!CR60="","",'Historical DATA'!CR60)</f>
        <v/>
      </c>
      <c r="AB74" s="1364" t="str">
        <f>IF('Historical DATA'!CS60="","",'Historical DATA'!CS60)</f>
        <v/>
      </c>
      <c r="AC74" s="335" t="str">
        <f>IF('Historical DATA'!CT60="","",'Historical DATA'!CT60)</f>
        <v/>
      </c>
    </row>
    <row r="75" spans="2:29">
      <c r="B75" s="137" t="str">
        <f>IF('Historical DATA'!B61="","",'Historical DATA'!B61)</f>
        <v/>
      </c>
      <c r="C75" s="1457"/>
      <c r="D75" s="331" t="str">
        <f>IF('Historical DATA'!BW61="","",'Historical DATA'!BW61)</f>
        <v/>
      </c>
      <c r="E75" s="332" t="str">
        <f>IF('Historical DATA'!BX61="","",'Historical DATA'!BX61)</f>
        <v/>
      </c>
      <c r="F75" s="333" t="str">
        <f>IF('Historical DATA'!BY61="","",'Historical DATA'!BY61)</f>
        <v/>
      </c>
      <c r="G75" s="333" t="str">
        <f>IF('Historical DATA'!BZ61="","",'Historical DATA'!BZ61)</f>
        <v/>
      </c>
      <c r="H75" s="334" t="str">
        <f>IF('Historical DATA'!CA61="","",'Historical DATA'!CA61)</f>
        <v/>
      </c>
      <c r="I75" s="1365" t="str">
        <f>IF('Historical DATA'!CB61="","",'Historical DATA'!CB61)</f>
        <v/>
      </c>
      <c r="J75" s="1364" t="str">
        <f>IF('Historical DATA'!CC61="","",'Historical DATA'!CC61)</f>
        <v/>
      </c>
      <c r="K75" s="335" t="str">
        <f>IF('Historical DATA'!CD61="","",'Historical DATA'!CD61)</f>
        <v/>
      </c>
      <c r="M75" s="331" t="str">
        <f>IF('Historical DATA'!CE61="","",'Historical DATA'!CE61)</f>
        <v/>
      </c>
      <c r="N75" s="331" t="str">
        <f>IF('Historical DATA'!CF61="","",'Historical DATA'!CF61)</f>
        <v/>
      </c>
      <c r="O75" s="331" t="str">
        <f>IF('Historical DATA'!CG61="","",'Historical DATA'!CG61)</f>
        <v/>
      </c>
      <c r="P75" s="331" t="str">
        <f>IF('Historical DATA'!CH61="","",'Historical DATA'!CH61)</f>
        <v/>
      </c>
      <c r="Q75" s="331" t="str">
        <f>IF('Historical DATA'!CI61="","",'Historical DATA'!CI61)</f>
        <v/>
      </c>
      <c r="R75" s="1365" t="str">
        <f>IF('Historical DATA'!CJ61="","",'Historical DATA'!CJ61)</f>
        <v/>
      </c>
      <c r="S75" s="331" t="str">
        <f>IF('Historical DATA'!CK61="","",'Historical DATA'!CK61)</f>
        <v/>
      </c>
      <c r="T75" s="331" t="str">
        <f>IF('Historical DATA'!CL61="","",'Historical DATA'!CL61)</f>
        <v/>
      </c>
      <c r="V75" s="331" t="str">
        <f>IF('Historical DATA'!CM61="","",'Historical DATA'!CM61)</f>
        <v/>
      </c>
      <c r="W75" s="332" t="str">
        <f>IF('Historical DATA'!CN61="","",'Historical DATA'!CN61)</f>
        <v/>
      </c>
      <c r="X75" s="333" t="str">
        <f>IF('Historical DATA'!CO61="","",'Historical DATA'!CO61)</f>
        <v/>
      </c>
      <c r="Y75" s="333" t="str">
        <f>IF('Historical DATA'!CP61="","",'Historical DATA'!CP61)</f>
        <v/>
      </c>
      <c r="Z75" s="334" t="str">
        <f>IF('Historical DATA'!CQ61="","",'Historical DATA'!CQ61)</f>
        <v/>
      </c>
      <c r="AA75" s="1365" t="str">
        <f>IF('Historical DATA'!CR61="","",'Historical DATA'!CR61)</f>
        <v/>
      </c>
      <c r="AB75" s="1364" t="str">
        <f>IF('Historical DATA'!CS61="","",'Historical DATA'!CS61)</f>
        <v/>
      </c>
      <c r="AC75" s="335" t="str">
        <f>IF('Historical DATA'!CT61="","",'Historical DATA'!CT61)</f>
        <v/>
      </c>
    </row>
    <row r="76" spans="2:29">
      <c r="B76" s="137" t="str">
        <f>IF('Historical DATA'!B62="","",'Historical DATA'!B62)</f>
        <v/>
      </c>
      <c r="C76" s="1457"/>
      <c r="D76" s="331" t="str">
        <f>IF('Historical DATA'!BW62="","",'Historical DATA'!BW62)</f>
        <v/>
      </c>
      <c r="E76" s="332" t="str">
        <f>IF('Historical DATA'!BX62="","",'Historical DATA'!BX62)</f>
        <v/>
      </c>
      <c r="F76" s="333" t="str">
        <f>IF('Historical DATA'!BY62="","",'Historical DATA'!BY62)</f>
        <v/>
      </c>
      <c r="G76" s="333" t="str">
        <f>IF('Historical DATA'!BZ62="","",'Historical DATA'!BZ62)</f>
        <v/>
      </c>
      <c r="H76" s="334" t="str">
        <f>IF('Historical DATA'!CA62="","",'Historical DATA'!CA62)</f>
        <v/>
      </c>
      <c r="I76" s="1365" t="str">
        <f>IF('Historical DATA'!CB62="","",'Historical DATA'!CB62)</f>
        <v/>
      </c>
      <c r="J76" s="1364" t="str">
        <f>IF('Historical DATA'!CC62="","",'Historical DATA'!CC62)</f>
        <v/>
      </c>
      <c r="K76" s="335" t="str">
        <f>IF('Historical DATA'!CD62="","",'Historical DATA'!CD62)</f>
        <v/>
      </c>
      <c r="M76" s="331" t="str">
        <f>IF('Historical DATA'!CE62="","",'Historical DATA'!CE62)</f>
        <v/>
      </c>
      <c r="N76" s="331" t="str">
        <f>IF('Historical DATA'!CF62="","",'Historical DATA'!CF62)</f>
        <v/>
      </c>
      <c r="O76" s="331" t="str">
        <f>IF('Historical DATA'!CG62="","",'Historical DATA'!CG62)</f>
        <v/>
      </c>
      <c r="P76" s="331" t="str">
        <f>IF('Historical DATA'!CH62="","",'Historical DATA'!CH62)</f>
        <v/>
      </c>
      <c r="Q76" s="331" t="str">
        <f>IF('Historical DATA'!CI62="","",'Historical DATA'!CI62)</f>
        <v/>
      </c>
      <c r="R76" s="1365" t="str">
        <f>IF('Historical DATA'!CJ62="","",'Historical DATA'!CJ62)</f>
        <v/>
      </c>
      <c r="S76" s="331" t="str">
        <f>IF('Historical DATA'!CK62="","",'Historical DATA'!CK62)</f>
        <v/>
      </c>
      <c r="T76" s="331" t="str">
        <f>IF('Historical DATA'!CL62="","",'Historical DATA'!CL62)</f>
        <v/>
      </c>
      <c r="V76" s="331" t="str">
        <f>IF('Historical DATA'!CM62="","",'Historical DATA'!CM62)</f>
        <v/>
      </c>
      <c r="W76" s="332" t="str">
        <f>IF('Historical DATA'!CN62="","",'Historical DATA'!CN62)</f>
        <v/>
      </c>
      <c r="X76" s="333" t="str">
        <f>IF('Historical DATA'!CO62="","",'Historical DATA'!CO62)</f>
        <v/>
      </c>
      <c r="Y76" s="333" t="str">
        <f>IF('Historical DATA'!CP62="","",'Historical DATA'!CP62)</f>
        <v/>
      </c>
      <c r="Z76" s="334" t="str">
        <f>IF('Historical DATA'!CQ62="","",'Historical DATA'!CQ62)</f>
        <v/>
      </c>
      <c r="AA76" s="1365" t="str">
        <f>IF('Historical DATA'!CR62="","",'Historical DATA'!CR62)</f>
        <v/>
      </c>
      <c r="AB76" s="1364" t="str">
        <f>IF('Historical DATA'!CS62="","",'Historical DATA'!CS62)</f>
        <v/>
      </c>
      <c r="AC76" s="335" t="str">
        <f>IF('Historical DATA'!CT62="","",'Historical DATA'!CT62)</f>
        <v/>
      </c>
    </row>
    <row r="77" spans="2:29">
      <c r="B77" s="137" t="str">
        <f>IF('Historical DATA'!B63="","",'Historical DATA'!B63)</f>
        <v/>
      </c>
      <c r="C77" s="1457"/>
      <c r="D77" s="331" t="str">
        <f>IF('Historical DATA'!BW63="","",'Historical DATA'!BW63)</f>
        <v/>
      </c>
      <c r="E77" s="332" t="str">
        <f>IF('Historical DATA'!BX63="","",'Historical DATA'!BX63)</f>
        <v/>
      </c>
      <c r="F77" s="333" t="str">
        <f>IF('Historical DATA'!BY63="","",'Historical DATA'!BY63)</f>
        <v/>
      </c>
      <c r="G77" s="333" t="str">
        <f>IF('Historical DATA'!BZ63="","",'Historical DATA'!BZ63)</f>
        <v/>
      </c>
      <c r="H77" s="334" t="str">
        <f>IF('Historical DATA'!CA63="","",'Historical DATA'!CA63)</f>
        <v/>
      </c>
      <c r="I77" s="1365" t="str">
        <f>IF('Historical DATA'!CB63="","",'Historical DATA'!CB63)</f>
        <v/>
      </c>
      <c r="J77" s="1364" t="str">
        <f>IF('Historical DATA'!CC63="","",'Historical DATA'!CC63)</f>
        <v/>
      </c>
      <c r="K77" s="335" t="str">
        <f>IF('Historical DATA'!CD63="","",'Historical DATA'!CD63)</f>
        <v/>
      </c>
      <c r="M77" s="331" t="str">
        <f>IF('Historical DATA'!CE63="","",'Historical DATA'!CE63)</f>
        <v/>
      </c>
      <c r="N77" s="331" t="str">
        <f>IF('Historical DATA'!CF63="","",'Historical DATA'!CF63)</f>
        <v/>
      </c>
      <c r="O77" s="331" t="str">
        <f>IF('Historical DATA'!CG63="","",'Historical DATA'!CG63)</f>
        <v/>
      </c>
      <c r="P77" s="331" t="str">
        <f>IF('Historical DATA'!CH63="","",'Historical DATA'!CH63)</f>
        <v/>
      </c>
      <c r="Q77" s="331" t="str">
        <f>IF('Historical DATA'!CI63="","",'Historical DATA'!CI63)</f>
        <v/>
      </c>
      <c r="R77" s="1365" t="str">
        <f>IF('Historical DATA'!CJ63="","",'Historical DATA'!CJ63)</f>
        <v/>
      </c>
      <c r="S77" s="331" t="str">
        <f>IF('Historical DATA'!CK63="","",'Historical DATA'!CK63)</f>
        <v/>
      </c>
      <c r="T77" s="331" t="str">
        <f>IF('Historical DATA'!CL63="","",'Historical DATA'!CL63)</f>
        <v/>
      </c>
      <c r="V77" s="331" t="str">
        <f>IF('Historical DATA'!CM63="","",'Historical DATA'!CM63)</f>
        <v/>
      </c>
      <c r="W77" s="332" t="str">
        <f>IF('Historical DATA'!CN63="","",'Historical DATA'!CN63)</f>
        <v/>
      </c>
      <c r="X77" s="333" t="str">
        <f>IF('Historical DATA'!CO63="","",'Historical DATA'!CO63)</f>
        <v/>
      </c>
      <c r="Y77" s="333" t="str">
        <f>IF('Historical DATA'!CP63="","",'Historical DATA'!CP63)</f>
        <v/>
      </c>
      <c r="Z77" s="334" t="str">
        <f>IF('Historical DATA'!CQ63="","",'Historical DATA'!CQ63)</f>
        <v/>
      </c>
      <c r="AA77" s="1365" t="str">
        <f>IF('Historical DATA'!CR63="","",'Historical DATA'!CR63)</f>
        <v/>
      </c>
      <c r="AB77" s="1364" t="str">
        <f>IF('Historical DATA'!CS63="","",'Historical DATA'!CS63)</f>
        <v/>
      </c>
      <c r="AC77" s="335" t="str">
        <f>IF('Historical DATA'!CT63="","",'Historical DATA'!CT63)</f>
        <v/>
      </c>
    </row>
    <row r="78" spans="2:29">
      <c r="B78" s="137" t="str">
        <f>IF('Historical DATA'!B64="","",'Historical DATA'!B64)</f>
        <v/>
      </c>
      <c r="C78" s="1457"/>
      <c r="D78" s="331" t="str">
        <f>IF('Historical DATA'!BW64="","",'Historical DATA'!BW64)</f>
        <v/>
      </c>
      <c r="E78" s="332" t="str">
        <f>IF('Historical DATA'!BX64="","",'Historical DATA'!BX64)</f>
        <v/>
      </c>
      <c r="F78" s="333" t="str">
        <f>IF('Historical DATA'!BY64="","",'Historical DATA'!BY64)</f>
        <v/>
      </c>
      <c r="G78" s="333" t="str">
        <f>IF('Historical DATA'!BZ64="","",'Historical DATA'!BZ64)</f>
        <v/>
      </c>
      <c r="H78" s="334" t="str">
        <f>IF('Historical DATA'!CA64="","",'Historical DATA'!CA64)</f>
        <v/>
      </c>
      <c r="I78" s="1365" t="str">
        <f>IF('Historical DATA'!CB64="","",'Historical DATA'!CB64)</f>
        <v/>
      </c>
      <c r="J78" s="1364" t="str">
        <f>IF('Historical DATA'!CC64="","",'Historical DATA'!CC64)</f>
        <v/>
      </c>
      <c r="K78" s="335" t="str">
        <f>IF('Historical DATA'!CD64="","",'Historical DATA'!CD64)</f>
        <v/>
      </c>
      <c r="M78" s="331" t="str">
        <f>IF('Historical DATA'!CE64="","",'Historical DATA'!CE64)</f>
        <v/>
      </c>
      <c r="N78" s="331" t="str">
        <f>IF('Historical DATA'!CF64="","",'Historical DATA'!CF64)</f>
        <v/>
      </c>
      <c r="O78" s="331" t="str">
        <f>IF('Historical DATA'!CG64="","",'Historical DATA'!CG64)</f>
        <v/>
      </c>
      <c r="P78" s="331" t="str">
        <f>IF('Historical DATA'!CH64="","",'Historical DATA'!CH64)</f>
        <v/>
      </c>
      <c r="Q78" s="331" t="str">
        <f>IF('Historical DATA'!CI64="","",'Historical DATA'!CI64)</f>
        <v/>
      </c>
      <c r="R78" s="1365" t="str">
        <f>IF('Historical DATA'!CJ64="","",'Historical DATA'!CJ64)</f>
        <v/>
      </c>
      <c r="S78" s="331" t="str">
        <f>IF('Historical DATA'!CK64="","",'Historical DATA'!CK64)</f>
        <v/>
      </c>
      <c r="T78" s="331" t="str">
        <f>IF('Historical DATA'!CL64="","",'Historical DATA'!CL64)</f>
        <v/>
      </c>
      <c r="V78" s="331" t="str">
        <f>IF('Historical DATA'!CM64="","",'Historical DATA'!CM64)</f>
        <v/>
      </c>
      <c r="W78" s="332" t="str">
        <f>IF('Historical DATA'!CN64="","",'Historical DATA'!CN64)</f>
        <v/>
      </c>
      <c r="X78" s="333" t="str">
        <f>IF('Historical DATA'!CO64="","",'Historical DATA'!CO64)</f>
        <v/>
      </c>
      <c r="Y78" s="333" t="str">
        <f>IF('Historical DATA'!CP64="","",'Historical DATA'!CP64)</f>
        <v/>
      </c>
      <c r="Z78" s="334" t="str">
        <f>IF('Historical DATA'!CQ64="","",'Historical DATA'!CQ64)</f>
        <v/>
      </c>
      <c r="AA78" s="1365" t="str">
        <f>IF('Historical DATA'!CR64="","",'Historical DATA'!CR64)</f>
        <v/>
      </c>
      <c r="AB78" s="1364" t="str">
        <f>IF('Historical DATA'!CS64="","",'Historical DATA'!CS64)</f>
        <v/>
      </c>
      <c r="AC78" s="335" t="str">
        <f>IF('Historical DATA'!CT64="","",'Historical DATA'!CT64)</f>
        <v/>
      </c>
    </row>
    <row r="79" spans="2:29">
      <c r="B79" s="137" t="str">
        <f>IF('Historical DATA'!B65="","",'Historical DATA'!B65)</f>
        <v/>
      </c>
      <c r="C79" s="1457"/>
      <c r="D79" s="331" t="str">
        <f>IF('Historical DATA'!BW65="","",'Historical DATA'!BW65)</f>
        <v/>
      </c>
      <c r="E79" s="332" t="str">
        <f>IF('Historical DATA'!BX65="","",'Historical DATA'!BX65)</f>
        <v/>
      </c>
      <c r="F79" s="333" t="str">
        <f>IF('Historical DATA'!BY65="","",'Historical DATA'!BY65)</f>
        <v/>
      </c>
      <c r="G79" s="333" t="str">
        <f>IF('Historical DATA'!BZ65="","",'Historical DATA'!BZ65)</f>
        <v/>
      </c>
      <c r="H79" s="334" t="str">
        <f>IF('Historical DATA'!CA65="","",'Historical DATA'!CA65)</f>
        <v/>
      </c>
      <c r="I79" s="1365" t="str">
        <f>IF('Historical DATA'!CB65="","",'Historical DATA'!CB65)</f>
        <v/>
      </c>
      <c r="J79" s="1364" t="str">
        <f>IF('Historical DATA'!CC65="","",'Historical DATA'!CC65)</f>
        <v/>
      </c>
      <c r="K79" s="335" t="str">
        <f>IF('Historical DATA'!CD65="","",'Historical DATA'!CD65)</f>
        <v/>
      </c>
      <c r="M79" s="331" t="str">
        <f>IF('Historical DATA'!CE65="","",'Historical DATA'!CE65)</f>
        <v/>
      </c>
      <c r="N79" s="331" t="str">
        <f>IF('Historical DATA'!CF65="","",'Historical DATA'!CF65)</f>
        <v/>
      </c>
      <c r="O79" s="331" t="str">
        <f>IF('Historical DATA'!CG65="","",'Historical DATA'!CG65)</f>
        <v/>
      </c>
      <c r="P79" s="331" t="str">
        <f>IF('Historical DATA'!CH65="","",'Historical DATA'!CH65)</f>
        <v/>
      </c>
      <c r="Q79" s="331" t="str">
        <f>IF('Historical DATA'!CI65="","",'Historical DATA'!CI65)</f>
        <v/>
      </c>
      <c r="R79" s="1365" t="str">
        <f>IF('Historical DATA'!CJ65="","",'Historical DATA'!CJ65)</f>
        <v/>
      </c>
      <c r="S79" s="331" t="str">
        <f>IF('Historical DATA'!CK65="","",'Historical DATA'!CK65)</f>
        <v/>
      </c>
      <c r="T79" s="331" t="str">
        <f>IF('Historical DATA'!CL65="","",'Historical DATA'!CL65)</f>
        <v/>
      </c>
      <c r="V79" s="331" t="str">
        <f>IF('Historical DATA'!CM65="","",'Historical DATA'!CM65)</f>
        <v/>
      </c>
      <c r="W79" s="332" t="str">
        <f>IF('Historical DATA'!CN65="","",'Historical DATA'!CN65)</f>
        <v/>
      </c>
      <c r="X79" s="333" t="str">
        <f>IF('Historical DATA'!CO65="","",'Historical DATA'!CO65)</f>
        <v/>
      </c>
      <c r="Y79" s="333" t="str">
        <f>IF('Historical DATA'!CP65="","",'Historical DATA'!CP65)</f>
        <v/>
      </c>
      <c r="Z79" s="334" t="str">
        <f>IF('Historical DATA'!CQ65="","",'Historical DATA'!CQ65)</f>
        <v/>
      </c>
      <c r="AA79" s="1365" t="str">
        <f>IF('Historical DATA'!CR65="","",'Historical DATA'!CR65)</f>
        <v/>
      </c>
      <c r="AB79" s="1364" t="str">
        <f>IF('Historical DATA'!CS65="","",'Historical DATA'!CS65)</f>
        <v/>
      </c>
      <c r="AC79" s="335" t="str">
        <f>IF('Historical DATA'!CT65="","",'Historical DATA'!CT65)</f>
        <v/>
      </c>
    </row>
    <row r="80" spans="2:29">
      <c r="B80" s="137" t="str">
        <f>IF('Historical DATA'!B66="","",'Historical DATA'!B66)</f>
        <v/>
      </c>
      <c r="C80" s="1457"/>
      <c r="D80" s="331" t="str">
        <f>IF('Historical DATA'!BW66="","",'Historical DATA'!BW66)</f>
        <v/>
      </c>
      <c r="E80" s="332" t="str">
        <f>IF('Historical DATA'!BX66="","",'Historical DATA'!BX66)</f>
        <v/>
      </c>
      <c r="F80" s="333" t="str">
        <f>IF('Historical DATA'!BY66="","",'Historical DATA'!BY66)</f>
        <v/>
      </c>
      <c r="G80" s="333" t="str">
        <f>IF('Historical DATA'!BZ66="","",'Historical DATA'!BZ66)</f>
        <v/>
      </c>
      <c r="H80" s="334" t="str">
        <f>IF('Historical DATA'!CA66="","",'Historical DATA'!CA66)</f>
        <v/>
      </c>
      <c r="I80" s="1365" t="str">
        <f>IF('Historical DATA'!CB66="","",'Historical DATA'!CB66)</f>
        <v/>
      </c>
      <c r="J80" s="1364" t="str">
        <f>IF('Historical DATA'!CC66="","",'Historical DATA'!CC66)</f>
        <v/>
      </c>
      <c r="K80" s="335" t="str">
        <f>IF('Historical DATA'!CD66="","",'Historical DATA'!CD66)</f>
        <v/>
      </c>
      <c r="M80" s="331" t="str">
        <f>IF('Historical DATA'!CE66="","",'Historical DATA'!CE66)</f>
        <v/>
      </c>
      <c r="N80" s="331" t="str">
        <f>IF('Historical DATA'!CF66="","",'Historical DATA'!CF66)</f>
        <v/>
      </c>
      <c r="O80" s="331" t="str">
        <f>IF('Historical DATA'!CG66="","",'Historical DATA'!CG66)</f>
        <v/>
      </c>
      <c r="P80" s="331" t="str">
        <f>IF('Historical DATA'!CH66="","",'Historical DATA'!CH66)</f>
        <v/>
      </c>
      <c r="Q80" s="331" t="str">
        <f>IF('Historical DATA'!CI66="","",'Historical DATA'!CI66)</f>
        <v/>
      </c>
      <c r="R80" s="1365" t="str">
        <f>IF('Historical DATA'!CJ66="","",'Historical DATA'!CJ66)</f>
        <v/>
      </c>
      <c r="S80" s="331" t="str">
        <f>IF('Historical DATA'!CK66="","",'Historical DATA'!CK66)</f>
        <v/>
      </c>
      <c r="T80" s="331" t="str">
        <f>IF('Historical DATA'!CL66="","",'Historical DATA'!CL66)</f>
        <v/>
      </c>
      <c r="V80" s="331" t="str">
        <f>IF('Historical DATA'!CM66="","",'Historical DATA'!CM66)</f>
        <v/>
      </c>
      <c r="W80" s="332" t="str">
        <f>IF('Historical DATA'!CN66="","",'Historical DATA'!CN66)</f>
        <v/>
      </c>
      <c r="X80" s="333" t="str">
        <f>IF('Historical DATA'!CO66="","",'Historical DATA'!CO66)</f>
        <v/>
      </c>
      <c r="Y80" s="333" t="str">
        <f>IF('Historical DATA'!CP66="","",'Historical DATA'!CP66)</f>
        <v/>
      </c>
      <c r="Z80" s="334" t="str">
        <f>IF('Historical DATA'!CQ66="","",'Historical DATA'!CQ66)</f>
        <v/>
      </c>
      <c r="AA80" s="1365" t="str">
        <f>IF('Historical DATA'!CR66="","",'Historical DATA'!CR66)</f>
        <v/>
      </c>
      <c r="AB80" s="1364" t="str">
        <f>IF('Historical DATA'!CS66="","",'Historical DATA'!CS66)</f>
        <v/>
      </c>
      <c r="AC80" s="335" t="str">
        <f>IF('Historical DATA'!CT66="","",'Historical DATA'!CT66)</f>
        <v/>
      </c>
    </row>
    <row r="81" spans="2:29">
      <c r="B81" s="137" t="str">
        <f>IF('Historical DATA'!B67="","",'Historical DATA'!B67)</f>
        <v/>
      </c>
      <c r="C81" s="1457"/>
      <c r="D81" s="331" t="str">
        <f>IF('Historical DATA'!BW67="","",'Historical DATA'!BW67)</f>
        <v/>
      </c>
      <c r="E81" s="332" t="str">
        <f>IF('Historical DATA'!BX67="","",'Historical DATA'!BX67)</f>
        <v/>
      </c>
      <c r="F81" s="333" t="str">
        <f>IF('Historical DATA'!BY67="","",'Historical DATA'!BY67)</f>
        <v/>
      </c>
      <c r="G81" s="333" t="str">
        <f>IF('Historical DATA'!BZ67="","",'Historical DATA'!BZ67)</f>
        <v/>
      </c>
      <c r="H81" s="334" t="str">
        <f>IF('Historical DATA'!CA67="","",'Historical DATA'!CA67)</f>
        <v/>
      </c>
      <c r="I81" s="1365" t="str">
        <f>IF('Historical DATA'!CB67="","",'Historical DATA'!CB67)</f>
        <v/>
      </c>
      <c r="J81" s="1364" t="str">
        <f>IF('Historical DATA'!CC67="","",'Historical DATA'!CC67)</f>
        <v/>
      </c>
      <c r="K81" s="335" t="str">
        <f>IF('Historical DATA'!CD67="","",'Historical DATA'!CD67)</f>
        <v/>
      </c>
      <c r="M81" s="331" t="str">
        <f>IF('Historical DATA'!CE67="","",'Historical DATA'!CE67)</f>
        <v/>
      </c>
      <c r="N81" s="331" t="str">
        <f>IF('Historical DATA'!CF67="","",'Historical DATA'!CF67)</f>
        <v/>
      </c>
      <c r="O81" s="331" t="str">
        <f>IF('Historical DATA'!CG67="","",'Historical DATA'!CG67)</f>
        <v/>
      </c>
      <c r="P81" s="331" t="str">
        <f>IF('Historical DATA'!CH67="","",'Historical DATA'!CH67)</f>
        <v/>
      </c>
      <c r="Q81" s="331" t="str">
        <f>IF('Historical DATA'!CI67="","",'Historical DATA'!CI67)</f>
        <v/>
      </c>
      <c r="R81" s="1365" t="str">
        <f>IF('Historical DATA'!CJ67="","",'Historical DATA'!CJ67)</f>
        <v/>
      </c>
      <c r="S81" s="331" t="str">
        <f>IF('Historical DATA'!CK67="","",'Historical DATA'!CK67)</f>
        <v/>
      </c>
      <c r="T81" s="331" t="str">
        <f>IF('Historical DATA'!CL67="","",'Historical DATA'!CL67)</f>
        <v/>
      </c>
      <c r="V81" s="331" t="str">
        <f>IF('Historical DATA'!CM67="","",'Historical DATA'!CM67)</f>
        <v/>
      </c>
      <c r="W81" s="332" t="str">
        <f>IF('Historical DATA'!CN67="","",'Historical DATA'!CN67)</f>
        <v/>
      </c>
      <c r="X81" s="333" t="str">
        <f>IF('Historical DATA'!CO67="","",'Historical DATA'!CO67)</f>
        <v/>
      </c>
      <c r="Y81" s="333" t="str">
        <f>IF('Historical DATA'!CP67="","",'Historical DATA'!CP67)</f>
        <v/>
      </c>
      <c r="Z81" s="334" t="str">
        <f>IF('Historical DATA'!CQ67="","",'Historical DATA'!CQ67)</f>
        <v/>
      </c>
      <c r="AA81" s="1365" t="str">
        <f>IF('Historical DATA'!CR67="","",'Historical DATA'!CR67)</f>
        <v/>
      </c>
      <c r="AB81" s="1364" t="str">
        <f>IF('Historical DATA'!CS67="","",'Historical DATA'!CS67)</f>
        <v/>
      </c>
      <c r="AC81" s="335" t="str">
        <f>IF('Historical DATA'!CT67="","",'Historical DATA'!CT67)</f>
        <v/>
      </c>
    </row>
    <row r="82" spans="2:29">
      <c r="B82" s="137" t="str">
        <f>IF('Historical DATA'!B68="","",'Historical DATA'!B68)</f>
        <v/>
      </c>
      <c r="C82" s="1457"/>
      <c r="D82" s="331" t="str">
        <f>IF('Historical DATA'!BW68="","",'Historical DATA'!BW68)</f>
        <v/>
      </c>
      <c r="E82" s="332" t="str">
        <f>IF('Historical DATA'!BX68="","",'Historical DATA'!BX68)</f>
        <v/>
      </c>
      <c r="F82" s="333" t="str">
        <f>IF('Historical DATA'!BY68="","",'Historical DATA'!BY68)</f>
        <v/>
      </c>
      <c r="G82" s="333" t="str">
        <f>IF('Historical DATA'!BZ68="","",'Historical DATA'!BZ68)</f>
        <v/>
      </c>
      <c r="H82" s="334" t="str">
        <f>IF('Historical DATA'!CA68="","",'Historical DATA'!CA68)</f>
        <v/>
      </c>
      <c r="I82" s="1365" t="str">
        <f>IF('Historical DATA'!CB68="","",'Historical DATA'!CB68)</f>
        <v/>
      </c>
      <c r="J82" s="1364" t="str">
        <f>IF('Historical DATA'!CC68="","",'Historical DATA'!CC68)</f>
        <v/>
      </c>
      <c r="K82" s="335" t="str">
        <f>IF('Historical DATA'!CD68="","",'Historical DATA'!CD68)</f>
        <v/>
      </c>
      <c r="M82" s="331" t="str">
        <f>IF('Historical DATA'!CE68="","",'Historical DATA'!CE68)</f>
        <v/>
      </c>
      <c r="N82" s="331" t="str">
        <f>IF('Historical DATA'!CF68="","",'Historical DATA'!CF68)</f>
        <v/>
      </c>
      <c r="O82" s="331" t="str">
        <f>IF('Historical DATA'!CG68="","",'Historical DATA'!CG68)</f>
        <v/>
      </c>
      <c r="P82" s="331" t="str">
        <f>IF('Historical DATA'!CH68="","",'Historical DATA'!CH68)</f>
        <v/>
      </c>
      <c r="Q82" s="331" t="str">
        <f>IF('Historical DATA'!CI68="","",'Historical DATA'!CI68)</f>
        <v/>
      </c>
      <c r="R82" s="1365" t="str">
        <f>IF('Historical DATA'!CJ68="","",'Historical DATA'!CJ68)</f>
        <v/>
      </c>
      <c r="S82" s="331" t="str">
        <f>IF('Historical DATA'!CK68="","",'Historical DATA'!CK68)</f>
        <v/>
      </c>
      <c r="T82" s="331" t="str">
        <f>IF('Historical DATA'!CL68="","",'Historical DATA'!CL68)</f>
        <v/>
      </c>
      <c r="V82" s="331" t="str">
        <f>IF('Historical DATA'!CM68="","",'Historical DATA'!CM68)</f>
        <v/>
      </c>
      <c r="W82" s="332" t="str">
        <f>IF('Historical DATA'!CN68="","",'Historical DATA'!CN68)</f>
        <v/>
      </c>
      <c r="X82" s="333" t="str">
        <f>IF('Historical DATA'!CO68="","",'Historical DATA'!CO68)</f>
        <v/>
      </c>
      <c r="Y82" s="333" t="str">
        <f>IF('Historical DATA'!CP68="","",'Historical DATA'!CP68)</f>
        <v/>
      </c>
      <c r="Z82" s="334" t="str">
        <f>IF('Historical DATA'!CQ68="","",'Historical DATA'!CQ68)</f>
        <v/>
      </c>
      <c r="AA82" s="1365" t="str">
        <f>IF('Historical DATA'!CR68="","",'Historical DATA'!CR68)</f>
        <v/>
      </c>
      <c r="AB82" s="1364" t="str">
        <f>IF('Historical DATA'!CS68="","",'Historical DATA'!CS68)</f>
        <v/>
      </c>
      <c r="AC82" s="335" t="str">
        <f>IF('Historical DATA'!CT68="","",'Historical DATA'!CT68)</f>
        <v/>
      </c>
    </row>
    <row r="83" spans="2:29">
      <c r="B83" s="137" t="str">
        <f>IF('Historical DATA'!B69="","",'Historical DATA'!B69)</f>
        <v/>
      </c>
      <c r="C83" s="1457"/>
      <c r="D83" s="331" t="str">
        <f>IF('Historical DATA'!BW69="","",'Historical DATA'!BW69)</f>
        <v/>
      </c>
      <c r="E83" s="332" t="str">
        <f>IF('Historical DATA'!BX69="","",'Historical DATA'!BX69)</f>
        <v/>
      </c>
      <c r="F83" s="333" t="str">
        <f>IF('Historical DATA'!BY69="","",'Historical DATA'!BY69)</f>
        <v/>
      </c>
      <c r="G83" s="333" t="str">
        <f>IF('Historical DATA'!BZ69="","",'Historical DATA'!BZ69)</f>
        <v/>
      </c>
      <c r="H83" s="334" t="str">
        <f>IF('Historical DATA'!CA69="","",'Historical DATA'!CA69)</f>
        <v/>
      </c>
      <c r="I83" s="1365" t="str">
        <f>IF('Historical DATA'!CB69="","",'Historical DATA'!CB69)</f>
        <v/>
      </c>
      <c r="J83" s="1364" t="str">
        <f>IF('Historical DATA'!CC69="","",'Historical DATA'!CC69)</f>
        <v/>
      </c>
      <c r="K83" s="335" t="str">
        <f>IF('Historical DATA'!CD69="","",'Historical DATA'!CD69)</f>
        <v/>
      </c>
      <c r="M83" s="331" t="str">
        <f>IF('Historical DATA'!CE69="","",'Historical DATA'!CE69)</f>
        <v/>
      </c>
      <c r="N83" s="331" t="str">
        <f>IF('Historical DATA'!CF69="","",'Historical DATA'!CF69)</f>
        <v/>
      </c>
      <c r="O83" s="331" t="str">
        <f>IF('Historical DATA'!CG69="","",'Historical DATA'!CG69)</f>
        <v/>
      </c>
      <c r="P83" s="331" t="str">
        <f>IF('Historical DATA'!CH69="","",'Historical DATA'!CH69)</f>
        <v/>
      </c>
      <c r="Q83" s="331" t="str">
        <f>IF('Historical DATA'!CI69="","",'Historical DATA'!CI69)</f>
        <v/>
      </c>
      <c r="R83" s="1365" t="str">
        <f>IF('Historical DATA'!CJ69="","",'Historical DATA'!CJ69)</f>
        <v/>
      </c>
      <c r="S83" s="331" t="str">
        <f>IF('Historical DATA'!CK69="","",'Historical DATA'!CK69)</f>
        <v/>
      </c>
      <c r="T83" s="331" t="str">
        <f>IF('Historical DATA'!CL69="","",'Historical DATA'!CL69)</f>
        <v/>
      </c>
      <c r="V83" s="331" t="str">
        <f>IF('Historical DATA'!CM69="","",'Historical DATA'!CM69)</f>
        <v/>
      </c>
      <c r="W83" s="332" t="str">
        <f>IF('Historical DATA'!CN69="","",'Historical DATA'!CN69)</f>
        <v/>
      </c>
      <c r="X83" s="333" t="str">
        <f>IF('Historical DATA'!CO69="","",'Historical DATA'!CO69)</f>
        <v/>
      </c>
      <c r="Y83" s="333" t="str">
        <f>IF('Historical DATA'!CP69="","",'Historical DATA'!CP69)</f>
        <v/>
      </c>
      <c r="Z83" s="334" t="str">
        <f>IF('Historical DATA'!CQ69="","",'Historical DATA'!CQ69)</f>
        <v/>
      </c>
      <c r="AA83" s="1365" t="str">
        <f>IF('Historical DATA'!CR69="","",'Historical DATA'!CR69)</f>
        <v/>
      </c>
      <c r="AB83" s="1364" t="str">
        <f>IF('Historical DATA'!CS69="","",'Historical DATA'!CS69)</f>
        <v/>
      </c>
      <c r="AC83" s="335" t="str">
        <f>IF('Historical DATA'!CT69="","",'Historical DATA'!CT69)</f>
        <v/>
      </c>
    </row>
    <row r="84" spans="2:29">
      <c r="B84" s="137" t="str">
        <f>IF('Historical DATA'!B70="","",'Historical DATA'!B70)</f>
        <v/>
      </c>
      <c r="C84" s="1457"/>
      <c r="D84" s="331" t="str">
        <f>IF('Historical DATA'!BW70="","",'Historical DATA'!BW70)</f>
        <v/>
      </c>
      <c r="E84" s="332" t="str">
        <f>IF('Historical DATA'!BX70="","",'Historical DATA'!BX70)</f>
        <v/>
      </c>
      <c r="F84" s="333" t="str">
        <f>IF('Historical DATA'!BY70="","",'Historical DATA'!BY70)</f>
        <v/>
      </c>
      <c r="G84" s="333" t="str">
        <f>IF('Historical DATA'!BZ70="","",'Historical DATA'!BZ70)</f>
        <v/>
      </c>
      <c r="H84" s="334" t="str">
        <f>IF('Historical DATA'!CA70="","",'Historical DATA'!CA70)</f>
        <v/>
      </c>
      <c r="I84" s="1365" t="str">
        <f>IF('Historical DATA'!CB70="","",'Historical DATA'!CB70)</f>
        <v/>
      </c>
      <c r="J84" s="1364" t="str">
        <f>IF('Historical DATA'!CC70="","",'Historical DATA'!CC70)</f>
        <v/>
      </c>
      <c r="K84" s="335" t="str">
        <f>IF('Historical DATA'!CD70="","",'Historical DATA'!CD70)</f>
        <v/>
      </c>
      <c r="M84" s="331" t="str">
        <f>IF('Historical DATA'!CE70="","",'Historical DATA'!CE70)</f>
        <v/>
      </c>
      <c r="N84" s="331" t="str">
        <f>IF('Historical DATA'!CF70="","",'Historical DATA'!CF70)</f>
        <v/>
      </c>
      <c r="O84" s="331" t="str">
        <f>IF('Historical DATA'!CG70="","",'Historical DATA'!CG70)</f>
        <v/>
      </c>
      <c r="P84" s="331" t="str">
        <f>IF('Historical DATA'!CH70="","",'Historical DATA'!CH70)</f>
        <v/>
      </c>
      <c r="Q84" s="331" t="str">
        <f>IF('Historical DATA'!CI70="","",'Historical DATA'!CI70)</f>
        <v/>
      </c>
      <c r="R84" s="1365" t="str">
        <f>IF('Historical DATA'!CJ70="","",'Historical DATA'!CJ70)</f>
        <v/>
      </c>
      <c r="S84" s="331" t="str">
        <f>IF('Historical DATA'!CK70="","",'Historical DATA'!CK70)</f>
        <v/>
      </c>
      <c r="T84" s="331" t="str">
        <f>IF('Historical DATA'!CL70="","",'Historical DATA'!CL70)</f>
        <v/>
      </c>
      <c r="V84" s="331" t="str">
        <f>IF('Historical DATA'!CM70="","",'Historical DATA'!CM70)</f>
        <v/>
      </c>
      <c r="W84" s="332" t="str">
        <f>IF('Historical DATA'!CN70="","",'Historical DATA'!CN70)</f>
        <v/>
      </c>
      <c r="X84" s="333" t="str">
        <f>IF('Historical DATA'!CO70="","",'Historical DATA'!CO70)</f>
        <v/>
      </c>
      <c r="Y84" s="333" t="str">
        <f>IF('Historical DATA'!CP70="","",'Historical DATA'!CP70)</f>
        <v/>
      </c>
      <c r="Z84" s="334" t="str">
        <f>IF('Historical DATA'!CQ70="","",'Historical DATA'!CQ70)</f>
        <v/>
      </c>
      <c r="AA84" s="1365" t="str">
        <f>IF('Historical DATA'!CR70="","",'Historical DATA'!CR70)</f>
        <v/>
      </c>
      <c r="AB84" s="1364" t="str">
        <f>IF('Historical DATA'!CS70="","",'Historical DATA'!CS70)</f>
        <v/>
      </c>
      <c r="AC84" s="335" t="str">
        <f>IF('Historical DATA'!CT70="","",'Historical DATA'!CT70)</f>
        <v/>
      </c>
    </row>
    <row r="85" spans="2:29">
      <c r="B85" s="137" t="str">
        <f>IF('Historical DATA'!B71="","",'Historical DATA'!B71)</f>
        <v/>
      </c>
      <c r="C85" s="1457"/>
      <c r="D85" s="331" t="str">
        <f>IF('Historical DATA'!BW71="","",'Historical DATA'!BW71)</f>
        <v/>
      </c>
      <c r="E85" s="332" t="str">
        <f>IF('Historical DATA'!BX71="","",'Historical DATA'!BX71)</f>
        <v/>
      </c>
      <c r="F85" s="333" t="str">
        <f>IF('Historical DATA'!BY71="","",'Historical DATA'!BY71)</f>
        <v/>
      </c>
      <c r="G85" s="333" t="str">
        <f>IF('Historical DATA'!BZ71="","",'Historical DATA'!BZ71)</f>
        <v/>
      </c>
      <c r="H85" s="334" t="str">
        <f>IF('Historical DATA'!CA71="","",'Historical DATA'!CA71)</f>
        <v/>
      </c>
      <c r="I85" s="1365" t="str">
        <f>IF('Historical DATA'!CB71="","",'Historical DATA'!CB71)</f>
        <v/>
      </c>
      <c r="J85" s="1364" t="str">
        <f>IF('Historical DATA'!CC71="","",'Historical DATA'!CC71)</f>
        <v/>
      </c>
      <c r="K85" s="335" t="str">
        <f>IF('Historical DATA'!CD71="","",'Historical DATA'!CD71)</f>
        <v/>
      </c>
      <c r="M85" s="331" t="str">
        <f>IF('Historical DATA'!CE71="","",'Historical DATA'!CE71)</f>
        <v/>
      </c>
      <c r="N85" s="331" t="str">
        <f>IF('Historical DATA'!CF71="","",'Historical DATA'!CF71)</f>
        <v/>
      </c>
      <c r="O85" s="331" t="str">
        <f>IF('Historical DATA'!CG71="","",'Historical DATA'!CG71)</f>
        <v/>
      </c>
      <c r="P85" s="331" t="str">
        <f>IF('Historical DATA'!CH71="","",'Historical DATA'!CH71)</f>
        <v/>
      </c>
      <c r="Q85" s="331" t="str">
        <f>IF('Historical DATA'!CI71="","",'Historical DATA'!CI71)</f>
        <v/>
      </c>
      <c r="R85" s="1365" t="str">
        <f>IF('Historical DATA'!CJ71="","",'Historical DATA'!CJ71)</f>
        <v/>
      </c>
      <c r="S85" s="331" t="str">
        <f>IF('Historical DATA'!CK71="","",'Historical DATA'!CK71)</f>
        <v/>
      </c>
      <c r="T85" s="331" t="str">
        <f>IF('Historical DATA'!CL71="","",'Historical DATA'!CL71)</f>
        <v/>
      </c>
      <c r="V85" s="331" t="str">
        <f>IF('Historical DATA'!CM71="","",'Historical DATA'!CM71)</f>
        <v/>
      </c>
      <c r="W85" s="332" t="str">
        <f>IF('Historical DATA'!CN71="","",'Historical DATA'!CN71)</f>
        <v/>
      </c>
      <c r="X85" s="333" t="str">
        <f>IF('Historical DATA'!CO71="","",'Historical DATA'!CO71)</f>
        <v/>
      </c>
      <c r="Y85" s="333" t="str">
        <f>IF('Historical DATA'!CP71="","",'Historical DATA'!CP71)</f>
        <v/>
      </c>
      <c r="Z85" s="334" t="str">
        <f>IF('Historical DATA'!CQ71="","",'Historical DATA'!CQ71)</f>
        <v/>
      </c>
      <c r="AA85" s="1365" t="str">
        <f>IF('Historical DATA'!CR71="","",'Historical DATA'!CR71)</f>
        <v/>
      </c>
      <c r="AB85" s="1364" t="str">
        <f>IF('Historical DATA'!CS71="","",'Historical DATA'!CS71)</f>
        <v/>
      </c>
      <c r="AC85" s="335" t="str">
        <f>IF('Historical DATA'!CT71="","",'Historical DATA'!CT71)</f>
        <v/>
      </c>
    </row>
    <row r="86" spans="2:29">
      <c r="B86" s="137" t="str">
        <f>IF('Historical DATA'!B72="","",'Historical DATA'!B72)</f>
        <v/>
      </c>
      <c r="C86" s="1457"/>
      <c r="D86" s="331" t="str">
        <f>IF('Historical DATA'!BW72="","",'Historical DATA'!BW72)</f>
        <v/>
      </c>
      <c r="E86" s="332" t="str">
        <f>IF('Historical DATA'!BX72="","",'Historical DATA'!BX72)</f>
        <v/>
      </c>
      <c r="F86" s="333" t="str">
        <f>IF('Historical DATA'!BY72="","",'Historical DATA'!BY72)</f>
        <v/>
      </c>
      <c r="G86" s="333" t="str">
        <f>IF('Historical DATA'!BZ72="","",'Historical DATA'!BZ72)</f>
        <v/>
      </c>
      <c r="H86" s="334" t="str">
        <f>IF('Historical DATA'!CA72="","",'Historical DATA'!CA72)</f>
        <v/>
      </c>
      <c r="I86" s="1365" t="str">
        <f>IF('Historical DATA'!CB72="","",'Historical DATA'!CB72)</f>
        <v/>
      </c>
      <c r="J86" s="1364" t="str">
        <f>IF('Historical DATA'!CC72="","",'Historical DATA'!CC72)</f>
        <v/>
      </c>
      <c r="K86" s="335" t="str">
        <f>IF('Historical DATA'!CD72="","",'Historical DATA'!CD72)</f>
        <v/>
      </c>
      <c r="M86" s="331" t="str">
        <f>IF('Historical DATA'!CE72="","",'Historical DATA'!CE72)</f>
        <v/>
      </c>
      <c r="N86" s="331" t="str">
        <f>IF('Historical DATA'!CF72="","",'Historical DATA'!CF72)</f>
        <v/>
      </c>
      <c r="O86" s="331" t="str">
        <f>IF('Historical DATA'!CG72="","",'Historical DATA'!CG72)</f>
        <v/>
      </c>
      <c r="P86" s="331" t="str">
        <f>IF('Historical DATA'!CH72="","",'Historical DATA'!CH72)</f>
        <v/>
      </c>
      <c r="Q86" s="331" t="str">
        <f>IF('Historical DATA'!CI72="","",'Historical DATA'!CI72)</f>
        <v/>
      </c>
      <c r="R86" s="1365" t="str">
        <f>IF('Historical DATA'!CJ72="","",'Historical DATA'!CJ72)</f>
        <v/>
      </c>
      <c r="S86" s="331" t="str">
        <f>IF('Historical DATA'!CK72="","",'Historical DATA'!CK72)</f>
        <v/>
      </c>
      <c r="T86" s="331" t="str">
        <f>IF('Historical DATA'!CL72="","",'Historical DATA'!CL72)</f>
        <v/>
      </c>
      <c r="V86" s="331" t="str">
        <f>IF('Historical DATA'!CM72="","",'Historical DATA'!CM72)</f>
        <v/>
      </c>
      <c r="W86" s="332" t="str">
        <f>IF('Historical DATA'!CN72="","",'Historical DATA'!CN72)</f>
        <v/>
      </c>
      <c r="X86" s="333" t="str">
        <f>IF('Historical DATA'!CO72="","",'Historical DATA'!CO72)</f>
        <v/>
      </c>
      <c r="Y86" s="333" t="str">
        <f>IF('Historical DATA'!CP72="","",'Historical DATA'!CP72)</f>
        <v/>
      </c>
      <c r="Z86" s="334" t="str">
        <f>IF('Historical DATA'!CQ72="","",'Historical DATA'!CQ72)</f>
        <v/>
      </c>
      <c r="AA86" s="1365" t="str">
        <f>IF('Historical DATA'!CR72="","",'Historical DATA'!CR72)</f>
        <v/>
      </c>
      <c r="AB86" s="1364" t="str">
        <f>IF('Historical DATA'!CS72="","",'Historical DATA'!CS72)</f>
        <v/>
      </c>
      <c r="AC86" s="335" t="str">
        <f>IF('Historical DATA'!CT72="","",'Historical DATA'!CT72)</f>
        <v/>
      </c>
    </row>
    <row r="87" spans="2:29">
      <c r="B87" s="137" t="str">
        <f>IF('Historical DATA'!B73="","",'Historical DATA'!B73)</f>
        <v/>
      </c>
      <c r="C87" s="1457"/>
      <c r="D87" s="331" t="str">
        <f>IF('Historical DATA'!BW73="","",'Historical DATA'!BW73)</f>
        <v/>
      </c>
      <c r="E87" s="332" t="str">
        <f>IF('Historical DATA'!BX73="","",'Historical DATA'!BX73)</f>
        <v/>
      </c>
      <c r="F87" s="333" t="str">
        <f>IF('Historical DATA'!BY73="","",'Historical DATA'!BY73)</f>
        <v/>
      </c>
      <c r="G87" s="333" t="str">
        <f>IF('Historical DATA'!BZ73="","",'Historical DATA'!BZ73)</f>
        <v/>
      </c>
      <c r="H87" s="334" t="str">
        <f>IF('Historical DATA'!CA73="","",'Historical DATA'!CA73)</f>
        <v/>
      </c>
      <c r="I87" s="1365" t="str">
        <f>IF('Historical DATA'!CB73="","",'Historical DATA'!CB73)</f>
        <v/>
      </c>
      <c r="J87" s="1364" t="str">
        <f>IF('Historical DATA'!CC73="","",'Historical DATA'!CC73)</f>
        <v/>
      </c>
      <c r="K87" s="335" t="str">
        <f>IF('Historical DATA'!CD73="","",'Historical DATA'!CD73)</f>
        <v/>
      </c>
      <c r="M87" s="331" t="str">
        <f>IF('Historical DATA'!CE73="","",'Historical DATA'!CE73)</f>
        <v/>
      </c>
      <c r="N87" s="331" t="str">
        <f>IF('Historical DATA'!CF73="","",'Historical DATA'!CF73)</f>
        <v/>
      </c>
      <c r="O87" s="331" t="str">
        <f>IF('Historical DATA'!CG73="","",'Historical DATA'!CG73)</f>
        <v/>
      </c>
      <c r="P87" s="331" t="str">
        <f>IF('Historical DATA'!CH73="","",'Historical DATA'!CH73)</f>
        <v/>
      </c>
      <c r="Q87" s="331" t="str">
        <f>IF('Historical DATA'!CI73="","",'Historical DATA'!CI73)</f>
        <v/>
      </c>
      <c r="R87" s="1365" t="str">
        <f>IF('Historical DATA'!CJ73="","",'Historical DATA'!CJ73)</f>
        <v/>
      </c>
      <c r="S87" s="331" t="str">
        <f>IF('Historical DATA'!CK73="","",'Historical DATA'!CK73)</f>
        <v/>
      </c>
      <c r="T87" s="331" t="str">
        <f>IF('Historical DATA'!CL73="","",'Historical DATA'!CL73)</f>
        <v/>
      </c>
      <c r="V87" s="331" t="str">
        <f>IF('Historical DATA'!CM73="","",'Historical DATA'!CM73)</f>
        <v/>
      </c>
      <c r="W87" s="332" t="str">
        <f>IF('Historical DATA'!CN73="","",'Historical DATA'!CN73)</f>
        <v/>
      </c>
      <c r="X87" s="333" t="str">
        <f>IF('Historical DATA'!CO73="","",'Historical DATA'!CO73)</f>
        <v/>
      </c>
      <c r="Y87" s="333" t="str">
        <f>IF('Historical DATA'!CP73="","",'Historical DATA'!CP73)</f>
        <v/>
      </c>
      <c r="Z87" s="334" t="str">
        <f>IF('Historical DATA'!CQ73="","",'Historical DATA'!CQ73)</f>
        <v/>
      </c>
      <c r="AA87" s="1365" t="str">
        <f>IF('Historical DATA'!CR73="","",'Historical DATA'!CR73)</f>
        <v/>
      </c>
      <c r="AB87" s="1364" t="str">
        <f>IF('Historical DATA'!CS73="","",'Historical DATA'!CS73)</f>
        <v/>
      </c>
      <c r="AC87" s="335" t="str">
        <f>IF('Historical DATA'!CT73="","",'Historical DATA'!CT73)</f>
        <v/>
      </c>
    </row>
    <row r="88" spans="2:29">
      <c r="B88" s="137" t="str">
        <f>IF('Historical DATA'!B74="","",'Historical DATA'!B74)</f>
        <v/>
      </c>
      <c r="C88" s="1457"/>
      <c r="D88" s="331" t="str">
        <f>IF('Historical DATA'!BW74="","",'Historical DATA'!BW74)</f>
        <v/>
      </c>
      <c r="E88" s="332" t="str">
        <f>IF('Historical DATA'!BX74="","",'Historical DATA'!BX74)</f>
        <v/>
      </c>
      <c r="F88" s="333" t="str">
        <f>IF('Historical DATA'!BY74="","",'Historical DATA'!BY74)</f>
        <v/>
      </c>
      <c r="G88" s="333" t="str">
        <f>IF('Historical DATA'!BZ74="","",'Historical DATA'!BZ74)</f>
        <v/>
      </c>
      <c r="H88" s="334" t="str">
        <f>IF('Historical DATA'!CA74="","",'Historical DATA'!CA74)</f>
        <v/>
      </c>
      <c r="I88" s="1365" t="str">
        <f>IF('Historical DATA'!CB74="","",'Historical DATA'!CB74)</f>
        <v/>
      </c>
      <c r="J88" s="1364" t="str">
        <f>IF('Historical DATA'!CC74="","",'Historical DATA'!CC74)</f>
        <v/>
      </c>
      <c r="K88" s="335" t="str">
        <f>IF('Historical DATA'!CD74="","",'Historical DATA'!CD74)</f>
        <v/>
      </c>
      <c r="M88" s="331" t="str">
        <f>IF('Historical DATA'!CE74="","",'Historical DATA'!CE74)</f>
        <v/>
      </c>
      <c r="N88" s="331" t="str">
        <f>IF('Historical DATA'!CF74="","",'Historical DATA'!CF74)</f>
        <v/>
      </c>
      <c r="O88" s="331" t="str">
        <f>IF('Historical DATA'!CG74="","",'Historical DATA'!CG74)</f>
        <v/>
      </c>
      <c r="P88" s="331" t="str">
        <f>IF('Historical DATA'!CH74="","",'Historical DATA'!CH74)</f>
        <v/>
      </c>
      <c r="Q88" s="331" t="str">
        <f>IF('Historical DATA'!CI74="","",'Historical DATA'!CI74)</f>
        <v/>
      </c>
      <c r="R88" s="1365" t="str">
        <f>IF('Historical DATA'!CJ74="","",'Historical DATA'!CJ74)</f>
        <v/>
      </c>
      <c r="S88" s="331" t="str">
        <f>IF('Historical DATA'!CK74="","",'Historical DATA'!CK74)</f>
        <v/>
      </c>
      <c r="T88" s="331" t="str">
        <f>IF('Historical DATA'!CL74="","",'Historical DATA'!CL74)</f>
        <v/>
      </c>
      <c r="V88" s="331" t="str">
        <f>IF('Historical DATA'!CM74="","",'Historical DATA'!CM74)</f>
        <v/>
      </c>
      <c r="W88" s="332" t="str">
        <f>IF('Historical DATA'!CN74="","",'Historical DATA'!CN74)</f>
        <v/>
      </c>
      <c r="X88" s="333" t="str">
        <f>IF('Historical DATA'!CO74="","",'Historical DATA'!CO74)</f>
        <v/>
      </c>
      <c r="Y88" s="333" t="str">
        <f>IF('Historical DATA'!CP74="","",'Historical DATA'!CP74)</f>
        <v/>
      </c>
      <c r="Z88" s="334" t="str">
        <f>IF('Historical DATA'!CQ74="","",'Historical DATA'!CQ74)</f>
        <v/>
      </c>
      <c r="AA88" s="1365" t="str">
        <f>IF('Historical DATA'!CR74="","",'Historical DATA'!CR74)</f>
        <v/>
      </c>
      <c r="AB88" s="1364" t="str">
        <f>IF('Historical DATA'!CS74="","",'Historical DATA'!CS74)</f>
        <v/>
      </c>
      <c r="AC88" s="335" t="str">
        <f>IF('Historical DATA'!CT74="","",'Historical DATA'!CT74)</f>
        <v/>
      </c>
    </row>
    <row r="89" spans="2:29">
      <c r="B89" s="137" t="str">
        <f>IF('Historical DATA'!B75="","",'Historical DATA'!B75)</f>
        <v/>
      </c>
      <c r="C89" s="1457"/>
      <c r="D89" s="331" t="str">
        <f>IF('Historical DATA'!BW75="","",'Historical DATA'!BW75)</f>
        <v/>
      </c>
      <c r="E89" s="332" t="str">
        <f>IF('Historical DATA'!BX75="","",'Historical DATA'!BX75)</f>
        <v/>
      </c>
      <c r="F89" s="333" t="str">
        <f>IF('Historical DATA'!BY75="","",'Historical DATA'!BY75)</f>
        <v/>
      </c>
      <c r="G89" s="333" t="str">
        <f>IF('Historical DATA'!BZ75="","",'Historical DATA'!BZ75)</f>
        <v/>
      </c>
      <c r="H89" s="334" t="str">
        <f>IF('Historical DATA'!CA75="","",'Historical DATA'!CA75)</f>
        <v/>
      </c>
      <c r="I89" s="1365" t="str">
        <f>IF('Historical DATA'!CB75="","",'Historical DATA'!CB75)</f>
        <v/>
      </c>
      <c r="J89" s="1364" t="str">
        <f>IF('Historical DATA'!CC75="","",'Historical DATA'!CC75)</f>
        <v/>
      </c>
      <c r="K89" s="335" t="str">
        <f>IF('Historical DATA'!CD75="","",'Historical DATA'!CD75)</f>
        <v/>
      </c>
      <c r="M89" s="331" t="str">
        <f>IF('Historical DATA'!CE75="","",'Historical DATA'!CE75)</f>
        <v/>
      </c>
      <c r="N89" s="331" t="str">
        <f>IF('Historical DATA'!CF75="","",'Historical DATA'!CF75)</f>
        <v/>
      </c>
      <c r="O89" s="331" t="str">
        <f>IF('Historical DATA'!CG75="","",'Historical DATA'!CG75)</f>
        <v/>
      </c>
      <c r="P89" s="331" t="str">
        <f>IF('Historical DATA'!CH75="","",'Historical DATA'!CH75)</f>
        <v/>
      </c>
      <c r="Q89" s="331" t="str">
        <f>IF('Historical DATA'!CI75="","",'Historical DATA'!CI75)</f>
        <v/>
      </c>
      <c r="R89" s="1365" t="str">
        <f>IF('Historical DATA'!CJ75="","",'Historical DATA'!CJ75)</f>
        <v/>
      </c>
      <c r="S89" s="331" t="str">
        <f>IF('Historical DATA'!CK75="","",'Historical DATA'!CK75)</f>
        <v/>
      </c>
      <c r="T89" s="331" t="str">
        <f>IF('Historical DATA'!CL75="","",'Historical DATA'!CL75)</f>
        <v/>
      </c>
      <c r="V89" s="331" t="str">
        <f>IF('Historical DATA'!CM75="","",'Historical DATA'!CM75)</f>
        <v/>
      </c>
      <c r="W89" s="332" t="str">
        <f>IF('Historical DATA'!CN75="","",'Historical DATA'!CN75)</f>
        <v/>
      </c>
      <c r="X89" s="333" t="str">
        <f>IF('Historical DATA'!CO75="","",'Historical DATA'!CO75)</f>
        <v/>
      </c>
      <c r="Y89" s="333" t="str">
        <f>IF('Historical DATA'!CP75="","",'Historical DATA'!CP75)</f>
        <v/>
      </c>
      <c r="Z89" s="334" t="str">
        <f>IF('Historical DATA'!CQ75="","",'Historical DATA'!CQ75)</f>
        <v/>
      </c>
      <c r="AA89" s="1365" t="str">
        <f>IF('Historical DATA'!CR75="","",'Historical DATA'!CR75)</f>
        <v/>
      </c>
      <c r="AB89" s="1364" t="str">
        <f>IF('Historical DATA'!CS75="","",'Historical DATA'!CS75)</f>
        <v/>
      </c>
      <c r="AC89" s="335" t="str">
        <f>IF('Historical DATA'!CT75="","",'Historical DATA'!CT75)</f>
        <v/>
      </c>
    </row>
    <row r="90" spans="2:29">
      <c r="B90" s="137" t="str">
        <f>IF('Historical DATA'!B76="","",'Historical DATA'!B76)</f>
        <v/>
      </c>
      <c r="C90" s="1457"/>
      <c r="D90" s="331" t="str">
        <f>IF('Historical DATA'!BW76="","",'Historical DATA'!BW76)</f>
        <v/>
      </c>
      <c r="E90" s="332" t="str">
        <f>IF('Historical DATA'!BX76="","",'Historical DATA'!BX76)</f>
        <v/>
      </c>
      <c r="F90" s="333" t="str">
        <f>IF('Historical DATA'!BY76="","",'Historical DATA'!BY76)</f>
        <v/>
      </c>
      <c r="G90" s="333" t="str">
        <f>IF('Historical DATA'!BZ76="","",'Historical DATA'!BZ76)</f>
        <v/>
      </c>
      <c r="H90" s="334" t="str">
        <f>IF('Historical DATA'!CA76="","",'Historical DATA'!CA76)</f>
        <v/>
      </c>
      <c r="I90" s="1365" t="str">
        <f>IF('Historical DATA'!CB76="","",'Historical DATA'!CB76)</f>
        <v/>
      </c>
      <c r="J90" s="1364" t="str">
        <f>IF('Historical DATA'!CC76="","",'Historical DATA'!CC76)</f>
        <v/>
      </c>
      <c r="K90" s="335" t="str">
        <f>IF('Historical DATA'!CD76="","",'Historical DATA'!CD76)</f>
        <v/>
      </c>
      <c r="M90" s="331" t="str">
        <f>IF('Historical DATA'!CE76="","",'Historical DATA'!CE76)</f>
        <v/>
      </c>
      <c r="N90" s="331" t="str">
        <f>IF('Historical DATA'!CF76="","",'Historical DATA'!CF76)</f>
        <v/>
      </c>
      <c r="O90" s="331" t="str">
        <f>IF('Historical DATA'!CG76="","",'Historical DATA'!CG76)</f>
        <v/>
      </c>
      <c r="P90" s="331" t="str">
        <f>IF('Historical DATA'!CH76="","",'Historical DATA'!CH76)</f>
        <v/>
      </c>
      <c r="Q90" s="331" t="str">
        <f>IF('Historical DATA'!CI76="","",'Historical DATA'!CI76)</f>
        <v/>
      </c>
      <c r="R90" s="1365" t="str">
        <f>IF('Historical DATA'!CJ76="","",'Historical DATA'!CJ76)</f>
        <v/>
      </c>
      <c r="S90" s="331" t="str">
        <f>IF('Historical DATA'!CK76="","",'Historical DATA'!CK76)</f>
        <v/>
      </c>
      <c r="T90" s="331" t="str">
        <f>IF('Historical DATA'!CL76="","",'Historical DATA'!CL76)</f>
        <v/>
      </c>
      <c r="V90" s="331" t="str">
        <f>IF('Historical DATA'!CM76="","",'Historical DATA'!CM76)</f>
        <v/>
      </c>
      <c r="W90" s="332" t="str">
        <f>IF('Historical DATA'!CN76="","",'Historical DATA'!CN76)</f>
        <v/>
      </c>
      <c r="X90" s="333" t="str">
        <f>IF('Historical DATA'!CO76="","",'Historical DATA'!CO76)</f>
        <v/>
      </c>
      <c r="Y90" s="333" t="str">
        <f>IF('Historical DATA'!CP76="","",'Historical DATA'!CP76)</f>
        <v/>
      </c>
      <c r="Z90" s="334" t="str">
        <f>IF('Historical DATA'!CQ76="","",'Historical DATA'!CQ76)</f>
        <v/>
      </c>
      <c r="AA90" s="1365" t="str">
        <f>IF('Historical DATA'!CR76="","",'Historical DATA'!CR76)</f>
        <v/>
      </c>
      <c r="AB90" s="1364" t="str">
        <f>IF('Historical DATA'!CS76="","",'Historical DATA'!CS76)</f>
        <v/>
      </c>
      <c r="AC90" s="335" t="str">
        <f>IF('Historical DATA'!CT76="","",'Historical DATA'!CT76)</f>
        <v/>
      </c>
    </row>
    <row r="91" spans="2:29">
      <c r="B91" s="137" t="str">
        <f>IF('Historical DATA'!B77="","",'Historical DATA'!B77)</f>
        <v/>
      </c>
      <c r="C91" s="1457"/>
      <c r="D91" s="331" t="str">
        <f>IF('Historical DATA'!BW77="","",'Historical DATA'!BW77)</f>
        <v/>
      </c>
      <c r="E91" s="332" t="str">
        <f>IF('Historical DATA'!BX77="","",'Historical DATA'!BX77)</f>
        <v/>
      </c>
      <c r="F91" s="333" t="str">
        <f>IF('Historical DATA'!BY77="","",'Historical DATA'!BY77)</f>
        <v/>
      </c>
      <c r="G91" s="333" t="str">
        <f>IF('Historical DATA'!BZ77="","",'Historical DATA'!BZ77)</f>
        <v/>
      </c>
      <c r="H91" s="334" t="str">
        <f>IF('Historical DATA'!CA77="","",'Historical DATA'!CA77)</f>
        <v/>
      </c>
      <c r="I91" s="1365" t="str">
        <f>IF('Historical DATA'!CB77="","",'Historical DATA'!CB77)</f>
        <v/>
      </c>
      <c r="J91" s="1364" t="str">
        <f>IF('Historical DATA'!CC77="","",'Historical DATA'!CC77)</f>
        <v/>
      </c>
      <c r="K91" s="335" t="str">
        <f>IF('Historical DATA'!CD77="","",'Historical DATA'!CD77)</f>
        <v/>
      </c>
      <c r="M91" s="331" t="str">
        <f>IF('Historical DATA'!CE77="","",'Historical DATA'!CE77)</f>
        <v/>
      </c>
      <c r="N91" s="331" t="str">
        <f>IF('Historical DATA'!CF77="","",'Historical DATA'!CF77)</f>
        <v/>
      </c>
      <c r="O91" s="331" t="str">
        <f>IF('Historical DATA'!CG77="","",'Historical DATA'!CG77)</f>
        <v/>
      </c>
      <c r="P91" s="331" t="str">
        <f>IF('Historical DATA'!CH77="","",'Historical DATA'!CH77)</f>
        <v/>
      </c>
      <c r="Q91" s="331" t="str">
        <f>IF('Historical DATA'!CI77="","",'Historical DATA'!CI77)</f>
        <v/>
      </c>
      <c r="R91" s="1365" t="str">
        <f>IF('Historical DATA'!CJ77="","",'Historical DATA'!CJ77)</f>
        <v/>
      </c>
      <c r="S91" s="331" t="str">
        <f>IF('Historical DATA'!CK77="","",'Historical DATA'!CK77)</f>
        <v/>
      </c>
      <c r="T91" s="331" t="str">
        <f>IF('Historical DATA'!CL77="","",'Historical DATA'!CL77)</f>
        <v/>
      </c>
      <c r="V91" s="331" t="str">
        <f>IF('Historical DATA'!CM77="","",'Historical DATA'!CM77)</f>
        <v/>
      </c>
      <c r="W91" s="332" t="str">
        <f>IF('Historical DATA'!CN77="","",'Historical DATA'!CN77)</f>
        <v/>
      </c>
      <c r="X91" s="333" t="str">
        <f>IF('Historical DATA'!CO77="","",'Historical DATA'!CO77)</f>
        <v/>
      </c>
      <c r="Y91" s="333" t="str">
        <f>IF('Historical DATA'!CP77="","",'Historical DATA'!CP77)</f>
        <v/>
      </c>
      <c r="Z91" s="334" t="str">
        <f>IF('Historical DATA'!CQ77="","",'Historical DATA'!CQ77)</f>
        <v/>
      </c>
      <c r="AA91" s="1365" t="str">
        <f>IF('Historical DATA'!CR77="","",'Historical DATA'!CR77)</f>
        <v/>
      </c>
      <c r="AB91" s="1364" t="str">
        <f>IF('Historical DATA'!CS77="","",'Historical DATA'!CS77)</f>
        <v/>
      </c>
      <c r="AC91" s="335" t="str">
        <f>IF('Historical DATA'!CT77="","",'Historical DATA'!CT77)</f>
        <v/>
      </c>
    </row>
    <row r="92" spans="2:29">
      <c r="B92" s="137" t="str">
        <f>IF('Historical DATA'!B78="","",'Historical DATA'!B78)</f>
        <v/>
      </c>
      <c r="C92" s="1457"/>
      <c r="D92" s="331" t="str">
        <f>IF('Historical DATA'!BW78="","",'Historical DATA'!BW78)</f>
        <v/>
      </c>
      <c r="E92" s="332" t="str">
        <f>IF('Historical DATA'!BX78="","",'Historical DATA'!BX78)</f>
        <v/>
      </c>
      <c r="F92" s="333" t="str">
        <f>IF('Historical DATA'!BY78="","",'Historical DATA'!BY78)</f>
        <v/>
      </c>
      <c r="G92" s="333" t="str">
        <f>IF('Historical DATA'!BZ78="","",'Historical DATA'!BZ78)</f>
        <v/>
      </c>
      <c r="H92" s="334" t="str">
        <f>IF('Historical DATA'!CA78="","",'Historical DATA'!CA78)</f>
        <v/>
      </c>
      <c r="I92" s="1365" t="str">
        <f>IF('Historical DATA'!CB78="","",'Historical DATA'!CB78)</f>
        <v/>
      </c>
      <c r="J92" s="1364" t="str">
        <f>IF('Historical DATA'!CC78="","",'Historical DATA'!CC78)</f>
        <v/>
      </c>
      <c r="K92" s="335" t="str">
        <f>IF('Historical DATA'!CD78="","",'Historical DATA'!CD78)</f>
        <v/>
      </c>
      <c r="M92" s="331" t="str">
        <f>IF('Historical DATA'!CE78="","",'Historical DATA'!CE78)</f>
        <v/>
      </c>
      <c r="N92" s="331" t="str">
        <f>IF('Historical DATA'!CF78="","",'Historical DATA'!CF78)</f>
        <v/>
      </c>
      <c r="O92" s="331" t="str">
        <f>IF('Historical DATA'!CG78="","",'Historical DATA'!CG78)</f>
        <v/>
      </c>
      <c r="P92" s="331" t="str">
        <f>IF('Historical DATA'!CH78="","",'Historical DATA'!CH78)</f>
        <v/>
      </c>
      <c r="Q92" s="331" t="str">
        <f>IF('Historical DATA'!CI78="","",'Historical DATA'!CI78)</f>
        <v/>
      </c>
      <c r="R92" s="1365" t="str">
        <f>IF('Historical DATA'!CJ78="","",'Historical DATA'!CJ78)</f>
        <v/>
      </c>
      <c r="S92" s="331" t="str">
        <f>IF('Historical DATA'!CK78="","",'Historical DATA'!CK78)</f>
        <v/>
      </c>
      <c r="T92" s="331" t="str">
        <f>IF('Historical DATA'!CL78="","",'Historical DATA'!CL78)</f>
        <v/>
      </c>
      <c r="V92" s="331" t="str">
        <f>IF('Historical DATA'!CM78="","",'Historical DATA'!CM78)</f>
        <v/>
      </c>
      <c r="W92" s="332" t="str">
        <f>IF('Historical DATA'!CN78="","",'Historical DATA'!CN78)</f>
        <v/>
      </c>
      <c r="X92" s="333" t="str">
        <f>IF('Historical DATA'!CO78="","",'Historical DATA'!CO78)</f>
        <v/>
      </c>
      <c r="Y92" s="333" t="str">
        <f>IF('Historical DATA'!CP78="","",'Historical DATA'!CP78)</f>
        <v/>
      </c>
      <c r="Z92" s="334" t="str">
        <f>IF('Historical DATA'!CQ78="","",'Historical DATA'!CQ78)</f>
        <v/>
      </c>
      <c r="AA92" s="1365" t="str">
        <f>IF('Historical DATA'!CR78="","",'Historical DATA'!CR78)</f>
        <v/>
      </c>
      <c r="AB92" s="1364" t="str">
        <f>IF('Historical DATA'!CS78="","",'Historical DATA'!CS78)</f>
        <v/>
      </c>
      <c r="AC92" s="335" t="str">
        <f>IF('Historical DATA'!CT78="","",'Historical DATA'!CT78)</f>
        <v/>
      </c>
    </row>
    <row r="93" spans="2:29">
      <c r="B93" s="137" t="str">
        <f>IF('Historical DATA'!B79="","",'Historical DATA'!B79)</f>
        <v/>
      </c>
      <c r="C93" s="1457"/>
      <c r="D93" s="331" t="str">
        <f>IF('Historical DATA'!BW79="","",'Historical DATA'!BW79)</f>
        <v/>
      </c>
      <c r="E93" s="332" t="str">
        <f>IF('Historical DATA'!BX79="","",'Historical DATA'!BX79)</f>
        <v/>
      </c>
      <c r="F93" s="333" t="str">
        <f>IF('Historical DATA'!BY79="","",'Historical DATA'!BY79)</f>
        <v/>
      </c>
      <c r="G93" s="333" t="str">
        <f>IF('Historical DATA'!BZ79="","",'Historical DATA'!BZ79)</f>
        <v/>
      </c>
      <c r="H93" s="334" t="str">
        <f>IF('Historical DATA'!CA79="","",'Historical DATA'!CA79)</f>
        <v/>
      </c>
      <c r="I93" s="1365" t="str">
        <f>IF('Historical DATA'!CB79="","",'Historical DATA'!CB79)</f>
        <v/>
      </c>
      <c r="J93" s="1364" t="str">
        <f>IF('Historical DATA'!CC79="","",'Historical DATA'!CC79)</f>
        <v/>
      </c>
      <c r="K93" s="335" t="str">
        <f>IF('Historical DATA'!CD79="","",'Historical DATA'!CD79)</f>
        <v/>
      </c>
      <c r="M93" s="331" t="str">
        <f>IF('Historical DATA'!CE79="","",'Historical DATA'!CE79)</f>
        <v/>
      </c>
      <c r="N93" s="331" t="str">
        <f>IF('Historical DATA'!CF79="","",'Historical DATA'!CF79)</f>
        <v/>
      </c>
      <c r="O93" s="331" t="str">
        <f>IF('Historical DATA'!CG79="","",'Historical DATA'!CG79)</f>
        <v/>
      </c>
      <c r="P93" s="331" t="str">
        <f>IF('Historical DATA'!CH79="","",'Historical DATA'!CH79)</f>
        <v/>
      </c>
      <c r="Q93" s="331" t="str">
        <f>IF('Historical DATA'!CI79="","",'Historical DATA'!CI79)</f>
        <v/>
      </c>
      <c r="R93" s="1365" t="str">
        <f>IF('Historical DATA'!CJ79="","",'Historical DATA'!CJ79)</f>
        <v/>
      </c>
      <c r="S93" s="331" t="str">
        <f>IF('Historical DATA'!CK79="","",'Historical DATA'!CK79)</f>
        <v/>
      </c>
      <c r="T93" s="331" t="str">
        <f>IF('Historical DATA'!CL79="","",'Historical DATA'!CL79)</f>
        <v/>
      </c>
      <c r="V93" s="331" t="str">
        <f>IF('Historical DATA'!CM79="","",'Historical DATA'!CM79)</f>
        <v/>
      </c>
      <c r="W93" s="332" t="str">
        <f>IF('Historical DATA'!CN79="","",'Historical DATA'!CN79)</f>
        <v/>
      </c>
      <c r="X93" s="333" t="str">
        <f>IF('Historical DATA'!CO79="","",'Historical DATA'!CO79)</f>
        <v/>
      </c>
      <c r="Y93" s="333" t="str">
        <f>IF('Historical DATA'!CP79="","",'Historical DATA'!CP79)</f>
        <v/>
      </c>
      <c r="Z93" s="334" t="str">
        <f>IF('Historical DATA'!CQ79="","",'Historical DATA'!CQ79)</f>
        <v/>
      </c>
      <c r="AA93" s="1365" t="str">
        <f>IF('Historical DATA'!CR79="","",'Historical DATA'!CR79)</f>
        <v/>
      </c>
      <c r="AB93" s="1364" t="str">
        <f>IF('Historical DATA'!CS79="","",'Historical DATA'!CS79)</f>
        <v/>
      </c>
      <c r="AC93" s="335" t="str">
        <f>IF('Historical DATA'!CT79="","",'Historical DATA'!CT79)</f>
        <v/>
      </c>
    </row>
    <row r="94" spans="2:29">
      <c r="B94" s="137" t="str">
        <f>IF('Historical DATA'!B80="","",'Historical DATA'!B80)</f>
        <v/>
      </c>
      <c r="C94" s="1457"/>
      <c r="D94" s="331" t="str">
        <f>IF('Historical DATA'!BW80="","",'Historical DATA'!BW80)</f>
        <v/>
      </c>
      <c r="E94" s="332" t="str">
        <f>IF('Historical DATA'!BX80="","",'Historical DATA'!BX80)</f>
        <v/>
      </c>
      <c r="F94" s="333" t="str">
        <f>IF('Historical DATA'!BY80="","",'Historical DATA'!BY80)</f>
        <v/>
      </c>
      <c r="G94" s="333" t="str">
        <f>IF('Historical DATA'!BZ80="","",'Historical DATA'!BZ80)</f>
        <v/>
      </c>
      <c r="H94" s="334" t="str">
        <f>IF('Historical DATA'!CA80="","",'Historical DATA'!CA80)</f>
        <v/>
      </c>
      <c r="I94" s="1365" t="str">
        <f>IF('Historical DATA'!CB80="","",'Historical DATA'!CB80)</f>
        <v/>
      </c>
      <c r="J94" s="1364" t="str">
        <f>IF('Historical DATA'!CC80="","",'Historical DATA'!CC80)</f>
        <v/>
      </c>
      <c r="K94" s="335" t="str">
        <f>IF('Historical DATA'!CD80="","",'Historical DATA'!CD80)</f>
        <v/>
      </c>
      <c r="M94" s="331" t="str">
        <f>IF('Historical DATA'!CE80="","",'Historical DATA'!CE80)</f>
        <v/>
      </c>
      <c r="N94" s="331" t="str">
        <f>IF('Historical DATA'!CF80="","",'Historical DATA'!CF80)</f>
        <v/>
      </c>
      <c r="O94" s="331" t="str">
        <f>IF('Historical DATA'!CG80="","",'Historical DATA'!CG80)</f>
        <v/>
      </c>
      <c r="P94" s="331" t="str">
        <f>IF('Historical DATA'!CH80="","",'Historical DATA'!CH80)</f>
        <v/>
      </c>
      <c r="Q94" s="331" t="str">
        <f>IF('Historical DATA'!CI80="","",'Historical DATA'!CI80)</f>
        <v/>
      </c>
      <c r="R94" s="1365" t="str">
        <f>IF('Historical DATA'!CJ80="","",'Historical DATA'!CJ80)</f>
        <v/>
      </c>
      <c r="S94" s="331" t="str">
        <f>IF('Historical DATA'!CK80="","",'Historical DATA'!CK80)</f>
        <v/>
      </c>
      <c r="T94" s="331" t="str">
        <f>IF('Historical DATA'!CL80="","",'Historical DATA'!CL80)</f>
        <v/>
      </c>
      <c r="V94" s="331" t="str">
        <f>IF('Historical DATA'!CM80="","",'Historical DATA'!CM80)</f>
        <v/>
      </c>
      <c r="W94" s="332" t="str">
        <f>IF('Historical DATA'!CN80="","",'Historical DATA'!CN80)</f>
        <v/>
      </c>
      <c r="X94" s="333" t="str">
        <f>IF('Historical DATA'!CO80="","",'Historical DATA'!CO80)</f>
        <v/>
      </c>
      <c r="Y94" s="333" t="str">
        <f>IF('Historical DATA'!CP80="","",'Historical DATA'!CP80)</f>
        <v/>
      </c>
      <c r="Z94" s="334" t="str">
        <f>IF('Historical DATA'!CQ80="","",'Historical DATA'!CQ80)</f>
        <v/>
      </c>
      <c r="AA94" s="1365" t="str">
        <f>IF('Historical DATA'!CR80="","",'Historical DATA'!CR80)</f>
        <v/>
      </c>
      <c r="AB94" s="1364" t="str">
        <f>IF('Historical DATA'!CS80="","",'Historical DATA'!CS80)</f>
        <v/>
      </c>
      <c r="AC94" s="335" t="str">
        <f>IF('Historical DATA'!CT80="","",'Historical DATA'!CT80)</f>
        <v/>
      </c>
    </row>
    <row r="95" spans="2:29">
      <c r="B95" s="137" t="str">
        <f>IF('Historical DATA'!B81="","",'Historical DATA'!B81)</f>
        <v/>
      </c>
      <c r="C95" s="1457"/>
      <c r="D95" s="331" t="str">
        <f>IF('Historical DATA'!BW81="","",'Historical DATA'!BW81)</f>
        <v/>
      </c>
      <c r="E95" s="332" t="str">
        <f>IF('Historical DATA'!BX81="","",'Historical DATA'!BX81)</f>
        <v/>
      </c>
      <c r="F95" s="333" t="str">
        <f>IF('Historical DATA'!BY81="","",'Historical DATA'!BY81)</f>
        <v/>
      </c>
      <c r="G95" s="333" t="str">
        <f>IF('Historical DATA'!BZ81="","",'Historical DATA'!BZ81)</f>
        <v/>
      </c>
      <c r="H95" s="334" t="str">
        <f>IF('Historical DATA'!CA81="","",'Historical DATA'!CA81)</f>
        <v/>
      </c>
      <c r="I95" s="1365" t="str">
        <f>IF('Historical DATA'!CB81="","",'Historical DATA'!CB81)</f>
        <v/>
      </c>
      <c r="J95" s="1364" t="str">
        <f>IF('Historical DATA'!CC81="","",'Historical DATA'!CC81)</f>
        <v/>
      </c>
      <c r="K95" s="335" t="str">
        <f>IF('Historical DATA'!CD81="","",'Historical DATA'!CD81)</f>
        <v/>
      </c>
      <c r="M95" s="331" t="str">
        <f>IF('Historical DATA'!CE81="","",'Historical DATA'!CE81)</f>
        <v/>
      </c>
      <c r="N95" s="331" t="str">
        <f>IF('Historical DATA'!CF81="","",'Historical DATA'!CF81)</f>
        <v/>
      </c>
      <c r="O95" s="331" t="str">
        <f>IF('Historical DATA'!CG81="","",'Historical DATA'!CG81)</f>
        <v/>
      </c>
      <c r="P95" s="331" t="str">
        <f>IF('Historical DATA'!CH81="","",'Historical DATA'!CH81)</f>
        <v/>
      </c>
      <c r="Q95" s="331" t="str">
        <f>IF('Historical DATA'!CI81="","",'Historical DATA'!CI81)</f>
        <v/>
      </c>
      <c r="R95" s="1365" t="str">
        <f>IF('Historical DATA'!CJ81="","",'Historical DATA'!CJ81)</f>
        <v/>
      </c>
      <c r="S95" s="331" t="str">
        <f>IF('Historical DATA'!CK81="","",'Historical DATA'!CK81)</f>
        <v/>
      </c>
      <c r="T95" s="331" t="str">
        <f>IF('Historical DATA'!CL81="","",'Historical DATA'!CL81)</f>
        <v/>
      </c>
      <c r="V95" s="331" t="str">
        <f>IF('Historical DATA'!CM81="","",'Historical DATA'!CM81)</f>
        <v/>
      </c>
      <c r="W95" s="332" t="str">
        <f>IF('Historical DATA'!CN81="","",'Historical DATA'!CN81)</f>
        <v/>
      </c>
      <c r="X95" s="333" t="str">
        <f>IF('Historical DATA'!CO81="","",'Historical DATA'!CO81)</f>
        <v/>
      </c>
      <c r="Y95" s="333" t="str">
        <f>IF('Historical DATA'!CP81="","",'Historical DATA'!CP81)</f>
        <v/>
      </c>
      <c r="Z95" s="334" t="str">
        <f>IF('Historical DATA'!CQ81="","",'Historical DATA'!CQ81)</f>
        <v/>
      </c>
      <c r="AA95" s="1365" t="str">
        <f>IF('Historical DATA'!CR81="","",'Historical DATA'!CR81)</f>
        <v/>
      </c>
      <c r="AB95" s="1364" t="str">
        <f>IF('Historical DATA'!CS81="","",'Historical DATA'!CS81)</f>
        <v/>
      </c>
      <c r="AC95" s="335" t="str">
        <f>IF('Historical DATA'!CT81="","",'Historical DATA'!CT81)</f>
        <v/>
      </c>
    </row>
    <row r="96" spans="2:29">
      <c r="B96" s="137" t="str">
        <f>IF('Historical DATA'!B82="","",'Historical DATA'!B82)</f>
        <v/>
      </c>
      <c r="C96" s="1457"/>
      <c r="D96" s="331" t="str">
        <f>IF('Historical DATA'!BW82="","",'Historical DATA'!BW82)</f>
        <v/>
      </c>
      <c r="E96" s="332" t="str">
        <f>IF('Historical DATA'!BX82="","",'Historical DATA'!BX82)</f>
        <v/>
      </c>
      <c r="F96" s="333" t="str">
        <f>IF('Historical DATA'!BY82="","",'Historical DATA'!BY82)</f>
        <v/>
      </c>
      <c r="G96" s="333" t="str">
        <f>IF('Historical DATA'!BZ82="","",'Historical DATA'!BZ82)</f>
        <v/>
      </c>
      <c r="H96" s="334" t="str">
        <f>IF('Historical DATA'!CA82="","",'Historical DATA'!CA82)</f>
        <v/>
      </c>
      <c r="I96" s="1365" t="str">
        <f>IF('Historical DATA'!CB82="","",'Historical DATA'!CB82)</f>
        <v/>
      </c>
      <c r="J96" s="1364" t="str">
        <f>IF('Historical DATA'!CC82="","",'Historical DATA'!CC82)</f>
        <v/>
      </c>
      <c r="K96" s="335" t="str">
        <f>IF('Historical DATA'!CD82="","",'Historical DATA'!CD82)</f>
        <v/>
      </c>
      <c r="M96" s="331" t="str">
        <f>IF('Historical DATA'!CE82="","",'Historical DATA'!CE82)</f>
        <v/>
      </c>
      <c r="N96" s="331" t="str">
        <f>IF('Historical DATA'!CF82="","",'Historical DATA'!CF82)</f>
        <v/>
      </c>
      <c r="O96" s="331" t="str">
        <f>IF('Historical DATA'!CG82="","",'Historical DATA'!CG82)</f>
        <v/>
      </c>
      <c r="P96" s="331" t="str">
        <f>IF('Historical DATA'!CH82="","",'Historical DATA'!CH82)</f>
        <v/>
      </c>
      <c r="Q96" s="331" t="str">
        <f>IF('Historical DATA'!CI82="","",'Historical DATA'!CI82)</f>
        <v/>
      </c>
      <c r="R96" s="1365" t="str">
        <f>IF('Historical DATA'!CJ82="","",'Historical DATA'!CJ82)</f>
        <v/>
      </c>
      <c r="S96" s="331" t="str">
        <f>IF('Historical DATA'!CK82="","",'Historical DATA'!CK82)</f>
        <v/>
      </c>
      <c r="T96" s="331" t="str">
        <f>IF('Historical DATA'!CL82="","",'Historical DATA'!CL82)</f>
        <v/>
      </c>
      <c r="V96" s="331" t="str">
        <f>IF('Historical DATA'!CM82="","",'Historical DATA'!CM82)</f>
        <v/>
      </c>
      <c r="W96" s="332" t="str">
        <f>IF('Historical DATA'!CN82="","",'Historical DATA'!CN82)</f>
        <v/>
      </c>
      <c r="X96" s="333" t="str">
        <f>IF('Historical DATA'!CO82="","",'Historical DATA'!CO82)</f>
        <v/>
      </c>
      <c r="Y96" s="333" t="str">
        <f>IF('Historical DATA'!CP82="","",'Historical DATA'!CP82)</f>
        <v/>
      </c>
      <c r="Z96" s="334" t="str">
        <f>IF('Historical DATA'!CQ82="","",'Historical DATA'!CQ82)</f>
        <v/>
      </c>
      <c r="AA96" s="1365" t="str">
        <f>IF('Historical DATA'!CR82="","",'Historical DATA'!CR82)</f>
        <v/>
      </c>
      <c r="AB96" s="1364" t="str">
        <f>IF('Historical DATA'!CS82="","",'Historical DATA'!CS82)</f>
        <v/>
      </c>
      <c r="AC96" s="335" t="str">
        <f>IF('Historical DATA'!CT82="","",'Historical DATA'!CT82)</f>
        <v/>
      </c>
    </row>
    <row r="97" spans="2:29">
      <c r="B97" s="137" t="str">
        <f>IF('Historical DATA'!B83="","",'Historical DATA'!B83)</f>
        <v/>
      </c>
      <c r="C97" s="1457"/>
      <c r="D97" s="331" t="str">
        <f>IF('Historical DATA'!BW83="","",'Historical DATA'!BW83)</f>
        <v/>
      </c>
      <c r="E97" s="332" t="str">
        <f>IF('Historical DATA'!BX83="","",'Historical DATA'!BX83)</f>
        <v/>
      </c>
      <c r="F97" s="333" t="str">
        <f>IF('Historical DATA'!BY83="","",'Historical DATA'!BY83)</f>
        <v/>
      </c>
      <c r="G97" s="333" t="str">
        <f>IF('Historical DATA'!BZ83="","",'Historical DATA'!BZ83)</f>
        <v/>
      </c>
      <c r="H97" s="334" t="str">
        <f>IF('Historical DATA'!CA83="","",'Historical DATA'!CA83)</f>
        <v/>
      </c>
      <c r="I97" s="1365" t="str">
        <f>IF('Historical DATA'!CB83="","",'Historical DATA'!CB83)</f>
        <v/>
      </c>
      <c r="J97" s="1364" t="str">
        <f>IF('Historical DATA'!CC83="","",'Historical DATA'!CC83)</f>
        <v/>
      </c>
      <c r="K97" s="335" t="str">
        <f>IF('Historical DATA'!CD83="","",'Historical DATA'!CD83)</f>
        <v/>
      </c>
      <c r="M97" s="331" t="str">
        <f>IF('Historical DATA'!CE83="","",'Historical DATA'!CE83)</f>
        <v/>
      </c>
      <c r="N97" s="331" t="str">
        <f>IF('Historical DATA'!CF83="","",'Historical DATA'!CF83)</f>
        <v/>
      </c>
      <c r="O97" s="331" t="str">
        <f>IF('Historical DATA'!CG83="","",'Historical DATA'!CG83)</f>
        <v/>
      </c>
      <c r="P97" s="331" t="str">
        <f>IF('Historical DATA'!CH83="","",'Historical DATA'!CH83)</f>
        <v/>
      </c>
      <c r="Q97" s="331" t="str">
        <f>IF('Historical DATA'!CI83="","",'Historical DATA'!CI83)</f>
        <v/>
      </c>
      <c r="R97" s="1365" t="str">
        <f>IF('Historical DATA'!CJ83="","",'Historical DATA'!CJ83)</f>
        <v/>
      </c>
      <c r="S97" s="331" t="str">
        <f>IF('Historical DATA'!CK83="","",'Historical DATA'!CK83)</f>
        <v/>
      </c>
      <c r="T97" s="331" t="str">
        <f>IF('Historical DATA'!CL83="","",'Historical DATA'!CL83)</f>
        <v/>
      </c>
      <c r="V97" s="331" t="str">
        <f>IF('Historical DATA'!CM83="","",'Historical DATA'!CM83)</f>
        <v/>
      </c>
      <c r="W97" s="332" t="str">
        <f>IF('Historical DATA'!CN83="","",'Historical DATA'!CN83)</f>
        <v/>
      </c>
      <c r="X97" s="333" t="str">
        <f>IF('Historical DATA'!CO83="","",'Historical DATA'!CO83)</f>
        <v/>
      </c>
      <c r="Y97" s="333" t="str">
        <f>IF('Historical DATA'!CP83="","",'Historical DATA'!CP83)</f>
        <v/>
      </c>
      <c r="Z97" s="334" t="str">
        <f>IF('Historical DATA'!CQ83="","",'Historical DATA'!CQ83)</f>
        <v/>
      </c>
      <c r="AA97" s="1365" t="str">
        <f>IF('Historical DATA'!CR83="","",'Historical DATA'!CR83)</f>
        <v/>
      </c>
      <c r="AB97" s="1364" t="str">
        <f>IF('Historical DATA'!CS83="","",'Historical DATA'!CS83)</f>
        <v/>
      </c>
      <c r="AC97" s="335" t="str">
        <f>IF('Historical DATA'!CT83="","",'Historical DATA'!CT83)</f>
        <v/>
      </c>
    </row>
    <row r="98" spans="2:29">
      <c r="B98" s="137" t="str">
        <f>IF('Historical DATA'!B84="","",'Historical DATA'!B84)</f>
        <v/>
      </c>
      <c r="C98" s="1457"/>
      <c r="D98" s="331" t="str">
        <f>IF('Historical DATA'!BW84="","",'Historical DATA'!BW84)</f>
        <v/>
      </c>
      <c r="E98" s="332" t="str">
        <f>IF('Historical DATA'!BX84="","",'Historical DATA'!BX84)</f>
        <v/>
      </c>
      <c r="F98" s="333" t="str">
        <f>IF('Historical DATA'!BY84="","",'Historical DATA'!BY84)</f>
        <v/>
      </c>
      <c r="G98" s="333" t="str">
        <f>IF('Historical DATA'!BZ84="","",'Historical DATA'!BZ84)</f>
        <v/>
      </c>
      <c r="H98" s="334" t="str">
        <f>IF('Historical DATA'!CA84="","",'Historical DATA'!CA84)</f>
        <v/>
      </c>
      <c r="I98" s="1365" t="str">
        <f>IF('Historical DATA'!CB84="","",'Historical DATA'!CB84)</f>
        <v/>
      </c>
      <c r="J98" s="1364" t="str">
        <f>IF('Historical DATA'!CC84="","",'Historical DATA'!CC84)</f>
        <v/>
      </c>
      <c r="K98" s="335" t="str">
        <f>IF('Historical DATA'!CD84="","",'Historical DATA'!CD84)</f>
        <v/>
      </c>
      <c r="M98" s="331" t="str">
        <f>IF('Historical DATA'!CE84="","",'Historical DATA'!CE84)</f>
        <v/>
      </c>
      <c r="N98" s="331" t="str">
        <f>IF('Historical DATA'!CF84="","",'Historical DATA'!CF84)</f>
        <v/>
      </c>
      <c r="O98" s="331" t="str">
        <f>IF('Historical DATA'!CG84="","",'Historical DATA'!CG84)</f>
        <v/>
      </c>
      <c r="P98" s="331" t="str">
        <f>IF('Historical DATA'!CH84="","",'Historical DATA'!CH84)</f>
        <v/>
      </c>
      <c r="Q98" s="331" t="str">
        <f>IF('Historical DATA'!CI84="","",'Historical DATA'!CI84)</f>
        <v/>
      </c>
      <c r="R98" s="1365" t="str">
        <f>IF('Historical DATA'!CJ84="","",'Historical DATA'!CJ84)</f>
        <v/>
      </c>
      <c r="S98" s="331" t="str">
        <f>IF('Historical DATA'!CK84="","",'Historical DATA'!CK84)</f>
        <v/>
      </c>
      <c r="T98" s="331" t="str">
        <f>IF('Historical DATA'!CL84="","",'Historical DATA'!CL84)</f>
        <v/>
      </c>
      <c r="V98" s="331" t="str">
        <f>IF('Historical DATA'!CM84="","",'Historical DATA'!CM84)</f>
        <v/>
      </c>
      <c r="W98" s="332" t="str">
        <f>IF('Historical DATA'!CN84="","",'Historical DATA'!CN84)</f>
        <v/>
      </c>
      <c r="X98" s="333" t="str">
        <f>IF('Historical DATA'!CO84="","",'Historical DATA'!CO84)</f>
        <v/>
      </c>
      <c r="Y98" s="333" t="str">
        <f>IF('Historical DATA'!CP84="","",'Historical DATA'!CP84)</f>
        <v/>
      </c>
      <c r="Z98" s="334" t="str">
        <f>IF('Historical DATA'!CQ84="","",'Historical DATA'!CQ84)</f>
        <v/>
      </c>
      <c r="AA98" s="1365" t="str">
        <f>IF('Historical DATA'!CR84="","",'Historical DATA'!CR84)</f>
        <v/>
      </c>
      <c r="AB98" s="1364" t="str">
        <f>IF('Historical DATA'!CS84="","",'Historical DATA'!CS84)</f>
        <v/>
      </c>
      <c r="AC98" s="335" t="str">
        <f>IF('Historical DATA'!CT84="","",'Historical DATA'!CT84)</f>
        <v/>
      </c>
    </row>
    <row r="99" spans="2:29">
      <c r="B99" s="137" t="str">
        <f>IF('Historical DATA'!B85="","",'Historical DATA'!B85)</f>
        <v/>
      </c>
      <c r="C99" s="1457"/>
      <c r="D99" s="331" t="str">
        <f>IF('Historical DATA'!BW85="","",'Historical DATA'!BW85)</f>
        <v/>
      </c>
      <c r="E99" s="332" t="str">
        <f>IF('Historical DATA'!BX85="","",'Historical DATA'!BX85)</f>
        <v/>
      </c>
      <c r="F99" s="333" t="str">
        <f>IF('Historical DATA'!BY85="","",'Historical DATA'!BY85)</f>
        <v/>
      </c>
      <c r="G99" s="333" t="str">
        <f>IF('Historical DATA'!BZ85="","",'Historical DATA'!BZ85)</f>
        <v/>
      </c>
      <c r="H99" s="334" t="str">
        <f>IF('Historical DATA'!CA85="","",'Historical DATA'!CA85)</f>
        <v/>
      </c>
      <c r="I99" s="1365" t="str">
        <f>IF('Historical DATA'!CB85="","",'Historical DATA'!CB85)</f>
        <v/>
      </c>
      <c r="J99" s="1364" t="str">
        <f>IF('Historical DATA'!CC85="","",'Historical DATA'!CC85)</f>
        <v/>
      </c>
      <c r="K99" s="335" t="str">
        <f>IF('Historical DATA'!CD85="","",'Historical DATA'!CD85)</f>
        <v/>
      </c>
      <c r="M99" s="331" t="str">
        <f>IF('Historical DATA'!CE85="","",'Historical DATA'!CE85)</f>
        <v/>
      </c>
      <c r="N99" s="331" t="str">
        <f>IF('Historical DATA'!CF85="","",'Historical DATA'!CF85)</f>
        <v/>
      </c>
      <c r="O99" s="331" t="str">
        <f>IF('Historical DATA'!CG85="","",'Historical DATA'!CG85)</f>
        <v/>
      </c>
      <c r="P99" s="331" t="str">
        <f>IF('Historical DATA'!CH85="","",'Historical DATA'!CH85)</f>
        <v/>
      </c>
      <c r="Q99" s="331" t="str">
        <f>IF('Historical DATA'!CI85="","",'Historical DATA'!CI85)</f>
        <v/>
      </c>
      <c r="R99" s="1365" t="str">
        <f>IF('Historical DATA'!CJ85="","",'Historical DATA'!CJ85)</f>
        <v/>
      </c>
      <c r="S99" s="331" t="str">
        <f>IF('Historical DATA'!CK85="","",'Historical DATA'!CK85)</f>
        <v/>
      </c>
      <c r="T99" s="331" t="str">
        <f>IF('Historical DATA'!CL85="","",'Historical DATA'!CL85)</f>
        <v/>
      </c>
      <c r="V99" s="331" t="str">
        <f>IF('Historical DATA'!CM85="","",'Historical DATA'!CM85)</f>
        <v/>
      </c>
      <c r="W99" s="332" t="str">
        <f>IF('Historical DATA'!CN85="","",'Historical DATA'!CN85)</f>
        <v/>
      </c>
      <c r="X99" s="333" t="str">
        <f>IF('Historical DATA'!CO85="","",'Historical DATA'!CO85)</f>
        <v/>
      </c>
      <c r="Y99" s="333" t="str">
        <f>IF('Historical DATA'!CP85="","",'Historical DATA'!CP85)</f>
        <v/>
      </c>
      <c r="Z99" s="334" t="str">
        <f>IF('Historical DATA'!CQ85="","",'Historical DATA'!CQ85)</f>
        <v/>
      </c>
      <c r="AA99" s="1365" t="str">
        <f>IF('Historical DATA'!CR85="","",'Historical DATA'!CR85)</f>
        <v/>
      </c>
      <c r="AB99" s="1364" t="str">
        <f>IF('Historical DATA'!CS85="","",'Historical DATA'!CS85)</f>
        <v/>
      </c>
      <c r="AC99" s="335" t="str">
        <f>IF('Historical DATA'!CT85="","",'Historical DATA'!CT85)</f>
        <v/>
      </c>
    </row>
    <row r="100" spans="2:29">
      <c r="B100" s="137" t="str">
        <f>IF('Historical DATA'!B86="","",'Historical DATA'!B86)</f>
        <v/>
      </c>
      <c r="C100" s="1457"/>
      <c r="D100" s="331" t="str">
        <f>IF('Historical DATA'!BW86="","",'Historical DATA'!BW86)</f>
        <v/>
      </c>
      <c r="E100" s="332" t="str">
        <f>IF('Historical DATA'!BX86="","",'Historical DATA'!BX86)</f>
        <v/>
      </c>
      <c r="F100" s="333" t="str">
        <f>IF('Historical DATA'!BY86="","",'Historical DATA'!BY86)</f>
        <v/>
      </c>
      <c r="G100" s="333" t="str">
        <f>IF('Historical DATA'!BZ86="","",'Historical DATA'!BZ86)</f>
        <v/>
      </c>
      <c r="H100" s="334" t="str">
        <f>IF('Historical DATA'!CA86="","",'Historical DATA'!CA86)</f>
        <v/>
      </c>
      <c r="I100" s="1365" t="str">
        <f>IF('Historical DATA'!CB86="","",'Historical DATA'!CB86)</f>
        <v/>
      </c>
      <c r="J100" s="1364" t="str">
        <f>IF('Historical DATA'!CC86="","",'Historical DATA'!CC86)</f>
        <v/>
      </c>
      <c r="K100" s="335" t="str">
        <f>IF('Historical DATA'!CD86="","",'Historical DATA'!CD86)</f>
        <v/>
      </c>
      <c r="M100" s="331" t="str">
        <f>IF('Historical DATA'!CE86="","",'Historical DATA'!CE86)</f>
        <v/>
      </c>
      <c r="N100" s="331" t="str">
        <f>IF('Historical DATA'!CF86="","",'Historical DATA'!CF86)</f>
        <v/>
      </c>
      <c r="O100" s="331" t="str">
        <f>IF('Historical DATA'!CG86="","",'Historical DATA'!CG86)</f>
        <v/>
      </c>
      <c r="P100" s="331" t="str">
        <f>IF('Historical DATA'!CH86="","",'Historical DATA'!CH86)</f>
        <v/>
      </c>
      <c r="Q100" s="331" t="str">
        <f>IF('Historical DATA'!CI86="","",'Historical DATA'!CI86)</f>
        <v/>
      </c>
      <c r="R100" s="1365" t="str">
        <f>IF('Historical DATA'!CJ86="","",'Historical DATA'!CJ86)</f>
        <v/>
      </c>
      <c r="S100" s="331" t="str">
        <f>IF('Historical DATA'!CK86="","",'Historical DATA'!CK86)</f>
        <v/>
      </c>
      <c r="T100" s="331" t="str">
        <f>IF('Historical DATA'!CL86="","",'Historical DATA'!CL86)</f>
        <v/>
      </c>
      <c r="V100" s="331" t="str">
        <f>IF('Historical DATA'!CM86="","",'Historical DATA'!CM86)</f>
        <v/>
      </c>
      <c r="W100" s="332" t="str">
        <f>IF('Historical DATA'!CN86="","",'Historical DATA'!CN86)</f>
        <v/>
      </c>
      <c r="X100" s="333" t="str">
        <f>IF('Historical DATA'!CO86="","",'Historical DATA'!CO86)</f>
        <v/>
      </c>
      <c r="Y100" s="333" t="str">
        <f>IF('Historical DATA'!CP86="","",'Historical DATA'!CP86)</f>
        <v/>
      </c>
      <c r="Z100" s="334" t="str">
        <f>IF('Historical DATA'!CQ86="","",'Historical DATA'!CQ86)</f>
        <v/>
      </c>
      <c r="AA100" s="1365" t="str">
        <f>IF('Historical DATA'!CR86="","",'Historical DATA'!CR86)</f>
        <v/>
      </c>
      <c r="AB100" s="1364" t="str">
        <f>IF('Historical DATA'!CS86="","",'Historical DATA'!CS86)</f>
        <v/>
      </c>
      <c r="AC100" s="335" t="str">
        <f>IF('Historical DATA'!CT86="","",'Historical DATA'!CT86)</f>
        <v/>
      </c>
    </row>
    <row r="101" spans="2:29">
      <c r="B101" s="137" t="str">
        <f>IF('Historical DATA'!B87="","",'Historical DATA'!B87)</f>
        <v/>
      </c>
      <c r="C101" s="1457"/>
      <c r="D101" s="331" t="str">
        <f>IF('Historical DATA'!BW87="","",'Historical DATA'!BW87)</f>
        <v/>
      </c>
      <c r="E101" s="332" t="str">
        <f>IF('Historical DATA'!BX87="","",'Historical DATA'!BX87)</f>
        <v/>
      </c>
      <c r="F101" s="333" t="str">
        <f>IF('Historical DATA'!BY87="","",'Historical DATA'!BY87)</f>
        <v/>
      </c>
      <c r="G101" s="333" t="str">
        <f>IF('Historical DATA'!BZ87="","",'Historical DATA'!BZ87)</f>
        <v/>
      </c>
      <c r="H101" s="334" t="str">
        <f>IF('Historical DATA'!CA87="","",'Historical DATA'!CA87)</f>
        <v/>
      </c>
      <c r="I101" s="1365" t="str">
        <f>IF('Historical DATA'!CB87="","",'Historical DATA'!CB87)</f>
        <v/>
      </c>
      <c r="J101" s="1364" t="str">
        <f>IF('Historical DATA'!CC87="","",'Historical DATA'!CC87)</f>
        <v/>
      </c>
      <c r="K101" s="335" t="str">
        <f>IF('Historical DATA'!CD87="","",'Historical DATA'!CD87)</f>
        <v/>
      </c>
      <c r="M101" s="331" t="str">
        <f>IF('Historical DATA'!CE87="","",'Historical DATA'!CE87)</f>
        <v/>
      </c>
      <c r="N101" s="331" t="str">
        <f>IF('Historical DATA'!CF87="","",'Historical DATA'!CF87)</f>
        <v/>
      </c>
      <c r="O101" s="331" t="str">
        <f>IF('Historical DATA'!CG87="","",'Historical DATA'!CG87)</f>
        <v/>
      </c>
      <c r="P101" s="331" t="str">
        <f>IF('Historical DATA'!CH87="","",'Historical DATA'!CH87)</f>
        <v/>
      </c>
      <c r="Q101" s="331" t="str">
        <f>IF('Historical DATA'!CI87="","",'Historical DATA'!CI87)</f>
        <v/>
      </c>
      <c r="R101" s="1365" t="str">
        <f>IF('Historical DATA'!CJ87="","",'Historical DATA'!CJ87)</f>
        <v/>
      </c>
      <c r="S101" s="331" t="str">
        <f>IF('Historical DATA'!CK87="","",'Historical DATA'!CK87)</f>
        <v/>
      </c>
      <c r="T101" s="331" t="str">
        <f>IF('Historical DATA'!CL87="","",'Historical DATA'!CL87)</f>
        <v/>
      </c>
      <c r="V101" s="331" t="str">
        <f>IF('Historical DATA'!CM87="","",'Historical DATA'!CM87)</f>
        <v/>
      </c>
      <c r="W101" s="332" t="str">
        <f>IF('Historical DATA'!CN87="","",'Historical DATA'!CN87)</f>
        <v/>
      </c>
      <c r="X101" s="333" t="str">
        <f>IF('Historical DATA'!CO87="","",'Historical DATA'!CO87)</f>
        <v/>
      </c>
      <c r="Y101" s="333" t="str">
        <f>IF('Historical DATA'!CP87="","",'Historical DATA'!CP87)</f>
        <v/>
      </c>
      <c r="Z101" s="334" t="str">
        <f>IF('Historical DATA'!CQ87="","",'Historical DATA'!CQ87)</f>
        <v/>
      </c>
      <c r="AA101" s="1365" t="str">
        <f>IF('Historical DATA'!CR87="","",'Historical DATA'!CR87)</f>
        <v/>
      </c>
      <c r="AB101" s="1364" t="str">
        <f>IF('Historical DATA'!CS87="","",'Historical DATA'!CS87)</f>
        <v/>
      </c>
      <c r="AC101" s="335" t="str">
        <f>IF('Historical DATA'!CT87="","",'Historical DATA'!CT87)</f>
        <v/>
      </c>
    </row>
    <row r="102" spans="2:29">
      <c r="B102" s="137" t="str">
        <f>IF('Historical DATA'!B88="","",'Historical DATA'!B88)</f>
        <v/>
      </c>
      <c r="C102" s="1457"/>
      <c r="D102" s="331" t="str">
        <f>IF('Historical DATA'!BW88="","",'Historical DATA'!BW88)</f>
        <v/>
      </c>
      <c r="E102" s="332" t="str">
        <f>IF('Historical DATA'!BX88="","",'Historical DATA'!BX88)</f>
        <v/>
      </c>
      <c r="F102" s="333" t="str">
        <f>IF('Historical DATA'!BY88="","",'Historical DATA'!BY88)</f>
        <v/>
      </c>
      <c r="G102" s="333" t="str">
        <f>IF('Historical DATA'!BZ88="","",'Historical DATA'!BZ88)</f>
        <v/>
      </c>
      <c r="H102" s="334" t="str">
        <f>IF('Historical DATA'!CA88="","",'Historical DATA'!CA88)</f>
        <v/>
      </c>
      <c r="I102" s="1365" t="str">
        <f>IF('Historical DATA'!CB88="","",'Historical DATA'!CB88)</f>
        <v/>
      </c>
      <c r="J102" s="1364" t="str">
        <f>IF('Historical DATA'!CC88="","",'Historical DATA'!CC88)</f>
        <v/>
      </c>
      <c r="K102" s="335" t="str">
        <f>IF('Historical DATA'!CD88="","",'Historical DATA'!CD88)</f>
        <v/>
      </c>
      <c r="M102" s="331" t="str">
        <f>IF('Historical DATA'!CE88="","",'Historical DATA'!CE88)</f>
        <v/>
      </c>
      <c r="N102" s="331" t="str">
        <f>IF('Historical DATA'!CF88="","",'Historical DATA'!CF88)</f>
        <v/>
      </c>
      <c r="O102" s="331" t="str">
        <f>IF('Historical DATA'!CG88="","",'Historical DATA'!CG88)</f>
        <v/>
      </c>
      <c r="P102" s="331" t="str">
        <f>IF('Historical DATA'!CH88="","",'Historical DATA'!CH88)</f>
        <v/>
      </c>
      <c r="Q102" s="331" t="str">
        <f>IF('Historical DATA'!CI88="","",'Historical DATA'!CI88)</f>
        <v/>
      </c>
      <c r="R102" s="1365" t="str">
        <f>IF('Historical DATA'!CJ88="","",'Historical DATA'!CJ88)</f>
        <v/>
      </c>
      <c r="S102" s="331" t="str">
        <f>IF('Historical DATA'!CK88="","",'Historical DATA'!CK88)</f>
        <v/>
      </c>
      <c r="T102" s="331" t="str">
        <f>IF('Historical DATA'!CL88="","",'Historical DATA'!CL88)</f>
        <v/>
      </c>
      <c r="V102" s="331" t="str">
        <f>IF('Historical DATA'!CM88="","",'Historical DATA'!CM88)</f>
        <v/>
      </c>
      <c r="W102" s="332" t="str">
        <f>IF('Historical DATA'!CN88="","",'Historical DATA'!CN88)</f>
        <v/>
      </c>
      <c r="X102" s="333" t="str">
        <f>IF('Historical DATA'!CO88="","",'Historical DATA'!CO88)</f>
        <v/>
      </c>
      <c r="Y102" s="333" t="str">
        <f>IF('Historical DATA'!CP88="","",'Historical DATA'!CP88)</f>
        <v/>
      </c>
      <c r="Z102" s="334" t="str">
        <f>IF('Historical DATA'!CQ88="","",'Historical DATA'!CQ88)</f>
        <v/>
      </c>
      <c r="AA102" s="1365" t="str">
        <f>IF('Historical DATA'!CR88="","",'Historical DATA'!CR88)</f>
        <v/>
      </c>
      <c r="AB102" s="1364" t="str">
        <f>IF('Historical DATA'!CS88="","",'Historical DATA'!CS88)</f>
        <v/>
      </c>
      <c r="AC102" s="335" t="str">
        <f>IF('Historical DATA'!CT88="","",'Historical DATA'!CT88)</f>
        <v/>
      </c>
    </row>
    <row r="103" spans="2:29">
      <c r="B103" s="137" t="str">
        <f>IF('Historical DATA'!B89="","",'Historical DATA'!B89)</f>
        <v/>
      </c>
      <c r="C103" s="1457"/>
      <c r="D103" s="331" t="str">
        <f>IF('Historical DATA'!BW89="","",'Historical DATA'!BW89)</f>
        <v/>
      </c>
      <c r="E103" s="332" t="str">
        <f>IF('Historical DATA'!BX89="","",'Historical DATA'!BX89)</f>
        <v/>
      </c>
      <c r="F103" s="333" t="str">
        <f>IF('Historical DATA'!BY89="","",'Historical DATA'!BY89)</f>
        <v/>
      </c>
      <c r="G103" s="333" t="str">
        <f>IF('Historical DATA'!BZ89="","",'Historical DATA'!BZ89)</f>
        <v/>
      </c>
      <c r="H103" s="334" t="str">
        <f>IF('Historical DATA'!CA89="","",'Historical DATA'!CA89)</f>
        <v/>
      </c>
      <c r="I103" s="1365" t="str">
        <f>IF('Historical DATA'!CB89="","",'Historical DATA'!CB89)</f>
        <v/>
      </c>
      <c r="J103" s="1364" t="str">
        <f>IF('Historical DATA'!CC89="","",'Historical DATA'!CC89)</f>
        <v/>
      </c>
      <c r="K103" s="335" t="str">
        <f>IF('Historical DATA'!CD89="","",'Historical DATA'!CD89)</f>
        <v/>
      </c>
      <c r="M103" s="331" t="str">
        <f>IF('Historical DATA'!CE89="","",'Historical DATA'!CE89)</f>
        <v/>
      </c>
      <c r="N103" s="331" t="str">
        <f>IF('Historical DATA'!CF89="","",'Historical DATA'!CF89)</f>
        <v/>
      </c>
      <c r="O103" s="331" t="str">
        <f>IF('Historical DATA'!CG89="","",'Historical DATA'!CG89)</f>
        <v/>
      </c>
      <c r="P103" s="331" t="str">
        <f>IF('Historical DATA'!CH89="","",'Historical DATA'!CH89)</f>
        <v/>
      </c>
      <c r="Q103" s="331" t="str">
        <f>IF('Historical DATA'!CI89="","",'Historical DATA'!CI89)</f>
        <v/>
      </c>
      <c r="R103" s="1365" t="str">
        <f>IF('Historical DATA'!CJ89="","",'Historical DATA'!CJ89)</f>
        <v/>
      </c>
      <c r="S103" s="331" t="str">
        <f>IF('Historical DATA'!CK89="","",'Historical DATA'!CK89)</f>
        <v/>
      </c>
      <c r="T103" s="331" t="str">
        <f>IF('Historical DATA'!CL89="","",'Historical DATA'!CL89)</f>
        <v/>
      </c>
      <c r="V103" s="331" t="str">
        <f>IF('Historical DATA'!CM89="","",'Historical DATA'!CM89)</f>
        <v/>
      </c>
      <c r="W103" s="332" t="str">
        <f>IF('Historical DATA'!CN89="","",'Historical DATA'!CN89)</f>
        <v/>
      </c>
      <c r="X103" s="333" t="str">
        <f>IF('Historical DATA'!CO89="","",'Historical DATA'!CO89)</f>
        <v/>
      </c>
      <c r="Y103" s="333" t="str">
        <f>IF('Historical DATA'!CP89="","",'Historical DATA'!CP89)</f>
        <v/>
      </c>
      <c r="Z103" s="334" t="str">
        <f>IF('Historical DATA'!CQ89="","",'Historical DATA'!CQ89)</f>
        <v/>
      </c>
      <c r="AA103" s="1365" t="str">
        <f>IF('Historical DATA'!CR89="","",'Historical DATA'!CR89)</f>
        <v/>
      </c>
      <c r="AB103" s="1364" t="str">
        <f>IF('Historical DATA'!CS89="","",'Historical DATA'!CS89)</f>
        <v/>
      </c>
      <c r="AC103" s="335" t="str">
        <f>IF('Historical DATA'!CT89="","",'Historical DATA'!CT89)</f>
        <v/>
      </c>
    </row>
    <row r="104" spans="2:29">
      <c r="B104" s="137" t="str">
        <f>IF('Historical DATA'!B90="","",'Historical DATA'!B90)</f>
        <v/>
      </c>
      <c r="C104" s="1457"/>
      <c r="D104" s="331" t="str">
        <f>IF('Historical DATA'!BW90="","",'Historical DATA'!BW90)</f>
        <v/>
      </c>
      <c r="E104" s="332" t="str">
        <f>IF('Historical DATA'!BX90="","",'Historical DATA'!BX90)</f>
        <v/>
      </c>
      <c r="F104" s="333" t="str">
        <f>IF('Historical DATA'!BY90="","",'Historical DATA'!BY90)</f>
        <v/>
      </c>
      <c r="G104" s="333" t="str">
        <f>IF('Historical DATA'!BZ90="","",'Historical DATA'!BZ90)</f>
        <v/>
      </c>
      <c r="H104" s="334" t="str">
        <f>IF('Historical DATA'!CA90="","",'Historical DATA'!CA90)</f>
        <v/>
      </c>
      <c r="I104" s="1365" t="str">
        <f>IF('Historical DATA'!CB90="","",'Historical DATA'!CB90)</f>
        <v/>
      </c>
      <c r="J104" s="1364" t="str">
        <f>IF('Historical DATA'!CC90="","",'Historical DATA'!CC90)</f>
        <v/>
      </c>
      <c r="K104" s="335" t="str">
        <f>IF('Historical DATA'!CD90="","",'Historical DATA'!CD90)</f>
        <v/>
      </c>
      <c r="M104" s="331" t="str">
        <f>IF('Historical DATA'!CE90="","",'Historical DATA'!CE90)</f>
        <v/>
      </c>
      <c r="N104" s="331" t="str">
        <f>IF('Historical DATA'!CF90="","",'Historical DATA'!CF90)</f>
        <v/>
      </c>
      <c r="O104" s="331" t="str">
        <f>IF('Historical DATA'!CG90="","",'Historical DATA'!CG90)</f>
        <v/>
      </c>
      <c r="P104" s="331" t="str">
        <f>IF('Historical DATA'!CH90="","",'Historical DATA'!CH90)</f>
        <v/>
      </c>
      <c r="Q104" s="331" t="str">
        <f>IF('Historical DATA'!CI90="","",'Historical DATA'!CI90)</f>
        <v/>
      </c>
      <c r="R104" s="1365" t="str">
        <f>IF('Historical DATA'!CJ90="","",'Historical DATA'!CJ90)</f>
        <v/>
      </c>
      <c r="S104" s="331" t="str">
        <f>IF('Historical DATA'!CK90="","",'Historical DATA'!CK90)</f>
        <v/>
      </c>
      <c r="T104" s="331" t="str">
        <f>IF('Historical DATA'!CL90="","",'Historical DATA'!CL90)</f>
        <v/>
      </c>
      <c r="V104" s="331" t="str">
        <f>IF('Historical DATA'!CM90="","",'Historical DATA'!CM90)</f>
        <v/>
      </c>
      <c r="W104" s="332" t="str">
        <f>IF('Historical DATA'!CN90="","",'Historical DATA'!CN90)</f>
        <v/>
      </c>
      <c r="X104" s="333" t="str">
        <f>IF('Historical DATA'!CO90="","",'Historical DATA'!CO90)</f>
        <v/>
      </c>
      <c r="Y104" s="333" t="str">
        <f>IF('Historical DATA'!CP90="","",'Historical DATA'!CP90)</f>
        <v/>
      </c>
      <c r="Z104" s="334" t="str">
        <f>IF('Historical DATA'!CQ90="","",'Historical DATA'!CQ90)</f>
        <v/>
      </c>
      <c r="AA104" s="1365" t="str">
        <f>IF('Historical DATA'!CR90="","",'Historical DATA'!CR90)</f>
        <v/>
      </c>
      <c r="AB104" s="1364" t="str">
        <f>IF('Historical DATA'!CS90="","",'Historical DATA'!CS90)</f>
        <v/>
      </c>
      <c r="AC104" s="335" t="str">
        <f>IF('Historical DATA'!CT90="","",'Historical DATA'!CT90)</f>
        <v/>
      </c>
    </row>
    <row r="105" spans="2:29">
      <c r="B105" s="137" t="str">
        <f>IF('Historical DATA'!B91="","",'Historical DATA'!B91)</f>
        <v/>
      </c>
      <c r="C105" s="1457"/>
      <c r="D105" s="331" t="str">
        <f>IF('Historical DATA'!BW91="","",'Historical DATA'!BW91)</f>
        <v/>
      </c>
      <c r="E105" s="332" t="str">
        <f>IF('Historical DATA'!BX91="","",'Historical DATA'!BX91)</f>
        <v/>
      </c>
      <c r="F105" s="333" t="str">
        <f>IF('Historical DATA'!BY91="","",'Historical DATA'!BY91)</f>
        <v/>
      </c>
      <c r="G105" s="333" t="str">
        <f>IF('Historical DATA'!BZ91="","",'Historical DATA'!BZ91)</f>
        <v/>
      </c>
      <c r="H105" s="334" t="str">
        <f>IF('Historical DATA'!CA91="","",'Historical DATA'!CA91)</f>
        <v/>
      </c>
      <c r="I105" s="1365" t="str">
        <f>IF('Historical DATA'!CB91="","",'Historical DATA'!CB91)</f>
        <v/>
      </c>
      <c r="J105" s="1364" t="str">
        <f>IF('Historical DATA'!CC91="","",'Historical DATA'!CC91)</f>
        <v/>
      </c>
      <c r="K105" s="335" t="str">
        <f>IF('Historical DATA'!CD91="","",'Historical DATA'!CD91)</f>
        <v/>
      </c>
      <c r="M105" s="331" t="str">
        <f>IF('Historical DATA'!CE91="","",'Historical DATA'!CE91)</f>
        <v/>
      </c>
      <c r="N105" s="331" t="str">
        <f>IF('Historical DATA'!CF91="","",'Historical DATA'!CF91)</f>
        <v/>
      </c>
      <c r="O105" s="331" t="str">
        <f>IF('Historical DATA'!CG91="","",'Historical DATA'!CG91)</f>
        <v/>
      </c>
      <c r="P105" s="331" t="str">
        <f>IF('Historical DATA'!CH91="","",'Historical DATA'!CH91)</f>
        <v/>
      </c>
      <c r="Q105" s="331" t="str">
        <f>IF('Historical DATA'!CI91="","",'Historical DATA'!CI91)</f>
        <v/>
      </c>
      <c r="R105" s="1365" t="str">
        <f>IF('Historical DATA'!CJ91="","",'Historical DATA'!CJ91)</f>
        <v/>
      </c>
      <c r="S105" s="331" t="str">
        <f>IF('Historical DATA'!CK91="","",'Historical DATA'!CK91)</f>
        <v/>
      </c>
      <c r="T105" s="331" t="str">
        <f>IF('Historical DATA'!CL91="","",'Historical DATA'!CL91)</f>
        <v/>
      </c>
      <c r="V105" s="331" t="str">
        <f>IF('Historical DATA'!CM91="","",'Historical DATA'!CM91)</f>
        <v/>
      </c>
      <c r="W105" s="332" t="str">
        <f>IF('Historical DATA'!CN91="","",'Historical DATA'!CN91)</f>
        <v/>
      </c>
      <c r="X105" s="333" t="str">
        <f>IF('Historical DATA'!CO91="","",'Historical DATA'!CO91)</f>
        <v/>
      </c>
      <c r="Y105" s="333" t="str">
        <f>IF('Historical DATA'!CP91="","",'Historical DATA'!CP91)</f>
        <v/>
      </c>
      <c r="Z105" s="334" t="str">
        <f>IF('Historical DATA'!CQ91="","",'Historical DATA'!CQ91)</f>
        <v/>
      </c>
      <c r="AA105" s="1365" t="str">
        <f>IF('Historical DATA'!CR91="","",'Historical DATA'!CR91)</f>
        <v/>
      </c>
      <c r="AB105" s="1364" t="str">
        <f>IF('Historical DATA'!CS91="","",'Historical DATA'!CS91)</f>
        <v/>
      </c>
      <c r="AC105" s="335" t="str">
        <f>IF('Historical DATA'!CT91="","",'Historical DATA'!CT91)</f>
        <v/>
      </c>
    </row>
    <row r="106" spans="2:29">
      <c r="B106" s="137" t="str">
        <f>IF('Historical DATA'!B92="","",'Historical DATA'!B92)</f>
        <v/>
      </c>
      <c r="C106" s="1457"/>
      <c r="D106" s="331" t="str">
        <f>IF('Historical DATA'!BW92="","",'Historical DATA'!BW92)</f>
        <v/>
      </c>
      <c r="E106" s="332" t="str">
        <f>IF('Historical DATA'!BX92="","",'Historical DATA'!BX92)</f>
        <v/>
      </c>
      <c r="F106" s="333" t="str">
        <f>IF('Historical DATA'!BY92="","",'Historical DATA'!BY92)</f>
        <v/>
      </c>
      <c r="G106" s="333" t="str">
        <f>IF('Historical DATA'!BZ92="","",'Historical DATA'!BZ92)</f>
        <v/>
      </c>
      <c r="H106" s="334" t="str">
        <f>IF('Historical DATA'!CA92="","",'Historical DATA'!CA92)</f>
        <v/>
      </c>
      <c r="I106" s="1365" t="str">
        <f>IF('Historical DATA'!CB92="","",'Historical DATA'!CB92)</f>
        <v/>
      </c>
      <c r="J106" s="1364" t="str">
        <f>IF('Historical DATA'!CC92="","",'Historical DATA'!CC92)</f>
        <v/>
      </c>
      <c r="K106" s="335" t="str">
        <f>IF('Historical DATA'!CD92="","",'Historical DATA'!CD92)</f>
        <v/>
      </c>
      <c r="M106" s="331" t="str">
        <f>IF('Historical DATA'!CE92="","",'Historical DATA'!CE92)</f>
        <v/>
      </c>
      <c r="N106" s="331" t="str">
        <f>IF('Historical DATA'!CF92="","",'Historical DATA'!CF92)</f>
        <v/>
      </c>
      <c r="O106" s="331" t="str">
        <f>IF('Historical DATA'!CG92="","",'Historical DATA'!CG92)</f>
        <v/>
      </c>
      <c r="P106" s="331" t="str">
        <f>IF('Historical DATA'!CH92="","",'Historical DATA'!CH92)</f>
        <v/>
      </c>
      <c r="Q106" s="331" t="str">
        <f>IF('Historical DATA'!CI92="","",'Historical DATA'!CI92)</f>
        <v/>
      </c>
      <c r="R106" s="1365" t="str">
        <f>IF('Historical DATA'!CJ92="","",'Historical DATA'!CJ92)</f>
        <v/>
      </c>
      <c r="S106" s="331" t="str">
        <f>IF('Historical DATA'!CK92="","",'Historical DATA'!CK92)</f>
        <v/>
      </c>
      <c r="T106" s="331" t="str">
        <f>IF('Historical DATA'!CL92="","",'Historical DATA'!CL92)</f>
        <v/>
      </c>
      <c r="V106" s="331" t="str">
        <f>IF('Historical DATA'!CM92="","",'Historical DATA'!CM92)</f>
        <v/>
      </c>
      <c r="W106" s="332" t="str">
        <f>IF('Historical DATA'!CN92="","",'Historical DATA'!CN92)</f>
        <v/>
      </c>
      <c r="X106" s="333" t="str">
        <f>IF('Historical DATA'!CO92="","",'Historical DATA'!CO92)</f>
        <v/>
      </c>
      <c r="Y106" s="333" t="str">
        <f>IF('Historical DATA'!CP92="","",'Historical DATA'!CP92)</f>
        <v/>
      </c>
      <c r="Z106" s="334" t="str">
        <f>IF('Historical DATA'!CQ92="","",'Historical DATA'!CQ92)</f>
        <v/>
      </c>
      <c r="AA106" s="1365" t="str">
        <f>IF('Historical DATA'!CR92="","",'Historical DATA'!CR92)</f>
        <v/>
      </c>
      <c r="AB106" s="1364" t="str">
        <f>IF('Historical DATA'!CS92="","",'Historical DATA'!CS92)</f>
        <v/>
      </c>
      <c r="AC106" s="335" t="str">
        <f>IF('Historical DATA'!CT92="","",'Historical DATA'!CT92)</f>
        <v/>
      </c>
    </row>
    <row r="107" spans="2:29">
      <c r="B107" s="137" t="str">
        <f>IF('Historical DATA'!B93="","",'Historical DATA'!B93)</f>
        <v/>
      </c>
      <c r="C107" s="1457"/>
      <c r="D107" s="331" t="str">
        <f>IF('Historical DATA'!BW93="","",'Historical DATA'!BW93)</f>
        <v/>
      </c>
      <c r="E107" s="332" t="str">
        <f>IF('Historical DATA'!BX93="","",'Historical DATA'!BX93)</f>
        <v/>
      </c>
      <c r="F107" s="333" t="str">
        <f>IF('Historical DATA'!BY93="","",'Historical DATA'!BY93)</f>
        <v/>
      </c>
      <c r="G107" s="333" t="str">
        <f>IF('Historical DATA'!BZ93="","",'Historical DATA'!BZ93)</f>
        <v/>
      </c>
      <c r="H107" s="334" t="str">
        <f>IF('Historical DATA'!CA93="","",'Historical DATA'!CA93)</f>
        <v/>
      </c>
      <c r="I107" s="1365" t="str">
        <f>IF('Historical DATA'!CB93="","",'Historical DATA'!CB93)</f>
        <v/>
      </c>
      <c r="J107" s="1364" t="str">
        <f>IF('Historical DATA'!CC93="","",'Historical DATA'!CC93)</f>
        <v/>
      </c>
      <c r="K107" s="335" t="str">
        <f>IF('Historical DATA'!CD93="","",'Historical DATA'!CD93)</f>
        <v/>
      </c>
      <c r="M107" s="331" t="str">
        <f>IF('Historical DATA'!CE93="","",'Historical DATA'!CE93)</f>
        <v/>
      </c>
      <c r="N107" s="331" t="str">
        <f>IF('Historical DATA'!CF93="","",'Historical DATA'!CF93)</f>
        <v/>
      </c>
      <c r="O107" s="331" t="str">
        <f>IF('Historical DATA'!CG93="","",'Historical DATA'!CG93)</f>
        <v/>
      </c>
      <c r="P107" s="331" t="str">
        <f>IF('Historical DATA'!CH93="","",'Historical DATA'!CH93)</f>
        <v/>
      </c>
      <c r="Q107" s="331" t="str">
        <f>IF('Historical DATA'!CI93="","",'Historical DATA'!CI93)</f>
        <v/>
      </c>
      <c r="R107" s="1365" t="str">
        <f>IF('Historical DATA'!CJ93="","",'Historical DATA'!CJ93)</f>
        <v/>
      </c>
      <c r="S107" s="331" t="str">
        <f>IF('Historical DATA'!CK93="","",'Historical DATA'!CK93)</f>
        <v/>
      </c>
      <c r="T107" s="331" t="str">
        <f>IF('Historical DATA'!CL93="","",'Historical DATA'!CL93)</f>
        <v/>
      </c>
      <c r="V107" s="331" t="str">
        <f>IF('Historical DATA'!CM93="","",'Historical DATA'!CM93)</f>
        <v/>
      </c>
      <c r="W107" s="332" t="str">
        <f>IF('Historical DATA'!CN93="","",'Historical DATA'!CN93)</f>
        <v/>
      </c>
      <c r="X107" s="333" t="str">
        <f>IF('Historical DATA'!CO93="","",'Historical DATA'!CO93)</f>
        <v/>
      </c>
      <c r="Y107" s="333" t="str">
        <f>IF('Historical DATA'!CP93="","",'Historical DATA'!CP93)</f>
        <v/>
      </c>
      <c r="Z107" s="334" t="str">
        <f>IF('Historical DATA'!CQ93="","",'Historical DATA'!CQ93)</f>
        <v/>
      </c>
      <c r="AA107" s="1365" t="str">
        <f>IF('Historical DATA'!CR93="","",'Historical DATA'!CR93)</f>
        <v/>
      </c>
      <c r="AB107" s="1364" t="str">
        <f>IF('Historical DATA'!CS93="","",'Historical DATA'!CS93)</f>
        <v/>
      </c>
      <c r="AC107" s="335" t="str">
        <f>IF('Historical DATA'!CT93="","",'Historical DATA'!CT93)</f>
        <v/>
      </c>
    </row>
    <row r="108" spans="2:29">
      <c r="B108" s="137" t="str">
        <f>IF('Historical DATA'!B94="","",'Historical DATA'!B94)</f>
        <v/>
      </c>
      <c r="C108" s="1457"/>
      <c r="D108" s="331" t="str">
        <f>IF('Historical DATA'!BW94="","",'Historical DATA'!BW94)</f>
        <v/>
      </c>
      <c r="E108" s="332" t="str">
        <f>IF('Historical DATA'!BX94="","",'Historical DATA'!BX94)</f>
        <v/>
      </c>
      <c r="F108" s="333" t="str">
        <f>IF('Historical DATA'!BY94="","",'Historical DATA'!BY94)</f>
        <v/>
      </c>
      <c r="G108" s="333" t="str">
        <f>IF('Historical DATA'!BZ94="","",'Historical DATA'!BZ94)</f>
        <v/>
      </c>
      <c r="H108" s="334" t="str">
        <f>IF('Historical DATA'!CA94="","",'Historical DATA'!CA94)</f>
        <v/>
      </c>
      <c r="I108" s="1365" t="str">
        <f>IF('Historical DATA'!CB94="","",'Historical DATA'!CB94)</f>
        <v/>
      </c>
      <c r="J108" s="1364" t="str">
        <f>IF('Historical DATA'!CC94="","",'Historical DATA'!CC94)</f>
        <v/>
      </c>
      <c r="K108" s="335" t="str">
        <f>IF('Historical DATA'!CD94="","",'Historical DATA'!CD94)</f>
        <v/>
      </c>
      <c r="M108" s="331" t="str">
        <f>IF('Historical DATA'!CE94="","",'Historical DATA'!CE94)</f>
        <v/>
      </c>
      <c r="N108" s="331" t="str">
        <f>IF('Historical DATA'!CF94="","",'Historical DATA'!CF94)</f>
        <v/>
      </c>
      <c r="O108" s="331" t="str">
        <f>IF('Historical DATA'!CG94="","",'Historical DATA'!CG94)</f>
        <v/>
      </c>
      <c r="P108" s="331" t="str">
        <f>IF('Historical DATA'!CH94="","",'Historical DATA'!CH94)</f>
        <v/>
      </c>
      <c r="Q108" s="331" t="str">
        <f>IF('Historical DATA'!CI94="","",'Historical DATA'!CI94)</f>
        <v/>
      </c>
      <c r="R108" s="1365" t="str">
        <f>IF('Historical DATA'!CJ94="","",'Historical DATA'!CJ94)</f>
        <v/>
      </c>
      <c r="S108" s="331" t="str">
        <f>IF('Historical DATA'!CK94="","",'Historical DATA'!CK94)</f>
        <v/>
      </c>
      <c r="T108" s="331" t="str">
        <f>IF('Historical DATA'!CL94="","",'Historical DATA'!CL94)</f>
        <v/>
      </c>
      <c r="V108" s="331" t="str">
        <f>IF('Historical DATA'!CM94="","",'Historical DATA'!CM94)</f>
        <v/>
      </c>
      <c r="W108" s="332" t="str">
        <f>IF('Historical DATA'!CN94="","",'Historical DATA'!CN94)</f>
        <v/>
      </c>
      <c r="X108" s="333" t="str">
        <f>IF('Historical DATA'!CO94="","",'Historical DATA'!CO94)</f>
        <v/>
      </c>
      <c r="Y108" s="333" t="str">
        <f>IF('Historical DATA'!CP94="","",'Historical DATA'!CP94)</f>
        <v/>
      </c>
      <c r="Z108" s="334" t="str">
        <f>IF('Historical DATA'!CQ94="","",'Historical DATA'!CQ94)</f>
        <v/>
      </c>
      <c r="AA108" s="1365" t="str">
        <f>IF('Historical DATA'!CR94="","",'Historical DATA'!CR94)</f>
        <v/>
      </c>
      <c r="AB108" s="1364" t="str">
        <f>IF('Historical DATA'!CS94="","",'Historical DATA'!CS94)</f>
        <v/>
      </c>
      <c r="AC108" s="335" t="str">
        <f>IF('Historical DATA'!CT94="","",'Historical DATA'!CT94)</f>
        <v/>
      </c>
    </row>
    <row r="109" spans="2:29">
      <c r="B109" s="137" t="str">
        <f>IF('Historical DATA'!B95="","",'Historical DATA'!B95)</f>
        <v/>
      </c>
      <c r="C109" s="1457"/>
      <c r="D109" s="331" t="str">
        <f>IF('Historical DATA'!BW95="","",'Historical DATA'!BW95)</f>
        <v/>
      </c>
      <c r="E109" s="332" t="str">
        <f>IF('Historical DATA'!BX95="","",'Historical DATA'!BX95)</f>
        <v/>
      </c>
      <c r="F109" s="333" t="str">
        <f>IF('Historical DATA'!BY95="","",'Historical DATA'!BY95)</f>
        <v/>
      </c>
      <c r="G109" s="333" t="str">
        <f>IF('Historical DATA'!BZ95="","",'Historical DATA'!BZ95)</f>
        <v/>
      </c>
      <c r="H109" s="334" t="str">
        <f>IF('Historical DATA'!CA95="","",'Historical DATA'!CA95)</f>
        <v/>
      </c>
      <c r="I109" s="1365" t="str">
        <f>IF('Historical DATA'!CB95="","",'Historical DATA'!CB95)</f>
        <v/>
      </c>
      <c r="J109" s="1364" t="str">
        <f>IF('Historical DATA'!CC95="","",'Historical DATA'!CC95)</f>
        <v/>
      </c>
      <c r="K109" s="335" t="str">
        <f>IF('Historical DATA'!CD95="","",'Historical DATA'!CD95)</f>
        <v/>
      </c>
      <c r="M109" s="331" t="str">
        <f>IF('Historical DATA'!CE95="","",'Historical DATA'!CE95)</f>
        <v/>
      </c>
      <c r="N109" s="331" t="str">
        <f>IF('Historical DATA'!CF95="","",'Historical DATA'!CF95)</f>
        <v/>
      </c>
      <c r="O109" s="331" t="str">
        <f>IF('Historical DATA'!CG95="","",'Historical DATA'!CG95)</f>
        <v/>
      </c>
      <c r="P109" s="331" t="str">
        <f>IF('Historical DATA'!CH95="","",'Historical DATA'!CH95)</f>
        <v/>
      </c>
      <c r="Q109" s="331" t="str">
        <f>IF('Historical DATA'!CI95="","",'Historical DATA'!CI95)</f>
        <v/>
      </c>
      <c r="R109" s="1365" t="str">
        <f>IF('Historical DATA'!CJ95="","",'Historical DATA'!CJ95)</f>
        <v/>
      </c>
      <c r="S109" s="331" t="str">
        <f>IF('Historical DATA'!CK95="","",'Historical DATA'!CK95)</f>
        <v/>
      </c>
      <c r="T109" s="331" t="str">
        <f>IF('Historical DATA'!CL95="","",'Historical DATA'!CL95)</f>
        <v/>
      </c>
      <c r="V109" s="331" t="str">
        <f>IF('Historical DATA'!CM95="","",'Historical DATA'!CM95)</f>
        <v/>
      </c>
      <c r="W109" s="332" t="str">
        <f>IF('Historical DATA'!CN95="","",'Historical DATA'!CN95)</f>
        <v/>
      </c>
      <c r="X109" s="333" t="str">
        <f>IF('Historical DATA'!CO95="","",'Historical DATA'!CO95)</f>
        <v/>
      </c>
      <c r="Y109" s="333" t="str">
        <f>IF('Historical DATA'!CP95="","",'Historical DATA'!CP95)</f>
        <v/>
      </c>
      <c r="Z109" s="334" t="str">
        <f>IF('Historical DATA'!CQ95="","",'Historical DATA'!CQ95)</f>
        <v/>
      </c>
      <c r="AA109" s="1365" t="str">
        <f>IF('Historical DATA'!CR95="","",'Historical DATA'!CR95)</f>
        <v/>
      </c>
      <c r="AB109" s="1364" t="str">
        <f>IF('Historical DATA'!CS95="","",'Historical DATA'!CS95)</f>
        <v/>
      </c>
      <c r="AC109" s="335" t="str">
        <f>IF('Historical DATA'!CT95="","",'Historical DATA'!CT95)</f>
        <v/>
      </c>
    </row>
    <row r="110" spans="2:29">
      <c r="B110" s="137" t="str">
        <f>IF('Historical DATA'!B96="","",'Historical DATA'!B96)</f>
        <v/>
      </c>
      <c r="C110" s="1457"/>
      <c r="D110" s="331" t="str">
        <f>IF('Historical DATA'!BW96="","",'Historical DATA'!BW96)</f>
        <v/>
      </c>
      <c r="E110" s="332" t="str">
        <f>IF('Historical DATA'!BX96="","",'Historical DATA'!BX96)</f>
        <v/>
      </c>
      <c r="F110" s="333" t="str">
        <f>IF('Historical DATA'!BY96="","",'Historical DATA'!BY96)</f>
        <v/>
      </c>
      <c r="G110" s="333" t="str">
        <f>IF('Historical DATA'!BZ96="","",'Historical DATA'!BZ96)</f>
        <v/>
      </c>
      <c r="H110" s="334" t="str">
        <f>IF('Historical DATA'!CA96="","",'Historical DATA'!CA96)</f>
        <v/>
      </c>
      <c r="I110" s="1365" t="str">
        <f>IF('Historical DATA'!CB96="","",'Historical DATA'!CB96)</f>
        <v/>
      </c>
      <c r="J110" s="1364" t="str">
        <f>IF('Historical DATA'!CC96="","",'Historical DATA'!CC96)</f>
        <v/>
      </c>
      <c r="K110" s="335" t="str">
        <f>IF('Historical DATA'!CD96="","",'Historical DATA'!CD96)</f>
        <v/>
      </c>
      <c r="M110" s="331" t="str">
        <f>IF('Historical DATA'!CE96="","",'Historical DATA'!CE96)</f>
        <v/>
      </c>
      <c r="N110" s="331" t="str">
        <f>IF('Historical DATA'!CF96="","",'Historical DATA'!CF96)</f>
        <v/>
      </c>
      <c r="O110" s="331" t="str">
        <f>IF('Historical DATA'!CG96="","",'Historical DATA'!CG96)</f>
        <v/>
      </c>
      <c r="P110" s="331" t="str">
        <f>IF('Historical DATA'!CH96="","",'Historical DATA'!CH96)</f>
        <v/>
      </c>
      <c r="Q110" s="331" t="str">
        <f>IF('Historical DATA'!CI96="","",'Historical DATA'!CI96)</f>
        <v/>
      </c>
      <c r="R110" s="1365" t="str">
        <f>IF('Historical DATA'!CJ96="","",'Historical DATA'!CJ96)</f>
        <v/>
      </c>
      <c r="S110" s="331" t="str">
        <f>IF('Historical DATA'!CK96="","",'Historical DATA'!CK96)</f>
        <v/>
      </c>
      <c r="T110" s="331" t="str">
        <f>IF('Historical DATA'!CL96="","",'Historical DATA'!CL96)</f>
        <v/>
      </c>
      <c r="V110" s="331" t="str">
        <f>IF('Historical DATA'!CM96="","",'Historical DATA'!CM96)</f>
        <v/>
      </c>
      <c r="W110" s="332" t="str">
        <f>IF('Historical DATA'!CN96="","",'Historical DATA'!CN96)</f>
        <v/>
      </c>
      <c r="X110" s="333" t="str">
        <f>IF('Historical DATA'!CO96="","",'Historical DATA'!CO96)</f>
        <v/>
      </c>
      <c r="Y110" s="333" t="str">
        <f>IF('Historical DATA'!CP96="","",'Historical DATA'!CP96)</f>
        <v/>
      </c>
      <c r="Z110" s="334" t="str">
        <f>IF('Historical DATA'!CQ96="","",'Historical DATA'!CQ96)</f>
        <v/>
      </c>
      <c r="AA110" s="1365" t="str">
        <f>IF('Historical DATA'!CR96="","",'Historical DATA'!CR96)</f>
        <v/>
      </c>
      <c r="AB110" s="1364" t="str">
        <f>IF('Historical DATA'!CS96="","",'Historical DATA'!CS96)</f>
        <v/>
      </c>
      <c r="AC110" s="335" t="str">
        <f>IF('Historical DATA'!CT96="","",'Historical DATA'!CT96)</f>
        <v/>
      </c>
    </row>
    <row r="111" spans="2:29">
      <c r="B111" s="137" t="str">
        <f>IF('Historical DATA'!B97="","",'Historical DATA'!B97)</f>
        <v/>
      </c>
      <c r="C111" s="1457"/>
      <c r="D111" s="331" t="str">
        <f>IF('Historical DATA'!BW97="","",'Historical DATA'!BW97)</f>
        <v/>
      </c>
      <c r="E111" s="332" t="str">
        <f>IF('Historical DATA'!BX97="","",'Historical DATA'!BX97)</f>
        <v/>
      </c>
      <c r="F111" s="333" t="str">
        <f>IF('Historical DATA'!BY97="","",'Historical DATA'!BY97)</f>
        <v/>
      </c>
      <c r="G111" s="333" t="str">
        <f>IF('Historical DATA'!BZ97="","",'Historical DATA'!BZ97)</f>
        <v/>
      </c>
      <c r="H111" s="334" t="str">
        <f>IF('Historical DATA'!CA97="","",'Historical DATA'!CA97)</f>
        <v/>
      </c>
      <c r="I111" s="1365" t="str">
        <f>IF('Historical DATA'!CB97="","",'Historical DATA'!CB97)</f>
        <v/>
      </c>
      <c r="J111" s="1364" t="str">
        <f>IF('Historical DATA'!CC97="","",'Historical DATA'!CC97)</f>
        <v/>
      </c>
      <c r="K111" s="335" t="str">
        <f>IF('Historical DATA'!CD97="","",'Historical DATA'!CD97)</f>
        <v/>
      </c>
      <c r="M111" s="331" t="str">
        <f>IF('Historical DATA'!CE97="","",'Historical DATA'!CE97)</f>
        <v/>
      </c>
      <c r="N111" s="331" t="str">
        <f>IF('Historical DATA'!CF97="","",'Historical DATA'!CF97)</f>
        <v/>
      </c>
      <c r="O111" s="331" t="str">
        <f>IF('Historical DATA'!CG97="","",'Historical DATA'!CG97)</f>
        <v/>
      </c>
      <c r="P111" s="331" t="str">
        <f>IF('Historical DATA'!CH97="","",'Historical DATA'!CH97)</f>
        <v/>
      </c>
      <c r="Q111" s="331" t="str">
        <f>IF('Historical DATA'!CI97="","",'Historical DATA'!CI97)</f>
        <v/>
      </c>
      <c r="R111" s="1365" t="str">
        <f>IF('Historical DATA'!CJ97="","",'Historical DATA'!CJ97)</f>
        <v/>
      </c>
      <c r="S111" s="331" t="str">
        <f>IF('Historical DATA'!CK97="","",'Historical DATA'!CK97)</f>
        <v/>
      </c>
      <c r="T111" s="331" t="str">
        <f>IF('Historical DATA'!CL97="","",'Historical DATA'!CL97)</f>
        <v/>
      </c>
      <c r="V111" s="331" t="str">
        <f>IF('Historical DATA'!CM97="","",'Historical DATA'!CM97)</f>
        <v/>
      </c>
      <c r="W111" s="332" t="str">
        <f>IF('Historical DATA'!CN97="","",'Historical DATA'!CN97)</f>
        <v/>
      </c>
      <c r="X111" s="333" t="str">
        <f>IF('Historical DATA'!CO97="","",'Historical DATA'!CO97)</f>
        <v/>
      </c>
      <c r="Y111" s="333" t="str">
        <f>IF('Historical DATA'!CP97="","",'Historical DATA'!CP97)</f>
        <v/>
      </c>
      <c r="Z111" s="334" t="str">
        <f>IF('Historical DATA'!CQ97="","",'Historical DATA'!CQ97)</f>
        <v/>
      </c>
      <c r="AA111" s="1365" t="str">
        <f>IF('Historical DATA'!CR97="","",'Historical DATA'!CR97)</f>
        <v/>
      </c>
      <c r="AB111" s="1364" t="str">
        <f>IF('Historical DATA'!CS97="","",'Historical DATA'!CS97)</f>
        <v/>
      </c>
      <c r="AC111" s="335" t="str">
        <f>IF('Historical DATA'!CT97="","",'Historical DATA'!CT97)</f>
        <v/>
      </c>
    </row>
    <row r="112" spans="2:29">
      <c r="B112" s="137" t="str">
        <f>IF('Historical DATA'!B98="","",'Historical DATA'!B98)</f>
        <v/>
      </c>
      <c r="C112" s="1457"/>
      <c r="D112" s="331" t="str">
        <f>IF('Historical DATA'!BW98="","",'Historical DATA'!BW98)</f>
        <v/>
      </c>
      <c r="E112" s="332" t="str">
        <f>IF('Historical DATA'!BX98="","",'Historical DATA'!BX98)</f>
        <v/>
      </c>
      <c r="F112" s="333" t="str">
        <f>IF('Historical DATA'!BY98="","",'Historical DATA'!BY98)</f>
        <v/>
      </c>
      <c r="G112" s="333" t="str">
        <f>IF('Historical DATA'!BZ98="","",'Historical DATA'!BZ98)</f>
        <v/>
      </c>
      <c r="H112" s="334" t="str">
        <f>IF('Historical DATA'!CA98="","",'Historical DATA'!CA98)</f>
        <v/>
      </c>
      <c r="I112" s="1365" t="str">
        <f>IF('Historical DATA'!CB98="","",'Historical DATA'!CB98)</f>
        <v/>
      </c>
      <c r="J112" s="1364" t="str">
        <f>IF('Historical DATA'!CC98="","",'Historical DATA'!CC98)</f>
        <v/>
      </c>
      <c r="K112" s="335" t="str">
        <f>IF('Historical DATA'!CD98="","",'Historical DATA'!CD98)</f>
        <v/>
      </c>
      <c r="M112" s="331" t="str">
        <f>IF('Historical DATA'!CE98="","",'Historical DATA'!CE98)</f>
        <v/>
      </c>
      <c r="N112" s="331" t="str">
        <f>IF('Historical DATA'!CF98="","",'Historical DATA'!CF98)</f>
        <v/>
      </c>
      <c r="O112" s="331" t="str">
        <f>IF('Historical DATA'!CG98="","",'Historical DATA'!CG98)</f>
        <v/>
      </c>
      <c r="P112" s="331" t="str">
        <f>IF('Historical DATA'!CH98="","",'Historical DATA'!CH98)</f>
        <v/>
      </c>
      <c r="Q112" s="331" t="str">
        <f>IF('Historical DATA'!CI98="","",'Historical DATA'!CI98)</f>
        <v/>
      </c>
      <c r="R112" s="1365" t="str">
        <f>IF('Historical DATA'!CJ98="","",'Historical DATA'!CJ98)</f>
        <v/>
      </c>
      <c r="S112" s="331" t="str">
        <f>IF('Historical DATA'!CK98="","",'Historical DATA'!CK98)</f>
        <v/>
      </c>
      <c r="T112" s="331" t="str">
        <f>IF('Historical DATA'!CL98="","",'Historical DATA'!CL98)</f>
        <v/>
      </c>
      <c r="V112" s="331" t="str">
        <f>IF('Historical DATA'!CM98="","",'Historical DATA'!CM98)</f>
        <v/>
      </c>
      <c r="W112" s="332" t="str">
        <f>IF('Historical DATA'!CN98="","",'Historical DATA'!CN98)</f>
        <v/>
      </c>
      <c r="X112" s="333" t="str">
        <f>IF('Historical DATA'!CO98="","",'Historical DATA'!CO98)</f>
        <v/>
      </c>
      <c r="Y112" s="333" t="str">
        <f>IF('Historical DATA'!CP98="","",'Historical DATA'!CP98)</f>
        <v/>
      </c>
      <c r="Z112" s="334" t="str">
        <f>IF('Historical DATA'!CQ98="","",'Historical DATA'!CQ98)</f>
        <v/>
      </c>
      <c r="AA112" s="1365" t="str">
        <f>IF('Historical DATA'!CR98="","",'Historical DATA'!CR98)</f>
        <v/>
      </c>
      <c r="AB112" s="1364" t="str">
        <f>IF('Historical DATA'!CS98="","",'Historical DATA'!CS98)</f>
        <v/>
      </c>
      <c r="AC112" s="335" t="str">
        <f>IF('Historical DATA'!CT98="","",'Historical DATA'!CT98)</f>
        <v/>
      </c>
    </row>
    <row r="113" spans="2:29">
      <c r="B113" s="137" t="str">
        <f>IF('Historical DATA'!B99="","",'Historical DATA'!B99)</f>
        <v/>
      </c>
      <c r="C113" s="1457"/>
      <c r="D113" s="331" t="str">
        <f>IF('Historical DATA'!BW99="","",'Historical DATA'!BW99)</f>
        <v/>
      </c>
      <c r="E113" s="332" t="str">
        <f>IF('Historical DATA'!BX99="","",'Historical DATA'!BX99)</f>
        <v/>
      </c>
      <c r="F113" s="333" t="str">
        <f>IF('Historical DATA'!BY99="","",'Historical DATA'!BY99)</f>
        <v/>
      </c>
      <c r="G113" s="333" t="str">
        <f>IF('Historical DATA'!BZ99="","",'Historical DATA'!BZ99)</f>
        <v/>
      </c>
      <c r="H113" s="334" t="str">
        <f>IF('Historical DATA'!CA99="","",'Historical DATA'!CA99)</f>
        <v/>
      </c>
      <c r="I113" s="1365" t="str">
        <f>IF('Historical DATA'!CB99="","",'Historical DATA'!CB99)</f>
        <v/>
      </c>
      <c r="J113" s="1364" t="str">
        <f>IF('Historical DATA'!CC99="","",'Historical DATA'!CC99)</f>
        <v/>
      </c>
      <c r="K113" s="335" t="str">
        <f>IF('Historical DATA'!CD99="","",'Historical DATA'!CD99)</f>
        <v/>
      </c>
      <c r="M113" s="331" t="str">
        <f>IF('Historical DATA'!CE99="","",'Historical DATA'!CE99)</f>
        <v/>
      </c>
      <c r="N113" s="331" t="str">
        <f>IF('Historical DATA'!CF99="","",'Historical DATA'!CF99)</f>
        <v/>
      </c>
      <c r="O113" s="331" t="str">
        <f>IF('Historical DATA'!CG99="","",'Historical DATA'!CG99)</f>
        <v/>
      </c>
      <c r="P113" s="331" t="str">
        <f>IF('Historical DATA'!CH99="","",'Historical DATA'!CH99)</f>
        <v/>
      </c>
      <c r="Q113" s="331" t="str">
        <f>IF('Historical DATA'!CI99="","",'Historical DATA'!CI99)</f>
        <v/>
      </c>
      <c r="R113" s="1365" t="str">
        <f>IF('Historical DATA'!CJ99="","",'Historical DATA'!CJ99)</f>
        <v/>
      </c>
      <c r="S113" s="331" t="str">
        <f>IF('Historical DATA'!CK99="","",'Historical DATA'!CK99)</f>
        <v/>
      </c>
      <c r="T113" s="331" t="str">
        <f>IF('Historical DATA'!CL99="","",'Historical DATA'!CL99)</f>
        <v/>
      </c>
      <c r="V113" s="331" t="str">
        <f>IF('Historical DATA'!CM99="","",'Historical DATA'!CM99)</f>
        <v/>
      </c>
      <c r="W113" s="332" t="str">
        <f>IF('Historical DATA'!CN99="","",'Historical DATA'!CN99)</f>
        <v/>
      </c>
      <c r="X113" s="333" t="str">
        <f>IF('Historical DATA'!CO99="","",'Historical DATA'!CO99)</f>
        <v/>
      </c>
      <c r="Y113" s="333" t="str">
        <f>IF('Historical DATA'!CP99="","",'Historical DATA'!CP99)</f>
        <v/>
      </c>
      <c r="Z113" s="334" t="str">
        <f>IF('Historical DATA'!CQ99="","",'Historical DATA'!CQ99)</f>
        <v/>
      </c>
      <c r="AA113" s="1365" t="str">
        <f>IF('Historical DATA'!CR99="","",'Historical DATA'!CR99)</f>
        <v/>
      </c>
      <c r="AB113" s="1364" t="str">
        <f>IF('Historical DATA'!CS99="","",'Historical DATA'!CS99)</f>
        <v/>
      </c>
      <c r="AC113" s="335" t="str">
        <f>IF('Historical DATA'!CT99="","",'Historical DATA'!CT99)</f>
        <v/>
      </c>
    </row>
    <row r="114" spans="2:29">
      <c r="B114" s="137" t="str">
        <f>IF('Historical DATA'!B100="","",'Historical DATA'!B100)</f>
        <v/>
      </c>
      <c r="C114" s="1457"/>
      <c r="D114" s="331" t="str">
        <f>IF('Historical DATA'!BW100="","",'Historical DATA'!BW100)</f>
        <v/>
      </c>
      <c r="E114" s="332" t="str">
        <f>IF('Historical DATA'!BX100="","",'Historical DATA'!BX100)</f>
        <v/>
      </c>
      <c r="F114" s="333" t="str">
        <f>IF('Historical DATA'!BY100="","",'Historical DATA'!BY100)</f>
        <v/>
      </c>
      <c r="G114" s="333" t="str">
        <f>IF('Historical DATA'!BZ100="","",'Historical DATA'!BZ100)</f>
        <v/>
      </c>
      <c r="H114" s="334" t="str">
        <f>IF('Historical DATA'!CA100="","",'Historical DATA'!CA100)</f>
        <v/>
      </c>
      <c r="I114" s="1365" t="str">
        <f>IF('Historical DATA'!CB100="","",'Historical DATA'!CB100)</f>
        <v/>
      </c>
      <c r="J114" s="1364" t="str">
        <f>IF('Historical DATA'!CC100="","",'Historical DATA'!CC100)</f>
        <v/>
      </c>
      <c r="K114" s="335" t="str">
        <f>IF('Historical DATA'!CD100="","",'Historical DATA'!CD100)</f>
        <v/>
      </c>
      <c r="M114" s="331" t="str">
        <f>IF('Historical DATA'!CE100="","",'Historical DATA'!CE100)</f>
        <v/>
      </c>
      <c r="N114" s="331" t="str">
        <f>IF('Historical DATA'!CF100="","",'Historical DATA'!CF100)</f>
        <v/>
      </c>
      <c r="O114" s="331" t="str">
        <f>IF('Historical DATA'!CG100="","",'Historical DATA'!CG100)</f>
        <v/>
      </c>
      <c r="P114" s="331" t="str">
        <f>IF('Historical DATA'!CH100="","",'Historical DATA'!CH100)</f>
        <v/>
      </c>
      <c r="Q114" s="331" t="str">
        <f>IF('Historical DATA'!CI100="","",'Historical DATA'!CI100)</f>
        <v/>
      </c>
      <c r="R114" s="1365" t="str">
        <f>IF('Historical DATA'!CJ100="","",'Historical DATA'!CJ100)</f>
        <v/>
      </c>
      <c r="S114" s="331" t="str">
        <f>IF('Historical DATA'!CK100="","",'Historical DATA'!CK100)</f>
        <v/>
      </c>
      <c r="T114" s="331" t="str">
        <f>IF('Historical DATA'!CL100="","",'Historical DATA'!CL100)</f>
        <v/>
      </c>
      <c r="V114" s="331" t="str">
        <f>IF('Historical DATA'!CM100="","",'Historical DATA'!CM100)</f>
        <v/>
      </c>
      <c r="W114" s="332" t="str">
        <f>IF('Historical DATA'!CN100="","",'Historical DATA'!CN100)</f>
        <v/>
      </c>
      <c r="X114" s="333" t="str">
        <f>IF('Historical DATA'!CO100="","",'Historical DATA'!CO100)</f>
        <v/>
      </c>
      <c r="Y114" s="333" t="str">
        <f>IF('Historical DATA'!CP100="","",'Historical DATA'!CP100)</f>
        <v/>
      </c>
      <c r="Z114" s="334" t="str">
        <f>IF('Historical DATA'!CQ100="","",'Historical DATA'!CQ100)</f>
        <v/>
      </c>
      <c r="AA114" s="1365" t="str">
        <f>IF('Historical DATA'!CR100="","",'Historical DATA'!CR100)</f>
        <v/>
      </c>
      <c r="AB114" s="1364" t="str">
        <f>IF('Historical DATA'!CS100="","",'Historical DATA'!CS100)</f>
        <v/>
      </c>
      <c r="AC114" s="335" t="str">
        <f>IF('Historical DATA'!CT100="","",'Historical DATA'!CT100)</f>
        <v/>
      </c>
    </row>
    <row r="115" spans="2:29">
      <c r="B115" s="137" t="str">
        <f>IF('Historical DATA'!B101="","",'Historical DATA'!B101)</f>
        <v/>
      </c>
      <c r="C115" s="1457"/>
      <c r="D115" s="331" t="str">
        <f>IF('Historical DATA'!BW101="","",'Historical DATA'!BW101)</f>
        <v/>
      </c>
      <c r="E115" s="332" t="str">
        <f>IF('Historical DATA'!BX101="","",'Historical DATA'!BX101)</f>
        <v/>
      </c>
      <c r="F115" s="333" t="str">
        <f>IF('Historical DATA'!BY101="","",'Historical DATA'!BY101)</f>
        <v/>
      </c>
      <c r="G115" s="333" t="str">
        <f>IF('Historical DATA'!BZ101="","",'Historical DATA'!BZ101)</f>
        <v/>
      </c>
      <c r="H115" s="334" t="str">
        <f>IF('Historical DATA'!CA101="","",'Historical DATA'!CA101)</f>
        <v/>
      </c>
      <c r="I115" s="1365" t="str">
        <f>IF('Historical DATA'!CB101="","",'Historical DATA'!CB101)</f>
        <v/>
      </c>
      <c r="J115" s="1364" t="str">
        <f>IF('Historical DATA'!CC101="","",'Historical DATA'!CC101)</f>
        <v/>
      </c>
      <c r="K115" s="335" t="str">
        <f>IF('Historical DATA'!CD101="","",'Historical DATA'!CD101)</f>
        <v/>
      </c>
      <c r="M115" s="331" t="str">
        <f>IF('Historical DATA'!CE101="","",'Historical DATA'!CE101)</f>
        <v/>
      </c>
      <c r="N115" s="331" t="str">
        <f>IF('Historical DATA'!CF101="","",'Historical DATA'!CF101)</f>
        <v/>
      </c>
      <c r="O115" s="331" t="str">
        <f>IF('Historical DATA'!CG101="","",'Historical DATA'!CG101)</f>
        <v/>
      </c>
      <c r="P115" s="331" t="str">
        <f>IF('Historical DATA'!CH101="","",'Historical DATA'!CH101)</f>
        <v/>
      </c>
      <c r="Q115" s="331" t="str">
        <f>IF('Historical DATA'!CI101="","",'Historical DATA'!CI101)</f>
        <v/>
      </c>
      <c r="R115" s="1365" t="str">
        <f>IF('Historical DATA'!CJ101="","",'Historical DATA'!CJ101)</f>
        <v/>
      </c>
      <c r="S115" s="331" t="str">
        <f>IF('Historical DATA'!CK101="","",'Historical DATA'!CK101)</f>
        <v/>
      </c>
      <c r="T115" s="331" t="str">
        <f>IF('Historical DATA'!CL101="","",'Historical DATA'!CL101)</f>
        <v/>
      </c>
      <c r="V115" s="331" t="str">
        <f>IF('Historical DATA'!CM101="","",'Historical DATA'!CM101)</f>
        <v/>
      </c>
      <c r="W115" s="332" t="str">
        <f>IF('Historical DATA'!CN101="","",'Historical DATA'!CN101)</f>
        <v/>
      </c>
      <c r="X115" s="333" t="str">
        <f>IF('Historical DATA'!CO101="","",'Historical DATA'!CO101)</f>
        <v/>
      </c>
      <c r="Y115" s="333" t="str">
        <f>IF('Historical DATA'!CP101="","",'Historical DATA'!CP101)</f>
        <v/>
      </c>
      <c r="Z115" s="334" t="str">
        <f>IF('Historical DATA'!CQ101="","",'Historical DATA'!CQ101)</f>
        <v/>
      </c>
      <c r="AA115" s="1365" t="str">
        <f>IF('Historical DATA'!CR101="","",'Historical DATA'!CR101)</f>
        <v/>
      </c>
      <c r="AB115" s="1364" t="str">
        <f>IF('Historical DATA'!CS101="","",'Historical DATA'!CS101)</f>
        <v/>
      </c>
      <c r="AC115" s="335" t="str">
        <f>IF('Historical DATA'!CT101="","",'Historical DATA'!CT101)</f>
        <v/>
      </c>
    </row>
    <row r="116" spans="2:29">
      <c r="B116" s="137" t="str">
        <f>IF('Historical DATA'!B102="","",'Historical DATA'!B102)</f>
        <v/>
      </c>
      <c r="C116" s="1457"/>
      <c r="D116" s="331" t="str">
        <f>IF('Historical DATA'!BW102="","",'Historical DATA'!BW102)</f>
        <v/>
      </c>
      <c r="E116" s="332" t="str">
        <f>IF('Historical DATA'!BX102="","",'Historical DATA'!BX102)</f>
        <v/>
      </c>
      <c r="F116" s="333" t="str">
        <f>IF('Historical DATA'!BY102="","",'Historical DATA'!BY102)</f>
        <v/>
      </c>
      <c r="G116" s="333" t="str">
        <f>IF('Historical DATA'!BZ102="","",'Historical DATA'!BZ102)</f>
        <v/>
      </c>
      <c r="H116" s="334" t="str">
        <f>IF('Historical DATA'!CA102="","",'Historical DATA'!CA102)</f>
        <v/>
      </c>
      <c r="I116" s="1365" t="str">
        <f>IF('Historical DATA'!CB102="","",'Historical DATA'!CB102)</f>
        <v/>
      </c>
      <c r="J116" s="1364" t="str">
        <f>IF('Historical DATA'!CC102="","",'Historical DATA'!CC102)</f>
        <v/>
      </c>
      <c r="K116" s="335" t="str">
        <f>IF('Historical DATA'!CD102="","",'Historical DATA'!CD102)</f>
        <v/>
      </c>
      <c r="M116" s="331" t="str">
        <f>IF('Historical DATA'!CE102="","",'Historical DATA'!CE102)</f>
        <v/>
      </c>
      <c r="N116" s="331" t="str">
        <f>IF('Historical DATA'!CF102="","",'Historical DATA'!CF102)</f>
        <v/>
      </c>
      <c r="O116" s="331" t="str">
        <f>IF('Historical DATA'!CG102="","",'Historical DATA'!CG102)</f>
        <v/>
      </c>
      <c r="P116" s="331" t="str">
        <f>IF('Historical DATA'!CH102="","",'Historical DATA'!CH102)</f>
        <v/>
      </c>
      <c r="Q116" s="331" t="str">
        <f>IF('Historical DATA'!CI102="","",'Historical DATA'!CI102)</f>
        <v/>
      </c>
      <c r="R116" s="1365" t="str">
        <f>IF('Historical DATA'!CJ102="","",'Historical DATA'!CJ102)</f>
        <v/>
      </c>
      <c r="S116" s="331" t="str">
        <f>IF('Historical DATA'!CK102="","",'Historical DATA'!CK102)</f>
        <v/>
      </c>
      <c r="T116" s="331" t="str">
        <f>IF('Historical DATA'!CL102="","",'Historical DATA'!CL102)</f>
        <v/>
      </c>
      <c r="V116" s="331" t="str">
        <f>IF('Historical DATA'!CM102="","",'Historical DATA'!CM102)</f>
        <v/>
      </c>
      <c r="W116" s="332" t="str">
        <f>IF('Historical DATA'!CN102="","",'Historical DATA'!CN102)</f>
        <v/>
      </c>
      <c r="X116" s="333" t="str">
        <f>IF('Historical DATA'!CO102="","",'Historical DATA'!CO102)</f>
        <v/>
      </c>
      <c r="Y116" s="333" t="str">
        <f>IF('Historical DATA'!CP102="","",'Historical DATA'!CP102)</f>
        <v/>
      </c>
      <c r="Z116" s="334" t="str">
        <f>IF('Historical DATA'!CQ102="","",'Historical DATA'!CQ102)</f>
        <v/>
      </c>
      <c r="AA116" s="1365" t="str">
        <f>IF('Historical DATA'!CR102="","",'Historical DATA'!CR102)</f>
        <v/>
      </c>
      <c r="AB116" s="1364" t="str">
        <f>IF('Historical DATA'!CS102="","",'Historical DATA'!CS102)</f>
        <v/>
      </c>
      <c r="AC116" s="335" t="str">
        <f>IF('Historical DATA'!CT102="","",'Historical DATA'!CT102)</f>
        <v/>
      </c>
    </row>
    <row r="117" spans="2:29">
      <c r="B117" s="137" t="str">
        <f>IF('Historical DATA'!B103="","",'Historical DATA'!B103)</f>
        <v/>
      </c>
      <c r="C117" s="1457"/>
      <c r="D117" s="331" t="str">
        <f>IF('Historical DATA'!BW103="","",'Historical DATA'!BW103)</f>
        <v/>
      </c>
      <c r="E117" s="332" t="str">
        <f>IF('Historical DATA'!BX103="","",'Historical DATA'!BX103)</f>
        <v/>
      </c>
      <c r="F117" s="333" t="str">
        <f>IF('Historical DATA'!BY103="","",'Historical DATA'!BY103)</f>
        <v/>
      </c>
      <c r="G117" s="333" t="str">
        <f>IF('Historical DATA'!BZ103="","",'Historical DATA'!BZ103)</f>
        <v/>
      </c>
      <c r="H117" s="334" t="str">
        <f>IF('Historical DATA'!CA103="","",'Historical DATA'!CA103)</f>
        <v/>
      </c>
      <c r="I117" s="1365" t="str">
        <f>IF('Historical DATA'!CB103="","",'Historical DATA'!CB103)</f>
        <v/>
      </c>
      <c r="J117" s="1364" t="str">
        <f>IF('Historical DATA'!CC103="","",'Historical DATA'!CC103)</f>
        <v/>
      </c>
      <c r="K117" s="335" t="str">
        <f>IF('Historical DATA'!CD103="","",'Historical DATA'!CD103)</f>
        <v/>
      </c>
      <c r="M117" s="331" t="str">
        <f>IF('Historical DATA'!CE103="","",'Historical DATA'!CE103)</f>
        <v/>
      </c>
      <c r="N117" s="331" t="str">
        <f>IF('Historical DATA'!CF103="","",'Historical DATA'!CF103)</f>
        <v/>
      </c>
      <c r="O117" s="331" t="str">
        <f>IF('Historical DATA'!CG103="","",'Historical DATA'!CG103)</f>
        <v/>
      </c>
      <c r="P117" s="331" t="str">
        <f>IF('Historical DATA'!CH103="","",'Historical DATA'!CH103)</f>
        <v/>
      </c>
      <c r="Q117" s="331" t="str">
        <f>IF('Historical DATA'!CI103="","",'Historical DATA'!CI103)</f>
        <v/>
      </c>
      <c r="R117" s="1365" t="str">
        <f>IF('Historical DATA'!CJ103="","",'Historical DATA'!CJ103)</f>
        <v/>
      </c>
      <c r="S117" s="331" t="str">
        <f>IF('Historical DATA'!CK103="","",'Historical DATA'!CK103)</f>
        <v/>
      </c>
      <c r="T117" s="331" t="str">
        <f>IF('Historical DATA'!CL103="","",'Historical DATA'!CL103)</f>
        <v/>
      </c>
      <c r="V117" s="331" t="str">
        <f>IF('Historical DATA'!CM103="","",'Historical DATA'!CM103)</f>
        <v/>
      </c>
      <c r="W117" s="332" t="str">
        <f>IF('Historical DATA'!CN103="","",'Historical DATA'!CN103)</f>
        <v/>
      </c>
      <c r="X117" s="333" t="str">
        <f>IF('Historical DATA'!CO103="","",'Historical DATA'!CO103)</f>
        <v/>
      </c>
      <c r="Y117" s="333" t="str">
        <f>IF('Historical DATA'!CP103="","",'Historical DATA'!CP103)</f>
        <v/>
      </c>
      <c r="Z117" s="334" t="str">
        <f>IF('Historical DATA'!CQ103="","",'Historical DATA'!CQ103)</f>
        <v/>
      </c>
      <c r="AA117" s="1365" t="str">
        <f>IF('Historical DATA'!CR103="","",'Historical DATA'!CR103)</f>
        <v/>
      </c>
      <c r="AB117" s="1364" t="str">
        <f>IF('Historical DATA'!CS103="","",'Historical DATA'!CS103)</f>
        <v/>
      </c>
      <c r="AC117" s="335" t="str">
        <f>IF('Historical DATA'!CT103="","",'Historical DATA'!CT103)</f>
        <v/>
      </c>
    </row>
    <row r="118" spans="2:29">
      <c r="B118" s="137" t="str">
        <f>IF('Historical DATA'!B104="","",'Historical DATA'!B104)</f>
        <v/>
      </c>
      <c r="C118" s="1457"/>
      <c r="D118" s="331" t="str">
        <f>IF('Historical DATA'!BW104="","",'Historical DATA'!BW104)</f>
        <v/>
      </c>
      <c r="E118" s="332" t="str">
        <f>IF('Historical DATA'!BX104="","",'Historical DATA'!BX104)</f>
        <v/>
      </c>
      <c r="F118" s="333" t="str">
        <f>IF('Historical DATA'!BY104="","",'Historical DATA'!BY104)</f>
        <v/>
      </c>
      <c r="G118" s="333" t="str">
        <f>IF('Historical DATA'!BZ104="","",'Historical DATA'!BZ104)</f>
        <v/>
      </c>
      <c r="H118" s="334" t="str">
        <f>IF('Historical DATA'!CA104="","",'Historical DATA'!CA104)</f>
        <v/>
      </c>
      <c r="I118" s="1365" t="str">
        <f>IF('Historical DATA'!CB104="","",'Historical DATA'!CB104)</f>
        <v/>
      </c>
      <c r="J118" s="1364" t="str">
        <f>IF('Historical DATA'!CC104="","",'Historical DATA'!CC104)</f>
        <v/>
      </c>
      <c r="K118" s="335" t="str">
        <f>IF('Historical DATA'!CD104="","",'Historical DATA'!CD104)</f>
        <v/>
      </c>
      <c r="M118" s="331" t="str">
        <f>IF('Historical DATA'!CE104="","",'Historical DATA'!CE104)</f>
        <v/>
      </c>
      <c r="N118" s="331" t="str">
        <f>IF('Historical DATA'!CF104="","",'Historical DATA'!CF104)</f>
        <v/>
      </c>
      <c r="O118" s="331" t="str">
        <f>IF('Historical DATA'!CG104="","",'Historical DATA'!CG104)</f>
        <v/>
      </c>
      <c r="P118" s="331" t="str">
        <f>IF('Historical DATA'!CH104="","",'Historical DATA'!CH104)</f>
        <v/>
      </c>
      <c r="Q118" s="331" t="str">
        <f>IF('Historical DATA'!CI104="","",'Historical DATA'!CI104)</f>
        <v/>
      </c>
      <c r="R118" s="1365" t="str">
        <f>IF('Historical DATA'!CJ104="","",'Historical DATA'!CJ104)</f>
        <v/>
      </c>
      <c r="S118" s="331" t="str">
        <f>IF('Historical DATA'!CK104="","",'Historical DATA'!CK104)</f>
        <v/>
      </c>
      <c r="T118" s="331" t="str">
        <f>IF('Historical DATA'!CL104="","",'Historical DATA'!CL104)</f>
        <v/>
      </c>
      <c r="V118" s="331" t="str">
        <f>IF('Historical DATA'!CM104="","",'Historical DATA'!CM104)</f>
        <v/>
      </c>
      <c r="W118" s="332" t="str">
        <f>IF('Historical DATA'!CN104="","",'Historical DATA'!CN104)</f>
        <v/>
      </c>
      <c r="X118" s="333" t="str">
        <f>IF('Historical DATA'!CO104="","",'Historical DATA'!CO104)</f>
        <v/>
      </c>
      <c r="Y118" s="333" t="str">
        <f>IF('Historical DATA'!CP104="","",'Historical DATA'!CP104)</f>
        <v/>
      </c>
      <c r="Z118" s="334" t="str">
        <f>IF('Historical DATA'!CQ104="","",'Historical DATA'!CQ104)</f>
        <v/>
      </c>
      <c r="AA118" s="1365" t="str">
        <f>IF('Historical DATA'!CR104="","",'Historical DATA'!CR104)</f>
        <v/>
      </c>
      <c r="AB118" s="1364" t="str">
        <f>IF('Historical DATA'!CS104="","",'Historical DATA'!CS104)</f>
        <v/>
      </c>
      <c r="AC118" s="335" t="str">
        <f>IF('Historical DATA'!CT104="","",'Historical DATA'!CT104)</f>
        <v/>
      </c>
    </row>
    <row r="119" spans="2:29">
      <c r="B119" s="137" t="str">
        <f>IF('Historical DATA'!B105="","",'Historical DATA'!B105)</f>
        <v/>
      </c>
      <c r="C119" s="1457"/>
      <c r="D119" s="331" t="str">
        <f>IF('Historical DATA'!BW105="","",'Historical DATA'!BW105)</f>
        <v/>
      </c>
      <c r="E119" s="332" t="str">
        <f>IF('Historical DATA'!BX105="","",'Historical DATA'!BX105)</f>
        <v/>
      </c>
      <c r="F119" s="333" t="str">
        <f>IF('Historical DATA'!BY105="","",'Historical DATA'!BY105)</f>
        <v/>
      </c>
      <c r="G119" s="333" t="str">
        <f>IF('Historical DATA'!BZ105="","",'Historical DATA'!BZ105)</f>
        <v/>
      </c>
      <c r="H119" s="334" t="str">
        <f>IF('Historical DATA'!CA105="","",'Historical DATA'!CA105)</f>
        <v/>
      </c>
      <c r="I119" s="1365" t="str">
        <f>IF('Historical DATA'!CB105="","",'Historical DATA'!CB105)</f>
        <v/>
      </c>
      <c r="J119" s="1364" t="str">
        <f>IF('Historical DATA'!CC105="","",'Historical DATA'!CC105)</f>
        <v/>
      </c>
      <c r="K119" s="335" t="str">
        <f>IF('Historical DATA'!CD105="","",'Historical DATA'!CD105)</f>
        <v/>
      </c>
      <c r="M119" s="331" t="str">
        <f>IF('Historical DATA'!CE105="","",'Historical DATA'!CE105)</f>
        <v/>
      </c>
      <c r="N119" s="331" t="str">
        <f>IF('Historical DATA'!CF105="","",'Historical DATA'!CF105)</f>
        <v/>
      </c>
      <c r="O119" s="331" t="str">
        <f>IF('Historical DATA'!CG105="","",'Historical DATA'!CG105)</f>
        <v/>
      </c>
      <c r="P119" s="331" t="str">
        <f>IF('Historical DATA'!CH105="","",'Historical DATA'!CH105)</f>
        <v/>
      </c>
      <c r="Q119" s="331" t="str">
        <f>IF('Historical DATA'!CI105="","",'Historical DATA'!CI105)</f>
        <v/>
      </c>
      <c r="R119" s="1365" t="str">
        <f>IF('Historical DATA'!CJ105="","",'Historical DATA'!CJ105)</f>
        <v/>
      </c>
      <c r="S119" s="331" t="str">
        <f>IF('Historical DATA'!CK105="","",'Historical DATA'!CK105)</f>
        <v/>
      </c>
      <c r="T119" s="331" t="str">
        <f>IF('Historical DATA'!CL105="","",'Historical DATA'!CL105)</f>
        <v/>
      </c>
      <c r="V119" s="331" t="str">
        <f>IF('Historical DATA'!CM105="","",'Historical DATA'!CM105)</f>
        <v/>
      </c>
      <c r="W119" s="332" t="str">
        <f>IF('Historical DATA'!CN105="","",'Historical DATA'!CN105)</f>
        <v/>
      </c>
      <c r="X119" s="333" t="str">
        <f>IF('Historical DATA'!CO105="","",'Historical DATA'!CO105)</f>
        <v/>
      </c>
      <c r="Y119" s="333" t="str">
        <f>IF('Historical DATA'!CP105="","",'Historical DATA'!CP105)</f>
        <v/>
      </c>
      <c r="Z119" s="334" t="str">
        <f>IF('Historical DATA'!CQ105="","",'Historical DATA'!CQ105)</f>
        <v/>
      </c>
      <c r="AA119" s="1365" t="str">
        <f>IF('Historical DATA'!CR105="","",'Historical DATA'!CR105)</f>
        <v/>
      </c>
      <c r="AB119" s="1364" t="str">
        <f>IF('Historical DATA'!CS105="","",'Historical DATA'!CS105)</f>
        <v/>
      </c>
      <c r="AC119" s="335" t="str">
        <f>IF('Historical DATA'!CT105="","",'Historical DATA'!CT105)</f>
        <v/>
      </c>
    </row>
    <row r="120" spans="2:29">
      <c r="B120" s="137" t="str">
        <f>IF('Historical DATA'!B106="","",'Historical DATA'!B106)</f>
        <v/>
      </c>
      <c r="C120" s="1457"/>
      <c r="D120" s="331" t="str">
        <f>IF('Historical DATA'!BW106="","",'Historical DATA'!BW106)</f>
        <v/>
      </c>
      <c r="E120" s="332" t="str">
        <f>IF('Historical DATA'!BX106="","",'Historical DATA'!BX106)</f>
        <v/>
      </c>
      <c r="F120" s="333" t="str">
        <f>IF('Historical DATA'!BY106="","",'Historical DATA'!BY106)</f>
        <v/>
      </c>
      <c r="G120" s="333" t="str">
        <f>IF('Historical DATA'!BZ106="","",'Historical DATA'!BZ106)</f>
        <v/>
      </c>
      <c r="H120" s="334" t="str">
        <f>IF('Historical DATA'!CA106="","",'Historical DATA'!CA106)</f>
        <v/>
      </c>
      <c r="I120" s="1365" t="str">
        <f>IF('Historical DATA'!CB106="","",'Historical DATA'!CB106)</f>
        <v/>
      </c>
      <c r="J120" s="1364" t="str">
        <f>IF('Historical DATA'!CC106="","",'Historical DATA'!CC106)</f>
        <v/>
      </c>
      <c r="K120" s="335" t="str">
        <f>IF('Historical DATA'!CD106="","",'Historical DATA'!CD106)</f>
        <v/>
      </c>
      <c r="M120" s="331" t="str">
        <f>IF('Historical DATA'!CE106="","",'Historical DATA'!CE106)</f>
        <v/>
      </c>
      <c r="N120" s="331" t="str">
        <f>IF('Historical DATA'!CF106="","",'Historical DATA'!CF106)</f>
        <v/>
      </c>
      <c r="O120" s="331" t="str">
        <f>IF('Historical DATA'!CG106="","",'Historical DATA'!CG106)</f>
        <v/>
      </c>
      <c r="P120" s="331" t="str">
        <f>IF('Historical DATA'!CH106="","",'Historical DATA'!CH106)</f>
        <v/>
      </c>
      <c r="Q120" s="331" t="str">
        <f>IF('Historical DATA'!CI106="","",'Historical DATA'!CI106)</f>
        <v/>
      </c>
      <c r="R120" s="1365" t="str">
        <f>IF('Historical DATA'!CJ106="","",'Historical DATA'!CJ106)</f>
        <v/>
      </c>
      <c r="S120" s="331" t="str">
        <f>IF('Historical DATA'!CK106="","",'Historical DATA'!CK106)</f>
        <v/>
      </c>
      <c r="T120" s="331" t="str">
        <f>IF('Historical DATA'!CL106="","",'Historical DATA'!CL106)</f>
        <v/>
      </c>
      <c r="V120" s="331" t="str">
        <f>IF('Historical DATA'!CM106="","",'Historical DATA'!CM106)</f>
        <v/>
      </c>
      <c r="W120" s="332" t="str">
        <f>IF('Historical DATA'!CN106="","",'Historical DATA'!CN106)</f>
        <v/>
      </c>
      <c r="X120" s="333" t="str">
        <f>IF('Historical DATA'!CO106="","",'Historical DATA'!CO106)</f>
        <v/>
      </c>
      <c r="Y120" s="333" t="str">
        <f>IF('Historical DATA'!CP106="","",'Historical DATA'!CP106)</f>
        <v/>
      </c>
      <c r="Z120" s="334" t="str">
        <f>IF('Historical DATA'!CQ106="","",'Historical DATA'!CQ106)</f>
        <v/>
      </c>
      <c r="AA120" s="1365" t="str">
        <f>IF('Historical DATA'!CR106="","",'Historical DATA'!CR106)</f>
        <v/>
      </c>
      <c r="AB120" s="1364" t="str">
        <f>IF('Historical DATA'!CS106="","",'Historical DATA'!CS106)</f>
        <v/>
      </c>
      <c r="AC120" s="335" t="str">
        <f>IF('Historical DATA'!CT106="","",'Historical DATA'!CT106)</f>
        <v/>
      </c>
    </row>
    <row r="121" spans="2:29">
      <c r="B121" s="137" t="str">
        <f>IF('Historical DATA'!B107="","",'Historical DATA'!B107)</f>
        <v/>
      </c>
      <c r="C121" s="1457"/>
      <c r="D121" s="331" t="str">
        <f>IF('Historical DATA'!BW107="","",'Historical DATA'!BW107)</f>
        <v/>
      </c>
      <c r="E121" s="332" t="str">
        <f>IF('Historical DATA'!BX107="","",'Historical DATA'!BX107)</f>
        <v/>
      </c>
      <c r="F121" s="333" t="str">
        <f>IF('Historical DATA'!BY107="","",'Historical DATA'!BY107)</f>
        <v/>
      </c>
      <c r="G121" s="333" t="str">
        <f>IF('Historical DATA'!BZ107="","",'Historical DATA'!BZ107)</f>
        <v/>
      </c>
      <c r="H121" s="334" t="str">
        <f>IF('Historical DATA'!CA107="","",'Historical DATA'!CA107)</f>
        <v/>
      </c>
      <c r="I121" s="1365" t="str">
        <f>IF('Historical DATA'!CB107="","",'Historical DATA'!CB107)</f>
        <v/>
      </c>
      <c r="J121" s="1364" t="str">
        <f>IF('Historical DATA'!CC107="","",'Historical DATA'!CC107)</f>
        <v/>
      </c>
      <c r="K121" s="335" t="str">
        <f>IF('Historical DATA'!CD107="","",'Historical DATA'!CD107)</f>
        <v/>
      </c>
      <c r="M121" s="331" t="str">
        <f>IF('Historical DATA'!CE107="","",'Historical DATA'!CE107)</f>
        <v/>
      </c>
      <c r="N121" s="331" t="str">
        <f>IF('Historical DATA'!CF107="","",'Historical DATA'!CF107)</f>
        <v/>
      </c>
      <c r="O121" s="331" t="str">
        <f>IF('Historical DATA'!CG107="","",'Historical DATA'!CG107)</f>
        <v/>
      </c>
      <c r="P121" s="331" t="str">
        <f>IF('Historical DATA'!CH107="","",'Historical DATA'!CH107)</f>
        <v/>
      </c>
      <c r="Q121" s="331" t="str">
        <f>IF('Historical DATA'!CI107="","",'Historical DATA'!CI107)</f>
        <v/>
      </c>
      <c r="R121" s="1365" t="str">
        <f>IF('Historical DATA'!CJ107="","",'Historical DATA'!CJ107)</f>
        <v/>
      </c>
      <c r="S121" s="331" t="str">
        <f>IF('Historical DATA'!CK107="","",'Historical DATA'!CK107)</f>
        <v/>
      </c>
      <c r="T121" s="331" t="str">
        <f>IF('Historical DATA'!CL107="","",'Historical DATA'!CL107)</f>
        <v/>
      </c>
      <c r="V121" s="331" t="str">
        <f>IF('Historical DATA'!CM107="","",'Historical DATA'!CM107)</f>
        <v/>
      </c>
      <c r="W121" s="332" t="str">
        <f>IF('Historical DATA'!CN107="","",'Historical DATA'!CN107)</f>
        <v/>
      </c>
      <c r="X121" s="333" t="str">
        <f>IF('Historical DATA'!CO107="","",'Historical DATA'!CO107)</f>
        <v/>
      </c>
      <c r="Y121" s="333" t="str">
        <f>IF('Historical DATA'!CP107="","",'Historical DATA'!CP107)</f>
        <v/>
      </c>
      <c r="Z121" s="334" t="str">
        <f>IF('Historical DATA'!CQ107="","",'Historical DATA'!CQ107)</f>
        <v/>
      </c>
      <c r="AA121" s="1365" t="str">
        <f>IF('Historical DATA'!CR107="","",'Historical DATA'!CR107)</f>
        <v/>
      </c>
      <c r="AB121" s="1364" t="str">
        <f>IF('Historical DATA'!CS107="","",'Historical DATA'!CS107)</f>
        <v/>
      </c>
      <c r="AC121" s="335" t="str">
        <f>IF('Historical DATA'!CT107="","",'Historical DATA'!CT107)</f>
        <v/>
      </c>
    </row>
    <row r="122" spans="2:29">
      <c r="B122" s="137" t="str">
        <f>IF('Historical DATA'!B108="","",'Historical DATA'!B108)</f>
        <v/>
      </c>
      <c r="C122" s="1457"/>
      <c r="D122" s="331" t="str">
        <f>IF('Historical DATA'!BW108="","",'Historical DATA'!BW108)</f>
        <v/>
      </c>
      <c r="E122" s="332" t="str">
        <f>IF('Historical DATA'!BX108="","",'Historical DATA'!BX108)</f>
        <v/>
      </c>
      <c r="F122" s="333" t="str">
        <f>IF('Historical DATA'!BY108="","",'Historical DATA'!BY108)</f>
        <v/>
      </c>
      <c r="G122" s="333" t="str">
        <f>IF('Historical DATA'!BZ108="","",'Historical DATA'!BZ108)</f>
        <v/>
      </c>
      <c r="H122" s="334" t="str">
        <f>IF('Historical DATA'!CA108="","",'Historical DATA'!CA108)</f>
        <v/>
      </c>
      <c r="I122" s="1365" t="str">
        <f>IF('Historical DATA'!CB108="","",'Historical DATA'!CB108)</f>
        <v/>
      </c>
      <c r="J122" s="1364" t="str">
        <f>IF('Historical DATA'!CC108="","",'Historical DATA'!CC108)</f>
        <v/>
      </c>
      <c r="K122" s="335" t="str">
        <f>IF('Historical DATA'!CD108="","",'Historical DATA'!CD108)</f>
        <v/>
      </c>
      <c r="M122" s="331" t="str">
        <f>IF('Historical DATA'!CE108="","",'Historical DATA'!CE108)</f>
        <v/>
      </c>
      <c r="N122" s="331" t="str">
        <f>IF('Historical DATA'!CF108="","",'Historical DATA'!CF108)</f>
        <v/>
      </c>
      <c r="O122" s="331" t="str">
        <f>IF('Historical DATA'!CG108="","",'Historical DATA'!CG108)</f>
        <v/>
      </c>
      <c r="P122" s="331" t="str">
        <f>IF('Historical DATA'!CH108="","",'Historical DATA'!CH108)</f>
        <v/>
      </c>
      <c r="Q122" s="331" t="str">
        <f>IF('Historical DATA'!CI108="","",'Historical DATA'!CI108)</f>
        <v/>
      </c>
      <c r="R122" s="1365" t="str">
        <f>IF('Historical DATA'!CJ108="","",'Historical DATA'!CJ108)</f>
        <v/>
      </c>
      <c r="S122" s="331" t="str">
        <f>IF('Historical DATA'!CK108="","",'Historical DATA'!CK108)</f>
        <v/>
      </c>
      <c r="T122" s="331" t="str">
        <f>IF('Historical DATA'!CL108="","",'Historical DATA'!CL108)</f>
        <v/>
      </c>
      <c r="V122" s="331" t="str">
        <f>IF('Historical DATA'!CM108="","",'Historical DATA'!CM108)</f>
        <v/>
      </c>
      <c r="W122" s="332" t="str">
        <f>IF('Historical DATA'!CN108="","",'Historical DATA'!CN108)</f>
        <v/>
      </c>
      <c r="X122" s="333" t="str">
        <f>IF('Historical DATA'!CO108="","",'Historical DATA'!CO108)</f>
        <v/>
      </c>
      <c r="Y122" s="333" t="str">
        <f>IF('Historical DATA'!CP108="","",'Historical DATA'!CP108)</f>
        <v/>
      </c>
      <c r="Z122" s="334" t="str">
        <f>IF('Historical DATA'!CQ108="","",'Historical DATA'!CQ108)</f>
        <v/>
      </c>
      <c r="AA122" s="1365" t="str">
        <f>IF('Historical DATA'!CR108="","",'Historical DATA'!CR108)</f>
        <v/>
      </c>
      <c r="AB122" s="1364" t="str">
        <f>IF('Historical DATA'!CS108="","",'Historical DATA'!CS108)</f>
        <v/>
      </c>
      <c r="AC122" s="335" t="str">
        <f>IF('Historical DATA'!CT108="","",'Historical DATA'!CT108)</f>
        <v/>
      </c>
    </row>
    <row r="123" spans="2:29">
      <c r="B123" s="137" t="str">
        <f>IF('Historical DATA'!B109="","",'Historical DATA'!B109)</f>
        <v/>
      </c>
      <c r="C123" s="1457"/>
      <c r="D123" s="331" t="str">
        <f>IF('Historical DATA'!BW109="","",'Historical DATA'!BW109)</f>
        <v/>
      </c>
      <c r="E123" s="332" t="str">
        <f>IF('Historical DATA'!BX109="","",'Historical DATA'!BX109)</f>
        <v/>
      </c>
      <c r="F123" s="333" t="str">
        <f>IF('Historical DATA'!BY109="","",'Historical DATA'!BY109)</f>
        <v/>
      </c>
      <c r="G123" s="333" t="str">
        <f>IF('Historical DATA'!BZ109="","",'Historical DATA'!BZ109)</f>
        <v/>
      </c>
      <c r="H123" s="334" t="str">
        <f>IF('Historical DATA'!CA109="","",'Historical DATA'!CA109)</f>
        <v/>
      </c>
      <c r="I123" s="1365" t="str">
        <f>IF('Historical DATA'!CB109="","",'Historical DATA'!CB109)</f>
        <v/>
      </c>
      <c r="J123" s="1364" t="str">
        <f>IF('Historical DATA'!CC109="","",'Historical DATA'!CC109)</f>
        <v/>
      </c>
      <c r="K123" s="335" t="str">
        <f>IF('Historical DATA'!CD109="","",'Historical DATA'!CD109)</f>
        <v/>
      </c>
      <c r="M123" s="331" t="str">
        <f>IF('Historical DATA'!CE109="","",'Historical DATA'!CE109)</f>
        <v/>
      </c>
      <c r="N123" s="331" t="str">
        <f>IF('Historical DATA'!CF109="","",'Historical DATA'!CF109)</f>
        <v/>
      </c>
      <c r="O123" s="331" t="str">
        <f>IF('Historical DATA'!CG109="","",'Historical DATA'!CG109)</f>
        <v/>
      </c>
      <c r="P123" s="331" t="str">
        <f>IF('Historical DATA'!CH109="","",'Historical DATA'!CH109)</f>
        <v/>
      </c>
      <c r="Q123" s="331" t="str">
        <f>IF('Historical DATA'!CI109="","",'Historical DATA'!CI109)</f>
        <v/>
      </c>
      <c r="R123" s="1365" t="str">
        <f>IF('Historical DATA'!CJ109="","",'Historical DATA'!CJ109)</f>
        <v/>
      </c>
      <c r="S123" s="331" t="str">
        <f>IF('Historical DATA'!CK109="","",'Historical DATA'!CK109)</f>
        <v/>
      </c>
      <c r="T123" s="331" t="str">
        <f>IF('Historical DATA'!CL109="","",'Historical DATA'!CL109)</f>
        <v/>
      </c>
      <c r="V123" s="331" t="str">
        <f>IF('Historical DATA'!CM109="","",'Historical DATA'!CM109)</f>
        <v/>
      </c>
      <c r="W123" s="332" t="str">
        <f>IF('Historical DATA'!CN109="","",'Historical DATA'!CN109)</f>
        <v/>
      </c>
      <c r="X123" s="333" t="str">
        <f>IF('Historical DATA'!CO109="","",'Historical DATA'!CO109)</f>
        <v/>
      </c>
      <c r="Y123" s="333" t="str">
        <f>IF('Historical DATA'!CP109="","",'Historical DATA'!CP109)</f>
        <v/>
      </c>
      <c r="Z123" s="334" t="str">
        <f>IF('Historical DATA'!CQ109="","",'Historical DATA'!CQ109)</f>
        <v/>
      </c>
      <c r="AA123" s="1365" t="str">
        <f>IF('Historical DATA'!CR109="","",'Historical DATA'!CR109)</f>
        <v/>
      </c>
      <c r="AB123" s="1364" t="str">
        <f>IF('Historical DATA'!CS109="","",'Historical DATA'!CS109)</f>
        <v/>
      </c>
      <c r="AC123" s="335" t="str">
        <f>IF('Historical DATA'!CT109="","",'Historical DATA'!CT109)</f>
        <v/>
      </c>
    </row>
    <row r="124" spans="2:29">
      <c r="B124" s="137" t="str">
        <f>IF('Historical DATA'!B110="","",'Historical DATA'!B110)</f>
        <v/>
      </c>
      <c r="C124" s="1457"/>
      <c r="D124" s="331" t="str">
        <f>IF('Historical DATA'!BW110="","",'Historical DATA'!BW110)</f>
        <v/>
      </c>
      <c r="E124" s="332" t="str">
        <f>IF('Historical DATA'!BX110="","",'Historical DATA'!BX110)</f>
        <v/>
      </c>
      <c r="F124" s="333" t="str">
        <f>IF('Historical DATA'!BY110="","",'Historical DATA'!BY110)</f>
        <v/>
      </c>
      <c r="G124" s="333" t="str">
        <f>IF('Historical DATA'!BZ110="","",'Historical DATA'!BZ110)</f>
        <v/>
      </c>
      <c r="H124" s="334" t="str">
        <f>IF('Historical DATA'!CA110="","",'Historical DATA'!CA110)</f>
        <v/>
      </c>
      <c r="I124" s="1365" t="str">
        <f>IF('Historical DATA'!CB110="","",'Historical DATA'!CB110)</f>
        <v/>
      </c>
      <c r="J124" s="1364" t="str">
        <f>IF('Historical DATA'!CC110="","",'Historical DATA'!CC110)</f>
        <v/>
      </c>
      <c r="K124" s="335" t="str">
        <f>IF('Historical DATA'!CD110="","",'Historical DATA'!CD110)</f>
        <v/>
      </c>
      <c r="M124" s="331" t="str">
        <f>IF('Historical DATA'!CE110="","",'Historical DATA'!CE110)</f>
        <v/>
      </c>
      <c r="N124" s="331" t="str">
        <f>IF('Historical DATA'!CF110="","",'Historical DATA'!CF110)</f>
        <v/>
      </c>
      <c r="O124" s="331" t="str">
        <f>IF('Historical DATA'!CG110="","",'Historical DATA'!CG110)</f>
        <v/>
      </c>
      <c r="P124" s="331" t="str">
        <f>IF('Historical DATA'!CH110="","",'Historical DATA'!CH110)</f>
        <v/>
      </c>
      <c r="Q124" s="331" t="str">
        <f>IF('Historical DATA'!CI110="","",'Historical DATA'!CI110)</f>
        <v/>
      </c>
      <c r="R124" s="1365" t="str">
        <f>IF('Historical DATA'!CJ110="","",'Historical DATA'!CJ110)</f>
        <v/>
      </c>
      <c r="S124" s="331" t="str">
        <f>IF('Historical DATA'!CK110="","",'Historical DATA'!CK110)</f>
        <v/>
      </c>
      <c r="T124" s="331" t="str">
        <f>IF('Historical DATA'!CL110="","",'Historical DATA'!CL110)</f>
        <v/>
      </c>
      <c r="V124" s="331" t="str">
        <f>IF('Historical DATA'!CM110="","",'Historical DATA'!CM110)</f>
        <v/>
      </c>
      <c r="W124" s="332" t="str">
        <f>IF('Historical DATA'!CN110="","",'Historical DATA'!CN110)</f>
        <v/>
      </c>
      <c r="X124" s="333" t="str">
        <f>IF('Historical DATA'!CO110="","",'Historical DATA'!CO110)</f>
        <v/>
      </c>
      <c r="Y124" s="333" t="str">
        <f>IF('Historical DATA'!CP110="","",'Historical DATA'!CP110)</f>
        <v/>
      </c>
      <c r="Z124" s="334" t="str">
        <f>IF('Historical DATA'!CQ110="","",'Historical DATA'!CQ110)</f>
        <v/>
      </c>
      <c r="AA124" s="1365" t="str">
        <f>IF('Historical DATA'!CR110="","",'Historical DATA'!CR110)</f>
        <v/>
      </c>
      <c r="AB124" s="1364" t="str">
        <f>IF('Historical DATA'!CS110="","",'Historical DATA'!CS110)</f>
        <v/>
      </c>
      <c r="AC124" s="335" t="str">
        <f>IF('Historical DATA'!CT110="","",'Historical DATA'!CT110)</f>
        <v/>
      </c>
    </row>
    <row r="125" spans="2:29">
      <c r="B125" s="137" t="str">
        <f>IF('Historical DATA'!B111="","",'Historical DATA'!B111)</f>
        <v/>
      </c>
      <c r="C125" s="1457"/>
      <c r="D125" s="331" t="str">
        <f>IF('Historical DATA'!BW111="","",'Historical DATA'!BW111)</f>
        <v/>
      </c>
      <c r="E125" s="332" t="str">
        <f>IF('Historical DATA'!BX111="","",'Historical DATA'!BX111)</f>
        <v/>
      </c>
      <c r="F125" s="333" t="str">
        <f>IF('Historical DATA'!BY111="","",'Historical DATA'!BY111)</f>
        <v/>
      </c>
      <c r="G125" s="333" t="str">
        <f>IF('Historical DATA'!BZ111="","",'Historical DATA'!BZ111)</f>
        <v/>
      </c>
      <c r="H125" s="334" t="str">
        <f>IF('Historical DATA'!CA111="","",'Historical DATA'!CA111)</f>
        <v/>
      </c>
      <c r="I125" s="1365" t="str">
        <f>IF('Historical DATA'!CB111="","",'Historical DATA'!CB111)</f>
        <v/>
      </c>
      <c r="J125" s="1364" t="str">
        <f>IF('Historical DATA'!CC111="","",'Historical DATA'!CC111)</f>
        <v/>
      </c>
      <c r="K125" s="335" t="str">
        <f>IF('Historical DATA'!CD111="","",'Historical DATA'!CD111)</f>
        <v/>
      </c>
      <c r="M125" s="331" t="str">
        <f>IF('Historical DATA'!CE111="","",'Historical DATA'!CE111)</f>
        <v/>
      </c>
      <c r="N125" s="331" t="str">
        <f>IF('Historical DATA'!CF111="","",'Historical DATA'!CF111)</f>
        <v/>
      </c>
      <c r="O125" s="331" t="str">
        <f>IF('Historical DATA'!CG111="","",'Historical DATA'!CG111)</f>
        <v/>
      </c>
      <c r="P125" s="331" t="str">
        <f>IF('Historical DATA'!CH111="","",'Historical DATA'!CH111)</f>
        <v/>
      </c>
      <c r="Q125" s="331" t="str">
        <f>IF('Historical DATA'!CI111="","",'Historical DATA'!CI111)</f>
        <v/>
      </c>
      <c r="R125" s="1365" t="str">
        <f>IF('Historical DATA'!CJ111="","",'Historical DATA'!CJ111)</f>
        <v/>
      </c>
      <c r="S125" s="331" t="str">
        <f>IF('Historical DATA'!CK111="","",'Historical DATA'!CK111)</f>
        <v/>
      </c>
      <c r="T125" s="331" t="str">
        <f>IF('Historical DATA'!CL111="","",'Historical DATA'!CL111)</f>
        <v/>
      </c>
      <c r="V125" s="331" t="str">
        <f>IF('Historical DATA'!CM111="","",'Historical DATA'!CM111)</f>
        <v/>
      </c>
      <c r="W125" s="332" t="str">
        <f>IF('Historical DATA'!CN111="","",'Historical DATA'!CN111)</f>
        <v/>
      </c>
      <c r="X125" s="333" t="str">
        <f>IF('Historical DATA'!CO111="","",'Historical DATA'!CO111)</f>
        <v/>
      </c>
      <c r="Y125" s="333" t="str">
        <f>IF('Historical DATA'!CP111="","",'Historical DATA'!CP111)</f>
        <v/>
      </c>
      <c r="Z125" s="334" t="str">
        <f>IF('Historical DATA'!CQ111="","",'Historical DATA'!CQ111)</f>
        <v/>
      </c>
      <c r="AA125" s="1365" t="str">
        <f>IF('Historical DATA'!CR111="","",'Historical DATA'!CR111)</f>
        <v/>
      </c>
      <c r="AB125" s="1364" t="str">
        <f>IF('Historical DATA'!CS111="","",'Historical DATA'!CS111)</f>
        <v/>
      </c>
      <c r="AC125" s="335" t="str">
        <f>IF('Historical DATA'!CT111="","",'Historical DATA'!CT111)</f>
        <v/>
      </c>
    </row>
    <row r="126" spans="2:29">
      <c r="B126" s="137" t="str">
        <f>IF('Historical DATA'!B112="","",'Historical DATA'!B112)</f>
        <v/>
      </c>
      <c r="C126" s="1457"/>
      <c r="D126" s="331" t="str">
        <f>IF('Historical DATA'!BW112="","",'Historical DATA'!BW112)</f>
        <v/>
      </c>
      <c r="E126" s="332" t="str">
        <f>IF('Historical DATA'!BX112="","",'Historical DATA'!BX112)</f>
        <v/>
      </c>
      <c r="F126" s="333" t="str">
        <f>IF('Historical DATA'!BY112="","",'Historical DATA'!BY112)</f>
        <v/>
      </c>
      <c r="G126" s="333" t="str">
        <f>IF('Historical DATA'!BZ112="","",'Historical DATA'!BZ112)</f>
        <v/>
      </c>
      <c r="H126" s="334" t="str">
        <f>IF('Historical DATA'!CA112="","",'Historical DATA'!CA112)</f>
        <v/>
      </c>
      <c r="I126" s="1365" t="str">
        <f>IF('Historical DATA'!CB112="","",'Historical DATA'!CB112)</f>
        <v/>
      </c>
      <c r="J126" s="1364" t="str">
        <f>IF('Historical DATA'!CC112="","",'Historical DATA'!CC112)</f>
        <v/>
      </c>
      <c r="K126" s="335" t="str">
        <f>IF('Historical DATA'!CD112="","",'Historical DATA'!CD112)</f>
        <v/>
      </c>
      <c r="M126" s="331" t="str">
        <f>IF('Historical DATA'!CE112="","",'Historical DATA'!CE112)</f>
        <v/>
      </c>
      <c r="N126" s="331" t="str">
        <f>IF('Historical DATA'!CF112="","",'Historical DATA'!CF112)</f>
        <v/>
      </c>
      <c r="O126" s="331" t="str">
        <f>IF('Historical DATA'!CG112="","",'Historical DATA'!CG112)</f>
        <v/>
      </c>
      <c r="P126" s="331" t="str">
        <f>IF('Historical DATA'!CH112="","",'Historical DATA'!CH112)</f>
        <v/>
      </c>
      <c r="Q126" s="331" t="str">
        <f>IF('Historical DATA'!CI112="","",'Historical DATA'!CI112)</f>
        <v/>
      </c>
      <c r="R126" s="1365" t="str">
        <f>IF('Historical DATA'!CJ112="","",'Historical DATA'!CJ112)</f>
        <v/>
      </c>
      <c r="S126" s="331" t="str">
        <f>IF('Historical DATA'!CK112="","",'Historical DATA'!CK112)</f>
        <v/>
      </c>
      <c r="T126" s="331" t="str">
        <f>IF('Historical DATA'!CL112="","",'Historical DATA'!CL112)</f>
        <v/>
      </c>
      <c r="V126" s="331" t="str">
        <f>IF('Historical DATA'!CM112="","",'Historical DATA'!CM112)</f>
        <v/>
      </c>
      <c r="W126" s="332" t="str">
        <f>IF('Historical DATA'!CN112="","",'Historical DATA'!CN112)</f>
        <v/>
      </c>
      <c r="X126" s="333" t="str">
        <f>IF('Historical DATA'!CO112="","",'Historical DATA'!CO112)</f>
        <v/>
      </c>
      <c r="Y126" s="333" t="str">
        <f>IF('Historical DATA'!CP112="","",'Historical DATA'!CP112)</f>
        <v/>
      </c>
      <c r="Z126" s="334" t="str">
        <f>IF('Historical DATA'!CQ112="","",'Historical DATA'!CQ112)</f>
        <v/>
      </c>
      <c r="AA126" s="1365" t="str">
        <f>IF('Historical DATA'!CR112="","",'Historical DATA'!CR112)</f>
        <v/>
      </c>
      <c r="AB126" s="1364" t="str">
        <f>IF('Historical DATA'!CS112="","",'Historical DATA'!CS112)</f>
        <v/>
      </c>
      <c r="AC126" s="335" t="str">
        <f>IF('Historical DATA'!CT112="","",'Historical DATA'!CT112)</f>
        <v/>
      </c>
    </row>
    <row r="127" spans="2:29">
      <c r="B127" s="137" t="str">
        <f>IF('Historical DATA'!B113="","",'Historical DATA'!B113)</f>
        <v/>
      </c>
      <c r="C127" s="1457"/>
      <c r="D127" s="331" t="str">
        <f>IF('Historical DATA'!BW113="","",'Historical DATA'!BW113)</f>
        <v/>
      </c>
      <c r="E127" s="332" t="str">
        <f>IF('Historical DATA'!BX113="","",'Historical DATA'!BX113)</f>
        <v/>
      </c>
      <c r="F127" s="333" t="str">
        <f>IF('Historical DATA'!BY113="","",'Historical DATA'!BY113)</f>
        <v/>
      </c>
      <c r="G127" s="333" t="str">
        <f>IF('Historical DATA'!BZ113="","",'Historical DATA'!BZ113)</f>
        <v/>
      </c>
      <c r="H127" s="334" t="str">
        <f>IF('Historical DATA'!CA113="","",'Historical DATA'!CA113)</f>
        <v/>
      </c>
      <c r="I127" s="1365" t="str">
        <f>IF('Historical DATA'!CB113="","",'Historical DATA'!CB113)</f>
        <v/>
      </c>
      <c r="J127" s="1364" t="str">
        <f>IF('Historical DATA'!CC113="","",'Historical DATA'!CC113)</f>
        <v/>
      </c>
      <c r="K127" s="335" t="str">
        <f>IF('Historical DATA'!CD113="","",'Historical DATA'!CD113)</f>
        <v/>
      </c>
      <c r="M127" s="331" t="str">
        <f>IF('Historical DATA'!CE113="","",'Historical DATA'!CE113)</f>
        <v/>
      </c>
      <c r="N127" s="331" t="str">
        <f>IF('Historical DATA'!CF113="","",'Historical DATA'!CF113)</f>
        <v/>
      </c>
      <c r="O127" s="331" t="str">
        <f>IF('Historical DATA'!CG113="","",'Historical DATA'!CG113)</f>
        <v/>
      </c>
      <c r="P127" s="331" t="str">
        <f>IF('Historical DATA'!CH113="","",'Historical DATA'!CH113)</f>
        <v/>
      </c>
      <c r="Q127" s="331" t="str">
        <f>IF('Historical DATA'!CI113="","",'Historical DATA'!CI113)</f>
        <v/>
      </c>
      <c r="R127" s="1365" t="str">
        <f>IF('Historical DATA'!CJ113="","",'Historical DATA'!CJ113)</f>
        <v/>
      </c>
      <c r="S127" s="331" t="str">
        <f>IF('Historical DATA'!CK113="","",'Historical DATA'!CK113)</f>
        <v/>
      </c>
      <c r="T127" s="331" t="str">
        <f>IF('Historical DATA'!CL113="","",'Historical DATA'!CL113)</f>
        <v/>
      </c>
      <c r="V127" s="331" t="str">
        <f>IF('Historical DATA'!CM113="","",'Historical DATA'!CM113)</f>
        <v/>
      </c>
      <c r="W127" s="332" t="str">
        <f>IF('Historical DATA'!CN113="","",'Historical DATA'!CN113)</f>
        <v/>
      </c>
      <c r="X127" s="333" t="str">
        <f>IF('Historical DATA'!CO113="","",'Historical DATA'!CO113)</f>
        <v/>
      </c>
      <c r="Y127" s="333" t="str">
        <f>IF('Historical DATA'!CP113="","",'Historical DATA'!CP113)</f>
        <v/>
      </c>
      <c r="Z127" s="334" t="str">
        <f>IF('Historical DATA'!CQ113="","",'Historical DATA'!CQ113)</f>
        <v/>
      </c>
      <c r="AA127" s="1365" t="str">
        <f>IF('Historical DATA'!CR113="","",'Historical DATA'!CR113)</f>
        <v/>
      </c>
      <c r="AB127" s="1364" t="str">
        <f>IF('Historical DATA'!CS113="","",'Historical DATA'!CS113)</f>
        <v/>
      </c>
      <c r="AC127" s="335" t="str">
        <f>IF('Historical DATA'!CT113="","",'Historical DATA'!CT113)</f>
        <v/>
      </c>
    </row>
    <row r="128" spans="2:29">
      <c r="B128" s="137" t="str">
        <f>IF('Historical DATA'!B114="","",'Historical DATA'!B114)</f>
        <v/>
      </c>
      <c r="C128" s="1457"/>
      <c r="D128" s="331" t="str">
        <f>IF('Historical DATA'!BW114="","",'Historical DATA'!BW114)</f>
        <v/>
      </c>
      <c r="E128" s="332" t="str">
        <f>IF('Historical DATA'!BX114="","",'Historical DATA'!BX114)</f>
        <v/>
      </c>
      <c r="F128" s="333" t="str">
        <f>IF('Historical DATA'!BY114="","",'Historical DATA'!BY114)</f>
        <v/>
      </c>
      <c r="G128" s="333" t="str">
        <f>IF('Historical DATA'!BZ114="","",'Historical DATA'!BZ114)</f>
        <v/>
      </c>
      <c r="H128" s="334" t="str">
        <f>IF('Historical DATA'!CA114="","",'Historical DATA'!CA114)</f>
        <v/>
      </c>
      <c r="I128" s="1365" t="str">
        <f>IF('Historical DATA'!CB114="","",'Historical DATA'!CB114)</f>
        <v/>
      </c>
      <c r="J128" s="1364" t="str">
        <f>IF('Historical DATA'!CC114="","",'Historical DATA'!CC114)</f>
        <v/>
      </c>
      <c r="K128" s="335" t="str">
        <f>IF('Historical DATA'!CD114="","",'Historical DATA'!CD114)</f>
        <v/>
      </c>
      <c r="M128" s="331" t="str">
        <f>IF('Historical DATA'!CE114="","",'Historical DATA'!CE114)</f>
        <v/>
      </c>
      <c r="N128" s="331" t="str">
        <f>IF('Historical DATA'!CF114="","",'Historical DATA'!CF114)</f>
        <v/>
      </c>
      <c r="O128" s="331" t="str">
        <f>IF('Historical DATA'!CG114="","",'Historical DATA'!CG114)</f>
        <v/>
      </c>
      <c r="P128" s="331" t="str">
        <f>IF('Historical DATA'!CH114="","",'Historical DATA'!CH114)</f>
        <v/>
      </c>
      <c r="Q128" s="331" t="str">
        <f>IF('Historical DATA'!CI114="","",'Historical DATA'!CI114)</f>
        <v/>
      </c>
      <c r="R128" s="1365" t="str">
        <f>IF('Historical DATA'!CJ114="","",'Historical DATA'!CJ114)</f>
        <v/>
      </c>
      <c r="S128" s="331" t="str">
        <f>IF('Historical DATA'!CK114="","",'Historical DATA'!CK114)</f>
        <v/>
      </c>
      <c r="T128" s="331" t="str">
        <f>IF('Historical DATA'!CL114="","",'Historical DATA'!CL114)</f>
        <v/>
      </c>
      <c r="V128" s="331" t="str">
        <f>IF('Historical DATA'!CM114="","",'Historical DATA'!CM114)</f>
        <v/>
      </c>
      <c r="W128" s="332" t="str">
        <f>IF('Historical DATA'!CN114="","",'Historical DATA'!CN114)</f>
        <v/>
      </c>
      <c r="X128" s="333" t="str">
        <f>IF('Historical DATA'!CO114="","",'Historical DATA'!CO114)</f>
        <v/>
      </c>
      <c r="Y128" s="333" t="str">
        <f>IF('Historical DATA'!CP114="","",'Historical DATA'!CP114)</f>
        <v/>
      </c>
      <c r="Z128" s="334" t="str">
        <f>IF('Historical DATA'!CQ114="","",'Historical DATA'!CQ114)</f>
        <v/>
      </c>
      <c r="AA128" s="1365" t="str">
        <f>IF('Historical DATA'!CR114="","",'Historical DATA'!CR114)</f>
        <v/>
      </c>
      <c r="AB128" s="1364" t="str">
        <f>IF('Historical DATA'!CS114="","",'Historical DATA'!CS114)</f>
        <v/>
      </c>
      <c r="AC128" s="335" t="str">
        <f>IF('Historical DATA'!CT114="","",'Historical DATA'!CT114)</f>
        <v/>
      </c>
    </row>
    <row r="129" spans="2:29">
      <c r="B129" s="137" t="str">
        <f>IF('Historical DATA'!B115="","",'Historical DATA'!B115)</f>
        <v/>
      </c>
      <c r="C129" s="1457"/>
      <c r="D129" s="331" t="str">
        <f>IF('Historical DATA'!BW115="","",'Historical DATA'!BW115)</f>
        <v/>
      </c>
      <c r="E129" s="332" t="str">
        <f>IF('Historical DATA'!BX115="","",'Historical DATA'!BX115)</f>
        <v/>
      </c>
      <c r="F129" s="333" t="str">
        <f>IF('Historical DATA'!BY115="","",'Historical DATA'!BY115)</f>
        <v/>
      </c>
      <c r="G129" s="333" t="str">
        <f>IF('Historical DATA'!BZ115="","",'Historical DATA'!BZ115)</f>
        <v/>
      </c>
      <c r="H129" s="334" t="str">
        <f>IF('Historical DATA'!CA115="","",'Historical DATA'!CA115)</f>
        <v/>
      </c>
      <c r="I129" s="1365" t="str">
        <f>IF('Historical DATA'!CB115="","",'Historical DATA'!CB115)</f>
        <v/>
      </c>
      <c r="J129" s="1364" t="str">
        <f>IF('Historical DATA'!CC115="","",'Historical DATA'!CC115)</f>
        <v/>
      </c>
      <c r="K129" s="335" t="str">
        <f>IF('Historical DATA'!CD115="","",'Historical DATA'!CD115)</f>
        <v/>
      </c>
      <c r="M129" s="331" t="str">
        <f>IF('Historical DATA'!CE115="","",'Historical DATA'!CE115)</f>
        <v/>
      </c>
      <c r="N129" s="331" t="str">
        <f>IF('Historical DATA'!CF115="","",'Historical DATA'!CF115)</f>
        <v/>
      </c>
      <c r="O129" s="331" t="str">
        <f>IF('Historical DATA'!CG115="","",'Historical DATA'!CG115)</f>
        <v/>
      </c>
      <c r="P129" s="331" t="str">
        <f>IF('Historical DATA'!CH115="","",'Historical DATA'!CH115)</f>
        <v/>
      </c>
      <c r="Q129" s="331" t="str">
        <f>IF('Historical DATA'!CI115="","",'Historical DATA'!CI115)</f>
        <v/>
      </c>
      <c r="R129" s="1365" t="str">
        <f>IF('Historical DATA'!CJ115="","",'Historical DATA'!CJ115)</f>
        <v/>
      </c>
      <c r="S129" s="331" t="str">
        <f>IF('Historical DATA'!CK115="","",'Historical DATA'!CK115)</f>
        <v/>
      </c>
      <c r="T129" s="331" t="str">
        <f>IF('Historical DATA'!CL115="","",'Historical DATA'!CL115)</f>
        <v/>
      </c>
      <c r="V129" s="331" t="str">
        <f>IF('Historical DATA'!CM115="","",'Historical DATA'!CM115)</f>
        <v/>
      </c>
      <c r="W129" s="332" t="str">
        <f>IF('Historical DATA'!CN115="","",'Historical DATA'!CN115)</f>
        <v/>
      </c>
      <c r="X129" s="333" t="str">
        <f>IF('Historical DATA'!CO115="","",'Historical DATA'!CO115)</f>
        <v/>
      </c>
      <c r="Y129" s="333" t="str">
        <f>IF('Historical DATA'!CP115="","",'Historical DATA'!CP115)</f>
        <v/>
      </c>
      <c r="Z129" s="334" t="str">
        <f>IF('Historical DATA'!CQ115="","",'Historical DATA'!CQ115)</f>
        <v/>
      </c>
      <c r="AA129" s="1365" t="str">
        <f>IF('Historical DATA'!CR115="","",'Historical DATA'!CR115)</f>
        <v/>
      </c>
      <c r="AB129" s="1364" t="str">
        <f>IF('Historical DATA'!CS115="","",'Historical DATA'!CS115)</f>
        <v/>
      </c>
      <c r="AC129" s="335" t="str">
        <f>IF('Historical DATA'!CT115="","",'Historical DATA'!CT115)</f>
        <v/>
      </c>
    </row>
    <row r="130" spans="2:29">
      <c r="B130" s="137" t="str">
        <f>IF('Historical DATA'!B116="","",'Historical DATA'!B116)</f>
        <v/>
      </c>
      <c r="C130" s="1457"/>
      <c r="D130" s="331" t="str">
        <f>IF('Historical DATA'!BW116="","",'Historical DATA'!BW116)</f>
        <v/>
      </c>
      <c r="E130" s="332" t="str">
        <f>IF('Historical DATA'!BX116="","",'Historical DATA'!BX116)</f>
        <v/>
      </c>
      <c r="F130" s="333" t="str">
        <f>IF('Historical DATA'!BY116="","",'Historical DATA'!BY116)</f>
        <v/>
      </c>
      <c r="G130" s="333" t="str">
        <f>IF('Historical DATA'!BZ116="","",'Historical DATA'!BZ116)</f>
        <v/>
      </c>
      <c r="H130" s="334" t="str">
        <f>IF('Historical DATA'!CA116="","",'Historical DATA'!CA116)</f>
        <v/>
      </c>
      <c r="I130" s="1365" t="str">
        <f>IF('Historical DATA'!CB116="","",'Historical DATA'!CB116)</f>
        <v/>
      </c>
      <c r="J130" s="1364" t="str">
        <f>IF('Historical DATA'!CC116="","",'Historical DATA'!CC116)</f>
        <v/>
      </c>
      <c r="K130" s="335" t="str">
        <f>IF('Historical DATA'!CD116="","",'Historical DATA'!CD116)</f>
        <v/>
      </c>
      <c r="M130" s="331" t="str">
        <f>IF('Historical DATA'!CE116="","",'Historical DATA'!CE116)</f>
        <v/>
      </c>
      <c r="N130" s="331" t="str">
        <f>IF('Historical DATA'!CF116="","",'Historical DATA'!CF116)</f>
        <v/>
      </c>
      <c r="O130" s="331" t="str">
        <f>IF('Historical DATA'!CG116="","",'Historical DATA'!CG116)</f>
        <v/>
      </c>
      <c r="P130" s="331" t="str">
        <f>IF('Historical DATA'!CH116="","",'Historical DATA'!CH116)</f>
        <v/>
      </c>
      <c r="Q130" s="331" t="str">
        <f>IF('Historical DATA'!CI116="","",'Historical DATA'!CI116)</f>
        <v/>
      </c>
      <c r="R130" s="1365" t="str">
        <f>IF('Historical DATA'!CJ116="","",'Historical DATA'!CJ116)</f>
        <v/>
      </c>
      <c r="S130" s="331" t="str">
        <f>IF('Historical DATA'!CK116="","",'Historical DATA'!CK116)</f>
        <v/>
      </c>
      <c r="T130" s="331" t="str">
        <f>IF('Historical DATA'!CL116="","",'Historical DATA'!CL116)</f>
        <v/>
      </c>
      <c r="V130" s="331" t="str">
        <f>IF('Historical DATA'!CM116="","",'Historical DATA'!CM116)</f>
        <v/>
      </c>
      <c r="W130" s="332" t="str">
        <f>IF('Historical DATA'!CN116="","",'Historical DATA'!CN116)</f>
        <v/>
      </c>
      <c r="X130" s="333" t="str">
        <f>IF('Historical DATA'!CO116="","",'Historical DATA'!CO116)</f>
        <v/>
      </c>
      <c r="Y130" s="333" t="str">
        <f>IF('Historical DATA'!CP116="","",'Historical DATA'!CP116)</f>
        <v/>
      </c>
      <c r="Z130" s="334" t="str">
        <f>IF('Historical DATA'!CQ116="","",'Historical DATA'!CQ116)</f>
        <v/>
      </c>
      <c r="AA130" s="1365" t="str">
        <f>IF('Historical DATA'!CR116="","",'Historical DATA'!CR116)</f>
        <v/>
      </c>
      <c r="AB130" s="1364" t="str">
        <f>IF('Historical DATA'!CS116="","",'Historical DATA'!CS116)</f>
        <v/>
      </c>
      <c r="AC130" s="335" t="str">
        <f>IF('Historical DATA'!CT116="","",'Historical DATA'!CT116)</f>
        <v/>
      </c>
    </row>
    <row r="131" spans="2:29">
      <c r="B131" s="137" t="str">
        <f>IF('Historical DATA'!B117="","",'Historical DATA'!B117)</f>
        <v/>
      </c>
      <c r="C131" s="1457"/>
      <c r="D131" s="331" t="str">
        <f>IF('Historical DATA'!BW117="","",'Historical DATA'!BW117)</f>
        <v/>
      </c>
      <c r="E131" s="332" t="str">
        <f>IF('Historical DATA'!BX117="","",'Historical DATA'!BX117)</f>
        <v/>
      </c>
      <c r="F131" s="333" t="str">
        <f>IF('Historical DATA'!BY117="","",'Historical DATA'!BY117)</f>
        <v/>
      </c>
      <c r="G131" s="333" t="str">
        <f>IF('Historical DATA'!BZ117="","",'Historical DATA'!BZ117)</f>
        <v/>
      </c>
      <c r="H131" s="334" t="str">
        <f>IF('Historical DATA'!CA117="","",'Historical DATA'!CA117)</f>
        <v/>
      </c>
      <c r="I131" s="1365" t="str">
        <f>IF('Historical DATA'!CB117="","",'Historical DATA'!CB117)</f>
        <v/>
      </c>
      <c r="J131" s="1364" t="str">
        <f>IF('Historical DATA'!CC117="","",'Historical DATA'!CC117)</f>
        <v/>
      </c>
      <c r="K131" s="335" t="str">
        <f>IF('Historical DATA'!CD117="","",'Historical DATA'!CD117)</f>
        <v/>
      </c>
      <c r="M131" s="331" t="str">
        <f>IF('Historical DATA'!CE117="","",'Historical DATA'!CE117)</f>
        <v/>
      </c>
      <c r="N131" s="331" t="str">
        <f>IF('Historical DATA'!CF117="","",'Historical DATA'!CF117)</f>
        <v/>
      </c>
      <c r="O131" s="331" t="str">
        <f>IF('Historical DATA'!CG117="","",'Historical DATA'!CG117)</f>
        <v/>
      </c>
      <c r="P131" s="331" t="str">
        <f>IF('Historical DATA'!CH117="","",'Historical DATA'!CH117)</f>
        <v/>
      </c>
      <c r="Q131" s="331" t="str">
        <f>IF('Historical DATA'!CI117="","",'Historical DATA'!CI117)</f>
        <v/>
      </c>
      <c r="R131" s="1365" t="str">
        <f>IF('Historical DATA'!CJ117="","",'Historical DATA'!CJ117)</f>
        <v/>
      </c>
      <c r="S131" s="331" t="str">
        <f>IF('Historical DATA'!CK117="","",'Historical DATA'!CK117)</f>
        <v/>
      </c>
      <c r="T131" s="331" t="str">
        <f>IF('Historical DATA'!CL117="","",'Historical DATA'!CL117)</f>
        <v/>
      </c>
      <c r="V131" s="331" t="str">
        <f>IF('Historical DATA'!CM117="","",'Historical DATA'!CM117)</f>
        <v/>
      </c>
      <c r="W131" s="332" t="str">
        <f>IF('Historical DATA'!CN117="","",'Historical DATA'!CN117)</f>
        <v/>
      </c>
      <c r="X131" s="333" t="str">
        <f>IF('Historical DATA'!CO117="","",'Historical DATA'!CO117)</f>
        <v/>
      </c>
      <c r="Y131" s="333" t="str">
        <f>IF('Historical DATA'!CP117="","",'Historical DATA'!CP117)</f>
        <v/>
      </c>
      <c r="Z131" s="334" t="str">
        <f>IF('Historical DATA'!CQ117="","",'Historical DATA'!CQ117)</f>
        <v/>
      </c>
      <c r="AA131" s="1365" t="str">
        <f>IF('Historical DATA'!CR117="","",'Historical DATA'!CR117)</f>
        <v/>
      </c>
      <c r="AB131" s="1364" t="str">
        <f>IF('Historical DATA'!CS117="","",'Historical DATA'!CS117)</f>
        <v/>
      </c>
      <c r="AC131" s="335" t="str">
        <f>IF('Historical DATA'!CT117="","",'Historical DATA'!CT117)</f>
        <v/>
      </c>
    </row>
    <row r="132" spans="2:29">
      <c r="B132" s="137" t="str">
        <f>IF('Historical DATA'!B118="","",'Historical DATA'!B118)</f>
        <v/>
      </c>
      <c r="C132" s="1457"/>
      <c r="D132" s="331" t="str">
        <f>IF('Historical DATA'!BW118="","",'Historical DATA'!BW118)</f>
        <v/>
      </c>
      <c r="E132" s="332" t="str">
        <f>IF('Historical DATA'!BX118="","",'Historical DATA'!BX118)</f>
        <v/>
      </c>
      <c r="F132" s="333" t="str">
        <f>IF('Historical DATA'!BY118="","",'Historical DATA'!BY118)</f>
        <v/>
      </c>
      <c r="G132" s="333" t="str">
        <f>IF('Historical DATA'!BZ118="","",'Historical DATA'!BZ118)</f>
        <v/>
      </c>
      <c r="H132" s="334" t="str">
        <f>IF('Historical DATA'!CA118="","",'Historical DATA'!CA118)</f>
        <v/>
      </c>
      <c r="I132" s="1365" t="str">
        <f>IF('Historical DATA'!CB118="","",'Historical DATA'!CB118)</f>
        <v/>
      </c>
      <c r="J132" s="1364" t="str">
        <f>IF('Historical DATA'!CC118="","",'Historical DATA'!CC118)</f>
        <v/>
      </c>
      <c r="K132" s="335" t="str">
        <f>IF('Historical DATA'!CD118="","",'Historical DATA'!CD118)</f>
        <v/>
      </c>
      <c r="M132" s="331" t="str">
        <f>IF('Historical DATA'!CE118="","",'Historical DATA'!CE118)</f>
        <v/>
      </c>
      <c r="N132" s="331" t="str">
        <f>IF('Historical DATA'!CF118="","",'Historical DATA'!CF118)</f>
        <v/>
      </c>
      <c r="O132" s="331" t="str">
        <f>IF('Historical DATA'!CG118="","",'Historical DATA'!CG118)</f>
        <v/>
      </c>
      <c r="P132" s="331" t="str">
        <f>IF('Historical DATA'!CH118="","",'Historical DATA'!CH118)</f>
        <v/>
      </c>
      <c r="Q132" s="331" t="str">
        <f>IF('Historical DATA'!CI118="","",'Historical DATA'!CI118)</f>
        <v/>
      </c>
      <c r="R132" s="1365" t="str">
        <f>IF('Historical DATA'!CJ118="","",'Historical DATA'!CJ118)</f>
        <v/>
      </c>
      <c r="S132" s="331" t="str">
        <f>IF('Historical DATA'!CK118="","",'Historical DATA'!CK118)</f>
        <v/>
      </c>
      <c r="T132" s="331" t="str">
        <f>IF('Historical DATA'!CL118="","",'Historical DATA'!CL118)</f>
        <v/>
      </c>
      <c r="V132" s="331" t="str">
        <f>IF('Historical DATA'!CM118="","",'Historical DATA'!CM118)</f>
        <v/>
      </c>
      <c r="W132" s="332" t="str">
        <f>IF('Historical DATA'!CN118="","",'Historical DATA'!CN118)</f>
        <v/>
      </c>
      <c r="X132" s="333" t="str">
        <f>IF('Historical DATA'!CO118="","",'Historical DATA'!CO118)</f>
        <v/>
      </c>
      <c r="Y132" s="333" t="str">
        <f>IF('Historical DATA'!CP118="","",'Historical DATA'!CP118)</f>
        <v/>
      </c>
      <c r="Z132" s="334" t="str">
        <f>IF('Historical DATA'!CQ118="","",'Historical DATA'!CQ118)</f>
        <v/>
      </c>
      <c r="AA132" s="1365" t="str">
        <f>IF('Historical DATA'!CR118="","",'Historical DATA'!CR118)</f>
        <v/>
      </c>
      <c r="AB132" s="1364" t="str">
        <f>IF('Historical DATA'!CS118="","",'Historical DATA'!CS118)</f>
        <v/>
      </c>
      <c r="AC132" s="335" t="str">
        <f>IF('Historical DATA'!CT118="","",'Historical DATA'!CT118)</f>
        <v/>
      </c>
    </row>
    <row r="133" spans="2:29">
      <c r="B133" s="137" t="str">
        <f>IF('Historical DATA'!B119="","",'Historical DATA'!B119)</f>
        <v/>
      </c>
      <c r="C133" s="1457"/>
      <c r="D133" s="331" t="str">
        <f>IF('Historical DATA'!BW119="","",'Historical DATA'!BW119)</f>
        <v/>
      </c>
      <c r="E133" s="332" t="str">
        <f>IF('Historical DATA'!BX119="","",'Historical DATA'!BX119)</f>
        <v/>
      </c>
      <c r="F133" s="333" t="str">
        <f>IF('Historical DATA'!BY119="","",'Historical DATA'!BY119)</f>
        <v/>
      </c>
      <c r="G133" s="333" t="str">
        <f>IF('Historical DATA'!BZ119="","",'Historical DATA'!BZ119)</f>
        <v/>
      </c>
      <c r="H133" s="334" t="str">
        <f>IF('Historical DATA'!CA119="","",'Historical DATA'!CA119)</f>
        <v/>
      </c>
      <c r="I133" s="1365" t="str">
        <f>IF('Historical DATA'!CB119="","",'Historical DATA'!CB119)</f>
        <v/>
      </c>
      <c r="J133" s="1364" t="str">
        <f>IF('Historical DATA'!CC119="","",'Historical DATA'!CC119)</f>
        <v/>
      </c>
      <c r="K133" s="335" t="str">
        <f>IF('Historical DATA'!CD119="","",'Historical DATA'!CD119)</f>
        <v/>
      </c>
      <c r="M133" s="331" t="str">
        <f>IF('Historical DATA'!CE119="","",'Historical DATA'!CE119)</f>
        <v/>
      </c>
      <c r="N133" s="331" t="str">
        <f>IF('Historical DATA'!CF119="","",'Historical DATA'!CF119)</f>
        <v/>
      </c>
      <c r="O133" s="331" t="str">
        <f>IF('Historical DATA'!CG119="","",'Historical DATA'!CG119)</f>
        <v/>
      </c>
      <c r="P133" s="331" t="str">
        <f>IF('Historical DATA'!CH119="","",'Historical DATA'!CH119)</f>
        <v/>
      </c>
      <c r="Q133" s="331" t="str">
        <f>IF('Historical DATA'!CI119="","",'Historical DATA'!CI119)</f>
        <v/>
      </c>
      <c r="R133" s="1365" t="str">
        <f>IF('Historical DATA'!CJ119="","",'Historical DATA'!CJ119)</f>
        <v/>
      </c>
      <c r="S133" s="331" t="str">
        <f>IF('Historical DATA'!CK119="","",'Historical DATA'!CK119)</f>
        <v/>
      </c>
      <c r="T133" s="331" t="str">
        <f>IF('Historical DATA'!CL119="","",'Historical DATA'!CL119)</f>
        <v/>
      </c>
      <c r="V133" s="331" t="str">
        <f>IF('Historical DATA'!CM119="","",'Historical DATA'!CM119)</f>
        <v/>
      </c>
      <c r="W133" s="332" t="str">
        <f>IF('Historical DATA'!CN119="","",'Historical DATA'!CN119)</f>
        <v/>
      </c>
      <c r="X133" s="333" t="str">
        <f>IF('Historical DATA'!CO119="","",'Historical DATA'!CO119)</f>
        <v/>
      </c>
      <c r="Y133" s="333" t="str">
        <f>IF('Historical DATA'!CP119="","",'Historical DATA'!CP119)</f>
        <v/>
      </c>
      <c r="Z133" s="334" t="str">
        <f>IF('Historical DATA'!CQ119="","",'Historical DATA'!CQ119)</f>
        <v/>
      </c>
      <c r="AA133" s="1365" t="str">
        <f>IF('Historical DATA'!CR119="","",'Historical DATA'!CR119)</f>
        <v/>
      </c>
      <c r="AB133" s="1364" t="str">
        <f>IF('Historical DATA'!CS119="","",'Historical DATA'!CS119)</f>
        <v/>
      </c>
      <c r="AC133" s="335" t="str">
        <f>IF('Historical DATA'!CT119="","",'Historical DATA'!CT119)</f>
        <v/>
      </c>
    </row>
    <row r="134" spans="2:29">
      <c r="B134" s="137" t="str">
        <f>IF('Historical DATA'!B120="","",'Historical DATA'!B120)</f>
        <v/>
      </c>
      <c r="C134" s="1457"/>
      <c r="D134" s="331" t="str">
        <f>IF('Historical DATA'!BW120="","",'Historical DATA'!BW120)</f>
        <v/>
      </c>
      <c r="E134" s="332" t="str">
        <f>IF('Historical DATA'!BX120="","",'Historical DATA'!BX120)</f>
        <v/>
      </c>
      <c r="F134" s="333" t="str">
        <f>IF('Historical DATA'!BY120="","",'Historical DATA'!BY120)</f>
        <v/>
      </c>
      <c r="G134" s="333" t="str">
        <f>IF('Historical DATA'!BZ120="","",'Historical DATA'!BZ120)</f>
        <v/>
      </c>
      <c r="H134" s="334" t="str">
        <f>IF('Historical DATA'!CA120="","",'Historical DATA'!CA120)</f>
        <v/>
      </c>
      <c r="I134" s="1365" t="str">
        <f>IF('Historical DATA'!CB120="","",'Historical DATA'!CB120)</f>
        <v/>
      </c>
      <c r="J134" s="1364" t="str">
        <f>IF('Historical DATA'!CC120="","",'Historical DATA'!CC120)</f>
        <v/>
      </c>
      <c r="K134" s="335" t="str">
        <f>IF('Historical DATA'!CD120="","",'Historical DATA'!CD120)</f>
        <v/>
      </c>
      <c r="M134" s="331" t="str">
        <f>IF('Historical DATA'!CE120="","",'Historical DATA'!CE120)</f>
        <v/>
      </c>
      <c r="N134" s="331" t="str">
        <f>IF('Historical DATA'!CF120="","",'Historical DATA'!CF120)</f>
        <v/>
      </c>
      <c r="O134" s="331" t="str">
        <f>IF('Historical DATA'!CG120="","",'Historical DATA'!CG120)</f>
        <v/>
      </c>
      <c r="P134" s="331" t="str">
        <f>IF('Historical DATA'!CH120="","",'Historical DATA'!CH120)</f>
        <v/>
      </c>
      <c r="Q134" s="331" t="str">
        <f>IF('Historical DATA'!CI120="","",'Historical DATA'!CI120)</f>
        <v/>
      </c>
      <c r="R134" s="1365" t="str">
        <f>IF('Historical DATA'!CJ120="","",'Historical DATA'!CJ120)</f>
        <v/>
      </c>
      <c r="S134" s="331" t="str">
        <f>IF('Historical DATA'!CK120="","",'Historical DATA'!CK120)</f>
        <v/>
      </c>
      <c r="T134" s="331" t="str">
        <f>IF('Historical DATA'!CL120="","",'Historical DATA'!CL120)</f>
        <v/>
      </c>
      <c r="V134" s="331" t="str">
        <f>IF('Historical DATA'!CM120="","",'Historical DATA'!CM120)</f>
        <v/>
      </c>
      <c r="W134" s="332" t="str">
        <f>IF('Historical DATA'!CN120="","",'Historical DATA'!CN120)</f>
        <v/>
      </c>
      <c r="X134" s="333" t="str">
        <f>IF('Historical DATA'!CO120="","",'Historical DATA'!CO120)</f>
        <v/>
      </c>
      <c r="Y134" s="333" t="str">
        <f>IF('Historical DATA'!CP120="","",'Historical DATA'!CP120)</f>
        <v/>
      </c>
      <c r="Z134" s="334" t="str">
        <f>IF('Historical DATA'!CQ120="","",'Historical DATA'!CQ120)</f>
        <v/>
      </c>
      <c r="AA134" s="1365" t="str">
        <f>IF('Historical DATA'!CR120="","",'Historical DATA'!CR120)</f>
        <v/>
      </c>
      <c r="AB134" s="1364" t="str">
        <f>IF('Historical DATA'!CS120="","",'Historical DATA'!CS120)</f>
        <v/>
      </c>
      <c r="AC134" s="335" t="str">
        <f>IF('Historical DATA'!CT120="","",'Historical DATA'!CT120)</f>
        <v/>
      </c>
    </row>
    <row r="135" spans="2:29">
      <c r="B135" s="137" t="str">
        <f>IF('Historical DATA'!B121="","",'Historical DATA'!B121)</f>
        <v/>
      </c>
      <c r="C135" s="1457"/>
      <c r="D135" s="331" t="str">
        <f>IF('Historical DATA'!BW121="","",'Historical DATA'!BW121)</f>
        <v/>
      </c>
      <c r="E135" s="332" t="str">
        <f>IF('Historical DATA'!BX121="","",'Historical DATA'!BX121)</f>
        <v/>
      </c>
      <c r="F135" s="333" t="str">
        <f>IF('Historical DATA'!BY121="","",'Historical DATA'!BY121)</f>
        <v/>
      </c>
      <c r="G135" s="333" t="str">
        <f>IF('Historical DATA'!BZ121="","",'Historical DATA'!BZ121)</f>
        <v/>
      </c>
      <c r="H135" s="334" t="str">
        <f>IF('Historical DATA'!CA121="","",'Historical DATA'!CA121)</f>
        <v/>
      </c>
      <c r="I135" s="1365" t="str">
        <f>IF('Historical DATA'!CB121="","",'Historical DATA'!CB121)</f>
        <v/>
      </c>
      <c r="J135" s="1364" t="str">
        <f>IF('Historical DATA'!CC121="","",'Historical DATA'!CC121)</f>
        <v/>
      </c>
      <c r="K135" s="335" t="str">
        <f>IF('Historical DATA'!CD121="","",'Historical DATA'!CD121)</f>
        <v/>
      </c>
      <c r="M135" s="331" t="str">
        <f>IF('Historical DATA'!CE121="","",'Historical DATA'!CE121)</f>
        <v/>
      </c>
      <c r="N135" s="331" t="str">
        <f>IF('Historical DATA'!CF121="","",'Historical DATA'!CF121)</f>
        <v/>
      </c>
      <c r="O135" s="331" t="str">
        <f>IF('Historical DATA'!CG121="","",'Historical DATA'!CG121)</f>
        <v/>
      </c>
      <c r="P135" s="331" t="str">
        <f>IF('Historical DATA'!CH121="","",'Historical DATA'!CH121)</f>
        <v/>
      </c>
      <c r="Q135" s="331" t="str">
        <f>IF('Historical DATA'!CI121="","",'Historical DATA'!CI121)</f>
        <v/>
      </c>
      <c r="R135" s="1365" t="str">
        <f>IF('Historical DATA'!CJ121="","",'Historical DATA'!CJ121)</f>
        <v/>
      </c>
      <c r="S135" s="331" t="str">
        <f>IF('Historical DATA'!CK121="","",'Historical DATA'!CK121)</f>
        <v/>
      </c>
      <c r="T135" s="331" t="str">
        <f>IF('Historical DATA'!CL121="","",'Historical DATA'!CL121)</f>
        <v/>
      </c>
      <c r="V135" s="331" t="str">
        <f>IF('Historical DATA'!CM121="","",'Historical DATA'!CM121)</f>
        <v/>
      </c>
      <c r="W135" s="332" t="str">
        <f>IF('Historical DATA'!CN121="","",'Historical DATA'!CN121)</f>
        <v/>
      </c>
      <c r="X135" s="333" t="str">
        <f>IF('Historical DATA'!CO121="","",'Historical DATA'!CO121)</f>
        <v/>
      </c>
      <c r="Y135" s="333" t="str">
        <f>IF('Historical DATA'!CP121="","",'Historical DATA'!CP121)</f>
        <v/>
      </c>
      <c r="Z135" s="334" t="str">
        <f>IF('Historical DATA'!CQ121="","",'Historical DATA'!CQ121)</f>
        <v/>
      </c>
      <c r="AA135" s="1365" t="str">
        <f>IF('Historical DATA'!CR121="","",'Historical DATA'!CR121)</f>
        <v/>
      </c>
      <c r="AB135" s="1364" t="str">
        <f>IF('Historical DATA'!CS121="","",'Historical DATA'!CS121)</f>
        <v/>
      </c>
      <c r="AC135" s="335" t="str">
        <f>IF('Historical DATA'!CT121="","",'Historical DATA'!CT121)</f>
        <v/>
      </c>
    </row>
    <row r="136" spans="2:29">
      <c r="B136" s="137" t="str">
        <f>IF('Historical DATA'!B122="","",'Historical DATA'!B122)</f>
        <v/>
      </c>
      <c r="C136" s="1457"/>
      <c r="D136" s="331" t="str">
        <f>IF('Historical DATA'!BW122="","",'Historical DATA'!BW122)</f>
        <v/>
      </c>
      <c r="E136" s="332" t="str">
        <f>IF('Historical DATA'!BX122="","",'Historical DATA'!BX122)</f>
        <v/>
      </c>
      <c r="F136" s="333" t="str">
        <f>IF('Historical DATA'!BY122="","",'Historical DATA'!BY122)</f>
        <v/>
      </c>
      <c r="G136" s="333" t="str">
        <f>IF('Historical DATA'!BZ122="","",'Historical DATA'!BZ122)</f>
        <v/>
      </c>
      <c r="H136" s="334" t="str">
        <f>IF('Historical DATA'!CA122="","",'Historical DATA'!CA122)</f>
        <v/>
      </c>
      <c r="I136" s="1365" t="str">
        <f>IF('Historical DATA'!CB122="","",'Historical DATA'!CB122)</f>
        <v/>
      </c>
      <c r="J136" s="1364" t="str">
        <f>IF('Historical DATA'!CC122="","",'Historical DATA'!CC122)</f>
        <v/>
      </c>
      <c r="K136" s="335" t="str">
        <f>IF('Historical DATA'!CD122="","",'Historical DATA'!CD122)</f>
        <v/>
      </c>
      <c r="M136" s="331" t="str">
        <f>IF('Historical DATA'!CE122="","",'Historical DATA'!CE122)</f>
        <v/>
      </c>
      <c r="N136" s="331" t="str">
        <f>IF('Historical DATA'!CF122="","",'Historical DATA'!CF122)</f>
        <v/>
      </c>
      <c r="O136" s="331" t="str">
        <f>IF('Historical DATA'!CG122="","",'Historical DATA'!CG122)</f>
        <v/>
      </c>
      <c r="P136" s="331" t="str">
        <f>IF('Historical DATA'!CH122="","",'Historical DATA'!CH122)</f>
        <v/>
      </c>
      <c r="Q136" s="331" t="str">
        <f>IF('Historical DATA'!CI122="","",'Historical DATA'!CI122)</f>
        <v/>
      </c>
      <c r="R136" s="1365" t="str">
        <f>IF('Historical DATA'!CJ122="","",'Historical DATA'!CJ122)</f>
        <v/>
      </c>
      <c r="S136" s="331" t="str">
        <f>IF('Historical DATA'!CK122="","",'Historical DATA'!CK122)</f>
        <v/>
      </c>
      <c r="T136" s="331" t="str">
        <f>IF('Historical DATA'!CL122="","",'Historical DATA'!CL122)</f>
        <v/>
      </c>
      <c r="V136" s="331" t="str">
        <f>IF('Historical DATA'!CM122="","",'Historical DATA'!CM122)</f>
        <v/>
      </c>
      <c r="W136" s="332" t="str">
        <f>IF('Historical DATA'!CN122="","",'Historical DATA'!CN122)</f>
        <v/>
      </c>
      <c r="X136" s="333" t="str">
        <f>IF('Historical DATA'!CO122="","",'Historical DATA'!CO122)</f>
        <v/>
      </c>
      <c r="Y136" s="333" t="str">
        <f>IF('Historical DATA'!CP122="","",'Historical DATA'!CP122)</f>
        <v/>
      </c>
      <c r="Z136" s="334" t="str">
        <f>IF('Historical DATA'!CQ122="","",'Historical DATA'!CQ122)</f>
        <v/>
      </c>
      <c r="AA136" s="1365" t="str">
        <f>IF('Historical DATA'!CR122="","",'Historical DATA'!CR122)</f>
        <v/>
      </c>
      <c r="AB136" s="1364" t="str">
        <f>IF('Historical DATA'!CS122="","",'Historical DATA'!CS122)</f>
        <v/>
      </c>
      <c r="AC136" s="335" t="str">
        <f>IF('Historical DATA'!CT122="","",'Historical DATA'!CT122)</f>
        <v/>
      </c>
    </row>
    <row r="137" spans="2:29">
      <c r="B137" s="137" t="str">
        <f>IF('Historical DATA'!B123="","",'Historical DATA'!B123)</f>
        <v/>
      </c>
      <c r="C137" s="1457"/>
      <c r="D137" s="331" t="str">
        <f>IF('Historical DATA'!BW123="","",'Historical DATA'!BW123)</f>
        <v/>
      </c>
      <c r="E137" s="332" t="str">
        <f>IF('Historical DATA'!BX123="","",'Historical DATA'!BX123)</f>
        <v/>
      </c>
      <c r="F137" s="333" t="str">
        <f>IF('Historical DATA'!BY123="","",'Historical DATA'!BY123)</f>
        <v/>
      </c>
      <c r="G137" s="333" t="str">
        <f>IF('Historical DATA'!BZ123="","",'Historical DATA'!BZ123)</f>
        <v/>
      </c>
      <c r="H137" s="334" t="str">
        <f>IF('Historical DATA'!CA123="","",'Historical DATA'!CA123)</f>
        <v/>
      </c>
      <c r="I137" s="1365" t="str">
        <f>IF('Historical DATA'!CB123="","",'Historical DATA'!CB123)</f>
        <v/>
      </c>
      <c r="J137" s="1364" t="str">
        <f>IF('Historical DATA'!CC123="","",'Historical DATA'!CC123)</f>
        <v/>
      </c>
      <c r="K137" s="335" t="str">
        <f>IF('Historical DATA'!CD123="","",'Historical DATA'!CD123)</f>
        <v/>
      </c>
      <c r="M137" s="331" t="str">
        <f>IF('Historical DATA'!CE123="","",'Historical DATA'!CE123)</f>
        <v/>
      </c>
      <c r="N137" s="331" t="str">
        <f>IF('Historical DATA'!CF123="","",'Historical DATA'!CF123)</f>
        <v/>
      </c>
      <c r="O137" s="331" t="str">
        <f>IF('Historical DATA'!CG123="","",'Historical DATA'!CG123)</f>
        <v/>
      </c>
      <c r="P137" s="331" t="str">
        <f>IF('Historical DATA'!CH123="","",'Historical DATA'!CH123)</f>
        <v/>
      </c>
      <c r="Q137" s="331" t="str">
        <f>IF('Historical DATA'!CI123="","",'Historical DATA'!CI123)</f>
        <v/>
      </c>
      <c r="R137" s="1365" t="str">
        <f>IF('Historical DATA'!CJ123="","",'Historical DATA'!CJ123)</f>
        <v/>
      </c>
      <c r="S137" s="331" t="str">
        <f>IF('Historical DATA'!CK123="","",'Historical DATA'!CK123)</f>
        <v/>
      </c>
      <c r="T137" s="331" t="str">
        <f>IF('Historical DATA'!CL123="","",'Historical DATA'!CL123)</f>
        <v/>
      </c>
      <c r="V137" s="331" t="str">
        <f>IF('Historical DATA'!CM123="","",'Historical DATA'!CM123)</f>
        <v/>
      </c>
      <c r="W137" s="332" t="str">
        <f>IF('Historical DATA'!CN123="","",'Historical DATA'!CN123)</f>
        <v/>
      </c>
      <c r="X137" s="333" t="str">
        <f>IF('Historical DATA'!CO123="","",'Historical DATA'!CO123)</f>
        <v/>
      </c>
      <c r="Y137" s="333" t="str">
        <f>IF('Historical DATA'!CP123="","",'Historical DATA'!CP123)</f>
        <v/>
      </c>
      <c r="Z137" s="334" t="str">
        <f>IF('Historical DATA'!CQ123="","",'Historical DATA'!CQ123)</f>
        <v/>
      </c>
      <c r="AA137" s="1365" t="str">
        <f>IF('Historical DATA'!CR123="","",'Historical DATA'!CR123)</f>
        <v/>
      </c>
      <c r="AB137" s="1364" t="str">
        <f>IF('Historical DATA'!CS123="","",'Historical DATA'!CS123)</f>
        <v/>
      </c>
      <c r="AC137" s="335" t="str">
        <f>IF('Historical DATA'!CT123="","",'Historical DATA'!CT123)</f>
        <v/>
      </c>
    </row>
    <row r="138" spans="2:29">
      <c r="B138" s="137" t="str">
        <f>IF('Historical DATA'!B124="","",'Historical DATA'!B124)</f>
        <v/>
      </c>
      <c r="C138" s="1457"/>
      <c r="D138" s="331" t="str">
        <f>IF('Historical DATA'!BW124="","",'Historical DATA'!BW124)</f>
        <v/>
      </c>
      <c r="E138" s="332" t="str">
        <f>IF('Historical DATA'!BX124="","",'Historical DATA'!BX124)</f>
        <v/>
      </c>
      <c r="F138" s="333" t="str">
        <f>IF('Historical DATA'!BY124="","",'Historical DATA'!BY124)</f>
        <v/>
      </c>
      <c r="G138" s="333" t="str">
        <f>IF('Historical DATA'!BZ124="","",'Historical DATA'!BZ124)</f>
        <v/>
      </c>
      <c r="H138" s="334" t="str">
        <f>IF('Historical DATA'!CA124="","",'Historical DATA'!CA124)</f>
        <v/>
      </c>
      <c r="I138" s="1365" t="str">
        <f>IF('Historical DATA'!CB124="","",'Historical DATA'!CB124)</f>
        <v/>
      </c>
      <c r="J138" s="1364" t="str">
        <f>IF('Historical DATA'!CC124="","",'Historical DATA'!CC124)</f>
        <v/>
      </c>
      <c r="K138" s="335" t="str">
        <f>IF('Historical DATA'!CD124="","",'Historical DATA'!CD124)</f>
        <v/>
      </c>
      <c r="M138" s="331" t="str">
        <f>IF('Historical DATA'!CE124="","",'Historical DATA'!CE124)</f>
        <v/>
      </c>
      <c r="N138" s="331" t="str">
        <f>IF('Historical DATA'!CF124="","",'Historical DATA'!CF124)</f>
        <v/>
      </c>
      <c r="O138" s="331" t="str">
        <f>IF('Historical DATA'!CG124="","",'Historical DATA'!CG124)</f>
        <v/>
      </c>
      <c r="P138" s="331" t="str">
        <f>IF('Historical DATA'!CH124="","",'Historical DATA'!CH124)</f>
        <v/>
      </c>
      <c r="Q138" s="331" t="str">
        <f>IF('Historical DATA'!CI124="","",'Historical DATA'!CI124)</f>
        <v/>
      </c>
      <c r="R138" s="1365" t="str">
        <f>IF('Historical DATA'!CJ124="","",'Historical DATA'!CJ124)</f>
        <v/>
      </c>
      <c r="S138" s="331" t="str">
        <f>IF('Historical DATA'!CK124="","",'Historical DATA'!CK124)</f>
        <v/>
      </c>
      <c r="T138" s="331" t="str">
        <f>IF('Historical DATA'!CL124="","",'Historical DATA'!CL124)</f>
        <v/>
      </c>
      <c r="V138" s="331" t="str">
        <f>IF('Historical DATA'!CM124="","",'Historical DATA'!CM124)</f>
        <v/>
      </c>
      <c r="W138" s="332" t="str">
        <f>IF('Historical DATA'!CN124="","",'Historical DATA'!CN124)</f>
        <v/>
      </c>
      <c r="X138" s="333" t="str">
        <f>IF('Historical DATA'!CO124="","",'Historical DATA'!CO124)</f>
        <v/>
      </c>
      <c r="Y138" s="333" t="str">
        <f>IF('Historical DATA'!CP124="","",'Historical DATA'!CP124)</f>
        <v/>
      </c>
      <c r="Z138" s="334" t="str">
        <f>IF('Historical DATA'!CQ124="","",'Historical DATA'!CQ124)</f>
        <v/>
      </c>
      <c r="AA138" s="1365" t="str">
        <f>IF('Historical DATA'!CR124="","",'Historical DATA'!CR124)</f>
        <v/>
      </c>
      <c r="AB138" s="1364" t="str">
        <f>IF('Historical DATA'!CS124="","",'Historical DATA'!CS124)</f>
        <v/>
      </c>
      <c r="AC138" s="335" t="str">
        <f>IF('Historical DATA'!CT124="","",'Historical DATA'!CT124)</f>
        <v/>
      </c>
    </row>
    <row r="139" spans="2:29">
      <c r="B139" s="137" t="str">
        <f>IF('Historical DATA'!B125="","",'Historical DATA'!B125)</f>
        <v/>
      </c>
      <c r="C139" s="1457"/>
      <c r="D139" s="331" t="str">
        <f>IF('Historical DATA'!BW125="","",'Historical DATA'!BW125)</f>
        <v/>
      </c>
      <c r="E139" s="332" t="str">
        <f>IF('Historical DATA'!BX125="","",'Historical DATA'!BX125)</f>
        <v/>
      </c>
      <c r="F139" s="333" t="str">
        <f>IF('Historical DATA'!BY125="","",'Historical DATA'!BY125)</f>
        <v/>
      </c>
      <c r="G139" s="333" t="str">
        <f>IF('Historical DATA'!BZ125="","",'Historical DATA'!BZ125)</f>
        <v/>
      </c>
      <c r="H139" s="334" t="str">
        <f>IF('Historical DATA'!CA125="","",'Historical DATA'!CA125)</f>
        <v/>
      </c>
      <c r="I139" s="1365" t="str">
        <f>IF('Historical DATA'!CB125="","",'Historical DATA'!CB125)</f>
        <v/>
      </c>
      <c r="J139" s="1364" t="str">
        <f>IF('Historical DATA'!CC125="","",'Historical DATA'!CC125)</f>
        <v/>
      </c>
      <c r="K139" s="335" t="str">
        <f>IF('Historical DATA'!CD125="","",'Historical DATA'!CD125)</f>
        <v/>
      </c>
      <c r="M139" s="331" t="str">
        <f>IF('Historical DATA'!CE125="","",'Historical DATA'!CE125)</f>
        <v/>
      </c>
      <c r="N139" s="331" t="str">
        <f>IF('Historical DATA'!CF125="","",'Historical DATA'!CF125)</f>
        <v/>
      </c>
      <c r="O139" s="331" t="str">
        <f>IF('Historical DATA'!CG125="","",'Historical DATA'!CG125)</f>
        <v/>
      </c>
      <c r="P139" s="331" t="str">
        <f>IF('Historical DATA'!CH125="","",'Historical DATA'!CH125)</f>
        <v/>
      </c>
      <c r="Q139" s="331" t="str">
        <f>IF('Historical DATA'!CI125="","",'Historical DATA'!CI125)</f>
        <v/>
      </c>
      <c r="R139" s="1365" t="str">
        <f>IF('Historical DATA'!CJ125="","",'Historical DATA'!CJ125)</f>
        <v/>
      </c>
      <c r="S139" s="331" t="str">
        <f>IF('Historical DATA'!CK125="","",'Historical DATA'!CK125)</f>
        <v/>
      </c>
      <c r="T139" s="331" t="str">
        <f>IF('Historical DATA'!CL125="","",'Historical DATA'!CL125)</f>
        <v/>
      </c>
      <c r="V139" s="331" t="str">
        <f>IF('Historical DATA'!CM125="","",'Historical DATA'!CM125)</f>
        <v/>
      </c>
      <c r="W139" s="332" t="str">
        <f>IF('Historical DATA'!CN125="","",'Historical DATA'!CN125)</f>
        <v/>
      </c>
      <c r="X139" s="333" t="str">
        <f>IF('Historical DATA'!CO125="","",'Historical DATA'!CO125)</f>
        <v/>
      </c>
      <c r="Y139" s="333" t="str">
        <f>IF('Historical DATA'!CP125="","",'Historical DATA'!CP125)</f>
        <v/>
      </c>
      <c r="Z139" s="334" t="str">
        <f>IF('Historical DATA'!CQ125="","",'Historical DATA'!CQ125)</f>
        <v/>
      </c>
      <c r="AA139" s="1365" t="str">
        <f>IF('Historical DATA'!CR125="","",'Historical DATA'!CR125)</f>
        <v/>
      </c>
      <c r="AB139" s="1364" t="str">
        <f>IF('Historical DATA'!CS125="","",'Historical DATA'!CS125)</f>
        <v/>
      </c>
      <c r="AC139" s="335" t="str">
        <f>IF('Historical DATA'!CT125="","",'Historical DATA'!CT125)</f>
        <v/>
      </c>
    </row>
    <row r="140" spans="2:29">
      <c r="B140" s="137" t="str">
        <f>IF('Historical DATA'!B126="","",'Historical DATA'!B126)</f>
        <v/>
      </c>
      <c r="C140" s="1457"/>
      <c r="D140" s="331" t="str">
        <f>IF('Historical DATA'!BW126="","",'Historical DATA'!BW126)</f>
        <v/>
      </c>
      <c r="E140" s="332" t="str">
        <f>IF('Historical DATA'!BX126="","",'Historical DATA'!BX126)</f>
        <v/>
      </c>
      <c r="F140" s="333" t="str">
        <f>IF('Historical DATA'!BY126="","",'Historical DATA'!BY126)</f>
        <v/>
      </c>
      <c r="G140" s="333" t="str">
        <f>IF('Historical DATA'!BZ126="","",'Historical DATA'!BZ126)</f>
        <v/>
      </c>
      <c r="H140" s="334" t="str">
        <f>IF('Historical DATA'!CA126="","",'Historical DATA'!CA126)</f>
        <v/>
      </c>
      <c r="I140" s="1365" t="str">
        <f>IF('Historical DATA'!CB126="","",'Historical DATA'!CB126)</f>
        <v/>
      </c>
      <c r="J140" s="1364" t="str">
        <f>IF('Historical DATA'!CC126="","",'Historical DATA'!CC126)</f>
        <v/>
      </c>
      <c r="K140" s="335" t="str">
        <f>IF('Historical DATA'!CD126="","",'Historical DATA'!CD126)</f>
        <v/>
      </c>
      <c r="M140" s="331" t="str">
        <f>IF('Historical DATA'!CE126="","",'Historical DATA'!CE126)</f>
        <v/>
      </c>
      <c r="N140" s="331" t="str">
        <f>IF('Historical DATA'!CF126="","",'Historical DATA'!CF126)</f>
        <v/>
      </c>
      <c r="O140" s="331" t="str">
        <f>IF('Historical DATA'!CG126="","",'Historical DATA'!CG126)</f>
        <v/>
      </c>
      <c r="P140" s="331" t="str">
        <f>IF('Historical DATA'!CH126="","",'Historical DATA'!CH126)</f>
        <v/>
      </c>
      <c r="Q140" s="331" t="str">
        <f>IF('Historical DATA'!CI126="","",'Historical DATA'!CI126)</f>
        <v/>
      </c>
      <c r="R140" s="1365" t="str">
        <f>IF('Historical DATA'!CJ126="","",'Historical DATA'!CJ126)</f>
        <v/>
      </c>
      <c r="S140" s="331" t="str">
        <f>IF('Historical DATA'!CK126="","",'Historical DATA'!CK126)</f>
        <v/>
      </c>
      <c r="T140" s="331" t="str">
        <f>IF('Historical DATA'!CL126="","",'Historical DATA'!CL126)</f>
        <v/>
      </c>
      <c r="V140" s="331" t="str">
        <f>IF('Historical DATA'!CM126="","",'Historical DATA'!CM126)</f>
        <v/>
      </c>
      <c r="W140" s="332" t="str">
        <f>IF('Historical DATA'!CN126="","",'Historical DATA'!CN126)</f>
        <v/>
      </c>
      <c r="X140" s="333" t="str">
        <f>IF('Historical DATA'!CO126="","",'Historical DATA'!CO126)</f>
        <v/>
      </c>
      <c r="Y140" s="333" t="str">
        <f>IF('Historical DATA'!CP126="","",'Historical DATA'!CP126)</f>
        <v/>
      </c>
      <c r="Z140" s="334" t="str">
        <f>IF('Historical DATA'!CQ126="","",'Historical DATA'!CQ126)</f>
        <v/>
      </c>
      <c r="AA140" s="1365" t="str">
        <f>IF('Historical DATA'!CR126="","",'Historical DATA'!CR126)</f>
        <v/>
      </c>
      <c r="AB140" s="1364" t="str">
        <f>IF('Historical DATA'!CS126="","",'Historical DATA'!CS126)</f>
        <v/>
      </c>
      <c r="AC140" s="335" t="str">
        <f>IF('Historical DATA'!CT126="","",'Historical DATA'!CT126)</f>
        <v/>
      </c>
    </row>
    <row r="141" spans="2:29">
      <c r="B141" s="137" t="str">
        <f>IF('Historical DATA'!B127="","",'Historical DATA'!B127)</f>
        <v/>
      </c>
      <c r="C141" s="1457"/>
      <c r="D141" s="331" t="str">
        <f>IF('Historical DATA'!BW127="","",'Historical DATA'!BW127)</f>
        <v/>
      </c>
      <c r="E141" s="332" t="str">
        <f>IF('Historical DATA'!BX127="","",'Historical DATA'!BX127)</f>
        <v/>
      </c>
      <c r="F141" s="333" t="str">
        <f>IF('Historical DATA'!BY127="","",'Historical DATA'!BY127)</f>
        <v/>
      </c>
      <c r="G141" s="333" t="str">
        <f>IF('Historical DATA'!BZ127="","",'Historical DATA'!BZ127)</f>
        <v/>
      </c>
      <c r="H141" s="334" t="str">
        <f>IF('Historical DATA'!CA127="","",'Historical DATA'!CA127)</f>
        <v/>
      </c>
      <c r="I141" s="1365" t="str">
        <f>IF('Historical DATA'!CB127="","",'Historical DATA'!CB127)</f>
        <v/>
      </c>
      <c r="J141" s="1364" t="str">
        <f>IF('Historical DATA'!CC127="","",'Historical DATA'!CC127)</f>
        <v/>
      </c>
      <c r="K141" s="335" t="str">
        <f>IF('Historical DATA'!CD127="","",'Historical DATA'!CD127)</f>
        <v/>
      </c>
      <c r="M141" s="331" t="str">
        <f>IF('Historical DATA'!CE127="","",'Historical DATA'!CE127)</f>
        <v/>
      </c>
      <c r="N141" s="331" t="str">
        <f>IF('Historical DATA'!CF127="","",'Historical DATA'!CF127)</f>
        <v/>
      </c>
      <c r="O141" s="331" t="str">
        <f>IF('Historical DATA'!CG127="","",'Historical DATA'!CG127)</f>
        <v/>
      </c>
      <c r="P141" s="331" t="str">
        <f>IF('Historical DATA'!CH127="","",'Historical DATA'!CH127)</f>
        <v/>
      </c>
      <c r="Q141" s="331" t="str">
        <f>IF('Historical DATA'!CI127="","",'Historical DATA'!CI127)</f>
        <v/>
      </c>
      <c r="R141" s="1365" t="str">
        <f>IF('Historical DATA'!CJ127="","",'Historical DATA'!CJ127)</f>
        <v/>
      </c>
      <c r="S141" s="331" t="str">
        <f>IF('Historical DATA'!CK127="","",'Historical DATA'!CK127)</f>
        <v/>
      </c>
      <c r="T141" s="331" t="str">
        <f>IF('Historical DATA'!CL127="","",'Historical DATA'!CL127)</f>
        <v/>
      </c>
      <c r="V141" s="331" t="str">
        <f>IF('Historical DATA'!CM127="","",'Historical DATA'!CM127)</f>
        <v/>
      </c>
      <c r="W141" s="332" t="str">
        <f>IF('Historical DATA'!CN127="","",'Historical DATA'!CN127)</f>
        <v/>
      </c>
      <c r="X141" s="333" t="str">
        <f>IF('Historical DATA'!CO127="","",'Historical DATA'!CO127)</f>
        <v/>
      </c>
      <c r="Y141" s="333" t="str">
        <f>IF('Historical DATA'!CP127="","",'Historical DATA'!CP127)</f>
        <v/>
      </c>
      <c r="Z141" s="334" t="str">
        <f>IF('Historical DATA'!CQ127="","",'Historical DATA'!CQ127)</f>
        <v/>
      </c>
      <c r="AA141" s="1365" t="str">
        <f>IF('Historical DATA'!CR127="","",'Historical DATA'!CR127)</f>
        <v/>
      </c>
      <c r="AB141" s="1364" t="str">
        <f>IF('Historical DATA'!CS127="","",'Historical DATA'!CS127)</f>
        <v/>
      </c>
      <c r="AC141" s="335" t="str">
        <f>IF('Historical DATA'!CT127="","",'Historical DATA'!CT127)</f>
        <v/>
      </c>
    </row>
    <row r="142" spans="2:29">
      <c r="B142" s="137" t="str">
        <f>IF('Historical DATA'!B128="","",'Historical DATA'!B128)</f>
        <v/>
      </c>
      <c r="C142" s="1457"/>
      <c r="D142" s="331" t="str">
        <f>IF('Historical DATA'!BW128="","",'Historical DATA'!BW128)</f>
        <v/>
      </c>
      <c r="E142" s="332" t="str">
        <f>IF('Historical DATA'!BX128="","",'Historical DATA'!BX128)</f>
        <v/>
      </c>
      <c r="F142" s="333" t="str">
        <f>IF('Historical DATA'!BY128="","",'Historical DATA'!BY128)</f>
        <v/>
      </c>
      <c r="G142" s="333" t="str">
        <f>IF('Historical DATA'!BZ128="","",'Historical DATA'!BZ128)</f>
        <v/>
      </c>
      <c r="H142" s="334" t="str">
        <f>IF('Historical DATA'!CA128="","",'Historical DATA'!CA128)</f>
        <v/>
      </c>
      <c r="I142" s="1365" t="str">
        <f>IF('Historical DATA'!CB128="","",'Historical DATA'!CB128)</f>
        <v/>
      </c>
      <c r="J142" s="1364" t="str">
        <f>IF('Historical DATA'!CC128="","",'Historical DATA'!CC128)</f>
        <v/>
      </c>
      <c r="K142" s="335" t="str">
        <f>IF('Historical DATA'!CD128="","",'Historical DATA'!CD128)</f>
        <v/>
      </c>
      <c r="M142" s="331" t="str">
        <f>IF('Historical DATA'!CE128="","",'Historical DATA'!CE128)</f>
        <v/>
      </c>
      <c r="N142" s="331" t="str">
        <f>IF('Historical DATA'!CF128="","",'Historical DATA'!CF128)</f>
        <v/>
      </c>
      <c r="O142" s="331" t="str">
        <f>IF('Historical DATA'!CG128="","",'Historical DATA'!CG128)</f>
        <v/>
      </c>
      <c r="P142" s="331" t="str">
        <f>IF('Historical DATA'!CH128="","",'Historical DATA'!CH128)</f>
        <v/>
      </c>
      <c r="Q142" s="331" t="str">
        <f>IF('Historical DATA'!CI128="","",'Historical DATA'!CI128)</f>
        <v/>
      </c>
      <c r="R142" s="1365" t="str">
        <f>IF('Historical DATA'!CJ128="","",'Historical DATA'!CJ128)</f>
        <v/>
      </c>
      <c r="S142" s="331" t="str">
        <f>IF('Historical DATA'!CK128="","",'Historical DATA'!CK128)</f>
        <v/>
      </c>
      <c r="T142" s="331" t="str">
        <f>IF('Historical DATA'!CL128="","",'Historical DATA'!CL128)</f>
        <v/>
      </c>
      <c r="V142" s="331" t="str">
        <f>IF('Historical DATA'!CM128="","",'Historical DATA'!CM128)</f>
        <v/>
      </c>
      <c r="W142" s="332" t="str">
        <f>IF('Historical DATA'!CN128="","",'Historical DATA'!CN128)</f>
        <v/>
      </c>
      <c r="X142" s="333" t="str">
        <f>IF('Historical DATA'!CO128="","",'Historical DATA'!CO128)</f>
        <v/>
      </c>
      <c r="Y142" s="333" t="str">
        <f>IF('Historical DATA'!CP128="","",'Historical DATA'!CP128)</f>
        <v/>
      </c>
      <c r="Z142" s="334" t="str">
        <f>IF('Historical DATA'!CQ128="","",'Historical DATA'!CQ128)</f>
        <v/>
      </c>
      <c r="AA142" s="1365" t="str">
        <f>IF('Historical DATA'!CR128="","",'Historical DATA'!CR128)</f>
        <v/>
      </c>
      <c r="AB142" s="1364" t="str">
        <f>IF('Historical DATA'!CS128="","",'Historical DATA'!CS128)</f>
        <v/>
      </c>
      <c r="AC142" s="335" t="str">
        <f>IF('Historical DATA'!CT128="","",'Historical DATA'!CT128)</f>
        <v/>
      </c>
    </row>
    <row r="143" spans="2:29">
      <c r="B143" s="137" t="str">
        <f>IF('Historical DATA'!B129="","",'Historical DATA'!B129)</f>
        <v/>
      </c>
      <c r="C143" s="1457"/>
      <c r="D143" s="331" t="str">
        <f>IF('Historical DATA'!BW129="","",'Historical DATA'!BW129)</f>
        <v/>
      </c>
      <c r="E143" s="332" t="str">
        <f>IF('Historical DATA'!BX129="","",'Historical DATA'!BX129)</f>
        <v/>
      </c>
      <c r="F143" s="333" t="str">
        <f>IF('Historical DATA'!BY129="","",'Historical DATA'!BY129)</f>
        <v/>
      </c>
      <c r="G143" s="333" t="str">
        <f>IF('Historical DATA'!BZ129="","",'Historical DATA'!BZ129)</f>
        <v/>
      </c>
      <c r="H143" s="334" t="str">
        <f>IF('Historical DATA'!CA129="","",'Historical DATA'!CA129)</f>
        <v/>
      </c>
      <c r="I143" s="1365" t="str">
        <f>IF('Historical DATA'!CB129="","",'Historical DATA'!CB129)</f>
        <v/>
      </c>
      <c r="J143" s="1364" t="str">
        <f>IF('Historical DATA'!CC129="","",'Historical DATA'!CC129)</f>
        <v/>
      </c>
      <c r="K143" s="335" t="str">
        <f>IF('Historical DATA'!CD129="","",'Historical DATA'!CD129)</f>
        <v/>
      </c>
      <c r="M143" s="331" t="str">
        <f>IF('Historical DATA'!CE129="","",'Historical DATA'!CE129)</f>
        <v/>
      </c>
      <c r="N143" s="331" t="str">
        <f>IF('Historical DATA'!CF129="","",'Historical DATA'!CF129)</f>
        <v/>
      </c>
      <c r="O143" s="331" t="str">
        <f>IF('Historical DATA'!CG129="","",'Historical DATA'!CG129)</f>
        <v/>
      </c>
      <c r="P143" s="331" t="str">
        <f>IF('Historical DATA'!CH129="","",'Historical DATA'!CH129)</f>
        <v/>
      </c>
      <c r="Q143" s="331" t="str">
        <f>IF('Historical DATA'!CI129="","",'Historical DATA'!CI129)</f>
        <v/>
      </c>
      <c r="R143" s="1365" t="str">
        <f>IF('Historical DATA'!CJ129="","",'Historical DATA'!CJ129)</f>
        <v/>
      </c>
      <c r="S143" s="331" t="str">
        <f>IF('Historical DATA'!CK129="","",'Historical DATA'!CK129)</f>
        <v/>
      </c>
      <c r="T143" s="331" t="str">
        <f>IF('Historical DATA'!CL129="","",'Historical DATA'!CL129)</f>
        <v/>
      </c>
      <c r="V143" s="331" t="str">
        <f>IF('Historical DATA'!CM129="","",'Historical DATA'!CM129)</f>
        <v/>
      </c>
      <c r="W143" s="332" t="str">
        <f>IF('Historical DATA'!CN129="","",'Historical DATA'!CN129)</f>
        <v/>
      </c>
      <c r="X143" s="333" t="str">
        <f>IF('Historical DATA'!CO129="","",'Historical DATA'!CO129)</f>
        <v/>
      </c>
      <c r="Y143" s="333" t="str">
        <f>IF('Historical DATA'!CP129="","",'Historical DATA'!CP129)</f>
        <v/>
      </c>
      <c r="Z143" s="334" t="str">
        <f>IF('Historical DATA'!CQ129="","",'Historical DATA'!CQ129)</f>
        <v/>
      </c>
      <c r="AA143" s="1365" t="str">
        <f>IF('Historical DATA'!CR129="","",'Historical DATA'!CR129)</f>
        <v/>
      </c>
      <c r="AB143" s="1364" t="str">
        <f>IF('Historical DATA'!CS129="","",'Historical DATA'!CS129)</f>
        <v/>
      </c>
      <c r="AC143" s="335" t="str">
        <f>IF('Historical DATA'!CT129="","",'Historical DATA'!CT129)</f>
        <v/>
      </c>
    </row>
    <row r="144" spans="2:29">
      <c r="B144" s="137" t="str">
        <f>IF('Historical DATA'!B130="","",'Historical DATA'!B130)</f>
        <v/>
      </c>
      <c r="C144" s="1457"/>
      <c r="D144" s="331" t="str">
        <f>IF('Historical DATA'!BW130="","",'Historical DATA'!BW130)</f>
        <v/>
      </c>
      <c r="E144" s="332" t="str">
        <f>IF('Historical DATA'!BX130="","",'Historical DATA'!BX130)</f>
        <v/>
      </c>
      <c r="F144" s="333" t="str">
        <f>IF('Historical DATA'!BY130="","",'Historical DATA'!BY130)</f>
        <v/>
      </c>
      <c r="G144" s="333" t="str">
        <f>IF('Historical DATA'!BZ130="","",'Historical DATA'!BZ130)</f>
        <v/>
      </c>
      <c r="H144" s="334" t="str">
        <f>IF('Historical DATA'!CA130="","",'Historical DATA'!CA130)</f>
        <v/>
      </c>
      <c r="I144" s="1365" t="str">
        <f>IF('Historical DATA'!CB130="","",'Historical DATA'!CB130)</f>
        <v/>
      </c>
      <c r="J144" s="1364" t="str">
        <f>IF('Historical DATA'!CC130="","",'Historical DATA'!CC130)</f>
        <v/>
      </c>
      <c r="K144" s="335" t="str">
        <f>IF('Historical DATA'!CD130="","",'Historical DATA'!CD130)</f>
        <v/>
      </c>
      <c r="M144" s="331" t="str">
        <f>IF('Historical DATA'!CE130="","",'Historical DATA'!CE130)</f>
        <v/>
      </c>
      <c r="N144" s="331" t="str">
        <f>IF('Historical DATA'!CF130="","",'Historical DATA'!CF130)</f>
        <v/>
      </c>
      <c r="O144" s="331" t="str">
        <f>IF('Historical DATA'!CG130="","",'Historical DATA'!CG130)</f>
        <v/>
      </c>
      <c r="P144" s="331" t="str">
        <f>IF('Historical DATA'!CH130="","",'Historical DATA'!CH130)</f>
        <v/>
      </c>
      <c r="Q144" s="331" t="str">
        <f>IF('Historical DATA'!CI130="","",'Historical DATA'!CI130)</f>
        <v/>
      </c>
      <c r="R144" s="1365" t="str">
        <f>IF('Historical DATA'!CJ130="","",'Historical DATA'!CJ130)</f>
        <v/>
      </c>
      <c r="S144" s="331" t="str">
        <f>IF('Historical DATA'!CK130="","",'Historical DATA'!CK130)</f>
        <v/>
      </c>
      <c r="T144" s="331" t="str">
        <f>IF('Historical DATA'!CL130="","",'Historical DATA'!CL130)</f>
        <v/>
      </c>
      <c r="V144" s="331" t="str">
        <f>IF('Historical DATA'!CM130="","",'Historical DATA'!CM130)</f>
        <v/>
      </c>
      <c r="W144" s="332" t="str">
        <f>IF('Historical DATA'!CN130="","",'Historical DATA'!CN130)</f>
        <v/>
      </c>
      <c r="X144" s="333" t="str">
        <f>IF('Historical DATA'!CO130="","",'Historical DATA'!CO130)</f>
        <v/>
      </c>
      <c r="Y144" s="333" t="str">
        <f>IF('Historical DATA'!CP130="","",'Historical DATA'!CP130)</f>
        <v/>
      </c>
      <c r="Z144" s="334" t="str">
        <f>IF('Historical DATA'!CQ130="","",'Historical DATA'!CQ130)</f>
        <v/>
      </c>
      <c r="AA144" s="1365" t="str">
        <f>IF('Historical DATA'!CR130="","",'Historical DATA'!CR130)</f>
        <v/>
      </c>
      <c r="AB144" s="1364" t="str">
        <f>IF('Historical DATA'!CS130="","",'Historical DATA'!CS130)</f>
        <v/>
      </c>
      <c r="AC144" s="335" t="str">
        <f>IF('Historical DATA'!CT130="","",'Historical DATA'!CT130)</f>
        <v/>
      </c>
    </row>
    <row r="145" spans="2:29">
      <c r="B145" s="137" t="str">
        <f>IF('Historical DATA'!B131="","",'Historical DATA'!B131)</f>
        <v/>
      </c>
      <c r="C145" s="1457"/>
      <c r="D145" s="331" t="str">
        <f>IF('Historical DATA'!BW131="","",'Historical DATA'!BW131)</f>
        <v/>
      </c>
      <c r="E145" s="332" t="str">
        <f>IF('Historical DATA'!BX131="","",'Historical DATA'!BX131)</f>
        <v/>
      </c>
      <c r="F145" s="333" t="str">
        <f>IF('Historical DATA'!BY131="","",'Historical DATA'!BY131)</f>
        <v/>
      </c>
      <c r="G145" s="333" t="str">
        <f>IF('Historical DATA'!BZ131="","",'Historical DATA'!BZ131)</f>
        <v/>
      </c>
      <c r="H145" s="334" t="str">
        <f>IF('Historical DATA'!CA131="","",'Historical DATA'!CA131)</f>
        <v/>
      </c>
      <c r="I145" s="1365" t="str">
        <f>IF('Historical DATA'!CB131="","",'Historical DATA'!CB131)</f>
        <v/>
      </c>
      <c r="J145" s="1364" t="str">
        <f>IF('Historical DATA'!CC131="","",'Historical DATA'!CC131)</f>
        <v/>
      </c>
      <c r="K145" s="335" t="str">
        <f>IF('Historical DATA'!CD131="","",'Historical DATA'!CD131)</f>
        <v/>
      </c>
      <c r="M145" s="331" t="str">
        <f>IF('Historical DATA'!CE131="","",'Historical DATA'!CE131)</f>
        <v/>
      </c>
      <c r="N145" s="331" t="str">
        <f>IF('Historical DATA'!CF131="","",'Historical DATA'!CF131)</f>
        <v/>
      </c>
      <c r="O145" s="331" t="str">
        <f>IF('Historical DATA'!CG131="","",'Historical DATA'!CG131)</f>
        <v/>
      </c>
      <c r="P145" s="331" t="str">
        <f>IF('Historical DATA'!CH131="","",'Historical DATA'!CH131)</f>
        <v/>
      </c>
      <c r="Q145" s="331" t="str">
        <f>IF('Historical DATA'!CI131="","",'Historical DATA'!CI131)</f>
        <v/>
      </c>
      <c r="R145" s="1365" t="str">
        <f>IF('Historical DATA'!CJ131="","",'Historical DATA'!CJ131)</f>
        <v/>
      </c>
      <c r="S145" s="331" t="str">
        <f>IF('Historical DATA'!CK131="","",'Historical DATA'!CK131)</f>
        <v/>
      </c>
      <c r="T145" s="331" t="str">
        <f>IF('Historical DATA'!CL131="","",'Historical DATA'!CL131)</f>
        <v/>
      </c>
      <c r="V145" s="331" t="str">
        <f>IF('Historical DATA'!CM131="","",'Historical DATA'!CM131)</f>
        <v/>
      </c>
      <c r="W145" s="332" t="str">
        <f>IF('Historical DATA'!CN131="","",'Historical DATA'!CN131)</f>
        <v/>
      </c>
      <c r="X145" s="333" t="str">
        <f>IF('Historical DATA'!CO131="","",'Historical DATA'!CO131)</f>
        <v/>
      </c>
      <c r="Y145" s="333" t="str">
        <f>IF('Historical DATA'!CP131="","",'Historical DATA'!CP131)</f>
        <v/>
      </c>
      <c r="Z145" s="334" t="str">
        <f>IF('Historical DATA'!CQ131="","",'Historical DATA'!CQ131)</f>
        <v/>
      </c>
      <c r="AA145" s="1365" t="str">
        <f>IF('Historical DATA'!CR131="","",'Historical DATA'!CR131)</f>
        <v/>
      </c>
      <c r="AB145" s="1364" t="str">
        <f>IF('Historical DATA'!CS131="","",'Historical DATA'!CS131)</f>
        <v/>
      </c>
      <c r="AC145" s="335" t="str">
        <f>IF('Historical DATA'!CT131="","",'Historical DATA'!CT131)</f>
        <v/>
      </c>
    </row>
    <row r="146" spans="2:29">
      <c r="B146" s="137" t="str">
        <f>IF('Historical DATA'!B132="","",'Historical DATA'!B132)</f>
        <v/>
      </c>
      <c r="C146" s="1457"/>
      <c r="D146" s="331" t="str">
        <f>IF('Historical DATA'!BW132="","",'Historical DATA'!BW132)</f>
        <v/>
      </c>
      <c r="E146" s="332" t="str">
        <f>IF('Historical DATA'!BX132="","",'Historical DATA'!BX132)</f>
        <v/>
      </c>
      <c r="F146" s="333" t="str">
        <f>IF('Historical DATA'!BY132="","",'Historical DATA'!BY132)</f>
        <v/>
      </c>
      <c r="G146" s="333" t="str">
        <f>IF('Historical DATA'!BZ132="","",'Historical DATA'!BZ132)</f>
        <v/>
      </c>
      <c r="H146" s="334" t="str">
        <f>IF('Historical DATA'!CA132="","",'Historical DATA'!CA132)</f>
        <v/>
      </c>
      <c r="I146" s="1365" t="str">
        <f>IF('Historical DATA'!CB132="","",'Historical DATA'!CB132)</f>
        <v/>
      </c>
      <c r="J146" s="1364" t="str">
        <f>IF('Historical DATA'!CC132="","",'Historical DATA'!CC132)</f>
        <v/>
      </c>
      <c r="K146" s="335" t="str">
        <f>IF('Historical DATA'!CD132="","",'Historical DATA'!CD132)</f>
        <v/>
      </c>
      <c r="M146" s="331" t="str">
        <f>IF('Historical DATA'!CE132="","",'Historical DATA'!CE132)</f>
        <v/>
      </c>
      <c r="N146" s="331" t="str">
        <f>IF('Historical DATA'!CF132="","",'Historical DATA'!CF132)</f>
        <v/>
      </c>
      <c r="O146" s="331" t="str">
        <f>IF('Historical DATA'!CG132="","",'Historical DATA'!CG132)</f>
        <v/>
      </c>
      <c r="P146" s="331" t="str">
        <f>IF('Historical DATA'!CH132="","",'Historical DATA'!CH132)</f>
        <v/>
      </c>
      <c r="Q146" s="331" t="str">
        <f>IF('Historical DATA'!CI132="","",'Historical DATA'!CI132)</f>
        <v/>
      </c>
      <c r="R146" s="1365" t="str">
        <f>IF('Historical DATA'!CJ132="","",'Historical DATA'!CJ132)</f>
        <v/>
      </c>
      <c r="S146" s="331" t="str">
        <f>IF('Historical DATA'!CK132="","",'Historical DATA'!CK132)</f>
        <v/>
      </c>
      <c r="T146" s="331" t="str">
        <f>IF('Historical DATA'!CL132="","",'Historical DATA'!CL132)</f>
        <v/>
      </c>
      <c r="V146" s="331" t="str">
        <f>IF('Historical DATA'!CM132="","",'Historical DATA'!CM132)</f>
        <v/>
      </c>
      <c r="W146" s="332" t="str">
        <f>IF('Historical DATA'!CN132="","",'Historical DATA'!CN132)</f>
        <v/>
      </c>
      <c r="X146" s="333" t="str">
        <f>IF('Historical DATA'!CO132="","",'Historical DATA'!CO132)</f>
        <v/>
      </c>
      <c r="Y146" s="333" t="str">
        <f>IF('Historical DATA'!CP132="","",'Historical DATA'!CP132)</f>
        <v/>
      </c>
      <c r="Z146" s="334" t="str">
        <f>IF('Historical DATA'!CQ132="","",'Historical DATA'!CQ132)</f>
        <v/>
      </c>
      <c r="AA146" s="1365" t="str">
        <f>IF('Historical DATA'!CR132="","",'Historical DATA'!CR132)</f>
        <v/>
      </c>
      <c r="AB146" s="1364" t="str">
        <f>IF('Historical DATA'!CS132="","",'Historical DATA'!CS132)</f>
        <v/>
      </c>
      <c r="AC146" s="335" t="str">
        <f>IF('Historical DATA'!CT132="","",'Historical DATA'!CT132)</f>
        <v/>
      </c>
    </row>
    <row r="147" spans="2:29">
      <c r="B147" s="137" t="str">
        <f>IF('Historical DATA'!B133="","",'Historical DATA'!B133)</f>
        <v/>
      </c>
      <c r="C147" s="1457"/>
      <c r="D147" s="331" t="str">
        <f>IF('Historical DATA'!BW133="","",'Historical DATA'!BW133)</f>
        <v/>
      </c>
      <c r="E147" s="332" t="str">
        <f>IF('Historical DATA'!BX133="","",'Historical DATA'!BX133)</f>
        <v/>
      </c>
      <c r="F147" s="333" t="str">
        <f>IF('Historical DATA'!BY133="","",'Historical DATA'!BY133)</f>
        <v/>
      </c>
      <c r="G147" s="333" t="str">
        <f>IF('Historical DATA'!BZ133="","",'Historical DATA'!BZ133)</f>
        <v/>
      </c>
      <c r="H147" s="334" t="str">
        <f>IF('Historical DATA'!CA133="","",'Historical DATA'!CA133)</f>
        <v/>
      </c>
      <c r="I147" s="1365" t="str">
        <f>IF('Historical DATA'!CB133="","",'Historical DATA'!CB133)</f>
        <v/>
      </c>
      <c r="J147" s="1364" t="str">
        <f>IF('Historical DATA'!CC133="","",'Historical DATA'!CC133)</f>
        <v/>
      </c>
      <c r="K147" s="335" t="str">
        <f>IF('Historical DATA'!CD133="","",'Historical DATA'!CD133)</f>
        <v/>
      </c>
      <c r="M147" s="331" t="str">
        <f>IF('Historical DATA'!CE133="","",'Historical DATA'!CE133)</f>
        <v/>
      </c>
      <c r="N147" s="331" t="str">
        <f>IF('Historical DATA'!CF133="","",'Historical DATA'!CF133)</f>
        <v/>
      </c>
      <c r="O147" s="331" t="str">
        <f>IF('Historical DATA'!CG133="","",'Historical DATA'!CG133)</f>
        <v/>
      </c>
      <c r="P147" s="331" t="str">
        <f>IF('Historical DATA'!CH133="","",'Historical DATA'!CH133)</f>
        <v/>
      </c>
      <c r="Q147" s="331" t="str">
        <f>IF('Historical DATA'!CI133="","",'Historical DATA'!CI133)</f>
        <v/>
      </c>
      <c r="R147" s="1365" t="str">
        <f>IF('Historical DATA'!CJ133="","",'Historical DATA'!CJ133)</f>
        <v/>
      </c>
      <c r="S147" s="331" t="str">
        <f>IF('Historical DATA'!CK133="","",'Historical DATA'!CK133)</f>
        <v/>
      </c>
      <c r="T147" s="331" t="str">
        <f>IF('Historical DATA'!CL133="","",'Historical DATA'!CL133)</f>
        <v/>
      </c>
      <c r="V147" s="331" t="str">
        <f>IF('Historical DATA'!CM133="","",'Historical DATA'!CM133)</f>
        <v/>
      </c>
      <c r="W147" s="332" t="str">
        <f>IF('Historical DATA'!CN133="","",'Historical DATA'!CN133)</f>
        <v/>
      </c>
      <c r="X147" s="333" t="str">
        <f>IF('Historical DATA'!CO133="","",'Historical DATA'!CO133)</f>
        <v/>
      </c>
      <c r="Y147" s="333" t="str">
        <f>IF('Historical DATA'!CP133="","",'Historical DATA'!CP133)</f>
        <v/>
      </c>
      <c r="Z147" s="334" t="str">
        <f>IF('Historical DATA'!CQ133="","",'Historical DATA'!CQ133)</f>
        <v/>
      </c>
      <c r="AA147" s="1365" t="str">
        <f>IF('Historical DATA'!CR133="","",'Historical DATA'!CR133)</f>
        <v/>
      </c>
      <c r="AB147" s="1364" t="str">
        <f>IF('Historical DATA'!CS133="","",'Historical DATA'!CS133)</f>
        <v/>
      </c>
      <c r="AC147" s="335" t="str">
        <f>IF('Historical DATA'!CT133="","",'Historical DATA'!CT133)</f>
        <v/>
      </c>
    </row>
    <row r="148" spans="2:29">
      <c r="B148" s="137" t="str">
        <f>IF('Historical DATA'!B134="","",'Historical DATA'!B134)</f>
        <v/>
      </c>
      <c r="C148" s="1457"/>
      <c r="D148" s="331" t="str">
        <f>IF('Historical DATA'!BW134="","",'Historical DATA'!BW134)</f>
        <v/>
      </c>
      <c r="E148" s="332" t="str">
        <f>IF('Historical DATA'!BX134="","",'Historical DATA'!BX134)</f>
        <v/>
      </c>
      <c r="F148" s="333" t="str">
        <f>IF('Historical DATA'!BY134="","",'Historical DATA'!BY134)</f>
        <v/>
      </c>
      <c r="G148" s="333" t="str">
        <f>IF('Historical DATA'!BZ134="","",'Historical DATA'!BZ134)</f>
        <v/>
      </c>
      <c r="H148" s="334" t="str">
        <f>IF('Historical DATA'!CA134="","",'Historical DATA'!CA134)</f>
        <v/>
      </c>
      <c r="I148" s="1365" t="str">
        <f>IF('Historical DATA'!CB134="","",'Historical DATA'!CB134)</f>
        <v/>
      </c>
      <c r="J148" s="1364" t="str">
        <f>IF('Historical DATA'!CC134="","",'Historical DATA'!CC134)</f>
        <v/>
      </c>
      <c r="K148" s="335" t="str">
        <f>IF('Historical DATA'!CD134="","",'Historical DATA'!CD134)</f>
        <v/>
      </c>
      <c r="M148" s="331" t="str">
        <f>IF('Historical DATA'!CE134="","",'Historical DATA'!CE134)</f>
        <v/>
      </c>
      <c r="N148" s="331" t="str">
        <f>IF('Historical DATA'!CF134="","",'Historical DATA'!CF134)</f>
        <v/>
      </c>
      <c r="O148" s="331" t="str">
        <f>IF('Historical DATA'!CG134="","",'Historical DATA'!CG134)</f>
        <v/>
      </c>
      <c r="P148" s="331" t="str">
        <f>IF('Historical DATA'!CH134="","",'Historical DATA'!CH134)</f>
        <v/>
      </c>
      <c r="Q148" s="331" t="str">
        <f>IF('Historical DATA'!CI134="","",'Historical DATA'!CI134)</f>
        <v/>
      </c>
      <c r="R148" s="1365" t="str">
        <f>IF('Historical DATA'!CJ134="","",'Historical DATA'!CJ134)</f>
        <v/>
      </c>
      <c r="S148" s="331" t="str">
        <f>IF('Historical DATA'!CK134="","",'Historical DATA'!CK134)</f>
        <v/>
      </c>
      <c r="T148" s="331" t="str">
        <f>IF('Historical DATA'!CL134="","",'Historical DATA'!CL134)</f>
        <v/>
      </c>
      <c r="V148" s="331" t="str">
        <f>IF('Historical DATA'!CM134="","",'Historical DATA'!CM134)</f>
        <v/>
      </c>
      <c r="W148" s="332" t="str">
        <f>IF('Historical DATA'!CN134="","",'Historical DATA'!CN134)</f>
        <v/>
      </c>
      <c r="X148" s="333" t="str">
        <f>IF('Historical DATA'!CO134="","",'Historical DATA'!CO134)</f>
        <v/>
      </c>
      <c r="Y148" s="333" t="str">
        <f>IF('Historical DATA'!CP134="","",'Historical DATA'!CP134)</f>
        <v/>
      </c>
      <c r="Z148" s="334" t="str">
        <f>IF('Historical DATA'!CQ134="","",'Historical DATA'!CQ134)</f>
        <v/>
      </c>
      <c r="AA148" s="1365" t="str">
        <f>IF('Historical DATA'!CR134="","",'Historical DATA'!CR134)</f>
        <v/>
      </c>
      <c r="AB148" s="1364" t="str">
        <f>IF('Historical DATA'!CS134="","",'Historical DATA'!CS134)</f>
        <v/>
      </c>
      <c r="AC148" s="335" t="str">
        <f>IF('Historical DATA'!CT134="","",'Historical DATA'!CT134)</f>
        <v/>
      </c>
    </row>
    <row r="149" spans="2:29">
      <c r="B149" s="137" t="str">
        <f>IF('Historical DATA'!B135="","",'Historical DATA'!B135)</f>
        <v/>
      </c>
      <c r="C149" s="1457"/>
      <c r="D149" s="331" t="str">
        <f>IF('Historical DATA'!BW135="","",'Historical DATA'!BW135)</f>
        <v/>
      </c>
      <c r="E149" s="332" t="str">
        <f>IF('Historical DATA'!BX135="","",'Historical DATA'!BX135)</f>
        <v/>
      </c>
      <c r="F149" s="333" t="str">
        <f>IF('Historical DATA'!BY135="","",'Historical DATA'!BY135)</f>
        <v/>
      </c>
      <c r="G149" s="333" t="str">
        <f>IF('Historical DATA'!BZ135="","",'Historical DATA'!BZ135)</f>
        <v/>
      </c>
      <c r="H149" s="334" t="str">
        <f>IF('Historical DATA'!CA135="","",'Historical DATA'!CA135)</f>
        <v/>
      </c>
      <c r="I149" s="1365" t="str">
        <f>IF('Historical DATA'!CB135="","",'Historical DATA'!CB135)</f>
        <v/>
      </c>
      <c r="J149" s="1364" t="str">
        <f>IF('Historical DATA'!CC135="","",'Historical DATA'!CC135)</f>
        <v/>
      </c>
      <c r="K149" s="335" t="str">
        <f>IF('Historical DATA'!CD135="","",'Historical DATA'!CD135)</f>
        <v/>
      </c>
      <c r="M149" s="331" t="str">
        <f>IF('Historical DATA'!CE135="","",'Historical DATA'!CE135)</f>
        <v/>
      </c>
      <c r="N149" s="331" t="str">
        <f>IF('Historical DATA'!CF135="","",'Historical DATA'!CF135)</f>
        <v/>
      </c>
      <c r="O149" s="331" t="str">
        <f>IF('Historical DATA'!CG135="","",'Historical DATA'!CG135)</f>
        <v/>
      </c>
      <c r="P149" s="331" t="str">
        <f>IF('Historical DATA'!CH135="","",'Historical DATA'!CH135)</f>
        <v/>
      </c>
      <c r="Q149" s="331" t="str">
        <f>IF('Historical DATA'!CI135="","",'Historical DATA'!CI135)</f>
        <v/>
      </c>
      <c r="R149" s="1365" t="str">
        <f>IF('Historical DATA'!CJ135="","",'Historical DATA'!CJ135)</f>
        <v/>
      </c>
      <c r="S149" s="331" t="str">
        <f>IF('Historical DATA'!CK135="","",'Historical DATA'!CK135)</f>
        <v/>
      </c>
      <c r="T149" s="331" t="str">
        <f>IF('Historical DATA'!CL135="","",'Historical DATA'!CL135)</f>
        <v/>
      </c>
      <c r="V149" s="331" t="str">
        <f>IF('Historical DATA'!CM135="","",'Historical DATA'!CM135)</f>
        <v/>
      </c>
      <c r="W149" s="332" t="str">
        <f>IF('Historical DATA'!CN135="","",'Historical DATA'!CN135)</f>
        <v/>
      </c>
      <c r="X149" s="333" t="str">
        <f>IF('Historical DATA'!CO135="","",'Historical DATA'!CO135)</f>
        <v/>
      </c>
      <c r="Y149" s="333" t="str">
        <f>IF('Historical DATA'!CP135="","",'Historical DATA'!CP135)</f>
        <v/>
      </c>
      <c r="Z149" s="334" t="str">
        <f>IF('Historical DATA'!CQ135="","",'Historical DATA'!CQ135)</f>
        <v/>
      </c>
      <c r="AA149" s="1365" t="str">
        <f>IF('Historical DATA'!CR135="","",'Historical DATA'!CR135)</f>
        <v/>
      </c>
      <c r="AB149" s="1364" t="str">
        <f>IF('Historical DATA'!CS135="","",'Historical DATA'!CS135)</f>
        <v/>
      </c>
      <c r="AC149" s="335" t="str">
        <f>IF('Historical DATA'!CT135="","",'Historical DATA'!CT135)</f>
        <v/>
      </c>
    </row>
    <row r="150" spans="2:29">
      <c r="B150" s="137" t="str">
        <f>IF('Historical DATA'!B136="","",'Historical DATA'!B136)</f>
        <v/>
      </c>
      <c r="C150" s="1457"/>
      <c r="D150" s="331" t="str">
        <f>IF('Historical DATA'!BW136="","",'Historical DATA'!BW136)</f>
        <v/>
      </c>
      <c r="E150" s="332" t="str">
        <f>IF('Historical DATA'!BX136="","",'Historical DATA'!BX136)</f>
        <v/>
      </c>
      <c r="F150" s="333" t="str">
        <f>IF('Historical DATA'!BY136="","",'Historical DATA'!BY136)</f>
        <v/>
      </c>
      <c r="G150" s="333" t="str">
        <f>IF('Historical DATA'!BZ136="","",'Historical DATA'!BZ136)</f>
        <v/>
      </c>
      <c r="H150" s="334" t="str">
        <f>IF('Historical DATA'!CA136="","",'Historical DATA'!CA136)</f>
        <v/>
      </c>
      <c r="I150" s="1365" t="str">
        <f>IF('Historical DATA'!CB136="","",'Historical DATA'!CB136)</f>
        <v/>
      </c>
      <c r="J150" s="1364" t="str">
        <f>IF('Historical DATA'!CC136="","",'Historical DATA'!CC136)</f>
        <v/>
      </c>
      <c r="K150" s="335" t="str">
        <f>IF('Historical DATA'!CD136="","",'Historical DATA'!CD136)</f>
        <v/>
      </c>
      <c r="M150" s="331" t="str">
        <f>IF('Historical DATA'!CE136="","",'Historical DATA'!CE136)</f>
        <v/>
      </c>
      <c r="N150" s="331" t="str">
        <f>IF('Historical DATA'!CF136="","",'Historical DATA'!CF136)</f>
        <v/>
      </c>
      <c r="O150" s="331" t="str">
        <f>IF('Historical DATA'!CG136="","",'Historical DATA'!CG136)</f>
        <v/>
      </c>
      <c r="P150" s="331" t="str">
        <f>IF('Historical DATA'!CH136="","",'Historical DATA'!CH136)</f>
        <v/>
      </c>
      <c r="Q150" s="331" t="str">
        <f>IF('Historical DATA'!CI136="","",'Historical DATA'!CI136)</f>
        <v/>
      </c>
      <c r="R150" s="1365" t="str">
        <f>IF('Historical DATA'!CJ136="","",'Historical DATA'!CJ136)</f>
        <v/>
      </c>
      <c r="S150" s="331" t="str">
        <f>IF('Historical DATA'!CK136="","",'Historical DATA'!CK136)</f>
        <v/>
      </c>
      <c r="T150" s="331" t="str">
        <f>IF('Historical DATA'!CL136="","",'Historical DATA'!CL136)</f>
        <v/>
      </c>
      <c r="V150" s="331" t="str">
        <f>IF('Historical DATA'!CM136="","",'Historical DATA'!CM136)</f>
        <v/>
      </c>
      <c r="W150" s="332" t="str">
        <f>IF('Historical DATA'!CN136="","",'Historical DATA'!CN136)</f>
        <v/>
      </c>
      <c r="X150" s="333" t="str">
        <f>IF('Historical DATA'!CO136="","",'Historical DATA'!CO136)</f>
        <v/>
      </c>
      <c r="Y150" s="333" t="str">
        <f>IF('Historical DATA'!CP136="","",'Historical DATA'!CP136)</f>
        <v/>
      </c>
      <c r="Z150" s="334" t="str">
        <f>IF('Historical DATA'!CQ136="","",'Historical DATA'!CQ136)</f>
        <v/>
      </c>
      <c r="AA150" s="1365" t="str">
        <f>IF('Historical DATA'!CR136="","",'Historical DATA'!CR136)</f>
        <v/>
      </c>
      <c r="AB150" s="1364" t="str">
        <f>IF('Historical DATA'!CS136="","",'Historical DATA'!CS136)</f>
        <v/>
      </c>
      <c r="AC150" s="335" t="str">
        <f>IF('Historical DATA'!CT136="","",'Historical DATA'!CT136)</f>
        <v/>
      </c>
    </row>
    <row r="151" spans="2:29">
      <c r="B151" s="137" t="str">
        <f>IF('Historical DATA'!B137="","",'Historical DATA'!B137)</f>
        <v/>
      </c>
      <c r="C151" s="1457"/>
      <c r="D151" s="331" t="str">
        <f>IF('Historical DATA'!BW137="","",'Historical DATA'!BW137)</f>
        <v/>
      </c>
      <c r="E151" s="332" t="str">
        <f>IF('Historical DATA'!BX137="","",'Historical DATA'!BX137)</f>
        <v/>
      </c>
      <c r="F151" s="333" t="str">
        <f>IF('Historical DATA'!BY137="","",'Historical DATA'!BY137)</f>
        <v/>
      </c>
      <c r="G151" s="333" t="str">
        <f>IF('Historical DATA'!BZ137="","",'Historical DATA'!BZ137)</f>
        <v/>
      </c>
      <c r="H151" s="334" t="str">
        <f>IF('Historical DATA'!CA137="","",'Historical DATA'!CA137)</f>
        <v/>
      </c>
      <c r="I151" s="1365" t="str">
        <f>IF('Historical DATA'!CB137="","",'Historical DATA'!CB137)</f>
        <v/>
      </c>
      <c r="J151" s="1364" t="str">
        <f>IF('Historical DATA'!CC137="","",'Historical DATA'!CC137)</f>
        <v/>
      </c>
      <c r="K151" s="335" t="str">
        <f>IF('Historical DATA'!CD137="","",'Historical DATA'!CD137)</f>
        <v/>
      </c>
      <c r="M151" s="331" t="str">
        <f>IF('Historical DATA'!CE137="","",'Historical DATA'!CE137)</f>
        <v/>
      </c>
      <c r="N151" s="331" t="str">
        <f>IF('Historical DATA'!CF137="","",'Historical DATA'!CF137)</f>
        <v/>
      </c>
      <c r="O151" s="331" t="str">
        <f>IF('Historical DATA'!CG137="","",'Historical DATA'!CG137)</f>
        <v/>
      </c>
      <c r="P151" s="331" t="str">
        <f>IF('Historical DATA'!CH137="","",'Historical DATA'!CH137)</f>
        <v/>
      </c>
      <c r="Q151" s="331" t="str">
        <f>IF('Historical DATA'!CI137="","",'Historical DATA'!CI137)</f>
        <v/>
      </c>
      <c r="R151" s="1365" t="str">
        <f>IF('Historical DATA'!CJ137="","",'Historical DATA'!CJ137)</f>
        <v/>
      </c>
      <c r="S151" s="331" t="str">
        <f>IF('Historical DATA'!CK137="","",'Historical DATA'!CK137)</f>
        <v/>
      </c>
      <c r="T151" s="331" t="str">
        <f>IF('Historical DATA'!CL137="","",'Historical DATA'!CL137)</f>
        <v/>
      </c>
      <c r="V151" s="331" t="str">
        <f>IF('Historical DATA'!CM137="","",'Historical DATA'!CM137)</f>
        <v/>
      </c>
      <c r="W151" s="332" t="str">
        <f>IF('Historical DATA'!CN137="","",'Historical DATA'!CN137)</f>
        <v/>
      </c>
      <c r="X151" s="333" t="str">
        <f>IF('Historical DATA'!CO137="","",'Historical DATA'!CO137)</f>
        <v/>
      </c>
      <c r="Y151" s="333" t="str">
        <f>IF('Historical DATA'!CP137="","",'Historical DATA'!CP137)</f>
        <v/>
      </c>
      <c r="Z151" s="334" t="str">
        <f>IF('Historical DATA'!CQ137="","",'Historical DATA'!CQ137)</f>
        <v/>
      </c>
      <c r="AA151" s="1365" t="str">
        <f>IF('Historical DATA'!CR137="","",'Historical DATA'!CR137)</f>
        <v/>
      </c>
      <c r="AB151" s="1364" t="str">
        <f>IF('Historical DATA'!CS137="","",'Historical DATA'!CS137)</f>
        <v/>
      </c>
      <c r="AC151" s="335" t="str">
        <f>IF('Historical DATA'!CT137="","",'Historical DATA'!CT137)</f>
        <v/>
      </c>
    </row>
    <row r="152" spans="2:29">
      <c r="B152" s="137" t="str">
        <f>IF('Historical DATA'!B138="","",'Historical DATA'!B138)</f>
        <v/>
      </c>
      <c r="C152" s="1457"/>
      <c r="D152" s="331" t="str">
        <f>IF('Historical DATA'!BW138="","",'Historical DATA'!BW138)</f>
        <v/>
      </c>
      <c r="E152" s="332" t="str">
        <f>IF('Historical DATA'!BX138="","",'Historical DATA'!BX138)</f>
        <v/>
      </c>
      <c r="F152" s="333" t="str">
        <f>IF('Historical DATA'!BY138="","",'Historical DATA'!BY138)</f>
        <v/>
      </c>
      <c r="G152" s="333" t="str">
        <f>IF('Historical DATA'!BZ138="","",'Historical DATA'!BZ138)</f>
        <v/>
      </c>
      <c r="H152" s="334" t="str">
        <f>IF('Historical DATA'!CA138="","",'Historical DATA'!CA138)</f>
        <v/>
      </c>
      <c r="I152" s="1365" t="str">
        <f>IF('Historical DATA'!CB138="","",'Historical DATA'!CB138)</f>
        <v/>
      </c>
      <c r="J152" s="1364" t="str">
        <f>IF('Historical DATA'!CC138="","",'Historical DATA'!CC138)</f>
        <v/>
      </c>
      <c r="K152" s="335" t="str">
        <f>IF('Historical DATA'!CD138="","",'Historical DATA'!CD138)</f>
        <v/>
      </c>
      <c r="M152" s="331" t="str">
        <f>IF('Historical DATA'!CE138="","",'Historical DATA'!CE138)</f>
        <v/>
      </c>
      <c r="N152" s="331" t="str">
        <f>IF('Historical DATA'!CF138="","",'Historical DATA'!CF138)</f>
        <v/>
      </c>
      <c r="O152" s="331" t="str">
        <f>IF('Historical DATA'!CG138="","",'Historical DATA'!CG138)</f>
        <v/>
      </c>
      <c r="P152" s="331" t="str">
        <f>IF('Historical DATA'!CH138="","",'Historical DATA'!CH138)</f>
        <v/>
      </c>
      <c r="Q152" s="331" t="str">
        <f>IF('Historical DATA'!CI138="","",'Historical DATA'!CI138)</f>
        <v/>
      </c>
      <c r="R152" s="1365" t="str">
        <f>IF('Historical DATA'!CJ138="","",'Historical DATA'!CJ138)</f>
        <v/>
      </c>
      <c r="S152" s="331" t="str">
        <f>IF('Historical DATA'!CK138="","",'Historical DATA'!CK138)</f>
        <v/>
      </c>
      <c r="T152" s="331" t="str">
        <f>IF('Historical DATA'!CL138="","",'Historical DATA'!CL138)</f>
        <v/>
      </c>
      <c r="V152" s="331" t="str">
        <f>IF('Historical DATA'!CM138="","",'Historical DATA'!CM138)</f>
        <v/>
      </c>
      <c r="W152" s="332" t="str">
        <f>IF('Historical DATA'!CN138="","",'Historical DATA'!CN138)</f>
        <v/>
      </c>
      <c r="X152" s="333" t="str">
        <f>IF('Historical DATA'!CO138="","",'Historical DATA'!CO138)</f>
        <v/>
      </c>
      <c r="Y152" s="333" t="str">
        <f>IF('Historical DATA'!CP138="","",'Historical DATA'!CP138)</f>
        <v/>
      </c>
      <c r="Z152" s="334" t="str">
        <f>IF('Historical DATA'!CQ138="","",'Historical DATA'!CQ138)</f>
        <v/>
      </c>
      <c r="AA152" s="1365" t="str">
        <f>IF('Historical DATA'!CR138="","",'Historical DATA'!CR138)</f>
        <v/>
      </c>
      <c r="AB152" s="1364" t="str">
        <f>IF('Historical DATA'!CS138="","",'Historical DATA'!CS138)</f>
        <v/>
      </c>
      <c r="AC152" s="335" t="str">
        <f>IF('Historical DATA'!CT138="","",'Historical DATA'!CT138)</f>
        <v/>
      </c>
    </row>
    <row r="153" spans="2:29">
      <c r="B153" s="137" t="str">
        <f>IF('Historical DATA'!B139="","",'Historical DATA'!B139)</f>
        <v/>
      </c>
      <c r="C153" s="1457"/>
      <c r="D153" s="331" t="str">
        <f>IF('Historical DATA'!BW139="","",'Historical DATA'!BW139)</f>
        <v/>
      </c>
      <c r="E153" s="332" t="str">
        <f>IF('Historical DATA'!BX139="","",'Historical DATA'!BX139)</f>
        <v/>
      </c>
      <c r="F153" s="333" t="str">
        <f>IF('Historical DATA'!BY139="","",'Historical DATA'!BY139)</f>
        <v/>
      </c>
      <c r="G153" s="333" t="str">
        <f>IF('Historical DATA'!BZ139="","",'Historical DATA'!BZ139)</f>
        <v/>
      </c>
      <c r="H153" s="334" t="str">
        <f>IF('Historical DATA'!CA139="","",'Historical DATA'!CA139)</f>
        <v/>
      </c>
      <c r="I153" s="1365" t="str">
        <f>IF('Historical DATA'!CB139="","",'Historical DATA'!CB139)</f>
        <v/>
      </c>
      <c r="J153" s="1364" t="str">
        <f>IF('Historical DATA'!CC139="","",'Historical DATA'!CC139)</f>
        <v/>
      </c>
      <c r="K153" s="335" t="str">
        <f>IF('Historical DATA'!CD139="","",'Historical DATA'!CD139)</f>
        <v/>
      </c>
      <c r="M153" s="331" t="str">
        <f>IF('Historical DATA'!CE139="","",'Historical DATA'!CE139)</f>
        <v/>
      </c>
      <c r="N153" s="331" t="str">
        <f>IF('Historical DATA'!CF139="","",'Historical DATA'!CF139)</f>
        <v/>
      </c>
      <c r="O153" s="331" t="str">
        <f>IF('Historical DATA'!CG139="","",'Historical DATA'!CG139)</f>
        <v/>
      </c>
      <c r="P153" s="331" t="str">
        <f>IF('Historical DATA'!CH139="","",'Historical DATA'!CH139)</f>
        <v/>
      </c>
      <c r="Q153" s="331" t="str">
        <f>IF('Historical DATA'!CI139="","",'Historical DATA'!CI139)</f>
        <v/>
      </c>
      <c r="R153" s="1365" t="str">
        <f>IF('Historical DATA'!CJ139="","",'Historical DATA'!CJ139)</f>
        <v/>
      </c>
      <c r="S153" s="331" t="str">
        <f>IF('Historical DATA'!CK139="","",'Historical DATA'!CK139)</f>
        <v/>
      </c>
      <c r="T153" s="331" t="str">
        <f>IF('Historical DATA'!CL139="","",'Historical DATA'!CL139)</f>
        <v/>
      </c>
      <c r="V153" s="331" t="str">
        <f>IF('Historical DATA'!CM139="","",'Historical DATA'!CM139)</f>
        <v/>
      </c>
      <c r="W153" s="332" t="str">
        <f>IF('Historical DATA'!CN139="","",'Historical DATA'!CN139)</f>
        <v/>
      </c>
      <c r="X153" s="333" t="str">
        <f>IF('Historical DATA'!CO139="","",'Historical DATA'!CO139)</f>
        <v/>
      </c>
      <c r="Y153" s="333" t="str">
        <f>IF('Historical DATA'!CP139="","",'Historical DATA'!CP139)</f>
        <v/>
      </c>
      <c r="Z153" s="334" t="str">
        <f>IF('Historical DATA'!CQ139="","",'Historical DATA'!CQ139)</f>
        <v/>
      </c>
      <c r="AA153" s="1365" t="str">
        <f>IF('Historical DATA'!CR139="","",'Historical DATA'!CR139)</f>
        <v/>
      </c>
      <c r="AB153" s="1364" t="str">
        <f>IF('Historical DATA'!CS139="","",'Historical DATA'!CS139)</f>
        <v/>
      </c>
      <c r="AC153" s="335" t="str">
        <f>IF('Historical DATA'!CT139="","",'Historical DATA'!CT139)</f>
        <v/>
      </c>
    </row>
    <row r="154" spans="2:29">
      <c r="B154" s="137" t="str">
        <f>IF('Historical DATA'!B140="","",'Historical DATA'!B140)</f>
        <v/>
      </c>
      <c r="C154" s="1457"/>
      <c r="D154" s="331" t="str">
        <f>IF('Historical DATA'!BW140="","",'Historical DATA'!BW140)</f>
        <v/>
      </c>
      <c r="E154" s="332" t="str">
        <f>IF('Historical DATA'!BX140="","",'Historical DATA'!BX140)</f>
        <v/>
      </c>
      <c r="F154" s="333" t="str">
        <f>IF('Historical DATA'!BY140="","",'Historical DATA'!BY140)</f>
        <v/>
      </c>
      <c r="G154" s="333" t="str">
        <f>IF('Historical DATA'!BZ140="","",'Historical DATA'!BZ140)</f>
        <v/>
      </c>
      <c r="H154" s="334" t="str">
        <f>IF('Historical DATA'!CA140="","",'Historical DATA'!CA140)</f>
        <v/>
      </c>
      <c r="I154" s="1365" t="str">
        <f>IF('Historical DATA'!CB140="","",'Historical DATA'!CB140)</f>
        <v/>
      </c>
      <c r="J154" s="1364" t="str">
        <f>IF('Historical DATA'!CC140="","",'Historical DATA'!CC140)</f>
        <v/>
      </c>
      <c r="K154" s="335" t="str">
        <f>IF('Historical DATA'!CD140="","",'Historical DATA'!CD140)</f>
        <v/>
      </c>
      <c r="M154" s="331" t="str">
        <f>IF('Historical DATA'!CE140="","",'Historical DATA'!CE140)</f>
        <v/>
      </c>
      <c r="N154" s="331" t="str">
        <f>IF('Historical DATA'!CF140="","",'Historical DATA'!CF140)</f>
        <v/>
      </c>
      <c r="O154" s="331" t="str">
        <f>IF('Historical DATA'!CG140="","",'Historical DATA'!CG140)</f>
        <v/>
      </c>
      <c r="P154" s="331" t="str">
        <f>IF('Historical DATA'!CH140="","",'Historical DATA'!CH140)</f>
        <v/>
      </c>
      <c r="Q154" s="331" t="str">
        <f>IF('Historical DATA'!CI140="","",'Historical DATA'!CI140)</f>
        <v/>
      </c>
      <c r="R154" s="1365" t="str">
        <f>IF('Historical DATA'!CJ140="","",'Historical DATA'!CJ140)</f>
        <v/>
      </c>
      <c r="S154" s="331" t="str">
        <f>IF('Historical DATA'!CK140="","",'Historical DATA'!CK140)</f>
        <v/>
      </c>
      <c r="T154" s="331" t="str">
        <f>IF('Historical DATA'!CL140="","",'Historical DATA'!CL140)</f>
        <v/>
      </c>
      <c r="V154" s="331" t="str">
        <f>IF('Historical DATA'!CM140="","",'Historical DATA'!CM140)</f>
        <v/>
      </c>
      <c r="W154" s="332" t="str">
        <f>IF('Historical DATA'!CN140="","",'Historical DATA'!CN140)</f>
        <v/>
      </c>
      <c r="X154" s="333" t="str">
        <f>IF('Historical DATA'!CO140="","",'Historical DATA'!CO140)</f>
        <v/>
      </c>
      <c r="Y154" s="333" t="str">
        <f>IF('Historical DATA'!CP140="","",'Historical DATA'!CP140)</f>
        <v/>
      </c>
      <c r="Z154" s="334" t="str">
        <f>IF('Historical DATA'!CQ140="","",'Historical DATA'!CQ140)</f>
        <v/>
      </c>
      <c r="AA154" s="1365" t="str">
        <f>IF('Historical DATA'!CR140="","",'Historical DATA'!CR140)</f>
        <v/>
      </c>
      <c r="AB154" s="1364" t="str">
        <f>IF('Historical DATA'!CS140="","",'Historical DATA'!CS140)</f>
        <v/>
      </c>
      <c r="AC154" s="335" t="str">
        <f>IF('Historical DATA'!CT140="","",'Historical DATA'!CT140)</f>
        <v/>
      </c>
    </row>
    <row r="155" spans="2:29">
      <c r="B155" s="137" t="str">
        <f>IF('Historical DATA'!B141="","",'Historical DATA'!B141)</f>
        <v/>
      </c>
      <c r="C155" s="1457"/>
      <c r="D155" s="331" t="str">
        <f>IF('Historical DATA'!BW141="","",'Historical DATA'!BW141)</f>
        <v/>
      </c>
      <c r="E155" s="332" t="str">
        <f>IF('Historical DATA'!BX141="","",'Historical DATA'!BX141)</f>
        <v/>
      </c>
      <c r="F155" s="333" t="str">
        <f>IF('Historical DATA'!BY141="","",'Historical DATA'!BY141)</f>
        <v/>
      </c>
      <c r="G155" s="333" t="str">
        <f>IF('Historical DATA'!BZ141="","",'Historical DATA'!BZ141)</f>
        <v/>
      </c>
      <c r="H155" s="334" t="str">
        <f>IF('Historical DATA'!CA141="","",'Historical DATA'!CA141)</f>
        <v/>
      </c>
      <c r="I155" s="1365" t="str">
        <f>IF('Historical DATA'!CB141="","",'Historical DATA'!CB141)</f>
        <v/>
      </c>
      <c r="J155" s="1364" t="str">
        <f>IF('Historical DATA'!CC141="","",'Historical DATA'!CC141)</f>
        <v/>
      </c>
      <c r="K155" s="335" t="str">
        <f>IF('Historical DATA'!CD141="","",'Historical DATA'!CD141)</f>
        <v/>
      </c>
      <c r="M155" s="331" t="str">
        <f>IF('Historical DATA'!CE141="","",'Historical DATA'!CE141)</f>
        <v/>
      </c>
      <c r="N155" s="331" t="str">
        <f>IF('Historical DATA'!CF141="","",'Historical DATA'!CF141)</f>
        <v/>
      </c>
      <c r="O155" s="331" t="str">
        <f>IF('Historical DATA'!CG141="","",'Historical DATA'!CG141)</f>
        <v/>
      </c>
      <c r="P155" s="331" t="str">
        <f>IF('Historical DATA'!CH141="","",'Historical DATA'!CH141)</f>
        <v/>
      </c>
      <c r="Q155" s="331" t="str">
        <f>IF('Historical DATA'!CI141="","",'Historical DATA'!CI141)</f>
        <v/>
      </c>
      <c r="R155" s="1365" t="str">
        <f>IF('Historical DATA'!CJ141="","",'Historical DATA'!CJ141)</f>
        <v/>
      </c>
      <c r="S155" s="331" t="str">
        <f>IF('Historical DATA'!CK141="","",'Historical DATA'!CK141)</f>
        <v/>
      </c>
      <c r="T155" s="331" t="str">
        <f>IF('Historical DATA'!CL141="","",'Historical DATA'!CL141)</f>
        <v/>
      </c>
      <c r="V155" s="331" t="str">
        <f>IF('Historical DATA'!CM141="","",'Historical DATA'!CM141)</f>
        <v/>
      </c>
      <c r="W155" s="332" t="str">
        <f>IF('Historical DATA'!CN141="","",'Historical DATA'!CN141)</f>
        <v/>
      </c>
      <c r="X155" s="333" t="str">
        <f>IF('Historical DATA'!CO141="","",'Historical DATA'!CO141)</f>
        <v/>
      </c>
      <c r="Y155" s="333" t="str">
        <f>IF('Historical DATA'!CP141="","",'Historical DATA'!CP141)</f>
        <v/>
      </c>
      <c r="Z155" s="334" t="str">
        <f>IF('Historical DATA'!CQ141="","",'Historical DATA'!CQ141)</f>
        <v/>
      </c>
      <c r="AA155" s="1365" t="str">
        <f>IF('Historical DATA'!CR141="","",'Historical DATA'!CR141)</f>
        <v/>
      </c>
      <c r="AB155" s="1364" t="str">
        <f>IF('Historical DATA'!CS141="","",'Historical DATA'!CS141)</f>
        <v/>
      </c>
      <c r="AC155" s="335" t="str">
        <f>IF('Historical DATA'!CT141="","",'Historical DATA'!CT141)</f>
        <v/>
      </c>
    </row>
    <row r="156" spans="2:29">
      <c r="B156" s="137" t="str">
        <f>IF('Historical DATA'!B142="","",'Historical DATA'!B142)</f>
        <v/>
      </c>
      <c r="C156" s="1457"/>
      <c r="D156" s="331" t="str">
        <f>IF('Historical DATA'!BW142="","",'Historical DATA'!BW142)</f>
        <v/>
      </c>
      <c r="E156" s="332" t="str">
        <f>IF('Historical DATA'!BX142="","",'Historical DATA'!BX142)</f>
        <v/>
      </c>
      <c r="F156" s="333" t="str">
        <f>IF('Historical DATA'!BY142="","",'Historical DATA'!BY142)</f>
        <v/>
      </c>
      <c r="G156" s="333" t="str">
        <f>IF('Historical DATA'!BZ142="","",'Historical DATA'!BZ142)</f>
        <v/>
      </c>
      <c r="H156" s="334" t="str">
        <f>IF('Historical DATA'!CA142="","",'Historical DATA'!CA142)</f>
        <v/>
      </c>
      <c r="I156" s="1365" t="str">
        <f>IF('Historical DATA'!CB142="","",'Historical DATA'!CB142)</f>
        <v/>
      </c>
      <c r="J156" s="1364" t="str">
        <f>IF('Historical DATA'!CC142="","",'Historical DATA'!CC142)</f>
        <v/>
      </c>
      <c r="K156" s="335" t="str">
        <f>IF('Historical DATA'!CD142="","",'Historical DATA'!CD142)</f>
        <v/>
      </c>
      <c r="M156" s="331" t="str">
        <f>IF('Historical DATA'!CE142="","",'Historical DATA'!CE142)</f>
        <v/>
      </c>
      <c r="N156" s="331" t="str">
        <f>IF('Historical DATA'!CF142="","",'Historical DATA'!CF142)</f>
        <v/>
      </c>
      <c r="O156" s="331" t="str">
        <f>IF('Historical DATA'!CG142="","",'Historical DATA'!CG142)</f>
        <v/>
      </c>
      <c r="P156" s="331" t="str">
        <f>IF('Historical DATA'!CH142="","",'Historical DATA'!CH142)</f>
        <v/>
      </c>
      <c r="Q156" s="331" t="str">
        <f>IF('Historical DATA'!CI142="","",'Historical DATA'!CI142)</f>
        <v/>
      </c>
      <c r="R156" s="1365" t="str">
        <f>IF('Historical DATA'!CJ142="","",'Historical DATA'!CJ142)</f>
        <v/>
      </c>
      <c r="S156" s="331" t="str">
        <f>IF('Historical DATA'!CK142="","",'Historical DATA'!CK142)</f>
        <v/>
      </c>
      <c r="T156" s="331" t="str">
        <f>IF('Historical DATA'!CL142="","",'Historical DATA'!CL142)</f>
        <v/>
      </c>
      <c r="V156" s="331" t="str">
        <f>IF('Historical DATA'!CM142="","",'Historical DATA'!CM142)</f>
        <v/>
      </c>
      <c r="W156" s="332" t="str">
        <f>IF('Historical DATA'!CN142="","",'Historical DATA'!CN142)</f>
        <v/>
      </c>
      <c r="X156" s="333" t="str">
        <f>IF('Historical DATA'!CO142="","",'Historical DATA'!CO142)</f>
        <v/>
      </c>
      <c r="Y156" s="333" t="str">
        <f>IF('Historical DATA'!CP142="","",'Historical DATA'!CP142)</f>
        <v/>
      </c>
      <c r="Z156" s="334" t="str">
        <f>IF('Historical DATA'!CQ142="","",'Historical DATA'!CQ142)</f>
        <v/>
      </c>
      <c r="AA156" s="1365" t="str">
        <f>IF('Historical DATA'!CR142="","",'Historical DATA'!CR142)</f>
        <v/>
      </c>
      <c r="AB156" s="1364" t="str">
        <f>IF('Historical DATA'!CS142="","",'Historical DATA'!CS142)</f>
        <v/>
      </c>
      <c r="AC156" s="335" t="str">
        <f>IF('Historical DATA'!CT142="","",'Historical DATA'!CT142)</f>
        <v/>
      </c>
    </row>
    <row r="157" spans="2:29">
      <c r="B157" s="137" t="str">
        <f>IF('Historical DATA'!B143="","",'Historical DATA'!B143)</f>
        <v/>
      </c>
      <c r="C157" s="1457"/>
      <c r="D157" s="331" t="str">
        <f>IF('Historical DATA'!BW143="","",'Historical DATA'!BW143)</f>
        <v/>
      </c>
      <c r="E157" s="332" t="str">
        <f>IF('Historical DATA'!BX143="","",'Historical DATA'!BX143)</f>
        <v/>
      </c>
      <c r="F157" s="333" t="str">
        <f>IF('Historical DATA'!BY143="","",'Historical DATA'!BY143)</f>
        <v/>
      </c>
      <c r="G157" s="333" t="str">
        <f>IF('Historical DATA'!BZ143="","",'Historical DATA'!BZ143)</f>
        <v/>
      </c>
      <c r="H157" s="334" t="str">
        <f>IF('Historical DATA'!CA143="","",'Historical DATA'!CA143)</f>
        <v/>
      </c>
      <c r="I157" s="1365" t="str">
        <f>IF('Historical DATA'!CB143="","",'Historical DATA'!CB143)</f>
        <v/>
      </c>
      <c r="J157" s="1364" t="str">
        <f>IF('Historical DATA'!CC143="","",'Historical DATA'!CC143)</f>
        <v/>
      </c>
      <c r="K157" s="335" t="str">
        <f>IF('Historical DATA'!CD143="","",'Historical DATA'!CD143)</f>
        <v/>
      </c>
      <c r="M157" s="331" t="str">
        <f>IF('Historical DATA'!CE143="","",'Historical DATA'!CE143)</f>
        <v/>
      </c>
      <c r="N157" s="331" t="str">
        <f>IF('Historical DATA'!CF143="","",'Historical DATA'!CF143)</f>
        <v/>
      </c>
      <c r="O157" s="331" t="str">
        <f>IF('Historical DATA'!CG143="","",'Historical DATA'!CG143)</f>
        <v/>
      </c>
      <c r="P157" s="331" t="str">
        <f>IF('Historical DATA'!CH143="","",'Historical DATA'!CH143)</f>
        <v/>
      </c>
      <c r="Q157" s="331" t="str">
        <f>IF('Historical DATA'!CI143="","",'Historical DATA'!CI143)</f>
        <v/>
      </c>
      <c r="R157" s="1365" t="str">
        <f>IF('Historical DATA'!CJ143="","",'Historical DATA'!CJ143)</f>
        <v/>
      </c>
      <c r="S157" s="331" t="str">
        <f>IF('Historical DATA'!CK143="","",'Historical DATA'!CK143)</f>
        <v/>
      </c>
      <c r="T157" s="331" t="str">
        <f>IF('Historical DATA'!CL143="","",'Historical DATA'!CL143)</f>
        <v/>
      </c>
      <c r="V157" s="331" t="str">
        <f>IF('Historical DATA'!CM143="","",'Historical DATA'!CM143)</f>
        <v/>
      </c>
      <c r="W157" s="332" t="str">
        <f>IF('Historical DATA'!CN143="","",'Historical DATA'!CN143)</f>
        <v/>
      </c>
      <c r="X157" s="333" t="str">
        <f>IF('Historical DATA'!CO143="","",'Historical DATA'!CO143)</f>
        <v/>
      </c>
      <c r="Y157" s="333" t="str">
        <f>IF('Historical DATA'!CP143="","",'Historical DATA'!CP143)</f>
        <v/>
      </c>
      <c r="Z157" s="334" t="str">
        <f>IF('Historical DATA'!CQ143="","",'Historical DATA'!CQ143)</f>
        <v/>
      </c>
      <c r="AA157" s="1365" t="str">
        <f>IF('Historical DATA'!CR143="","",'Historical DATA'!CR143)</f>
        <v/>
      </c>
      <c r="AB157" s="1364" t="str">
        <f>IF('Historical DATA'!CS143="","",'Historical DATA'!CS143)</f>
        <v/>
      </c>
      <c r="AC157" s="335" t="str">
        <f>IF('Historical DATA'!CT143="","",'Historical DATA'!CT143)</f>
        <v/>
      </c>
    </row>
    <row r="158" spans="2:29">
      <c r="B158" s="137" t="str">
        <f>IF('Historical DATA'!B144="","",'Historical DATA'!B144)</f>
        <v/>
      </c>
      <c r="C158" s="1457"/>
      <c r="D158" s="331" t="str">
        <f>IF('Historical DATA'!BW144="","",'Historical DATA'!BW144)</f>
        <v/>
      </c>
      <c r="E158" s="332" t="str">
        <f>IF('Historical DATA'!BX144="","",'Historical DATA'!BX144)</f>
        <v/>
      </c>
      <c r="F158" s="333" t="str">
        <f>IF('Historical DATA'!BY144="","",'Historical DATA'!BY144)</f>
        <v/>
      </c>
      <c r="G158" s="333" t="str">
        <f>IF('Historical DATA'!BZ144="","",'Historical DATA'!BZ144)</f>
        <v/>
      </c>
      <c r="H158" s="334" t="str">
        <f>IF('Historical DATA'!CA144="","",'Historical DATA'!CA144)</f>
        <v/>
      </c>
      <c r="I158" s="1365" t="str">
        <f>IF('Historical DATA'!CB144="","",'Historical DATA'!CB144)</f>
        <v/>
      </c>
      <c r="J158" s="1364" t="str">
        <f>IF('Historical DATA'!CC144="","",'Historical DATA'!CC144)</f>
        <v/>
      </c>
      <c r="K158" s="335" t="str">
        <f>IF('Historical DATA'!CD144="","",'Historical DATA'!CD144)</f>
        <v/>
      </c>
      <c r="M158" s="331" t="str">
        <f>IF('Historical DATA'!CE144="","",'Historical DATA'!CE144)</f>
        <v/>
      </c>
      <c r="N158" s="331" t="str">
        <f>IF('Historical DATA'!CF144="","",'Historical DATA'!CF144)</f>
        <v/>
      </c>
      <c r="O158" s="331" t="str">
        <f>IF('Historical DATA'!CG144="","",'Historical DATA'!CG144)</f>
        <v/>
      </c>
      <c r="P158" s="331" t="str">
        <f>IF('Historical DATA'!CH144="","",'Historical DATA'!CH144)</f>
        <v/>
      </c>
      <c r="Q158" s="331" t="str">
        <f>IF('Historical DATA'!CI144="","",'Historical DATA'!CI144)</f>
        <v/>
      </c>
      <c r="R158" s="1365" t="str">
        <f>IF('Historical DATA'!CJ144="","",'Historical DATA'!CJ144)</f>
        <v/>
      </c>
      <c r="S158" s="331" t="str">
        <f>IF('Historical DATA'!CK144="","",'Historical DATA'!CK144)</f>
        <v/>
      </c>
      <c r="T158" s="331" t="str">
        <f>IF('Historical DATA'!CL144="","",'Historical DATA'!CL144)</f>
        <v/>
      </c>
      <c r="V158" s="331" t="str">
        <f>IF('Historical DATA'!CM144="","",'Historical DATA'!CM144)</f>
        <v/>
      </c>
      <c r="W158" s="332" t="str">
        <f>IF('Historical DATA'!CN144="","",'Historical DATA'!CN144)</f>
        <v/>
      </c>
      <c r="X158" s="333" t="str">
        <f>IF('Historical DATA'!CO144="","",'Historical DATA'!CO144)</f>
        <v/>
      </c>
      <c r="Y158" s="333" t="str">
        <f>IF('Historical DATA'!CP144="","",'Historical DATA'!CP144)</f>
        <v/>
      </c>
      <c r="Z158" s="334" t="str">
        <f>IF('Historical DATA'!CQ144="","",'Historical DATA'!CQ144)</f>
        <v/>
      </c>
      <c r="AA158" s="1365" t="str">
        <f>IF('Historical DATA'!CR144="","",'Historical DATA'!CR144)</f>
        <v/>
      </c>
      <c r="AB158" s="1364" t="str">
        <f>IF('Historical DATA'!CS144="","",'Historical DATA'!CS144)</f>
        <v/>
      </c>
      <c r="AC158" s="335" t="str">
        <f>IF('Historical DATA'!CT144="","",'Historical DATA'!CT144)</f>
        <v/>
      </c>
    </row>
    <row r="159" spans="2:29">
      <c r="B159" s="137" t="str">
        <f>IF('Historical DATA'!B145="","",'Historical DATA'!B145)</f>
        <v/>
      </c>
      <c r="C159" s="1457"/>
      <c r="D159" s="331" t="str">
        <f>IF('Historical DATA'!BW145="","",'Historical DATA'!BW145)</f>
        <v/>
      </c>
      <c r="E159" s="332" t="str">
        <f>IF('Historical DATA'!BX145="","",'Historical DATA'!BX145)</f>
        <v/>
      </c>
      <c r="F159" s="333" t="str">
        <f>IF('Historical DATA'!BY145="","",'Historical DATA'!BY145)</f>
        <v/>
      </c>
      <c r="G159" s="333" t="str">
        <f>IF('Historical DATA'!BZ145="","",'Historical DATA'!BZ145)</f>
        <v/>
      </c>
      <c r="H159" s="334" t="str">
        <f>IF('Historical DATA'!CA145="","",'Historical DATA'!CA145)</f>
        <v/>
      </c>
      <c r="I159" s="1365" t="str">
        <f>IF('Historical DATA'!CB145="","",'Historical DATA'!CB145)</f>
        <v/>
      </c>
      <c r="J159" s="1364" t="str">
        <f>IF('Historical DATA'!CC145="","",'Historical DATA'!CC145)</f>
        <v/>
      </c>
      <c r="K159" s="335" t="str">
        <f>IF('Historical DATA'!CD145="","",'Historical DATA'!CD145)</f>
        <v/>
      </c>
      <c r="M159" s="331" t="str">
        <f>IF('Historical DATA'!CE145="","",'Historical DATA'!CE145)</f>
        <v/>
      </c>
      <c r="N159" s="331" t="str">
        <f>IF('Historical DATA'!CF145="","",'Historical DATA'!CF145)</f>
        <v/>
      </c>
      <c r="O159" s="331" t="str">
        <f>IF('Historical DATA'!CG145="","",'Historical DATA'!CG145)</f>
        <v/>
      </c>
      <c r="P159" s="331" t="str">
        <f>IF('Historical DATA'!CH145="","",'Historical DATA'!CH145)</f>
        <v/>
      </c>
      <c r="Q159" s="331" t="str">
        <f>IF('Historical DATA'!CI145="","",'Historical DATA'!CI145)</f>
        <v/>
      </c>
      <c r="R159" s="1365" t="str">
        <f>IF('Historical DATA'!CJ145="","",'Historical DATA'!CJ145)</f>
        <v/>
      </c>
      <c r="S159" s="331" t="str">
        <f>IF('Historical DATA'!CK145="","",'Historical DATA'!CK145)</f>
        <v/>
      </c>
      <c r="T159" s="331" t="str">
        <f>IF('Historical DATA'!CL145="","",'Historical DATA'!CL145)</f>
        <v/>
      </c>
      <c r="V159" s="331" t="str">
        <f>IF('Historical DATA'!CM145="","",'Historical DATA'!CM145)</f>
        <v/>
      </c>
      <c r="W159" s="332" t="str">
        <f>IF('Historical DATA'!CN145="","",'Historical DATA'!CN145)</f>
        <v/>
      </c>
      <c r="X159" s="333" t="str">
        <f>IF('Historical DATA'!CO145="","",'Historical DATA'!CO145)</f>
        <v/>
      </c>
      <c r="Y159" s="333" t="str">
        <f>IF('Historical DATA'!CP145="","",'Historical DATA'!CP145)</f>
        <v/>
      </c>
      <c r="Z159" s="334" t="str">
        <f>IF('Historical DATA'!CQ145="","",'Historical DATA'!CQ145)</f>
        <v/>
      </c>
      <c r="AA159" s="1365" t="str">
        <f>IF('Historical DATA'!CR145="","",'Historical DATA'!CR145)</f>
        <v/>
      </c>
      <c r="AB159" s="1364" t="str">
        <f>IF('Historical DATA'!CS145="","",'Historical DATA'!CS145)</f>
        <v/>
      </c>
      <c r="AC159" s="335" t="str">
        <f>IF('Historical DATA'!CT145="","",'Historical DATA'!CT145)</f>
        <v/>
      </c>
    </row>
    <row r="160" spans="2:29">
      <c r="B160" s="137" t="str">
        <f>IF('Historical DATA'!B146="","",'Historical DATA'!B146)</f>
        <v/>
      </c>
      <c r="C160" s="1457"/>
      <c r="D160" s="331" t="str">
        <f>IF('Historical DATA'!BW146="","",'Historical DATA'!BW146)</f>
        <v/>
      </c>
      <c r="E160" s="332" t="str">
        <f>IF('Historical DATA'!BX146="","",'Historical DATA'!BX146)</f>
        <v/>
      </c>
      <c r="F160" s="333" t="str">
        <f>IF('Historical DATA'!BY146="","",'Historical DATA'!BY146)</f>
        <v/>
      </c>
      <c r="G160" s="333" t="str">
        <f>IF('Historical DATA'!BZ146="","",'Historical DATA'!BZ146)</f>
        <v/>
      </c>
      <c r="H160" s="334" t="str">
        <f>IF('Historical DATA'!CA146="","",'Historical DATA'!CA146)</f>
        <v/>
      </c>
      <c r="I160" s="1365" t="str">
        <f>IF('Historical DATA'!CB146="","",'Historical DATA'!CB146)</f>
        <v/>
      </c>
      <c r="J160" s="1364" t="str">
        <f>IF('Historical DATA'!CC146="","",'Historical DATA'!CC146)</f>
        <v/>
      </c>
      <c r="K160" s="335" t="str">
        <f>IF('Historical DATA'!CD146="","",'Historical DATA'!CD146)</f>
        <v/>
      </c>
      <c r="M160" s="331" t="str">
        <f>IF('Historical DATA'!CE146="","",'Historical DATA'!CE146)</f>
        <v/>
      </c>
      <c r="N160" s="331" t="str">
        <f>IF('Historical DATA'!CF146="","",'Historical DATA'!CF146)</f>
        <v/>
      </c>
      <c r="O160" s="331" t="str">
        <f>IF('Historical DATA'!CG146="","",'Historical DATA'!CG146)</f>
        <v/>
      </c>
      <c r="P160" s="331" t="str">
        <f>IF('Historical DATA'!CH146="","",'Historical DATA'!CH146)</f>
        <v/>
      </c>
      <c r="Q160" s="331" t="str">
        <f>IF('Historical DATA'!CI146="","",'Historical DATA'!CI146)</f>
        <v/>
      </c>
      <c r="R160" s="1365" t="str">
        <f>IF('Historical DATA'!CJ146="","",'Historical DATA'!CJ146)</f>
        <v/>
      </c>
      <c r="S160" s="331" t="str">
        <f>IF('Historical DATA'!CK146="","",'Historical DATA'!CK146)</f>
        <v/>
      </c>
      <c r="T160" s="331" t="str">
        <f>IF('Historical DATA'!CL146="","",'Historical DATA'!CL146)</f>
        <v/>
      </c>
      <c r="V160" s="331" t="str">
        <f>IF('Historical DATA'!CM146="","",'Historical DATA'!CM146)</f>
        <v/>
      </c>
      <c r="W160" s="332" t="str">
        <f>IF('Historical DATA'!CN146="","",'Historical DATA'!CN146)</f>
        <v/>
      </c>
      <c r="X160" s="333" t="str">
        <f>IF('Historical DATA'!CO146="","",'Historical DATA'!CO146)</f>
        <v/>
      </c>
      <c r="Y160" s="333" t="str">
        <f>IF('Historical DATA'!CP146="","",'Historical DATA'!CP146)</f>
        <v/>
      </c>
      <c r="Z160" s="334" t="str">
        <f>IF('Historical DATA'!CQ146="","",'Historical DATA'!CQ146)</f>
        <v/>
      </c>
      <c r="AA160" s="1365" t="str">
        <f>IF('Historical DATA'!CR146="","",'Historical DATA'!CR146)</f>
        <v/>
      </c>
      <c r="AB160" s="1364" t="str">
        <f>IF('Historical DATA'!CS146="","",'Historical DATA'!CS146)</f>
        <v/>
      </c>
      <c r="AC160" s="335" t="str">
        <f>IF('Historical DATA'!CT146="","",'Historical DATA'!CT146)</f>
        <v/>
      </c>
    </row>
    <row r="161" spans="2:29">
      <c r="B161" s="137" t="str">
        <f>IF('Historical DATA'!B147="","",'Historical DATA'!B147)</f>
        <v/>
      </c>
      <c r="C161" s="1457"/>
      <c r="D161" s="331" t="str">
        <f>IF('Historical DATA'!BW147="","",'Historical DATA'!BW147)</f>
        <v/>
      </c>
      <c r="E161" s="332" t="str">
        <f>IF('Historical DATA'!BX147="","",'Historical DATA'!BX147)</f>
        <v/>
      </c>
      <c r="F161" s="333" t="str">
        <f>IF('Historical DATA'!BY147="","",'Historical DATA'!BY147)</f>
        <v/>
      </c>
      <c r="G161" s="333" t="str">
        <f>IF('Historical DATA'!BZ147="","",'Historical DATA'!BZ147)</f>
        <v/>
      </c>
      <c r="H161" s="334" t="str">
        <f>IF('Historical DATA'!CA147="","",'Historical DATA'!CA147)</f>
        <v/>
      </c>
      <c r="I161" s="1365" t="str">
        <f>IF('Historical DATA'!CB147="","",'Historical DATA'!CB147)</f>
        <v/>
      </c>
      <c r="J161" s="1364" t="str">
        <f>IF('Historical DATA'!CC147="","",'Historical DATA'!CC147)</f>
        <v/>
      </c>
      <c r="K161" s="335" t="str">
        <f>IF('Historical DATA'!CD147="","",'Historical DATA'!CD147)</f>
        <v/>
      </c>
      <c r="M161" s="331" t="str">
        <f>IF('Historical DATA'!CE147="","",'Historical DATA'!CE147)</f>
        <v/>
      </c>
      <c r="N161" s="331" t="str">
        <f>IF('Historical DATA'!CF147="","",'Historical DATA'!CF147)</f>
        <v/>
      </c>
      <c r="O161" s="331" t="str">
        <f>IF('Historical DATA'!CG147="","",'Historical DATA'!CG147)</f>
        <v/>
      </c>
      <c r="P161" s="331" t="str">
        <f>IF('Historical DATA'!CH147="","",'Historical DATA'!CH147)</f>
        <v/>
      </c>
      <c r="Q161" s="331" t="str">
        <f>IF('Historical DATA'!CI147="","",'Historical DATA'!CI147)</f>
        <v/>
      </c>
      <c r="R161" s="1365" t="str">
        <f>IF('Historical DATA'!CJ147="","",'Historical DATA'!CJ147)</f>
        <v/>
      </c>
      <c r="S161" s="331" t="str">
        <f>IF('Historical DATA'!CK147="","",'Historical DATA'!CK147)</f>
        <v/>
      </c>
      <c r="T161" s="331" t="str">
        <f>IF('Historical DATA'!CL147="","",'Historical DATA'!CL147)</f>
        <v/>
      </c>
      <c r="V161" s="331" t="str">
        <f>IF('Historical DATA'!CM147="","",'Historical DATA'!CM147)</f>
        <v/>
      </c>
      <c r="W161" s="332" t="str">
        <f>IF('Historical DATA'!CN147="","",'Historical DATA'!CN147)</f>
        <v/>
      </c>
      <c r="X161" s="333" t="str">
        <f>IF('Historical DATA'!CO147="","",'Historical DATA'!CO147)</f>
        <v/>
      </c>
      <c r="Y161" s="333" t="str">
        <f>IF('Historical DATA'!CP147="","",'Historical DATA'!CP147)</f>
        <v/>
      </c>
      <c r="Z161" s="334" t="str">
        <f>IF('Historical DATA'!CQ147="","",'Historical DATA'!CQ147)</f>
        <v/>
      </c>
      <c r="AA161" s="1365" t="str">
        <f>IF('Historical DATA'!CR147="","",'Historical DATA'!CR147)</f>
        <v/>
      </c>
      <c r="AB161" s="1364" t="str">
        <f>IF('Historical DATA'!CS147="","",'Historical DATA'!CS147)</f>
        <v/>
      </c>
      <c r="AC161" s="335" t="str">
        <f>IF('Historical DATA'!CT147="","",'Historical DATA'!CT147)</f>
        <v/>
      </c>
    </row>
    <row r="162" spans="2:29">
      <c r="B162" s="137" t="str">
        <f>IF('Historical DATA'!B148="","",'Historical DATA'!B148)</f>
        <v/>
      </c>
      <c r="C162" s="1457"/>
      <c r="D162" s="331" t="str">
        <f>IF('Historical DATA'!BW148="","",'Historical DATA'!BW148)</f>
        <v/>
      </c>
      <c r="E162" s="332" t="str">
        <f>IF('Historical DATA'!BX148="","",'Historical DATA'!BX148)</f>
        <v/>
      </c>
      <c r="F162" s="333" t="str">
        <f>IF('Historical DATA'!BY148="","",'Historical DATA'!BY148)</f>
        <v/>
      </c>
      <c r="G162" s="333" t="str">
        <f>IF('Historical DATA'!BZ148="","",'Historical DATA'!BZ148)</f>
        <v/>
      </c>
      <c r="H162" s="334" t="str">
        <f>IF('Historical DATA'!CA148="","",'Historical DATA'!CA148)</f>
        <v/>
      </c>
      <c r="I162" s="1365" t="str">
        <f>IF('Historical DATA'!CB148="","",'Historical DATA'!CB148)</f>
        <v/>
      </c>
      <c r="J162" s="1364" t="str">
        <f>IF('Historical DATA'!CC148="","",'Historical DATA'!CC148)</f>
        <v/>
      </c>
      <c r="K162" s="335" t="str">
        <f>IF('Historical DATA'!CD148="","",'Historical DATA'!CD148)</f>
        <v/>
      </c>
      <c r="M162" s="331" t="str">
        <f>IF('Historical DATA'!CE148="","",'Historical DATA'!CE148)</f>
        <v/>
      </c>
      <c r="N162" s="331" t="str">
        <f>IF('Historical DATA'!CF148="","",'Historical DATA'!CF148)</f>
        <v/>
      </c>
      <c r="O162" s="331" t="str">
        <f>IF('Historical DATA'!CG148="","",'Historical DATA'!CG148)</f>
        <v/>
      </c>
      <c r="P162" s="331" t="str">
        <f>IF('Historical DATA'!CH148="","",'Historical DATA'!CH148)</f>
        <v/>
      </c>
      <c r="Q162" s="331" t="str">
        <f>IF('Historical DATA'!CI148="","",'Historical DATA'!CI148)</f>
        <v/>
      </c>
      <c r="R162" s="1365" t="str">
        <f>IF('Historical DATA'!CJ148="","",'Historical DATA'!CJ148)</f>
        <v/>
      </c>
      <c r="S162" s="331" t="str">
        <f>IF('Historical DATA'!CK148="","",'Historical DATA'!CK148)</f>
        <v/>
      </c>
      <c r="T162" s="331" t="str">
        <f>IF('Historical DATA'!CL148="","",'Historical DATA'!CL148)</f>
        <v/>
      </c>
      <c r="V162" s="331" t="str">
        <f>IF('Historical DATA'!CM148="","",'Historical DATA'!CM148)</f>
        <v/>
      </c>
      <c r="W162" s="332" t="str">
        <f>IF('Historical DATA'!CN148="","",'Historical DATA'!CN148)</f>
        <v/>
      </c>
      <c r="X162" s="333" t="str">
        <f>IF('Historical DATA'!CO148="","",'Historical DATA'!CO148)</f>
        <v/>
      </c>
      <c r="Y162" s="333" t="str">
        <f>IF('Historical DATA'!CP148="","",'Historical DATA'!CP148)</f>
        <v/>
      </c>
      <c r="Z162" s="334" t="str">
        <f>IF('Historical DATA'!CQ148="","",'Historical DATA'!CQ148)</f>
        <v/>
      </c>
      <c r="AA162" s="1365" t="str">
        <f>IF('Historical DATA'!CR148="","",'Historical DATA'!CR148)</f>
        <v/>
      </c>
      <c r="AB162" s="1364" t="str">
        <f>IF('Historical DATA'!CS148="","",'Historical DATA'!CS148)</f>
        <v/>
      </c>
      <c r="AC162" s="335" t="str">
        <f>IF('Historical DATA'!CT148="","",'Historical DATA'!CT148)</f>
        <v/>
      </c>
    </row>
    <row r="163" spans="2:29">
      <c r="B163" s="137" t="str">
        <f>IF('Historical DATA'!B149="","",'Historical DATA'!B149)</f>
        <v/>
      </c>
      <c r="C163" s="1457"/>
      <c r="D163" s="331" t="str">
        <f>IF('Historical DATA'!BW149="","",'Historical DATA'!BW149)</f>
        <v/>
      </c>
      <c r="E163" s="332" t="str">
        <f>IF('Historical DATA'!BX149="","",'Historical DATA'!BX149)</f>
        <v/>
      </c>
      <c r="F163" s="333" t="str">
        <f>IF('Historical DATA'!BY149="","",'Historical DATA'!BY149)</f>
        <v/>
      </c>
      <c r="G163" s="333" t="str">
        <f>IF('Historical DATA'!BZ149="","",'Historical DATA'!BZ149)</f>
        <v/>
      </c>
      <c r="H163" s="334" t="str">
        <f>IF('Historical DATA'!CA149="","",'Historical DATA'!CA149)</f>
        <v/>
      </c>
      <c r="I163" s="1365" t="str">
        <f>IF('Historical DATA'!CB149="","",'Historical DATA'!CB149)</f>
        <v/>
      </c>
      <c r="J163" s="1364" t="str">
        <f>IF('Historical DATA'!CC149="","",'Historical DATA'!CC149)</f>
        <v/>
      </c>
      <c r="K163" s="335" t="str">
        <f>IF('Historical DATA'!CD149="","",'Historical DATA'!CD149)</f>
        <v/>
      </c>
      <c r="M163" s="331" t="str">
        <f>IF('Historical DATA'!CE149="","",'Historical DATA'!CE149)</f>
        <v/>
      </c>
      <c r="N163" s="331" t="str">
        <f>IF('Historical DATA'!CF149="","",'Historical DATA'!CF149)</f>
        <v/>
      </c>
      <c r="O163" s="331" t="str">
        <f>IF('Historical DATA'!CG149="","",'Historical DATA'!CG149)</f>
        <v/>
      </c>
      <c r="P163" s="331" t="str">
        <f>IF('Historical DATA'!CH149="","",'Historical DATA'!CH149)</f>
        <v/>
      </c>
      <c r="Q163" s="331" t="str">
        <f>IF('Historical DATA'!CI149="","",'Historical DATA'!CI149)</f>
        <v/>
      </c>
      <c r="R163" s="1365" t="str">
        <f>IF('Historical DATA'!CJ149="","",'Historical DATA'!CJ149)</f>
        <v/>
      </c>
      <c r="S163" s="331" t="str">
        <f>IF('Historical DATA'!CK149="","",'Historical DATA'!CK149)</f>
        <v/>
      </c>
      <c r="T163" s="331" t="str">
        <f>IF('Historical DATA'!CL149="","",'Historical DATA'!CL149)</f>
        <v/>
      </c>
      <c r="V163" s="331" t="str">
        <f>IF('Historical DATA'!CM149="","",'Historical DATA'!CM149)</f>
        <v/>
      </c>
      <c r="W163" s="332" t="str">
        <f>IF('Historical DATA'!CN149="","",'Historical DATA'!CN149)</f>
        <v/>
      </c>
      <c r="X163" s="333" t="str">
        <f>IF('Historical DATA'!CO149="","",'Historical DATA'!CO149)</f>
        <v/>
      </c>
      <c r="Y163" s="333" t="str">
        <f>IF('Historical DATA'!CP149="","",'Historical DATA'!CP149)</f>
        <v/>
      </c>
      <c r="Z163" s="334" t="str">
        <f>IF('Historical DATA'!CQ149="","",'Historical DATA'!CQ149)</f>
        <v/>
      </c>
      <c r="AA163" s="1365" t="str">
        <f>IF('Historical DATA'!CR149="","",'Historical DATA'!CR149)</f>
        <v/>
      </c>
      <c r="AB163" s="1364" t="str">
        <f>IF('Historical DATA'!CS149="","",'Historical DATA'!CS149)</f>
        <v/>
      </c>
      <c r="AC163" s="335" t="str">
        <f>IF('Historical DATA'!CT149="","",'Historical DATA'!CT149)</f>
        <v/>
      </c>
    </row>
    <row r="164" spans="2:29">
      <c r="B164" s="137" t="str">
        <f>IF('Historical DATA'!B150="","",'Historical DATA'!B150)</f>
        <v/>
      </c>
      <c r="C164" s="1457"/>
      <c r="D164" s="331" t="str">
        <f>IF('Historical DATA'!BW150="","",'Historical DATA'!BW150)</f>
        <v/>
      </c>
      <c r="E164" s="332" t="str">
        <f>IF('Historical DATA'!BX150="","",'Historical DATA'!BX150)</f>
        <v/>
      </c>
      <c r="F164" s="333" t="str">
        <f>IF('Historical DATA'!BY150="","",'Historical DATA'!BY150)</f>
        <v/>
      </c>
      <c r="G164" s="333" t="str">
        <f>IF('Historical DATA'!BZ150="","",'Historical DATA'!BZ150)</f>
        <v/>
      </c>
      <c r="H164" s="334" t="str">
        <f>IF('Historical DATA'!CA150="","",'Historical DATA'!CA150)</f>
        <v/>
      </c>
      <c r="I164" s="1365" t="str">
        <f>IF('Historical DATA'!CB150="","",'Historical DATA'!CB150)</f>
        <v/>
      </c>
      <c r="J164" s="1364" t="str">
        <f>IF('Historical DATA'!CC150="","",'Historical DATA'!CC150)</f>
        <v/>
      </c>
      <c r="K164" s="335" t="str">
        <f>IF('Historical DATA'!CD150="","",'Historical DATA'!CD150)</f>
        <v/>
      </c>
      <c r="M164" s="331" t="str">
        <f>IF('Historical DATA'!CE150="","",'Historical DATA'!CE150)</f>
        <v/>
      </c>
      <c r="N164" s="331" t="str">
        <f>IF('Historical DATA'!CF150="","",'Historical DATA'!CF150)</f>
        <v/>
      </c>
      <c r="O164" s="331" t="str">
        <f>IF('Historical DATA'!CG150="","",'Historical DATA'!CG150)</f>
        <v/>
      </c>
      <c r="P164" s="331" t="str">
        <f>IF('Historical DATA'!CH150="","",'Historical DATA'!CH150)</f>
        <v/>
      </c>
      <c r="Q164" s="331" t="str">
        <f>IF('Historical DATA'!CI150="","",'Historical DATA'!CI150)</f>
        <v/>
      </c>
      <c r="R164" s="1365" t="str">
        <f>IF('Historical DATA'!CJ150="","",'Historical DATA'!CJ150)</f>
        <v/>
      </c>
      <c r="S164" s="331" t="str">
        <f>IF('Historical DATA'!CK150="","",'Historical DATA'!CK150)</f>
        <v/>
      </c>
      <c r="T164" s="331" t="str">
        <f>IF('Historical DATA'!CL150="","",'Historical DATA'!CL150)</f>
        <v/>
      </c>
      <c r="V164" s="331" t="str">
        <f>IF('Historical DATA'!CM150="","",'Historical DATA'!CM150)</f>
        <v/>
      </c>
      <c r="W164" s="332" t="str">
        <f>IF('Historical DATA'!CN150="","",'Historical DATA'!CN150)</f>
        <v/>
      </c>
      <c r="X164" s="333" t="str">
        <f>IF('Historical DATA'!CO150="","",'Historical DATA'!CO150)</f>
        <v/>
      </c>
      <c r="Y164" s="333" t="str">
        <f>IF('Historical DATA'!CP150="","",'Historical DATA'!CP150)</f>
        <v/>
      </c>
      <c r="Z164" s="334" t="str">
        <f>IF('Historical DATA'!CQ150="","",'Historical DATA'!CQ150)</f>
        <v/>
      </c>
      <c r="AA164" s="1365" t="str">
        <f>IF('Historical DATA'!CR150="","",'Historical DATA'!CR150)</f>
        <v/>
      </c>
      <c r="AB164" s="1364" t="str">
        <f>IF('Historical DATA'!CS150="","",'Historical DATA'!CS150)</f>
        <v/>
      </c>
      <c r="AC164" s="335" t="str">
        <f>IF('Historical DATA'!CT150="","",'Historical DATA'!CT150)</f>
        <v/>
      </c>
    </row>
    <row r="165" spans="2:29">
      <c r="B165" s="137" t="str">
        <f>IF('Historical DATA'!B151="","",'Historical DATA'!B151)</f>
        <v/>
      </c>
      <c r="C165" s="1457"/>
      <c r="D165" s="331" t="str">
        <f>IF('Historical DATA'!BW151="","",'Historical DATA'!BW151)</f>
        <v/>
      </c>
      <c r="E165" s="332" t="str">
        <f>IF('Historical DATA'!BX151="","",'Historical DATA'!BX151)</f>
        <v/>
      </c>
      <c r="F165" s="333" t="str">
        <f>IF('Historical DATA'!BY151="","",'Historical DATA'!BY151)</f>
        <v/>
      </c>
      <c r="G165" s="333" t="str">
        <f>IF('Historical DATA'!BZ151="","",'Historical DATA'!BZ151)</f>
        <v/>
      </c>
      <c r="H165" s="334" t="str">
        <f>IF('Historical DATA'!CA151="","",'Historical DATA'!CA151)</f>
        <v/>
      </c>
      <c r="I165" s="1365" t="str">
        <f>IF('Historical DATA'!CB151="","",'Historical DATA'!CB151)</f>
        <v/>
      </c>
      <c r="J165" s="1364" t="str">
        <f>IF('Historical DATA'!CC151="","",'Historical DATA'!CC151)</f>
        <v/>
      </c>
      <c r="K165" s="335" t="str">
        <f>IF('Historical DATA'!CD151="","",'Historical DATA'!CD151)</f>
        <v/>
      </c>
      <c r="M165" s="331" t="str">
        <f>IF('Historical DATA'!CE151="","",'Historical DATA'!CE151)</f>
        <v/>
      </c>
      <c r="N165" s="331" t="str">
        <f>IF('Historical DATA'!CF151="","",'Historical DATA'!CF151)</f>
        <v/>
      </c>
      <c r="O165" s="331" t="str">
        <f>IF('Historical DATA'!CG151="","",'Historical DATA'!CG151)</f>
        <v/>
      </c>
      <c r="P165" s="331" t="str">
        <f>IF('Historical DATA'!CH151="","",'Historical DATA'!CH151)</f>
        <v/>
      </c>
      <c r="Q165" s="331" t="str">
        <f>IF('Historical DATA'!CI151="","",'Historical DATA'!CI151)</f>
        <v/>
      </c>
      <c r="R165" s="1365" t="str">
        <f>IF('Historical DATA'!CJ151="","",'Historical DATA'!CJ151)</f>
        <v/>
      </c>
      <c r="S165" s="331" t="str">
        <f>IF('Historical DATA'!CK151="","",'Historical DATA'!CK151)</f>
        <v/>
      </c>
      <c r="T165" s="331" t="str">
        <f>IF('Historical DATA'!CL151="","",'Historical DATA'!CL151)</f>
        <v/>
      </c>
      <c r="V165" s="331" t="str">
        <f>IF('Historical DATA'!CM151="","",'Historical DATA'!CM151)</f>
        <v/>
      </c>
      <c r="W165" s="332" t="str">
        <f>IF('Historical DATA'!CN151="","",'Historical DATA'!CN151)</f>
        <v/>
      </c>
      <c r="X165" s="333" t="str">
        <f>IF('Historical DATA'!CO151="","",'Historical DATA'!CO151)</f>
        <v/>
      </c>
      <c r="Y165" s="333" t="str">
        <f>IF('Historical DATA'!CP151="","",'Historical DATA'!CP151)</f>
        <v/>
      </c>
      <c r="Z165" s="334" t="str">
        <f>IF('Historical DATA'!CQ151="","",'Historical DATA'!CQ151)</f>
        <v/>
      </c>
      <c r="AA165" s="1365" t="str">
        <f>IF('Historical DATA'!CR151="","",'Historical DATA'!CR151)</f>
        <v/>
      </c>
      <c r="AB165" s="1364" t="str">
        <f>IF('Historical DATA'!CS151="","",'Historical DATA'!CS151)</f>
        <v/>
      </c>
      <c r="AC165" s="335" t="str">
        <f>IF('Historical DATA'!CT151="","",'Historical DATA'!CT151)</f>
        <v/>
      </c>
    </row>
    <row r="166" spans="2:29">
      <c r="B166" s="137" t="str">
        <f>IF('Historical DATA'!B152="","",'Historical DATA'!B152)</f>
        <v/>
      </c>
      <c r="C166" s="1457"/>
      <c r="D166" s="331" t="str">
        <f>IF('Historical DATA'!BW152="","",'Historical DATA'!BW152)</f>
        <v/>
      </c>
      <c r="E166" s="332" t="str">
        <f>IF('Historical DATA'!BX152="","",'Historical DATA'!BX152)</f>
        <v/>
      </c>
      <c r="F166" s="333" t="str">
        <f>IF('Historical DATA'!BY152="","",'Historical DATA'!BY152)</f>
        <v/>
      </c>
      <c r="G166" s="333" t="str">
        <f>IF('Historical DATA'!BZ152="","",'Historical DATA'!BZ152)</f>
        <v/>
      </c>
      <c r="H166" s="334" t="str">
        <f>IF('Historical DATA'!CA152="","",'Historical DATA'!CA152)</f>
        <v/>
      </c>
      <c r="I166" s="1365" t="str">
        <f>IF('Historical DATA'!CB152="","",'Historical DATA'!CB152)</f>
        <v/>
      </c>
      <c r="J166" s="1364" t="str">
        <f>IF('Historical DATA'!CC152="","",'Historical DATA'!CC152)</f>
        <v/>
      </c>
      <c r="K166" s="335" t="str">
        <f>IF('Historical DATA'!CD152="","",'Historical DATA'!CD152)</f>
        <v/>
      </c>
      <c r="M166" s="331" t="str">
        <f>IF('Historical DATA'!CE152="","",'Historical DATA'!CE152)</f>
        <v/>
      </c>
      <c r="N166" s="331" t="str">
        <f>IF('Historical DATA'!CF152="","",'Historical DATA'!CF152)</f>
        <v/>
      </c>
      <c r="O166" s="331" t="str">
        <f>IF('Historical DATA'!CG152="","",'Historical DATA'!CG152)</f>
        <v/>
      </c>
      <c r="P166" s="331" t="str">
        <f>IF('Historical DATA'!CH152="","",'Historical DATA'!CH152)</f>
        <v/>
      </c>
      <c r="Q166" s="331" t="str">
        <f>IF('Historical DATA'!CI152="","",'Historical DATA'!CI152)</f>
        <v/>
      </c>
      <c r="R166" s="1365" t="str">
        <f>IF('Historical DATA'!CJ152="","",'Historical DATA'!CJ152)</f>
        <v/>
      </c>
      <c r="S166" s="331" t="str">
        <f>IF('Historical DATA'!CK152="","",'Historical DATA'!CK152)</f>
        <v/>
      </c>
      <c r="T166" s="331" t="str">
        <f>IF('Historical DATA'!CL152="","",'Historical DATA'!CL152)</f>
        <v/>
      </c>
      <c r="V166" s="331" t="str">
        <f>IF('Historical DATA'!CM152="","",'Historical DATA'!CM152)</f>
        <v/>
      </c>
      <c r="W166" s="332" t="str">
        <f>IF('Historical DATA'!CN152="","",'Historical DATA'!CN152)</f>
        <v/>
      </c>
      <c r="X166" s="333" t="str">
        <f>IF('Historical DATA'!CO152="","",'Historical DATA'!CO152)</f>
        <v/>
      </c>
      <c r="Y166" s="333" t="str">
        <f>IF('Historical DATA'!CP152="","",'Historical DATA'!CP152)</f>
        <v/>
      </c>
      <c r="Z166" s="334" t="str">
        <f>IF('Historical DATA'!CQ152="","",'Historical DATA'!CQ152)</f>
        <v/>
      </c>
      <c r="AA166" s="1365" t="str">
        <f>IF('Historical DATA'!CR152="","",'Historical DATA'!CR152)</f>
        <v/>
      </c>
      <c r="AB166" s="1364" t="str">
        <f>IF('Historical DATA'!CS152="","",'Historical DATA'!CS152)</f>
        <v/>
      </c>
      <c r="AC166" s="335" t="str">
        <f>IF('Historical DATA'!CT152="","",'Historical DATA'!CT152)</f>
        <v/>
      </c>
    </row>
    <row r="167" spans="2:29">
      <c r="B167" s="137" t="str">
        <f>IF('Historical DATA'!B153="","",'Historical DATA'!B153)</f>
        <v/>
      </c>
      <c r="C167" s="1457"/>
      <c r="D167" s="331" t="str">
        <f>IF('Historical DATA'!BW153="","",'Historical DATA'!BW153)</f>
        <v/>
      </c>
      <c r="E167" s="332" t="str">
        <f>IF('Historical DATA'!BX153="","",'Historical DATA'!BX153)</f>
        <v/>
      </c>
      <c r="F167" s="333" t="str">
        <f>IF('Historical DATA'!BY153="","",'Historical DATA'!BY153)</f>
        <v/>
      </c>
      <c r="G167" s="333" t="str">
        <f>IF('Historical DATA'!BZ153="","",'Historical DATA'!BZ153)</f>
        <v/>
      </c>
      <c r="H167" s="334" t="str">
        <f>IF('Historical DATA'!CA153="","",'Historical DATA'!CA153)</f>
        <v/>
      </c>
      <c r="I167" s="1365" t="str">
        <f>IF('Historical DATA'!CB153="","",'Historical DATA'!CB153)</f>
        <v/>
      </c>
      <c r="J167" s="1364" t="str">
        <f>IF('Historical DATA'!CC153="","",'Historical DATA'!CC153)</f>
        <v/>
      </c>
      <c r="K167" s="335" t="str">
        <f>IF('Historical DATA'!CD153="","",'Historical DATA'!CD153)</f>
        <v/>
      </c>
      <c r="M167" s="331" t="str">
        <f>IF('Historical DATA'!CE153="","",'Historical DATA'!CE153)</f>
        <v/>
      </c>
      <c r="N167" s="331" t="str">
        <f>IF('Historical DATA'!CF153="","",'Historical DATA'!CF153)</f>
        <v/>
      </c>
      <c r="O167" s="331" t="str">
        <f>IF('Historical DATA'!CG153="","",'Historical DATA'!CG153)</f>
        <v/>
      </c>
      <c r="P167" s="331" t="str">
        <f>IF('Historical DATA'!CH153="","",'Historical DATA'!CH153)</f>
        <v/>
      </c>
      <c r="Q167" s="331" t="str">
        <f>IF('Historical DATA'!CI153="","",'Historical DATA'!CI153)</f>
        <v/>
      </c>
      <c r="R167" s="1365" t="str">
        <f>IF('Historical DATA'!CJ153="","",'Historical DATA'!CJ153)</f>
        <v/>
      </c>
      <c r="S167" s="331" t="str">
        <f>IF('Historical DATA'!CK153="","",'Historical DATA'!CK153)</f>
        <v/>
      </c>
      <c r="T167" s="331" t="str">
        <f>IF('Historical DATA'!CL153="","",'Historical DATA'!CL153)</f>
        <v/>
      </c>
      <c r="V167" s="331" t="str">
        <f>IF('Historical DATA'!CM153="","",'Historical DATA'!CM153)</f>
        <v/>
      </c>
      <c r="W167" s="332" t="str">
        <f>IF('Historical DATA'!CN153="","",'Historical DATA'!CN153)</f>
        <v/>
      </c>
      <c r="X167" s="333" t="str">
        <f>IF('Historical DATA'!CO153="","",'Historical DATA'!CO153)</f>
        <v/>
      </c>
      <c r="Y167" s="333" t="str">
        <f>IF('Historical DATA'!CP153="","",'Historical DATA'!CP153)</f>
        <v/>
      </c>
      <c r="Z167" s="334" t="str">
        <f>IF('Historical DATA'!CQ153="","",'Historical DATA'!CQ153)</f>
        <v/>
      </c>
      <c r="AA167" s="1365" t="str">
        <f>IF('Historical DATA'!CR153="","",'Historical DATA'!CR153)</f>
        <v/>
      </c>
      <c r="AB167" s="1364" t="str">
        <f>IF('Historical DATA'!CS153="","",'Historical DATA'!CS153)</f>
        <v/>
      </c>
      <c r="AC167" s="335" t="str">
        <f>IF('Historical DATA'!CT153="","",'Historical DATA'!CT153)</f>
        <v/>
      </c>
    </row>
    <row r="168" spans="2:29">
      <c r="B168" s="137" t="str">
        <f>IF('Historical DATA'!B154="","",'Historical DATA'!B154)</f>
        <v/>
      </c>
      <c r="C168" s="1457"/>
      <c r="D168" s="331" t="str">
        <f>IF('Historical DATA'!BW154="","",'Historical DATA'!BW154)</f>
        <v/>
      </c>
      <c r="E168" s="332" t="str">
        <f>IF('Historical DATA'!BX154="","",'Historical DATA'!BX154)</f>
        <v/>
      </c>
      <c r="F168" s="333" t="str">
        <f>IF('Historical DATA'!BY154="","",'Historical DATA'!BY154)</f>
        <v/>
      </c>
      <c r="G168" s="333" t="str">
        <f>IF('Historical DATA'!BZ154="","",'Historical DATA'!BZ154)</f>
        <v/>
      </c>
      <c r="H168" s="334" t="str">
        <f>IF('Historical DATA'!CA154="","",'Historical DATA'!CA154)</f>
        <v/>
      </c>
      <c r="I168" s="1365" t="str">
        <f>IF('Historical DATA'!CB154="","",'Historical DATA'!CB154)</f>
        <v/>
      </c>
      <c r="J168" s="1364" t="str">
        <f>IF('Historical DATA'!CC154="","",'Historical DATA'!CC154)</f>
        <v/>
      </c>
      <c r="K168" s="335" t="str">
        <f>IF('Historical DATA'!CD154="","",'Historical DATA'!CD154)</f>
        <v/>
      </c>
      <c r="M168" s="331" t="str">
        <f>IF('Historical DATA'!CE154="","",'Historical DATA'!CE154)</f>
        <v/>
      </c>
      <c r="N168" s="331" t="str">
        <f>IF('Historical DATA'!CF154="","",'Historical DATA'!CF154)</f>
        <v/>
      </c>
      <c r="O168" s="331" t="str">
        <f>IF('Historical DATA'!CG154="","",'Historical DATA'!CG154)</f>
        <v/>
      </c>
      <c r="P168" s="331" t="str">
        <f>IF('Historical DATA'!CH154="","",'Historical DATA'!CH154)</f>
        <v/>
      </c>
      <c r="Q168" s="331" t="str">
        <f>IF('Historical DATA'!CI154="","",'Historical DATA'!CI154)</f>
        <v/>
      </c>
      <c r="R168" s="1365" t="str">
        <f>IF('Historical DATA'!CJ154="","",'Historical DATA'!CJ154)</f>
        <v/>
      </c>
      <c r="S168" s="331" t="str">
        <f>IF('Historical DATA'!CK154="","",'Historical DATA'!CK154)</f>
        <v/>
      </c>
      <c r="T168" s="331" t="str">
        <f>IF('Historical DATA'!CL154="","",'Historical DATA'!CL154)</f>
        <v/>
      </c>
      <c r="V168" s="331" t="str">
        <f>IF('Historical DATA'!CM154="","",'Historical DATA'!CM154)</f>
        <v/>
      </c>
      <c r="W168" s="332" t="str">
        <f>IF('Historical DATA'!CN154="","",'Historical DATA'!CN154)</f>
        <v/>
      </c>
      <c r="X168" s="333" t="str">
        <f>IF('Historical DATA'!CO154="","",'Historical DATA'!CO154)</f>
        <v/>
      </c>
      <c r="Y168" s="333" t="str">
        <f>IF('Historical DATA'!CP154="","",'Historical DATA'!CP154)</f>
        <v/>
      </c>
      <c r="Z168" s="334" t="str">
        <f>IF('Historical DATA'!CQ154="","",'Historical DATA'!CQ154)</f>
        <v/>
      </c>
      <c r="AA168" s="1365" t="str">
        <f>IF('Historical DATA'!CR154="","",'Historical DATA'!CR154)</f>
        <v/>
      </c>
      <c r="AB168" s="1364" t="str">
        <f>IF('Historical DATA'!CS154="","",'Historical DATA'!CS154)</f>
        <v/>
      </c>
      <c r="AC168" s="335" t="str">
        <f>IF('Historical DATA'!CT154="","",'Historical DATA'!CT154)</f>
        <v/>
      </c>
    </row>
    <row r="169" spans="2:29">
      <c r="B169" s="137" t="str">
        <f>IF('Historical DATA'!B155="","",'Historical DATA'!B155)</f>
        <v/>
      </c>
      <c r="C169" s="1457"/>
      <c r="D169" s="331" t="str">
        <f>IF('Historical DATA'!BW155="","",'Historical DATA'!BW155)</f>
        <v/>
      </c>
      <c r="E169" s="332" t="str">
        <f>IF('Historical DATA'!BX155="","",'Historical DATA'!BX155)</f>
        <v/>
      </c>
      <c r="F169" s="333" t="str">
        <f>IF('Historical DATA'!BY155="","",'Historical DATA'!BY155)</f>
        <v/>
      </c>
      <c r="G169" s="333" t="str">
        <f>IF('Historical DATA'!BZ155="","",'Historical DATA'!BZ155)</f>
        <v/>
      </c>
      <c r="H169" s="334" t="str">
        <f>IF('Historical DATA'!CA155="","",'Historical DATA'!CA155)</f>
        <v/>
      </c>
      <c r="I169" s="1365" t="str">
        <f>IF('Historical DATA'!CB155="","",'Historical DATA'!CB155)</f>
        <v/>
      </c>
      <c r="J169" s="1364" t="str">
        <f>IF('Historical DATA'!CC155="","",'Historical DATA'!CC155)</f>
        <v/>
      </c>
      <c r="K169" s="335" t="str">
        <f>IF('Historical DATA'!CD155="","",'Historical DATA'!CD155)</f>
        <v/>
      </c>
      <c r="M169" s="331" t="str">
        <f>IF('Historical DATA'!CE155="","",'Historical DATA'!CE155)</f>
        <v/>
      </c>
      <c r="N169" s="331" t="str">
        <f>IF('Historical DATA'!CF155="","",'Historical DATA'!CF155)</f>
        <v/>
      </c>
      <c r="O169" s="331" t="str">
        <f>IF('Historical DATA'!CG155="","",'Historical DATA'!CG155)</f>
        <v/>
      </c>
      <c r="P169" s="331" t="str">
        <f>IF('Historical DATA'!CH155="","",'Historical DATA'!CH155)</f>
        <v/>
      </c>
      <c r="Q169" s="331" t="str">
        <f>IF('Historical DATA'!CI155="","",'Historical DATA'!CI155)</f>
        <v/>
      </c>
      <c r="R169" s="1365" t="str">
        <f>IF('Historical DATA'!CJ155="","",'Historical DATA'!CJ155)</f>
        <v/>
      </c>
      <c r="S169" s="331" t="str">
        <f>IF('Historical DATA'!CK155="","",'Historical DATA'!CK155)</f>
        <v/>
      </c>
      <c r="T169" s="331" t="str">
        <f>IF('Historical DATA'!CL155="","",'Historical DATA'!CL155)</f>
        <v/>
      </c>
      <c r="V169" s="331" t="str">
        <f>IF('Historical DATA'!CM155="","",'Historical DATA'!CM155)</f>
        <v/>
      </c>
      <c r="W169" s="332" t="str">
        <f>IF('Historical DATA'!CN155="","",'Historical DATA'!CN155)</f>
        <v/>
      </c>
      <c r="X169" s="333" t="str">
        <f>IF('Historical DATA'!CO155="","",'Historical DATA'!CO155)</f>
        <v/>
      </c>
      <c r="Y169" s="333" t="str">
        <f>IF('Historical DATA'!CP155="","",'Historical DATA'!CP155)</f>
        <v/>
      </c>
      <c r="Z169" s="334" t="str">
        <f>IF('Historical DATA'!CQ155="","",'Historical DATA'!CQ155)</f>
        <v/>
      </c>
      <c r="AA169" s="1365" t="str">
        <f>IF('Historical DATA'!CR155="","",'Historical DATA'!CR155)</f>
        <v/>
      </c>
      <c r="AB169" s="1364" t="str">
        <f>IF('Historical DATA'!CS155="","",'Historical DATA'!CS155)</f>
        <v/>
      </c>
      <c r="AC169" s="335" t="str">
        <f>IF('Historical DATA'!CT155="","",'Historical DATA'!CT155)</f>
        <v/>
      </c>
    </row>
    <row r="170" spans="2:29">
      <c r="B170" s="137" t="str">
        <f>IF('Historical DATA'!B156="","",'Historical DATA'!B156)</f>
        <v/>
      </c>
      <c r="C170" s="1457"/>
      <c r="D170" s="331" t="str">
        <f>IF('Historical DATA'!BW156="","",'Historical DATA'!BW156)</f>
        <v/>
      </c>
      <c r="E170" s="332" t="str">
        <f>IF('Historical DATA'!BX156="","",'Historical DATA'!BX156)</f>
        <v/>
      </c>
      <c r="F170" s="333" t="str">
        <f>IF('Historical DATA'!BY156="","",'Historical DATA'!BY156)</f>
        <v/>
      </c>
      <c r="G170" s="333" t="str">
        <f>IF('Historical DATA'!BZ156="","",'Historical DATA'!BZ156)</f>
        <v/>
      </c>
      <c r="H170" s="334" t="str">
        <f>IF('Historical DATA'!CA156="","",'Historical DATA'!CA156)</f>
        <v/>
      </c>
      <c r="I170" s="1365" t="str">
        <f>IF('Historical DATA'!CB156="","",'Historical DATA'!CB156)</f>
        <v/>
      </c>
      <c r="J170" s="1364" t="str">
        <f>IF('Historical DATA'!CC156="","",'Historical DATA'!CC156)</f>
        <v/>
      </c>
      <c r="K170" s="335" t="str">
        <f>IF('Historical DATA'!CD156="","",'Historical DATA'!CD156)</f>
        <v/>
      </c>
      <c r="M170" s="331" t="str">
        <f>IF('Historical DATA'!CE156="","",'Historical DATA'!CE156)</f>
        <v/>
      </c>
      <c r="N170" s="331" t="str">
        <f>IF('Historical DATA'!CF156="","",'Historical DATA'!CF156)</f>
        <v/>
      </c>
      <c r="O170" s="331" t="str">
        <f>IF('Historical DATA'!CG156="","",'Historical DATA'!CG156)</f>
        <v/>
      </c>
      <c r="P170" s="331" t="str">
        <f>IF('Historical DATA'!CH156="","",'Historical DATA'!CH156)</f>
        <v/>
      </c>
      <c r="Q170" s="331" t="str">
        <f>IF('Historical DATA'!CI156="","",'Historical DATA'!CI156)</f>
        <v/>
      </c>
      <c r="R170" s="1365" t="str">
        <f>IF('Historical DATA'!CJ156="","",'Historical DATA'!CJ156)</f>
        <v/>
      </c>
      <c r="S170" s="331" t="str">
        <f>IF('Historical DATA'!CK156="","",'Historical DATA'!CK156)</f>
        <v/>
      </c>
      <c r="T170" s="331" t="str">
        <f>IF('Historical DATA'!CL156="","",'Historical DATA'!CL156)</f>
        <v/>
      </c>
      <c r="V170" s="331" t="str">
        <f>IF('Historical DATA'!CM156="","",'Historical DATA'!CM156)</f>
        <v/>
      </c>
      <c r="W170" s="332" t="str">
        <f>IF('Historical DATA'!CN156="","",'Historical DATA'!CN156)</f>
        <v/>
      </c>
      <c r="X170" s="333" t="str">
        <f>IF('Historical DATA'!CO156="","",'Historical DATA'!CO156)</f>
        <v/>
      </c>
      <c r="Y170" s="333" t="str">
        <f>IF('Historical DATA'!CP156="","",'Historical DATA'!CP156)</f>
        <v/>
      </c>
      <c r="Z170" s="334" t="str">
        <f>IF('Historical DATA'!CQ156="","",'Historical DATA'!CQ156)</f>
        <v/>
      </c>
      <c r="AA170" s="1365" t="str">
        <f>IF('Historical DATA'!CR156="","",'Historical DATA'!CR156)</f>
        <v/>
      </c>
      <c r="AB170" s="1364" t="str">
        <f>IF('Historical DATA'!CS156="","",'Historical DATA'!CS156)</f>
        <v/>
      </c>
      <c r="AC170" s="335" t="str">
        <f>IF('Historical DATA'!CT156="","",'Historical DATA'!CT156)</f>
        <v/>
      </c>
    </row>
    <row r="171" spans="2:29">
      <c r="B171" s="137" t="str">
        <f>IF('Historical DATA'!B157="","",'Historical DATA'!B157)</f>
        <v/>
      </c>
      <c r="C171" s="1457"/>
      <c r="D171" s="331" t="str">
        <f>IF('Historical DATA'!BW157="","",'Historical DATA'!BW157)</f>
        <v/>
      </c>
      <c r="E171" s="332" t="str">
        <f>IF('Historical DATA'!BX157="","",'Historical DATA'!BX157)</f>
        <v/>
      </c>
      <c r="F171" s="333" t="str">
        <f>IF('Historical DATA'!BY157="","",'Historical DATA'!BY157)</f>
        <v/>
      </c>
      <c r="G171" s="333" t="str">
        <f>IF('Historical DATA'!BZ157="","",'Historical DATA'!BZ157)</f>
        <v/>
      </c>
      <c r="H171" s="334" t="str">
        <f>IF('Historical DATA'!CA157="","",'Historical DATA'!CA157)</f>
        <v/>
      </c>
      <c r="I171" s="1365" t="str">
        <f>IF('Historical DATA'!CB157="","",'Historical DATA'!CB157)</f>
        <v/>
      </c>
      <c r="J171" s="1364" t="str">
        <f>IF('Historical DATA'!CC157="","",'Historical DATA'!CC157)</f>
        <v/>
      </c>
      <c r="K171" s="335" t="str">
        <f>IF('Historical DATA'!CD157="","",'Historical DATA'!CD157)</f>
        <v/>
      </c>
      <c r="M171" s="331" t="str">
        <f>IF('Historical DATA'!CE157="","",'Historical DATA'!CE157)</f>
        <v/>
      </c>
      <c r="N171" s="331" t="str">
        <f>IF('Historical DATA'!CF157="","",'Historical DATA'!CF157)</f>
        <v/>
      </c>
      <c r="O171" s="331" t="str">
        <f>IF('Historical DATA'!CG157="","",'Historical DATA'!CG157)</f>
        <v/>
      </c>
      <c r="P171" s="331" t="str">
        <f>IF('Historical DATA'!CH157="","",'Historical DATA'!CH157)</f>
        <v/>
      </c>
      <c r="Q171" s="331" t="str">
        <f>IF('Historical DATA'!CI157="","",'Historical DATA'!CI157)</f>
        <v/>
      </c>
      <c r="R171" s="1365" t="str">
        <f>IF('Historical DATA'!CJ157="","",'Historical DATA'!CJ157)</f>
        <v/>
      </c>
      <c r="S171" s="331" t="str">
        <f>IF('Historical DATA'!CK157="","",'Historical DATA'!CK157)</f>
        <v/>
      </c>
      <c r="T171" s="331" t="str">
        <f>IF('Historical DATA'!CL157="","",'Historical DATA'!CL157)</f>
        <v/>
      </c>
      <c r="V171" s="331" t="str">
        <f>IF('Historical DATA'!CM157="","",'Historical DATA'!CM157)</f>
        <v/>
      </c>
      <c r="W171" s="332" t="str">
        <f>IF('Historical DATA'!CN157="","",'Historical DATA'!CN157)</f>
        <v/>
      </c>
      <c r="X171" s="333" t="str">
        <f>IF('Historical DATA'!CO157="","",'Historical DATA'!CO157)</f>
        <v/>
      </c>
      <c r="Y171" s="333" t="str">
        <f>IF('Historical DATA'!CP157="","",'Historical DATA'!CP157)</f>
        <v/>
      </c>
      <c r="Z171" s="334" t="str">
        <f>IF('Historical DATA'!CQ157="","",'Historical DATA'!CQ157)</f>
        <v/>
      </c>
      <c r="AA171" s="1365" t="str">
        <f>IF('Historical DATA'!CR157="","",'Historical DATA'!CR157)</f>
        <v/>
      </c>
      <c r="AB171" s="1364" t="str">
        <f>IF('Historical DATA'!CS157="","",'Historical DATA'!CS157)</f>
        <v/>
      </c>
      <c r="AC171" s="335" t="str">
        <f>IF('Historical DATA'!CT157="","",'Historical DATA'!CT157)</f>
        <v/>
      </c>
    </row>
    <row r="172" spans="2:29">
      <c r="B172" s="137" t="str">
        <f>IF('Historical DATA'!B158="","",'Historical DATA'!B158)</f>
        <v/>
      </c>
      <c r="C172" s="1457"/>
      <c r="D172" s="331" t="str">
        <f>IF('Historical DATA'!BW158="","",'Historical DATA'!BW158)</f>
        <v/>
      </c>
      <c r="E172" s="332" t="str">
        <f>IF('Historical DATA'!BX158="","",'Historical DATA'!BX158)</f>
        <v/>
      </c>
      <c r="F172" s="333" t="str">
        <f>IF('Historical DATA'!BY158="","",'Historical DATA'!BY158)</f>
        <v/>
      </c>
      <c r="G172" s="333" t="str">
        <f>IF('Historical DATA'!BZ158="","",'Historical DATA'!BZ158)</f>
        <v/>
      </c>
      <c r="H172" s="334" t="str">
        <f>IF('Historical DATA'!CA158="","",'Historical DATA'!CA158)</f>
        <v/>
      </c>
      <c r="I172" s="1365" t="str">
        <f>IF('Historical DATA'!CB158="","",'Historical DATA'!CB158)</f>
        <v/>
      </c>
      <c r="J172" s="1364" t="str">
        <f>IF('Historical DATA'!CC158="","",'Historical DATA'!CC158)</f>
        <v/>
      </c>
      <c r="K172" s="335" t="str">
        <f>IF('Historical DATA'!CD158="","",'Historical DATA'!CD158)</f>
        <v/>
      </c>
      <c r="M172" s="331" t="str">
        <f>IF('Historical DATA'!CE158="","",'Historical DATA'!CE158)</f>
        <v/>
      </c>
      <c r="N172" s="331" t="str">
        <f>IF('Historical DATA'!CF158="","",'Historical DATA'!CF158)</f>
        <v/>
      </c>
      <c r="O172" s="331" t="str">
        <f>IF('Historical DATA'!CG158="","",'Historical DATA'!CG158)</f>
        <v/>
      </c>
      <c r="P172" s="331" t="str">
        <f>IF('Historical DATA'!CH158="","",'Historical DATA'!CH158)</f>
        <v/>
      </c>
      <c r="Q172" s="331" t="str">
        <f>IF('Historical DATA'!CI158="","",'Historical DATA'!CI158)</f>
        <v/>
      </c>
      <c r="R172" s="1365" t="str">
        <f>IF('Historical DATA'!CJ158="","",'Historical DATA'!CJ158)</f>
        <v/>
      </c>
      <c r="S172" s="331" t="str">
        <f>IF('Historical DATA'!CK158="","",'Historical DATA'!CK158)</f>
        <v/>
      </c>
      <c r="T172" s="331" t="str">
        <f>IF('Historical DATA'!CL158="","",'Historical DATA'!CL158)</f>
        <v/>
      </c>
      <c r="V172" s="331" t="str">
        <f>IF('Historical DATA'!CM158="","",'Historical DATA'!CM158)</f>
        <v/>
      </c>
      <c r="W172" s="332" t="str">
        <f>IF('Historical DATA'!CN158="","",'Historical DATA'!CN158)</f>
        <v/>
      </c>
      <c r="X172" s="333" t="str">
        <f>IF('Historical DATA'!CO158="","",'Historical DATA'!CO158)</f>
        <v/>
      </c>
      <c r="Y172" s="333" t="str">
        <f>IF('Historical DATA'!CP158="","",'Historical DATA'!CP158)</f>
        <v/>
      </c>
      <c r="Z172" s="334" t="str">
        <f>IF('Historical DATA'!CQ158="","",'Historical DATA'!CQ158)</f>
        <v/>
      </c>
      <c r="AA172" s="1365" t="str">
        <f>IF('Historical DATA'!CR158="","",'Historical DATA'!CR158)</f>
        <v/>
      </c>
      <c r="AB172" s="1364" t="str">
        <f>IF('Historical DATA'!CS158="","",'Historical DATA'!CS158)</f>
        <v/>
      </c>
      <c r="AC172" s="335" t="str">
        <f>IF('Historical DATA'!CT158="","",'Historical DATA'!CT158)</f>
        <v/>
      </c>
    </row>
    <row r="173" spans="2:29">
      <c r="B173" s="137" t="str">
        <f>IF('Historical DATA'!B159="","",'Historical DATA'!B159)</f>
        <v/>
      </c>
      <c r="C173" s="1457"/>
      <c r="D173" s="331" t="str">
        <f>IF('Historical DATA'!BW159="","",'Historical DATA'!BW159)</f>
        <v/>
      </c>
      <c r="E173" s="332" t="str">
        <f>IF('Historical DATA'!BX159="","",'Historical DATA'!BX159)</f>
        <v/>
      </c>
      <c r="F173" s="333" t="str">
        <f>IF('Historical DATA'!BY159="","",'Historical DATA'!BY159)</f>
        <v/>
      </c>
      <c r="G173" s="333" t="str">
        <f>IF('Historical DATA'!BZ159="","",'Historical DATA'!BZ159)</f>
        <v/>
      </c>
      <c r="H173" s="334" t="str">
        <f>IF('Historical DATA'!CA159="","",'Historical DATA'!CA159)</f>
        <v/>
      </c>
      <c r="I173" s="1365" t="str">
        <f>IF('Historical DATA'!CB159="","",'Historical DATA'!CB159)</f>
        <v/>
      </c>
      <c r="J173" s="1364" t="str">
        <f>IF('Historical DATA'!CC159="","",'Historical DATA'!CC159)</f>
        <v/>
      </c>
      <c r="K173" s="335" t="str">
        <f>IF('Historical DATA'!CD159="","",'Historical DATA'!CD159)</f>
        <v/>
      </c>
      <c r="M173" s="331" t="str">
        <f>IF('Historical DATA'!CE159="","",'Historical DATA'!CE159)</f>
        <v/>
      </c>
      <c r="N173" s="331" t="str">
        <f>IF('Historical DATA'!CF159="","",'Historical DATA'!CF159)</f>
        <v/>
      </c>
      <c r="O173" s="331" t="str">
        <f>IF('Historical DATA'!CG159="","",'Historical DATA'!CG159)</f>
        <v/>
      </c>
      <c r="P173" s="331" t="str">
        <f>IF('Historical DATA'!CH159="","",'Historical DATA'!CH159)</f>
        <v/>
      </c>
      <c r="Q173" s="331" t="str">
        <f>IF('Historical DATA'!CI159="","",'Historical DATA'!CI159)</f>
        <v/>
      </c>
      <c r="R173" s="1365" t="str">
        <f>IF('Historical DATA'!CJ159="","",'Historical DATA'!CJ159)</f>
        <v/>
      </c>
      <c r="S173" s="331" t="str">
        <f>IF('Historical DATA'!CK159="","",'Historical DATA'!CK159)</f>
        <v/>
      </c>
      <c r="T173" s="331" t="str">
        <f>IF('Historical DATA'!CL159="","",'Historical DATA'!CL159)</f>
        <v/>
      </c>
      <c r="V173" s="331" t="str">
        <f>IF('Historical DATA'!CM159="","",'Historical DATA'!CM159)</f>
        <v/>
      </c>
      <c r="W173" s="332" t="str">
        <f>IF('Historical DATA'!CN159="","",'Historical DATA'!CN159)</f>
        <v/>
      </c>
      <c r="X173" s="333" t="str">
        <f>IF('Historical DATA'!CO159="","",'Historical DATA'!CO159)</f>
        <v/>
      </c>
      <c r="Y173" s="333" t="str">
        <f>IF('Historical DATA'!CP159="","",'Historical DATA'!CP159)</f>
        <v/>
      </c>
      <c r="Z173" s="334" t="str">
        <f>IF('Historical DATA'!CQ159="","",'Historical DATA'!CQ159)</f>
        <v/>
      </c>
      <c r="AA173" s="1365" t="str">
        <f>IF('Historical DATA'!CR159="","",'Historical DATA'!CR159)</f>
        <v/>
      </c>
      <c r="AB173" s="1364" t="str">
        <f>IF('Historical DATA'!CS159="","",'Historical DATA'!CS159)</f>
        <v/>
      </c>
      <c r="AC173" s="335" t="str">
        <f>IF('Historical DATA'!CT159="","",'Historical DATA'!CT159)</f>
        <v/>
      </c>
    </row>
    <row r="174" spans="2:29">
      <c r="B174" s="137" t="str">
        <f>IF('Historical DATA'!B160="","",'Historical DATA'!B160)</f>
        <v/>
      </c>
      <c r="C174" s="1457"/>
      <c r="D174" s="331" t="str">
        <f>IF('Historical DATA'!BW160="","",'Historical DATA'!BW160)</f>
        <v/>
      </c>
      <c r="E174" s="332" t="str">
        <f>IF('Historical DATA'!BX160="","",'Historical DATA'!BX160)</f>
        <v/>
      </c>
      <c r="F174" s="333" t="str">
        <f>IF('Historical DATA'!BY160="","",'Historical DATA'!BY160)</f>
        <v/>
      </c>
      <c r="G174" s="333" t="str">
        <f>IF('Historical DATA'!BZ160="","",'Historical DATA'!BZ160)</f>
        <v/>
      </c>
      <c r="H174" s="334" t="str">
        <f>IF('Historical DATA'!CA160="","",'Historical DATA'!CA160)</f>
        <v/>
      </c>
      <c r="I174" s="1365" t="str">
        <f>IF('Historical DATA'!CB160="","",'Historical DATA'!CB160)</f>
        <v/>
      </c>
      <c r="J174" s="1364" t="str">
        <f>IF('Historical DATA'!CC160="","",'Historical DATA'!CC160)</f>
        <v/>
      </c>
      <c r="K174" s="335" t="str">
        <f>IF('Historical DATA'!CD160="","",'Historical DATA'!CD160)</f>
        <v/>
      </c>
      <c r="M174" s="331" t="str">
        <f>IF('Historical DATA'!CE160="","",'Historical DATA'!CE160)</f>
        <v/>
      </c>
      <c r="N174" s="331" t="str">
        <f>IF('Historical DATA'!CF160="","",'Historical DATA'!CF160)</f>
        <v/>
      </c>
      <c r="O174" s="331" t="str">
        <f>IF('Historical DATA'!CG160="","",'Historical DATA'!CG160)</f>
        <v/>
      </c>
      <c r="P174" s="331" t="str">
        <f>IF('Historical DATA'!CH160="","",'Historical DATA'!CH160)</f>
        <v/>
      </c>
      <c r="Q174" s="331" t="str">
        <f>IF('Historical DATA'!CI160="","",'Historical DATA'!CI160)</f>
        <v/>
      </c>
      <c r="R174" s="1365" t="str">
        <f>IF('Historical DATA'!CJ160="","",'Historical DATA'!CJ160)</f>
        <v/>
      </c>
      <c r="S174" s="331" t="str">
        <f>IF('Historical DATA'!CK160="","",'Historical DATA'!CK160)</f>
        <v/>
      </c>
      <c r="T174" s="331" t="str">
        <f>IF('Historical DATA'!CL160="","",'Historical DATA'!CL160)</f>
        <v/>
      </c>
      <c r="V174" s="331" t="str">
        <f>IF('Historical DATA'!CM160="","",'Historical DATA'!CM160)</f>
        <v/>
      </c>
      <c r="W174" s="332" t="str">
        <f>IF('Historical DATA'!CN160="","",'Historical DATA'!CN160)</f>
        <v/>
      </c>
      <c r="X174" s="333" t="str">
        <f>IF('Historical DATA'!CO160="","",'Historical DATA'!CO160)</f>
        <v/>
      </c>
      <c r="Y174" s="333" t="str">
        <f>IF('Historical DATA'!CP160="","",'Historical DATA'!CP160)</f>
        <v/>
      </c>
      <c r="Z174" s="334" t="str">
        <f>IF('Historical DATA'!CQ160="","",'Historical DATA'!CQ160)</f>
        <v/>
      </c>
      <c r="AA174" s="1365" t="str">
        <f>IF('Historical DATA'!CR160="","",'Historical DATA'!CR160)</f>
        <v/>
      </c>
      <c r="AB174" s="1364" t="str">
        <f>IF('Historical DATA'!CS160="","",'Historical DATA'!CS160)</f>
        <v/>
      </c>
      <c r="AC174" s="335" t="str">
        <f>IF('Historical DATA'!CT160="","",'Historical DATA'!CT160)</f>
        <v/>
      </c>
    </row>
    <row r="175" spans="2:29">
      <c r="B175" s="137" t="str">
        <f>IF('Historical DATA'!B161="","",'Historical DATA'!B161)</f>
        <v/>
      </c>
      <c r="C175" s="1457"/>
      <c r="D175" s="331" t="str">
        <f>IF('Historical DATA'!BW161="","",'Historical DATA'!BW161)</f>
        <v/>
      </c>
      <c r="E175" s="332" t="str">
        <f>IF('Historical DATA'!BX161="","",'Historical DATA'!BX161)</f>
        <v/>
      </c>
      <c r="F175" s="333" t="str">
        <f>IF('Historical DATA'!BY161="","",'Historical DATA'!BY161)</f>
        <v/>
      </c>
      <c r="G175" s="333" t="str">
        <f>IF('Historical DATA'!BZ161="","",'Historical DATA'!BZ161)</f>
        <v/>
      </c>
      <c r="H175" s="334" t="str">
        <f>IF('Historical DATA'!CA161="","",'Historical DATA'!CA161)</f>
        <v/>
      </c>
      <c r="I175" s="1365" t="str">
        <f>IF('Historical DATA'!CB161="","",'Historical DATA'!CB161)</f>
        <v/>
      </c>
      <c r="J175" s="1364" t="str">
        <f>IF('Historical DATA'!CC161="","",'Historical DATA'!CC161)</f>
        <v/>
      </c>
      <c r="K175" s="335" t="str">
        <f>IF('Historical DATA'!CD161="","",'Historical DATA'!CD161)</f>
        <v/>
      </c>
      <c r="M175" s="331" t="str">
        <f>IF('Historical DATA'!CE161="","",'Historical DATA'!CE161)</f>
        <v/>
      </c>
      <c r="N175" s="331" t="str">
        <f>IF('Historical DATA'!CF161="","",'Historical DATA'!CF161)</f>
        <v/>
      </c>
      <c r="O175" s="331" t="str">
        <f>IF('Historical DATA'!CG161="","",'Historical DATA'!CG161)</f>
        <v/>
      </c>
      <c r="P175" s="331" t="str">
        <f>IF('Historical DATA'!CH161="","",'Historical DATA'!CH161)</f>
        <v/>
      </c>
      <c r="Q175" s="331" t="str">
        <f>IF('Historical DATA'!CI161="","",'Historical DATA'!CI161)</f>
        <v/>
      </c>
      <c r="R175" s="1365" t="str">
        <f>IF('Historical DATA'!CJ161="","",'Historical DATA'!CJ161)</f>
        <v/>
      </c>
      <c r="S175" s="331" t="str">
        <f>IF('Historical DATA'!CK161="","",'Historical DATA'!CK161)</f>
        <v/>
      </c>
      <c r="T175" s="331" t="str">
        <f>IF('Historical DATA'!CL161="","",'Historical DATA'!CL161)</f>
        <v/>
      </c>
      <c r="V175" s="331" t="str">
        <f>IF('Historical DATA'!CM161="","",'Historical DATA'!CM161)</f>
        <v/>
      </c>
      <c r="W175" s="332" t="str">
        <f>IF('Historical DATA'!CN161="","",'Historical DATA'!CN161)</f>
        <v/>
      </c>
      <c r="X175" s="333" t="str">
        <f>IF('Historical DATA'!CO161="","",'Historical DATA'!CO161)</f>
        <v/>
      </c>
      <c r="Y175" s="333" t="str">
        <f>IF('Historical DATA'!CP161="","",'Historical DATA'!CP161)</f>
        <v/>
      </c>
      <c r="Z175" s="334" t="str">
        <f>IF('Historical DATA'!CQ161="","",'Historical DATA'!CQ161)</f>
        <v/>
      </c>
      <c r="AA175" s="1365" t="str">
        <f>IF('Historical DATA'!CR161="","",'Historical DATA'!CR161)</f>
        <v/>
      </c>
      <c r="AB175" s="1364" t="str">
        <f>IF('Historical DATA'!CS161="","",'Historical DATA'!CS161)</f>
        <v/>
      </c>
      <c r="AC175" s="335" t="str">
        <f>IF('Historical DATA'!CT161="","",'Historical DATA'!CT161)</f>
        <v/>
      </c>
    </row>
    <row r="176" spans="2:29">
      <c r="B176" s="137" t="str">
        <f>IF('Historical DATA'!B162="","",'Historical DATA'!B162)</f>
        <v/>
      </c>
      <c r="C176" s="1457"/>
      <c r="D176" s="331" t="str">
        <f>IF('Historical DATA'!BW162="","",'Historical DATA'!BW162)</f>
        <v/>
      </c>
      <c r="E176" s="332" t="str">
        <f>IF('Historical DATA'!BX162="","",'Historical DATA'!BX162)</f>
        <v/>
      </c>
      <c r="F176" s="333" t="str">
        <f>IF('Historical DATA'!BY162="","",'Historical DATA'!BY162)</f>
        <v/>
      </c>
      <c r="G176" s="333" t="str">
        <f>IF('Historical DATA'!BZ162="","",'Historical DATA'!BZ162)</f>
        <v/>
      </c>
      <c r="H176" s="334" t="str">
        <f>IF('Historical DATA'!CA162="","",'Historical DATA'!CA162)</f>
        <v/>
      </c>
      <c r="I176" s="1365" t="str">
        <f>IF('Historical DATA'!CB162="","",'Historical DATA'!CB162)</f>
        <v/>
      </c>
      <c r="J176" s="1364" t="str">
        <f>IF('Historical DATA'!CC162="","",'Historical DATA'!CC162)</f>
        <v/>
      </c>
      <c r="K176" s="335" t="str">
        <f>IF('Historical DATA'!CD162="","",'Historical DATA'!CD162)</f>
        <v/>
      </c>
      <c r="M176" s="331" t="str">
        <f>IF('Historical DATA'!CE162="","",'Historical DATA'!CE162)</f>
        <v/>
      </c>
      <c r="N176" s="331" t="str">
        <f>IF('Historical DATA'!CF162="","",'Historical DATA'!CF162)</f>
        <v/>
      </c>
      <c r="O176" s="331" t="str">
        <f>IF('Historical DATA'!CG162="","",'Historical DATA'!CG162)</f>
        <v/>
      </c>
      <c r="P176" s="331" t="str">
        <f>IF('Historical DATA'!CH162="","",'Historical DATA'!CH162)</f>
        <v/>
      </c>
      <c r="Q176" s="331" t="str">
        <f>IF('Historical DATA'!CI162="","",'Historical DATA'!CI162)</f>
        <v/>
      </c>
      <c r="R176" s="1365" t="str">
        <f>IF('Historical DATA'!CJ162="","",'Historical DATA'!CJ162)</f>
        <v/>
      </c>
      <c r="S176" s="331" t="str">
        <f>IF('Historical DATA'!CK162="","",'Historical DATA'!CK162)</f>
        <v/>
      </c>
      <c r="T176" s="331" t="str">
        <f>IF('Historical DATA'!CL162="","",'Historical DATA'!CL162)</f>
        <v/>
      </c>
      <c r="V176" s="331" t="str">
        <f>IF('Historical DATA'!CM162="","",'Historical DATA'!CM162)</f>
        <v/>
      </c>
      <c r="W176" s="332" t="str">
        <f>IF('Historical DATA'!CN162="","",'Historical DATA'!CN162)</f>
        <v/>
      </c>
      <c r="X176" s="333" t="str">
        <f>IF('Historical DATA'!CO162="","",'Historical DATA'!CO162)</f>
        <v/>
      </c>
      <c r="Y176" s="333" t="str">
        <f>IF('Historical DATA'!CP162="","",'Historical DATA'!CP162)</f>
        <v/>
      </c>
      <c r="Z176" s="334" t="str">
        <f>IF('Historical DATA'!CQ162="","",'Historical DATA'!CQ162)</f>
        <v/>
      </c>
      <c r="AA176" s="1365" t="str">
        <f>IF('Historical DATA'!CR162="","",'Historical DATA'!CR162)</f>
        <v/>
      </c>
      <c r="AB176" s="1364" t="str">
        <f>IF('Historical DATA'!CS162="","",'Historical DATA'!CS162)</f>
        <v/>
      </c>
      <c r="AC176" s="335" t="str">
        <f>IF('Historical DATA'!CT162="","",'Historical DATA'!CT162)</f>
        <v/>
      </c>
    </row>
    <row r="177" spans="2:29">
      <c r="B177" s="137" t="str">
        <f>IF('Historical DATA'!B163="","",'Historical DATA'!B163)</f>
        <v/>
      </c>
      <c r="C177" s="1457"/>
      <c r="D177" s="331" t="str">
        <f>IF('Historical DATA'!BW163="","",'Historical DATA'!BW163)</f>
        <v/>
      </c>
      <c r="E177" s="332" t="str">
        <f>IF('Historical DATA'!BX163="","",'Historical DATA'!BX163)</f>
        <v/>
      </c>
      <c r="F177" s="333" t="str">
        <f>IF('Historical DATA'!BY163="","",'Historical DATA'!BY163)</f>
        <v/>
      </c>
      <c r="G177" s="333" t="str">
        <f>IF('Historical DATA'!BZ163="","",'Historical DATA'!BZ163)</f>
        <v/>
      </c>
      <c r="H177" s="334" t="str">
        <f>IF('Historical DATA'!CA163="","",'Historical DATA'!CA163)</f>
        <v/>
      </c>
      <c r="I177" s="1365" t="str">
        <f>IF('Historical DATA'!CB163="","",'Historical DATA'!CB163)</f>
        <v/>
      </c>
      <c r="J177" s="1364" t="str">
        <f>IF('Historical DATA'!CC163="","",'Historical DATA'!CC163)</f>
        <v/>
      </c>
      <c r="K177" s="335" t="str">
        <f>IF('Historical DATA'!CD163="","",'Historical DATA'!CD163)</f>
        <v/>
      </c>
      <c r="M177" s="331" t="str">
        <f>IF('Historical DATA'!CE163="","",'Historical DATA'!CE163)</f>
        <v/>
      </c>
      <c r="N177" s="331" t="str">
        <f>IF('Historical DATA'!CF163="","",'Historical DATA'!CF163)</f>
        <v/>
      </c>
      <c r="O177" s="331" t="str">
        <f>IF('Historical DATA'!CG163="","",'Historical DATA'!CG163)</f>
        <v/>
      </c>
      <c r="P177" s="331" t="str">
        <f>IF('Historical DATA'!CH163="","",'Historical DATA'!CH163)</f>
        <v/>
      </c>
      <c r="Q177" s="331" t="str">
        <f>IF('Historical DATA'!CI163="","",'Historical DATA'!CI163)</f>
        <v/>
      </c>
      <c r="R177" s="1365" t="str">
        <f>IF('Historical DATA'!CJ163="","",'Historical DATA'!CJ163)</f>
        <v/>
      </c>
      <c r="S177" s="331" t="str">
        <f>IF('Historical DATA'!CK163="","",'Historical DATA'!CK163)</f>
        <v/>
      </c>
      <c r="T177" s="331" t="str">
        <f>IF('Historical DATA'!CL163="","",'Historical DATA'!CL163)</f>
        <v/>
      </c>
      <c r="V177" s="331" t="str">
        <f>IF('Historical DATA'!CM163="","",'Historical DATA'!CM163)</f>
        <v/>
      </c>
      <c r="W177" s="332" t="str">
        <f>IF('Historical DATA'!CN163="","",'Historical DATA'!CN163)</f>
        <v/>
      </c>
      <c r="X177" s="333" t="str">
        <f>IF('Historical DATA'!CO163="","",'Historical DATA'!CO163)</f>
        <v/>
      </c>
      <c r="Y177" s="333" t="str">
        <f>IF('Historical DATA'!CP163="","",'Historical DATA'!CP163)</f>
        <v/>
      </c>
      <c r="Z177" s="334" t="str">
        <f>IF('Historical DATA'!CQ163="","",'Historical DATA'!CQ163)</f>
        <v/>
      </c>
      <c r="AA177" s="1365" t="str">
        <f>IF('Historical DATA'!CR163="","",'Historical DATA'!CR163)</f>
        <v/>
      </c>
      <c r="AB177" s="1364" t="str">
        <f>IF('Historical DATA'!CS163="","",'Historical DATA'!CS163)</f>
        <v/>
      </c>
      <c r="AC177" s="335" t="str">
        <f>IF('Historical DATA'!CT163="","",'Historical DATA'!CT163)</f>
        <v/>
      </c>
    </row>
    <row r="178" spans="2:29">
      <c r="B178" s="137" t="str">
        <f>IF('Historical DATA'!B164="","",'Historical DATA'!B164)</f>
        <v/>
      </c>
      <c r="C178" s="1457"/>
      <c r="D178" s="331" t="str">
        <f>IF('Historical DATA'!BW164="","",'Historical DATA'!BW164)</f>
        <v/>
      </c>
      <c r="E178" s="332" t="str">
        <f>IF('Historical DATA'!BX164="","",'Historical DATA'!BX164)</f>
        <v/>
      </c>
      <c r="F178" s="333" t="str">
        <f>IF('Historical DATA'!BY164="","",'Historical DATA'!BY164)</f>
        <v/>
      </c>
      <c r="G178" s="333" t="str">
        <f>IF('Historical DATA'!BZ164="","",'Historical DATA'!BZ164)</f>
        <v/>
      </c>
      <c r="H178" s="334" t="str">
        <f>IF('Historical DATA'!CA164="","",'Historical DATA'!CA164)</f>
        <v/>
      </c>
      <c r="I178" s="1365" t="str">
        <f>IF('Historical DATA'!CB164="","",'Historical DATA'!CB164)</f>
        <v/>
      </c>
      <c r="J178" s="1364" t="str">
        <f>IF('Historical DATA'!CC164="","",'Historical DATA'!CC164)</f>
        <v/>
      </c>
      <c r="K178" s="335" t="str">
        <f>IF('Historical DATA'!CD164="","",'Historical DATA'!CD164)</f>
        <v/>
      </c>
      <c r="M178" s="331" t="str">
        <f>IF('Historical DATA'!CE164="","",'Historical DATA'!CE164)</f>
        <v/>
      </c>
      <c r="N178" s="331" t="str">
        <f>IF('Historical DATA'!CF164="","",'Historical DATA'!CF164)</f>
        <v/>
      </c>
      <c r="O178" s="331" t="str">
        <f>IF('Historical DATA'!CG164="","",'Historical DATA'!CG164)</f>
        <v/>
      </c>
      <c r="P178" s="331" t="str">
        <f>IF('Historical DATA'!CH164="","",'Historical DATA'!CH164)</f>
        <v/>
      </c>
      <c r="Q178" s="331" t="str">
        <f>IF('Historical DATA'!CI164="","",'Historical DATA'!CI164)</f>
        <v/>
      </c>
      <c r="R178" s="1365" t="str">
        <f>IF('Historical DATA'!CJ164="","",'Historical DATA'!CJ164)</f>
        <v/>
      </c>
      <c r="S178" s="331" t="str">
        <f>IF('Historical DATA'!CK164="","",'Historical DATA'!CK164)</f>
        <v/>
      </c>
      <c r="T178" s="331" t="str">
        <f>IF('Historical DATA'!CL164="","",'Historical DATA'!CL164)</f>
        <v/>
      </c>
      <c r="V178" s="331" t="str">
        <f>IF('Historical DATA'!CM164="","",'Historical DATA'!CM164)</f>
        <v/>
      </c>
      <c r="W178" s="332" t="str">
        <f>IF('Historical DATA'!CN164="","",'Historical DATA'!CN164)</f>
        <v/>
      </c>
      <c r="X178" s="333" t="str">
        <f>IF('Historical DATA'!CO164="","",'Historical DATA'!CO164)</f>
        <v/>
      </c>
      <c r="Y178" s="333" t="str">
        <f>IF('Historical DATA'!CP164="","",'Historical DATA'!CP164)</f>
        <v/>
      </c>
      <c r="Z178" s="334" t="str">
        <f>IF('Historical DATA'!CQ164="","",'Historical DATA'!CQ164)</f>
        <v/>
      </c>
      <c r="AA178" s="1365" t="str">
        <f>IF('Historical DATA'!CR164="","",'Historical DATA'!CR164)</f>
        <v/>
      </c>
      <c r="AB178" s="1364" t="str">
        <f>IF('Historical DATA'!CS164="","",'Historical DATA'!CS164)</f>
        <v/>
      </c>
      <c r="AC178" s="335" t="str">
        <f>IF('Historical DATA'!CT164="","",'Historical DATA'!CT164)</f>
        <v/>
      </c>
    </row>
    <row r="179" spans="2:29">
      <c r="B179" s="137" t="str">
        <f>IF('Historical DATA'!B165="","",'Historical DATA'!B165)</f>
        <v/>
      </c>
      <c r="C179" s="1457"/>
      <c r="D179" s="331" t="str">
        <f>IF('Historical DATA'!BW165="","",'Historical DATA'!BW165)</f>
        <v/>
      </c>
      <c r="E179" s="332" t="str">
        <f>IF('Historical DATA'!BX165="","",'Historical DATA'!BX165)</f>
        <v/>
      </c>
      <c r="F179" s="333" t="str">
        <f>IF('Historical DATA'!BY165="","",'Historical DATA'!BY165)</f>
        <v/>
      </c>
      <c r="G179" s="333" t="str">
        <f>IF('Historical DATA'!BZ165="","",'Historical DATA'!BZ165)</f>
        <v/>
      </c>
      <c r="H179" s="334" t="str">
        <f>IF('Historical DATA'!CA165="","",'Historical DATA'!CA165)</f>
        <v/>
      </c>
      <c r="I179" s="1365" t="str">
        <f>IF('Historical DATA'!CB165="","",'Historical DATA'!CB165)</f>
        <v/>
      </c>
      <c r="J179" s="1364" t="str">
        <f>IF('Historical DATA'!CC165="","",'Historical DATA'!CC165)</f>
        <v/>
      </c>
      <c r="K179" s="335" t="str">
        <f>IF('Historical DATA'!CD165="","",'Historical DATA'!CD165)</f>
        <v/>
      </c>
      <c r="M179" s="331" t="str">
        <f>IF('Historical DATA'!CE165="","",'Historical DATA'!CE165)</f>
        <v/>
      </c>
      <c r="N179" s="331" t="str">
        <f>IF('Historical DATA'!CF165="","",'Historical DATA'!CF165)</f>
        <v/>
      </c>
      <c r="O179" s="331" t="str">
        <f>IF('Historical DATA'!CG165="","",'Historical DATA'!CG165)</f>
        <v/>
      </c>
      <c r="P179" s="331" t="str">
        <f>IF('Historical DATA'!CH165="","",'Historical DATA'!CH165)</f>
        <v/>
      </c>
      <c r="Q179" s="331" t="str">
        <f>IF('Historical DATA'!CI165="","",'Historical DATA'!CI165)</f>
        <v/>
      </c>
      <c r="R179" s="1365" t="str">
        <f>IF('Historical DATA'!CJ165="","",'Historical DATA'!CJ165)</f>
        <v/>
      </c>
      <c r="S179" s="331" t="str">
        <f>IF('Historical DATA'!CK165="","",'Historical DATA'!CK165)</f>
        <v/>
      </c>
      <c r="T179" s="331" t="str">
        <f>IF('Historical DATA'!CL165="","",'Historical DATA'!CL165)</f>
        <v/>
      </c>
      <c r="V179" s="331" t="str">
        <f>IF('Historical DATA'!CM165="","",'Historical DATA'!CM165)</f>
        <v/>
      </c>
      <c r="W179" s="332" t="str">
        <f>IF('Historical DATA'!CN165="","",'Historical DATA'!CN165)</f>
        <v/>
      </c>
      <c r="X179" s="333" t="str">
        <f>IF('Historical DATA'!CO165="","",'Historical DATA'!CO165)</f>
        <v/>
      </c>
      <c r="Y179" s="333" t="str">
        <f>IF('Historical DATA'!CP165="","",'Historical DATA'!CP165)</f>
        <v/>
      </c>
      <c r="Z179" s="334" t="str">
        <f>IF('Historical DATA'!CQ165="","",'Historical DATA'!CQ165)</f>
        <v/>
      </c>
      <c r="AA179" s="1365" t="str">
        <f>IF('Historical DATA'!CR165="","",'Historical DATA'!CR165)</f>
        <v/>
      </c>
      <c r="AB179" s="1364" t="str">
        <f>IF('Historical DATA'!CS165="","",'Historical DATA'!CS165)</f>
        <v/>
      </c>
      <c r="AC179" s="335" t="str">
        <f>IF('Historical DATA'!CT165="","",'Historical DATA'!CT165)</f>
        <v/>
      </c>
    </row>
    <row r="180" spans="2:29">
      <c r="B180" s="137" t="str">
        <f>IF('Historical DATA'!B166="","",'Historical DATA'!B166)</f>
        <v/>
      </c>
      <c r="C180" s="1457"/>
      <c r="D180" s="331" t="str">
        <f>IF('Historical DATA'!BW166="","",'Historical DATA'!BW166)</f>
        <v/>
      </c>
      <c r="E180" s="332" t="str">
        <f>IF('Historical DATA'!BX166="","",'Historical DATA'!BX166)</f>
        <v/>
      </c>
      <c r="F180" s="333" t="str">
        <f>IF('Historical DATA'!BY166="","",'Historical DATA'!BY166)</f>
        <v/>
      </c>
      <c r="G180" s="333" t="str">
        <f>IF('Historical DATA'!BZ166="","",'Historical DATA'!BZ166)</f>
        <v/>
      </c>
      <c r="H180" s="334" t="str">
        <f>IF('Historical DATA'!CA166="","",'Historical DATA'!CA166)</f>
        <v/>
      </c>
      <c r="I180" s="1365" t="str">
        <f>IF('Historical DATA'!CB166="","",'Historical DATA'!CB166)</f>
        <v/>
      </c>
      <c r="J180" s="1364" t="str">
        <f>IF('Historical DATA'!CC166="","",'Historical DATA'!CC166)</f>
        <v/>
      </c>
      <c r="K180" s="335" t="str">
        <f>IF('Historical DATA'!CD166="","",'Historical DATA'!CD166)</f>
        <v/>
      </c>
      <c r="M180" s="331" t="str">
        <f>IF('Historical DATA'!CE166="","",'Historical DATA'!CE166)</f>
        <v/>
      </c>
      <c r="N180" s="331" t="str">
        <f>IF('Historical DATA'!CF166="","",'Historical DATA'!CF166)</f>
        <v/>
      </c>
      <c r="O180" s="331" t="str">
        <f>IF('Historical DATA'!CG166="","",'Historical DATA'!CG166)</f>
        <v/>
      </c>
      <c r="P180" s="331" t="str">
        <f>IF('Historical DATA'!CH166="","",'Historical DATA'!CH166)</f>
        <v/>
      </c>
      <c r="Q180" s="331" t="str">
        <f>IF('Historical DATA'!CI166="","",'Historical DATA'!CI166)</f>
        <v/>
      </c>
      <c r="R180" s="1365" t="str">
        <f>IF('Historical DATA'!CJ166="","",'Historical DATA'!CJ166)</f>
        <v/>
      </c>
      <c r="S180" s="331" t="str">
        <f>IF('Historical DATA'!CK166="","",'Historical DATA'!CK166)</f>
        <v/>
      </c>
      <c r="T180" s="331" t="str">
        <f>IF('Historical DATA'!CL166="","",'Historical DATA'!CL166)</f>
        <v/>
      </c>
      <c r="V180" s="331" t="str">
        <f>IF('Historical DATA'!CM166="","",'Historical DATA'!CM166)</f>
        <v/>
      </c>
      <c r="W180" s="332" t="str">
        <f>IF('Historical DATA'!CN166="","",'Historical DATA'!CN166)</f>
        <v/>
      </c>
      <c r="X180" s="333" t="str">
        <f>IF('Historical DATA'!CO166="","",'Historical DATA'!CO166)</f>
        <v/>
      </c>
      <c r="Y180" s="333" t="str">
        <f>IF('Historical DATA'!CP166="","",'Historical DATA'!CP166)</f>
        <v/>
      </c>
      <c r="Z180" s="334" t="str">
        <f>IF('Historical DATA'!CQ166="","",'Historical DATA'!CQ166)</f>
        <v/>
      </c>
      <c r="AA180" s="1365" t="str">
        <f>IF('Historical DATA'!CR166="","",'Historical DATA'!CR166)</f>
        <v/>
      </c>
      <c r="AB180" s="1364" t="str">
        <f>IF('Historical DATA'!CS166="","",'Historical DATA'!CS166)</f>
        <v/>
      </c>
      <c r="AC180" s="335" t="str">
        <f>IF('Historical DATA'!CT166="","",'Historical DATA'!CT166)</f>
        <v/>
      </c>
    </row>
    <row r="181" spans="2:29">
      <c r="B181" s="137" t="str">
        <f>IF('Historical DATA'!B167="","",'Historical DATA'!B167)</f>
        <v/>
      </c>
      <c r="C181" s="1457"/>
      <c r="D181" s="331" t="str">
        <f>IF('Historical DATA'!BW167="","",'Historical DATA'!BW167)</f>
        <v/>
      </c>
      <c r="E181" s="332" t="str">
        <f>IF('Historical DATA'!BX167="","",'Historical DATA'!BX167)</f>
        <v/>
      </c>
      <c r="F181" s="333" t="str">
        <f>IF('Historical DATA'!BY167="","",'Historical DATA'!BY167)</f>
        <v/>
      </c>
      <c r="G181" s="333" t="str">
        <f>IF('Historical DATA'!BZ167="","",'Historical DATA'!BZ167)</f>
        <v/>
      </c>
      <c r="H181" s="334" t="str">
        <f>IF('Historical DATA'!CA167="","",'Historical DATA'!CA167)</f>
        <v/>
      </c>
      <c r="I181" s="1365" t="str">
        <f>IF('Historical DATA'!CB167="","",'Historical DATA'!CB167)</f>
        <v/>
      </c>
      <c r="J181" s="1364" t="str">
        <f>IF('Historical DATA'!CC167="","",'Historical DATA'!CC167)</f>
        <v/>
      </c>
      <c r="K181" s="335" t="str">
        <f>IF('Historical DATA'!CD167="","",'Historical DATA'!CD167)</f>
        <v/>
      </c>
      <c r="M181" s="331" t="str">
        <f>IF('Historical DATA'!CE167="","",'Historical DATA'!CE167)</f>
        <v/>
      </c>
      <c r="N181" s="331" t="str">
        <f>IF('Historical DATA'!CF167="","",'Historical DATA'!CF167)</f>
        <v/>
      </c>
      <c r="O181" s="331" t="str">
        <f>IF('Historical DATA'!CG167="","",'Historical DATA'!CG167)</f>
        <v/>
      </c>
      <c r="P181" s="331" t="str">
        <f>IF('Historical DATA'!CH167="","",'Historical DATA'!CH167)</f>
        <v/>
      </c>
      <c r="Q181" s="331" t="str">
        <f>IF('Historical DATA'!CI167="","",'Historical DATA'!CI167)</f>
        <v/>
      </c>
      <c r="R181" s="1365" t="str">
        <f>IF('Historical DATA'!CJ167="","",'Historical DATA'!CJ167)</f>
        <v/>
      </c>
      <c r="S181" s="331" t="str">
        <f>IF('Historical DATA'!CK167="","",'Historical DATA'!CK167)</f>
        <v/>
      </c>
      <c r="T181" s="331" t="str">
        <f>IF('Historical DATA'!CL167="","",'Historical DATA'!CL167)</f>
        <v/>
      </c>
      <c r="V181" s="331" t="str">
        <f>IF('Historical DATA'!CM167="","",'Historical DATA'!CM167)</f>
        <v/>
      </c>
      <c r="W181" s="332" t="str">
        <f>IF('Historical DATA'!CN167="","",'Historical DATA'!CN167)</f>
        <v/>
      </c>
      <c r="X181" s="333" t="str">
        <f>IF('Historical DATA'!CO167="","",'Historical DATA'!CO167)</f>
        <v/>
      </c>
      <c r="Y181" s="333" t="str">
        <f>IF('Historical DATA'!CP167="","",'Historical DATA'!CP167)</f>
        <v/>
      </c>
      <c r="Z181" s="334" t="str">
        <f>IF('Historical DATA'!CQ167="","",'Historical DATA'!CQ167)</f>
        <v/>
      </c>
      <c r="AA181" s="1365" t="str">
        <f>IF('Historical DATA'!CR167="","",'Historical DATA'!CR167)</f>
        <v/>
      </c>
      <c r="AB181" s="1364" t="str">
        <f>IF('Historical DATA'!CS167="","",'Historical DATA'!CS167)</f>
        <v/>
      </c>
      <c r="AC181" s="335" t="str">
        <f>IF('Historical DATA'!CT167="","",'Historical DATA'!CT167)</f>
        <v/>
      </c>
    </row>
    <row r="182" spans="2:29">
      <c r="B182" s="137" t="str">
        <f>IF('Historical DATA'!B168="","",'Historical DATA'!B168)</f>
        <v/>
      </c>
      <c r="C182" s="1457"/>
      <c r="D182" s="331" t="str">
        <f>IF('Historical DATA'!BW168="","",'Historical DATA'!BW168)</f>
        <v/>
      </c>
      <c r="E182" s="332" t="str">
        <f>IF('Historical DATA'!BX168="","",'Historical DATA'!BX168)</f>
        <v/>
      </c>
      <c r="F182" s="333" t="str">
        <f>IF('Historical DATA'!BY168="","",'Historical DATA'!BY168)</f>
        <v/>
      </c>
      <c r="G182" s="333" t="str">
        <f>IF('Historical DATA'!BZ168="","",'Historical DATA'!BZ168)</f>
        <v/>
      </c>
      <c r="H182" s="334" t="str">
        <f>IF('Historical DATA'!CA168="","",'Historical DATA'!CA168)</f>
        <v/>
      </c>
      <c r="I182" s="1365" t="str">
        <f>IF('Historical DATA'!CB168="","",'Historical DATA'!CB168)</f>
        <v/>
      </c>
      <c r="J182" s="1364" t="str">
        <f>IF('Historical DATA'!CC168="","",'Historical DATA'!CC168)</f>
        <v/>
      </c>
      <c r="K182" s="335" t="str">
        <f>IF('Historical DATA'!CD168="","",'Historical DATA'!CD168)</f>
        <v/>
      </c>
      <c r="M182" s="331" t="str">
        <f>IF('Historical DATA'!CE168="","",'Historical DATA'!CE168)</f>
        <v/>
      </c>
      <c r="N182" s="331" t="str">
        <f>IF('Historical DATA'!CF168="","",'Historical DATA'!CF168)</f>
        <v/>
      </c>
      <c r="O182" s="331" t="str">
        <f>IF('Historical DATA'!CG168="","",'Historical DATA'!CG168)</f>
        <v/>
      </c>
      <c r="P182" s="331" t="str">
        <f>IF('Historical DATA'!CH168="","",'Historical DATA'!CH168)</f>
        <v/>
      </c>
      <c r="Q182" s="331" t="str">
        <f>IF('Historical DATA'!CI168="","",'Historical DATA'!CI168)</f>
        <v/>
      </c>
      <c r="R182" s="1365" t="str">
        <f>IF('Historical DATA'!CJ168="","",'Historical DATA'!CJ168)</f>
        <v/>
      </c>
      <c r="S182" s="331" t="str">
        <f>IF('Historical DATA'!CK168="","",'Historical DATA'!CK168)</f>
        <v/>
      </c>
      <c r="T182" s="331" t="str">
        <f>IF('Historical DATA'!CL168="","",'Historical DATA'!CL168)</f>
        <v/>
      </c>
      <c r="V182" s="331" t="str">
        <f>IF('Historical DATA'!CM168="","",'Historical DATA'!CM168)</f>
        <v/>
      </c>
      <c r="W182" s="332" t="str">
        <f>IF('Historical DATA'!CN168="","",'Historical DATA'!CN168)</f>
        <v/>
      </c>
      <c r="X182" s="333" t="str">
        <f>IF('Historical DATA'!CO168="","",'Historical DATA'!CO168)</f>
        <v/>
      </c>
      <c r="Y182" s="333" t="str">
        <f>IF('Historical DATA'!CP168="","",'Historical DATA'!CP168)</f>
        <v/>
      </c>
      <c r="Z182" s="334" t="str">
        <f>IF('Historical DATA'!CQ168="","",'Historical DATA'!CQ168)</f>
        <v/>
      </c>
      <c r="AA182" s="1365" t="str">
        <f>IF('Historical DATA'!CR168="","",'Historical DATA'!CR168)</f>
        <v/>
      </c>
      <c r="AB182" s="1364" t="str">
        <f>IF('Historical DATA'!CS168="","",'Historical DATA'!CS168)</f>
        <v/>
      </c>
      <c r="AC182" s="335" t="str">
        <f>IF('Historical DATA'!CT168="","",'Historical DATA'!CT168)</f>
        <v/>
      </c>
    </row>
    <row r="183" spans="2:29">
      <c r="B183" s="137" t="str">
        <f>IF('Historical DATA'!B169="","",'Historical DATA'!B169)</f>
        <v/>
      </c>
      <c r="C183" s="1457"/>
      <c r="D183" s="331" t="str">
        <f>IF('Historical DATA'!BW169="","",'Historical DATA'!BW169)</f>
        <v/>
      </c>
      <c r="E183" s="332" t="str">
        <f>IF('Historical DATA'!BX169="","",'Historical DATA'!BX169)</f>
        <v/>
      </c>
      <c r="F183" s="333" t="str">
        <f>IF('Historical DATA'!BY169="","",'Historical DATA'!BY169)</f>
        <v/>
      </c>
      <c r="G183" s="333" t="str">
        <f>IF('Historical DATA'!BZ169="","",'Historical DATA'!BZ169)</f>
        <v/>
      </c>
      <c r="H183" s="334" t="str">
        <f>IF('Historical DATA'!CA169="","",'Historical DATA'!CA169)</f>
        <v/>
      </c>
      <c r="I183" s="1365" t="str">
        <f>IF('Historical DATA'!CB169="","",'Historical DATA'!CB169)</f>
        <v/>
      </c>
      <c r="J183" s="1364" t="str">
        <f>IF('Historical DATA'!CC169="","",'Historical DATA'!CC169)</f>
        <v/>
      </c>
      <c r="K183" s="335" t="str">
        <f>IF('Historical DATA'!CD169="","",'Historical DATA'!CD169)</f>
        <v/>
      </c>
      <c r="M183" s="331" t="str">
        <f>IF('Historical DATA'!CE169="","",'Historical DATA'!CE169)</f>
        <v/>
      </c>
      <c r="N183" s="331" t="str">
        <f>IF('Historical DATA'!CF169="","",'Historical DATA'!CF169)</f>
        <v/>
      </c>
      <c r="O183" s="331" t="str">
        <f>IF('Historical DATA'!CG169="","",'Historical DATA'!CG169)</f>
        <v/>
      </c>
      <c r="P183" s="331" t="str">
        <f>IF('Historical DATA'!CH169="","",'Historical DATA'!CH169)</f>
        <v/>
      </c>
      <c r="Q183" s="331" t="str">
        <f>IF('Historical DATA'!CI169="","",'Historical DATA'!CI169)</f>
        <v/>
      </c>
      <c r="R183" s="1365" t="str">
        <f>IF('Historical DATA'!CJ169="","",'Historical DATA'!CJ169)</f>
        <v/>
      </c>
      <c r="S183" s="331" t="str">
        <f>IF('Historical DATA'!CK169="","",'Historical DATA'!CK169)</f>
        <v/>
      </c>
      <c r="T183" s="331" t="str">
        <f>IF('Historical DATA'!CL169="","",'Historical DATA'!CL169)</f>
        <v/>
      </c>
      <c r="V183" s="331" t="str">
        <f>IF('Historical DATA'!CM169="","",'Historical DATA'!CM169)</f>
        <v/>
      </c>
      <c r="W183" s="332" t="str">
        <f>IF('Historical DATA'!CN169="","",'Historical DATA'!CN169)</f>
        <v/>
      </c>
      <c r="X183" s="333" t="str">
        <f>IF('Historical DATA'!CO169="","",'Historical DATA'!CO169)</f>
        <v/>
      </c>
      <c r="Y183" s="333" t="str">
        <f>IF('Historical DATA'!CP169="","",'Historical DATA'!CP169)</f>
        <v/>
      </c>
      <c r="Z183" s="334" t="str">
        <f>IF('Historical DATA'!CQ169="","",'Historical DATA'!CQ169)</f>
        <v/>
      </c>
      <c r="AA183" s="1365" t="str">
        <f>IF('Historical DATA'!CR169="","",'Historical DATA'!CR169)</f>
        <v/>
      </c>
      <c r="AB183" s="1364" t="str">
        <f>IF('Historical DATA'!CS169="","",'Historical DATA'!CS169)</f>
        <v/>
      </c>
      <c r="AC183" s="335" t="str">
        <f>IF('Historical DATA'!CT169="","",'Historical DATA'!CT169)</f>
        <v/>
      </c>
    </row>
    <row r="184" spans="2:29">
      <c r="B184" s="137" t="str">
        <f>IF('Historical DATA'!B170="","",'Historical DATA'!B170)</f>
        <v/>
      </c>
      <c r="C184" s="1457"/>
      <c r="D184" s="331" t="str">
        <f>IF('Historical DATA'!BW170="","",'Historical DATA'!BW170)</f>
        <v/>
      </c>
      <c r="E184" s="332" t="str">
        <f>IF('Historical DATA'!BX170="","",'Historical DATA'!BX170)</f>
        <v/>
      </c>
      <c r="F184" s="333" t="str">
        <f>IF('Historical DATA'!BY170="","",'Historical DATA'!BY170)</f>
        <v/>
      </c>
      <c r="G184" s="333" t="str">
        <f>IF('Historical DATA'!BZ170="","",'Historical DATA'!BZ170)</f>
        <v/>
      </c>
      <c r="H184" s="334" t="str">
        <f>IF('Historical DATA'!CA170="","",'Historical DATA'!CA170)</f>
        <v/>
      </c>
      <c r="I184" s="1365" t="str">
        <f>IF('Historical DATA'!CB170="","",'Historical DATA'!CB170)</f>
        <v/>
      </c>
      <c r="J184" s="1364" t="str">
        <f>IF('Historical DATA'!CC170="","",'Historical DATA'!CC170)</f>
        <v/>
      </c>
      <c r="K184" s="335" t="str">
        <f>IF('Historical DATA'!CD170="","",'Historical DATA'!CD170)</f>
        <v/>
      </c>
      <c r="M184" s="331" t="str">
        <f>IF('Historical DATA'!CE170="","",'Historical DATA'!CE170)</f>
        <v/>
      </c>
      <c r="N184" s="331" t="str">
        <f>IF('Historical DATA'!CF170="","",'Historical DATA'!CF170)</f>
        <v/>
      </c>
      <c r="O184" s="331" t="str">
        <f>IF('Historical DATA'!CG170="","",'Historical DATA'!CG170)</f>
        <v/>
      </c>
      <c r="P184" s="331" t="str">
        <f>IF('Historical DATA'!CH170="","",'Historical DATA'!CH170)</f>
        <v/>
      </c>
      <c r="Q184" s="331" t="str">
        <f>IF('Historical DATA'!CI170="","",'Historical DATA'!CI170)</f>
        <v/>
      </c>
      <c r="R184" s="1365" t="str">
        <f>IF('Historical DATA'!CJ170="","",'Historical DATA'!CJ170)</f>
        <v/>
      </c>
      <c r="S184" s="331" t="str">
        <f>IF('Historical DATA'!CK170="","",'Historical DATA'!CK170)</f>
        <v/>
      </c>
      <c r="T184" s="331" t="str">
        <f>IF('Historical DATA'!CL170="","",'Historical DATA'!CL170)</f>
        <v/>
      </c>
      <c r="V184" s="331" t="str">
        <f>IF('Historical DATA'!CM170="","",'Historical DATA'!CM170)</f>
        <v/>
      </c>
      <c r="W184" s="332" t="str">
        <f>IF('Historical DATA'!CN170="","",'Historical DATA'!CN170)</f>
        <v/>
      </c>
      <c r="X184" s="333" t="str">
        <f>IF('Historical DATA'!CO170="","",'Historical DATA'!CO170)</f>
        <v/>
      </c>
      <c r="Y184" s="333" t="str">
        <f>IF('Historical DATA'!CP170="","",'Historical DATA'!CP170)</f>
        <v/>
      </c>
      <c r="Z184" s="334" t="str">
        <f>IF('Historical DATA'!CQ170="","",'Historical DATA'!CQ170)</f>
        <v/>
      </c>
      <c r="AA184" s="1365" t="str">
        <f>IF('Historical DATA'!CR170="","",'Historical DATA'!CR170)</f>
        <v/>
      </c>
      <c r="AB184" s="1364" t="str">
        <f>IF('Historical DATA'!CS170="","",'Historical DATA'!CS170)</f>
        <v/>
      </c>
      <c r="AC184" s="335" t="str">
        <f>IF('Historical DATA'!CT170="","",'Historical DATA'!CT170)</f>
        <v/>
      </c>
    </row>
    <row r="185" spans="2:29">
      <c r="B185" s="137" t="str">
        <f>IF('Historical DATA'!B171="","",'Historical DATA'!B171)</f>
        <v/>
      </c>
      <c r="C185" s="1457"/>
      <c r="D185" s="331" t="str">
        <f>IF('Historical DATA'!BW171="","",'Historical DATA'!BW171)</f>
        <v/>
      </c>
      <c r="E185" s="332" t="str">
        <f>IF('Historical DATA'!BX171="","",'Historical DATA'!BX171)</f>
        <v/>
      </c>
      <c r="F185" s="333" t="str">
        <f>IF('Historical DATA'!BY171="","",'Historical DATA'!BY171)</f>
        <v/>
      </c>
      <c r="G185" s="333" t="str">
        <f>IF('Historical DATA'!BZ171="","",'Historical DATA'!BZ171)</f>
        <v/>
      </c>
      <c r="H185" s="334" t="str">
        <f>IF('Historical DATA'!CA171="","",'Historical DATA'!CA171)</f>
        <v/>
      </c>
      <c r="I185" s="1365" t="str">
        <f>IF('Historical DATA'!CB171="","",'Historical DATA'!CB171)</f>
        <v/>
      </c>
      <c r="J185" s="1364" t="str">
        <f>IF('Historical DATA'!CC171="","",'Historical DATA'!CC171)</f>
        <v/>
      </c>
      <c r="K185" s="335" t="str">
        <f>IF('Historical DATA'!CD171="","",'Historical DATA'!CD171)</f>
        <v/>
      </c>
      <c r="M185" s="331" t="str">
        <f>IF('Historical DATA'!CE171="","",'Historical DATA'!CE171)</f>
        <v/>
      </c>
      <c r="N185" s="331" t="str">
        <f>IF('Historical DATA'!CF171="","",'Historical DATA'!CF171)</f>
        <v/>
      </c>
      <c r="O185" s="331" t="str">
        <f>IF('Historical DATA'!CG171="","",'Historical DATA'!CG171)</f>
        <v/>
      </c>
      <c r="P185" s="331" t="str">
        <f>IF('Historical DATA'!CH171="","",'Historical DATA'!CH171)</f>
        <v/>
      </c>
      <c r="Q185" s="331" t="str">
        <f>IF('Historical DATA'!CI171="","",'Historical DATA'!CI171)</f>
        <v/>
      </c>
      <c r="R185" s="1365" t="str">
        <f>IF('Historical DATA'!CJ171="","",'Historical DATA'!CJ171)</f>
        <v/>
      </c>
      <c r="S185" s="331" t="str">
        <f>IF('Historical DATA'!CK171="","",'Historical DATA'!CK171)</f>
        <v/>
      </c>
      <c r="T185" s="331" t="str">
        <f>IF('Historical DATA'!CL171="","",'Historical DATA'!CL171)</f>
        <v/>
      </c>
      <c r="V185" s="331" t="str">
        <f>IF('Historical DATA'!CM171="","",'Historical DATA'!CM171)</f>
        <v/>
      </c>
      <c r="W185" s="332" t="str">
        <f>IF('Historical DATA'!CN171="","",'Historical DATA'!CN171)</f>
        <v/>
      </c>
      <c r="X185" s="333" t="str">
        <f>IF('Historical DATA'!CO171="","",'Historical DATA'!CO171)</f>
        <v/>
      </c>
      <c r="Y185" s="333" t="str">
        <f>IF('Historical DATA'!CP171="","",'Historical DATA'!CP171)</f>
        <v/>
      </c>
      <c r="Z185" s="334" t="str">
        <f>IF('Historical DATA'!CQ171="","",'Historical DATA'!CQ171)</f>
        <v/>
      </c>
      <c r="AA185" s="1365" t="str">
        <f>IF('Historical DATA'!CR171="","",'Historical DATA'!CR171)</f>
        <v/>
      </c>
      <c r="AB185" s="1364" t="str">
        <f>IF('Historical DATA'!CS171="","",'Historical DATA'!CS171)</f>
        <v/>
      </c>
      <c r="AC185" s="335" t="str">
        <f>IF('Historical DATA'!CT171="","",'Historical DATA'!CT171)</f>
        <v/>
      </c>
    </row>
    <row r="186" spans="2:29">
      <c r="B186" s="137" t="str">
        <f>IF('Historical DATA'!B172="","",'Historical DATA'!B172)</f>
        <v/>
      </c>
      <c r="C186" s="1457"/>
      <c r="D186" s="331" t="str">
        <f>IF('Historical DATA'!BW172="","",'Historical DATA'!BW172)</f>
        <v/>
      </c>
      <c r="E186" s="332" t="str">
        <f>IF('Historical DATA'!BX172="","",'Historical DATA'!BX172)</f>
        <v/>
      </c>
      <c r="F186" s="333" t="str">
        <f>IF('Historical DATA'!BY172="","",'Historical DATA'!BY172)</f>
        <v/>
      </c>
      <c r="G186" s="333" t="str">
        <f>IF('Historical DATA'!BZ172="","",'Historical DATA'!BZ172)</f>
        <v/>
      </c>
      <c r="H186" s="334" t="str">
        <f>IF('Historical DATA'!CA172="","",'Historical DATA'!CA172)</f>
        <v/>
      </c>
      <c r="I186" s="1365" t="str">
        <f>IF('Historical DATA'!CB172="","",'Historical DATA'!CB172)</f>
        <v/>
      </c>
      <c r="J186" s="1364" t="str">
        <f>IF('Historical DATA'!CC172="","",'Historical DATA'!CC172)</f>
        <v/>
      </c>
      <c r="K186" s="335" t="str">
        <f>IF('Historical DATA'!CD172="","",'Historical DATA'!CD172)</f>
        <v/>
      </c>
      <c r="M186" s="331" t="str">
        <f>IF('Historical DATA'!CE172="","",'Historical DATA'!CE172)</f>
        <v/>
      </c>
      <c r="N186" s="331" t="str">
        <f>IF('Historical DATA'!CF172="","",'Historical DATA'!CF172)</f>
        <v/>
      </c>
      <c r="O186" s="331" t="str">
        <f>IF('Historical DATA'!CG172="","",'Historical DATA'!CG172)</f>
        <v/>
      </c>
      <c r="P186" s="331" t="str">
        <f>IF('Historical DATA'!CH172="","",'Historical DATA'!CH172)</f>
        <v/>
      </c>
      <c r="Q186" s="331" t="str">
        <f>IF('Historical DATA'!CI172="","",'Historical DATA'!CI172)</f>
        <v/>
      </c>
      <c r="R186" s="1365" t="str">
        <f>IF('Historical DATA'!CJ172="","",'Historical DATA'!CJ172)</f>
        <v/>
      </c>
      <c r="S186" s="331" t="str">
        <f>IF('Historical DATA'!CK172="","",'Historical DATA'!CK172)</f>
        <v/>
      </c>
      <c r="T186" s="331" t="str">
        <f>IF('Historical DATA'!CL172="","",'Historical DATA'!CL172)</f>
        <v/>
      </c>
      <c r="V186" s="331" t="str">
        <f>IF('Historical DATA'!CM172="","",'Historical DATA'!CM172)</f>
        <v/>
      </c>
      <c r="W186" s="332" t="str">
        <f>IF('Historical DATA'!CN172="","",'Historical DATA'!CN172)</f>
        <v/>
      </c>
      <c r="X186" s="333" t="str">
        <f>IF('Historical DATA'!CO172="","",'Historical DATA'!CO172)</f>
        <v/>
      </c>
      <c r="Y186" s="333" t="str">
        <f>IF('Historical DATA'!CP172="","",'Historical DATA'!CP172)</f>
        <v/>
      </c>
      <c r="Z186" s="334" t="str">
        <f>IF('Historical DATA'!CQ172="","",'Historical DATA'!CQ172)</f>
        <v/>
      </c>
      <c r="AA186" s="1365" t="str">
        <f>IF('Historical DATA'!CR172="","",'Historical DATA'!CR172)</f>
        <v/>
      </c>
      <c r="AB186" s="1364" t="str">
        <f>IF('Historical DATA'!CS172="","",'Historical DATA'!CS172)</f>
        <v/>
      </c>
      <c r="AC186" s="335" t="str">
        <f>IF('Historical DATA'!CT172="","",'Historical DATA'!CT172)</f>
        <v/>
      </c>
    </row>
    <row r="187" spans="2:29">
      <c r="B187" s="137" t="str">
        <f>IF('Historical DATA'!B173="","",'Historical DATA'!B173)</f>
        <v/>
      </c>
      <c r="C187" s="1457"/>
      <c r="D187" s="331" t="str">
        <f>IF('Historical DATA'!BW173="","",'Historical DATA'!BW173)</f>
        <v/>
      </c>
      <c r="E187" s="332" t="str">
        <f>IF('Historical DATA'!BX173="","",'Historical DATA'!BX173)</f>
        <v/>
      </c>
      <c r="F187" s="333" t="str">
        <f>IF('Historical DATA'!BY173="","",'Historical DATA'!BY173)</f>
        <v/>
      </c>
      <c r="G187" s="333" t="str">
        <f>IF('Historical DATA'!BZ173="","",'Historical DATA'!BZ173)</f>
        <v/>
      </c>
      <c r="H187" s="334" t="str">
        <f>IF('Historical DATA'!CA173="","",'Historical DATA'!CA173)</f>
        <v/>
      </c>
      <c r="I187" s="1365" t="str">
        <f>IF('Historical DATA'!CB173="","",'Historical DATA'!CB173)</f>
        <v/>
      </c>
      <c r="J187" s="1364" t="str">
        <f>IF('Historical DATA'!CC173="","",'Historical DATA'!CC173)</f>
        <v/>
      </c>
      <c r="K187" s="335" t="str">
        <f>IF('Historical DATA'!CD173="","",'Historical DATA'!CD173)</f>
        <v/>
      </c>
      <c r="M187" s="331" t="str">
        <f>IF('Historical DATA'!CE173="","",'Historical DATA'!CE173)</f>
        <v/>
      </c>
      <c r="N187" s="331" t="str">
        <f>IF('Historical DATA'!CF173="","",'Historical DATA'!CF173)</f>
        <v/>
      </c>
      <c r="O187" s="331" t="str">
        <f>IF('Historical DATA'!CG173="","",'Historical DATA'!CG173)</f>
        <v/>
      </c>
      <c r="P187" s="331" t="str">
        <f>IF('Historical DATA'!CH173="","",'Historical DATA'!CH173)</f>
        <v/>
      </c>
      <c r="Q187" s="331" t="str">
        <f>IF('Historical DATA'!CI173="","",'Historical DATA'!CI173)</f>
        <v/>
      </c>
      <c r="R187" s="1365" t="str">
        <f>IF('Historical DATA'!CJ173="","",'Historical DATA'!CJ173)</f>
        <v/>
      </c>
      <c r="S187" s="331" t="str">
        <f>IF('Historical DATA'!CK173="","",'Historical DATA'!CK173)</f>
        <v/>
      </c>
      <c r="T187" s="331" t="str">
        <f>IF('Historical DATA'!CL173="","",'Historical DATA'!CL173)</f>
        <v/>
      </c>
      <c r="V187" s="331" t="str">
        <f>IF('Historical DATA'!CM173="","",'Historical DATA'!CM173)</f>
        <v/>
      </c>
      <c r="W187" s="332" t="str">
        <f>IF('Historical DATA'!CN173="","",'Historical DATA'!CN173)</f>
        <v/>
      </c>
      <c r="X187" s="333" t="str">
        <f>IF('Historical DATA'!CO173="","",'Historical DATA'!CO173)</f>
        <v/>
      </c>
      <c r="Y187" s="333" t="str">
        <f>IF('Historical DATA'!CP173="","",'Historical DATA'!CP173)</f>
        <v/>
      </c>
      <c r="Z187" s="334" t="str">
        <f>IF('Historical DATA'!CQ173="","",'Historical DATA'!CQ173)</f>
        <v/>
      </c>
      <c r="AA187" s="1365" t="str">
        <f>IF('Historical DATA'!CR173="","",'Historical DATA'!CR173)</f>
        <v/>
      </c>
      <c r="AB187" s="1364" t="str">
        <f>IF('Historical DATA'!CS173="","",'Historical DATA'!CS173)</f>
        <v/>
      </c>
      <c r="AC187" s="335" t="str">
        <f>IF('Historical DATA'!CT173="","",'Historical DATA'!CT173)</f>
        <v/>
      </c>
    </row>
    <row r="188" spans="2:29">
      <c r="B188" s="137" t="str">
        <f>IF('Historical DATA'!B174="","",'Historical DATA'!B174)</f>
        <v/>
      </c>
      <c r="C188" s="1457"/>
      <c r="D188" s="331" t="str">
        <f>IF('Historical DATA'!BW174="","",'Historical DATA'!BW174)</f>
        <v/>
      </c>
      <c r="E188" s="332" t="str">
        <f>IF('Historical DATA'!BX174="","",'Historical DATA'!BX174)</f>
        <v/>
      </c>
      <c r="F188" s="333" t="str">
        <f>IF('Historical DATA'!BY174="","",'Historical DATA'!BY174)</f>
        <v/>
      </c>
      <c r="G188" s="333" t="str">
        <f>IF('Historical DATA'!BZ174="","",'Historical DATA'!BZ174)</f>
        <v/>
      </c>
      <c r="H188" s="334" t="str">
        <f>IF('Historical DATA'!CA174="","",'Historical DATA'!CA174)</f>
        <v/>
      </c>
      <c r="I188" s="1365" t="str">
        <f>IF('Historical DATA'!CB174="","",'Historical DATA'!CB174)</f>
        <v/>
      </c>
      <c r="J188" s="1364" t="str">
        <f>IF('Historical DATA'!CC174="","",'Historical DATA'!CC174)</f>
        <v/>
      </c>
      <c r="K188" s="335" t="str">
        <f>IF('Historical DATA'!CD174="","",'Historical DATA'!CD174)</f>
        <v/>
      </c>
      <c r="M188" s="331" t="str">
        <f>IF('Historical DATA'!CE174="","",'Historical DATA'!CE174)</f>
        <v/>
      </c>
      <c r="N188" s="331" t="str">
        <f>IF('Historical DATA'!CF174="","",'Historical DATA'!CF174)</f>
        <v/>
      </c>
      <c r="O188" s="331" t="str">
        <f>IF('Historical DATA'!CG174="","",'Historical DATA'!CG174)</f>
        <v/>
      </c>
      <c r="P188" s="331" t="str">
        <f>IF('Historical DATA'!CH174="","",'Historical DATA'!CH174)</f>
        <v/>
      </c>
      <c r="Q188" s="331" t="str">
        <f>IF('Historical DATA'!CI174="","",'Historical DATA'!CI174)</f>
        <v/>
      </c>
      <c r="R188" s="1365" t="str">
        <f>IF('Historical DATA'!CJ174="","",'Historical DATA'!CJ174)</f>
        <v/>
      </c>
      <c r="S188" s="331" t="str">
        <f>IF('Historical DATA'!CK174="","",'Historical DATA'!CK174)</f>
        <v/>
      </c>
      <c r="T188" s="331" t="str">
        <f>IF('Historical DATA'!CL174="","",'Historical DATA'!CL174)</f>
        <v/>
      </c>
      <c r="V188" s="331" t="str">
        <f>IF('Historical DATA'!CM174="","",'Historical DATA'!CM174)</f>
        <v/>
      </c>
      <c r="W188" s="332" t="str">
        <f>IF('Historical DATA'!CN174="","",'Historical DATA'!CN174)</f>
        <v/>
      </c>
      <c r="X188" s="333" t="str">
        <f>IF('Historical DATA'!CO174="","",'Historical DATA'!CO174)</f>
        <v/>
      </c>
      <c r="Y188" s="333" t="str">
        <f>IF('Historical DATA'!CP174="","",'Historical DATA'!CP174)</f>
        <v/>
      </c>
      <c r="Z188" s="334" t="str">
        <f>IF('Historical DATA'!CQ174="","",'Historical DATA'!CQ174)</f>
        <v/>
      </c>
      <c r="AA188" s="1365" t="str">
        <f>IF('Historical DATA'!CR174="","",'Historical DATA'!CR174)</f>
        <v/>
      </c>
      <c r="AB188" s="1364" t="str">
        <f>IF('Historical DATA'!CS174="","",'Historical DATA'!CS174)</f>
        <v/>
      </c>
      <c r="AC188" s="335" t="str">
        <f>IF('Historical DATA'!CT174="","",'Historical DATA'!CT174)</f>
        <v/>
      </c>
    </row>
    <row r="189" spans="2:29">
      <c r="B189" s="137" t="str">
        <f>IF('Historical DATA'!B175="","",'Historical DATA'!B175)</f>
        <v/>
      </c>
      <c r="C189" s="1457"/>
      <c r="D189" s="331" t="str">
        <f>IF('Historical DATA'!BW175="","",'Historical DATA'!BW175)</f>
        <v/>
      </c>
      <c r="E189" s="332" t="str">
        <f>IF('Historical DATA'!BX175="","",'Historical DATA'!BX175)</f>
        <v/>
      </c>
      <c r="F189" s="333" t="str">
        <f>IF('Historical DATA'!BY175="","",'Historical DATA'!BY175)</f>
        <v/>
      </c>
      <c r="G189" s="333" t="str">
        <f>IF('Historical DATA'!BZ175="","",'Historical DATA'!BZ175)</f>
        <v/>
      </c>
      <c r="H189" s="334" t="str">
        <f>IF('Historical DATA'!CA175="","",'Historical DATA'!CA175)</f>
        <v/>
      </c>
      <c r="I189" s="1365" t="str">
        <f>IF('Historical DATA'!CB175="","",'Historical DATA'!CB175)</f>
        <v/>
      </c>
      <c r="J189" s="1364" t="str">
        <f>IF('Historical DATA'!CC175="","",'Historical DATA'!CC175)</f>
        <v/>
      </c>
      <c r="K189" s="335" t="str">
        <f>IF('Historical DATA'!CD175="","",'Historical DATA'!CD175)</f>
        <v/>
      </c>
      <c r="M189" s="331" t="str">
        <f>IF('Historical DATA'!CE175="","",'Historical DATA'!CE175)</f>
        <v/>
      </c>
      <c r="N189" s="331" t="str">
        <f>IF('Historical DATA'!CF175="","",'Historical DATA'!CF175)</f>
        <v/>
      </c>
      <c r="O189" s="331" t="str">
        <f>IF('Historical DATA'!CG175="","",'Historical DATA'!CG175)</f>
        <v/>
      </c>
      <c r="P189" s="331" t="str">
        <f>IF('Historical DATA'!CH175="","",'Historical DATA'!CH175)</f>
        <v/>
      </c>
      <c r="Q189" s="331" t="str">
        <f>IF('Historical DATA'!CI175="","",'Historical DATA'!CI175)</f>
        <v/>
      </c>
      <c r="R189" s="1365" t="str">
        <f>IF('Historical DATA'!CJ175="","",'Historical DATA'!CJ175)</f>
        <v/>
      </c>
      <c r="S189" s="331" t="str">
        <f>IF('Historical DATA'!CK175="","",'Historical DATA'!CK175)</f>
        <v/>
      </c>
      <c r="T189" s="331" t="str">
        <f>IF('Historical DATA'!CL175="","",'Historical DATA'!CL175)</f>
        <v/>
      </c>
      <c r="V189" s="331" t="str">
        <f>IF('Historical DATA'!CM175="","",'Historical DATA'!CM175)</f>
        <v/>
      </c>
      <c r="W189" s="332" t="str">
        <f>IF('Historical DATA'!CN175="","",'Historical DATA'!CN175)</f>
        <v/>
      </c>
      <c r="X189" s="333" t="str">
        <f>IF('Historical DATA'!CO175="","",'Historical DATA'!CO175)</f>
        <v/>
      </c>
      <c r="Y189" s="333" t="str">
        <f>IF('Historical DATA'!CP175="","",'Historical DATA'!CP175)</f>
        <v/>
      </c>
      <c r="Z189" s="334" t="str">
        <f>IF('Historical DATA'!CQ175="","",'Historical DATA'!CQ175)</f>
        <v/>
      </c>
      <c r="AA189" s="1365" t="str">
        <f>IF('Historical DATA'!CR175="","",'Historical DATA'!CR175)</f>
        <v/>
      </c>
      <c r="AB189" s="1364" t="str">
        <f>IF('Historical DATA'!CS175="","",'Historical DATA'!CS175)</f>
        <v/>
      </c>
      <c r="AC189" s="335" t="str">
        <f>IF('Historical DATA'!CT175="","",'Historical DATA'!CT175)</f>
        <v/>
      </c>
    </row>
    <row r="190" spans="2:29">
      <c r="B190" s="137" t="str">
        <f>IF('Historical DATA'!B176="","",'Historical DATA'!B176)</f>
        <v/>
      </c>
      <c r="C190" s="1457"/>
      <c r="D190" s="331" t="str">
        <f>IF('Historical DATA'!BW176="","",'Historical DATA'!BW176)</f>
        <v/>
      </c>
      <c r="E190" s="332" t="str">
        <f>IF('Historical DATA'!BX176="","",'Historical DATA'!BX176)</f>
        <v/>
      </c>
      <c r="F190" s="333" t="str">
        <f>IF('Historical DATA'!BY176="","",'Historical DATA'!BY176)</f>
        <v/>
      </c>
      <c r="G190" s="333" t="str">
        <f>IF('Historical DATA'!BZ176="","",'Historical DATA'!BZ176)</f>
        <v/>
      </c>
      <c r="H190" s="334" t="str">
        <f>IF('Historical DATA'!CA176="","",'Historical DATA'!CA176)</f>
        <v/>
      </c>
      <c r="I190" s="1365" t="str">
        <f>IF('Historical DATA'!CB176="","",'Historical DATA'!CB176)</f>
        <v/>
      </c>
      <c r="J190" s="1364" t="str">
        <f>IF('Historical DATA'!CC176="","",'Historical DATA'!CC176)</f>
        <v/>
      </c>
      <c r="K190" s="335" t="str">
        <f>IF('Historical DATA'!CD176="","",'Historical DATA'!CD176)</f>
        <v/>
      </c>
      <c r="M190" s="331" t="str">
        <f>IF('Historical DATA'!CE176="","",'Historical DATA'!CE176)</f>
        <v/>
      </c>
      <c r="N190" s="331" t="str">
        <f>IF('Historical DATA'!CF176="","",'Historical DATA'!CF176)</f>
        <v/>
      </c>
      <c r="O190" s="331" t="str">
        <f>IF('Historical DATA'!CG176="","",'Historical DATA'!CG176)</f>
        <v/>
      </c>
      <c r="P190" s="331" t="str">
        <f>IF('Historical DATA'!CH176="","",'Historical DATA'!CH176)</f>
        <v/>
      </c>
      <c r="Q190" s="331" t="str">
        <f>IF('Historical DATA'!CI176="","",'Historical DATA'!CI176)</f>
        <v/>
      </c>
      <c r="R190" s="1365" t="str">
        <f>IF('Historical DATA'!CJ176="","",'Historical DATA'!CJ176)</f>
        <v/>
      </c>
      <c r="S190" s="331" t="str">
        <f>IF('Historical DATA'!CK176="","",'Historical DATA'!CK176)</f>
        <v/>
      </c>
      <c r="T190" s="331" t="str">
        <f>IF('Historical DATA'!CL176="","",'Historical DATA'!CL176)</f>
        <v/>
      </c>
      <c r="V190" s="331" t="str">
        <f>IF('Historical DATA'!CM176="","",'Historical DATA'!CM176)</f>
        <v/>
      </c>
      <c r="W190" s="332" t="str">
        <f>IF('Historical DATA'!CN176="","",'Historical DATA'!CN176)</f>
        <v/>
      </c>
      <c r="X190" s="333" t="str">
        <f>IF('Historical DATA'!CO176="","",'Historical DATA'!CO176)</f>
        <v/>
      </c>
      <c r="Y190" s="333" t="str">
        <f>IF('Historical DATA'!CP176="","",'Historical DATA'!CP176)</f>
        <v/>
      </c>
      <c r="Z190" s="334" t="str">
        <f>IF('Historical DATA'!CQ176="","",'Historical DATA'!CQ176)</f>
        <v/>
      </c>
      <c r="AA190" s="1365" t="str">
        <f>IF('Historical DATA'!CR176="","",'Historical DATA'!CR176)</f>
        <v/>
      </c>
      <c r="AB190" s="1364" t="str">
        <f>IF('Historical DATA'!CS176="","",'Historical DATA'!CS176)</f>
        <v/>
      </c>
      <c r="AC190" s="335" t="str">
        <f>IF('Historical DATA'!CT176="","",'Historical DATA'!CT176)</f>
        <v/>
      </c>
    </row>
    <row r="191" spans="2:29">
      <c r="B191" s="137" t="str">
        <f>IF('Historical DATA'!B177="","",'Historical DATA'!B177)</f>
        <v/>
      </c>
      <c r="C191" s="1457"/>
      <c r="D191" s="331" t="str">
        <f>IF('Historical DATA'!BW177="","",'Historical DATA'!BW177)</f>
        <v/>
      </c>
      <c r="E191" s="332" t="str">
        <f>IF('Historical DATA'!BX177="","",'Historical DATA'!BX177)</f>
        <v/>
      </c>
      <c r="F191" s="333" t="str">
        <f>IF('Historical DATA'!BY177="","",'Historical DATA'!BY177)</f>
        <v/>
      </c>
      <c r="G191" s="333" t="str">
        <f>IF('Historical DATA'!BZ177="","",'Historical DATA'!BZ177)</f>
        <v/>
      </c>
      <c r="H191" s="334" t="str">
        <f>IF('Historical DATA'!CA177="","",'Historical DATA'!CA177)</f>
        <v/>
      </c>
      <c r="I191" s="1365" t="str">
        <f>IF('Historical DATA'!CB177="","",'Historical DATA'!CB177)</f>
        <v/>
      </c>
      <c r="J191" s="1364" t="str">
        <f>IF('Historical DATA'!CC177="","",'Historical DATA'!CC177)</f>
        <v/>
      </c>
      <c r="K191" s="335" t="str">
        <f>IF('Historical DATA'!CD177="","",'Historical DATA'!CD177)</f>
        <v/>
      </c>
      <c r="M191" s="331" t="str">
        <f>IF('Historical DATA'!CE177="","",'Historical DATA'!CE177)</f>
        <v/>
      </c>
      <c r="N191" s="331" t="str">
        <f>IF('Historical DATA'!CF177="","",'Historical DATA'!CF177)</f>
        <v/>
      </c>
      <c r="O191" s="331" t="str">
        <f>IF('Historical DATA'!CG177="","",'Historical DATA'!CG177)</f>
        <v/>
      </c>
      <c r="P191" s="331" t="str">
        <f>IF('Historical DATA'!CH177="","",'Historical DATA'!CH177)</f>
        <v/>
      </c>
      <c r="Q191" s="331" t="str">
        <f>IF('Historical DATA'!CI177="","",'Historical DATA'!CI177)</f>
        <v/>
      </c>
      <c r="R191" s="1365" t="str">
        <f>IF('Historical DATA'!CJ177="","",'Historical DATA'!CJ177)</f>
        <v/>
      </c>
      <c r="S191" s="331" t="str">
        <f>IF('Historical DATA'!CK177="","",'Historical DATA'!CK177)</f>
        <v/>
      </c>
      <c r="T191" s="331" t="str">
        <f>IF('Historical DATA'!CL177="","",'Historical DATA'!CL177)</f>
        <v/>
      </c>
      <c r="V191" s="331" t="str">
        <f>IF('Historical DATA'!CM177="","",'Historical DATA'!CM177)</f>
        <v/>
      </c>
      <c r="W191" s="332" t="str">
        <f>IF('Historical DATA'!CN177="","",'Historical DATA'!CN177)</f>
        <v/>
      </c>
      <c r="X191" s="333" t="str">
        <f>IF('Historical DATA'!CO177="","",'Historical DATA'!CO177)</f>
        <v/>
      </c>
      <c r="Y191" s="333" t="str">
        <f>IF('Historical DATA'!CP177="","",'Historical DATA'!CP177)</f>
        <v/>
      </c>
      <c r="Z191" s="334" t="str">
        <f>IF('Historical DATA'!CQ177="","",'Historical DATA'!CQ177)</f>
        <v/>
      </c>
      <c r="AA191" s="1365" t="str">
        <f>IF('Historical DATA'!CR177="","",'Historical DATA'!CR177)</f>
        <v/>
      </c>
      <c r="AB191" s="1364" t="str">
        <f>IF('Historical DATA'!CS177="","",'Historical DATA'!CS177)</f>
        <v/>
      </c>
      <c r="AC191" s="335" t="str">
        <f>IF('Historical DATA'!CT177="","",'Historical DATA'!CT177)</f>
        <v/>
      </c>
    </row>
    <row r="192" spans="2:29">
      <c r="B192" s="137" t="str">
        <f>IF('Historical DATA'!B178="","",'Historical DATA'!B178)</f>
        <v/>
      </c>
      <c r="C192" s="1457"/>
      <c r="D192" s="331" t="str">
        <f>IF('Historical DATA'!BW178="","",'Historical DATA'!BW178)</f>
        <v/>
      </c>
      <c r="E192" s="332" t="str">
        <f>IF('Historical DATA'!BX178="","",'Historical DATA'!BX178)</f>
        <v/>
      </c>
      <c r="F192" s="333" t="str">
        <f>IF('Historical DATA'!BY178="","",'Historical DATA'!BY178)</f>
        <v/>
      </c>
      <c r="G192" s="333" t="str">
        <f>IF('Historical DATA'!BZ178="","",'Historical DATA'!BZ178)</f>
        <v/>
      </c>
      <c r="H192" s="334" t="str">
        <f>IF('Historical DATA'!CA178="","",'Historical DATA'!CA178)</f>
        <v/>
      </c>
      <c r="I192" s="1365" t="str">
        <f>IF('Historical DATA'!CB178="","",'Historical DATA'!CB178)</f>
        <v/>
      </c>
      <c r="J192" s="1364" t="str">
        <f>IF('Historical DATA'!CC178="","",'Historical DATA'!CC178)</f>
        <v/>
      </c>
      <c r="K192" s="335" t="str">
        <f>IF('Historical DATA'!CD178="","",'Historical DATA'!CD178)</f>
        <v/>
      </c>
      <c r="M192" s="331" t="str">
        <f>IF('Historical DATA'!CE178="","",'Historical DATA'!CE178)</f>
        <v/>
      </c>
      <c r="N192" s="331" t="str">
        <f>IF('Historical DATA'!CF178="","",'Historical DATA'!CF178)</f>
        <v/>
      </c>
      <c r="O192" s="331" t="str">
        <f>IF('Historical DATA'!CG178="","",'Historical DATA'!CG178)</f>
        <v/>
      </c>
      <c r="P192" s="331" t="str">
        <f>IF('Historical DATA'!CH178="","",'Historical DATA'!CH178)</f>
        <v/>
      </c>
      <c r="Q192" s="331" t="str">
        <f>IF('Historical DATA'!CI178="","",'Historical DATA'!CI178)</f>
        <v/>
      </c>
      <c r="R192" s="1365" t="str">
        <f>IF('Historical DATA'!CJ178="","",'Historical DATA'!CJ178)</f>
        <v/>
      </c>
      <c r="S192" s="331" t="str">
        <f>IF('Historical DATA'!CK178="","",'Historical DATA'!CK178)</f>
        <v/>
      </c>
      <c r="T192" s="331" t="str">
        <f>IF('Historical DATA'!CL178="","",'Historical DATA'!CL178)</f>
        <v/>
      </c>
      <c r="V192" s="331" t="str">
        <f>IF('Historical DATA'!CM178="","",'Historical DATA'!CM178)</f>
        <v/>
      </c>
      <c r="W192" s="332" t="str">
        <f>IF('Historical DATA'!CN178="","",'Historical DATA'!CN178)</f>
        <v/>
      </c>
      <c r="X192" s="333" t="str">
        <f>IF('Historical DATA'!CO178="","",'Historical DATA'!CO178)</f>
        <v/>
      </c>
      <c r="Y192" s="333" t="str">
        <f>IF('Historical DATA'!CP178="","",'Historical DATA'!CP178)</f>
        <v/>
      </c>
      <c r="Z192" s="334" t="str">
        <f>IF('Historical DATA'!CQ178="","",'Historical DATA'!CQ178)</f>
        <v/>
      </c>
      <c r="AA192" s="1365" t="str">
        <f>IF('Historical DATA'!CR178="","",'Historical DATA'!CR178)</f>
        <v/>
      </c>
      <c r="AB192" s="1364" t="str">
        <f>IF('Historical DATA'!CS178="","",'Historical DATA'!CS178)</f>
        <v/>
      </c>
      <c r="AC192" s="335" t="str">
        <f>IF('Historical DATA'!CT178="","",'Historical DATA'!CT178)</f>
        <v/>
      </c>
    </row>
    <row r="193" spans="2:29">
      <c r="B193" s="137" t="str">
        <f>IF('Historical DATA'!B179="","",'Historical DATA'!B179)</f>
        <v/>
      </c>
      <c r="C193" s="1457"/>
      <c r="D193" s="331" t="str">
        <f>IF('Historical DATA'!BW179="","",'Historical DATA'!BW179)</f>
        <v/>
      </c>
      <c r="E193" s="332" t="str">
        <f>IF('Historical DATA'!BX179="","",'Historical DATA'!BX179)</f>
        <v/>
      </c>
      <c r="F193" s="333" t="str">
        <f>IF('Historical DATA'!BY179="","",'Historical DATA'!BY179)</f>
        <v/>
      </c>
      <c r="G193" s="333" t="str">
        <f>IF('Historical DATA'!BZ179="","",'Historical DATA'!BZ179)</f>
        <v/>
      </c>
      <c r="H193" s="334" t="str">
        <f>IF('Historical DATA'!CA179="","",'Historical DATA'!CA179)</f>
        <v/>
      </c>
      <c r="I193" s="1365" t="str">
        <f>IF('Historical DATA'!CB179="","",'Historical DATA'!CB179)</f>
        <v/>
      </c>
      <c r="J193" s="1364" t="str">
        <f>IF('Historical DATA'!CC179="","",'Historical DATA'!CC179)</f>
        <v/>
      </c>
      <c r="K193" s="335" t="str">
        <f>IF('Historical DATA'!CD179="","",'Historical DATA'!CD179)</f>
        <v/>
      </c>
      <c r="M193" s="331" t="str">
        <f>IF('Historical DATA'!CE179="","",'Historical DATA'!CE179)</f>
        <v/>
      </c>
      <c r="N193" s="331" t="str">
        <f>IF('Historical DATA'!CF179="","",'Historical DATA'!CF179)</f>
        <v/>
      </c>
      <c r="O193" s="331" t="str">
        <f>IF('Historical DATA'!CG179="","",'Historical DATA'!CG179)</f>
        <v/>
      </c>
      <c r="P193" s="331" t="str">
        <f>IF('Historical DATA'!CH179="","",'Historical DATA'!CH179)</f>
        <v/>
      </c>
      <c r="Q193" s="331" t="str">
        <f>IF('Historical DATA'!CI179="","",'Historical DATA'!CI179)</f>
        <v/>
      </c>
      <c r="R193" s="1365" t="str">
        <f>IF('Historical DATA'!CJ179="","",'Historical DATA'!CJ179)</f>
        <v/>
      </c>
      <c r="S193" s="331" t="str">
        <f>IF('Historical DATA'!CK179="","",'Historical DATA'!CK179)</f>
        <v/>
      </c>
      <c r="T193" s="331" t="str">
        <f>IF('Historical DATA'!CL179="","",'Historical DATA'!CL179)</f>
        <v/>
      </c>
      <c r="V193" s="331" t="str">
        <f>IF('Historical DATA'!CM179="","",'Historical DATA'!CM179)</f>
        <v/>
      </c>
      <c r="W193" s="332" t="str">
        <f>IF('Historical DATA'!CN179="","",'Historical DATA'!CN179)</f>
        <v/>
      </c>
      <c r="X193" s="333" t="str">
        <f>IF('Historical DATA'!CO179="","",'Historical DATA'!CO179)</f>
        <v/>
      </c>
      <c r="Y193" s="333" t="str">
        <f>IF('Historical DATA'!CP179="","",'Historical DATA'!CP179)</f>
        <v/>
      </c>
      <c r="Z193" s="334" t="str">
        <f>IF('Historical DATA'!CQ179="","",'Historical DATA'!CQ179)</f>
        <v/>
      </c>
      <c r="AA193" s="1365" t="str">
        <f>IF('Historical DATA'!CR179="","",'Historical DATA'!CR179)</f>
        <v/>
      </c>
      <c r="AB193" s="1364" t="str">
        <f>IF('Historical DATA'!CS179="","",'Historical DATA'!CS179)</f>
        <v/>
      </c>
      <c r="AC193" s="335" t="str">
        <f>IF('Historical DATA'!CT179="","",'Historical DATA'!CT179)</f>
        <v/>
      </c>
    </row>
    <row r="194" spans="2:29">
      <c r="B194" s="137" t="str">
        <f>IF('Historical DATA'!B180="","",'Historical DATA'!B180)</f>
        <v/>
      </c>
      <c r="C194" s="1457"/>
      <c r="D194" s="331" t="str">
        <f>IF('Historical DATA'!BW180="","",'Historical DATA'!BW180)</f>
        <v/>
      </c>
      <c r="E194" s="332" t="str">
        <f>IF('Historical DATA'!BX180="","",'Historical DATA'!BX180)</f>
        <v/>
      </c>
      <c r="F194" s="333" t="str">
        <f>IF('Historical DATA'!BY180="","",'Historical DATA'!BY180)</f>
        <v/>
      </c>
      <c r="G194" s="333" t="str">
        <f>IF('Historical DATA'!BZ180="","",'Historical DATA'!BZ180)</f>
        <v/>
      </c>
      <c r="H194" s="334" t="str">
        <f>IF('Historical DATA'!CA180="","",'Historical DATA'!CA180)</f>
        <v/>
      </c>
      <c r="I194" s="1365" t="str">
        <f>IF('Historical DATA'!CB180="","",'Historical DATA'!CB180)</f>
        <v/>
      </c>
      <c r="J194" s="1364" t="str">
        <f>IF('Historical DATA'!CC180="","",'Historical DATA'!CC180)</f>
        <v/>
      </c>
      <c r="K194" s="335" t="str">
        <f>IF('Historical DATA'!CD180="","",'Historical DATA'!CD180)</f>
        <v/>
      </c>
      <c r="M194" s="331" t="str">
        <f>IF('Historical DATA'!CE180="","",'Historical DATA'!CE180)</f>
        <v/>
      </c>
      <c r="N194" s="331" t="str">
        <f>IF('Historical DATA'!CF180="","",'Historical DATA'!CF180)</f>
        <v/>
      </c>
      <c r="O194" s="331" t="str">
        <f>IF('Historical DATA'!CG180="","",'Historical DATA'!CG180)</f>
        <v/>
      </c>
      <c r="P194" s="331" t="str">
        <f>IF('Historical DATA'!CH180="","",'Historical DATA'!CH180)</f>
        <v/>
      </c>
      <c r="Q194" s="331" t="str">
        <f>IF('Historical DATA'!CI180="","",'Historical DATA'!CI180)</f>
        <v/>
      </c>
      <c r="R194" s="1365" t="str">
        <f>IF('Historical DATA'!CJ180="","",'Historical DATA'!CJ180)</f>
        <v/>
      </c>
      <c r="S194" s="331" t="str">
        <f>IF('Historical DATA'!CK180="","",'Historical DATA'!CK180)</f>
        <v/>
      </c>
      <c r="T194" s="331" t="str">
        <f>IF('Historical DATA'!CL180="","",'Historical DATA'!CL180)</f>
        <v/>
      </c>
      <c r="V194" s="331" t="str">
        <f>IF('Historical DATA'!CM180="","",'Historical DATA'!CM180)</f>
        <v/>
      </c>
      <c r="W194" s="332" t="str">
        <f>IF('Historical DATA'!CN180="","",'Historical DATA'!CN180)</f>
        <v/>
      </c>
      <c r="X194" s="333" t="str">
        <f>IF('Historical DATA'!CO180="","",'Historical DATA'!CO180)</f>
        <v/>
      </c>
      <c r="Y194" s="333" t="str">
        <f>IF('Historical DATA'!CP180="","",'Historical DATA'!CP180)</f>
        <v/>
      </c>
      <c r="Z194" s="334" t="str">
        <f>IF('Historical DATA'!CQ180="","",'Historical DATA'!CQ180)</f>
        <v/>
      </c>
      <c r="AA194" s="1365" t="str">
        <f>IF('Historical DATA'!CR180="","",'Historical DATA'!CR180)</f>
        <v/>
      </c>
      <c r="AB194" s="1364" t="str">
        <f>IF('Historical DATA'!CS180="","",'Historical DATA'!CS180)</f>
        <v/>
      </c>
      <c r="AC194" s="335" t="str">
        <f>IF('Historical DATA'!CT180="","",'Historical DATA'!CT180)</f>
        <v/>
      </c>
    </row>
    <row r="195" spans="2:29">
      <c r="B195" s="137" t="str">
        <f>IF('Historical DATA'!B181="","",'Historical DATA'!B181)</f>
        <v/>
      </c>
      <c r="C195" s="1457"/>
      <c r="D195" s="331" t="str">
        <f>IF('Historical DATA'!BW181="","",'Historical DATA'!BW181)</f>
        <v/>
      </c>
      <c r="E195" s="332" t="str">
        <f>IF('Historical DATA'!BX181="","",'Historical DATA'!BX181)</f>
        <v/>
      </c>
      <c r="F195" s="333" t="str">
        <f>IF('Historical DATA'!BY181="","",'Historical DATA'!BY181)</f>
        <v/>
      </c>
      <c r="G195" s="333" t="str">
        <f>IF('Historical DATA'!BZ181="","",'Historical DATA'!BZ181)</f>
        <v/>
      </c>
      <c r="H195" s="334" t="str">
        <f>IF('Historical DATA'!CA181="","",'Historical DATA'!CA181)</f>
        <v/>
      </c>
      <c r="I195" s="1365" t="str">
        <f>IF('Historical DATA'!CB181="","",'Historical DATA'!CB181)</f>
        <v/>
      </c>
      <c r="J195" s="1364" t="str">
        <f>IF('Historical DATA'!CC181="","",'Historical DATA'!CC181)</f>
        <v/>
      </c>
      <c r="K195" s="335" t="str">
        <f>IF('Historical DATA'!CD181="","",'Historical DATA'!CD181)</f>
        <v/>
      </c>
      <c r="M195" s="331" t="str">
        <f>IF('Historical DATA'!CE181="","",'Historical DATA'!CE181)</f>
        <v/>
      </c>
      <c r="N195" s="331" t="str">
        <f>IF('Historical DATA'!CF181="","",'Historical DATA'!CF181)</f>
        <v/>
      </c>
      <c r="O195" s="331" t="str">
        <f>IF('Historical DATA'!CG181="","",'Historical DATA'!CG181)</f>
        <v/>
      </c>
      <c r="P195" s="331" t="str">
        <f>IF('Historical DATA'!CH181="","",'Historical DATA'!CH181)</f>
        <v/>
      </c>
      <c r="Q195" s="331" t="str">
        <f>IF('Historical DATA'!CI181="","",'Historical DATA'!CI181)</f>
        <v/>
      </c>
      <c r="R195" s="1365" t="str">
        <f>IF('Historical DATA'!CJ181="","",'Historical DATA'!CJ181)</f>
        <v/>
      </c>
      <c r="S195" s="331" t="str">
        <f>IF('Historical DATA'!CK181="","",'Historical DATA'!CK181)</f>
        <v/>
      </c>
      <c r="T195" s="331" t="str">
        <f>IF('Historical DATA'!CL181="","",'Historical DATA'!CL181)</f>
        <v/>
      </c>
      <c r="V195" s="331" t="str">
        <f>IF('Historical DATA'!CM181="","",'Historical DATA'!CM181)</f>
        <v/>
      </c>
      <c r="W195" s="332" t="str">
        <f>IF('Historical DATA'!CN181="","",'Historical DATA'!CN181)</f>
        <v/>
      </c>
      <c r="X195" s="333" t="str">
        <f>IF('Historical DATA'!CO181="","",'Historical DATA'!CO181)</f>
        <v/>
      </c>
      <c r="Y195" s="333" t="str">
        <f>IF('Historical DATA'!CP181="","",'Historical DATA'!CP181)</f>
        <v/>
      </c>
      <c r="Z195" s="334" t="str">
        <f>IF('Historical DATA'!CQ181="","",'Historical DATA'!CQ181)</f>
        <v/>
      </c>
      <c r="AA195" s="1365" t="str">
        <f>IF('Historical DATA'!CR181="","",'Historical DATA'!CR181)</f>
        <v/>
      </c>
      <c r="AB195" s="1364" t="str">
        <f>IF('Historical DATA'!CS181="","",'Historical DATA'!CS181)</f>
        <v/>
      </c>
      <c r="AC195" s="335" t="str">
        <f>IF('Historical DATA'!CT181="","",'Historical DATA'!CT181)</f>
        <v/>
      </c>
    </row>
    <row r="196" spans="2:29">
      <c r="B196" s="137" t="str">
        <f>IF('Historical DATA'!B182="","",'Historical DATA'!B182)</f>
        <v/>
      </c>
      <c r="C196" s="1457"/>
      <c r="D196" s="331" t="str">
        <f>IF('Historical DATA'!BW182="","",'Historical DATA'!BW182)</f>
        <v/>
      </c>
      <c r="E196" s="332" t="str">
        <f>IF('Historical DATA'!BX182="","",'Historical DATA'!BX182)</f>
        <v/>
      </c>
      <c r="F196" s="333" t="str">
        <f>IF('Historical DATA'!BY182="","",'Historical DATA'!BY182)</f>
        <v/>
      </c>
      <c r="G196" s="333" t="str">
        <f>IF('Historical DATA'!BZ182="","",'Historical DATA'!BZ182)</f>
        <v/>
      </c>
      <c r="H196" s="334" t="str">
        <f>IF('Historical DATA'!CA182="","",'Historical DATA'!CA182)</f>
        <v/>
      </c>
      <c r="I196" s="1365" t="str">
        <f>IF('Historical DATA'!CB182="","",'Historical DATA'!CB182)</f>
        <v/>
      </c>
      <c r="J196" s="1364" t="str">
        <f>IF('Historical DATA'!CC182="","",'Historical DATA'!CC182)</f>
        <v/>
      </c>
      <c r="K196" s="335" t="str">
        <f>IF('Historical DATA'!CD182="","",'Historical DATA'!CD182)</f>
        <v/>
      </c>
      <c r="M196" s="331" t="str">
        <f>IF('Historical DATA'!CE182="","",'Historical DATA'!CE182)</f>
        <v/>
      </c>
      <c r="N196" s="331" t="str">
        <f>IF('Historical DATA'!CF182="","",'Historical DATA'!CF182)</f>
        <v/>
      </c>
      <c r="O196" s="331" t="str">
        <f>IF('Historical DATA'!CG182="","",'Historical DATA'!CG182)</f>
        <v/>
      </c>
      <c r="P196" s="331" t="str">
        <f>IF('Historical DATA'!CH182="","",'Historical DATA'!CH182)</f>
        <v/>
      </c>
      <c r="Q196" s="331" t="str">
        <f>IF('Historical DATA'!CI182="","",'Historical DATA'!CI182)</f>
        <v/>
      </c>
      <c r="R196" s="1365" t="str">
        <f>IF('Historical DATA'!CJ182="","",'Historical DATA'!CJ182)</f>
        <v/>
      </c>
      <c r="S196" s="331" t="str">
        <f>IF('Historical DATA'!CK182="","",'Historical DATA'!CK182)</f>
        <v/>
      </c>
      <c r="T196" s="331" t="str">
        <f>IF('Historical DATA'!CL182="","",'Historical DATA'!CL182)</f>
        <v/>
      </c>
      <c r="V196" s="331" t="str">
        <f>IF('Historical DATA'!CM182="","",'Historical DATA'!CM182)</f>
        <v/>
      </c>
      <c r="W196" s="332" t="str">
        <f>IF('Historical DATA'!CN182="","",'Historical DATA'!CN182)</f>
        <v/>
      </c>
      <c r="X196" s="333" t="str">
        <f>IF('Historical DATA'!CO182="","",'Historical DATA'!CO182)</f>
        <v/>
      </c>
      <c r="Y196" s="333" t="str">
        <f>IF('Historical DATA'!CP182="","",'Historical DATA'!CP182)</f>
        <v/>
      </c>
      <c r="Z196" s="334" t="str">
        <f>IF('Historical DATA'!CQ182="","",'Historical DATA'!CQ182)</f>
        <v/>
      </c>
      <c r="AA196" s="1365" t="str">
        <f>IF('Historical DATA'!CR182="","",'Historical DATA'!CR182)</f>
        <v/>
      </c>
      <c r="AB196" s="1364" t="str">
        <f>IF('Historical DATA'!CS182="","",'Historical DATA'!CS182)</f>
        <v/>
      </c>
      <c r="AC196" s="335" t="str">
        <f>IF('Historical DATA'!CT182="","",'Historical DATA'!CT182)</f>
        <v/>
      </c>
    </row>
    <row r="197" spans="2:29">
      <c r="B197" s="137" t="str">
        <f>IF('Historical DATA'!B183="","",'Historical DATA'!B183)</f>
        <v/>
      </c>
      <c r="C197" s="1457"/>
      <c r="D197" s="331" t="str">
        <f>IF('Historical DATA'!BW183="","",'Historical DATA'!BW183)</f>
        <v/>
      </c>
      <c r="E197" s="332" t="str">
        <f>IF('Historical DATA'!BX183="","",'Historical DATA'!BX183)</f>
        <v/>
      </c>
      <c r="F197" s="333" t="str">
        <f>IF('Historical DATA'!BY183="","",'Historical DATA'!BY183)</f>
        <v/>
      </c>
      <c r="G197" s="333" t="str">
        <f>IF('Historical DATA'!BZ183="","",'Historical DATA'!BZ183)</f>
        <v/>
      </c>
      <c r="H197" s="334" t="str">
        <f>IF('Historical DATA'!CA183="","",'Historical DATA'!CA183)</f>
        <v/>
      </c>
      <c r="I197" s="1365" t="str">
        <f>IF('Historical DATA'!CB183="","",'Historical DATA'!CB183)</f>
        <v/>
      </c>
      <c r="J197" s="1364" t="str">
        <f>IF('Historical DATA'!CC183="","",'Historical DATA'!CC183)</f>
        <v/>
      </c>
      <c r="K197" s="335" t="str">
        <f>IF('Historical DATA'!CD183="","",'Historical DATA'!CD183)</f>
        <v/>
      </c>
      <c r="M197" s="331" t="str">
        <f>IF('Historical DATA'!CE183="","",'Historical DATA'!CE183)</f>
        <v/>
      </c>
      <c r="N197" s="331" t="str">
        <f>IF('Historical DATA'!CF183="","",'Historical DATA'!CF183)</f>
        <v/>
      </c>
      <c r="O197" s="331" t="str">
        <f>IF('Historical DATA'!CG183="","",'Historical DATA'!CG183)</f>
        <v/>
      </c>
      <c r="P197" s="331" t="str">
        <f>IF('Historical DATA'!CH183="","",'Historical DATA'!CH183)</f>
        <v/>
      </c>
      <c r="Q197" s="331" t="str">
        <f>IF('Historical DATA'!CI183="","",'Historical DATA'!CI183)</f>
        <v/>
      </c>
      <c r="R197" s="1365" t="str">
        <f>IF('Historical DATA'!CJ183="","",'Historical DATA'!CJ183)</f>
        <v/>
      </c>
      <c r="S197" s="331" t="str">
        <f>IF('Historical DATA'!CK183="","",'Historical DATA'!CK183)</f>
        <v/>
      </c>
      <c r="T197" s="331" t="str">
        <f>IF('Historical DATA'!CL183="","",'Historical DATA'!CL183)</f>
        <v/>
      </c>
      <c r="V197" s="331" t="str">
        <f>IF('Historical DATA'!CM183="","",'Historical DATA'!CM183)</f>
        <v/>
      </c>
      <c r="W197" s="332" t="str">
        <f>IF('Historical DATA'!CN183="","",'Historical DATA'!CN183)</f>
        <v/>
      </c>
      <c r="X197" s="333" t="str">
        <f>IF('Historical DATA'!CO183="","",'Historical DATA'!CO183)</f>
        <v/>
      </c>
      <c r="Y197" s="333" t="str">
        <f>IF('Historical DATA'!CP183="","",'Historical DATA'!CP183)</f>
        <v/>
      </c>
      <c r="Z197" s="334" t="str">
        <f>IF('Historical DATA'!CQ183="","",'Historical DATA'!CQ183)</f>
        <v/>
      </c>
      <c r="AA197" s="1365" t="str">
        <f>IF('Historical DATA'!CR183="","",'Historical DATA'!CR183)</f>
        <v/>
      </c>
      <c r="AB197" s="1364" t="str">
        <f>IF('Historical DATA'!CS183="","",'Historical DATA'!CS183)</f>
        <v/>
      </c>
      <c r="AC197" s="335" t="str">
        <f>IF('Historical DATA'!CT183="","",'Historical DATA'!CT183)</f>
        <v/>
      </c>
    </row>
    <row r="198" spans="2:29">
      <c r="B198" s="137" t="str">
        <f>IF('Historical DATA'!B184="","",'Historical DATA'!B184)</f>
        <v/>
      </c>
      <c r="C198" s="1457"/>
      <c r="D198" s="331" t="str">
        <f>IF('Historical DATA'!BW184="","",'Historical DATA'!BW184)</f>
        <v/>
      </c>
      <c r="E198" s="332" t="str">
        <f>IF('Historical DATA'!BX184="","",'Historical DATA'!BX184)</f>
        <v/>
      </c>
      <c r="F198" s="333" t="str">
        <f>IF('Historical DATA'!BY184="","",'Historical DATA'!BY184)</f>
        <v/>
      </c>
      <c r="G198" s="333" t="str">
        <f>IF('Historical DATA'!BZ184="","",'Historical DATA'!BZ184)</f>
        <v/>
      </c>
      <c r="H198" s="334" t="str">
        <f>IF('Historical DATA'!CA184="","",'Historical DATA'!CA184)</f>
        <v/>
      </c>
      <c r="I198" s="1365" t="str">
        <f>IF('Historical DATA'!CB184="","",'Historical DATA'!CB184)</f>
        <v/>
      </c>
      <c r="J198" s="1364" t="str">
        <f>IF('Historical DATA'!CC184="","",'Historical DATA'!CC184)</f>
        <v/>
      </c>
      <c r="K198" s="335" t="str">
        <f>IF('Historical DATA'!CD184="","",'Historical DATA'!CD184)</f>
        <v/>
      </c>
      <c r="M198" s="331" t="str">
        <f>IF('Historical DATA'!CE184="","",'Historical DATA'!CE184)</f>
        <v/>
      </c>
      <c r="N198" s="331" t="str">
        <f>IF('Historical DATA'!CF184="","",'Historical DATA'!CF184)</f>
        <v/>
      </c>
      <c r="O198" s="331" t="str">
        <f>IF('Historical DATA'!CG184="","",'Historical DATA'!CG184)</f>
        <v/>
      </c>
      <c r="P198" s="331" t="str">
        <f>IF('Historical DATA'!CH184="","",'Historical DATA'!CH184)</f>
        <v/>
      </c>
      <c r="Q198" s="331" t="str">
        <f>IF('Historical DATA'!CI184="","",'Historical DATA'!CI184)</f>
        <v/>
      </c>
      <c r="R198" s="1365" t="str">
        <f>IF('Historical DATA'!CJ184="","",'Historical DATA'!CJ184)</f>
        <v/>
      </c>
      <c r="S198" s="331" t="str">
        <f>IF('Historical DATA'!CK184="","",'Historical DATA'!CK184)</f>
        <v/>
      </c>
      <c r="T198" s="331" t="str">
        <f>IF('Historical DATA'!CL184="","",'Historical DATA'!CL184)</f>
        <v/>
      </c>
      <c r="V198" s="331" t="str">
        <f>IF('Historical DATA'!CM184="","",'Historical DATA'!CM184)</f>
        <v/>
      </c>
      <c r="W198" s="332" t="str">
        <f>IF('Historical DATA'!CN184="","",'Historical DATA'!CN184)</f>
        <v/>
      </c>
      <c r="X198" s="333" t="str">
        <f>IF('Historical DATA'!CO184="","",'Historical DATA'!CO184)</f>
        <v/>
      </c>
      <c r="Y198" s="333" t="str">
        <f>IF('Historical DATA'!CP184="","",'Historical DATA'!CP184)</f>
        <v/>
      </c>
      <c r="Z198" s="334" t="str">
        <f>IF('Historical DATA'!CQ184="","",'Historical DATA'!CQ184)</f>
        <v/>
      </c>
      <c r="AA198" s="1365" t="str">
        <f>IF('Historical DATA'!CR184="","",'Historical DATA'!CR184)</f>
        <v/>
      </c>
      <c r="AB198" s="1364" t="str">
        <f>IF('Historical DATA'!CS184="","",'Historical DATA'!CS184)</f>
        <v/>
      </c>
      <c r="AC198" s="335" t="str">
        <f>IF('Historical DATA'!CT184="","",'Historical DATA'!CT184)</f>
        <v/>
      </c>
    </row>
    <row r="199" spans="2:29">
      <c r="B199" s="137" t="str">
        <f>IF('Historical DATA'!B185="","",'Historical DATA'!B185)</f>
        <v/>
      </c>
      <c r="C199" s="1457"/>
      <c r="D199" s="331" t="str">
        <f>IF('Historical DATA'!BW185="","",'Historical DATA'!BW185)</f>
        <v/>
      </c>
      <c r="E199" s="332" t="str">
        <f>IF('Historical DATA'!BX185="","",'Historical DATA'!BX185)</f>
        <v/>
      </c>
      <c r="F199" s="333" t="str">
        <f>IF('Historical DATA'!BY185="","",'Historical DATA'!BY185)</f>
        <v/>
      </c>
      <c r="G199" s="333" t="str">
        <f>IF('Historical DATA'!BZ185="","",'Historical DATA'!BZ185)</f>
        <v/>
      </c>
      <c r="H199" s="334" t="str">
        <f>IF('Historical DATA'!CA185="","",'Historical DATA'!CA185)</f>
        <v/>
      </c>
      <c r="I199" s="1365" t="str">
        <f>IF('Historical DATA'!CB185="","",'Historical DATA'!CB185)</f>
        <v/>
      </c>
      <c r="J199" s="1364" t="str">
        <f>IF('Historical DATA'!CC185="","",'Historical DATA'!CC185)</f>
        <v/>
      </c>
      <c r="K199" s="335" t="str">
        <f>IF('Historical DATA'!CD185="","",'Historical DATA'!CD185)</f>
        <v/>
      </c>
      <c r="M199" s="331" t="str">
        <f>IF('Historical DATA'!CE185="","",'Historical DATA'!CE185)</f>
        <v/>
      </c>
      <c r="N199" s="331" t="str">
        <f>IF('Historical DATA'!CF185="","",'Historical DATA'!CF185)</f>
        <v/>
      </c>
      <c r="O199" s="331" t="str">
        <f>IF('Historical DATA'!CG185="","",'Historical DATA'!CG185)</f>
        <v/>
      </c>
      <c r="P199" s="331" t="str">
        <f>IF('Historical DATA'!CH185="","",'Historical DATA'!CH185)</f>
        <v/>
      </c>
      <c r="Q199" s="331" t="str">
        <f>IF('Historical DATA'!CI185="","",'Historical DATA'!CI185)</f>
        <v/>
      </c>
      <c r="R199" s="1365" t="str">
        <f>IF('Historical DATA'!CJ185="","",'Historical DATA'!CJ185)</f>
        <v/>
      </c>
      <c r="S199" s="331" t="str">
        <f>IF('Historical DATA'!CK185="","",'Historical DATA'!CK185)</f>
        <v/>
      </c>
      <c r="T199" s="331" t="str">
        <f>IF('Historical DATA'!CL185="","",'Historical DATA'!CL185)</f>
        <v/>
      </c>
      <c r="V199" s="331" t="str">
        <f>IF('Historical DATA'!CM185="","",'Historical DATA'!CM185)</f>
        <v/>
      </c>
      <c r="W199" s="332" t="str">
        <f>IF('Historical DATA'!CN185="","",'Historical DATA'!CN185)</f>
        <v/>
      </c>
      <c r="X199" s="333" t="str">
        <f>IF('Historical DATA'!CO185="","",'Historical DATA'!CO185)</f>
        <v/>
      </c>
      <c r="Y199" s="333" t="str">
        <f>IF('Historical DATA'!CP185="","",'Historical DATA'!CP185)</f>
        <v/>
      </c>
      <c r="Z199" s="334" t="str">
        <f>IF('Historical DATA'!CQ185="","",'Historical DATA'!CQ185)</f>
        <v/>
      </c>
      <c r="AA199" s="1365" t="str">
        <f>IF('Historical DATA'!CR185="","",'Historical DATA'!CR185)</f>
        <v/>
      </c>
      <c r="AB199" s="1364" t="str">
        <f>IF('Historical DATA'!CS185="","",'Historical DATA'!CS185)</f>
        <v/>
      </c>
      <c r="AC199" s="335" t="str">
        <f>IF('Historical DATA'!CT185="","",'Historical DATA'!CT185)</f>
        <v/>
      </c>
    </row>
    <row r="200" spans="2:29">
      <c r="B200" s="137" t="str">
        <f>IF('Historical DATA'!B186="","",'Historical DATA'!B186)</f>
        <v/>
      </c>
      <c r="C200" s="1457"/>
      <c r="D200" s="331" t="str">
        <f>IF('Historical DATA'!BW186="","",'Historical DATA'!BW186)</f>
        <v/>
      </c>
      <c r="E200" s="332" t="str">
        <f>IF('Historical DATA'!BX186="","",'Historical DATA'!BX186)</f>
        <v/>
      </c>
      <c r="F200" s="333" t="str">
        <f>IF('Historical DATA'!BY186="","",'Historical DATA'!BY186)</f>
        <v/>
      </c>
      <c r="G200" s="333" t="str">
        <f>IF('Historical DATA'!BZ186="","",'Historical DATA'!BZ186)</f>
        <v/>
      </c>
      <c r="H200" s="334" t="str">
        <f>IF('Historical DATA'!CA186="","",'Historical DATA'!CA186)</f>
        <v/>
      </c>
      <c r="I200" s="1365" t="str">
        <f>IF('Historical DATA'!CB186="","",'Historical DATA'!CB186)</f>
        <v/>
      </c>
      <c r="J200" s="1364" t="str">
        <f>IF('Historical DATA'!CC186="","",'Historical DATA'!CC186)</f>
        <v/>
      </c>
      <c r="K200" s="335" t="str">
        <f>IF('Historical DATA'!CD186="","",'Historical DATA'!CD186)</f>
        <v/>
      </c>
      <c r="M200" s="331" t="str">
        <f>IF('Historical DATA'!CE186="","",'Historical DATA'!CE186)</f>
        <v/>
      </c>
      <c r="N200" s="331" t="str">
        <f>IF('Historical DATA'!CF186="","",'Historical DATA'!CF186)</f>
        <v/>
      </c>
      <c r="O200" s="331" t="str">
        <f>IF('Historical DATA'!CG186="","",'Historical DATA'!CG186)</f>
        <v/>
      </c>
      <c r="P200" s="331" t="str">
        <f>IF('Historical DATA'!CH186="","",'Historical DATA'!CH186)</f>
        <v/>
      </c>
      <c r="Q200" s="331" t="str">
        <f>IF('Historical DATA'!CI186="","",'Historical DATA'!CI186)</f>
        <v/>
      </c>
      <c r="R200" s="1365" t="str">
        <f>IF('Historical DATA'!CJ186="","",'Historical DATA'!CJ186)</f>
        <v/>
      </c>
      <c r="S200" s="331" t="str">
        <f>IF('Historical DATA'!CK186="","",'Historical DATA'!CK186)</f>
        <v/>
      </c>
      <c r="T200" s="331" t="str">
        <f>IF('Historical DATA'!CL186="","",'Historical DATA'!CL186)</f>
        <v/>
      </c>
      <c r="V200" s="331" t="str">
        <f>IF('Historical DATA'!CM186="","",'Historical DATA'!CM186)</f>
        <v/>
      </c>
      <c r="W200" s="332" t="str">
        <f>IF('Historical DATA'!CN186="","",'Historical DATA'!CN186)</f>
        <v/>
      </c>
      <c r="X200" s="333" t="str">
        <f>IF('Historical DATA'!CO186="","",'Historical DATA'!CO186)</f>
        <v/>
      </c>
      <c r="Y200" s="333" t="str">
        <f>IF('Historical DATA'!CP186="","",'Historical DATA'!CP186)</f>
        <v/>
      </c>
      <c r="Z200" s="334" t="str">
        <f>IF('Historical DATA'!CQ186="","",'Historical DATA'!CQ186)</f>
        <v/>
      </c>
      <c r="AA200" s="1365" t="str">
        <f>IF('Historical DATA'!CR186="","",'Historical DATA'!CR186)</f>
        <v/>
      </c>
      <c r="AB200" s="1364" t="str">
        <f>IF('Historical DATA'!CS186="","",'Historical DATA'!CS186)</f>
        <v/>
      </c>
      <c r="AC200" s="335" t="str">
        <f>IF('Historical DATA'!CT186="","",'Historical DATA'!CT186)</f>
        <v/>
      </c>
    </row>
    <row r="201" spans="2:29">
      <c r="B201" s="137" t="str">
        <f>IF('Historical DATA'!B187="","",'Historical DATA'!B187)</f>
        <v/>
      </c>
      <c r="C201" s="1457"/>
      <c r="D201" s="331" t="str">
        <f>IF('Historical DATA'!BW187="","",'Historical DATA'!BW187)</f>
        <v/>
      </c>
      <c r="E201" s="332" t="str">
        <f>IF('Historical DATA'!BX187="","",'Historical DATA'!BX187)</f>
        <v/>
      </c>
      <c r="F201" s="333" t="str">
        <f>IF('Historical DATA'!BY187="","",'Historical DATA'!BY187)</f>
        <v/>
      </c>
      <c r="G201" s="333" t="str">
        <f>IF('Historical DATA'!BZ187="","",'Historical DATA'!BZ187)</f>
        <v/>
      </c>
      <c r="H201" s="334" t="str">
        <f>IF('Historical DATA'!CA187="","",'Historical DATA'!CA187)</f>
        <v/>
      </c>
      <c r="I201" s="1365" t="str">
        <f>IF('Historical DATA'!CB187="","",'Historical DATA'!CB187)</f>
        <v/>
      </c>
      <c r="J201" s="1364" t="str">
        <f>IF('Historical DATA'!CC187="","",'Historical DATA'!CC187)</f>
        <v/>
      </c>
      <c r="K201" s="335" t="str">
        <f>IF('Historical DATA'!CD187="","",'Historical DATA'!CD187)</f>
        <v/>
      </c>
      <c r="M201" s="331" t="str">
        <f>IF('Historical DATA'!CE187="","",'Historical DATA'!CE187)</f>
        <v/>
      </c>
      <c r="N201" s="331" t="str">
        <f>IF('Historical DATA'!CF187="","",'Historical DATA'!CF187)</f>
        <v/>
      </c>
      <c r="O201" s="331" t="str">
        <f>IF('Historical DATA'!CG187="","",'Historical DATA'!CG187)</f>
        <v/>
      </c>
      <c r="P201" s="331" t="str">
        <f>IF('Historical DATA'!CH187="","",'Historical DATA'!CH187)</f>
        <v/>
      </c>
      <c r="Q201" s="331" t="str">
        <f>IF('Historical DATA'!CI187="","",'Historical DATA'!CI187)</f>
        <v/>
      </c>
      <c r="R201" s="1365" t="str">
        <f>IF('Historical DATA'!CJ187="","",'Historical DATA'!CJ187)</f>
        <v/>
      </c>
      <c r="S201" s="331" t="str">
        <f>IF('Historical DATA'!CK187="","",'Historical DATA'!CK187)</f>
        <v/>
      </c>
      <c r="T201" s="331" t="str">
        <f>IF('Historical DATA'!CL187="","",'Historical DATA'!CL187)</f>
        <v/>
      </c>
      <c r="V201" s="331" t="str">
        <f>IF('Historical DATA'!CM187="","",'Historical DATA'!CM187)</f>
        <v/>
      </c>
      <c r="W201" s="332" t="str">
        <f>IF('Historical DATA'!CN187="","",'Historical DATA'!CN187)</f>
        <v/>
      </c>
      <c r="X201" s="333" t="str">
        <f>IF('Historical DATA'!CO187="","",'Historical DATA'!CO187)</f>
        <v/>
      </c>
      <c r="Y201" s="333" t="str">
        <f>IF('Historical DATA'!CP187="","",'Historical DATA'!CP187)</f>
        <v/>
      </c>
      <c r="Z201" s="334" t="str">
        <f>IF('Historical DATA'!CQ187="","",'Historical DATA'!CQ187)</f>
        <v/>
      </c>
      <c r="AA201" s="1365" t="str">
        <f>IF('Historical DATA'!CR187="","",'Historical DATA'!CR187)</f>
        <v/>
      </c>
      <c r="AB201" s="1364" t="str">
        <f>IF('Historical DATA'!CS187="","",'Historical DATA'!CS187)</f>
        <v/>
      </c>
      <c r="AC201" s="335" t="str">
        <f>IF('Historical DATA'!CT187="","",'Historical DATA'!CT187)</f>
        <v/>
      </c>
    </row>
    <row r="202" spans="2:29">
      <c r="B202" s="137" t="str">
        <f>IF('Historical DATA'!B188="","",'Historical DATA'!B188)</f>
        <v/>
      </c>
      <c r="C202" s="1457"/>
      <c r="D202" s="331" t="str">
        <f>IF('Historical DATA'!BW188="","",'Historical DATA'!BW188)</f>
        <v/>
      </c>
      <c r="E202" s="332" t="str">
        <f>IF('Historical DATA'!BX188="","",'Historical DATA'!BX188)</f>
        <v/>
      </c>
      <c r="F202" s="333" t="str">
        <f>IF('Historical DATA'!BY188="","",'Historical DATA'!BY188)</f>
        <v/>
      </c>
      <c r="G202" s="333" t="str">
        <f>IF('Historical DATA'!BZ188="","",'Historical DATA'!BZ188)</f>
        <v/>
      </c>
      <c r="H202" s="334" t="str">
        <f>IF('Historical DATA'!CA188="","",'Historical DATA'!CA188)</f>
        <v/>
      </c>
      <c r="I202" s="1365" t="str">
        <f>IF('Historical DATA'!CB188="","",'Historical DATA'!CB188)</f>
        <v/>
      </c>
      <c r="J202" s="1364" t="str">
        <f>IF('Historical DATA'!CC188="","",'Historical DATA'!CC188)</f>
        <v/>
      </c>
      <c r="K202" s="335" t="str">
        <f>IF('Historical DATA'!CD188="","",'Historical DATA'!CD188)</f>
        <v/>
      </c>
      <c r="M202" s="331" t="str">
        <f>IF('Historical DATA'!CE188="","",'Historical DATA'!CE188)</f>
        <v/>
      </c>
      <c r="N202" s="331" t="str">
        <f>IF('Historical DATA'!CF188="","",'Historical DATA'!CF188)</f>
        <v/>
      </c>
      <c r="O202" s="331" t="str">
        <f>IF('Historical DATA'!CG188="","",'Historical DATA'!CG188)</f>
        <v/>
      </c>
      <c r="P202" s="331" t="str">
        <f>IF('Historical DATA'!CH188="","",'Historical DATA'!CH188)</f>
        <v/>
      </c>
      <c r="Q202" s="331" t="str">
        <f>IF('Historical DATA'!CI188="","",'Historical DATA'!CI188)</f>
        <v/>
      </c>
      <c r="R202" s="1365" t="str">
        <f>IF('Historical DATA'!CJ188="","",'Historical DATA'!CJ188)</f>
        <v/>
      </c>
      <c r="S202" s="331" t="str">
        <f>IF('Historical DATA'!CK188="","",'Historical DATA'!CK188)</f>
        <v/>
      </c>
      <c r="T202" s="331" t="str">
        <f>IF('Historical DATA'!CL188="","",'Historical DATA'!CL188)</f>
        <v/>
      </c>
      <c r="V202" s="331" t="str">
        <f>IF('Historical DATA'!CM188="","",'Historical DATA'!CM188)</f>
        <v/>
      </c>
      <c r="W202" s="332" t="str">
        <f>IF('Historical DATA'!CN188="","",'Historical DATA'!CN188)</f>
        <v/>
      </c>
      <c r="X202" s="333" t="str">
        <f>IF('Historical DATA'!CO188="","",'Historical DATA'!CO188)</f>
        <v/>
      </c>
      <c r="Y202" s="333" t="str">
        <f>IF('Historical DATA'!CP188="","",'Historical DATA'!CP188)</f>
        <v/>
      </c>
      <c r="Z202" s="334" t="str">
        <f>IF('Historical DATA'!CQ188="","",'Historical DATA'!CQ188)</f>
        <v/>
      </c>
      <c r="AA202" s="1365" t="str">
        <f>IF('Historical DATA'!CR188="","",'Historical DATA'!CR188)</f>
        <v/>
      </c>
      <c r="AB202" s="1364" t="str">
        <f>IF('Historical DATA'!CS188="","",'Historical DATA'!CS188)</f>
        <v/>
      </c>
      <c r="AC202" s="335" t="str">
        <f>IF('Historical DATA'!CT188="","",'Historical DATA'!CT188)</f>
        <v/>
      </c>
    </row>
    <row r="203" spans="2:29">
      <c r="B203" s="137" t="str">
        <f>IF('Historical DATA'!B189="","",'Historical DATA'!B189)</f>
        <v/>
      </c>
      <c r="C203" s="1457"/>
      <c r="D203" s="331" t="str">
        <f>IF('Historical DATA'!BW189="","",'Historical DATA'!BW189)</f>
        <v/>
      </c>
      <c r="E203" s="332" t="str">
        <f>IF('Historical DATA'!BX189="","",'Historical DATA'!BX189)</f>
        <v/>
      </c>
      <c r="F203" s="333" t="str">
        <f>IF('Historical DATA'!BY189="","",'Historical DATA'!BY189)</f>
        <v/>
      </c>
      <c r="G203" s="333" t="str">
        <f>IF('Historical DATA'!BZ189="","",'Historical DATA'!BZ189)</f>
        <v/>
      </c>
      <c r="H203" s="334" t="str">
        <f>IF('Historical DATA'!CA189="","",'Historical DATA'!CA189)</f>
        <v/>
      </c>
      <c r="I203" s="1365" t="str">
        <f>IF('Historical DATA'!CB189="","",'Historical DATA'!CB189)</f>
        <v/>
      </c>
      <c r="J203" s="1364" t="str">
        <f>IF('Historical DATA'!CC189="","",'Historical DATA'!CC189)</f>
        <v/>
      </c>
      <c r="K203" s="335" t="str">
        <f>IF('Historical DATA'!CD189="","",'Historical DATA'!CD189)</f>
        <v/>
      </c>
      <c r="M203" s="331" t="str">
        <f>IF('Historical DATA'!CE189="","",'Historical DATA'!CE189)</f>
        <v/>
      </c>
      <c r="N203" s="331" t="str">
        <f>IF('Historical DATA'!CF189="","",'Historical DATA'!CF189)</f>
        <v/>
      </c>
      <c r="O203" s="331" t="str">
        <f>IF('Historical DATA'!CG189="","",'Historical DATA'!CG189)</f>
        <v/>
      </c>
      <c r="P203" s="331" t="str">
        <f>IF('Historical DATA'!CH189="","",'Historical DATA'!CH189)</f>
        <v/>
      </c>
      <c r="Q203" s="331" t="str">
        <f>IF('Historical DATA'!CI189="","",'Historical DATA'!CI189)</f>
        <v/>
      </c>
      <c r="R203" s="1365" t="str">
        <f>IF('Historical DATA'!CJ189="","",'Historical DATA'!CJ189)</f>
        <v/>
      </c>
      <c r="S203" s="331" t="str">
        <f>IF('Historical DATA'!CK189="","",'Historical DATA'!CK189)</f>
        <v/>
      </c>
      <c r="T203" s="331" t="str">
        <f>IF('Historical DATA'!CL189="","",'Historical DATA'!CL189)</f>
        <v/>
      </c>
      <c r="V203" s="331" t="str">
        <f>IF('Historical DATA'!CM189="","",'Historical DATA'!CM189)</f>
        <v/>
      </c>
      <c r="W203" s="332" t="str">
        <f>IF('Historical DATA'!CN189="","",'Historical DATA'!CN189)</f>
        <v/>
      </c>
      <c r="X203" s="333" t="str">
        <f>IF('Historical DATA'!CO189="","",'Historical DATA'!CO189)</f>
        <v/>
      </c>
      <c r="Y203" s="333" t="str">
        <f>IF('Historical DATA'!CP189="","",'Historical DATA'!CP189)</f>
        <v/>
      </c>
      <c r="Z203" s="334" t="str">
        <f>IF('Historical DATA'!CQ189="","",'Historical DATA'!CQ189)</f>
        <v/>
      </c>
      <c r="AA203" s="1365" t="str">
        <f>IF('Historical DATA'!CR189="","",'Historical DATA'!CR189)</f>
        <v/>
      </c>
      <c r="AB203" s="1364" t="str">
        <f>IF('Historical DATA'!CS189="","",'Historical DATA'!CS189)</f>
        <v/>
      </c>
      <c r="AC203" s="335" t="str">
        <f>IF('Historical DATA'!CT189="","",'Historical DATA'!CT189)</f>
        <v/>
      </c>
    </row>
    <row r="204" spans="2:29">
      <c r="B204" s="137" t="str">
        <f>IF('Historical DATA'!B190="","",'Historical DATA'!B190)</f>
        <v/>
      </c>
      <c r="C204" s="1457"/>
      <c r="D204" s="331" t="str">
        <f>IF('Historical DATA'!BW190="","",'Historical DATA'!BW190)</f>
        <v/>
      </c>
      <c r="E204" s="332" t="str">
        <f>IF('Historical DATA'!BX190="","",'Historical DATA'!BX190)</f>
        <v/>
      </c>
      <c r="F204" s="333" t="str">
        <f>IF('Historical DATA'!BY190="","",'Historical DATA'!BY190)</f>
        <v/>
      </c>
      <c r="G204" s="333" t="str">
        <f>IF('Historical DATA'!BZ190="","",'Historical DATA'!BZ190)</f>
        <v/>
      </c>
      <c r="H204" s="334" t="str">
        <f>IF('Historical DATA'!CA190="","",'Historical DATA'!CA190)</f>
        <v/>
      </c>
      <c r="I204" s="1365" t="str">
        <f>IF('Historical DATA'!CB190="","",'Historical DATA'!CB190)</f>
        <v/>
      </c>
      <c r="J204" s="1364" t="str">
        <f>IF('Historical DATA'!CC190="","",'Historical DATA'!CC190)</f>
        <v/>
      </c>
      <c r="K204" s="335" t="str">
        <f>IF('Historical DATA'!CD190="","",'Historical DATA'!CD190)</f>
        <v/>
      </c>
      <c r="M204" s="331" t="str">
        <f>IF('Historical DATA'!CE190="","",'Historical DATA'!CE190)</f>
        <v/>
      </c>
      <c r="N204" s="331" t="str">
        <f>IF('Historical DATA'!CF190="","",'Historical DATA'!CF190)</f>
        <v/>
      </c>
      <c r="O204" s="331" t="str">
        <f>IF('Historical DATA'!CG190="","",'Historical DATA'!CG190)</f>
        <v/>
      </c>
      <c r="P204" s="331" t="str">
        <f>IF('Historical DATA'!CH190="","",'Historical DATA'!CH190)</f>
        <v/>
      </c>
      <c r="Q204" s="331" t="str">
        <f>IF('Historical DATA'!CI190="","",'Historical DATA'!CI190)</f>
        <v/>
      </c>
      <c r="R204" s="1365" t="str">
        <f>IF('Historical DATA'!CJ190="","",'Historical DATA'!CJ190)</f>
        <v/>
      </c>
      <c r="S204" s="331" t="str">
        <f>IF('Historical DATA'!CK190="","",'Historical DATA'!CK190)</f>
        <v/>
      </c>
      <c r="T204" s="331" t="str">
        <f>IF('Historical DATA'!CL190="","",'Historical DATA'!CL190)</f>
        <v/>
      </c>
      <c r="V204" s="331" t="str">
        <f>IF('Historical DATA'!CM190="","",'Historical DATA'!CM190)</f>
        <v/>
      </c>
      <c r="W204" s="332" t="str">
        <f>IF('Historical DATA'!CN190="","",'Historical DATA'!CN190)</f>
        <v/>
      </c>
      <c r="X204" s="333" t="str">
        <f>IF('Historical DATA'!CO190="","",'Historical DATA'!CO190)</f>
        <v/>
      </c>
      <c r="Y204" s="333" t="str">
        <f>IF('Historical DATA'!CP190="","",'Historical DATA'!CP190)</f>
        <v/>
      </c>
      <c r="Z204" s="334" t="str">
        <f>IF('Historical DATA'!CQ190="","",'Historical DATA'!CQ190)</f>
        <v/>
      </c>
      <c r="AA204" s="1365" t="str">
        <f>IF('Historical DATA'!CR190="","",'Historical DATA'!CR190)</f>
        <v/>
      </c>
      <c r="AB204" s="1364" t="str">
        <f>IF('Historical DATA'!CS190="","",'Historical DATA'!CS190)</f>
        <v/>
      </c>
      <c r="AC204" s="335" t="str">
        <f>IF('Historical DATA'!CT190="","",'Historical DATA'!CT190)</f>
        <v/>
      </c>
    </row>
    <row r="205" spans="2:29">
      <c r="B205" s="137" t="str">
        <f>IF('Historical DATA'!B191="","",'Historical DATA'!B191)</f>
        <v/>
      </c>
      <c r="C205" s="1457"/>
      <c r="D205" s="331" t="str">
        <f>IF('Historical DATA'!BW191="","",'Historical DATA'!BW191)</f>
        <v/>
      </c>
      <c r="E205" s="332" t="str">
        <f>IF('Historical DATA'!BX191="","",'Historical DATA'!BX191)</f>
        <v/>
      </c>
      <c r="F205" s="333" t="str">
        <f>IF('Historical DATA'!BY191="","",'Historical DATA'!BY191)</f>
        <v/>
      </c>
      <c r="G205" s="333" t="str">
        <f>IF('Historical DATA'!BZ191="","",'Historical DATA'!BZ191)</f>
        <v/>
      </c>
      <c r="H205" s="334" t="str">
        <f>IF('Historical DATA'!CA191="","",'Historical DATA'!CA191)</f>
        <v/>
      </c>
      <c r="I205" s="1365" t="str">
        <f>IF('Historical DATA'!CB191="","",'Historical DATA'!CB191)</f>
        <v/>
      </c>
      <c r="J205" s="1364" t="str">
        <f>IF('Historical DATA'!CC191="","",'Historical DATA'!CC191)</f>
        <v/>
      </c>
      <c r="K205" s="335" t="str">
        <f>IF('Historical DATA'!CD191="","",'Historical DATA'!CD191)</f>
        <v/>
      </c>
      <c r="M205" s="331" t="str">
        <f>IF('Historical DATA'!CE191="","",'Historical DATA'!CE191)</f>
        <v/>
      </c>
      <c r="N205" s="331" t="str">
        <f>IF('Historical DATA'!CF191="","",'Historical DATA'!CF191)</f>
        <v/>
      </c>
      <c r="O205" s="331" t="str">
        <f>IF('Historical DATA'!CG191="","",'Historical DATA'!CG191)</f>
        <v/>
      </c>
      <c r="P205" s="331" t="str">
        <f>IF('Historical DATA'!CH191="","",'Historical DATA'!CH191)</f>
        <v/>
      </c>
      <c r="Q205" s="331" t="str">
        <f>IF('Historical DATA'!CI191="","",'Historical DATA'!CI191)</f>
        <v/>
      </c>
      <c r="R205" s="1365" t="str">
        <f>IF('Historical DATA'!CJ191="","",'Historical DATA'!CJ191)</f>
        <v/>
      </c>
      <c r="S205" s="331" t="str">
        <f>IF('Historical DATA'!CK191="","",'Historical DATA'!CK191)</f>
        <v/>
      </c>
      <c r="T205" s="331" t="str">
        <f>IF('Historical DATA'!CL191="","",'Historical DATA'!CL191)</f>
        <v/>
      </c>
      <c r="V205" s="331" t="str">
        <f>IF('Historical DATA'!CM191="","",'Historical DATA'!CM191)</f>
        <v/>
      </c>
      <c r="W205" s="332" t="str">
        <f>IF('Historical DATA'!CN191="","",'Historical DATA'!CN191)</f>
        <v/>
      </c>
      <c r="X205" s="333" t="str">
        <f>IF('Historical DATA'!CO191="","",'Historical DATA'!CO191)</f>
        <v/>
      </c>
      <c r="Y205" s="333" t="str">
        <f>IF('Historical DATA'!CP191="","",'Historical DATA'!CP191)</f>
        <v/>
      </c>
      <c r="Z205" s="334" t="str">
        <f>IF('Historical DATA'!CQ191="","",'Historical DATA'!CQ191)</f>
        <v/>
      </c>
      <c r="AA205" s="1365" t="str">
        <f>IF('Historical DATA'!CR191="","",'Historical DATA'!CR191)</f>
        <v/>
      </c>
      <c r="AB205" s="1364" t="str">
        <f>IF('Historical DATA'!CS191="","",'Historical DATA'!CS191)</f>
        <v/>
      </c>
      <c r="AC205" s="335" t="str">
        <f>IF('Historical DATA'!CT191="","",'Historical DATA'!CT191)</f>
        <v/>
      </c>
    </row>
    <row r="206" spans="2:29">
      <c r="B206" s="137" t="str">
        <f>IF('Historical DATA'!B192="","",'Historical DATA'!B192)</f>
        <v/>
      </c>
      <c r="C206" s="1457"/>
      <c r="D206" s="331" t="str">
        <f>IF('Historical DATA'!BW192="","",'Historical DATA'!BW192)</f>
        <v/>
      </c>
      <c r="E206" s="332" t="str">
        <f>IF('Historical DATA'!BX192="","",'Historical DATA'!BX192)</f>
        <v/>
      </c>
      <c r="F206" s="333" t="str">
        <f>IF('Historical DATA'!BY192="","",'Historical DATA'!BY192)</f>
        <v/>
      </c>
      <c r="G206" s="333" t="str">
        <f>IF('Historical DATA'!BZ192="","",'Historical DATA'!BZ192)</f>
        <v/>
      </c>
      <c r="H206" s="334" t="str">
        <f>IF('Historical DATA'!CA192="","",'Historical DATA'!CA192)</f>
        <v/>
      </c>
      <c r="I206" s="1365" t="str">
        <f>IF('Historical DATA'!CB192="","",'Historical DATA'!CB192)</f>
        <v/>
      </c>
      <c r="J206" s="1364" t="str">
        <f>IF('Historical DATA'!CC192="","",'Historical DATA'!CC192)</f>
        <v/>
      </c>
      <c r="K206" s="335" t="str">
        <f>IF('Historical DATA'!CD192="","",'Historical DATA'!CD192)</f>
        <v/>
      </c>
      <c r="M206" s="331" t="str">
        <f>IF('Historical DATA'!CE192="","",'Historical DATA'!CE192)</f>
        <v/>
      </c>
      <c r="N206" s="331" t="str">
        <f>IF('Historical DATA'!CF192="","",'Historical DATA'!CF192)</f>
        <v/>
      </c>
      <c r="O206" s="331" t="str">
        <f>IF('Historical DATA'!CG192="","",'Historical DATA'!CG192)</f>
        <v/>
      </c>
      <c r="P206" s="331" t="str">
        <f>IF('Historical DATA'!CH192="","",'Historical DATA'!CH192)</f>
        <v/>
      </c>
      <c r="Q206" s="331" t="str">
        <f>IF('Historical DATA'!CI192="","",'Historical DATA'!CI192)</f>
        <v/>
      </c>
      <c r="R206" s="1365" t="str">
        <f>IF('Historical DATA'!CJ192="","",'Historical DATA'!CJ192)</f>
        <v/>
      </c>
      <c r="S206" s="331" t="str">
        <f>IF('Historical DATA'!CK192="","",'Historical DATA'!CK192)</f>
        <v/>
      </c>
      <c r="T206" s="331" t="str">
        <f>IF('Historical DATA'!CL192="","",'Historical DATA'!CL192)</f>
        <v/>
      </c>
      <c r="V206" s="331" t="str">
        <f>IF('Historical DATA'!CM192="","",'Historical DATA'!CM192)</f>
        <v/>
      </c>
      <c r="W206" s="332" t="str">
        <f>IF('Historical DATA'!CN192="","",'Historical DATA'!CN192)</f>
        <v/>
      </c>
      <c r="X206" s="333" t="str">
        <f>IF('Historical DATA'!CO192="","",'Historical DATA'!CO192)</f>
        <v/>
      </c>
      <c r="Y206" s="333" t="str">
        <f>IF('Historical DATA'!CP192="","",'Historical DATA'!CP192)</f>
        <v/>
      </c>
      <c r="Z206" s="334" t="str">
        <f>IF('Historical DATA'!CQ192="","",'Historical DATA'!CQ192)</f>
        <v/>
      </c>
      <c r="AA206" s="1365" t="str">
        <f>IF('Historical DATA'!CR192="","",'Historical DATA'!CR192)</f>
        <v/>
      </c>
      <c r="AB206" s="1364" t="str">
        <f>IF('Historical DATA'!CS192="","",'Historical DATA'!CS192)</f>
        <v/>
      </c>
      <c r="AC206" s="335" t="str">
        <f>IF('Historical DATA'!CT192="","",'Historical DATA'!CT192)</f>
        <v/>
      </c>
    </row>
    <row r="207" spans="2:29">
      <c r="B207" s="137" t="str">
        <f>IF('Historical DATA'!B193="","",'Historical DATA'!B193)</f>
        <v/>
      </c>
      <c r="C207" s="1457"/>
      <c r="D207" s="331" t="str">
        <f>IF('Historical DATA'!BW193="","",'Historical DATA'!BW193)</f>
        <v/>
      </c>
      <c r="E207" s="332" t="str">
        <f>IF('Historical DATA'!BX193="","",'Historical DATA'!BX193)</f>
        <v/>
      </c>
      <c r="F207" s="333" t="str">
        <f>IF('Historical DATA'!BY193="","",'Historical DATA'!BY193)</f>
        <v/>
      </c>
      <c r="G207" s="333" t="str">
        <f>IF('Historical DATA'!BZ193="","",'Historical DATA'!BZ193)</f>
        <v/>
      </c>
      <c r="H207" s="334" t="str">
        <f>IF('Historical DATA'!CA193="","",'Historical DATA'!CA193)</f>
        <v/>
      </c>
      <c r="I207" s="1365" t="str">
        <f>IF('Historical DATA'!CB193="","",'Historical DATA'!CB193)</f>
        <v/>
      </c>
      <c r="J207" s="1364" t="str">
        <f>IF('Historical DATA'!CC193="","",'Historical DATA'!CC193)</f>
        <v/>
      </c>
      <c r="K207" s="335" t="str">
        <f>IF('Historical DATA'!CD193="","",'Historical DATA'!CD193)</f>
        <v/>
      </c>
      <c r="M207" s="331" t="str">
        <f>IF('Historical DATA'!CE193="","",'Historical DATA'!CE193)</f>
        <v/>
      </c>
      <c r="N207" s="331" t="str">
        <f>IF('Historical DATA'!CF193="","",'Historical DATA'!CF193)</f>
        <v/>
      </c>
      <c r="O207" s="331" t="str">
        <f>IF('Historical DATA'!CG193="","",'Historical DATA'!CG193)</f>
        <v/>
      </c>
      <c r="P207" s="331" t="str">
        <f>IF('Historical DATA'!CH193="","",'Historical DATA'!CH193)</f>
        <v/>
      </c>
      <c r="Q207" s="331" t="str">
        <f>IF('Historical DATA'!CI193="","",'Historical DATA'!CI193)</f>
        <v/>
      </c>
      <c r="R207" s="1365" t="str">
        <f>IF('Historical DATA'!CJ193="","",'Historical DATA'!CJ193)</f>
        <v/>
      </c>
      <c r="S207" s="331" t="str">
        <f>IF('Historical DATA'!CK193="","",'Historical DATA'!CK193)</f>
        <v/>
      </c>
      <c r="T207" s="331" t="str">
        <f>IF('Historical DATA'!CL193="","",'Historical DATA'!CL193)</f>
        <v/>
      </c>
      <c r="V207" s="331" t="str">
        <f>IF('Historical DATA'!CM193="","",'Historical DATA'!CM193)</f>
        <v/>
      </c>
      <c r="W207" s="332" t="str">
        <f>IF('Historical DATA'!CN193="","",'Historical DATA'!CN193)</f>
        <v/>
      </c>
      <c r="X207" s="333" t="str">
        <f>IF('Historical DATA'!CO193="","",'Historical DATA'!CO193)</f>
        <v/>
      </c>
      <c r="Y207" s="333" t="str">
        <f>IF('Historical DATA'!CP193="","",'Historical DATA'!CP193)</f>
        <v/>
      </c>
      <c r="Z207" s="334" t="str">
        <f>IF('Historical DATA'!CQ193="","",'Historical DATA'!CQ193)</f>
        <v/>
      </c>
      <c r="AA207" s="1365" t="str">
        <f>IF('Historical DATA'!CR193="","",'Historical DATA'!CR193)</f>
        <v/>
      </c>
      <c r="AB207" s="1364" t="str">
        <f>IF('Historical DATA'!CS193="","",'Historical DATA'!CS193)</f>
        <v/>
      </c>
      <c r="AC207" s="335" t="str">
        <f>IF('Historical DATA'!CT193="","",'Historical DATA'!CT193)</f>
        <v/>
      </c>
    </row>
    <row r="208" spans="2:29">
      <c r="B208" s="137" t="str">
        <f>IF('Historical DATA'!B194="","",'Historical DATA'!B194)</f>
        <v/>
      </c>
      <c r="C208" s="1457"/>
      <c r="D208" s="331" t="str">
        <f>IF('Historical DATA'!BW194="","",'Historical DATA'!BW194)</f>
        <v/>
      </c>
      <c r="E208" s="332" t="str">
        <f>IF('Historical DATA'!BX194="","",'Historical DATA'!BX194)</f>
        <v/>
      </c>
      <c r="F208" s="333" t="str">
        <f>IF('Historical DATA'!BY194="","",'Historical DATA'!BY194)</f>
        <v/>
      </c>
      <c r="G208" s="333" t="str">
        <f>IF('Historical DATA'!BZ194="","",'Historical DATA'!BZ194)</f>
        <v/>
      </c>
      <c r="H208" s="334" t="str">
        <f>IF('Historical DATA'!CA194="","",'Historical DATA'!CA194)</f>
        <v/>
      </c>
      <c r="I208" s="1365" t="str">
        <f>IF('Historical DATA'!CB194="","",'Historical DATA'!CB194)</f>
        <v/>
      </c>
      <c r="J208" s="1364" t="str">
        <f>IF('Historical DATA'!CC194="","",'Historical DATA'!CC194)</f>
        <v/>
      </c>
      <c r="K208" s="335" t="str">
        <f>IF('Historical DATA'!CD194="","",'Historical DATA'!CD194)</f>
        <v/>
      </c>
      <c r="M208" s="331" t="str">
        <f>IF('Historical DATA'!CE194="","",'Historical DATA'!CE194)</f>
        <v/>
      </c>
      <c r="N208" s="331" t="str">
        <f>IF('Historical DATA'!CF194="","",'Historical DATA'!CF194)</f>
        <v/>
      </c>
      <c r="O208" s="331" t="str">
        <f>IF('Historical DATA'!CG194="","",'Historical DATA'!CG194)</f>
        <v/>
      </c>
      <c r="P208" s="331" t="str">
        <f>IF('Historical DATA'!CH194="","",'Historical DATA'!CH194)</f>
        <v/>
      </c>
      <c r="Q208" s="331" t="str">
        <f>IF('Historical DATA'!CI194="","",'Historical DATA'!CI194)</f>
        <v/>
      </c>
      <c r="R208" s="1365" t="str">
        <f>IF('Historical DATA'!CJ194="","",'Historical DATA'!CJ194)</f>
        <v/>
      </c>
      <c r="S208" s="331" t="str">
        <f>IF('Historical DATA'!CK194="","",'Historical DATA'!CK194)</f>
        <v/>
      </c>
      <c r="T208" s="331" t="str">
        <f>IF('Historical DATA'!CL194="","",'Historical DATA'!CL194)</f>
        <v/>
      </c>
      <c r="V208" s="331" t="str">
        <f>IF('Historical DATA'!CM194="","",'Historical DATA'!CM194)</f>
        <v/>
      </c>
      <c r="W208" s="332" t="str">
        <f>IF('Historical DATA'!CN194="","",'Historical DATA'!CN194)</f>
        <v/>
      </c>
      <c r="X208" s="333" t="str">
        <f>IF('Historical DATA'!CO194="","",'Historical DATA'!CO194)</f>
        <v/>
      </c>
      <c r="Y208" s="333" t="str">
        <f>IF('Historical DATA'!CP194="","",'Historical DATA'!CP194)</f>
        <v/>
      </c>
      <c r="Z208" s="334" t="str">
        <f>IF('Historical DATA'!CQ194="","",'Historical DATA'!CQ194)</f>
        <v/>
      </c>
      <c r="AA208" s="1365" t="str">
        <f>IF('Historical DATA'!CR194="","",'Historical DATA'!CR194)</f>
        <v/>
      </c>
      <c r="AB208" s="1364" t="str">
        <f>IF('Historical DATA'!CS194="","",'Historical DATA'!CS194)</f>
        <v/>
      </c>
      <c r="AC208" s="335" t="str">
        <f>IF('Historical DATA'!CT194="","",'Historical DATA'!CT194)</f>
        <v/>
      </c>
    </row>
    <row r="209" spans="2:29">
      <c r="B209" s="137" t="str">
        <f>IF('Historical DATA'!B195="","",'Historical DATA'!B195)</f>
        <v/>
      </c>
      <c r="C209" s="1457"/>
      <c r="D209" s="331" t="str">
        <f>IF('Historical DATA'!BW195="","",'Historical DATA'!BW195)</f>
        <v/>
      </c>
      <c r="E209" s="332" t="str">
        <f>IF('Historical DATA'!BX195="","",'Historical DATA'!BX195)</f>
        <v/>
      </c>
      <c r="F209" s="333" t="str">
        <f>IF('Historical DATA'!BY195="","",'Historical DATA'!BY195)</f>
        <v/>
      </c>
      <c r="G209" s="333" t="str">
        <f>IF('Historical DATA'!BZ195="","",'Historical DATA'!BZ195)</f>
        <v/>
      </c>
      <c r="H209" s="334" t="str">
        <f>IF('Historical DATA'!CA195="","",'Historical DATA'!CA195)</f>
        <v/>
      </c>
      <c r="I209" s="1365" t="str">
        <f>IF('Historical DATA'!CB195="","",'Historical DATA'!CB195)</f>
        <v/>
      </c>
      <c r="J209" s="1364" t="str">
        <f>IF('Historical DATA'!CC195="","",'Historical DATA'!CC195)</f>
        <v/>
      </c>
      <c r="K209" s="335" t="str">
        <f>IF('Historical DATA'!CD195="","",'Historical DATA'!CD195)</f>
        <v/>
      </c>
      <c r="M209" s="331" t="str">
        <f>IF('Historical DATA'!CE195="","",'Historical DATA'!CE195)</f>
        <v/>
      </c>
      <c r="N209" s="331" t="str">
        <f>IF('Historical DATA'!CF195="","",'Historical DATA'!CF195)</f>
        <v/>
      </c>
      <c r="O209" s="331" t="str">
        <f>IF('Historical DATA'!CG195="","",'Historical DATA'!CG195)</f>
        <v/>
      </c>
      <c r="P209" s="331" t="str">
        <f>IF('Historical DATA'!CH195="","",'Historical DATA'!CH195)</f>
        <v/>
      </c>
      <c r="Q209" s="331" t="str">
        <f>IF('Historical DATA'!CI195="","",'Historical DATA'!CI195)</f>
        <v/>
      </c>
      <c r="R209" s="1365" t="str">
        <f>IF('Historical DATA'!CJ195="","",'Historical DATA'!CJ195)</f>
        <v/>
      </c>
      <c r="S209" s="331" t="str">
        <f>IF('Historical DATA'!CK195="","",'Historical DATA'!CK195)</f>
        <v/>
      </c>
      <c r="T209" s="331" t="str">
        <f>IF('Historical DATA'!CL195="","",'Historical DATA'!CL195)</f>
        <v/>
      </c>
      <c r="V209" s="331" t="str">
        <f>IF('Historical DATA'!CM195="","",'Historical DATA'!CM195)</f>
        <v/>
      </c>
      <c r="W209" s="332" t="str">
        <f>IF('Historical DATA'!CN195="","",'Historical DATA'!CN195)</f>
        <v/>
      </c>
      <c r="X209" s="333" t="str">
        <f>IF('Historical DATA'!CO195="","",'Historical DATA'!CO195)</f>
        <v/>
      </c>
      <c r="Y209" s="333" t="str">
        <f>IF('Historical DATA'!CP195="","",'Historical DATA'!CP195)</f>
        <v/>
      </c>
      <c r="Z209" s="334" t="str">
        <f>IF('Historical DATA'!CQ195="","",'Historical DATA'!CQ195)</f>
        <v/>
      </c>
      <c r="AA209" s="1365" t="str">
        <f>IF('Historical DATA'!CR195="","",'Historical DATA'!CR195)</f>
        <v/>
      </c>
      <c r="AB209" s="1364" t="str">
        <f>IF('Historical DATA'!CS195="","",'Historical DATA'!CS195)</f>
        <v/>
      </c>
      <c r="AC209" s="335" t="str">
        <f>IF('Historical DATA'!CT195="","",'Historical DATA'!CT195)</f>
        <v/>
      </c>
    </row>
    <row r="210" spans="2:29">
      <c r="B210" s="137" t="str">
        <f>IF('Historical DATA'!B196="","",'Historical DATA'!B196)</f>
        <v/>
      </c>
      <c r="C210" s="1457"/>
      <c r="D210" s="331" t="str">
        <f>IF('Historical DATA'!BW196="","",'Historical DATA'!BW196)</f>
        <v/>
      </c>
      <c r="E210" s="332" t="str">
        <f>IF('Historical DATA'!BX196="","",'Historical DATA'!BX196)</f>
        <v/>
      </c>
      <c r="F210" s="333" t="str">
        <f>IF('Historical DATA'!BY196="","",'Historical DATA'!BY196)</f>
        <v/>
      </c>
      <c r="G210" s="333" t="str">
        <f>IF('Historical DATA'!BZ196="","",'Historical DATA'!BZ196)</f>
        <v/>
      </c>
      <c r="H210" s="334" t="str">
        <f>IF('Historical DATA'!CA196="","",'Historical DATA'!CA196)</f>
        <v/>
      </c>
      <c r="I210" s="1365" t="str">
        <f>IF('Historical DATA'!CB196="","",'Historical DATA'!CB196)</f>
        <v/>
      </c>
      <c r="J210" s="1364" t="str">
        <f>IF('Historical DATA'!CC196="","",'Historical DATA'!CC196)</f>
        <v/>
      </c>
      <c r="K210" s="335" t="str">
        <f>IF('Historical DATA'!CD196="","",'Historical DATA'!CD196)</f>
        <v/>
      </c>
      <c r="M210" s="331" t="str">
        <f>IF('Historical DATA'!CE196="","",'Historical DATA'!CE196)</f>
        <v/>
      </c>
      <c r="N210" s="331" t="str">
        <f>IF('Historical DATA'!CF196="","",'Historical DATA'!CF196)</f>
        <v/>
      </c>
      <c r="O210" s="331" t="str">
        <f>IF('Historical DATA'!CG196="","",'Historical DATA'!CG196)</f>
        <v/>
      </c>
      <c r="P210" s="331" t="str">
        <f>IF('Historical DATA'!CH196="","",'Historical DATA'!CH196)</f>
        <v/>
      </c>
      <c r="Q210" s="331" t="str">
        <f>IF('Historical DATA'!CI196="","",'Historical DATA'!CI196)</f>
        <v/>
      </c>
      <c r="R210" s="1365" t="str">
        <f>IF('Historical DATA'!CJ196="","",'Historical DATA'!CJ196)</f>
        <v/>
      </c>
      <c r="S210" s="331" t="str">
        <f>IF('Historical DATA'!CK196="","",'Historical DATA'!CK196)</f>
        <v/>
      </c>
      <c r="T210" s="331" t="str">
        <f>IF('Historical DATA'!CL196="","",'Historical DATA'!CL196)</f>
        <v/>
      </c>
      <c r="V210" s="331" t="str">
        <f>IF('Historical DATA'!CM196="","",'Historical DATA'!CM196)</f>
        <v/>
      </c>
      <c r="W210" s="332" t="str">
        <f>IF('Historical DATA'!CN196="","",'Historical DATA'!CN196)</f>
        <v/>
      </c>
      <c r="X210" s="333" t="str">
        <f>IF('Historical DATA'!CO196="","",'Historical DATA'!CO196)</f>
        <v/>
      </c>
      <c r="Y210" s="333" t="str">
        <f>IF('Historical DATA'!CP196="","",'Historical DATA'!CP196)</f>
        <v/>
      </c>
      <c r="Z210" s="334" t="str">
        <f>IF('Historical DATA'!CQ196="","",'Historical DATA'!CQ196)</f>
        <v/>
      </c>
      <c r="AA210" s="1365" t="str">
        <f>IF('Historical DATA'!CR196="","",'Historical DATA'!CR196)</f>
        <v/>
      </c>
      <c r="AB210" s="1364" t="str">
        <f>IF('Historical DATA'!CS196="","",'Historical DATA'!CS196)</f>
        <v/>
      </c>
      <c r="AC210" s="335" t="str">
        <f>IF('Historical DATA'!CT196="","",'Historical DATA'!CT196)</f>
        <v/>
      </c>
    </row>
    <row r="211" spans="2:29">
      <c r="B211" s="137" t="str">
        <f>IF('Historical DATA'!B197="","",'Historical DATA'!B197)</f>
        <v/>
      </c>
      <c r="C211" s="1457"/>
      <c r="D211" s="331" t="str">
        <f>IF('Historical DATA'!BW197="","",'Historical DATA'!BW197)</f>
        <v/>
      </c>
      <c r="E211" s="332" t="str">
        <f>IF('Historical DATA'!BX197="","",'Historical DATA'!BX197)</f>
        <v/>
      </c>
      <c r="F211" s="333" t="str">
        <f>IF('Historical DATA'!BY197="","",'Historical DATA'!BY197)</f>
        <v/>
      </c>
      <c r="G211" s="333" t="str">
        <f>IF('Historical DATA'!BZ197="","",'Historical DATA'!BZ197)</f>
        <v/>
      </c>
      <c r="H211" s="334" t="str">
        <f>IF('Historical DATA'!CA197="","",'Historical DATA'!CA197)</f>
        <v/>
      </c>
      <c r="I211" s="1365" t="str">
        <f>IF('Historical DATA'!CB197="","",'Historical DATA'!CB197)</f>
        <v/>
      </c>
      <c r="J211" s="1364" t="str">
        <f>IF('Historical DATA'!CC197="","",'Historical DATA'!CC197)</f>
        <v/>
      </c>
      <c r="K211" s="335" t="str">
        <f>IF('Historical DATA'!CD197="","",'Historical DATA'!CD197)</f>
        <v/>
      </c>
      <c r="M211" s="331" t="str">
        <f>IF('Historical DATA'!CE197="","",'Historical DATA'!CE197)</f>
        <v/>
      </c>
      <c r="N211" s="331" t="str">
        <f>IF('Historical DATA'!CF197="","",'Historical DATA'!CF197)</f>
        <v/>
      </c>
      <c r="O211" s="331" t="str">
        <f>IF('Historical DATA'!CG197="","",'Historical DATA'!CG197)</f>
        <v/>
      </c>
      <c r="P211" s="331" t="str">
        <f>IF('Historical DATA'!CH197="","",'Historical DATA'!CH197)</f>
        <v/>
      </c>
      <c r="Q211" s="331" t="str">
        <f>IF('Historical DATA'!CI197="","",'Historical DATA'!CI197)</f>
        <v/>
      </c>
      <c r="R211" s="1365" t="str">
        <f>IF('Historical DATA'!CJ197="","",'Historical DATA'!CJ197)</f>
        <v/>
      </c>
      <c r="S211" s="331" t="str">
        <f>IF('Historical DATA'!CK197="","",'Historical DATA'!CK197)</f>
        <v/>
      </c>
      <c r="T211" s="331" t="str">
        <f>IF('Historical DATA'!CL197="","",'Historical DATA'!CL197)</f>
        <v/>
      </c>
      <c r="V211" s="331" t="str">
        <f>IF('Historical DATA'!CM197="","",'Historical DATA'!CM197)</f>
        <v/>
      </c>
      <c r="W211" s="332" t="str">
        <f>IF('Historical DATA'!CN197="","",'Historical DATA'!CN197)</f>
        <v/>
      </c>
      <c r="X211" s="333" t="str">
        <f>IF('Historical DATA'!CO197="","",'Historical DATA'!CO197)</f>
        <v/>
      </c>
      <c r="Y211" s="333" t="str">
        <f>IF('Historical DATA'!CP197="","",'Historical DATA'!CP197)</f>
        <v/>
      </c>
      <c r="Z211" s="334" t="str">
        <f>IF('Historical DATA'!CQ197="","",'Historical DATA'!CQ197)</f>
        <v/>
      </c>
      <c r="AA211" s="1365" t="str">
        <f>IF('Historical DATA'!CR197="","",'Historical DATA'!CR197)</f>
        <v/>
      </c>
      <c r="AB211" s="1364" t="str">
        <f>IF('Historical DATA'!CS197="","",'Historical DATA'!CS197)</f>
        <v/>
      </c>
      <c r="AC211" s="335" t="str">
        <f>IF('Historical DATA'!CT197="","",'Historical DATA'!CT197)</f>
        <v/>
      </c>
    </row>
    <row r="212" spans="2:29">
      <c r="B212" s="137" t="str">
        <f>IF('Historical DATA'!B198="","",'Historical DATA'!B198)</f>
        <v/>
      </c>
      <c r="C212" s="1457"/>
      <c r="D212" s="331" t="str">
        <f>IF('Historical DATA'!BW198="","",'Historical DATA'!BW198)</f>
        <v/>
      </c>
      <c r="E212" s="332" t="str">
        <f>IF('Historical DATA'!BX198="","",'Historical DATA'!BX198)</f>
        <v/>
      </c>
      <c r="F212" s="333" t="str">
        <f>IF('Historical DATA'!BY198="","",'Historical DATA'!BY198)</f>
        <v/>
      </c>
      <c r="G212" s="333" t="str">
        <f>IF('Historical DATA'!BZ198="","",'Historical DATA'!BZ198)</f>
        <v/>
      </c>
      <c r="H212" s="334" t="str">
        <f>IF('Historical DATA'!CA198="","",'Historical DATA'!CA198)</f>
        <v/>
      </c>
      <c r="I212" s="1365" t="str">
        <f>IF('Historical DATA'!CB198="","",'Historical DATA'!CB198)</f>
        <v/>
      </c>
      <c r="J212" s="1364" t="str">
        <f>IF('Historical DATA'!CC198="","",'Historical DATA'!CC198)</f>
        <v/>
      </c>
      <c r="K212" s="335" t="str">
        <f>IF('Historical DATA'!CD198="","",'Historical DATA'!CD198)</f>
        <v/>
      </c>
      <c r="M212" s="331" t="str">
        <f>IF('Historical DATA'!CE198="","",'Historical DATA'!CE198)</f>
        <v/>
      </c>
      <c r="N212" s="331" t="str">
        <f>IF('Historical DATA'!CF198="","",'Historical DATA'!CF198)</f>
        <v/>
      </c>
      <c r="O212" s="331" t="str">
        <f>IF('Historical DATA'!CG198="","",'Historical DATA'!CG198)</f>
        <v/>
      </c>
      <c r="P212" s="331" t="str">
        <f>IF('Historical DATA'!CH198="","",'Historical DATA'!CH198)</f>
        <v/>
      </c>
      <c r="Q212" s="331" t="str">
        <f>IF('Historical DATA'!CI198="","",'Historical DATA'!CI198)</f>
        <v/>
      </c>
      <c r="R212" s="1365" t="str">
        <f>IF('Historical DATA'!CJ198="","",'Historical DATA'!CJ198)</f>
        <v/>
      </c>
      <c r="S212" s="331" t="str">
        <f>IF('Historical DATA'!CK198="","",'Historical DATA'!CK198)</f>
        <v/>
      </c>
      <c r="T212" s="331" t="str">
        <f>IF('Historical DATA'!CL198="","",'Historical DATA'!CL198)</f>
        <v/>
      </c>
      <c r="V212" s="331" t="str">
        <f>IF('Historical DATA'!CM198="","",'Historical DATA'!CM198)</f>
        <v/>
      </c>
      <c r="W212" s="332" t="str">
        <f>IF('Historical DATA'!CN198="","",'Historical DATA'!CN198)</f>
        <v/>
      </c>
      <c r="X212" s="333" t="str">
        <f>IF('Historical DATA'!CO198="","",'Historical DATA'!CO198)</f>
        <v/>
      </c>
      <c r="Y212" s="333" t="str">
        <f>IF('Historical DATA'!CP198="","",'Historical DATA'!CP198)</f>
        <v/>
      </c>
      <c r="Z212" s="334" t="str">
        <f>IF('Historical DATA'!CQ198="","",'Historical DATA'!CQ198)</f>
        <v/>
      </c>
      <c r="AA212" s="1365" t="str">
        <f>IF('Historical DATA'!CR198="","",'Historical DATA'!CR198)</f>
        <v/>
      </c>
      <c r="AB212" s="1364" t="str">
        <f>IF('Historical DATA'!CS198="","",'Historical DATA'!CS198)</f>
        <v/>
      </c>
      <c r="AC212" s="335" t="str">
        <f>IF('Historical DATA'!CT198="","",'Historical DATA'!CT198)</f>
        <v/>
      </c>
    </row>
    <row r="213" spans="2:29">
      <c r="B213" s="137" t="str">
        <f>IF('Historical DATA'!B199="","",'Historical DATA'!B199)</f>
        <v/>
      </c>
      <c r="C213" s="1457"/>
      <c r="D213" s="331" t="str">
        <f>IF('Historical DATA'!BW199="","",'Historical DATA'!BW199)</f>
        <v/>
      </c>
      <c r="E213" s="332" t="str">
        <f>IF('Historical DATA'!BX199="","",'Historical DATA'!BX199)</f>
        <v/>
      </c>
      <c r="F213" s="333" t="str">
        <f>IF('Historical DATA'!BY199="","",'Historical DATA'!BY199)</f>
        <v/>
      </c>
      <c r="G213" s="333" t="str">
        <f>IF('Historical DATA'!BZ199="","",'Historical DATA'!BZ199)</f>
        <v/>
      </c>
      <c r="H213" s="334" t="str">
        <f>IF('Historical DATA'!CA199="","",'Historical DATA'!CA199)</f>
        <v/>
      </c>
      <c r="I213" s="1365" t="str">
        <f>IF('Historical DATA'!CB199="","",'Historical DATA'!CB199)</f>
        <v/>
      </c>
      <c r="J213" s="1364" t="str">
        <f>IF('Historical DATA'!CC199="","",'Historical DATA'!CC199)</f>
        <v/>
      </c>
      <c r="K213" s="335" t="str">
        <f>IF('Historical DATA'!CD199="","",'Historical DATA'!CD199)</f>
        <v/>
      </c>
      <c r="M213" s="331" t="str">
        <f>IF('Historical DATA'!CE199="","",'Historical DATA'!CE199)</f>
        <v/>
      </c>
      <c r="N213" s="331" t="str">
        <f>IF('Historical DATA'!CF199="","",'Historical DATA'!CF199)</f>
        <v/>
      </c>
      <c r="O213" s="331" t="str">
        <f>IF('Historical DATA'!CG199="","",'Historical DATA'!CG199)</f>
        <v/>
      </c>
      <c r="P213" s="331" t="str">
        <f>IF('Historical DATA'!CH199="","",'Historical DATA'!CH199)</f>
        <v/>
      </c>
      <c r="Q213" s="331" t="str">
        <f>IF('Historical DATA'!CI199="","",'Historical DATA'!CI199)</f>
        <v/>
      </c>
      <c r="R213" s="1365" t="str">
        <f>IF('Historical DATA'!CJ199="","",'Historical DATA'!CJ199)</f>
        <v/>
      </c>
      <c r="S213" s="331" t="str">
        <f>IF('Historical DATA'!CK199="","",'Historical DATA'!CK199)</f>
        <v/>
      </c>
      <c r="T213" s="331" t="str">
        <f>IF('Historical DATA'!CL199="","",'Historical DATA'!CL199)</f>
        <v/>
      </c>
      <c r="V213" s="331" t="str">
        <f>IF('Historical DATA'!CM199="","",'Historical DATA'!CM199)</f>
        <v/>
      </c>
      <c r="W213" s="332" t="str">
        <f>IF('Historical DATA'!CN199="","",'Historical DATA'!CN199)</f>
        <v/>
      </c>
      <c r="X213" s="333" t="str">
        <f>IF('Historical DATA'!CO199="","",'Historical DATA'!CO199)</f>
        <v/>
      </c>
      <c r="Y213" s="333" t="str">
        <f>IF('Historical DATA'!CP199="","",'Historical DATA'!CP199)</f>
        <v/>
      </c>
      <c r="Z213" s="334" t="str">
        <f>IF('Historical DATA'!CQ199="","",'Historical DATA'!CQ199)</f>
        <v/>
      </c>
      <c r="AA213" s="1365" t="str">
        <f>IF('Historical DATA'!CR199="","",'Historical DATA'!CR199)</f>
        <v/>
      </c>
      <c r="AB213" s="1364" t="str">
        <f>IF('Historical DATA'!CS199="","",'Historical DATA'!CS199)</f>
        <v/>
      </c>
      <c r="AC213" s="335" t="str">
        <f>IF('Historical DATA'!CT199="","",'Historical DATA'!CT199)</f>
        <v/>
      </c>
    </row>
    <row r="214" spans="2:29">
      <c r="B214" s="137" t="str">
        <f>IF('Historical DATA'!B200="","",'Historical DATA'!B200)</f>
        <v/>
      </c>
      <c r="C214" s="1457"/>
      <c r="D214" s="331" t="str">
        <f>IF('Historical DATA'!BW200="","",'Historical DATA'!BW200)</f>
        <v/>
      </c>
      <c r="E214" s="332" t="str">
        <f>IF('Historical DATA'!BX200="","",'Historical DATA'!BX200)</f>
        <v/>
      </c>
      <c r="F214" s="333" t="str">
        <f>IF('Historical DATA'!BY200="","",'Historical DATA'!BY200)</f>
        <v/>
      </c>
      <c r="G214" s="333" t="str">
        <f>IF('Historical DATA'!BZ200="","",'Historical DATA'!BZ200)</f>
        <v/>
      </c>
      <c r="H214" s="334" t="str">
        <f>IF('Historical DATA'!CA200="","",'Historical DATA'!CA200)</f>
        <v/>
      </c>
      <c r="I214" s="1365" t="str">
        <f>IF('Historical DATA'!CB200="","",'Historical DATA'!CB200)</f>
        <v/>
      </c>
      <c r="J214" s="1364" t="str">
        <f>IF('Historical DATA'!CC200="","",'Historical DATA'!CC200)</f>
        <v/>
      </c>
      <c r="K214" s="335" t="str">
        <f>IF('Historical DATA'!CD200="","",'Historical DATA'!CD200)</f>
        <v/>
      </c>
      <c r="M214" s="331" t="str">
        <f>IF('Historical DATA'!CE200="","",'Historical DATA'!CE200)</f>
        <v/>
      </c>
      <c r="N214" s="331" t="str">
        <f>IF('Historical DATA'!CF200="","",'Historical DATA'!CF200)</f>
        <v/>
      </c>
      <c r="O214" s="331" t="str">
        <f>IF('Historical DATA'!CG200="","",'Historical DATA'!CG200)</f>
        <v/>
      </c>
      <c r="P214" s="331" t="str">
        <f>IF('Historical DATA'!CH200="","",'Historical DATA'!CH200)</f>
        <v/>
      </c>
      <c r="Q214" s="331" t="str">
        <f>IF('Historical DATA'!CI200="","",'Historical DATA'!CI200)</f>
        <v/>
      </c>
      <c r="R214" s="1365" t="str">
        <f>IF('Historical DATA'!CJ200="","",'Historical DATA'!CJ200)</f>
        <v/>
      </c>
      <c r="S214" s="331" t="str">
        <f>IF('Historical DATA'!CK200="","",'Historical DATA'!CK200)</f>
        <v/>
      </c>
      <c r="T214" s="331" t="str">
        <f>IF('Historical DATA'!CL200="","",'Historical DATA'!CL200)</f>
        <v/>
      </c>
      <c r="V214" s="331" t="str">
        <f>IF('Historical DATA'!CM200="","",'Historical DATA'!CM200)</f>
        <v/>
      </c>
      <c r="W214" s="332" t="str">
        <f>IF('Historical DATA'!CN200="","",'Historical DATA'!CN200)</f>
        <v/>
      </c>
      <c r="X214" s="333" t="str">
        <f>IF('Historical DATA'!CO200="","",'Historical DATA'!CO200)</f>
        <v/>
      </c>
      <c r="Y214" s="333" t="str">
        <f>IF('Historical DATA'!CP200="","",'Historical DATA'!CP200)</f>
        <v/>
      </c>
      <c r="Z214" s="334" t="str">
        <f>IF('Historical DATA'!CQ200="","",'Historical DATA'!CQ200)</f>
        <v/>
      </c>
      <c r="AA214" s="1365" t="str">
        <f>IF('Historical DATA'!CR200="","",'Historical DATA'!CR200)</f>
        <v/>
      </c>
      <c r="AB214" s="1364" t="str">
        <f>IF('Historical DATA'!CS200="","",'Historical DATA'!CS200)</f>
        <v/>
      </c>
      <c r="AC214" s="335" t="str">
        <f>IF('Historical DATA'!CT200="","",'Historical DATA'!CT200)</f>
        <v/>
      </c>
    </row>
    <row r="215" spans="2:29">
      <c r="B215" s="137" t="str">
        <f>IF('Historical DATA'!B201="","",'Historical DATA'!B201)</f>
        <v/>
      </c>
      <c r="C215" s="1457"/>
      <c r="D215" s="331" t="str">
        <f>IF('Historical DATA'!BW201="","",'Historical DATA'!BW201)</f>
        <v/>
      </c>
      <c r="E215" s="332" t="str">
        <f>IF('Historical DATA'!BX201="","",'Historical DATA'!BX201)</f>
        <v/>
      </c>
      <c r="F215" s="333" t="str">
        <f>IF('Historical DATA'!BY201="","",'Historical DATA'!BY201)</f>
        <v/>
      </c>
      <c r="G215" s="333" t="str">
        <f>IF('Historical DATA'!BZ201="","",'Historical DATA'!BZ201)</f>
        <v/>
      </c>
      <c r="H215" s="334" t="str">
        <f>IF('Historical DATA'!CA201="","",'Historical DATA'!CA201)</f>
        <v/>
      </c>
      <c r="I215" s="1365" t="str">
        <f>IF('Historical DATA'!CB201="","",'Historical DATA'!CB201)</f>
        <v/>
      </c>
      <c r="J215" s="1364" t="str">
        <f>IF('Historical DATA'!CC201="","",'Historical DATA'!CC201)</f>
        <v/>
      </c>
      <c r="K215" s="335" t="str">
        <f>IF('Historical DATA'!CD201="","",'Historical DATA'!CD201)</f>
        <v/>
      </c>
      <c r="M215" s="331" t="str">
        <f>IF('Historical DATA'!CE201="","",'Historical DATA'!CE201)</f>
        <v/>
      </c>
      <c r="N215" s="331" t="str">
        <f>IF('Historical DATA'!CF201="","",'Historical DATA'!CF201)</f>
        <v/>
      </c>
      <c r="O215" s="331" t="str">
        <f>IF('Historical DATA'!CG201="","",'Historical DATA'!CG201)</f>
        <v/>
      </c>
      <c r="P215" s="331" t="str">
        <f>IF('Historical DATA'!CH201="","",'Historical DATA'!CH201)</f>
        <v/>
      </c>
      <c r="Q215" s="331" t="str">
        <f>IF('Historical DATA'!CI201="","",'Historical DATA'!CI201)</f>
        <v/>
      </c>
      <c r="R215" s="1365" t="str">
        <f>IF('Historical DATA'!CJ201="","",'Historical DATA'!CJ201)</f>
        <v/>
      </c>
      <c r="S215" s="331" t="str">
        <f>IF('Historical DATA'!CK201="","",'Historical DATA'!CK201)</f>
        <v/>
      </c>
      <c r="T215" s="331" t="str">
        <f>IF('Historical DATA'!CL201="","",'Historical DATA'!CL201)</f>
        <v/>
      </c>
      <c r="V215" s="331" t="str">
        <f>IF('Historical DATA'!CM201="","",'Historical DATA'!CM201)</f>
        <v/>
      </c>
      <c r="W215" s="332" t="str">
        <f>IF('Historical DATA'!CN201="","",'Historical DATA'!CN201)</f>
        <v/>
      </c>
      <c r="X215" s="333" t="str">
        <f>IF('Historical DATA'!CO201="","",'Historical DATA'!CO201)</f>
        <v/>
      </c>
      <c r="Y215" s="333" t="str">
        <f>IF('Historical DATA'!CP201="","",'Historical DATA'!CP201)</f>
        <v/>
      </c>
      <c r="Z215" s="334" t="str">
        <f>IF('Historical DATA'!CQ201="","",'Historical DATA'!CQ201)</f>
        <v/>
      </c>
      <c r="AA215" s="1365" t="str">
        <f>IF('Historical DATA'!CR201="","",'Historical DATA'!CR201)</f>
        <v/>
      </c>
      <c r="AB215" s="1364" t="str">
        <f>IF('Historical DATA'!CS201="","",'Historical DATA'!CS201)</f>
        <v/>
      </c>
      <c r="AC215" s="335" t="str">
        <f>IF('Historical DATA'!CT201="","",'Historical DATA'!CT201)</f>
        <v/>
      </c>
    </row>
    <row r="216" spans="2:29">
      <c r="B216" s="137" t="str">
        <f>IF('Historical DATA'!B202="","",'Historical DATA'!B202)</f>
        <v/>
      </c>
      <c r="C216" s="1457"/>
      <c r="D216" s="331" t="str">
        <f>IF('Historical DATA'!BW202="","",'Historical DATA'!BW202)</f>
        <v/>
      </c>
      <c r="E216" s="332" t="str">
        <f>IF('Historical DATA'!BX202="","",'Historical DATA'!BX202)</f>
        <v/>
      </c>
      <c r="F216" s="333" t="str">
        <f>IF('Historical DATA'!BY202="","",'Historical DATA'!BY202)</f>
        <v/>
      </c>
      <c r="G216" s="333" t="str">
        <f>IF('Historical DATA'!BZ202="","",'Historical DATA'!BZ202)</f>
        <v/>
      </c>
      <c r="H216" s="334" t="str">
        <f>IF('Historical DATA'!CA202="","",'Historical DATA'!CA202)</f>
        <v/>
      </c>
      <c r="I216" s="1365" t="str">
        <f>IF('Historical DATA'!CB202="","",'Historical DATA'!CB202)</f>
        <v/>
      </c>
      <c r="J216" s="1364" t="str">
        <f>IF('Historical DATA'!CC202="","",'Historical DATA'!CC202)</f>
        <v/>
      </c>
      <c r="K216" s="335" t="str">
        <f>IF('Historical DATA'!CD202="","",'Historical DATA'!CD202)</f>
        <v/>
      </c>
      <c r="M216" s="331" t="str">
        <f>IF('Historical DATA'!CE202="","",'Historical DATA'!CE202)</f>
        <v/>
      </c>
      <c r="N216" s="331" t="str">
        <f>IF('Historical DATA'!CF202="","",'Historical DATA'!CF202)</f>
        <v/>
      </c>
      <c r="O216" s="331" t="str">
        <f>IF('Historical DATA'!CG202="","",'Historical DATA'!CG202)</f>
        <v/>
      </c>
      <c r="P216" s="331" t="str">
        <f>IF('Historical DATA'!CH202="","",'Historical DATA'!CH202)</f>
        <v/>
      </c>
      <c r="Q216" s="331" t="str">
        <f>IF('Historical DATA'!CI202="","",'Historical DATA'!CI202)</f>
        <v/>
      </c>
      <c r="R216" s="1365" t="str">
        <f>IF('Historical DATA'!CJ202="","",'Historical DATA'!CJ202)</f>
        <v/>
      </c>
      <c r="S216" s="331" t="str">
        <f>IF('Historical DATA'!CK202="","",'Historical DATA'!CK202)</f>
        <v/>
      </c>
      <c r="T216" s="331" t="str">
        <f>IF('Historical DATA'!CL202="","",'Historical DATA'!CL202)</f>
        <v/>
      </c>
      <c r="V216" s="331" t="str">
        <f>IF('Historical DATA'!CM202="","",'Historical DATA'!CM202)</f>
        <v/>
      </c>
      <c r="W216" s="332" t="str">
        <f>IF('Historical DATA'!CN202="","",'Historical DATA'!CN202)</f>
        <v/>
      </c>
      <c r="X216" s="333" t="str">
        <f>IF('Historical DATA'!CO202="","",'Historical DATA'!CO202)</f>
        <v/>
      </c>
      <c r="Y216" s="333" t="str">
        <f>IF('Historical DATA'!CP202="","",'Historical DATA'!CP202)</f>
        <v/>
      </c>
      <c r="Z216" s="334" t="str">
        <f>IF('Historical DATA'!CQ202="","",'Historical DATA'!CQ202)</f>
        <v/>
      </c>
      <c r="AA216" s="1365" t="str">
        <f>IF('Historical DATA'!CR202="","",'Historical DATA'!CR202)</f>
        <v/>
      </c>
      <c r="AB216" s="1364" t="str">
        <f>IF('Historical DATA'!CS202="","",'Historical DATA'!CS202)</f>
        <v/>
      </c>
      <c r="AC216" s="335" t="str">
        <f>IF('Historical DATA'!CT202="","",'Historical DATA'!CT202)</f>
        <v/>
      </c>
    </row>
    <row r="217" spans="2:29">
      <c r="B217" s="137" t="str">
        <f>IF('Historical DATA'!B203="","",'Historical DATA'!B203)</f>
        <v/>
      </c>
      <c r="C217" s="1457"/>
      <c r="D217" s="331" t="str">
        <f>IF('Historical DATA'!BW203="","",'Historical DATA'!BW203)</f>
        <v/>
      </c>
      <c r="E217" s="332" t="str">
        <f>IF('Historical DATA'!BX203="","",'Historical DATA'!BX203)</f>
        <v/>
      </c>
      <c r="F217" s="333" t="str">
        <f>IF('Historical DATA'!BY203="","",'Historical DATA'!BY203)</f>
        <v/>
      </c>
      <c r="G217" s="333" t="str">
        <f>IF('Historical DATA'!BZ203="","",'Historical DATA'!BZ203)</f>
        <v/>
      </c>
      <c r="H217" s="334" t="str">
        <f>IF('Historical DATA'!CA203="","",'Historical DATA'!CA203)</f>
        <v/>
      </c>
      <c r="I217" s="1365" t="str">
        <f>IF('Historical DATA'!CB203="","",'Historical DATA'!CB203)</f>
        <v/>
      </c>
      <c r="J217" s="1364" t="str">
        <f>IF('Historical DATA'!CC203="","",'Historical DATA'!CC203)</f>
        <v/>
      </c>
      <c r="K217" s="335" t="str">
        <f>IF('Historical DATA'!CD203="","",'Historical DATA'!CD203)</f>
        <v/>
      </c>
      <c r="M217" s="331" t="str">
        <f>IF('Historical DATA'!CE203="","",'Historical DATA'!CE203)</f>
        <v/>
      </c>
      <c r="N217" s="331" t="str">
        <f>IF('Historical DATA'!CF203="","",'Historical DATA'!CF203)</f>
        <v/>
      </c>
      <c r="O217" s="331" t="str">
        <f>IF('Historical DATA'!CG203="","",'Historical DATA'!CG203)</f>
        <v/>
      </c>
      <c r="P217" s="331" t="str">
        <f>IF('Historical DATA'!CH203="","",'Historical DATA'!CH203)</f>
        <v/>
      </c>
      <c r="Q217" s="331" t="str">
        <f>IF('Historical DATA'!CI203="","",'Historical DATA'!CI203)</f>
        <v/>
      </c>
      <c r="R217" s="1365" t="str">
        <f>IF('Historical DATA'!CJ203="","",'Historical DATA'!CJ203)</f>
        <v/>
      </c>
      <c r="S217" s="331" t="str">
        <f>IF('Historical DATA'!CK203="","",'Historical DATA'!CK203)</f>
        <v/>
      </c>
      <c r="T217" s="331" t="str">
        <f>IF('Historical DATA'!CL203="","",'Historical DATA'!CL203)</f>
        <v/>
      </c>
      <c r="V217" s="331" t="str">
        <f>IF('Historical DATA'!CM203="","",'Historical DATA'!CM203)</f>
        <v/>
      </c>
      <c r="W217" s="332" t="str">
        <f>IF('Historical DATA'!CN203="","",'Historical DATA'!CN203)</f>
        <v/>
      </c>
      <c r="X217" s="333" t="str">
        <f>IF('Historical DATA'!CO203="","",'Historical DATA'!CO203)</f>
        <v/>
      </c>
      <c r="Y217" s="333" t="str">
        <f>IF('Historical DATA'!CP203="","",'Historical DATA'!CP203)</f>
        <v/>
      </c>
      <c r="Z217" s="334" t="str">
        <f>IF('Historical DATA'!CQ203="","",'Historical DATA'!CQ203)</f>
        <v/>
      </c>
      <c r="AA217" s="1365" t="str">
        <f>IF('Historical DATA'!CR203="","",'Historical DATA'!CR203)</f>
        <v/>
      </c>
      <c r="AB217" s="1364" t="str">
        <f>IF('Historical DATA'!CS203="","",'Historical DATA'!CS203)</f>
        <v/>
      </c>
      <c r="AC217" s="335" t="str">
        <f>IF('Historical DATA'!CT203="","",'Historical DATA'!CT203)</f>
        <v/>
      </c>
    </row>
    <row r="218" spans="2:29">
      <c r="B218" s="137" t="str">
        <f>IF('Historical DATA'!B204="","",'Historical DATA'!B204)</f>
        <v/>
      </c>
      <c r="C218" s="1457"/>
      <c r="D218" s="331" t="str">
        <f>IF('Historical DATA'!BW204="","",'Historical DATA'!BW204)</f>
        <v/>
      </c>
      <c r="E218" s="332" t="str">
        <f>IF('Historical DATA'!BX204="","",'Historical DATA'!BX204)</f>
        <v/>
      </c>
      <c r="F218" s="333" t="str">
        <f>IF('Historical DATA'!BY204="","",'Historical DATA'!BY204)</f>
        <v/>
      </c>
      <c r="G218" s="333" t="str">
        <f>IF('Historical DATA'!BZ204="","",'Historical DATA'!BZ204)</f>
        <v/>
      </c>
      <c r="H218" s="334" t="str">
        <f>IF('Historical DATA'!CA204="","",'Historical DATA'!CA204)</f>
        <v/>
      </c>
      <c r="I218" s="1365" t="str">
        <f>IF('Historical DATA'!CB204="","",'Historical DATA'!CB204)</f>
        <v/>
      </c>
      <c r="J218" s="1364" t="str">
        <f>IF('Historical DATA'!CC204="","",'Historical DATA'!CC204)</f>
        <v/>
      </c>
      <c r="K218" s="335" t="str">
        <f>IF('Historical DATA'!CD204="","",'Historical DATA'!CD204)</f>
        <v/>
      </c>
      <c r="M218" s="331" t="str">
        <f>IF('Historical DATA'!CE204="","",'Historical DATA'!CE204)</f>
        <v/>
      </c>
      <c r="N218" s="331" t="str">
        <f>IF('Historical DATA'!CF204="","",'Historical DATA'!CF204)</f>
        <v/>
      </c>
      <c r="O218" s="331" t="str">
        <f>IF('Historical DATA'!CG204="","",'Historical DATA'!CG204)</f>
        <v/>
      </c>
      <c r="P218" s="331" t="str">
        <f>IF('Historical DATA'!CH204="","",'Historical DATA'!CH204)</f>
        <v/>
      </c>
      <c r="Q218" s="331" t="str">
        <f>IF('Historical DATA'!CI204="","",'Historical DATA'!CI204)</f>
        <v/>
      </c>
      <c r="R218" s="1365" t="str">
        <f>IF('Historical DATA'!CJ204="","",'Historical DATA'!CJ204)</f>
        <v/>
      </c>
      <c r="S218" s="331" t="str">
        <f>IF('Historical DATA'!CK204="","",'Historical DATA'!CK204)</f>
        <v/>
      </c>
      <c r="T218" s="331" t="str">
        <f>IF('Historical DATA'!CL204="","",'Historical DATA'!CL204)</f>
        <v/>
      </c>
      <c r="V218" s="331" t="str">
        <f>IF('Historical DATA'!CM204="","",'Historical DATA'!CM204)</f>
        <v/>
      </c>
      <c r="W218" s="332" t="str">
        <f>IF('Historical DATA'!CN204="","",'Historical DATA'!CN204)</f>
        <v/>
      </c>
      <c r="X218" s="333" t="str">
        <f>IF('Historical DATA'!CO204="","",'Historical DATA'!CO204)</f>
        <v/>
      </c>
      <c r="Y218" s="333" t="str">
        <f>IF('Historical DATA'!CP204="","",'Historical DATA'!CP204)</f>
        <v/>
      </c>
      <c r="Z218" s="334" t="str">
        <f>IF('Historical DATA'!CQ204="","",'Historical DATA'!CQ204)</f>
        <v/>
      </c>
      <c r="AA218" s="1365" t="str">
        <f>IF('Historical DATA'!CR204="","",'Historical DATA'!CR204)</f>
        <v/>
      </c>
      <c r="AB218" s="1364" t="str">
        <f>IF('Historical DATA'!CS204="","",'Historical DATA'!CS204)</f>
        <v/>
      </c>
      <c r="AC218" s="335" t="str">
        <f>IF('Historical DATA'!CT204="","",'Historical DATA'!CT204)</f>
        <v/>
      </c>
    </row>
    <row r="219" spans="2:29">
      <c r="B219" s="137" t="str">
        <f>IF('Historical DATA'!B205="","",'Historical DATA'!B205)</f>
        <v/>
      </c>
      <c r="C219" s="1457"/>
      <c r="D219" s="331" t="str">
        <f>IF('Historical DATA'!BW205="","",'Historical DATA'!BW205)</f>
        <v/>
      </c>
      <c r="E219" s="332" t="str">
        <f>IF('Historical DATA'!BX205="","",'Historical DATA'!BX205)</f>
        <v/>
      </c>
      <c r="F219" s="333" t="str">
        <f>IF('Historical DATA'!BY205="","",'Historical DATA'!BY205)</f>
        <v/>
      </c>
      <c r="G219" s="333" t="str">
        <f>IF('Historical DATA'!BZ205="","",'Historical DATA'!BZ205)</f>
        <v/>
      </c>
      <c r="H219" s="334" t="str">
        <f>IF('Historical DATA'!CA205="","",'Historical DATA'!CA205)</f>
        <v/>
      </c>
      <c r="I219" s="1365" t="str">
        <f>IF('Historical DATA'!CB205="","",'Historical DATA'!CB205)</f>
        <v/>
      </c>
      <c r="J219" s="1364" t="str">
        <f>IF('Historical DATA'!CC205="","",'Historical DATA'!CC205)</f>
        <v/>
      </c>
      <c r="K219" s="335" t="str">
        <f>IF('Historical DATA'!CD205="","",'Historical DATA'!CD205)</f>
        <v/>
      </c>
      <c r="M219" s="331" t="str">
        <f>IF('Historical DATA'!CE205="","",'Historical DATA'!CE205)</f>
        <v/>
      </c>
      <c r="N219" s="331" t="str">
        <f>IF('Historical DATA'!CF205="","",'Historical DATA'!CF205)</f>
        <v/>
      </c>
      <c r="O219" s="331" t="str">
        <f>IF('Historical DATA'!CG205="","",'Historical DATA'!CG205)</f>
        <v/>
      </c>
      <c r="P219" s="331" t="str">
        <f>IF('Historical DATA'!CH205="","",'Historical DATA'!CH205)</f>
        <v/>
      </c>
      <c r="Q219" s="331" t="str">
        <f>IF('Historical DATA'!CI205="","",'Historical DATA'!CI205)</f>
        <v/>
      </c>
      <c r="R219" s="1365" t="str">
        <f>IF('Historical DATA'!CJ205="","",'Historical DATA'!CJ205)</f>
        <v/>
      </c>
      <c r="S219" s="331" t="str">
        <f>IF('Historical DATA'!CK205="","",'Historical DATA'!CK205)</f>
        <v/>
      </c>
      <c r="T219" s="331" t="str">
        <f>IF('Historical DATA'!CL205="","",'Historical DATA'!CL205)</f>
        <v/>
      </c>
      <c r="V219" s="331" t="str">
        <f>IF('Historical DATA'!CM205="","",'Historical DATA'!CM205)</f>
        <v/>
      </c>
      <c r="W219" s="332" t="str">
        <f>IF('Historical DATA'!CN205="","",'Historical DATA'!CN205)</f>
        <v/>
      </c>
      <c r="X219" s="333" t="str">
        <f>IF('Historical DATA'!CO205="","",'Historical DATA'!CO205)</f>
        <v/>
      </c>
      <c r="Y219" s="333" t="str">
        <f>IF('Historical DATA'!CP205="","",'Historical DATA'!CP205)</f>
        <v/>
      </c>
      <c r="Z219" s="334" t="str">
        <f>IF('Historical DATA'!CQ205="","",'Historical DATA'!CQ205)</f>
        <v/>
      </c>
      <c r="AA219" s="1365" t="str">
        <f>IF('Historical DATA'!CR205="","",'Historical DATA'!CR205)</f>
        <v/>
      </c>
      <c r="AB219" s="1364" t="str">
        <f>IF('Historical DATA'!CS205="","",'Historical DATA'!CS205)</f>
        <v/>
      </c>
      <c r="AC219" s="335" t="str">
        <f>IF('Historical DATA'!CT205="","",'Historical DATA'!CT205)</f>
        <v/>
      </c>
    </row>
    <row r="220" spans="2:29">
      <c r="B220" s="137" t="str">
        <f>IF('Historical DATA'!B206="","",'Historical DATA'!B206)</f>
        <v/>
      </c>
      <c r="C220" s="1457"/>
      <c r="D220" s="331" t="str">
        <f>IF('Historical DATA'!BW206="","",'Historical DATA'!BW206)</f>
        <v/>
      </c>
      <c r="E220" s="332" t="str">
        <f>IF('Historical DATA'!BX206="","",'Historical DATA'!BX206)</f>
        <v/>
      </c>
      <c r="F220" s="333" t="str">
        <f>IF('Historical DATA'!BY206="","",'Historical DATA'!BY206)</f>
        <v/>
      </c>
      <c r="G220" s="333" t="str">
        <f>IF('Historical DATA'!BZ206="","",'Historical DATA'!BZ206)</f>
        <v/>
      </c>
      <c r="H220" s="334" t="str">
        <f>IF('Historical DATA'!CA206="","",'Historical DATA'!CA206)</f>
        <v/>
      </c>
      <c r="I220" s="1365" t="str">
        <f>IF('Historical DATA'!CB206="","",'Historical DATA'!CB206)</f>
        <v/>
      </c>
      <c r="J220" s="1364" t="str">
        <f>IF('Historical DATA'!CC206="","",'Historical DATA'!CC206)</f>
        <v/>
      </c>
      <c r="K220" s="335" t="str">
        <f>IF('Historical DATA'!CD206="","",'Historical DATA'!CD206)</f>
        <v/>
      </c>
      <c r="M220" s="331" t="str">
        <f>IF('Historical DATA'!CE206="","",'Historical DATA'!CE206)</f>
        <v/>
      </c>
      <c r="N220" s="331" t="str">
        <f>IF('Historical DATA'!CF206="","",'Historical DATA'!CF206)</f>
        <v/>
      </c>
      <c r="O220" s="331" t="str">
        <f>IF('Historical DATA'!CG206="","",'Historical DATA'!CG206)</f>
        <v/>
      </c>
      <c r="P220" s="331" t="str">
        <f>IF('Historical DATA'!CH206="","",'Historical DATA'!CH206)</f>
        <v/>
      </c>
      <c r="Q220" s="331" t="str">
        <f>IF('Historical DATA'!CI206="","",'Historical DATA'!CI206)</f>
        <v/>
      </c>
      <c r="R220" s="1365" t="str">
        <f>IF('Historical DATA'!CJ206="","",'Historical DATA'!CJ206)</f>
        <v/>
      </c>
      <c r="S220" s="331" t="str">
        <f>IF('Historical DATA'!CK206="","",'Historical DATA'!CK206)</f>
        <v/>
      </c>
      <c r="T220" s="331" t="str">
        <f>IF('Historical DATA'!CL206="","",'Historical DATA'!CL206)</f>
        <v/>
      </c>
      <c r="V220" s="331" t="str">
        <f>IF('Historical DATA'!CM206="","",'Historical DATA'!CM206)</f>
        <v/>
      </c>
      <c r="W220" s="332" t="str">
        <f>IF('Historical DATA'!CN206="","",'Historical DATA'!CN206)</f>
        <v/>
      </c>
      <c r="X220" s="333" t="str">
        <f>IF('Historical DATA'!CO206="","",'Historical DATA'!CO206)</f>
        <v/>
      </c>
      <c r="Y220" s="333" t="str">
        <f>IF('Historical DATA'!CP206="","",'Historical DATA'!CP206)</f>
        <v/>
      </c>
      <c r="Z220" s="334" t="str">
        <f>IF('Historical DATA'!CQ206="","",'Historical DATA'!CQ206)</f>
        <v/>
      </c>
      <c r="AA220" s="1365" t="str">
        <f>IF('Historical DATA'!CR206="","",'Historical DATA'!CR206)</f>
        <v/>
      </c>
      <c r="AB220" s="1364" t="str">
        <f>IF('Historical DATA'!CS206="","",'Historical DATA'!CS206)</f>
        <v/>
      </c>
      <c r="AC220" s="335" t="str">
        <f>IF('Historical DATA'!CT206="","",'Historical DATA'!CT206)</f>
        <v/>
      </c>
    </row>
    <row r="221" spans="2:29">
      <c r="B221" s="137" t="str">
        <f>IF('Historical DATA'!B207="","",'Historical DATA'!B207)</f>
        <v/>
      </c>
      <c r="C221" s="1457"/>
      <c r="D221" s="331" t="str">
        <f>IF('Historical DATA'!BW207="","",'Historical DATA'!BW207)</f>
        <v/>
      </c>
      <c r="E221" s="332" t="str">
        <f>IF('Historical DATA'!BX207="","",'Historical DATA'!BX207)</f>
        <v/>
      </c>
      <c r="F221" s="333" t="str">
        <f>IF('Historical DATA'!BY207="","",'Historical DATA'!BY207)</f>
        <v/>
      </c>
      <c r="G221" s="333" t="str">
        <f>IF('Historical DATA'!BZ207="","",'Historical DATA'!BZ207)</f>
        <v/>
      </c>
      <c r="H221" s="334" t="str">
        <f>IF('Historical DATA'!CA207="","",'Historical DATA'!CA207)</f>
        <v/>
      </c>
      <c r="I221" s="1365" t="str">
        <f>IF('Historical DATA'!CB207="","",'Historical DATA'!CB207)</f>
        <v/>
      </c>
      <c r="J221" s="1364" t="str">
        <f>IF('Historical DATA'!CC207="","",'Historical DATA'!CC207)</f>
        <v/>
      </c>
      <c r="K221" s="335" t="str">
        <f>IF('Historical DATA'!CD207="","",'Historical DATA'!CD207)</f>
        <v/>
      </c>
      <c r="M221" s="331" t="str">
        <f>IF('Historical DATA'!CE207="","",'Historical DATA'!CE207)</f>
        <v/>
      </c>
      <c r="N221" s="331" t="str">
        <f>IF('Historical DATA'!CF207="","",'Historical DATA'!CF207)</f>
        <v/>
      </c>
      <c r="O221" s="331" t="str">
        <f>IF('Historical DATA'!CG207="","",'Historical DATA'!CG207)</f>
        <v/>
      </c>
      <c r="P221" s="331" t="str">
        <f>IF('Historical DATA'!CH207="","",'Historical DATA'!CH207)</f>
        <v/>
      </c>
      <c r="Q221" s="331" t="str">
        <f>IF('Historical DATA'!CI207="","",'Historical DATA'!CI207)</f>
        <v/>
      </c>
      <c r="R221" s="1365" t="str">
        <f>IF('Historical DATA'!CJ207="","",'Historical DATA'!CJ207)</f>
        <v/>
      </c>
      <c r="S221" s="331" t="str">
        <f>IF('Historical DATA'!CK207="","",'Historical DATA'!CK207)</f>
        <v/>
      </c>
      <c r="T221" s="331" t="str">
        <f>IF('Historical DATA'!CL207="","",'Historical DATA'!CL207)</f>
        <v/>
      </c>
      <c r="V221" s="331" t="str">
        <f>IF('Historical DATA'!CM207="","",'Historical DATA'!CM207)</f>
        <v/>
      </c>
      <c r="W221" s="332" t="str">
        <f>IF('Historical DATA'!CN207="","",'Historical DATA'!CN207)</f>
        <v/>
      </c>
      <c r="X221" s="333" t="str">
        <f>IF('Historical DATA'!CO207="","",'Historical DATA'!CO207)</f>
        <v/>
      </c>
      <c r="Y221" s="333" t="str">
        <f>IF('Historical DATA'!CP207="","",'Historical DATA'!CP207)</f>
        <v/>
      </c>
      <c r="Z221" s="334" t="str">
        <f>IF('Historical DATA'!CQ207="","",'Historical DATA'!CQ207)</f>
        <v/>
      </c>
      <c r="AA221" s="1365" t="str">
        <f>IF('Historical DATA'!CR207="","",'Historical DATA'!CR207)</f>
        <v/>
      </c>
      <c r="AB221" s="1364" t="str">
        <f>IF('Historical DATA'!CS207="","",'Historical DATA'!CS207)</f>
        <v/>
      </c>
      <c r="AC221" s="335" t="str">
        <f>IF('Historical DATA'!CT207="","",'Historical DATA'!CT207)</f>
        <v/>
      </c>
    </row>
  </sheetData>
  <mergeCells count="22">
    <mergeCell ref="B14:B16"/>
    <mergeCell ref="D10:AC10"/>
    <mergeCell ref="AC15:AC16"/>
    <mergeCell ref="J12:J13"/>
    <mergeCell ref="D15:D16"/>
    <mergeCell ref="E15:E16"/>
    <mergeCell ref="F15:H15"/>
    <mergeCell ref="J15:J16"/>
    <mergeCell ref="K15:K16"/>
    <mergeCell ref="V15:V16"/>
    <mergeCell ref="W15:W16"/>
    <mergeCell ref="X15:Z15"/>
    <mergeCell ref="AB15:AB16"/>
    <mergeCell ref="I15:I16"/>
    <mergeCell ref="AA15:AA16"/>
    <mergeCell ref="S12:S13"/>
    <mergeCell ref="T15:T16"/>
    <mergeCell ref="M15:M16"/>
    <mergeCell ref="N15:N16"/>
    <mergeCell ref="O15:Q15"/>
    <mergeCell ref="R15:R16"/>
    <mergeCell ref="S15:S16"/>
  </mergeCells>
  <conditionalFormatting sqref="B18:B221 C26:C221">
    <cfRule type="cellIs" dxfId="48" priority="1" operator="lessThanOrEqual">
      <formula>0</formula>
    </cfRule>
  </conditionalFormatting>
  <pageMargins left="0.7" right="0.7" top="0.75" bottom="0.75" header="0.3" footer="0.3"/>
  <pageSetup scale="1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5EA8-A48E-4651-A69D-F85EDE0B66D1}">
  <sheetPr codeName="Sheet15">
    <tabColor theme="9" tint="0.59999389629810485"/>
  </sheetPr>
  <dimension ref="A2:M53"/>
  <sheetViews>
    <sheetView showGridLines="0" view="pageBreakPreview" zoomScale="85" zoomScaleNormal="100" zoomScaleSheetLayoutView="85" workbookViewId="0">
      <selection activeCell="K34" sqref="K34"/>
    </sheetView>
  </sheetViews>
  <sheetFormatPr defaultColWidth="9.140625" defaultRowHeight="12.75"/>
  <cols>
    <col min="1" max="1" width="9.140625" style="234"/>
    <col min="2" max="2" width="1.85546875" style="234" customWidth="1"/>
    <col min="3" max="3" width="5.85546875" style="234" customWidth="1"/>
    <col min="4" max="4" width="9.140625" style="234"/>
    <col min="5" max="5" width="21.42578125" style="234" customWidth="1"/>
    <col min="6" max="7" width="33.28515625" style="234" customWidth="1"/>
    <col min="8" max="8" width="17.7109375" style="234" bestFit="1" customWidth="1"/>
    <col min="9" max="9" width="21" style="234" bestFit="1" customWidth="1"/>
    <col min="10" max="10" width="19.140625" style="234" customWidth="1"/>
    <col min="11" max="11" width="118.42578125" style="234" bestFit="1" customWidth="1"/>
    <col min="12" max="12" width="20" style="234" customWidth="1"/>
    <col min="13" max="13" width="18.42578125" style="234" customWidth="1"/>
    <col min="14" max="16384" width="9.140625" style="234"/>
  </cols>
  <sheetData>
    <row r="2" spans="2:11">
      <c r="H2" s="82"/>
      <c r="I2" s="1213" t="s">
        <v>99</v>
      </c>
      <c r="J2" s="1213">
        <f>'00 - Cover'!$F$17</f>
        <v>46265</v>
      </c>
    </row>
    <row r="3" spans="2:11" hidden="1">
      <c r="H3" s="82"/>
      <c r="I3" s="1213" t="s">
        <v>4</v>
      </c>
      <c r="J3" s="1213">
        <f>'00 - Cover'!$F$19</f>
        <v>46286</v>
      </c>
    </row>
    <row r="4" spans="2:11" hidden="1">
      <c r="H4" s="82"/>
      <c r="I4" s="1213" t="s">
        <v>5</v>
      </c>
      <c r="J4" s="1213">
        <f>'00 - Cover'!$F$20</f>
        <v>46293</v>
      </c>
    </row>
    <row r="5" spans="2:11">
      <c r="H5" s="82"/>
      <c r="I5" s="341"/>
    </row>
    <row r="7" spans="2:11" ht="15.75">
      <c r="B7" s="342"/>
      <c r="C7" s="343" t="s">
        <v>640</v>
      </c>
      <c r="D7" s="343"/>
      <c r="E7" s="343"/>
      <c r="F7" s="343"/>
      <c r="G7" s="343"/>
      <c r="H7" s="343"/>
      <c r="I7" s="343"/>
      <c r="J7" s="343"/>
      <c r="K7" s="343"/>
    </row>
    <row r="9" spans="2:11">
      <c r="K9" s="338"/>
    </row>
    <row r="10" spans="2:11" ht="15.75">
      <c r="B10" s="241"/>
      <c r="C10" s="2012" t="s">
        <v>405</v>
      </c>
      <c r="D10" s="2012"/>
      <c r="E10" s="2012"/>
      <c r="F10" s="2012"/>
      <c r="G10" s="2012"/>
      <c r="H10" s="1344"/>
      <c r="I10" s="1344"/>
      <c r="J10" s="1344"/>
      <c r="K10" s="353"/>
    </row>
    <row r="11" spans="2:11" ht="15">
      <c r="B11" s="418"/>
      <c r="C11" s="2012"/>
      <c r="D11" s="2012"/>
      <c r="E11" s="2012"/>
      <c r="F11" s="2012"/>
      <c r="G11" s="2012"/>
      <c r="H11" s="345" t="s">
        <v>156</v>
      </c>
      <c r="I11" s="346" t="s">
        <v>157</v>
      </c>
      <c r="J11" s="1346"/>
      <c r="K11" s="353"/>
    </row>
    <row r="12" spans="2:11" ht="15">
      <c r="B12" s="241"/>
      <c r="C12" s="35"/>
      <c r="D12" s="2009" t="s">
        <v>158</v>
      </c>
      <c r="E12" s="2010"/>
      <c r="F12" s="2010"/>
      <c r="G12" s="2011"/>
      <c r="H12" s="347"/>
      <c r="I12" s="1735">
        <f>'Historical DATA'!DD4</f>
        <v>98972.350015595555</v>
      </c>
      <c r="J12" s="1821"/>
      <c r="K12" s="353"/>
    </row>
    <row r="13" spans="2:11" ht="56.25" customHeight="1">
      <c r="B13" s="241"/>
      <c r="C13" s="35"/>
      <c r="D13" s="350" t="s">
        <v>159</v>
      </c>
      <c r="E13" s="2030" t="s">
        <v>1019</v>
      </c>
      <c r="F13" s="2032" t="s">
        <v>1015</v>
      </c>
      <c r="G13" s="2033"/>
      <c r="H13" s="351">
        <f>('11 - Notes Follow-up'!E25+'11 - Notes Follow-up'!U25+'11 - Notes Follow-up'!AB25+'11 - Notes Follow-up'!M25)</f>
        <v>0</v>
      </c>
      <c r="I13" s="352">
        <f>I12+H13</f>
        <v>98972.350015595555</v>
      </c>
      <c r="J13" s="1821"/>
      <c r="K13" s="1738"/>
    </row>
    <row r="14" spans="2:11" ht="35.1" customHeight="1">
      <c r="B14" s="241"/>
      <c r="C14" s="35"/>
      <c r="D14" s="2028" t="s">
        <v>159</v>
      </c>
      <c r="E14" s="2031"/>
      <c r="F14" s="2032" t="s">
        <v>1016</v>
      </c>
      <c r="G14" s="2033"/>
      <c r="H14" s="351">
        <v>0</v>
      </c>
      <c r="I14" s="352">
        <f t="shared" ref="I14:I23" si="0">I13+H14</f>
        <v>98972.350015595555</v>
      </c>
      <c r="J14" s="1822"/>
      <c r="K14" s="353"/>
    </row>
    <row r="15" spans="2:11" ht="35.1" customHeight="1">
      <c r="B15" s="241"/>
      <c r="C15" s="35"/>
      <c r="D15" s="2029"/>
      <c r="E15" s="2016" t="s">
        <v>1017</v>
      </c>
      <c r="F15" s="2017"/>
      <c r="G15" s="2018"/>
      <c r="H15" s="351">
        <f>'15 - Priority of Payments'!J11+'15 - Priority of Payments'!J19</f>
        <v>97289072.850000754</v>
      </c>
      <c r="I15" s="352">
        <f t="shared" si="0"/>
        <v>97388045.20001635</v>
      </c>
      <c r="J15" s="1821"/>
      <c r="K15" s="353"/>
    </row>
    <row r="16" spans="2:11" ht="26.1" customHeight="1">
      <c r="B16" s="241"/>
      <c r="C16" s="35"/>
      <c r="D16" s="350" t="s">
        <v>159</v>
      </c>
      <c r="E16" s="2025" t="s">
        <v>1018</v>
      </c>
      <c r="F16" s="2026"/>
      <c r="G16" s="2027"/>
      <c r="H16" s="351">
        <v>0</v>
      </c>
      <c r="I16" s="352">
        <f t="shared" si="0"/>
        <v>97388045.20001635</v>
      </c>
      <c r="J16" s="1821"/>
      <c r="K16" s="338"/>
    </row>
    <row r="17" spans="2:11" ht="54" customHeight="1">
      <c r="B17" s="241"/>
      <c r="C17" s="35"/>
      <c r="D17" s="350" t="s">
        <v>159</v>
      </c>
      <c r="E17" s="2016" t="s">
        <v>1022</v>
      </c>
      <c r="F17" s="2017"/>
      <c r="G17" s="2018"/>
      <c r="H17" s="351">
        <f>'15 - Priority of Payments'!J15</f>
        <v>2929832.1426000004</v>
      </c>
      <c r="I17" s="352">
        <f t="shared" si="0"/>
        <v>100317877.34261635</v>
      </c>
      <c r="J17" s="1821"/>
      <c r="K17" s="338"/>
    </row>
    <row r="18" spans="2:11" ht="57.75" customHeight="1">
      <c r="B18" s="241"/>
      <c r="C18" s="35"/>
      <c r="D18" s="350" t="s">
        <v>159</v>
      </c>
      <c r="E18" s="2016" t="s">
        <v>1021</v>
      </c>
      <c r="F18" s="2017"/>
      <c r="G18" s="2018"/>
      <c r="H18" s="351">
        <f>'15 - Priority of Payments'!J16</f>
        <v>0</v>
      </c>
      <c r="I18" s="352">
        <f t="shared" si="0"/>
        <v>100317877.34261635</v>
      </c>
      <c r="J18" s="1821"/>
      <c r="K18" s="338"/>
    </row>
    <row r="19" spans="2:11" ht="26.1" customHeight="1">
      <c r="B19" s="241"/>
      <c r="C19" s="35"/>
      <c r="D19" s="350" t="s">
        <v>159</v>
      </c>
      <c r="E19" s="2016" t="s">
        <v>1020</v>
      </c>
      <c r="F19" s="2017"/>
      <c r="G19" s="2018"/>
      <c r="H19" s="351">
        <f>H38</f>
        <v>0</v>
      </c>
      <c r="I19" s="352">
        <f>I18+H19</f>
        <v>100317877.34261635</v>
      </c>
      <c r="J19" s="1821"/>
      <c r="K19" s="338"/>
    </row>
    <row r="20" spans="2:11" ht="26.1" customHeight="1">
      <c r="B20" s="241"/>
      <c r="C20" s="35"/>
      <c r="D20" s="350" t="s">
        <v>159</v>
      </c>
      <c r="E20" s="2016" t="s">
        <v>1023</v>
      </c>
      <c r="F20" s="2017"/>
      <c r="G20" s="2018"/>
      <c r="H20" s="351">
        <f>H39</f>
        <v>410000</v>
      </c>
      <c r="I20" s="352">
        <f t="shared" si="0"/>
        <v>100727877.34261635</v>
      </c>
      <c r="J20" s="1821"/>
      <c r="K20" s="338"/>
    </row>
    <row r="21" spans="2:11" ht="40.5" customHeight="1">
      <c r="B21" s="241"/>
      <c r="C21" s="35"/>
      <c r="D21" s="350" t="s">
        <v>159</v>
      </c>
      <c r="E21" s="2016" t="s">
        <v>1024</v>
      </c>
      <c r="F21" s="2017"/>
      <c r="G21" s="2018"/>
      <c r="H21" s="351">
        <f>H40</f>
        <v>0</v>
      </c>
      <c r="I21" s="352">
        <f t="shared" si="0"/>
        <v>100727877.34261635</v>
      </c>
      <c r="J21" s="1821"/>
      <c r="K21" s="353"/>
    </row>
    <row r="22" spans="2:11" ht="40.5" customHeight="1">
      <c r="B22" s="241"/>
      <c r="C22" s="35"/>
      <c r="D22" s="350" t="s">
        <v>159</v>
      </c>
      <c r="E22" s="2016" t="s">
        <v>1025</v>
      </c>
      <c r="F22" s="2017"/>
      <c r="G22" s="2018"/>
      <c r="H22" s="351">
        <f>H48</f>
        <v>0</v>
      </c>
      <c r="I22" s="352">
        <f t="shared" si="0"/>
        <v>100727877.34261635</v>
      </c>
      <c r="J22" s="1821"/>
      <c r="K22" s="344"/>
    </row>
    <row r="23" spans="2:11" ht="48.75" customHeight="1">
      <c r="B23" s="241"/>
      <c r="C23" s="35"/>
      <c r="D23" s="350" t="s">
        <v>159</v>
      </c>
      <c r="E23" s="2016" t="s">
        <v>1026</v>
      </c>
      <c r="F23" s="2017"/>
      <c r="G23" s="2018"/>
      <c r="H23" s="351">
        <v>0</v>
      </c>
      <c r="I23" s="352">
        <f t="shared" si="0"/>
        <v>100727877.34261635</v>
      </c>
      <c r="J23" s="1821"/>
      <c r="K23" s="354"/>
    </row>
    <row r="24" spans="2:11" ht="53.25" customHeight="1">
      <c r="B24" s="241"/>
      <c r="C24" s="35"/>
      <c r="D24" s="355" t="s">
        <v>160</v>
      </c>
      <c r="E24" s="2022" t="s">
        <v>1027</v>
      </c>
      <c r="F24" s="2023"/>
      <c r="G24" s="2024"/>
      <c r="H24" s="356">
        <f>'02 - Monthly Asset Follow up'!D17</f>
        <v>0</v>
      </c>
      <c r="I24" s="352">
        <f>I23-H24</f>
        <v>100727877.34261635</v>
      </c>
      <c r="J24" s="1823"/>
      <c r="K24" s="357"/>
    </row>
    <row r="25" spans="2:11" ht="30.75" customHeight="1">
      <c r="B25" s="241"/>
      <c r="C25" s="35"/>
      <c r="D25" s="355" t="s">
        <v>160</v>
      </c>
      <c r="E25" s="2022" t="s">
        <v>1028</v>
      </c>
      <c r="F25" s="2023"/>
      <c r="G25" s="2024"/>
      <c r="H25" s="356">
        <f>IF('00 - Cover'!F30="Yes",0,SUM('15 - Priority of Payments'!J28:J35))</f>
        <v>100628106.27260001</v>
      </c>
      <c r="I25" s="352">
        <f>I24-H25</f>
        <v>99771.070016339421</v>
      </c>
      <c r="J25" s="1824"/>
      <c r="K25" s="358"/>
    </row>
    <row r="26" spans="2:11" ht="51" customHeight="1">
      <c r="B26" s="241"/>
      <c r="C26" s="35"/>
      <c r="D26" s="355" t="s">
        <v>160</v>
      </c>
      <c r="E26" s="2022" t="s">
        <v>1029</v>
      </c>
      <c r="F26" s="2023"/>
      <c r="G26" s="2024"/>
      <c r="H26" s="356">
        <v>0</v>
      </c>
      <c r="I26" s="352">
        <f>I25-H26</f>
        <v>99771.070016339421</v>
      </c>
      <c r="J26" s="1848"/>
      <c r="K26" s="359"/>
    </row>
    <row r="27" spans="2:11" ht="58.5" customHeight="1">
      <c r="B27" s="241"/>
      <c r="C27" s="35"/>
      <c r="D27" s="355" t="s">
        <v>160</v>
      </c>
      <c r="E27" s="2019" t="s">
        <v>1030</v>
      </c>
      <c r="F27" s="2020"/>
      <c r="G27" s="2021"/>
      <c r="H27" s="356">
        <v>0</v>
      </c>
      <c r="I27" s="352">
        <f>I26-H27</f>
        <v>99771.070016339421</v>
      </c>
      <c r="J27" s="1829"/>
      <c r="K27" s="358"/>
    </row>
    <row r="28" spans="2:11" ht="47.1" customHeight="1">
      <c r="B28" s="241"/>
      <c r="C28" s="35"/>
      <c r="D28" s="355" t="s">
        <v>160</v>
      </c>
      <c r="E28" s="2019" t="s">
        <v>1031</v>
      </c>
      <c r="F28" s="2020"/>
      <c r="G28" s="2021"/>
      <c r="H28" s="356">
        <v>0</v>
      </c>
      <c r="I28" s="352">
        <f>I27-H28</f>
        <v>99771.070016339421</v>
      </c>
      <c r="J28" s="1823"/>
      <c r="K28" s="338"/>
    </row>
    <row r="29" spans="2:11" ht="15">
      <c r="B29" s="241"/>
      <c r="C29" s="35"/>
      <c r="D29" s="2009"/>
      <c r="E29" s="2010"/>
      <c r="F29" s="2010"/>
      <c r="G29" s="2011"/>
      <c r="H29" s="347"/>
      <c r="I29" s="1735">
        <f>I28</f>
        <v>99771.070016339421</v>
      </c>
      <c r="J29" s="1823"/>
      <c r="K29" s="360"/>
    </row>
    <row r="30" spans="2:11" ht="15">
      <c r="B30" s="241"/>
      <c r="C30" s="35"/>
      <c r="D30" s="35"/>
      <c r="E30" s="35"/>
      <c r="F30" s="35"/>
      <c r="G30" s="35"/>
      <c r="H30" s="35"/>
      <c r="I30" s="1345"/>
      <c r="J30" s="241"/>
      <c r="K30" s="344"/>
    </row>
    <row r="31" spans="2:11" ht="15">
      <c r="K31" s="353"/>
    </row>
    <row r="32" spans="2:11" ht="15">
      <c r="K32" s="353"/>
    </row>
    <row r="33" spans="2:13" ht="15.75">
      <c r="B33" s="241"/>
      <c r="C33" s="2012" t="s">
        <v>1014</v>
      </c>
      <c r="D33" s="2012"/>
      <c r="E33" s="2012"/>
      <c r="F33" s="2012"/>
      <c r="G33" s="2012"/>
      <c r="H33" s="1344"/>
      <c r="I33" s="1344"/>
      <c r="J33" s="1344"/>
      <c r="K33" s="344"/>
    </row>
    <row r="34" spans="2:13" ht="15">
      <c r="B34" s="418"/>
      <c r="C34" s="2012"/>
      <c r="D34" s="2012"/>
      <c r="E34" s="2012"/>
      <c r="F34" s="2012"/>
      <c r="G34" s="2012"/>
      <c r="H34" s="345" t="s">
        <v>156</v>
      </c>
      <c r="I34" s="346" t="s">
        <v>157</v>
      </c>
      <c r="J34" s="1346"/>
      <c r="K34" s="344"/>
    </row>
    <row r="35" spans="2:13" ht="15">
      <c r="B35" s="241"/>
      <c r="C35" s="35"/>
      <c r="D35" s="2009" t="s">
        <v>158</v>
      </c>
      <c r="E35" s="2010"/>
      <c r="F35" s="2010"/>
      <c r="G35" s="2011"/>
      <c r="H35" s="347"/>
      <c r="I35" s="348">
        <f>'Historical DATA'!DE4</f>
        <v>50490000</v>
      </c>
      <c r="J35" s="1821"/>
      <c r="K35" s="344"/>
    </row>
    <row r="36" spans="2:13" ht="33.6" customHeight="1">
      <c r="B36" s="241"/>
      <c r="C36" s="35"/>
      <c r="D36" s="350" t="s">
        <v>159</v>
      </c>
      <c r="E36" s="2013" t="s">
        <v>1033</v>
      </c>
      <c r="F36" s="2014"/>
      <c r="G36" s="2015"/>
      <c r="H36" s="351">
        <v>0</v>
      </c>
      <c r="I36" s="352">
        <f>I35+H36</f>
        <v>50490000</v>
      </c>
      <c r="J36" s="1821"/>
    </row>
    <row r="37" spans="2:13" ht="37.5" customHeight="1">
      <c r="B37" s="241"/>
      <c r="C37" s="35"/>
      <c r="D37" s="350" t="s">
        <v>159</v>
      </c>
      <c r="E37" s="2013" t="s">
        <v>1032</v>
      </c>
      <c r="F37" s="2014"/>
      <c r="G37" s="2015"/>
      <c r="H37" s="351">
        <f>ABS(MAX(0,'10 - Reserve calculation'!K12))</f>
        <v>0</v>
      </c>
      <c r="I37" s="352">
        <f>I36+H37</f>
        <v>50490000</v>
      </c>
      <c r="J37" s="1828"/>
      <c r="K37" s="1396" t="s">
        <v>1108</v>
      </c>
      <c r="M37" s="1397">
        <v>0</v>
      </c>
    </row>
    <row r="38" spans="2:13" ht="53.25" customHeight="1">
      <c r="B38" s="241"/>
      <c r="C38" s="35"/>
      <c r="D38" s="355" t="s">
        <v>160</v>
      </c>
      <c r="E38" s="2019" t="s">
        <v>1034</v>
      </c>
      <c r="F38" s="2020"/>
      <c r="G38" s="2021"/>
      <c r="H38" s="356">
        <v>0</v>
      </c>
      <c r="I38" s="352">
        <f>I37-H38</f>
        <v>50490000</v>
      </c>
      <c r="J38" s="1828"/>
      <c r="K38" s="1398" t="s">
        <v>1109</v>
      </c>
      <c r="M38" s="1397">
        <v>0</v>
      </c>
    </row>
    <row r="39" spans="2:13" ht="27" customHeight="1">
      <c r="B39" s="241"/>
      <c r="C39" s="35"/>
      <c r="D39" s="355" t="s">
        <v>160</v>
      </c>
      <c r="E39" s="2019" t="s">
        <v>1035</v>
      </c>
      <c r="F39" s="2020"/>
      <c r="G39" s="2021"/>
      <c r="H39" s="356">
        <f>ABS(MIN(0,'10 - Reserve calculation'!K12))</f>
        <v>410000</v>
      </c>
      <c r="I39" s="352">
        <f>I38-H39</f>
        <v>50080000</v>
      </c>
      <c r="J39" s="1828"/>
      <c r="K39" s="1400" t="s">
        <v>1110</v>
      </c>
      <c r="M39" s="1397">
        <v>0</v>
      </c>
    </row>
    <row r="40" spans="2:13" ht="44.25" customHeight="1">
      <c r="B40" s="241"/>
      <c r="C40" s="35"/>
      <c r="D40" s="355" t="s">
        <v>160</v>
      </c>
      <c r="E40" s="2034" t="s">
        <v>1036</v>
      </c>
      <c r="F40" s="2035"/>
      <c r="G40" s="2036"/>
      <c r="H40" s="356">
        <f>IF('00 - Cover'!F27="Yes",'13 - Issuer Account'!I39,0)</f>
        <v>0</v>
      </c>
      <c r="I40" s="352">
        <f>I39-H40</f>
        <v>50080000</v>
      </c>
      <c r="J40" s="1828"/>
      <c r="K40" s="1395" t="s">
        <v>1111</v>
      </c>
      <c r="M40" s="1399">
        <v>0</v>
      </c>
    </row>
    <row r="41" spans="2:13" ht="15">
      <c r="B41" s="241"/>
      <c r="C41" s="35"/>
      <c r="D41" s="2009"/>
      <c r="E41" s="2010"/>
      <c r="F41" s="2010"/>
      <c r="G41" s="2011"/>
      <c r="H41" s="347"/>
      <c r="I41" s="348">
        <f>I40</f>
        <v>50080000</v>
      </c>
      <c r="J41" s="1823"/>
      <c r="K41" s="360"/>
    </row>
    <row r="42" spans="2:13" ht="15">
      <c r="B42" s="241"/>
      <c r="C42" s="35"/>
      <c r="D42" s="35"/>
      <c r="E42" s="35"/>
      <c r="F42" s="35"/>
      <c r="G42" s="35"/>
      <c r="H42" s="35"/>
      <c r="I42" s="1345"/>
      <c r="J42" s="241"/>
      <c r="K42" s="344"/>
    </row>
    <row r="43" spans="2:13" ht="15">
      <c r="K43" s="344"/>
    </row>
    <row r="44" spans="2:13" ht="15.75">
      <c r="B44" s="241"/>
      <c r="C44" s="2012" t="s">
        <v>1013</v>
      </c>
      <c r="D44" s="2012"/>
      <c r="E44" s="2012"/>
      <c r="F44" s="2012"/>
      <c r="G44" s="2012"/>
      <c r="H44" s="1344"/>
      <c r="I44" s="1344"/>
      <c r="J44" s="1344"/>
      <c r="K44" s="344"/>
    </row>
    <row r="45" spans="2:13" ht="15">
      <c r="B45" s="418"/>
      <c r="C45" s="2012"/>
      <c r="D45" s="2012"/>
      <c r="E45" s="2012"/>
      <c r="F45" s="2012"/>
      <c r="G45" s="2012"/>
      <c r="H45" s="345" t="s">
        <v>156</v>
      </c>
      <c r="I45" s="346" t="s">
        <v>157</v>
      </c>
      <c r="J45" s="1346"/>
      <c r="K45" s="344"/>
    </row>
    <row r="46" spans="2:13" ht="15">
      <c r="B46" s="241"/>
      <c r="C46" s="35"/>
      <c r="D46" s="2009" t="s">
        <v>158</v>
      </c>
      <c r="E46" s="2010"/>
      <c r="F46" s="2010"/>
      <c r="G46" s="2011"/>
      <c r="H46" s="347"/>
      <c r="I46" s="348">
        <f>Output!CG4</f>
        <v>0</v>
      </c>
      <c r="J46" s="1821"/>
      <c r="K46" s="344"/>
    </row>
    <row r="47" spans="2:13" ht="43.5" customHeight="1">
      <c r="B47" s="241"/>
      <c r="C47" s="35"/>
      <c r="D47" s="350" t="s">
        <v>159</v>
      </c>
      <c r="E47" s="2013" t="s">
        <v>1037</v>
      </c>
      <c r="F47" s="2014"/>
      <c r="G47" s="2015"/>
      <c r="H47" s="351">
        <v>0</v>
      </c>
      <c r="I47" s="352">
        <f>I46+H47</f>
        <v>0</v>
      </c>
      <c r="J47" s="1821"/>
    </row>
    <row r="48" spans="2:13" ht="56.25" customHeight="1">
      <c r="B48" s="241"/>
      <c r="C48" s="35"/>
      <c r="D48" s="355" t="s">
        <v>160</v>
      </c>
      <c r="E48" s="2022" t="s">
        <v>1038</v>
      </c>
      <c r="F48" s="2023"/>
      <c r="G48" s="2024"/>
      <c r="H48" s="356">
        <v>0</v>
      </c>
      <c r="I48" s="352">
        <f>I47-H48</f>
        <v>0</v>
      </c>
      <c r="J48" s="1823"/>
      <c r="K48" s="357"/>
    </row>
    <row r="49" spans="1:11" ht="56.25" customHeight="1">
      <c r="B49" s="241"/>
      <c r="C49" s="35"/>
      <c r="D49" s="355" t="s">
        <v>160</v>
      </c>
      <c r="E49" s="2022" t="s">
        <v>1039</v>
      </c>
      <c r="F49" s="2023"/>
      <c r="G49" s="2024"/>
      <c r="H49" s="356">
        <v>0</v>
      </c>
      <c r="I49" s="352">
        <f>I48-H49</f>
        <v>0</v>
      </c>
      <c r="J49" s="1824"/>
      <c r="K49" s="358"/>
    </row>
    <row r="50" spans="1:11" ht="56.25" customHeight="1">
      <c r="B50" s="241"/>
      <c r="C50" s="35"/>
      <c r="D50" s="355" t="s">
        <v>160</v>
      </c>
      <c r="E50" s="2022" t="s">
        <v>1040</v>
      </c>
      <c r="F50" s="2023"/>
      <c r="G50" s="2024"/>
      <c r="H50" s="356">
        <v>0</v>
      </c>
      <c r="I50" s="352">
        <f>I49-H50</f>
        <v>0</v>
      </c>
      <c r="J50" s="1823"/>
      <c r="K50" s="359"/>
    </row>
    <row r="51" spans="1:11" ht="56.25" customHeight="1">
      <c r="B51" s="241"/>
      <c r="C51" s="35"/>
      <c r="D51" s="355" t="s">
        <v>160</v>
      </c>
      <c r="E51" s="2019" t="s">
        <v>1041</v>
      </c>
      <c r="F51" s="2020"/>
      <c r="G51" s="2021"/>
      <c r="H51" s="356">
        <v>0</v>
      </c>
      <c r="I51" s="352">
        <f>I50-H51</f>
        <v>0</v>
      </c>
      <c r="J51" s="1823"/>
      <c r="K51" s="338"/>
    </row>
    <row r="52" spans="1:11" ht="15">
      <c r="B52" s="241"/>
      <c r="C52" s="35"/>
      <c r="D52" s="2009"/>
      <c r="E52" s="2010"/>
      <c r="F52" s="2010"/>
      <c r="G52" s="2011"/>
      <c r="H52" s="347"/>
      <c r="I52" s="348">
        <f>I51</f>
        <v>0</v>
      </c>
      <c r="J52" s="1823"/>
      <c r="K52" s="360"/>
    </row>
    <row r="53" spans="1:11" ht="15">
      <c r="A53" s="344"/>
      <c r="B53" s="344"/>
      <c r="C53" s="344"/>
      <c r="D53" s="344"/>
      <c r="E53" s="344"/>
      <c r="F53" s="344"/>
      <c r="G53" s="344"/>
      <c r="H53" s="344"/>
      <c r="I53" s="344"/>
      <c r="J53" s="344"/>
      <c r="K53" s="344"/>
    </row>
  </sheetData>
  <mergeCells count="37">
    <mergeCell ref="E37:G37"/>
    <mergeCell ref="D41:G41"/>
    <mergeCell ref="E51:G51"/>
    <mergeCell ref="D52:G52"/>
    <mergeCell ref="E38:G38"/>
    <mergeCell ref="E39:G39"/>
    <mergeCell ref="E40:G40"/>
    <mergeCell ref="E48:G48"/>
    <mergeCell ref="E49:G49"/>
    <mergeCell ref="E50:G50"/>
    <mergeCell ref="C44:G45"/>
    <mergeCell ref="D46:G46"/>
    <mergeCell ref="E47:G47"/>
    <mergeCell ref="C10:G11"/>
    <mergeCell ref="D12:G12"/>
    <mergeCell ref="D14:D15"/>
    <mergeCell ref="E13:E14"/>
    <mergeCell ref="F13:G13"/>
    <mergeCell ref="F14:G14"/>
    <mergeCell ref="E15:G15"/>
    <mergeCell ref="E16:G16"/>
    <mergeCell ref="E21:G21"/>
    <mergeCell ref="E22:G22"/>
    <mergeCell ref="E23:G23"/>
    <mergeCell ref="E24:G24"/>
    <mergeCell ref="E18:G18"/>
    <mergeCell ref="E19:G19"/>
    <mergeCell ref="E20:G20"/>
    <mergeCell ref="D29:G29"/>
    <mergeCell ref="C33:G34"/>
    <mergeCell ref="D35:G35"/>
    <mergeCell ref="E36:G36"/>
    <mergeCell ref="E17:G17"/>
    <mergeCell ref="E28:G28"/>
    <mergeCell ref="E25:G25"/>
    <mergeCell ref="E26:G26"/>
    <mergeCell ref="E27:G27"/>
  </mergeCells>
  <pageMargins left="0.7" right="0.7" top="0.75" bottom="0.75" header="0.3" footer="0.3"/>
  <pageSetup scale="27"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BEF2F-6441-43B7-A681-844441850E7F}">
  <sheetPr codeName="Sheet16">
    <tabColor theme="9" tint="0.59999389629810485"/>
    <pageSetUpPr fitToPage="1"/>
  </sheetPr>
  <dimension ref="C2:P66"/>
  <sheetViews>
    <sheetView showGridLines="0" view="pageBreakPreview" topLeftCell="A16" zoomScale="85" zoomScaleNormal="80" zoomScaleSheetLayoutView="85" workbookViewId="0">
      <selection activeCell="J36" sqref="J36"/>
    </sheetView>
  </sheetViews>
  <sheetFormatPr defaultColWidth="11.5703125" defaultRowHeight="12.75"/>
  <cols>
    <col min="1" max="1" width="3" style="234" customWidth="1"/>
    <col min="2" max="2" width="2.5703125" style="234" customWidth="1"/>
    <col min="3" max="3" width="55.5703125" style="234" bestFit="1" customWidth="1"/>
    <col min="4" max="4" width="15.5703125" style="361" bestFit="1" customWidth="1"/>
    <col min="5" max="6" width="28.140625" style="361" customWidth="1"/>
    <col min="7" max="7" width="19.85546875" style="361" bestFit="1" customWidth="1"/>
    <col min="8" max="8" width="19.85546875" style="234" customWidth="1"/>
    <col min="9" max="9" width="39.140625" style="361" customWidth="1"/>
    <col min="10" max="10" width="24.5703125" style="349" bestFit="1" customWidth="1"/>
    <col min="11" max="11" width="12.42578125" style="234" customWidth="1"/>
    <col min="12" max="12" width="2.5703125" style="234" customWidth="1"/>
    <col min="13" max="13" width="31.42578125" style="234" customWidth="1"/>
    <col min="14" max="14" width="12.85546875" style="234" bestFit="1" customWidth="1"/>
    <col min="15" max="16384" width="11.5703125" style="234"/>
  </cols>
  <sheetData>
    <row r="2" spans="3:16">
      <c r="J2" s="362"/>
      <c r="K2" s="361"/>
      <c r="L2" s="361"/>
      <c r="M2" s="361"/>
    </row>
    <row r="3" spans="3:16" ht="15">
      <c r="I3" s="234"/>
      <c r="J3" s="363"/>
      <c r="K3" s="82"/>
    </row>
    <row r="4" spans="3:16" hidden="1">
      <c r="I4" s="1213" t="s">
        <v>99</v>
      </c>
      <c r="J4" s="1213">
        <f>'00 - Cover'!$F$17</f>
        <v>46265</v>
      </c>
      <c r="K4" s="82"/>
      <c r="P4" s="365"/>
    </row>
    <row r="5" spans="3:16" hidden="1">
      <c r="I5" s="1213" t="s">
        <v>4</v>
      </c>
      <c r="J5" s="1213">
        <f>'00 - Cover'!$F$19</f>
        <v>46286</v>
      </c>
      <c r="K5" s="82"/>
      <c r="P5" s="365"/>
    </row>
    <row r="6" spans="3:16" hidden="1">
      <c r="I6" s="1213" t="s">
        <v>5</v>
      </c>
      <c r="J6" s="1213">
        <f>'00 - Cover'!$F$20</f>
        <v>46293</v>
      </c>
      <c r="K6" s="361"/>
      <c r="L6" s="361"/>
      <c r="M6" s="361"/>
      <c r="P6" s="365"/>
    </row>
    <row r="7" spans="3:16" hidden="1">
      <c r="D7" s="366"/>
      <c r="K7" s="361"/>
      <c r="L7" s="361"/>
      <c r="M7" s="361"/>
      <c r="P7" s="365"/>
    </row>
    <row r="8" spans="3:16" hidden="1">
      <c r="I8" s="2040" t="s">
        <v>161</v>
      </c>
      <c r="J8" s="2041"/>
      <c r="P8" s="365"/>
    </row>
    <row r="9" spans="3:16" hidden="1">
      <c r="I9" s="340" t="s">
        <v>162</v>
      </c>
      <c r="J9" s="364"/>
      <c r="P9" s="365"/>
    </row>
    <row r="10" spans="3:16" hidden="1">
      <c r="I10" s="340" t="s">
        <v>5</v>
      </c>
      <c r="J10" s="364"/>
      <c r="P10" s="365"/>
    </row>
    <row r="11" spans="3:16" hidden="1">
      <c r="I11" s="340" t="s">
        <v>153</v>
      </c>
      <c r="J11" s="364"/>
      <c r="P11" s="365"/>
    </row>
    <row r="12" spans="3:16" ht="18" customHeight="1">
      <c r="I12" s="367"/>
      <c r="J12" s="368"/>
      <c r="P12" s="365"/>
    </row>
    <row r="13" spans="3:16" ht="15.75">
      <c r="C13" s="2042" t="s">
        <v>2007</v>
      </c>
      <c r="D13" s="2043"/>
      <c r="E13" s="2043"/>
      <c r="F13" s="2043"/>
      <c r="G13" s="2043"/>
      <c r="H13" s="2043"/>
      <c r="I13" s="2043"/>
      <c r="J13" s="2043"/>
      <c r="K13" s="2043"/>
      <c r="P13" s="365"/>
    </row>
    <row r="14" spans="3:16">
      <c r="C14" s="280"/>
      <c r="D14" s="280"/>
      <c r="E14" s="369"/>
      <c r="F14" s="280"/>
      <c r="G14" s="280"/>
      <c r="H14" s="280"/>
      <c r="I14" s="280"/>
      <c r="J14" s="370"/>
      <c r="K14" s="280"/>
      <c r="P14" s="365"/>
    </row>
    <row r="15" spans="3:16" ht="13.5" thickBot="1">
      <c r="C15" s="280"/>
      <c r="D15" s="280"/>
      <c r="E15" s="369"/>
      <c r="F15" s="280"/>
      <c r="G15" s="280"/>
      <c r="H15" s="280"/>
      <c r="I15" s="280"/>
      <c r="J15" s="370"/>
      <c r="K15" s="280"/>
      <c r="P15" s="365"/>
    </row>
    <row r="16" spans="3:16" ht="13.5" thickBot="1">
      <c r="C16" s="371" t="s">
        <v>163</v>
      </c>
      <c r="D16" s="372" t="s">
        <v>164</v>
      </c>
      <c r="E16" s="372" t="s">
        <v>165</v>
      </c>
      <c r="F16" s="373" t="s">
        <v>166</v>
      </c>
      <c r="G16" s="374" t="s">
        <v>167</v>
      </c>
      <c r="H16" s="373" t="s">
        <v>168</v>
      </c>
      <c r="I16" s="375" t="s">
        <v>169</v>
      </c>
      <c r="J16" s="376" t="s">
        <v>170</v>
      </c>
      <c r="K16" s="377" t="s">
        <v>171</v>
      </c>
      <c r="M16" s="365"/>
      <c r="P16" s="365"/>
    </row>
    <row r="17" spans="3:16">
      <c r="C17" s="378" t="s">
        <v>172</v>
      </c>
      <c r="D17" s="2044" t="s">
        <v>173</v>
      </c>
      <c r="E17" s="379"/>
      <c r="F17" s="380"/>
      <c r="G17" s="381"/>
      <c r="H17" s="382"/>
      <c r="I17" s="383"/>
      <c r="J17" s="384"/>
      <c r="K17" s="384"/>
      <c r="P17" s="365"/>
    </row>
    <row r="18" spans="3:16">
      <c r="C18" s="385" t="s">
        <v>1142</v>
      </c>
      <c r="D18" s="2045"/>
      <c r="E18" s="386">
        <v>65000</v>
      </c>
      <c r="F18" s="387">
        <v>1</v>
      </c>
      <c r="G18" s="388">
        <f>(E18*(1+H18))-E18</f>
        <v>0</v>
      </c>
      <c r="H18" s="389">
        <v>0</v>
      </c>
      <c r="I18" s="1605" t="s">
        <v>1885</v>
      </c>
      <c r="J18" s="390">
        <f>ROUND((E18+G18)/12,2)</f>
        <v>5416.67</v>
      </c>
      <c r="K18" s="390"/>
      <c r="M18" s="339"/>
      <c r="P18" s="365"/>
    </row>
    <row r="19" spans="3:16">
      <c r="C19" s="391" t="s">
        <v>175</v>
      </c>
      <c r="D19" s="2045"/>
      <c r="E19" s="379"/>
      <c r="F19" s="380"/>
      <c r="G19" s="381"/>
      <c r="H19" s="382"/>
      <c r="I19" s="1606"/>
      <c r="J19" s="384"/>
      <c r="K19" s="384"/>
      <c r="M19" s="339"/>
      <c r="P19" s="365"/>
    </row>
    <row r="20" spans="3:16">
      <c r="C20" s="392" t="s">
        <v>1150</v>
      </c>
      <c r="D20" s="2045"/>
      <c r="E20" s="393">
        <v>500</v>
      </c>
      <c r="F20" s="387">
        <v>1</v>
      </c>
      <c r="G20" s="388">
        <f t="shared" ref="G20:G28" si="0">(E20*(1+H20))-E20</f>
        <v>0</v>
      </c>
      <c r="H20" s="389">
        <v>0</v>
      </c>
      <c r="I20" s="1605" t="s">
        <v>179</v>
      </c>
      <c r="J20" s="390">
        <f>ROUND((E20+G20),2)*0</f>
        <v>0</v>
      </c>
      <c r="K20" s="390"/>
      <c r="M20" s="339"/>
      <c r="P20" s="365"/>
    </row>
    <row r="21" spans="3:16">
      <c r="C21" s="392" t="s">
        <v>1151</v>
      </c>
      <c r="D21" s="2045"/>
      <c r="E21" s="393">
        <v>300</v>
      </c>
      <c r="F21" s="387">
        <v>1</v>
      </c>
      <c r="G21" s="388">
        <f t="shared" si="0"/>
        <v>0</v>
      </c>
      <c r="H21" s="389">
        <v>0</v>
      </c>
      <c r="I21" s="1605" t="s">
        <v>179</v>
      </c>
      <c r="J21" s="390">
        <f t="shared" ref="J21:J27" si="1">ROUND((E21+G21),2)*0</f>
        <v>0</v>
      </c>
      <c r="K21" s="390"/>
      <c r="M21" s="339"/>
      <c r="P21" s="365"/>
    </row>
    <row r="22" spans="3:16">
      <c r="C22" s="392" t="s">
        <v>1152</v>
      </c>
      <c r="D22" s="2045"/>
      <c r="E22" s="393">
        <v>500</v>
      </c>
      <c r="F22" s="387">
        <v>1</v>
      </c>
      <c r="G22" s="388">
        <f t="shared" si="0"/>
        <v>0</v>
      </c>
      <c r="H22" s="389">
        <v>0</v>
      </c>
      <c r="I22" s="1605" t="s">
        <v>179</v>
      </c>
      <c r="J22" s="390">
        <f t="shared" si="1"/>
        <v>0</v>
      </c>
      <c r="K22" s="390"/>
      <c r="M22" s="339"/>
      <c r="P22" s="365"/>
    </row>
    <row r="23" spans="3:16">
      <c r="C23" s="392" t="s">
        <v>1153</v>
      </c>
      <c r="D23" s="2045"/>
      <c r="E23" s="393">
        <v>7500</v>
      </c>
      <c r="F23" s="387">
        <v>1</v>
      </c>
      <c r="G23" s="388">
        <f t="shared" si="0"/>
        <v>0</v>
      </c>
      <c r="H23" s="389">
        <v>0</v>
      </c>
      <c r="I23" s="1605" t="s">
        <v>176</v>
      </c>
      <c r="J23" s="390">
        <f t="shared" si="1"/>
        <v>0</v>
      </c>
      <c r="K23" s="390"/>
      <c r="P23" s="365"/>
    </row>
    <row r="24" spans="3:16">
      <c r="C24" s="392" t="s">
        <v>1155</v>
      </c>
      <c r="D24" s="2045"/>
      <c r="E24" s="393">
        <v>0</v>
      </c>
      <c r="F24" s="387">
        <v>1</v>
      </c>
      <c r="G24" s="388">
        <f t="shared" si="0"/>
        <v>0</v>
      </c>
      <c r="H24" s="389">
        <v>0</v>
      </c>
      <c r="I24" s="1605" t="s">
        <v>179</v>
      </c>
      <c r="J24" s="390">
        <f t="shared" si="1"/>
        <v>0</v>
      </c>
      <c r="K24" s="390"/>
      <c r="P24" s="365"/>
    </row>
    <row r="25" spans="3:16">
      <c r="C25" s="392" t="s">
        <v>1156</v>
      </c>
      <c r="D25" s="2045"/>
      <c r="E25" s="393">
        <v>0</v>
      </c>
      <c r="F25" s="387">
        <v>1</v>
      </c>
      <c r="G25" s="388">
        <f t="shared" si="0"/>
        <v>0</v>
      </c>
      <c r="H25" s="389">
        <v>0</v>
      </c>
      <c r="I25" s="1605" t="s">
        <v>179</v>
      </c>
      <c r="J25" s="390">
        <f t="shared" si="1"/>
        <v>0</v>
      </c>
      <c r="K25" s="390"/>
      <c r="P25" s="365"/>
    </row>
    <row r="26" spans="3:16">
      <c r="C26" s="392" t="s">
        <v>1157</v>
      </c>
      <c r="D26" s="2045"/>
      <c r="E26" s="393">
        <v>0</v>
      </c>
      <c r="F26" s="387">
        <v>1</v>
      </c>
      <c r="G26" s="388">
        <f t="shared" si="0"/>
        <v>0</v>
      </c>
      <c r="H26" s="389">
        <v>0</v>
      </c>
      <c r="I26" s="1605" t="s">
        <v>179</v>
      </c>
      <c r="J26" s="390">
        <f t="shared" si="1"/>
        <v>0</v>
      </c>
      <c r="K26" s="390"/>
      <c r="P26" s="365"/>
    </row>
    <row r="27" spans="3:16">
      <c r="C27" s="392" t="s">
        <v>1154</v>
      </c>
      <c r="D27" s="2045"/>
      <c r="E27" s="393">
        <v>0</v>
      </c>
      <c r="F27" s="387">
        <v>1</v>
      </c>
      <c r="G27" s="388">
        <f t="shared" si="0"/>
        <v>0</v>
      </c>
      <c r="H27" s="389">
        <v>0</v>
      </c>
      <c r="I27" s="1605" t="s">
        <v>179</v>
      </c>
      <c r="J27" s="390">
        <f t="shared" si="1"/>
        <v>0</v>
      </c>
      <c r="K27" s="390"/>
      <c r="P27" s="365"/>
    </row>
    <row r="28" spans="3:16">
      <c r="C28" s="392" t="s">
        <v>2073</v>
      </c>
      <c r="D28" s="2045"/>
      <c r="E28" s="393">
        <v>10000</v>
      </c>
      <c r="F28" s="387">
        <v>1</v>
      </c>
      <c r="G28" s="388">
        <f t="shared" si="0"/>
        <v>0</v>
      </c>
      <c r="H28" s="389">
        <v>0</v>
      </c>
      <c r="I28" s="1605" t="s">
        <v>179</v>
      </c>
      <c r="J28" s="390">
        <f>ROUND((E28+G28),2)*0</f>
        <v>0</v>
      </c>
      <c r="K28" s="390"/>
      <c r="P28" s="365"/>
    </row>
    <row r="29" spans="3:16">
      <c r="C29" s="391" t="s">
        <v>177</v>
      </c>
      <c r="D29" s="2045"/>
      <c r="E29" s="379"/>
      <c r="F29" s="380"/>
      <c r="G29" s="381"/>
      <c r="H29" s="382"/>
      <c r="I29" s="1607"/>
      <c r="J29" s="384"/>
      <c r="K29" s="384"/>
      <c r="P29" s="365"/>
    </row>
    <row r="30" spans="3:16">
      <c r="C30" s="394" t="s">
        <v>1149</v>
      </c>
      <c r="D30" s="2045"/>
      <c r="E30" s="393">
        <v>-50</v>
      </c>
      <c r="F30" s="395">
        <v>1</v>
      </c>
      <c r="G30" s="388">
        <v>0</v>
      </c>
      <c r="H30" s="389">
        <v>0</v>
      </c>
      <c r="I30" s="1605" t="s">
        <v>1158</v>
      </c>
      <c r="J30" s="390">
        <v>0</v>
      </c>
      <c r="K30" s="390"/>
      <c r="P30" s="365"/>
    </row>
    <row r="31" spans="3:16">
      <c r="C31" s="396" t="s">
        <v>178</v>
      </c>
      <c r="D31" s="2037" t="s">
        <v>408</v>
      </c>
      <c r="E31" s="379"/>
      <c r="F31" s="380"/>
      <c r="G31" s="381"/>
      <c r="H31" s="382"/>
      <c r="I31" s="1607"/>
      <c r="J31" s="384"/>
      <c r="K31" s="384"/>
      <c r="P31" s="365"/>
    </row>
    <row r="32" spans="3:16" ht="12.75" customHeight="1">
      <c r="C32" s="397" t="s">
        <v>1142</v>
      </c>
      <c r="D32" s="2039"/>
      <c r="E32" s="398">
        <v>26000</v>
      </c>
      <c r="F32" s="387">
        <v>1</v>
      </c>
      <c r="G32" s="388">
        <f>(E32*(1+H32))-E32</f>
        <v>5200</v>
      </c>
      <c r="H32" s="389">
        <v>0.2</v>
      </c>
      <c r="I32" s="1605" t="s">
        <v>1885</v>
      </c>
      <c r="J32" s="390">
        <f>ROUND((E32+G32)/12,2)</f>
        <v>2600</v>
      </c>
      <c r="K32" s="390"/>
      <c r="M32" s="338"/>
      <c r="P32" s="365"/>
    </row>
    <row r="33" spans="3:16">
      <c r="C33" s="397" t="s">
        <v>1143</v>
      </c>
      <c r="D33" s="2039"/>
      <c r="E33" s="398">
        <f>IF('02 - Monthly Asset Follow up'!C17&lt;100000000,0.005%*('02 - Monthly Asset Follow up'!C17),0.005%*(100000000)+0.004%*('02 - Monthly Asset Follow up'!C17-100000000))</f>
        <v>426115.24120240001</v>
      </c>
      <c r="F33" s="387">
        <v>1</v>
      </c>
      <c r="G33" s="388">
        <f>(E33*(1+H33))-E33</f>
        <v>85223.048240479955</v>
      </c>
      <c r="H33" s="387">
        <v>0.2</v>
      </c>
      <c r="I33" s="1605" t="s">
        <v>1885</v>
      </c>
      <c r="J33" s="390">
        <f>ROUND((E33+G33)/12,2)</f>
        <v>42611.519999999997</v>
      </c>
      <c r="K33" s="390"/>
      <c r="M33" s="338"/>
      <c r="P33" s="365"/>
    </row>
    <row r="34" spans="3:16">
      <c r="C34" s="1627" t="s">
        <v>96</v>
      </c>
      <c r="D34" s="1609"/>
      <c r="E34" s="1628">
        <f>E32+E33</f>
        <v>452115.24120240001</v>
      </c>
      <c r="F34" s="1629">
        <v>1</v>
      </c>
      <c r="G34" s="1630">
        <f>(E34*(1+H34))-E34</f>
        <v>90423.048240479955</v>
      </c>
      <c r="H34" s="1629">
        <v>0.2</v>
      </c>
      <c r="I34" s="1631" t="s">
        <v>1885</v>
      </c>
      <c r="J34" s="1632">
        <f>MIN(E34+G34,150000)/12</f>
        <v>12500</v>
      </c>
      <c r="K34" s="390"/>
      <c r="M34" s="338"/>
      <c r="P34" s="365"/>
    </row>
    <row r="35" spans="3:16">
      <c r="C35" s="391" t="s">
        <v>180</v>
      </c>
      <c r="D35" s="2039" t="s">
        <v>408</v>
      </c>
      <c r="E35" s="379"/>
      <c r="F35" s="380"/>
      <c r="G35" s="381" t="s">
        <v>1132</v>
      </c>
      <c r="H35" s="382"/>
      <c r="I35" s="1606"/>
      <c r="J35" s="384"/>
      <c r="K35" s="384"/>
      <c r="M35" s="339"/>
    </row>
    <row r="36" spans="3:16">
      <c r="C36" s="399" t="s">
        <v>1142</v>
      </c>
      <c r="D36" s="2039"/>
      <c r="E36" s="393">
        <v>10500</v>
      </c>
      <c r="F36" s="387">
        <v>1</v>
      </c>
      <c r="G36" s="388">
        <f>(E36*(1+H36))-E36</f>
        <v>2100</v>
      </c>
      <c r="H36" s="387">
        <v>0.2</v>
      </c>
      <c r="I36" s="1605" t="s">
        <v>1885</v>
      </c>
      <c r="J36" s="390">
        <f>ROUND((E36+G36)/12,2)</f>
        <v>1050</v>
      </c>
      <c r="K36" s="390"/>
    </row>
    <row r="37" spans="3:16">
      <c r="C37" s="399" t="s">
        <v>1159</v>
      </c>
      <c r="D37" s="2039"/>
      <c r="E37" s="393">
        <v>15</v>
      </c>
      <c r="F37" s="387">
        <v>1</v>
      </c>
      <c r="G37" s="388">
        <f>(E37*(1+H37))-E37</f>
        <v>3</v>
      </c>
      <c r="H37" s="387">
        <v>0.2</v>
      </c>
      <c r="I37" s="1605" t="s">
        <v>179</v>
      </c>
      <c r="J37" s="390">
        <f>ROUND((E37+G37)*J12/365,2)</f>
        <v>0</v>
      </c>
      <c r="K37" s="390"/>
      <c r="M37" s="339"/>
    </row>
    <row r="38" spans="3:16">
      <c r="C38" s="391" t="s">
        <v>181</v>
      </c>
      <c r="D38" s="2039" t="s">
        <v>408</v>
      </c>
      <c r="E38" s="379"/>
      <c r="F38" s="380"/>
      <c r="G38" s="381"/>
      <c r="H38" s="382"/>
      <c r="I38" s="1606"/>
      <c r="J38" s="384"/>
      <c r="K38" s="384"/>
    </row>
    <row r="39" spans="3:16">
      <c r="C39" s="399" t="s">
        <v>2078</v>
      </c>
      <c r="D39" s="2039"/>
      <c r="E39" s="398">
        <f>4000*0</f>
        <v>0</v>
      </c>
      <c r="F39" s="387">
        <v>1</v>
      </c>
      <c r="G39" s="388">
        <f t="shared" ref="G39:G45" si="2">(E39*(1+H39))-E39</f>
        <v>0</v>
      </c>
      <c r="H39" s="387">
        <v>0.2</v>
      </c>
      <c r="I39" s="1605" t="s">
        <v>174</v>
      </c>
      <c r="J39" s="390">
        <f>ROUND((E39+G39),2)*1</f>
        <v>0</v>
      </c>
      <c r="K39" s="390"/>
    </row>
    <row r="40" spans="3:16">
      <c r="C40" s="399" t="s">
        <v>1144</v>
      </c>
      <c r="D40" s="2039"/>
      <c r="E40" s="398">
        <v>200</v>
      </c>
      <c r="F40" s="387">
        <v>1</v>
      </c>
      <c r="G40" s="388">
        <f t="shared" si="2"/>
        <v>40</v>
      </c>
      <c r="H40" s="387">
        <v>0.2</v>
      </c>
      <c r="I40" s="1605" t="s">
        <v>1885</v>
      </c>
      <c r="J40" s="390">
        <f>ROUND((E40+G40),2)</f>
        <v>240</v>
      </c>
      <c r="K40" s="390"/>
    </row>
    <row r="41" spans="3:16">
      <c r="C41" s="399" t="s">
        <v>1145</v>
      </c>
      <c r="D41" s="2039"/>
      <c r="E41" s="398">
        <v>200</v>
      </c>
      <c r="F41" s="387">
        <v>1</v>
      </c>
      <c r="G41" s="388">
        <f t="shared" si="2"/>
        <v>40</v>
      </c>
      <c r="H41" s="387">
        <v>0.2</v>
      </c>
      <c r="I41" s="1605" t="s">
        <v>1885</v>
      </c>
      <c r="J41" s="390">
        <f>ROUND((E41+G41),2)</f>
        <v>240</v>
      </c>
      <c r="K41" s="390"/>
    </row>
    <row r="42" spans="3:16">
      <c r="C42" s="399" t="s">
        <v>2079</v>
      </c>
      <c r="D42" s="2039"/>
      <c r="E42" s="398">
        <f>2000*0</f>
        <v>0</v>
      </c>
      <c r="F42" s="387">
        <v>1</v>
      </c>
      <c r="G42" s="388">
        <f t="shared" si="2"/>
        <v>0</v>
      </c>
      <c r="H42" s="387">
        <v>0.2</v>
      </c>
      <c r="I42" s="1605" t="s">
        <v>174</v>
      </c>
      <c r="J42" s="390">
        <f>ROUND((E42+G42),2)*1</f>
        <v>0</v>
      </c>
      <c r="K42" s="390"/>
    </row>
    <row r="43" spans="3:16">
      <c r="C43" s="399" t="s">
        <v>1146</v>
      </c>
      <c r="D43" s="2039"/>
      <c r="E43" s="398">
        <v>250</v>
      </c>
      <c r="F43" s="387">
        <v>1</v>
      </c>
      <c r="G43" s="388">
        <f t="shared" si="2"/>
        <v>50</v>
      </c>
      <c r="H43" s="387">
        <v>0.2</v>
      </c>
      <c r="I43" s="1605" t="s">
        <v>179</v>
      </c>
      <c r="J43" s="390">
        <f>ROUND((E43+G43),2)*0</f>
        <v>0</v>
      </c>
      <c r="K43" s="390"/>
    </row>
    <row r="44" spans="3:16">
      <c r="C44" s="399" t="s">
        <v>1147</v>
      </c>
      <c r="D44" s="2039"/>
      <c r="E44" s="398">
        <v>500</v>
      </c>
      <c r="F44" s="387">
        <v>1</v>
      </c>
      <c r="G44" s="388">
        <f t="shared" si="2"/>
        <v>100</v>
      </c>
      <c r="H44" s="387">
        <v>0.2</v>
      </c>
      <c r="I44" s="1605" t="s">
        <v>179</v>
      </c>
      <c r="J44" s="390">
        <f>ROUND((E44+G44),2)*0</f>
        <v>0</v>
      </c>
      <c r="K44" s="390"/>
    </row>
    <row r="45" spans="3:16">
      <c r="C45" s="399" t="s">
        <v>1148</v>
      </c>
      <c r="D45" s="2039"/>
      <c r="E45" s="398">
        <v>100</v>
      </c>
      <c r="F45" s="387">
        <v>1</v>
      </c>
      <c r="G45" s="388">
        <f t="shared" si="2"/>
        <v>20</v>
      </c>
      <c r="H45" s="387">
        <v>0.2</v>
      </c>
      <c r="I45" s="1605" t="s">
        <v>179</v>
      </c>
      <c r="J45" s="390">
        <f>ROUND((E45+G45),2)*0</f>
        <v>0</v>
      </c>
      <c r="K45" s="390"/>
    </row>
    <row r="46" spans="3:16">
      <c r="C46" s="391" t="s">
        <v>182</v>
      </c>
      <c r="D46" s="2039" t="s">
        <v>408</v>
      </c>
      <c r="E46" s="379"/>
      <c r="F46" s="380"/>
      <c r="G46" s="381"/>
      <c r="H46" s="382"/>
      <c r="I46" s="1606"/>
      <c r="J46" s="384"/>
      <c r="K46" s="384"/>
    </row>
    <row r="47" spans="3:16">
      <c r="C47" s="399" t="s">
        <v>1193</v>
      </c>
      <c r="D47" s="2048"/>
      <c r="E47" s="398">
        <v>2500</v>
      </c>
      <c r="F47" s="387">
        <v>1</v>
      </c>
      <c r="G47" s="388">
        <f>(E47*(1+H47))-E47</f>
        <v>500</v>
      </c>
      <c r="H47" s="387">
        <v>0.2</v>
      </c>
      <c r="I47" s="1605" t="s">
        <v>1194</v>
      </c>
      <c r="J47" s="390">
        <f>ROUND((E47+G47),2)*0</f>
        <v>0</v>
      </c>
      <c r="K47" s="390"/>
    </row>
    <row r="48" spans="3:16">
      <c r="C48" s="391" t="s">
        <v>1195</v>
      </c>
      <c r="D48" s="2046" t="s">
        <v>384</v>
      </c>
      <c r="E48" s="379"/>
      <c r="F48" s="380"/>
      <c r="G48" s="381"/>
      <c r="H48" s="382"/>
      <c r="I48" s="1606"/>
      <c r="J48" s="384"/>
      <c r="K48" s="384"/>
    </row>
    <row r="49" spans="3:16">
      <c r="C49" s="394" t="s">
        <v>1193</v>
      </c>
      <c r="D49" s="2047"/>
      <c r="E49" s="398">
        <v>11410540964.6</v>
      </c>
      <c r="F49" s="1784">
        <v>7.9999999999999996E-6</v>
      </c>
      <c r="G49" s="388"/>
      <c r="H49" s="389"/>
      <c r="I49" s="1605" t="s">
        <v>1197</v>
      </c>
      <c r="J49" s="390">
        <f>IF('00 - Cover'!F20=DATE(2026,5,27),ROUND((E49*F49),2),0)</f>
        <v>0</v>
      </c>
      <c r="K49" s="390"/>
    </row>
    <row r="50" spans="3:16">
      <c r="C50" s="391" t="s">
        <v>183</v>
      </c>
      <c r="D50" s="2046" t="s">
        <v>408</v>
      </c>
      <c r="E50" s="379"/>
      <c r="F50" s="380"/>
      <c r="G50" s="381"/>
      <c r="H50" s="382"/>
      <c r="I50" s="1606"/>
      <c r="J50" s="384"/>
      <c r="K50" s="384"/>
      <c r="P50" s="365"/>
    </row>
    <row r="51" spans="3:16">
      <c r="C51" s="394" t="s">
        <v>1193</v>
      </c>
      <c r="D51" s="2047"/>
      <c r="E51" s="398">
        <v>2500</v>
      </c>
      <c r="F51" s="387">
        <v>1</v>
      </c>
      <c r="G51" s="388">
        <f>(E51*(1+H51))-E51</f>
        <v>500</v>
      </c>
      <c r="H51" s="389">
        <v>0.2</v>
      </c>
      <c r="I51" s="1605" t="s">
        <v>1194</v>
      </c>
      <c r="J51" s="390">
        <f>ROUND((E51+G51),2)*0</f>
        <v>0</v>
      </c>
      <c r="K51" s="390"/>
      <c r="P51" s="365"/>
    </row>
    <row r="52" spans="3:16">
      <c r="C52" s="396" t="s">
        <v>12</v>
      </c>
      <c r="D52" s="2037" t="s">
        <v>1351</v>
      </c>
      <c r="E52" s="379"/>
      <c r="F52" s="380"/>
      <c r="G52" s="381"/>
      <c r="H52" s="382"/>
      <c r="I52" s="1606"/>
      <c r="J52" s="384"/>
      <c r="K52" s="384"/>
    </row>
    <row r="53" spans="3:16" ht="41.45" customHeight="1">
      <c r="C53" s="399" t="s">
        <v>370</v>
      </c>
      <c r="D53" s="2039"/>
      <c r="E53" s="398">
        <f>(0.25%*'02 - Monthly Asset Follow up'!C17)/12</f>
        <v>2214141.8812624998</v>
      </c>
      <c r="F53" s="387">
        <v>1</v>
      </c>
      <c r="G53" s="388">
        <f>IFERROR(E53*F53/12*H53,0)</f>
        <v>0</v>
      </c>
      <c r="H53" s="389">
        <v>0</v>
      </c>
      <c r="I53" s="1605" t="s">
        <v>1885</v>
      </c>
      <c r="J53" s="1604">
        <f>IFERROR(ROUND((E53+G53),2),0)</f>
        <v>2214141.88</v>
      </c>
      <c r="K53" s="390"/>
    </row>
    <row r="54" spans="3:16" ht="41.45" customHeight="1">
      <c r="C54" s="399" t="s">
        <v>371</v>
      </c>
      <c r="D54" s="2039"/>
      <c r="E54" s="398">
        <f>0.35%*((+'02 - Monthly Asset Follow up'!BA17+SUM('07 - Delinquent Home Loans Stat'!G14,'07 - Delinquent Home Loans Stat'!I14,'07 - Delinquent Home Loans Stat'!K14,'07 - Delinquent Home Loans Stat'!M14,'07 - Delinquent Home Loans Stat'!O14,'07 - Delinquent Home Loans Stat'!Q14,'07 - Delinquent Home Loans Stat'!S14,'07 - Delinquent Home Loans Stat'!U14,'07 - Delinquent Home Loans Stat'!W14,'07 - Delinquent Home Loans Stat'!Y14,'07 - Delinquent Home Loans Stat'!AA14,'07 - Delinquent Home Loans Stat'!AC14))/12)</f>
        <v>17125.691832083328</v>
      </c>
      <c r="F54" s="387">
        <v>1</v>
      </c>
      <c r="G54" s="388">
        <f>IFERROR(E54*F54/12*H54,0)</f>
        <v>0</v>
      </c>
      <c r="H54" s="389">
        <v>0</v>
      </c>
      <c r="I54" s="1605" t="s">
        <v>1885</v>
      </c>
      <c r="J54" s="1604">
        <f>IFERROR(ROUND((E54+G54),2),0)</f>
        <v>17125.689999999999</v>
      </c>
      <c r="K54" s="390"/>
    </row>
    <row r="55" spans="3:16">
      <c r="C55" s="396" t="s">
        <v>185</v>
      </c>
      <c r="D55" s="2037" t="s">
        <v>1352</v>
      </c>
      <c r="E55" s="379"/>
      <c r="F55" s="380"/>
      <c r="G55" s="381"/>
      <c r="H55" s="382"/>
      <c r="I55" s="1606"/>
      <c r="J55" s="384"/>
      <c r="K55" s="384"/>
    </row>
    <row r="56" spans="3:16">
      <c r="C56" s="397" t="s">
        <v>1196</v>
      </c>
      <c r="D56" s="2038"/>
      <c r="E56" s="398"/>
      <c r="F56" s="389">
        <v>0</v>
      </c>
      <c r="G56" s="388">
        <f>E56*F56*H56</f>
        <v>0</v>
      </c>
      <c r="H56" s="387">
        <v>0.2</v>
      </c>
      <c r="I56" s="1605" t="s">
        <v>184</v>
      </c>
      <c r="J56" s="390">
        <f>ROUND((E56+G56),2)*0</f>
        <v>0</v>
      </c>
      <c r="K56" s="390"/>
    </row>
    <row r="57" spans="3:16">
      <c r="C57" s="396" t="s">
        <v>186</v>
      </c>
      <c r="D57" s="2037" t="s">
        <v>275</v>
      </c>
      <c r="E57" s="379"/>
      <c r="F57" s="380"/>
      <c r="G57" s="381"/>
      <c r="H57" s="382"/>
      <c r="I57" s="1606"/>
      <c r="J57" s="384"/>
      <c r="K57" s="384"/>
    </row>
    <row r="58" spans="3:16">
      <c r="C58" s="397" t="s">
        <v>2072</v>
      </c>
      <c r="D58" s="2039"/>
      <c r="E58" s="398">
        <v>0</v>
      </c>
      <c r="F58" s="387">
        <v>1</v>
      </c>
      <c r="G58" s="388">
        <f>E58*F58*H58</f>
        <v>0</v>
      </c>
      <c r="H58" s="387">
        <v>0.19</v>
      </c>
      <c r="I58" s="1605" t="s">
        <v>184</v>
      </c>
      <c r="J58" s="390">
        <f>ROUND((E58+G58),2)</f>
        <v>0</v>
      </c>
      <c r="K58" s="390"/>
    </row>
    <row r="59" spans="3:16" ht="12.6" customHeight="1">
      <c r="C59" s="400" t="s">
        <v>187</v>
      </c>
      <c r="D59" s="2037"/>
      <c r="E59" s="379"/>
      <c r="F59" s="380"/>
      <c r="G59" s="401"/>
      <c r="H59" s="382"/>
      <c r="I59" s="1606"/>
      <c r="J59" s="384"/>
      <c r="K59" s="384"/>
    </row>
    <row r="60" spans="3:16" ht="13.5" thickBot="1">
      <c r="C60" s="392" t="s">
        <v>1142</v>
      </c>
      <c r="D60" s="2039"/>
      <c r="E60" s="402">
        <v>0</v>
      </c>
      <c r="F60" s="387">
        <v>1</v>
      </c>
      <c r="G60" s="388">
        <f>(E60*(1+H60))-E60</f>
        <v>0</v>
      </c>
      <c r="H60" s="387">
        <v>0.2</v>
      </c>
      <c r="I60" s="1605" t="s">
        <v>184</v>
      </c>
      <c r="J60" s="390">
        <f>ROUND((E60+G60),2)</f>
        <v>0</v>
      </c>
      <c r="K60" s="390"/>
    </row>
    <row r="61" spans="3:16" ht="15.75" thickBot="1">
      <c r="C61" s="403" t="s">
        <v>1371</v>
      </c>
      <c r="D61" s="404"/>
      <c r="E61" s="405"/>
      <c r="F61" s="406"/>
      <c r="G61" s="406"/>
      <c r="H61" s="406"/>
      <c r="I61" s="406"/>
      <c r="J61" s="407">
        <f>SUM(J18:J60)-J32-J33</f>
        <v>2250714.2399999998</v>
      </c>
      <c r="K61" s="407"/>
    </row>
    <row r="62" spans="3:16">
      <c r="M62" s="339"/>
    </row>
    <row r="63" spans="3:16">
      <c r="E63" s="408"/>
      <c r="F63" s="366"/>
      <c r="M63" s="339"/>
    </row>
    <row r="64" spans="3:16">
      <c r="E64" s="408"/>
    </row>
    <row r="66" spans="5:5">
      <c r="E66" s="408"/>
    </row>
  </sheetData>
  <mergeCells count="13">
    <mergeCell ref="D55:D56"/>
    <mergeCell ref="D57:D58"/>
    <mergeCell ref="D59:D60"/>
    <mergeCell ref="I8:J8"/>
    <mergeCell ref="C13:K13"/>
    <mergeCell ref="D17:D30"/>
    <mergeCell ref="D31:D33"/>
    <mergeCell ref="D50:D51"/>
    <mergeCell ref="D52:D54"/>
    <mergeCell ref="D48:D49"/>
    <mergeCell ref="D35:D37"/>
    <mergeCell ref="D38:D45"/>
    <mergeCell ref="D46:D47"/>
  </mergeCells>
  <pageMargins left="0.78740157499999996" right="0.78740157499999996" top="0.984251969" bottom="0.984251969" header="0.4921259845" footer="0.4921259845"/>
  <pageSetup paperSize="9" scale="34" orientation="portrait"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4C904-253A-4D42-82EA-D077F3BAFAF7}">
  <sheetPr codeName="Sheet55">
    <tabColor theme="0" tint="-0.249977111117893"/>
  </sheetPr>
  <dimension ref="A1"/>
  <sheetViews>
    <sheetView zoomScale="85" zoomScaleNormal="85" workbookViewId="0"/>
  </sheetViews>
  <sheetFormatPr defaultColWidth="9.140625" defaultRowHeight="1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9BB08-0E65-4160-AAF1-62F77B137887}">
  <sheetPr codeName="Sheet17">
    <tabColor theme="9" tint="0.59999389629810485"/>
    <pageSetUpPr fitToPage="1"/>
  </sheetPr>
  <dimension ref="A1:O57"/>
  <sheetViews>
    <sheetView showGridLines="0" view="pageBreakPreview" topLeftCell="A15" zoomScale="85" zoomScaleNormal="80" zoomScaleSheetLayoutView="85" workbookViewId="0">
      <selection activeCell="J19" sqref="J19"/>
    </sheetView>
  </sheetViews>
  <sheetFormatPr defaultColWidth="11.42578125" defaultRowHeight="15" outlineLevelRow="1"/>
  <cols>
    <col min="1" max="1" width="1.85546875" style="39" customWidth="1"/>
    <col min="2" max="2" width="2.85546875" style="39" customWidth="1"/>
    <col min="3" max="3" width="5" style="39" customWidth="1"/>
    <col min="4" max="4" width="7.42578125" style="39" customWidth="1"/>
    <col min="5" max="5" width="8.140625" style="39" customWidth="1"/>
    <col min="6" max="6" width="11.42578125" style="39" customWidth="1"/>
    <col min="7" max="7" width="34.42578125" style="39" customWidth="1"/>
    <col min="8" max="8" width="57.42578125" style="39" customWidth="1"/>
    <col min="9" max="9" width="23.85546875" style="39" customWidth="1"/>
    <col min="10" max="10" width="25.5703125" style="39" customWidth="1"/>
    <col min="11" max="11" width="18" style="39" customWidth="1"/>
    <col min="12" max="12" width="20" style="39" customWidth="1"/>
    <col min="13" max="13" width="31.28515625" style="39" customWidth="1"/>
    <col min="14" max="14" width="19" style="39" bestFit="1" customWidth="1"/>
    <col min="15" max="15" width="28.85546875" style="39" customWidth="1"/>
    <col min="16" max="16" width="11.42578125" style="39"/>
    <col min="17" max="17" width="4.5703125" style="39" customWidth="1"/>
    <col min="18" max="16384" width="11.42578125" style="39"/>
  </cols>
  <sheetData>
    <row r="1" spans="1:13">
      <c r="A1" s="35"/>
      <c r="B1" s="35"/>
      <c r="C1" s="35"/>
      <c r="D1" s="35"/>
      <c r="E1" s="35"/>
      <c r="F1" s="35"/>
      <c r="G1" s="35"/>
      <c r="H1" s="35"/>
      <c r="I1" s="35"/>
      <c r="J1" s="35"/>
      <c r="K1" s="35"/>
      <c r="L1" s="35"/>
      <c r="M1" s="35"/>
    </row>
    <row r="2" spans="1:13">
      <c r="A2" s="37"/>
      <c r="B2" s="35"/>
      <c r="C2" s="37"/>
      <c r="D2" s="37"/>
      <c r="E2" s="37"/>
      <c r="F2" s="37"/>
      <c r="G2" s="37"/>
      <c r="H2" s="37"/>
      <c r="I2" s="37"/>
      <c r="J2" s="37"/>
      <c r="K2" s="37"/>
      <c r="L2" s="37"/>
      <c r="M2" s="37"/>
    </row>
    <row r="3" spans="1:13">
      <c r="A3" s="37"/>
      <c r="B3" s="35"/>
      <c r="C3" s="37"/>
      <c r="D3" s="37"/>
      <c r="E3" s="37"/>
      <c r="F3" s="1914"/>
      <c r="G3" s="1914"/>
      <c r="H3" s="1914"/>
      <c r="I3" s="37"/>
      <c r="J3" s="12"/>
      <c r="K3" s="1213" t="s">
        <v>99</v>
      </c>
      <c r="L3" s="1213">
        <f>'00 - Cover'!$F$17</f>
        <v>46265</v>
      </c>
    </row>
    <row r="4" spans="1:13">
      <c r="A4" s="37"/>
      <c r="B4" s="35"/>
      <c r="C4" s="37"/>
      <c r="D4" s="37"/>
      <c r="E4" s="37"/>
      <c r="F4" s="1914"/>
      <c r="G4" s="1914"/>
      <c r="H4" s="1914"/>
      <c r="I4" s="37"/>
      <c r="J4" s="12"/>
      <c r="K4" s="1213" t="s">
        <v>4</v>
      </c>
      <c r="L4" s="1213">
        <f>'00 - Cover'!$F$19</f>
        <v>46286</v>
      </c>
    </row>
    <row r="5" spans="1:13">
      <c r="A5" s="37"/>
      <c r="B5" s="35"/>
      <c r="C5" s="37"/>
      <c r="D5" s="37"/>
      <c r="E5" s="37"/>
      <c r="F5" s="1914"/>
      <c r="G5" s="1914"/>
      <c r="H5" s="1914"/>
      <c r="I5" s="37"/>
      <c r="J5" s="12"/>
      <c r="K5" s="1213" t="s">
        <v>5</v>
      </c>
      <c r="L5" s="1213">
        <f>'00 - Cover'!$F$20</f>
        <v>46293</v>
      </c>
    </row>
    <row r="6" spans="1:13">
      <c r="A6" s="37"/>
      <c r="B6" s="35"/>
      <c r="C6" s="37"/>
      <c r="D6" s="37"/>
      <c r="E6" s="37"/>
      <c r="F6" s="1914"/>
      <c r="G6" s="1914"/>
      <c r="H6" s="1914"/>
      <c r="I6" s="37"/>
      <c r="J6" s="37"/>
      <c r="K6" s="40"/>
      <c r="L6" s="41"/>
      <c r="M6" s="37"/>
    </row>
    <row r="7" spans="1:13">
      <c r="A7" s="37"/>
      <c r="B7" s="35"/>
      <c r="C7" s="37"/>
      <c r="D7" s="37"/>
      <c r="E7" s="37"/>
      <c r="F7" s="37"/>
      <c r="G7" s="37"/>
      <c r="H7" s="37"/>
      <c r="I7" s="37"/>
      <c r="J7" s="40"/>
      <c r="K7" s="40"/>
      <c r="L7" s="41"/>
      <c r="M7" s="37"/>
    </row>
    <row r="8" spans="1:13">
      <c r="A8" s="37"/>
      <c r="B8" s="35"/>
      <c r="C8" s="37"/>
      <c r="D8" s="37"/>
      <c r="E8" s="37"/>
      <c r="F8" s="37"/>
      <c r="G8" s="37"/>
      <c r="H8" s="37"/>
      <c r="I8" s="37"/>
      <c r="J8" s="40"/>
      <c r="K8" s="40"/>
      <c r="L8" s="41"/>
      <c r="M8" s="37"/>
    </row>
    <row r="9" spans="1:13" ht="15.75">
      <c r="A9" s="37"/>
      <c r="B9" s="43" t="s">
        <v>641</v>
      </c>
      <c r="C9" s="44"/>
      <c r="D9" s="45"/>
      <c r="E9" s="45"/>
      <c r="F9" s="45"/>
      <c r="G9" s="45"/>
      <c r="H9" s="45"/>
      <c r="I9" s="84"/>
      <c r="J9" s="409"/>
      <c r="K9" s="409"/>
      <c r="L9" s="410"/>
      <c r="M9" s="411"/>
    </row>
    <row r="10" spans="1:13">
      <c r="A10" s="37"/>
      <c r="B10" s="37"/>
      <c r="C10" s="37"/>
      <c r="D10" s="37"/>
      <c r="E10" s="37"/>
      <c r="F10" s="37"/>
      <c r="G10" s="37"/>
      <c r="H10" s="37"/>
      <c r="I10" s="37"/>
      <c r="J10" s="40"/>
      <c r="K10" s="40"/>
      <c r="L10" s="41"/>
      <c r="M10" s="37"/>
    </row>
    <row r="11" spans="1:13">
      <c r="A11" s="37"/>
      <c r="B11" s="37"/>
      <c r="C11" s="37"/>
      <c r="D11" s="37"/>
      <c r="E11" s="37"/>
      <c r="F11" s="2059" t="s">
        <v>995</v>
      </c>
      <c r="G11" s="2059"/>
      <c r="H11" s="2059"/>
      <c r="I11" s="2059"/>
      <c r="J11" s="412">
        <f>'03 - Monthly Collection'!AR13</f>
        <v>97288244.749999985</v>
      </c>
      <c r="K11" s="1825"/>
      <c r="L11" s="1763"/>
      <c r="M11" s="37"/>
    </row>
    <row r="12" spans="1:13" ht="26.25" customHeight="1">
      <c r="A12" s="37"/>
      <c r="B12" s="37"/>
      <c r="C12" s="37"/>
      <c r="D12" s="37"/>
      <c r="E12" s="37"/>
      <c r="F12" s="2059" t="s">
        <v>996</v>
      </c>
      <c r="G12" s="2059"/>
      <c r="H12" s="2059"/>
      <c r="I12" s="2059"/>
      <c r="J12" s="412">
        <f>+'13 - Issuer Account'!H19+'13 - Issuer Account'!H20+'13 - Issuer Account'!H21</f>
        <v>410000</v>
      </c>
      <c r="K12" s="1826"/>
      <c r="L12" s="41"/>
      <c r="M12" s="37"/>
    </row>
    <row r="13" spans="1:13" ht="31.5" customHeight="1">
      <c r="A13" s="37"/>
      <c r="B13" s="37"/>
      <c r="C13" s="37"/>
      <c r="D13" s="37"/>
      <c r="E13" s="37"/>
      <c r="F13" s="2059" t="s">
        <v>997</v>
      </c>
      <c r="G13" s="2059"/>
      <c r="H13" s="2059"/>
      <c r="I13" s="2059"/>
      <c r="J13" s="412">
        <f>'13 - Issuer Account'!H22</f>
        <v>0</v>
      </c>
      <c r="K13" s="1826"/>
      <c r="L13" s="41"/>
      <c r="M13" s="37"/>
    </row>
    <row r="14" spans="1:13">
      <c r="A14" s="37"/>
      <c r="B14" s="37"/>
      <c r="C14" s="37"/>
      <c r="D14" s="37"/>
      <c r="E14" s="37"/>
      <c r="F14" s="2059" t="s">
        <v>998</v>
      </c>
      <c r="G14" s="2059"/>
      <c r="H14" s="2059"/>
      <c r="I14" s="2059"/>
      <c r="J14" s="412">
        <v>0</v>
      </c>
      <c r="K14" s="1826"/>
      <c r="L14" s="41"/>
      <c r="M14" s="37"/>
    </row>
    <row r="15" spans="1:13" ht="32.25" customHeight="1">
      <c r="A15" s="37"/>
      <c r="B15" s="37"/>
      <c r="C15" s="37"/>
      <c r="D15" s="37"/>
      <c r="E15" s="37"/>
      <c r="F15" s="2059" t="s">
        <v>999</v>
      </c>
      <c r="G15" s="2059"/>
      <c r="H15" s="2059"/>
      <c r="I15" s="2059"/>
      <c r="J15" s="1392">
        <f>'02 - Monthly Asset Follow up'!M17+'02 - Monthly Asset Follow up'!BJ17+INPUT_DATA!BN4+INPUT_DATA!BN5-'04 - Repurchased Receivables'!AO13+'02 - Monthly Asset Follow up'!AK17+'02 - Monthly Asset Follow up'!AL17+'02 - Monthly Asset Follow up'!AM17+'02 - Monthly Asset Follow up'!CJ17+'02 - Monthly Asset Follow up'!CK17+'02 - Monthly Asset Follow up'!CL17</f>
        <v>2929832.1426000004</v>
      </c>
      <c r="K15" s="1826"/>
      <c r="L15" s="1763"/>
      <c r="M15" s="37"/>
    </row>
    <row r="16" spans="1:13" ht="36" customHeight="1">
      <c r="A16" s="37"/>
      <c r="B16" s="37"/>
      <c r="C16" s="37"/>
      <c r="D16" s="37"/>
      <c r="E16" s="37"/>
      <c r="F16" s="2059" t="s">
        <v>1000</v>
      </c>
      <c r="G16" s="2059"/>
      <c r="H16" s="2059"/>
      <c r="I16" s="2059"/>
      <c r="J16" s="1392">
        <f>'02 - Monthly Asset Follow up'!N17+'02 - Monthly Asset Follow up'!BK17+INPUT_DATA!BO4+INPUT_DATA!BO5+'02 - Monthly Asset Follow up'!AN17+'02 - Monthly Asset Follow up'!AO17</f>
        <v>0</v>
      </c>
      <c r="K16" s="1826"/>
      <c r="L16" s="41"/>
      <c r="M16" s="37"/>
    </row>
    <row r="17" spans="1:15" ht="29.25" customHeight="1">
      <c r="A17" s="37"/>
      <c r="B17" s="37"/>
      <c r="C17" s="37"/>
      <c r="D17" s="37"/>
      <c r="E17" s="37"/>
      <c r="F17" s="2059" t="s">
        <v>1001</v>
      </c>
      <c r="G17" s="2059"/>
      <c r="H17" s="2059"/>
      <c r="I17" s="2059"/>
      <c r="J17" s="412">
        <v>0</v>
      </c>
      <c r="K17" s="1826"/>
      <c r="L17" s="41"/>
      <c r="M17" s="37"/>
    </row>
    <row r="18" spans="1:15" ht="44.25" customHeight="1">
      <c r="A18" s="37"/>
      <c r="B18" s="37"/>
      <c r="C18" s="37"/>
      <c r="D18" s="37"/>
      <c r="E18" s="37"/>
      <c r="F18" s="2059" t="s">
        <v>1002</v>
      </c>
      <c r="G18" s="2059"/>
      <c r="H18" s="2059"/>
      <c r="I18" s="2059"/>
      <c r="J18" s="412">
        <v>0</v>
      </c>
      <c r="K18" s="1826"/>
      <c r="L18" s="41"/>
      <c r="M18" s="1677"/>
    </row>
    <row r="19" spans="1:15" ht="33" customHeight="1">
      <c r="A19" s="37"/>
      <c r="B19" s="37"/>
      <c r="C19" s="37"/>
      <c r="D19" s="37"/>
      <c r="E19" s="37"/>
      <c r="F19" s="2059" t="s">
        <v>1003</v>
      </c>
      <c r="G19" s="2059"/>
      <c r="H19" s="2059"/>
      <c r="I19" s="2059"/>
      <c r="J19" s="412">
        <f>'11bis - Notes Calculation'!AE18+'11bis - Notes Calculation'!AR18+'11bis - Notes Calculation'!AI18</f>
        <v>828.10000076703727</v>
      </c>
      <c r="K19" s="1826"/>
      <c r="L19" s="41"/>
      <c r="M19" s="37"/>
    </row>
    <row r="20" spans="1:15" ht="30.75" customHeight="1">
      <c r="A20" s="37"/>
      <c r="B20" s="37"/>
      <c r="C20" s="37"/>
      <c r="D20" s="37"/>
      <c r="E20" s="37"/>
      <c r="F20" s="2059" t="s">
        <v>1004</v>
      </c>
      <c r="G20" s="2059"/>
      <c r="H20" s="2059"/>
      <c r="I20" s="2059"/>
      <c r="J20" s="412">
        <v>0</v>
      </c>
      <c r="K20" s="1826"/>
      <c r="L20" s="41"/>
      <c r="M20" s="37"/>
    </row>
    <row r="21" spans="1:15">
      <c r="A21" s="37"/>
      <c r="B21" s="37"/>
      <c r="C21" s="37"/>
      <c r="D21" s="37"/>
      <c r="E21" s="37"/>
      <c r="F21" s="2060" t="s">
        <v>988</v>
      </c>
      <c r="G21" s="2060"/>
      <c r="H21" s="2060"/>
      <c r="I21" s="2060"/>
      <c r="J21" s="413">
        <f>SUM(J11:J20)</f>
        <v>100628904.99260075</v>
      </c>
      <c r="K21" s="1827"/>
      <c r="L21" s="41"/>
      <c r="M21" s="37"/>
    </row>
    <row r="22" spans="1:15">
      <c r="A22" s="37"/>
      <c r="B22" s="37"/>
      <c r="C22" s="37"/>
      <c r="D22" s="37"/>
      <c r="E22" s="37"/>
      <c r="F22" s="37"/>
      <c r="G22" s="37"/>
      <c r="H22" s="37"/>
      <c r="I22" s="37"/>
      <c r="J22" s="40"/>
      <c r="K22" s="40"/>
      <c r="L22" s="41"/>
      <c r="M22" s="37"/>
    </row>
    <row r="23" spans="1:15" ht="15.75" thickBot="1">
      <c r="A23" s="35"/>
      <c r="B23" s="35"/>
      <c r="C23" s="35"/>
      <c r="D23" s="35"/>
      <c r="E23" s="35"/>
      <c r="F23" s="35"/>
      <c r="G23" s="35"/>
      <c r="H23" s="35"/>
      <c r="I23" s="35"/>
      <c r="J23" s="35"/>
      <c r="K23" s="35"/>
      <c r="L23" s="414"/>
      <c r="M23" s="35"/>
    </row>
    <row r="24" spans="1:15" ht="15.75" customHeight="1">
      <c r="A24" s="35"/>
      <c r="B24" s="415"/>
      <c r="C24" s="2052" t="s">
        <v>986</v>
      </c>
      <c r="D24" s="2052"/>
      <c r="E24" s="2052"/>
      <c r="F24" s="2052"/>
      <c r="G24" s="2052"/>
      <c r="H24" s="2052"/>
      <c r="I24" s="2053"/>
      <c r="J24" s="416"/>
      <c r="K24" s="416"/>
      <c r="L24" s="416"/>
      <c r="M24" s="417"/>
    </row>
    <row r="25" spans="1:15">
      <c r="A25" s="418"/>
      <c r="B25" s="419"/>
      <c r="C25" s="2054"/>
      <c r="D25" s="2054"/>
      <c r="E25" s="2054"/>
      <c r="F25" s="2054"/>
      <c r="G25" s="2054"/>
      <c r="H25" s="2054"/>
      <c r="I25" s="2055"/>
      <c r="J25" s="420" t="s">
        <v>156</v>
      </c>
      <c r="K25" s="420"/>
      <c r="L25" s="420" t="s">
        <v>157</v>
      </c>
      <c r="M25" s="421"/>
    </row>
    <row r="26" spans="1:15">
      <c r="A26" s="35"/>
      <c r="B26" s="422"/>
      <c r="C26" s="423"/>
      <c r="D26" s="2056" t="s">
        <v>188</v>
      </c>
      <c r="E26" s="2057"/>
      <c r="F26" s="2057"/>
      <c r="G26" s="2057"/>
      <c r="H26" s="2058"/>
      <c r="I26" s="424" t="s">
        <v>189</v>
      </c>
      <c r="J26" s="424" t="s">
        <v>190</v>
      </c>
      <c r="K26" s="424" t="s">
        <v>171</v>
      </c>
      <c r="L26" s="1736">
        <v>300</v>
      </c>
      <c r="M26" s="426"/>
    </row>
    <row r="27" spans="1:15">
      <c r="A27" s="35"/>
      <c r="B27" s="422"/>
      <c r="C27" s="423"/>
      <c r="D27" s="427"/>
      <c r="E27" s="428" t="s">
        <v>159</v>
      </c>
      <c r="F27" s="2013" t="s">
        <v>988</v>
      </c>
      <c r="G27" s="2014"/>
      <c r="H27" s="2015"/>
      <c r="I27" s="429">
        <f>J21</f>
        <v>100628904.99260075</v>
      </c>
      <c r="J27" s="429">
        <f>I27</f>
        <v>100628904.99260075</v>
      </c>
      <c r="K27" s="430"/>
      <c r="L27" s="431">
        <f>L26+J27</f>
        <v>100629204.99260075</v>
      </c>
      <c r="M27" s="426"/>
      <c r="N27" s="432"/>
    </row>
    <row r="28" spans="1:15" ht="45.75" customHeight="1">
      <c r="A28" s="35"/>
      <c r="B28" s="422"/>
      <c r="C28" s="423"/>
      <c r="D28" s="433" t="s">
        <v>191</v>
      </c>
      <c r="E28" s="434" t="s">
        <v>160</v>
      </c>
      <c r="F28" s="2022" t="s">
        <v>1005</v>
      </c>
      <c r="G28" s="2023"/>
      <c r="H28" s="2024"/>
      <c r="I28" s="356">
        <f>'14 - Fees'!J61</f>
        <v>2250714.2399999998</v>
      </c>
      <c r="J28" s="356">
        <f>IF(I28=0,0,MIN(I28,L27))</f>
        <v>2250714.2399999998</v>
      </c>
      <c r="K28" s="356">
        <f t="shared" ref="K28:K34" si="0">MAX(I28-J28,0)</f>
        <v>0</v>
      </c>
      <c r="L28" s="431">
        <f>L27-J28</f>
        <v>98378490.752600759</v>
      </c>
      <c r="M28" s="426"/>
      <c r="O28" s="449"/>
    </row>
    <row r="29" spans="1:15" ht="20.25" customHeight="1">
      <c r="A29" s="35"/>
      <c r="B29" s="422"/>
      <c r="C29" s="423"/>
      <c r="D29" s="433" t="s">
        <v>192</v>
      </c>
      <c r="E29" s="434" t="s">
        <v>160</v>
      </c>
      <c r="F29" s="2022" t="s">
        <v>1006</v>
      </c>
      <c r="G29" s="2023"/>
      <c r="H29" s="2024"/>
      <c r="I29" s="356">
        <f>'12 - Notes Interest'!K17+'12 - Notes Interest'!T17</f>
        <v>5310872.4800000004</v>
      </c>
      <c r="J29" s="356">
        <f t="shared" ref="J29:J34" si="1">IF(I29=0,0,MIN(I29,L28))</f>
        <v>5310872.4800000004</v>
      </c>
      <c r="K29" s="356">
        <f t="shared" si="0"/>
        <v>0</v>
      </c>
      <c r="L29" s="431">
        <f t="shared" ref="L29:L35" si="2">L28-J29</f>
        <v>93067618.272600755</v>
      </c>
      <c r="M29" s="426"/>
    </row>
    <row r="30" spans="1:15" ht="30.75" customHeight="1">
      <c r="A30" s="35"/>
      <c r="B30" s="422"/>
      <c r="C30" s="423"/>
      <c r="D30" s="433" t="s">
        <v>193</v>
      </c>
      <c r="E30" s="434" t="s">
        <v>160</v>
      </c>
      <c r="F30" s="2022" t="s">
        <v>1007</v>
      </c>
      <c r="G30" s="2023"/>
      <c r="H30" s="2024"/>
      <c r="I30" s="356">
        <v>0</v>
      </c>
      <c r="J30" s="356">
        <f t="shared" si="1"/>
        <v>0</v>
      </c>
      <c r="K30" s="356">
        <f t="shared" si="0"/>
        <v>0</v>
      </c>
      <c r="L30" s="431">
        <f t="shared" si="2"/>
        <v>93067618.272600755</v>
      </c>
      <c r="M30" s="426"/>
    </row>
    <row r="31" spans="1:15" ht="33.75" customHeight="1">
      <c r="A31" s="35"/>
      <c r="B31" s="422"/>
      <c r="C31" s="423"/>
      <c r="D31" s="433" t="s">
        <v>194</v>
      </c>
      <c r="E31" s="434" t="s">
        <v>160</v>
      </c>
      <c r="F31" s="2022" t="s">
        <v>1008</v>
      </c>
      <c r="G31" s="2023"/>
      <c r="H31" s="2024"/>
      <c r="I31" s="356">
        <f>'11 - Notes Follow-up'!F25+'11 - Notes Follow-up'!N25</f>
        <v>81159490.800000012</v>
      </c>
      <c r="J31" s="356">
        <f t="shared" si="1"/>
        <v>81159490.800000012</v>
      </c>
      <c r="K31" s="356">
        <f>MAX(I31-J31,0)</f>
        <v>0</v>
      </c>
      <c r="L31" s="431">
        <f t="shared" si="2"/>
        <v>11908127.472600743</v>
      </c>
      <c r="M31" s="426"/>
    </row>
    <row r="32" spans="1:15" ht="54" customHeight="1">
      <c r="A32" s="35"/>
      <c r="B32" s="422"/>
      <c r="C32" s="423"/>
      <c r="D32" s="433" t="s">
        <v>195</v>
      </c>
      <c r="E32" s="434" t="s">
        <v>160</v>
      </c>
      <c r="F32" s="2022" t="s">
        <v>1009</v>
      </c>
      <c r="G32" s="2023"/>
      <c r="H32" s="2024"/>
      <c r="I32" s="356">
        <f>'12 - Notes Interest'!AC17</f>
        <v>698818.55999999994</v>
      </c>
      <c r="J32" s="356">
        <f t="shared" si="1"/>
        <v>698818.55999999994</v>
      </c>
      <c r="K32" s="356">
        <f>MAX(I32-J32,0)</f>
        <v>0</v>
      </c>
      <c r="L32" s="431">
        <f t="shared" si="2"/>
        <v>11209308.912600743</v>
      </c>
      <c r="M32" s="426"/>
    </row>
    <row r="33" spans="1:13" ht="31.5" customHeight="1">
      <c r="A33" s="35"/>
      <c r="B33" s="422"/>
      <c r="C33" s="423"/>
      <c r="D33" s="433" t="s">
        <v>196</v>
      </c>
      <c r="E33" s="434" t="s">
        <v>160</v>
      </c>
      <c r="F33" s="2022" t="s">
        <v>1010</v>
      </c>
      <c r="G33" s="2023"/>
      <c r="H33" s="2024"/>
      <c r="I33" s="356">
        <f>'11 - Notes Follow-up'!V25</f>
        <v>4271551.6800000006</v>
      </c>
      <c r="J33" s="356">
        <f t="shared" si="1"/>
        <v>4271551.6800000006</v>
      </c>
      <c r="K33" s="356">
        <f t="shared" si="0"/>
        <v>0</v>
      </c>
      <c r="L33" s="431">
        <f t="shared" si="2"/>
        <v>6937757.232600742</v>
      </c>
      <c r="M33" s="426"/>
    </row>
    <row r="34" spans="1:13" ht="45.75" customHeight="1">
      <c r="A34" s="35"/>
      <c r="B34" s="422"/>
      <c r="C34" s="423"/>
      <c r="D34" s="433" t="s">
        <v>197</v>
      </c>
      <c r="E34" s="434" t="s">
        <v>160</v>
      </c>
      <c r="F34" s="2019" t="s">
        <v>1011</v>
      </c>
      <c r="G34" s="2020"/>
      <c r="H34" s="2021"/>
      <c r="I34" s="356">
        <f>IF('10 - Reserve calculation'!K12&lt;0,-'10 - Reserve calculation'!K12,0)</f>
        <v>410000</v>
      </c>
      <c r="J34" s="356">
        <f t="shared" si="1"/>
        <v>410000</v>
      </c>
      <c r="K34" s="356">
        <f t="shared" si="0"/>
        <v>0</v>
      </c>
      <c r="L34" s="431">
        <f>L33-J34</f>
        <v>6527757.232600742</v>
      </c>
      <c r="M34" s="426"/>
    </row>
    <row r="35" spans="1:13" ht="20.25" customHeight="1">
      <c r="A35" s="35"/>
      <c r="B35" s="422"/>
      <c r="C35" s="423"/>
      <c r="D35" s="433" t="s">
        <v>198</v>
      </c>
      <c r="E35" s="434" t="s">
        <v>160</v>
      </c>
      <c r="F35" s="2019" t="s">
        <v>1012</v>
      </c>
      <c r="G35" s="2020"/>
      <c r="H35" s="2021"/>
      <c r="I35" s="356">
        <f>L34-'11bis - Notes Calculation'!AR17-'11bis - Notes Calculation'!AE17-'11bis - Notes Calculation'!AI17</f>
        <v>6526958.5125999916</v>
      </c>
      <c r="J35" s="356">
        <f>IF(I35=0,0,MIN(I35-300,L34-300))</f>
        <v>6526658.5125999916</v>
      </c>
      <c r="K35" s="356">
        <f>MAX(I35-J35-300,0)</f>
        <v>0</v>
      </c>
      <c r="L35" s="431">
        <f t="shared" si="2"/>
        <v>1098.7200007503852</v>
      </c>
      <c r="M35" s="435"/>
    </row>
    <row r="36" spans="1:13">
      <c r="A36" s="436"/>
      <c r="B36" s="437"/>
      <c r="C36" s="438"/>
      <c r="D36" s="2049"/>
      <c r="E36" s="2050"/>
      <c r="F36" s="2050"/>
      <c r="G36" s="2050"/>
      <c r="H36" s="2050"/>
      <c r="I36" s="2050"/>
      <c r="J36" s="2051"/>
      <c r="K36" s="439"/>
      <c r="L36" s="440">
        <f>L35</f>
        <v>1098.7200007503852</v>
      </c>
      <c r="M36" s="441" t="s">
        <v>1989</v>
      </c>
    </row>
    <row r="37" spans="1:13" ht="15.75" thickBot="1">
      <c r="A37" s="35"/>
      <c r="B37" s="442"/>
      <c r="C37" s="443"/>
      <c r="D37" s="444"/>
      <c r="E37" s="445"/>
      <c r="F37" s="446"/>
      <c r="G37" s="446"/>
      <c r="H37" s="443"/>
      <c r="I37" s="443"/>
      <c r="J37" s="443"/>
      <c r="K37" s="443"/>
      <c r="L37" s="447"/>
      <c r="M37" s="448"/>
    </row>
    <row r="39" spans="1:13">
      <c r="L39" s="449"/>
    </row>
    <row r="40" spans="1:13">
      <c r="J40" s="449"/>
      <c r="K40" s="449"/>
      <c r="L40" s="449"/>
    </row>
    <row r="41" spans="1:13">
      <c r="M41" s="449"/>
    </row>
    <row r="42" spans="1:13" ht="15.75" hidden="1" outlineLevel="1" thickBot="1">
      <c r="L42" s="432"/>
    </row>
    <row r="43" spans="1:13" ht="15.75" hidden="1" outlineLevel="1">
      <c r="B43" s="415"/>
      <c r="C43" s="2052" t="s">
        <v>987</v>
      </c>
      <c r="D43" s="2052"/>
      <c r="E43" s="2052"/>
      <c r="F43" s="2052"/>
      <c r="G43" s="2052"/>
      <c r="H43" s="2052"/>
      <c r="I43" s="2053"/>
      <c r="J43" s="416"/>
      <c r="K43" s="416"/>
      <c r="L43" s="416"/>
      <c r="M43" s="417"/>
    </row>
    <row r="44" spans="1:13" hidden="1" outlineLevel="1">
      <c r="B44" s="419"/>
      <c r="C44" s="2054"/>
      <c r="D44" s="2054"/>
      <c r="E44" s="2054"/>
      <c r="F44" s="2054"/>
      <c r="G44" s="2054"/>
      <c r="H44" s="2054"/>
      <c r="I44" s="2055"/>
      <c r="J44" s="420" t="s">
        <v>156</v>
      </c>
      <c r="K44" s="420"/>
      <c r="L44" s="420" t="s">
        <v>157</v>
      </c>
      <c r="M44" s="421"/>
    </row>
    <row r="45" spans="1:13" hidden="1" outlineLevel="1">
      <c r="B45" s="422"/>
      <c r="C45" s="423"/>
      <c r="D45" s="2056" t="s">
        <v>188</v>
      </c>
      <c r="E45" s="2057"/>
      <c r="F45" s="2057"/>
      <c r="G45" s="2057"/>
      <c r="H45" s="2058"/>
      <c r="I45" s="424" t="s">
        <v>189</v>
      </c>
      <c r="J45" s="424" t="s">
        <v>190</v>
      </c>
      <c r="K45" s="424" t="s">
        <v>171</v>
      </c>
      <c r="L45" s="425">
        <v>0</v>
      </c>
      <c r="M45" s="426"/>
    </row>
    <row r="46" spans="1:13" hidden="1" outlineLevel="1">
      <c r="B46" s="422"/>
      <c r="C46" s="423"/>
      <c r="D46" s="427"/>
      <c r="E46" s="428" t="s">
        <v>159</v>
      </c>
      <c r="F46" s="2013" t="s">
        <v>988</v>
      </c>
      <c r="G46" s="2014"/>
      <c r="H46" s="2015"/>
      <c r="I46" s="429"/>
      <c r="J46" s="429">
        <f>I46</f>
        <v>0</v>
      </c>
      <c r="K46" s="430"/>
      <c r="L46" s="431">
        <f>J46+L45</f>
        <v>0</v>
      </c>
      <c r="M46" s="426"/>
    </row>
    <row r="47" spans="1:13" ht="48" hidden="1" customHeight="1" outlineLevel="1">
      <c r="B47" s="422"/>
      <c r="C47" s="423"/>
      <c r="D47" s="433" t="s">
        <v>191</v>
      </c>
      <c r="E47" s="434" t="s">
        <v>160</v>
      </c>
      <c r="F47" s="2022" t="s">
        <v>985</v>
      </c>
      <c r="G47" s="2023"/>
      <c r="H47" s="2024"/>
      <c r="I47" s="356"/>
      <c r="J47" s="356">
        <f>IF(I47=0,0,MIN(I47,L46))</f>
        <v>0</v>
      </c>
      <c r="K47" s="356">
        <f>MAX(I47-J47,0)</f>
        <v>0</v>
      </c>
      <c r="L47" s="431">
        <f>L46-J47</f>
        <v>0</v>
      </c>
      <c r="M47" s="435"/>
    </row>
    <row r="48" spans="1:13" ht="48" hidden="1" customHeight="1" outlineLevel="1">
      <c r="B48" s="422"/>
      <c r="C48" s="423"/>
      <c r="D48" s="433" t="s">
        <v>192</v>
      </c>
      <c r="E48" s="434" t="s">
        <v>160</v>
      </c>
      <c r="F48" s="2019" t="s">
        <v>989</v>
      </c>
      <c r="G48" s="2020"/>
      <c r="H48" s="2021"/>
      <c r="I48" s="356"/>
      <c r="J48" s="356">
        <f t="shared" ref="J48:J53" si="3">IF(I48=0,0,MIN(I48,L47))</f>
        <v>0</v>
      </c>
      <c r="K48" s="356">
        <f t="shared" ref="K48:K53" si="4">MAX(I48-J48,0)</f>
        <v>0</v>
      </c>
      <c r="L48" s="431">
        <f t="shared" ref="L48:L53" si="5">L47-J48</f>
        <v>0</v>
      </c>
      <c r="M48" s="435"/>
    </row>
    <row r="49" spans="2:13" ht="48" hidden="1" customHeight="1" outlineLevel="1">
      <c r="B49" s="422"/>
      <c r="C49" s="423"/>
      <c r="D49" s="433" t="s">
        <v>193</v>
      </c>
      <c r="E49" s="434" t="s">
        <v>160</v>
      </c>
      <c r="F49" s="2022" t="s">
        <v>990</v>
      </c>
      <c r="G49" s="2023"/>
      <c r="H49" s="2024"/>
      <c r="I49" s="356"/>
      <c r="J49" s="356">
        <f t="shared" si="3"/>
        <v>0</v>
      </c>
      <c r="K49" s="356">
        <f t="shared" si="4"/>
        <v>0</v>
      </c>
      <c r="L49" s="431">
        <f t="shared" si="5"/>
        <v>0</v>
      </c>
      <c r="M49" s="435"/>
    </row>
    <row r="50" spans="2:13" ht="48" hidden="1" customHeight="1" outlineLevel="1">
      <c r="B50" s="422"/>
      <c r="C50" s="423"/>
      <c r="D50" s="433" t="s">
        <v>194</v>
      </c>
      <c r="E50" s="434" t="s">
        <v>160</v>
      </c>
      <c r="F50" s="2022" t="s">
        <v>991</v>
      </c>
      <c r="G50" s="2023"/>
      <c r="H50" s="2024"/>
      <c r="I50" s="356"/>
      <c r="J50" s="356">
        <f t="shared" si="3"/>
        <v>0</v>
      </c>
      <c r="K50" s="356">
        <f t="shared" si="4"/>
        <v>0</v>
      </c>
      <c r="L50" s="431">
        <f t="shared" si="5"/>
        <v>0</v>
      </c>
      <c r="M50" s="435"/>
    </row>
    <row r="51" spans="2:13" ht="48" hidden="1" customHeight="1" outlineLevel="1">
      <c r="B51" s="422"/>
      <c r="C51" s="423"/>
      <c r="D51" s="433" t="s">
        <v>195</v>
      </c>
      <c r="E51" s="434" t="s">
        <v>160</v>
      </c>
      <c r="F51" s="2022" t="s">
        <v>992</v>
      </c>
      <c r="G51" s="2023"/>
      <c r="H51" s="2024"/>
      <c r="I51" s="356"/>
      <c r="J51" s="356">
        <f t="shared" si="3"/>
        <v>0</v>
      </c>
      <c r="K51" s="356">
        <f t="shared" si="4"/>
        <v>0</v>
      </c>
      <c r="L51" s="431">
        <f t="shared" si="5"/>
        <v>0</v>
      </c>
      <c r="M51" s="435"/>
    </row>
    <row r="52" spans="2:13" ht="48" hidden="1" customHeight="1" outlineLevel="1">
      <c r="B52" s="422"/>
      <c r="C52" s="423"/>
      <c r="D52" s="433" t="s">
        <v>196</v>
      </c>
      <c r="E52" s="434" t="s">
        <v>160</v>
      </c>
      <c r="F52" s="2022" t="s">
        <v>993</v>
      </c>
      <c r="G52" s="2023"/>
      <c r="H52" s="2024"/>
      <c r="I52" s="356"/>
      <c r="J52" s="356">
        <f t="shared" si="3"/>
        <v>0</v>
      </c>
      <c r="K52" s="356">
        <f t="shared" si="4"/>
        <v>0</v>
      </c>
      <c r="L52" s="431">
        <f t="shared" si="5"/>
        <v>0</v>
      </c>
      <c r="M52" s="435"/>
    </row>
    <row r="53" spans="2:13" ht="48" hidden="1" customHeight="1" outlineLevel="1">
      <c r="B53" s="422"/>
      <c r="C53" s="423"/>
      <c r="D53" s="433" t="s">
        <v>197</v>
      </c>
      <c r="E53" s="434" t="s">
        <v>160</v>
      </c>
      <c r="F53" s="2022" t="s">
        <v>994</v>
      </c>
      <c r="G53" s="2023"/>
      <c r="H53" s="2024"/>
      <c r="I53" s="356"/>
      <c r="J53" s="356">
        <f t="shared" si="3"/>
        <v>0</v>
      </c>
      <c r="K53" s="356">
        <f t="shared" si="4"/>
        <v>0</v>
      </c>
      <c r="L53" s="431">
        <f t="shared" si="5"/>
        <v>0</v>
      </c>
      <c r="M53" s="435"/>
    </row>
    <row r="54" spans="2:13" hidden="1" outlineLevel="1">
      <c r="B54" s="437"/>
      <c r="C54" s="438"/>
      <c r="D54" s="2049"/>
      <c r="E54" s="2050"/>
      <c r="F54" s="2050"/>
      <c r="G54" s="2050"/>
      <c r="H54" s="2050"/>
      <c r="I54" s="2050"/>
      <c r="J54" s="2051"/>
      <c r="K54" s="439"/>
      <c r="L54" s="440">
        <f>L53</f>
        <v>0</v>
      </c>
      <c r="M54" s="441"/>
    </row>
    <row r="55" spans="2:13" ht="15.75" hidden="1" outlineLevel="1" thickBot="1">
      <c r="B55" s="442"/>
      <c r="C55" s="443"/>
      <c r="D55" s="444"/>
      <c r="E55" s="445"/>
      <c r="F55" s="446"/>
      <c r="G55" s="446"/>
      <c r="H55" s="443"/>
      <c r="I55" s="443"/>
      <c r="J55" s="443"/>
      <c r="K55" s="443"/>
      <c r="L55" s="447"/>
      <c r="M55" s="448"/>
    </row>
    <row r="56" spans="2:13" hidden="1" outlineLevel="1">
      <c r="L56" s="432"/>
    </row>
    <row r="57" spans="2:13" collapsed="1">
      <c r="L57" s="432"/>
    </row>
  </sheetData>
  <mergeCells count="35">
    <mergeCell ref="F21:I21"/>
    <mergeCell ref="F14:I14"/>
    <mergeCell ref="F15:I15"/>
    <mergeCell ref="F16:I16"/>
    <mergeCell ref="F17:I17"/>
    <mergeCell ref="F18:I18"/>
    <mergeCell ref="F34:H34"/>
    <mergeCell ref="F3:H6"/>
    <mergeCell ref="C24:I25"/>
    <mergeCell ref="D26:H26"/>
    <mergeCell ref="F27:H27"/>
    <mergeCell ref="F28:H28"/>
    <mergeCell ref="F29:H29"/>
    <mergeCell ref="F30:H30"/>
    <mergeCell ref="F31:H31"/>
    <mergeCell ref="F32:H32"/>
    <mergeCell ref="F33:H33"/>
    <mergeCell ref="F11:I11"/>
    <mergeCell ref="F12:I12"/>
    <mergeCell ref="F13:I13"/>
    <mergeCell ref="F19:I19"/>
    <mergeCell ref="F20:I20"/>
    <mergeCell ref="F53:H53"/>
    <mergeCell ref="D54:J54"/>
    <mergeCell ref="F52:H52"/>
    <mergeCell ref="F35:H35"/>
    <mergeCell ref="D36:J36"/>
    <mergeCell ref="C43:I44"/>
    <mergeCell ref="D45:H45"/>
    <mergeCell ref="F46:H46"/>
    <mergeCell ref="F47:H47"/>
    <mergeCell ref="F48:H48"/>
    <mergeCell ref="F49:H49"/>
    <mergeCell ref="F50:H50"/>
    <mergeCell ref="F51:H51"/>
  </mergeCells>
  <phoneticPr fontId="151" type="noConversion"/>
  <conditionalFormatting sqref="N27 L42 L56:L57">
    <cfRule type="cellIs" dxfId="47" priority="7" operator="equal">
      <formula>"KO"</formula>
    </cfRule>
    <cfRule type="cellIs" dxfId="46" priority="8" operator="equal">
      <formula>"OK"</formula>
    </cfRule>
  </conditionalFormatting>
  <pageMargins left="0.19685039370078741" right="0.19685039370078741" top="0.74803149606299213" bottom="0.74803149606299213" header="0.31496062992125984" footer="0.31496062992125984"/>
  <pageSetup paperSize="9" scale="37"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AD68B-0D62-4B77-9484-A276643B3E55}">
  <sheetPr codeName="Sheet18">
    <tabColor theme="9" tint="0.59999389629810485"/>
  </sheetPr>
  <dimension ref="A1:P35"/>
  <sheetViews>
    <sheetView showGridLines="0" zoomScale="85" zoomScaleNormal="85" zoomScaleSheetLayoutView="80" workbookViewId="0">
      <selection activeCell="J26" sqref="J26"/>
    </sheetView>
  </sheetViews>
  <sheetFormatPr defaultColWidth="9.140625" defaultRowHeight="12.75"/>
  <cols>
    <col min="1" max="1" width="3.42578125" style="234" customWidth="1"/>
    <col min="2" max="2" width="1.5703125" style="234" customWidth="1"/>
    <col min="3" max="3" width="18.140625" style="234" customWidth="1"/>
    <col min="4" max="4" width="41.42578125" style="234" customWidth="1"/>
    <col min="5" max="5" width="22.5703125" style="234" customWidth="1"/>
    <col min="6" max="6" width="12.140625" style="234" bestFit="1" customWidth="1"/>
    <col min="7" max="7" width="3.85546875" style="234" customWidth="1"/>
    <col min="8" max="8" width="27.5703125" style="234" customWidth="1"/>
    <col min="9" max="9" width="18.5703125" style="234" customWidth="1"/>
    <col min="10" max="10" width="22.5703125" style="234" customWidth="1"/>
    <col min="11" max="11" width="20.7109375" style="234" bestFit="1" customWidth="1"/>
    <col min="12" max="12" width="16.42578125" style="234" bestFit="1" customWidth="1"/>
    <col min="13" max="13" width="19.28515625" style="234" customWidth="1"/>
    <col min="14" max="14" width="9.140625" style="234"/>
    <col min="15" max="15" width="17.85546875" style="234" bestFit="1" customWidth="1"/>
    <col min="16" max="16" width="16.7109375" style="234" bestFit="1" customWidth="1"/>
    <col min="17" max="16384" width="9.140625" style="234"/>
  </cols>
  <sheetData>
    <row r="1" spans="1:16">
      <c r="A1" s="349"/>
    </row>
    <row r="10" spans="1:16" ht="16.5" customHeight="1">
      <c r="B10" s="1767" t="s">
        <v>642</v>
      </c>
      <c r="C10" s="1766"/>
      <c r="D10" s="450"/>
      <c r="E10" s="450"/>
      <c r="F10" s="450"/>
      <c r="G10" s="450"/>
      <c r="H10" s="450"/>
      <c r="I10" s="450"/>
      <c r="J10" s="451"/>
    </row>
    <row r="11" spans="1:16" ht="18">
      <c r="B11" s="322"/>
      <c r="C11" s="452"/>
      <c r="D11" s="322"/>
      <c r="E11" s="322"/>
      <c r="F11" s="322"/>
      <c r="G11" s="322"/>
      <c r="H11" s="322"/>
      <c r="I11" s="322"/>
      <c r="J11" s="322"/>
    </row>
    <row r="12" spans="1:16" ht="15">
      <c r="B12" s="2061" t="s">
        <v>200</v>
      </c>
      <c r="C12" s="2062"/>
      <c r="D12" s="2062"/>
      <c r="E12" s="2063"/>
      <c r="F12" s="453"/>
      <c r="G12" s="2064" t="s">
        <v>201</v>
      </c>
      <c r="H12" s="2065" t="s">
        <v>202</v>
      </c>
      <c r="I12" s="2065"/>
      <c r="J12" s="2066" t="s">
        <v>203</v>
      </c>
    </row>
    <row r="13" spans="1:16" ht="15">
      <c r="B13" s="454"/>
      <c r="C13" s="455"/>
      <c r="D13" s="456"/>
      <c r="E13" s="457"/>
      <c r="F13" s="458"/>
      <c r="G13" s="459"/>
      <c r="H13" s="460" t="s">
        <v>118</v>
      </c>
      <c r="I13" s="461"/>
      <c r="J13" s="462">
        <f>'11 - Notes Follow-up'!G25</f>
        <v>6353514411.8000002</v>
      </c>
      <c r="K13" s="339"/>
      <c r="L13" s="339"/>
      <c r="M13" s="339"/>
    </row>
    <row r="14" spans="1:16" ht="15">
      <c r="B14" s="463"/>
      <c r="C14" s="464" t="s">
        <v>1349</v>
      </c>
      <c r="D14" s="465"/>
      <c r="E14" s="1387">
        <f>'02 - Monthly Asset Follow up'!P17</f>
        <v>10542450016.959999</v>
      </c>
      <c r="F14" s="458"/>
      <c r="G14" s="467"/>
      <c r="H14" s="468" t="s">
        <v>2052</v>
      </c>
      <c r="I14" s="469"/>
      <c r="J14" s="473">
        <f>+'11 - Notes Follow-up'!O25</f>
        <v>3661813881.8000002</v>
      </c>
      <c r="L14" s="339"/>
      <c r="M14" s="339"/>
    </row>
    <row r="15" spans="1:16" ht="15">
      <c r="B15" s="463"/>
      <c r="C15" s="1343"/>
      <c r="D15" s="471"/>
      <c r="E15" s="466"/>
      <c r="F15" s="472"/>
      <c r="G15" s="467"/>
      <c r="H15" s="468" t="s">
        <v>119</v>
      </c>
      <c r="I15" s="469"/>
      <c r="J15" s="473">
        <f>'11 - Notes Follow-up'!W25</f>
        <v>527122522.0800001</v>
      </c>
      <c r="L15" s="339"/>
      <c r="M15" s="1593"/>
      <c r="O15" s="349"/>
      <c r="P15" s="339"/>
    </row>
    <row r="16" spans="1:16" ht="15">
      <c r="B16" s="474"/>
      <c r="C16" s="1343" t="s">
        <v>420</v>
      </c>
      <c r="D16" s="465"/>
      <c r="E16" s="466">
        <f>'02 - Monthly Asset Follow up'!BL17+'02 - Monthly Asset Follow up'!CS17</f>
        <v>1202813.1199999999</v>
      </c>
      <c r="F16" s="472"/>
      <c r="G16" s="467"/>
      <c r="H16" s="468"/>
      <c r="I16" s="469"/>
      <c r="J16" s="475"/>
      <c r="L16" s="339"/>
    </row>
    <row r="17" spans="2:12" ht="15">
      <c r="B17" s="474"/>
      <c r="C17" s="464"/>
      <c r="D17" s="465"/>
      <c r="E17" s="466"/>
      <c r="F17" s="472"/>
      <c r="G17" s="467"/>
      <c r="H17" s="468"/>
      <c r="I17" s="469"/>
      <c r="J17" s="473"/>
      <c r="L17" s="339"/>
    </row>
    <row r="18" spans="2:12" ht="15">
      <c r="B18" s="474"/>
      <c r="C18" s="464"/>
      <c r="D18" s="465"/>
      <c r="E18" s="466"/>
      <c r="F18" s="458"/>
      <c r="G18" s="467"/>
      <c r="H18" s="468"/>
      <c r="I18" s="469"/>
      <c r="J18" s="473"/>
    </row>
    <row r="19" spans="2:12" ht="15">
      <c r="B19" s="474"/>
      <c r="C19" s="464" t="s">
        <v>405</v>
      </c>
      <c r="D19" s="465"/>
      <c r="E19" s="466">
        <f>+'13 - Issuer Account'!I29-'13 - Issuer Account'!I12+300</f>
        <v>1098.720000743866</v>
      </c>
      <c r="F19" s="458"/>
      <c r="G19" s="1335"/>
      <c r="H19" s="468"/>
      <c r="I19" s="1336"/>
      <c r="J19" s="473"/>
    </row>
    <row r="20" spans="2:12" ht="15">
      <c r="B20" s="474"/>
      <c r="C20" s="476"/>
      <c r="D20" s="465"/>
      <c r="E20" s="466"/>
      <c r="F20" s="458"/>
      <c r="G20" s="477"/>
      <c r="H20" s="468" t="s">
        <v>130</v>
      </c>
      <c r="I20" s="478"/>
      <c r="J20" s="473">
        <f>'11 - Notes Follow-up'!AD25</f>
        <v>300</v>
      </c>
    </row>
    <row r="21" spans="2:12" ht="15">
      <c r="B21" s="479"/>
      <c r="C21" s="464" t="s">
        <v>1014</v>
      </c>
      <c r="D21" s="480"/>
      <c r="E21" s="466">
        <f>'13 - Issuer Account'!I41</f>
        <v>50080000</v>
      </c>
      <c r="F21" s="481"/>
      <c r="G21" s="477"/>
      <c r="H21" s="468"/>
      <c r="I21" s="478"/>
      <c r="J21" s="473"/>
    </row>
    <row r="22" spans="2:12" ht="15">
      <c r="B22" s="479"/>
      <c r="C22" s="464"/>
      <c r="D22" s="480"/>
      <c r="E22" s="466"/>
      <c r="F22" s="481"/>
      <c r="G22" s="477"/>
      <c r="H22" s="468" t="s">
        <v>1014</v>
      </c>
      <c r="I22" s="478"/>
      <c r="J22" s="473">
        <f>'13 - Issuer Account'!I41</f>
        <v>50080000</v>
      </c>
    </row>
    <row r="23" spans="2:12" ht="15">
      <c r="B23" s="479"/>
      <c r="C23" s="464" t="s">
        <v>1013</v>
      </c>
      <c r="D23" s="480"/>
      <c r="E23" s="466">
        <f>'13 - Issuer Account'!I52</f>
        <v>0</v>
      </c>
      <c r="F23" s="481"/>
      <c r="G23" s="477"/>
      <c r="I23" s="470"/>
      <c r="J23" s="473"/>
    </row>
    <row r="24" spans="2:12" ht="15">
      <c r="B24" s="479"/>
      <c r="C24" s="464"/>
      <c r="D24" s="480"/>
      <c r="E24" s="466"/>
      <c r="F24" s="481"/>
      <c r="G24" s="477"/>
      <c r="H24" s="468" t="s">
        <v>1013</v>
      </c>
      <c r="I24" s="478"/>
      <c r="J24" s="473">
        <f>'13 - Issuer Account'!I52</f>
        <v>0</v>
      </c>
    </row>
    <row r="25" spans="2:12" ht="15.75">
      <c r="B25" s="1733"/>
      <c r="C25" s="482"/>
      <c r="D25" s="483"/>
      <c r="E25" s="484"/>
      <c r="F25" s="485"/>
      <c r="G25" s="486"/>
      <c r="H25" s="487"/>
      <c r="I25" s="488"/>
      <c r="J25" s="489"/>
    </row>
    <row r="26" spans="2:12" ht="15.75">
      <c r="B26" s="492"/>
      <c r="C26" s="490" t="s">
        <v>96</v>
      </c>
      <c r="D26" s="490"/>
      <c r="E26" s="491">
        <f>E14+E19+E21+E23</f>
        <v>10592531115.68</v>
      </c>
      <c r="F26" s="322"/>
      <c r="G26" s="492"/>
      <c r="H26" s="493" t="s">
        <v>96</v>
      </c>
      <c r="I26" s="493"/>
      <c r="J26" s="494">
        <f>J13+J15+J20+J24+J22+J14+J17</f>
        <v>10592531115.68</v>
      </c>
      <c r="K26" s="339">
        <f>J26-E26</f>
        <v>0</v>
      </c>
    </row>
    <row r="27" spans="2:12">
      <c r="H27" s="339"/>
      <c r="I27" s="339"/>
      <c r="J27" s="339"/>
    </row>
    <row r="28" spans="2:12">
      <c r="H28" s="339"/>
      <c r="J28" s="339"/>
    </row>
    <row r="29" spans="2:12">
      <c r="F29" s="339"/>
      <c r="H29" s="339"/>
    </row>
    <row r="30" spans="2:12">
      <c r="E30" s="339"/>
    </row>
    <row r="33" spans="5:10">
      <c r="E33" s="349"/>
    </row>
    <row r="34" spans="5:10">
      <c r="J34" s="1847"/>
    </row>
    <row r="35" spans="5:10">
      <c r="J35" s="1847"/>
    </row>
  </sheetData>
  <mergeCells count="2">
    <mergeCell ref="B12:E12"/>
    <mergeCell ref="G12:J12"/>
  </mergeCells>
  <pageMargins left="0.7" right="0.7" top="0.75" bottom="0.75" header="0.3" footer="0.3"/>
  <pageSetup scale="46"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9A55-044A-4192-B26D-46D5ED0FCBA3}">
  <sheetPr codeName="Sheet19">
    <tabColor theme="9" tint="0.59999389629810485"/>
  </sheetPr>
  <dimension ref="C3:N65"/>
  <sheetViews>
    <sheetView showGridLines="0" zoomScale="85" zoomScaleNormal="85" workbookViewId="0"/>
  </sheetViews>
  <sheetFormatPr defaultColWidth="11.42578125" defaultRowHeight="12.75"/>
  <cols>
    <col min="1" max="1" width="3.5703125" style="1215" customWidth="1"/>
    <col min="2" max="2" width="2.42578125" style="1215" customWidth="1"/>
    <col min="3" max="3" width="99.85546875" style="1215" bestFit="1" customWidth="1"/>
    <col min="4" max="4" width="30.42578125" style="1215" customWidth="1"/>
    <col min="5" max="5" width="1.42578125" style="1215" customWidth="1"/>
    <col min="6" max="6" width="29.42578125" style="1215" customWidth="1"/>
    <col min="7" max="7" width="12.42578125" style="1215" bestFit="1" customWidth="1"/>
    <col min="8" max="8" width="4.5703125" style="1215" customWidth="1"/>
    <col min="9" max="9" width="12.42578125" style="1215" bestFit="1" customWidth="1"/>
    <col min="10" max="10" width="13.42578125" style="1215" customWidth="1"/>
    <col min="11" max="11" width="7.42578125" style="1215" bestFit="1" customWidth="1"/>
    <col min="12" max="12" width="19.85546875" style="1215" bestFit="1" customWidth="1"/>
    <col min="13" max="247" width="11.42578125" style="1215"/>
    <col min="248" max="248" width="2.42578125" style="1215" customWidth="1"/>
    <col min="249" max="249" width="49" style="1215" customWidth="1"/>
    <col min="250" max="250" width="16.85546875" style="1215" customWidth="1"/>
    <col min="251" max="251" width="1.140625" style="1215" customWidth="1"/>
    <col min="252" max="252" width="20.5703125" style="1215" customWidth="1"/>
    <col min="253" max="253" width="17.5703125" style="1215" customWidth="1"/>
    <col min="254" max="254" width="18.140625" style="1215" customWidth="1"/>
    <col min="255" max="255" width="17.140625" style="1215" customWidth="1"/>
    <col min="256" max="256" width="22.42578125" style="1215" bestFit="1" customWidth="1"/>
    <col min="257" max="257" width="22.140625" style="1215" customWidth="1"/>
    <col min="258" max="258" width="17.85546875" style="1215" customWidth="1"/>
    <col min="259" max="259" width="22.42578125" style="1215" customWidth="1"/>
    <col min="260" max="260" width="10.140625" style="1215" bestFit="1" customWidth="1"/>
    <col min="261" max="261" width="13.42578125" style="1215" customWidth="1"/>
    <col min="262" max="262" width="7.42578125" style="1215" bestFit="1" customWidth="1"/>
    <col min="263" max="263" width="15.42578125" style="1215" bestFit="1" customWidth="1"/>
    <col min="264" max="264" width="7.42578125" style="1215" bestFit="1" customWidth="1"/>
    <col min="265" max="265" width="19.5703125" style="1215" bestFit="1" customWidth="1"/>
    <col min="266" max="266" width="7.42578125" style="1215" bestFit="1" customWidth="1"/>
    <col min="267" max="267" width="26.85546875" style="1215" bestFit="1" customWidth="1"/>
    <col min="268" max="268" width="19.85546875" style="1215" bestFit="1" customWidth="1"/>
    <col min="269" max="503" width="11.42578125" style="1215"/>
    <col min="504" max="504" width="2.42578125" style="1215" customWidth="1"/>
    <col min="505" max="505" width="49" style="1215" customWidth="1"/>
    <col min="506" max="506" width="16.85546875" style="1215" customWidth="1"/>
    <col min="507" max="507" width="1.140625" style="1215" customWidth="1"/>
    <col min="508" max="508" width="20.5703125" style="1215" customWidth="1"/>
    <col min="509" max="509" width="17.5703125" style="1215" customWidth="1"/>
    <col min="510" max="510" width="18.140625" style="1215" customWidth="1"/>
    <col min="511" max="511" width="17.140625" style="1215" customWidth="1"/>
    <col min="512" max="512" width="22.42578125" style="1215" bestFit="1" customWidth="1"/>
    <col min="513" max="513" width="22.140625" style="1215" customWidth="1"/>
    <col min="514" max="514" width="17.85546875" style="1215" customWidth="1"/>
    <col min="515" max="515" width="22.42578125" style="1215" customWidth="1"/>
    <col min="516" max="516" width="10.140625" style="1215" bestFit="1" customWidth="1"/>
    <col min="517" max="517" width="13.42578125" style="1215" customWidth="1"/>
    <col min="518" max="518" width="7.42578125" style="1215" bestFit="1" customWidth="1"/>
    <col min="519" max="519" width="15.42578125" style="1215" bestFit="1" customWidth="1"/>
    <col min="520" max="520" width="7.42578125" style="1215" bestFit="1" customWidth="1"/>
    <col min="521" max="521" width="19.5703125" style="1215" bestFit="1" customWidth="1"/>
    <col min="522" max="522" width="7.42578125" style="1215" bestFit="1" customWidth="1"/>
    <col min="523" max="523" width="26.85546875" style="1215" bestFit="1" customWidth="1"/>
    <col min="524" max="524" width="19.85546875" style="1215" bestFit="1" customWidth="1"/>
    <col min="525" max="759" width="11.42578125" style="1215"/>
    <col min="760" max="760" width="2.42578125" style="1215" customWidth="1"/>
    <col min="761" max="761" width="49" style="1215" customWidth="1"/>
    <col min="762" max="762" width="16.85546875" style="1215" customWidth="1"/>
    <col min="763" max="763" width="1.140625" style="1215" customWidth="1"/>
    <col min="764" max="764" width="20.5703125" style="1215" customWidth="1"/>
    <col min="765" max="765" width="17.5703125" style="1215" customWidth="1"/>
    <col min="766" max="766" width="18.140625" style="1215" customWidth="1"/>
    <col min="767" max="767" width="17.140625" style="1215" customWidth="1"/>
    <col min="768" max="768" width="22.42578125" style="1215" bestFit="1" customWidth="1"/>
    <col min="769" max="769" width="22.140625" style="1215" customWidth="1"/>
    <col min="770" max="770" width="17.85546875" style="1215" customWidth="1"/>
    <col min="771" max="771" width="22.42578125" style="1215" customWidth="1"/>
    <col min="772" max="772" width="10.140625" style="1215" bestFit="1" customWidth="1"/>
    <col min="773" max="773" width="13.42578125" style="1215" customWidth="1"/>
    <col min="774" max="774" width="7.42578125" style="1215" bestFit="1" customWidth="1"/>
    <col min="775" max="775" width="15.42578125" style="1215" bestFit="1" customWidth="1"/>
    <col min="776" max="776" width="7.42578125" style="1215" bestFit="1" customWidth="1"/>
    <col min="777" max="777" width="19.5703125" style="1215" bestFit="1" customWidth="1"/>
    <col min="778" max="778" width="7.42578125" style="1215" bestFit="1" customWidth="1"/>
    <col min="779" max="779" width="26.85546875" style="1215" bestFit="1" customWidth="1"/>
    <col min="780" max="780" width="19.85546875" style="1215" bestFit="1" customWidth="1"/>
    <col min="781" max="1015" width="11.42578125" style="1215"/>
    <col min="1016" max="1016" width="2.42578125" style="1215" customWidth="1"/>
    <col min="1017" max="1017" width="49" style="1215" customWidth="1"/>
    <col min="1018" max="1018" width="16.85546875" style="1215" customWidth="1"/>
    <col min="1019" max="1019" width="1.140625" style="1215" customWidth="1"/>
    <col min="1020" max="1020" width="20.5703125" style="1215" customWidth="1"/>
    <col min="1021" max="1021" width="17.5703125" style="1215" customWidth="1"/>
    <col min="1022" max="1022" width="18.140625" style="1215" customWidth="1"/>
    <col min="1023" max="1023" width="17.140625" style="1215" customWidth="1"/>
    <col min="1024" max="1024" width="22.42578125" style="1215" bestFit="1" customWidth="1"/>
    <col min="1025" max="1025" width="22.140625" style="1215" customWidth="1"/>
    <col min="1026" max="1026" width="17.85546875" style="1215" customWidth="1"/>
    <col min="1027" max="1027" width="22.42578125" style="1215" customWidth="1"/>
    <col min="1028" max="1028" width="10.140625" style="1215" bestFit="1" customWidth="1"/>
    <col min="1029" max="1029" width="13.42578125" style="1215" customWidth="1"/>
    <col min="1030" max="1030" width="7.42578125" style="1215" bestFit="1" customWidth="1"/>
    <col min="1031" max="1031" width="15.42578125" style="1215" bestFit="1" customWidth="1"/>
    <col min="1032" max="1032" width="7.42578125" style="1215" bestFit="1" customWidth="1"/>
    <col min="1033" max="1033" width="19.5703125" style="1215" bestFit="1" customWidth="1"/>
    <col min="1034" max="1034" width="7.42578125" style="1215" bestFit="1" customWidth="1"/>
    <col min="1035" max="1035" width="26.85546875" style="1215" bestFit="1" customWidth="1"/>
    <col min="1036" max="1036" width="19.85546875" style="1215" bestFit="1" customWidth="1"/>
    <col min="1037" max="1271" width="11.42578125" style="1215"/>
    <col min="1272" max="1272" width="2.42578125" style="1215" customWidth="1"/>
    <col min="1273" max="1273" width="49" style="1215" customWidth="1"/>
    <col min="1274" max="1274" width="16.85546875" style="1215" customWidth="1"/>
    <col min="1275" max="1275" width="1.140625" style="1215" customWidth="1"/>
    <col min="1276" max="1276" width="20.5703125" style="1215" customWidth="1"/>
    <col min="1277" max="1277" width="17.5703125" style="1215" customWidth="1"/>
    <col min="1278" max="1278" width="18.140625" style="1215" customWidth="1"/>
    <col min="1279" max="1279" width="17.140625" style="1215" customWidth="1"/>
    <col min="1280" max="1280" width="22.42578125" style="1215" bestFit="1" customWidth="1"/>
    <col min="1281" max="1281" width="22.140625" style="1215" customWidth="1"/>
    <col min="1282" max="1282" width="17.85546875" style="1215" customWidth="1"/>
    <col min="1283" max="1283" width="22.42578125" style="1215" customWidth="1"/>
    <col min="1284" max="1284" width="10.140625" style="1215" bestFit="1" customWidth="1"/>
    <col min="1285" max="1285" width="13.42578125" style="1215" customWidth="1"/>
    <col min="1286" max="1286" width="7.42578125" style="1215" bestFit="1" customWidth="1"/>
    <col min="1287" max="1287" width="15.42578125" style="1215" bestFit="1" customWidth="1"/>
    <col min="1288" max="1288" width="7.42578125" style="1215" bestFit="1" customWidth="1"/>
    <col min="1289" max="1289" width="19.5703125" style="1215" bestFit="1" customWidth="1"/>
    <col min="1290" max="1290" width="7.42578125" style="1215" bestFit="1" customWidth="1"/>
    <col min="1291" max="1291" width="26.85546875" style="1215" bestFit="1" customWidth="1"/>
    <col min="1292" max="1292" width="19.85546875" style="1215" bestFit="1" customWidth="1"/>
    <col min="1293" max="1527" width="11.42578125" style="1215"/>
    <col min="1528" max="1528" width="2.42578125" style="1215" customWidth="1"/>
    <col min="1529" max="1529" width="49" style="1215" customWidth="1"/>
    <col min="1530" max="1530" width="16.85546875" style="1215" customWidth="1"/>
    <col min="1531" max="1531" width="1.140625" style="1215" customWidth="1"/>
    <col min="1532" max="1532" width="20.5703125" style="1215" customWidth="1"/>
    <col min="1533" max="1533" width="17.5703125" style="1215" customWidth="1"/>
    <col min="1534" max="1534" width="18.140625" style="1215" customWidth="1"/>
    <col min="1535" max="1535" width="17.140625" style="1215" customWidth="1"/>
    <col min="1536" max="1536" width="22.42578125" style="1215" bestFit="1" customWidth="1"/>
    <col min="1537" max="1537" width="22.140625" style="1215" customWidth="1"/>
    <col min="1538" max="1538" width="17.85546875" style="1215" customWidth="1"/>
    <col min="1539" max="1539" width="22.42578125" style="1215" customWidth="1"/>
    <col min="1540" max="1540" width="10.140625" style="1215" bestFit="1" customWidth="1"/>
    <col min="1541" max="1541" width="13.42578125" style="1215" customWidth="1"/>
    <col min="1542" max="1542" width="7.42578125" style="1215" bestFit="1" customWidth="1"/>
    <col min="1543" max="1543" width="15.42578125" style="1215" bestFit="1" customWidth="1"/>
    <col min="1544" max="1544" width="7.42578125" style="1215" bestFit="1" customWidth="1"/>
    <col min="1545" max="1545" width="19.5703125" style="1215" bestFit="1" customWidth="1"/>
    <col min="1546" max="1546" width="7.42578125" style="1215" bestFit="1" customWidth="1"/>
    <col min="1547" max="1547" width="26.85546875" style="1215" bestFit="1" customWidth="1"/>
    <col min="1548" max="1548" width="19.85546875" style="1215" bestFit="1" customWidth="1"/>
    <col min="1549" max="1783" width="11.42578125" style="1215"/>
    <col min="1784" max="1784" width="2.42578125" style="1215" customWidth="1"/>
    <col min="1785" max="1785" width="49" style="1215" customWidth="1"/>
    <col min="1786" max="1786" width="16.85546875" style="1215" customWidth="1"/>
    <col min="1787" max="1787" width="1.140625" style="1215" customWidth="1"/>
    <col min="1788" max="1788" width="20.5703125" style="1215" customWidth="1"/>
    <col min="1789" max="1789" width="17.5703125" style="1215" customWidth="1"/>
    <col min="1790" max="1790" width="18.140625" style="1215" customWidth="1"/>
    <col min="1791" max="1791" width="17.140625" style="1215" customWidth="1"/>
    <col min="1792" max="1792" width="22.42578125" style="1215" bestFit="1" customWidth="1"/>
    <col min="1793" max="1793" width="22.140625" style="1215" customWidth="1"/>
    <col min="1794" max="1794" width="17.85546875" style="1215" customWidth="1"/>
    <col min="1795" max="1795" width="22.42578125" style="1215" customWidth="1"/>
    <col min="1796" max="1796" width="10.140625" style="1215" bestFit="1" customWidth="1"/>
    <col min="1797" max="1797" width="13.42578125" style="1215" customWidth="1"/>
    <col min="1798" max="1798" width="7.42578125" style="1215" bestFit="1" customWidth="1"/>
    <col min="1799" max="1799" width="15.42578125" style="1215" bestFit="1" customWidth="1"/>
    <col min="1800" max="1800" width="7.42578125" style="1215" bestFit="1" customWidth="1"/>
    <col min="1801" max="1801" width="19.5703125" style="1215" bestFit="1" customWidth="1"/>
    <col min="1802" max="1802" width="7.42578125" style="1215" bestFit="1" customWidth="1"/>
    <col min="1803" max="1803" width="26.85546875" style="1215" bestFit="1" customWidth="1"/>
    <col min="1804" max="1804" width="19.85546875" style="1215" bestFit="1" customWidth="1"/>
    <col min="1805" max="2039" width="11.42578125" style="1215"/>
    <col min="2040" max="2040" width="2.42578125" style="1215" customWidth="1"/>
    <col min="2041" max="2041" width="49" style="1215" customWidth="1"/>
    <col min="2042" max="2042" width="16.85546875" style="1215" customWidth="1"/>
    <col min="2043" max="2043" width="1.140625" style="1215" customWidth="1"/>
    <col min="2044" max="2044" width="20.5703125" style="1215" customWidth="1"/>
    <col min="2045" max="2045" width="17.5703125" style="1215" customWidth="1"/>
    <col min="2046" max="2046" width="18.140625" style="1215" customWidth="1"/>
    <col min="2047" max="2047" width="17.140625" style="1215" customWidth="1"/>
    <col min="2048" max="2048" width="22.42578125" style="1215" bestFit="1" customWidth="1"/>
    <col min="2049" max="2049" width="22.140625" style="1215" customWidth="1"/>
    <col min="2050" max="2050" width="17.85546875" style="1215" customWidth="1"/>
    <col min="2051" max="2051" width="22.42578125" style="1215" customWidth="1"/>
    <col min="2052" max="2052" width="10.140625" style="1215" bestFit="1" customWidth="1"/>
    <col min="2053" max="2053" width="13.42578125" style="1215" customWidth="1"/>
    <col min="2054" max="2054" width="7.42578125" style="1215" bestFit="1" customWidth="1"/>
    <col min="2055" max="2055" width="15.42578125" style="1215" bestFit="1" customWidth="1"/>
    <col min="2056" max="2056" width="7.42578125" style="1215" bestFit="1" customWidth="1"/>
    <col min="2057" max="2057" width="19.5703125" style="1215" bestFit="1" customWidth="1"/>
    <col min="2058" max="2058" width="7.42578125" style="1215" bestFit="1" customWidth="1"/>
    <col min="2059" max="2059" width="26.85546875" style="1215" bestFit="1" customWidth="1"/>
    <col min="2060" max="2060" width="19.85546875" style="1215" bestFit="1" customWidth="1"/>
    <col min="2061" max="2295" width="11.42578125" style="1215"/>
    <col min="2296" max="2296" width="2.42578125" style="1215" customWidth="1"/>
    <col min="2297" max="2297" width="49" style="1215" customWidth="1"/>
    <col min="2298" max="2298" width="16.85546875" style="1215" customWidth="1"/>
    <col min="2299" max="2299" width="1.140625" style="1215" customWidth="1"/>
    <col min="2300" max="2300" width="20.5703125" style="1215" customWidth="1"/>
    <col min="2301" max="2301" width="17.5703125" style="1215" customWidth="1"/>
    <col min="2302" max="2302" width="18.140625" style="1215" customWidth="1"/>
    <col min="2303" max="2303" width="17.140625" style="1215" customWidth="1"/>
    <col min="2304" max="2304" width="22.42578125" style="1215" bestFit="1" customWidth="1"/>
    <col min="2305" max="2305" width="22.140625" style="1215" customWidth="1"/>
    <col min="2306" max="2306" width="17.85546875" style="1215" customWidth="1"/>
    <col min="2307" max="2307" width="22.42578125" style="1215" customWidth="1"/>
    <col min="2308" max="2308" width="10.140625" style="1215" bestFit="1" customWidth="1"/>
    <col min="2309" max="2309" width="13.42578125" style="1215" customWidth="1"/>
    <col min="2310" max="2310" width="7.42578125" style="1215" bestFit="1" customWidth="1"/>
    <col min="2311" max="2311" width="15.42578125" style="1215" bestFit="1" customWidth="1"/>
    <col min="2312" max="2312" width="7.42578125" style="1215" bestFit="1" customWidth="1"/>
    <col min="2313" max="2313" width="19.5703125" style="1215" bestFit="1" customWidth="1"/>
    <col min="2314" max="2314" width="7.42578125" style="1215" bestFit="1" customWidth="1"/>
    <col min="2315" max="2315" width="26.85546875" style="1215" bestFit="1" customWidth="1"/>
    <col min="2316" max="2316" width="19.85546875" style="1215" bestFit="1" customWidth="1"/>
    <col min="2317" max="2551" width="11.42578125" style="1215"/>
    <col min="2552" max="2552" width="2.42578125" style="1215" customWidth="1"/>
    <col min="2553" max="2553" width="49" style="1215" customWidth="1"/>
    <col min="2554" max="2554" width="16.85546875" style="1215" customWidth="1"/>
    <col min="2555" max="2555" width="1.140625" style="1215" customWidth="1"/>
    <col min="2556" max="2556" width="20.5703125" style="1215" customWidth="1"/>
    <col min="2557" max="2557" width="17.5703125" style="1215" customWidth="1"/>
    <col min="2558" max="2558" width="18.140625" style="1215" customWidth="1"/>
    <col min="2559" max="2559" width="17.140625" style="1215" customWidth="1"/>
    <col min="2560" max="2560" width="22.42578125" style="1215" bestFit="1" customWidth="1"/>
    <col min="2561" max="2561" width="22.140625" style="1215" customWidth="1"/>
    <col min="2562" max="2562" width="17.85546875" style="1215" customWidth="1"/>
    <col min="2563" max="2563" width="22.42578125" style="1215" customWidth="1"/>
    <col min="2564" max="2564" width="10.140625" style="1215" bestFit="1" customWidth="1"/>
    <col min="2565" max="2565" width="13.42578125" style="1215" customWidth="1"/>
    <col min="2566" max="2566" width="7.42578125" style="1215" bestFit="1" customWidth="1"/>
    <col min="2567" max="2567" width="15.42578125" style="1215" bestFit="1" customWidth="1"/>
    <col min="2568" max="2568" width="7.42578125" style="1215" bestFit="1" customWidth="1"/>
    <col min="2569" max="2569" width="19.5703125" style="1215" bestFit="1" customWidth="1"/>
    <col min="2570" max="2570" width="7.42578125" style="1215" bestFit="1" customWidth="1"/>
    <col min="2571" max="2571" width="26.85546875" style="1215" bestFit="1" customWidth="1"/>
    <col min="2572" max="2572" width="19.85546875" style="1215" bestFit="1" customWidth="1"/>
    <col min="2573" max="2807" width="11.42578125" style="1215"/>
    <col min="2808" max="2808" width="2.42578125" style="1215" customWidth="1"/>
    <col min="2809" max="2809" width="49" style="1215" customWidth="1"/>
    <col min="2810" max="2810" width="16.85546875" style="1215" customWidth="1"/>
    <col min="2811" max="2811" width="1.140625" style="1215" customWidth="1"/>
    <col min="2812" max="2812" width="20.5703125" style="1215" customWidth="1"/>
    <col min="2813" max="2813" width="17.5703125" style="1215" customWidth="1"/>
    <col min="2814" max="2814" width="18.140625" style="1215" customWidth="1"/>
    <col min="2815" max="2815" width="17.140625" style="1215" customWidth="1"/>
    <col min="2816" max="2816" width="22.42578125" style="1215" bestFit="1" customWidth="1"/>
    <col min="2817" max="2817" width="22.140625" style="1215" customWidth="1"/>
    <col min="2818" max="2818" width="17.85546875" style="1215" customWidth="1"/>
    <col min="2819" max="2819" width="22.42578125" style="1215" customWidth="1"/>
    <col min="2820" max="2820" width="10.140625" style="1215" bestFit="1" customWidth="1"/>
    <col min="2821" max="2821" width="13.42578125" style="1215" customWidth="1"/>
    <col min="2822" max="2822" width="7.42578125" style="1215" bestFit="1" customWidth="1"/>
    <col min="2823" max="2823" width="15.42578125" style="1215" bestFit="1" customWidth="1"/>
    <col min="2824" max="2824" width="7.42578125" style="1215" bestFit="1" customWidth="1"/>
    <col min="2825" max="2825" width="19.5703125" style="1215" bestFit="1" customWidth="1"/>
    <col min="2826" max="2826" width="7.42578125" style="1215" bestFit="1" customWidth="1"/>
    <col min="2827" max="2827" width="26.85546875" style="1215" bestFit="1" customWidth="1"/>
    <col min="2828" max="2828" width="19.85546875" style="1215" bestFit="1" customWidth="1"/>
    <col min="2829" max="3063" width="11.42578125" style="1215"/>
    <col min="3064" max="3064" width="2.42578125" style="1215" customWidth="1"/>
    <col min="3065" max="3065" width="49" style="1215" customWidth="1"/>
    <col min="3066" max="3066" width="16.85546875" style="1215" customWidth="1"/>
    <col min="3067" max="3067" width="1.140625" style="1215" customWidth="1"/>
    <col min="3068" max="3068" width="20.5703125" style="1215" customWidth="1"/>
    <col min="3069" max="3069" width="17.5703125" style="1215" customWidth="1"/>
    <col min="3070" max="3070" width="18.140625" style="1215" customWidth="1"/>
    <col min="3071" max="3071" width="17.140625" style="1215" customWidth="1"/>
    <col min="3072" max="3072" width="22.42578125" style="1215" bestFit="1" customWidth="1"/>
    <col min="3073" max="3073" width="22.140625" style="1215" customWidth="1"/>
    <col min="3074" max="3074" width="17.85546875" style="1215" customWidth="1"/>
    <col min="3075" max="3075" width="22.42578125" style="1215" customWidth="1"/>
    <col min="3076" max="3076" width="10.140625" style="1215" bestFit="1" customWidth="1"/>
    <col min="3077" max="3077" width="13.42578125" style="1215" customWidth="1"/>
    <col min="3078" max="3078" width="7.42578125" style="1215" bestFit="1" customWidth="1"/>
    <col min="3079" max="3079" width="15.42578125" style="1215" bestFit="1" customWidth="1"/>
    <col min="3080" max="3080" width="7.42578125" style="1215" bestFit="1" customWidth="1"/>
    <col min="3081" max="3081" width="19.5703125" style="1215" bestFit="1" customWidth="1"/>
    <col min="3082" max="3082" width="7.42578125" style="1215" bestFit="1" customWidth="1"/>
    <col min="3083" max="3083" width="26.85546875" style="1215" bestFit="1" customWidth="1"/>
    <col min="3084" max="3084" width="19.85546875" style="1215" bestFit="1" customWidth="1"/>
    <col min="3085" max="3319" width="11.42578125" style="1215"/>
    <col min="3320" max="3320" width="2.42578125" style="1215" customWidth="1"/>
    <col min="3321" max="3321" width="49" style="1215" customWidth="1"/>
    <col min="3322" max="3322" width="16.85546875" style="1215" customWidth="1"/>
    <col min="3323" max="3323" width="1.140625" style="1215" customWidth="1"/>
    <col min="3324" max="3324" width="20.5703125" style="1215" customWidth="1"/>
    <col min="3325" max="3325" width="17.5703125" style="1215" customWidth="1"/>
    <col min="3326" max="3326" width="18.140625" style="1215" customWidth="1"/>
    <col min="3327" max="3327" width="17.140625" style="1215" customWidth="1"/>
    <col min="3328" max="3328" width="22.42578125" style="1215" bestFit="1" customWidth="1"/>
    <col min="3329" max="3329" width="22.140625" style="1215" customWidth="1"/>
    <col min="3330" max="3330" width="17.85546875" style="1215" customWidth="1"/>
    <col min="3331" max="3331" width="22.42578125" style="1215" customWidth="1"/>
    <col min="3332" max="3332" width="10.140625" style="1215" bestFit="1" customWidth="1"/>
    <col min="3333" max="3333" width="13.42578125" style="1215" customWidth="1"/>
    <col min="3334" max="3334" width="7.42578125" style="1215" bestFit="1" customWidth="1"/>
    <col min="3335" max="3335" width="15.42578125" style="1215" bestFit="1" customWidth="1"/>
    <col min="3336" max="3336" width="7.42578125" style="1215" bestFit="1" customWidth="1"/>
    <col min="3337" max="3337" width="19.5703125" style="1215" bestFit="1" customWidth="1"/>
    <col min="3338" max="3338" width="7.42578125" style="1215" bestFit="1" customWidth="1"/>
    <col min="3339" max="3339" width="26.85546875" style="1215" bestFit="1" customWidth="1"/>
    <col min="3340" max="3340" width="19.85546875" style="1215" bestFit="1" customWidth="1"/>
    <col min="3341" max="3575" width="11.42578125" style="1215"/>
    <col min="3576" max="3576" width="2.42578125" style="1215" customWidth="1"/>
    <col min="3577" max="3577" width="49" style="1215" customWidth="1"/>
    <col min="3578" max="3578" width="16.85546875" style="1215" customWidth="1"/>
    <col min="3579" max="3579" width="1.140625" style="1215" customWidth="1"/>
    <col min="3580" max="3580" width="20.5703125" style="1215" customWidth="1"/>
    <col min="3581" max="3581" width="17.5703125" style="1215" customWidth="1"/>
    <col min="3582" max="3582" width="18.140625" style="1215" customWidth="1"/>
    <col min="3583" max="3583" width="17.140625" style="1215" customWidth="1"/>
    <col min="3584" max="3584" width="22.42578125" style="1215" bestFit="1" customWidth="1"/>
    <col min="3585" max="3585" width="22.140625" style="1215" customWidth="1"/>
    <col min="3586" max="3586" width="17.85546875" style="1215" customWidth="1"/>
    <col min="3587" max="3587" width="22.42578125" style="1215" customWidth="1"/>
    <col min="3588" max="3588" width="10.140625" style="1215" bestFit="1" customWidth="1"/>
    <col min="3589" max="3589" width="13.42578125" style="1215" customWidth="1"/>
    <col min="3590" max="3590" width="7.42578125" style="1215" bestFit="1" customWidth="1"/>
    <col min="3591" max="3591" width="15.42578125" style="1215" bestFit="1" customWidth="1"/>
    <col min="3592" max="3592" width="7.42578125" style="1215" bestFit="1" customWidth="1"/>
    <col min="3593" max="3593" width="19.5703125" style="1215" bestFit="1" customWidth="1"/>
    <col min="3594" max="3594" width="7.42578125" style="1215" bestFit="1" customWidth="1"/>
    <col min="3595" max="3595" width="26.85546875" style="1215" bestFit="1" customWidth="1"/>
    <col min="3596" max="3596" width="19.85546875" style="1215" bestFit="1" customWidth="1"/>
    <col min="3597" max="3831" width="11.42578125" style="1215"/>
    <col min="3832" max="3832" width="2.42578125" style="1215" customWidth="1"/>
    <col min="3833" max="3833" width="49" style="1215" customWidth="1"/>
    <col min="3834" max="3834" width="16.85546875" style="1215" customWidth="1"/>
    <col min="3835" max="3835" width="1.140625" style="1215" customWidth="1"/>
    <col min="3836" max="3836" width="20.5703125" style="1215" customWidth="1"/>
    <col min="3837" max="3837" width="17.5703125" style="1215" customWidth="1"/>
    <col min="3838" max="3838" width="18.140625" style="1215" customWidth="1"/>
    <col min="3839" max="3839" width="17.140625" style="1215" customWidth="1"/>
    <col min="3840" max="3840" width="22.42578125" style="1215" bestFit="1" customWidth="1"/>
    <col min="3841" max="3841" width="22.140625" style="1215" customWidth="1"/>
    <col min="3842" max="3842" width="17.85546875" style="1215" customWidth="1"/>
    <col min="3843" max="3843" width="22.42578125" style="1215" customWidth="1"/>
    <col min="3844" max="3844" width="10.140625" style="1215" bestFit="1" customWidth="1"/>
    <col min="3845" max="3845" width="13.42578125" style="1215" customWidth="1"/>
    <col min="3846" max="3846" width="7.42578125" style="1215" bestFit="1" customWidth="1"/>
    <col min="3847" max="3847" width="15.42578125" style="1215" bestFit="1" customWidth="1"/>
    <col min="3848" max="3848" width="7.42578125" style="1215" bestFit="1" customWidth="1"/>
    <col min="3849" max="3849" width="19.5703125" style="1215" bestFit="1" customWidth="1"/>
    <col min="3850" max="3850" width="7.42578125" style="1215" bestFit="1" customWidth="1"/>
    <col min="3851" max="3851" width="26.85546875" style="1215" bestFit="1" customWidth="1"/>
    <col min="3852" max="3852" width="19.85546875" style="1215" bestFit="1" customWidth="1"/>
    <col min="3853" max="4087" width="11.42578125" style="1215"/>
    <col min="4088" max="4088" width="2.42578125" style="1215" customWidth="1"/>
    <col min="4089" max="4089" width="49" style="1215" customWidth="1"/>
    <col min="4090" max="4090" width="16.85546875" style="1215" customWidth="1"/>
    <col min="4091" max="4091" width="1.140625" style="1215" customWidth="1"/>
    <col min="4092" max="4092" width="20.5703125" style="1215" customWidth="1"/>
    <col min="4093" max="4093" width="17.5703125" style="1215" customWidth="1"/>
    <col min="4094" max="4094" width="18.140625" style="1215" customWidth="1"/>
    <col min="4095" max="4095" width="17.140625" style="1215" customWidth="1"/>
    <col min="4096" max="4096" width="22.42578125" style="1215" bestFit="1" customWidth="1"/>
    <col min="4097" max="4097" width="22.140625" style="1215" customWidth="1"/>
    <col min="4098" max="4098" width="17.85546875" style="1215" customWidth="1"/>
    <col min="4099" max="4099" width="22.42578125" style="1215" customWidth="1"/>
    <col min="4100" max="4100" width="10.140625" style="1215" bestFit="1" customWidth="1"/>
    <col min="4101" max="4101" width="13.42578125" style="1215" customWidth="1"/>
    <col min="4102" max="4102" width="7.42578125" style="1215" bestFit="1" customWidth="1"/>
    <col min="4103" max="4103" width="15.42578125" style="1215" bestFit="1" customWidth="1"/>
    <col min="4104" max="4104" width="7.42578125" style="1215" bestFit="1" customWidth="1"/>
    <col min="4105" max="4105" width="19.5703125" style="1215" bestFit="1" customWidth="1"/>
    <col min="4106" max="4106" width="7.42578125" style="1215" bestFit="1" customWidth="1"/>
    <col min="4107" max="4107" width="26.85546875" style="1215" bestFit="1" customWidth="1"/>
    <col min="4108" max="4108" width="19.85546875" style="1215" bestFit="1" customWidth="1"/>
    <col min="4109" max="4343" width="11.42578125" style="1215"/>
    <col min="4344" max="4344" width="2.42578125" style="1215" customWidth="1"/>
    <col min="4345" max="4345" width="49" style="1215" customWidth="1"/>
    <col min="4346" max="4346" width="16.85546875" style="1215" customWidth="1"/>
    <col min="4347" max="4347" width="1.140625" style="1215" customWidth="1"/>
    <col min="4348" max="4348" width="20.5703125" style="1215" customWidth="1"/>
    <col min="4349" max="4349" width="17.5703125" style="1215" customWidth="1"/>
    <col min="4350" max="4350" width="18.140625" style="1215" customWidth="1"/>
    <col min="4351" max="4351" width="17.140625" style="1215" customWidth="1"/>
    <col min="4352" max="4352" width="22.42578125" style="1215" bestFit="1" customWidth="1"/>
    <col min="4353" max="4353" width="22.140625" style="1215" customWidth="1"/>
    <col min="4354" max="4354" width="17.85546875" style="1215" customWidth="1"/>
    <col min="4355" max="4355" width="22.42578125" style="1215" customWidth="1"/>
    <col min="4356" max="4356" width="10.140625" style="1215" bestFit="1" customWidth="1"/>
    <col min="4357" max="4357" width="13.42578125" style="1215" customWidth="1"/>
    <col min="4358" max="4358" width="7.42578125" style="1215" bestFit="1" customWidth="1"/>
    <col min="4359" max="4359" width="15.42578125" style="1215" bestFit="1" customWidth="1"/>
    <col min="4360" max="4360" width="7.42578125" style="1215" bestFit="1" customWidth="1"/>
    <col min="4361" max="4361" width="19.5703125" style="1215" bestFit="1" customWidth="1"/>
    <col min="4362" max="4362" width="7.42578125" style="1215" bestFit="1" customWidth="1"/>
    <col min="4363" max="4363" width="26.85546875" style="1215" bestFit="1" customWidth="1"/>
    <col min="4364" max="4364" width="19.85546875" style="1215" bestFit="1" customWidth="1"/>
    <col min="4365" max="4599" width="11.42578125" style="1215"/>
    <col min="4600" max="4600" width="2.42578125" style="1215" customWidth="1"/>
    <col min="4601" max="4601" width="49" style="1215" customWidth="1"/>
    <col min="4602" max="4602" width="16.85546875" style="1215" customWidth="1"/>
    <col min="4603" max="4603" width="1.140625" style="1215" customWidth="1"/>
    <col min="4604" max="4604" width="20.5703125" style="1215" customWidth="1"/>
    <col min="4605" max="4605" width="17.5703125" style="1215" customWidth="1"/>
    <col min="4606" max="4606" width="18.140625" style="1215" customWidth="1"/>
    <col min="4607" max="4607" width="17.140625" style="1215" customWidth="1"/>
    <col min="4608" max="4608" width="22.42578125" style="1215" bestFit="1" customWidth="1"/>
    <col min="4609" max="4609" width="22.140625" style="1215" customWidth="1"/>
    <col min="4610" max="4610" width="17.85546875" style="1215" customWidth="1"/>
    <col min="4611" max="4611" width="22.42578125" style="1215" customWidth="1"/>
    <col min="4612" max="4612" width="10.140625" style="1215" bestFit="1" customWidth="1"/>
    <col min="4613" max="4613" width="13.42578125" style="1215" customWidth="1"/>
    <col min="4614" max="4614" width="7.42578125" style="1215" bestFit="1" customWidth="1"/>
    <col min="4615" max="4615" width="15.42578125" style="1215" bestFit="1" customWidth="1"/>
    <col min="4616" max="4616" width="7.42578125" style="1215" bestFit="1" customWidth="1"/>
    <col min="4617" max="4617" width="19.5703125" style="1215" bestFit="1" customWidth="1"/>
    <col min="4618" max="4618" width="7.42578125" style="1215" bestFit="1" customWidth="1"/>
    <col min="4619" max="4619" width="26.85546875" style="1215" bestFit="1" customWidth="1"/>
    <col min="4620" max="4620" width="19.85546875" style="1215" bestFit="1" customWidth="1"/>
    <col min="4621" max="4855" width="11.42578125" style="1215"/>
    <col min="4856" max="4856" width="2.42578125" style="1215" customWidth="1"/>
    <col min="4857" max="4857" width="49" style="1215" customWidth="1"/>
    <col min="4858" max="4858" width="16.85546875" style="1215" customWidth="1"/>
    <col min="4859" max="4859" width="1.140625" style="1215" customWidth="1"/>
    <col min="4860" max="4860" width="20.5703125" style="1215" customWidth="1"/>
    <col min="4861" max="4861" width="17.5703125" style="1215" customWidth="1"/>
    <col min="4862" max="4862" width="18.140625" style="1215" customWidth="1"/>
    <col min="4863" max="4863" width="17.140625" style="1215" customWidth="1"/>
    <col min="4864" max="4864" width="22.42578125" style="1215" bestFit="1" customWidth="1"/>
    <col min="4865" max="4865" width="22.140625" style="1215" customWidth="1"/>
    <col min="4866" max="4866" width="17.85546875" style="1215" customWidth="1"/>
    <col min="4867" max="4867" width="22.42578125" style="1215" customWidth="1"/>
    <col min="4868" max="4868" width="10.140625" style="1215" bestFit="1" customWidth="1"/>
    <col min="4869" max="4869" width="13.42578125" style="1215" customWidth="1"/>
    <col min="4870" max="4870" width="7.42578125" style="1215" bestFit="1" customWidth="1"/>
    <col min="4871" max="4871" width="15.42578125" style="1215" bestFit="1" customWidth="1"/>
    <col min="4872" max="4872" width="7.42578125" style="1215" bestFit="1" customWidth="1"/>
    <col min="4873" max="4873" width="19.5703125" style="1215" bestFit="1" customWidth="1"/>
    <col min="4874" max="4874" width="7.42578125" style="1215" bestFit="1" customWidth="1"/>
    <col min="4875" max="4875" width="26.85546875" style="1215" bestFit="1" customWidth="1"/>
    <col min="4876" max="4876" width="19.85546875" style="1215" bestFit="1" customWidth="1"/>
    <col min="4877" max="5111" width="11.42578125" style="1215"/>
    <col min="5112" max="5112" width="2.42578125" style="1215" customWidth="1"/>
    <col min="5113" max="5113" width="49" style="1215" customWidth="1"/>
    <col min="5114" max="5114" width="16.85546875" style="1215" customWidth="1"/>
    <col min="5115" max="5115" width="1.140625" style="1215" customWidth="1"/>
    <col min="5116" max="5116" width="20.5703125" style="1215" customWidth="1"/>
    <col min="5117" max="5117" width="17.5703125" style="1215" customWidth="1"/>
    <col min="5118" max="5118" width="18.140625" style="1215" customWidth="1"/>
    <col min="5119" max="5119" width="17.140625" style="1215" customWidth="1"/>
    <col min="5120" max="5120" width="22.42578125" style="1215" bestFit="1" customWidth="1"/>
    <col min="5121" max="5121" width="22.140625" style="1215" customWidth="1"/>
    <col min="5122" max="5122" width="17.85546875" style="1215" customWidth="1"/>
    <col min="5123" max="5123" width="22.42578125" style="1215" customWidth="1"/>
    <col min="5124" max="5124" width="10.140625" style="1215" bestFit="1" customWidth="1"/>
    <col min="5125" max="5125" width="13.42578125" style="1215" customWidth="1"/>
    <col min="5126" max="5126" width="7.42578125" style="1215" bestFit="1" customWidth="1"/>
    <col min="5127" max="5127" width="15.42578125" style="1215" bestFit="1" customWidth="1"/>
    <col min="5128" max="5128" width="7.42578125" style="1215" bestFit="1" customWidth="1"/>
    <col min="5129" max="5129" width="19.5703125" style="1215" bestFit="1" customWidth="1"/>
    <col min="5130" max="5130" width="7.42578125" style="1215" bestFit="1" customWidth="1"/>
    <col min="5131" max="5131" width="26.85546875" style="1215" bestFit="1" customWidth="1"/>
    <col min="5132" max="5132" width="19.85546875" style="1215" bestFit="1" customWidth="1"/>
    <col min="5133" max="5367" width="11.42578125" style="1215"/>
    <col min="5368" max="5368" width="2.42578125" style="1215" customWidth="1"/>
    <col min="5369" max="5369" width="49" style="1215" customWidth="1"/>
    <col min="5370" max="5370" width="16.85546875" style="1215" customWidth="1"/>
    <col min="5371" max="5371" width="1.140625" style="1215" customWidth="1"/>
    <col min="5372" max="5372" width="20.5703125" style="1215" customWidth="1"/>
    <col min="5373" max="5373" width="17.5703125" style="1215" customWidth="1"/>
    <col min="5374" max="5374" width="18.140625" style="1215" customWidth="1"/>
    <col min="5375" max="5375" width="17.140625" style="1215" customWidth="1"/>
    <col min="5376" max="5376" width="22.42578125" style="1215" bestFit="1" customWidth="1"/>
    <col min="5377" max="5377" width="22.140625" style="1215" customWidth="1"/>
    <col min="5378" max="5378" width="17.85546875" style="1215" customWidth="1"/>
    <col min="5379" max="5379" width="22.42578125" style="1215" customWidth="1"/>
    <col min="5380" max="5380" width="10.140625" style="1215" bestFit="1" customWidth="1"/>
    <col min="5381" max="5381" width="13.42578125" style="1215" customWidth="1"/>
    <col min="5382" max="5382" width="7.42578125" style="1215" bestFit="1" customWidth="1"/>
    <col min="5383" max="5383" width="15.42578125" style="1215" bestFit="1" customWidth="1"/>
    <col min="5384" max="5384" width="7.42578125" style="1215" bestFit="1" customWidth="1"/>
    <col min="5385" max="5385" width="19.5703125" style="1215" bestFit="1" customWidth="1"/>
    <col min="5386" max="5386" width="7.42578125" style="1215" bestFit="1" customWidth="1"/>
    <col min="5387" max="5387" width="26.85546875" style="1215" bestFit="1" customWidth="1"/>
    <col min="5388" max="5388" width="19.85546875" style="1215" bestFit="1" customWidth="1"/>
    <col min="5389" max="5623" width="11.42578125" style="1215"/>
    <col min="5624" max="5624" width="2.42578125" style="1215" customWidth="1"/>
    <col min="5625" max="5625" width="49" style="1215" customWidth="1"/>
    <col min="5626" max="5626" width="16.85546875" style="1215" customWidth="1"/>
    <col min="5627" max="5627" width="1.140625" style="1215" customWidth="1"/>
    <col min="5628" max="5628" width="20.5703125" style="1215" customWidth="1"/>
    <col min="5629" max="5629" width="17.5703125" style="1215" customWidth="1"/>
    <col min="5630" max="5630" width="18.140625" style="1215" customWidth="1"/>
    <col min="5631" max="5631" width="17.140625" style="1215" customWidth="1"/>
    <col min="5632" max="5632" width="22.42578125" style="1215" bestFit="1" customWidth="1"/>
    <col min="5633" max="5633" width="22.140625" style="1215" customWidth="1"/>
    <col min="5634" max="5634" width="17.85546875" style="1215" customWidth="1"/>
    <col min="5635" max="5635" width="22.42578125" style="1215" customWidth="1"/>
    <col min="5636" max="5636" width="10.140625" style="1215" bestFit="1" customWidth="1"/>
    <col min="5637" max="5637" width="13.42578125" style="1215" customWidth="1"/>
    <col min="5638" max="5638" width="7.42578125" style="1215" bestFit="1" customWidth="1"/>
    <col min="5639" max="5639" width="15.42578125" style="1215" bestFit="1" customWidth="1"/>
    <col min="5640" max="5640" width="7.42578125" style="1215" bestFit="1" customWidth="1"/>
    <col min="5641" max="5641" width="19.5703125" style="1215" bestFit="1" customWidth="1"/>
    <col min="5642" max="5642" width="7.42578125" style="1215" bestFit="1" customWidth="1"/>
    <col min="5643" max="5643" width="26.85546875" style="1215" bestFit="1" customWidth="1"/>
    <col min="5644" max="5644" width="19.85546875" style="1215" bestFit="1" customWidth="1"/>
    <col min="5645" max="5879" width="11.42578125" style="1215"/>
    <col min="5880" max="5880" width="2.42578125" style="1215" customWidth="1"/>
    <col min="5881" max="5881" width="49" style="1215" customWidth="1"/>
    <col min="5882" max="5882" width="16.85546875" style="1215" customWidth="1"/>
    <col min="5883" max="5883" width="1.140625" style="1215" customWidth="1"/>
    <col min="5884" max="5884" width="20.5703125" style="1215" customWidth="1"/>
    <col min="5885" max="5885" width="17.5703125" style="1215" customWidth="1"/>
    <col min="5886" max="5886" width="18.140625" style="1215" customWidth="1"/>
    <col min="5887" max="5887" width="17.140625" style="1215" customWidth="1"/>
    <col min="5888" max="5888" width="22.42578125" style="1215" bestFit="1" customWidth="1"/>
    <col min="5889" max="5889" width="22.140625" style="1215" customWidth="1"/>
    <col min="5890" max="5890" width="17.85546875" style="1215" customWidth="1"/>
    <col min="5891" max="5891" width="22.42578125" style="1215" customWidth="1"/>
    <col min="5892" max="5892" width="10.140625" style="1215" bestFit="1" customWidth="1"/>
    <col min="5893" max="5893" width="13.42578125" style="1215" customWidth="1"/>
    <col min="5894" max="5894" width="7.42578125" style="1215" bestFit="1" customWidth="1"/>
    <col min="5895" max="5895" width="15.42578125" style="1215" bestFit="1" customWidth="1"/>
    <col min="5896" max="5896" width="7.42578125" style="1215" bestFit="1" customWidth="1"/>
    <col min="5897" max="5897" width="19.5703125" style="1215" bestFit="1" customWidth="1"/>
    <col min="5898" max="5898" width="7.42578125" style="1215" bestFit="1" customWidth="1"/>
    <col min="5899" max="5899" width="26.85546875" style="1215" bestFit="1" customWidth="1"/>
    <col min="5900" max="5900" width="19.85546875" style="1215" bestFit="1" customWidth="1"/>
    <col min="5901" max="6135" width="11.42578125" style="1215"/>
    <col min="6136" max="6136" width="2.42578125" style="1215" customWidth="1"/>
    <col min="6137" max="6137" width="49" style="1215" customWidth="1"/>
    <col min="6138" max="6138" width="16.85546875" style="1215" customWidth="1"/>
    <col min="6139" max="6139" width="1.140625" style="1215" customWidth="1"/>
    <col min="6140" max="6140" width="20.5703125" style="1215" customWidth="1"/>
    <col min="6141" max="6141" width="17.5703125" style="1215" customWidth="1"/>
    <col min="6142" max="6142" width="18.140625" style="1215" customWidth="1"/>
    <col min="6143" max="6143" width="17.140625" style="1215" customWidth="1"/>
    <col min="6144" max="6144" width="22.42578125" style="1215" bestFit="1" customWidth="1"/>
    <col min="6145" max="6145" width="22.140625" style="1215" customWidth="1"/>
    <col min="6146" max="6146" width="17.85546875" style="1215" customWidth="1"/>
    <col min="6147" max="6147" width="22.42578125" style="1215" customWidth="1"/>
    <col min="6148" max="6148" width="10.140625" style="1215" bestFit="1" customWidth="1"/>
    <col min="6149" max="6149" width="13.42578125" style="1215" customWidth="1"/>
    <col min="6150" max="6150" width="7.42578125" style="1215" bestFit="1" customWidth="1"/>
    <col min="6151" max="6151" width="15.42578125" style="1215" bestFit="1" customWidth="1"/>
    <col min="6152" max="6152" width="7.42578125" style="1215" bestFit="1" customWidth="1"/>
    <col min="6153" max="6153" width="19.5703125" style="1215" bestFit="1" customWidth="1"/>
    <col min="6154" max="6154" width="7.42578125" style="1215" bestFit="1" customWidth="1"/>
    <col min="6155" max="6155" width="26.85546875" style="1215" bestFit="1" customWidth="1"/>
    <col min="6156" max="6156" width="19.85546875" style="1215" bestFit="1" customWidth="1"/>
    <col min="6157" max="6391" width="11.42578125" style="1215"/>
    <col min="6392" max="6392" width="2.42578125" style="1215" customWidth="1"/>
    <col min="6393" max="6393" width="49" style="1215" customWidth="1"/>
    <col min="6394" max="6394" width="16.85546875" style="1215" customWidth="1"/>
    <col min="6395" max="6395" width="1.140625" style="1215" customWidth="1"/>
    <col min="6396" max="6396" width="20.5703125" style="1215" customWidth="1"/>
    <col min="6397" max="6397" width="17.5703125" style="1215" customWidth="1"/>
    <col min="6398" max="6398" width="18.140625" style="1215" customWidth="1"/>
    <col min="6399" max="6399" width="17.140625" style="1215" customWidth="1"/>
    <col min="6400" max="6400" width="22.42578125" style="1215" bestFit="1" customWidth="1"/>
    <col min="6401" max="6401" width="22.140625" style="1215" customWidth="1"/>
    <col min="6402" max="6402" width="17.85546875" style="1215" customWidth="1"/>
    <col min="6403" max="6403" width="22.42578125" style="1215" customWidth="1"/>
    <col min="6404" max="6404" width="10.140625" style="1215" bestFit="1" customWidth="1"/>
    <col min="6405" max="6405" width="13.42578125" style="1215" customWidth="1"/>
    <col min="6406" max="6406" width="7.42578125" style="1215" bestFit="1" customWidth="1"/>
    <col min="6407" max="6407" width="15.42578125" style="1215" bestFit="1" customWidth="1"/>
    <col min="6408" max="6408" width="7.42578125" style="1215" bestFit="1" customWidth="1"/>
    <col min="6409" max="6409" width="19.5703125" style="1215" bestFit="1" customWidth="1"/>
    <col min="6410" max="6410" width="7.42578125" style="1215" bestFit="1" customWidth="1"/>
    <col min="6411" max="6411" width="26.85546875" style="1215" bestFit="1" customWidth="1"/>
    <col min="6412" max="6412" width="19.85546875" style="1215" bestFit="1" customWidth="1"/>
    <col min="6413" max="6647" width="11.42578125" style="1215"/>
    <col min="6648" max="6648" width="2.42578125" style="1215" customWidth="1"/>
    <col min="6649" max="6649" width="49" style="1215" customWidth="1"/>
    <col min="6650" max="6650" width="16.85546875" style="1215" customWidth="1"/>
    <col min="6651" max="6651" width="1.140625" style="1215" customWidth="1"/>
    <col min="6652" max="6652" width="20.5703125" style="1215" customWidth="1"/>
    <col min="6653" max="6653" width="17.5703125" style="1215" customWidth="1"/>
    <col min="6654" max="6654" width="18.140625" style="1215" customWidth="1"/>
    <col min="6655" max="6655" width="17.140625" style="1215" customWidth="1"/>
    <col min="6656" max="6656" width="22.42578125" style="1215" bestFit="1" customWidth="1"/>
    <col min="6657" max="6657" width="22.140625" style="1215" customWidth="1"/>
    <col min="6658" max="6658" width="17.85546875" style="1215" customWidth="1"/>
    <col min="6659" max="6659" width="22.42578125" style="1215" customWidth="1"/>
    <col min="6660" max="6660" width="10.140625" style="1215" bestFit="1" customWidth="1"/>
    <col min="6661" max="6661" width="13.42578125" style="1215" customWidth="1"/>
    <col min="6662" max="6662" width="7.42578125" style="1215" bestFit="1" customWidth="1"/>
    <col min="6663" max="6663" width="15.42578125" style="1215" bestFit="1" customWidth="1"/>
    <col min="6664" max="6664" width="7.42578125" style="1215" bestFit="1" customWidth="1"/>
    <col min="6665" max="6665" width="19.5703125" style="1215" bestFit="1" customWidth="1"/>
    <col min="6666" max="6666" width="7.42578125" style="1215" bestFit="1" customWidth="1"/>
    <col min="6667" max="6667" width="26.85546875" style="1215" bestFit="1" customWidth="1"/>
    <col min="6668" max="6668" width="19.85546875" style="1215" bestFit="1" customWidth="1"/>
    <col min="6669" max="6903" width="11.42578125" style="1215"/>
    <col min="6904" max="6904" width="2.42578125" style="1215" customWidth="1"/>
    <col min="6905" max="6905" width="49" style="1215" customWidth="1"/>
    <col min="6906" max="6906" width="16.85546875" style="1215" customWidth="1"/>
    <col min="6907" max="6907" width="1.140625" style="1215" customWidth="1"/>
    <col min="6908" max="6908" width="20.5703125" style="1215" customWidth="1"/>
    <col min="6909" max="6909" width="17.5703125" style="1215" customWidth="1"/>
    <col min="6910" max="6910" width="18.140625" style="1215" customWidth="1"/>
    <col min="6911" max="6911" width="17.140625" style="1215" customWidth="1"/>
    <col min="6912" max="6912" width="22.42578125" style="1215" bestFit="1" customWidth="1"/>
    <col min="6913" max="6913" width="22.140625" style="1215" customWidth="1"/>
    <col min="6914" max="6914" width="17.85546875" style="1215" customWidth="1"/>
    <col min="6915" max="6915" width="22.42578125" style="1215" customWidth="1"/>
    <col min="6916" max="6916" width="10.140625" style="1215" bestFit="1" customWidth="1"/>
    <col min="6917" max="6917" width="13.42578125" style="1215" customWidth="1"/>
    <col min="6918" max="6918" width="7.42578125" style="1215" bestFit="1" customWidth="1"/>
    <col min="6919" max="6919" width="15.42578125" style="1215" bestFit="1" customWidth="1"/>
    <col min="6920" max="6920" width="7.42578125" style="1215" bestFit="1" customWidth="1"/>
    <col min="6921" max="6921" width="19.5703125" style="1215" bestFit="1" customWidth="1"/>
    <col min="6922" max="6922" width="7.42578125" style="1215" bestFit="1" customWidth="1"/>
    <col min="6923" max="6923" width="26.85546875" style="1215" bestFit="1" customWidth="1"/>
    <col min="6924" max="6924" width="19.85546875" style="1215" bestFit="1" customWidth="1"/>
    <col min="6925" max="7159" width="11.42578125" style="1215"/>
    <col min="7160" max="7160" width="2.42578125" style="1215" customWidth="1"/>
    <col min="7161" max="7161" width="49" style="1215" customWidth="1"/>
    <col min="7162" max="7162" width="16.85546875" style="1215" customWidth="1"/>
    <col min="7163" max="7163" width="1.140625" style="1215" customWidth="1"/>
    <col min="7164" max="7164" width="20.5703125" style="1215" customWidth="1"/>
    <col min="7165" max="7165" width="17.5703125" style="1215" customWidth="1"/>
    <col min="7166" max="7166" width="18.140625" style="1215" customWidth="1"/>
    <col min="7167" max="7167" width="17.140625" style="1215" customWidth="1"/>
    <col min="7168" max="7168" width="22.42578125" style="1215" bestFit="1" customWidth="1"/>
    <col min="7169" max="7169" width="22.140625" style="1215" customWidth="1"/>
    <col min="7170" max="7170" width="17.85546875" style="1215" customWidth="1"/>
    <col min="7171" max="7171" width="22.42578125" style="1215" customWidth="1"/>
    <col min="7172" max="7172" width="10.140625" style="1215" bestFit="1" customWidth="1"/>
    <col min="7173" max="7173" width="13.42578125" style="1215" customWidth="1"/>
    <col min="7174" max="7174" width="7.42578125" style="1215" bestFit="1" customWidth="1"/>
    <col min="7175" max="7175" width="15.42578125" style="1215" bestFit="1" customWidth="1"/>
    <col min="7176" max="7176" width="7.42578125" style="1215" bestFit="1" customWidth="1"/>
    <col min="7177" max="7177" width="19.5703125" style="1215" bestFit="1" customWidth="1"/>
    <col min="7178" max="7178" width="7.42578125" style="1215" bestFit="1" customWidth="1"/>
    <col min="7179" max="7179" width="26.85546875" style="1215" bestFit="1" customWidth="1"/>
    <col min="7180" max="7180" width="19.85546875" style="1215" bestFit="1" customWidth="1"/>
    <col min="7181" max="7415" width="11.42578125" style="1215"/>
    <col min="7416" max="7416" width="2.42578125" style="1215" customWidth="1"/>
    <col min="7417" max="7417" width="49" style="1215" customWidth="1"/>
    <col min="7418" max="7418" width="16.85546875" style="1215" customWidth="1"/>
    <col min="7419" max="7419" width="1.140625" style="1215" customWidth="1"/>
    <col min="7420" max="7420" width="20.5703125" style="1215" customWidth="1"/>
    <col min="7421" max="7421" width="17.5703125" style="1215" customWidth="1"/>
    <col min="7422" max="7422" width="18.140625" style="1215" customWidth="1"/>
    <col min="7423" max="7423" width="17.140625" style="1215" customWidth="1"/>
    <col min="7424" max="7424" width="22.42578125" style="1215" bestFit="1" customWidth="1"/>
    <col min="7425" max="7425" width="22.140625" style="1215" customWidth="1"/>
    <col min="7426" max="7426" width="17.85546875" style="1215" customWidth="1"/>
    <col min="7427" max="7427" width="22.42578125" style="1215" customWidth="1"/>
    <col min="7428" max="7428" width="10.140625" style="1215" bestFit="1" customWidth="1"/>
    <col min="7429" max="7429" width="13.42578125" style="1215" customWidth="1"/>
    <col min="7430" max="7430" width="7.42578125" style="1215" bestFit="1" customWidth="1"/>
    <col min="7431" max="7431" width="15.42578125" style="1215" bestFit="1" customWidth="1"/>
    <col min="7432" max="7432" width="7.42578125" style="1215" bestFit="1" customWidth="1"/>
    <col min="7433" max="7433" width="19.5703125" style="1215" bestFit="1" customWidth="1"/>
    <col min="7434" max="7434" width="7.42578125" style="1215" bestFit="1" customWidth="1"/>
    <col min="7435" max="7435" width="26.85546875" style="1215" bestFit="1" customWidth="1"/>
    <col min="7436" max="7436" width="19.85546875" style="1215" bestFit="1" customWidth="1"/>
    <col min="7437" max="7671" width="11.42578125" style="1215"/>
    <col min="7672" max="7672" width="2.42578125" style="1215" customWidth="1"/>
    <col min="7673" max="7673" width="49" style="1215" customWidth="1"/>
    <col min="7674" max="7674" width="16.85546875" style="1215" customWidth="1"/>
    <col min="7675" max="7675" width="1.140625" style="1215" customWidth="1"/>
    <col min="7676" max="7676" width="20.5703125" style="1215" customWidth="1"/>
    <col min="7677" max="7677" width="17.5703125" style="1215" customWidth="1"/>
    <col min="7678" max="7678" width="18.140625" style="1215" customWidth="1"/>
    <col min="7679" max="7679" width="17.140625" style="1215" customWidth="1"/>
    <col min="7680" max="7680" width="22.42578125" style="1215" bestFit="1" customWidth="1"/>
    <col min="7681" max="7681" width="22.140625" style="1215" customWidth="1"/>
    <col min="7682" max="7682" width="17.85546875" style="1215" customWidth="1"/>
    <col min="7683" max="7683" width="22.42578125" style="1215" customWidth="1"/>
    <col min="7684" max="7684" width="10.140625" style="1215" bestFit="1" customWidth="1"/>
    <col min="7685" max="7685" width="13.42578125" style="1215" customWidth="1"/>
    <col min="7686" max="7686" width="7.42578125" style="1215" bestFit="1" customWidth="1"/>
    <col min="7687" max="7687" width="15.42578125" style="1215" bestFit="1" customWidth="1"/>
    <col min="7688" max="7688" width="7.42578125" style="1215" bestFit="1" customWidth="1"/>
    <col min="7689" max="7689" width="19.5703125" style="1215" bestFit="1" customWidth="1"/>
    <col min="7690" max="7690" width="7.42578125" style="1215" bestFit="1" customWidth="1"/>
    <col min="7691" max="7691" width="26.85546875" style="1215" bestFit="1" customWidth="1"/>
    <col min="7692" max="7692" width="19.85546875" style="1215" bestFit="1" customWidth="1"/>
    <col min="7693" max="7927" width="11.42578125" style="1215"/>
    <col min="7928" max="7928" width="2.42578125" style="1215" customWidth="1"/>
    <col min="7929" max="7929" width="49" style="1215" customWidth="1"/>
    <col min="7930" max="7930" width="16.85546875" style="1215" customWidth="1"/>
    <col min="7931" max="7931" width="1.140625" style="1215" customWidth="1"/>
    <col min="7932" max="7932" width="20.5703125" style="1215" customWidth="1"/>
    <col min="7933" max="7933" width="17.5703125" style="1215" customWidth="1"/>
    <col min="7934" max="7934" width="18.140625" style="1215" customWidth="1"/>
    <col min="7935" max="7935" width="17.140625" style="1215" customWidth="1"/>
    <col min="7936" max="7936" width="22.42578125" style="1215" bestFit="1" customWidth="1"/>
    <col min="7937" max="7937" width="22.140625" style="1215" customWidth="1"/>
    <col min="7938" max="7938" width="17.85546875" style="1215" customWidth="1"/>
    <col min="7939" max="7939" width="22.42578125" style="1215" customWidth="1"/>
    <col min="7940" max="7940" width="10.140625" style="1215" bestFit="1" customWidth="1"/>
    <col min="7941" max="7941" width="13.42578125" style="1215" customWidth="1"/>
    <col min="7942" max="7942" width="7.42578125" style="1215" bestFit="1" customWidth="1"/>
    <col min="7943" max="7943" width="15.42578125" style="1215" bestFit="1" customWidth="1"/>
    <col min="7944" max="7944" width="7.42578125" style="1215" bestFit="1" customWidth="1"/>
    <col min="7945" max="7945" width="19.5703125" style="1215" bestFit="1" customWidth="1"/>
    <col min="7946" max="7946" width="7.42578125" style="1215" bestFit="1" customWidth="1"/>
    <col min="7947" max="7947" width="26.85546875" style="1215" bestFit="1" customWidth="1"/>
    <col min="7948" max="7948" width="19.85546875" style="1215" bestFit="1" customWidth="1"/>
    <col min="7949" max="8183" width="11.42578125" style="1215"/>
    <col min="8184" max="8184" width="2.42578125" style="1215" customWidth="1"/>
    <col min="8185" max="8185" width="49" style="1215" customWidth="1"/>
    <col min="8186" max="8186" width="16.85546875" style="1215" customWidth="1"/>
    <col min="8187" max="8187" width="1.140625" style="1215" customWidth="1"/>
    <col min="8188" max="8188" width="20.5703125" style="1215" customWidth="1"/>
    <col min="8189" max="8189" width="17.5703125" style="1215" customWidth="1"/>
    <col min="8190" max="8190" width="18.140625" style="1215" customWidth="1"/>
    <col min="8191" max="8191" width="17.140625" style="1215" customWidth="1"/>
    <col min="8192" max="8192" width="22.42578125" style="1215" bestFit="1" customWidth="1"/>
    <col min="8193" max="8193" width="22.140625" style="1215" customWidth="1"/>
    <col min="8194" max="8194" width="17.85546875" style="1215" customWidth="1"/>
    <col min="8195" max="8195" width="22.42578125" style="1215" customWidth="1"/>
    <col min="8196" max="8196" width="10.140625" style="1215" bestFit="1" customWidth="1"/>
    <col min="8197" max="8197" width="13.42578125" style="1215" customWidth="1"/>
    <col min="8198" max="8198" width="7.42578125" style="1215" bestFit="1" customWidth="1"/>
    <col min="8199" max="8199" width="15.42578125" style="1215" bestFit="1" customWidth="1"/>
    <col min="8200" max="8200" width="7.42578125" style="1215" bestFit="1" customWidth="1"/>
    <col min="8201" max="8201" width="19.5703125" style="1215" bestFit="1" customWidth="1"/>
    <col min="8202" max="8202" width="7.42578125" style="1215" bestFit="1" customWidth="1"/>
    <col min="8203" max="8203" width="26.85546875" style="1215" bestFit="1" customWidth="1"/>
    <col min="8204" max="8204" width="19.85546875" style="1215" bestFit="1" customWidth="1"/>
    <col min="8205" max="8439" width="11.42578125" style="1215"/>
    <col min="8440" max="8440" width="2.42578125" style="1215" customWidth="1"/>
    <col min="8441" max="8441" width="49" style="1215" customWidth="1"/>
    <col min="8442" max="8442" width="16.85546875" style="1215" customWidth="1"/>
    <col min="8443" max="8443" width="1.140625" style="1215" customWidth="1"/>
    <col min="8444" max="8444" width="20.5703125" style="1215" customWidth="1"/>
    <col min="8445" max="8445" width="17.5703125" style="1215" customWidth="1"/>
    <col min="8446" max="8446" width="18.140625" style="1215" customWidth="1"/>
    <col min="8447" max="8447" width="17.140625" style="1215" customWidth="1"/>
    <col min="8448" max="8448" width="22.42578125" style="1215" bestFit="1" customWidth="1"/>
    <col min="8449" max="8449" width="22.140625" style="1215" customWidth="1"/>
    <col min="8450" max="8450" width="17.85546875" style="1215" customWidth="1"/>
    <col min="8451" max="8451" width="22.42578125" style="1215" customWidth="1"/>
    <col min="8452" max="8452" width="10.140625" style="1215" bestFit="1" customWidth="1"/>
    <col min="8453" max="8453" width="13.42578125" style="1215" customWidth="1"/>
    <col min="8454" max="8454" width="7.42578125" style="1215" bestFit="1" customWidth="1"/>
    <col min="8455" max="8455" width="15.42578125" style="1215" bestFit="1" customWidth="1"/>
    <col min="8456" max="8456" width="7.42578125" style="1215" bestFit="1" customWidth="1"/>
    <col min="8457" max="8457" width="19.5703125" style="1215" bestFit="1" customWidth="1"/>
    <col min="8458" max="8458" width="7.42578125" style="1215" bestFit="1" customWidth="1"/>
    <col min="8459" max="8459" width="26.85546875" style="1215" bestFit="1" customWidth="1"/>
    <col min="8460" max="8460" width="19.85546875" style="1215" bestFit="1" customWidth="1"/>
    <col min="8461" max="8695" width="11.42578125" style="1215"/>
    <col min="8696" max="8696" width="2.42578125" style="1215" customWidth="1"/>
    <col min="8697" max="8697" width="49" style="1215" customWidth="1"/>
    <col min="8698" max="8698" width="16.85546875" style="1215" customWidth="1"/>
    <col min="8699" max="8699" width="1.140625" style="1215" customWidth="1"/>
    <col min="8700" max="8700" width="20.5703125" style="1215" customWidth="1"/>
    <col min="8701" max="8701" width="17.5703125" style="1215" customWidth="1"/>
    <col min="8702" max="8702" width="18.140625" style="1215" customWidth="1"/>
    <col min="8703" max="8703" width="17.140625" style="1215" customWidth="1"/>
    <col min="8704" max="8704" width="22.42578125" style="1215" bestFit="1" customWidth="1"/>
    <col min="8705" max="8705" width="22.140625" style="1215" customWidth="1"/>
    <col min="8706" max="8706" width="17.85546875" style="1215" customWidth="1"/>
    <col min="8707" max="8707" width="22.42578125" style="1215" customWidth="1"/>
    <col min="8708" max="8708" width="10.140625" style="1215" bestFit="1" customWidth="1"/>
    <col min="8709" max="8709" width="13.42578125" style="1215" customWidth="1"/>
    <col min="8710" max="8710" width="7.42578125" style="1215" bestFit="1" customWidth="1"/>
    <col min="8711" max="8711" width="15.42578125" style="1215" bestFit="1" customWidth="1"/>
    <col min="8712" max="8712" width="7.42578125" style="1215" bestFit="1" customWidth="1"/>
    <col min="8713" max="8713" width="19.5703125" style="1215" bestFit="1" customWidth="1"/>
    <col min="8714" max="8714" width="7.42578125" style="1215" bestFit="1" customWidth="1"/>
    <col min="8715" max="8715" width="26.85546875" style="1215" bestFit="1" customWidth="1"/>
    <col min="8716" max="8716" width="19.85546875" style="1215" bestFit="1" customWidth="1"/>
    <col min="8717" max="8951" width="11.42578125" style="1215"/>
    <col min="8952" max="8952" width="2.42578125" style="1215" customWidth="1"/>
    <col min="8953" max="8953" width="49" style="1215" customWidth="1"/>
    <col min="8954" max="8954" width="16.85546875" style="1215" customWidth="1"/>
    <col min="8955" max="8955" width="1.140625" style="1215" customWidth="1"/>
    <col min="8956" max="8956" width="20.5703125" style="1215" customWidth="1"/>
    <col min="8957" max="8957" width="17.5703125" style="1215" customWidth="1"/>
    <col min="8958" max="8958" width="18.140625" style="1215" customWidth="1"/>
    <col min="8959" max="8959" width="17.140625" style="1215" customWidth="1"/>
    <col min="8960" max="8960" width="22.42578125" style="1215" bestFit="1" customWidth="1"/>
    <col min="8961" max="8961" width="22.140625" style="1215" customWidth="1"/>
    <col min="8962" max="8962" width="17.85546875" style="1215" customWidth="1"/>
    <col min="8963" max="8963" width="22.42578125" style="1215" customWidth="1"/>
    <col min="8964" max="8964" width="10.140625" style="1215" bestFit="1" customWidth="1"/>
    <col min="8965" max="8965" width="13.42578125" style="1215" customWidth="1"/>
    <col min="8966" max="8966" width="7.42578125" style="1215" bestFit="1" customWidth="1"/>
    <col min="8967" max="8967" width="15.42578125" style="1215" bestFit="1" customWidth="1"/>
    <col min="8968" max="8968" width="7.42578125" style="1215" bestFit="1" customWidth="1"/>
    <col min="8969" max="8969" width="19.5703125" style="1215" bestFit="1" customWidth="1"/>
    <col min="8970" max="8970" width="7.42578125" style="1215" bestFit="1" customWidth="1"/>
    <col min="8971" max="8971" width="26.85546875" style="1215" bestFit="1" customWidth="1"/>
    <col min="8972" max="8972" width="19.85546875" style="1215" bestFit="1" customWidth="1"/>
    <col min="8973" max="9207" width="11.42578125" style="1215"/>
    <col min="9208" max="9208" width="2.42578125" style="1215" customWidth="1"/>
    <col min="9209" max="9209" width="49" style="1215" customWidth="1"/>
    <col min="9210" max="9210" width="16.85546875" style="1215" customWidth="1"/>
    <col min="9211" max="9211" width="1.140625" style="1215" customWidth="1"/>
    <col min="9212" max="9212" width="20.5703125" style="1215" customWidth="1"/>
    <col min="9213" max="9213" width="17.5703125" style="1215" customWidth="1"/>
    <col min="9214" max="9214" width="18.140625" style="1215" customWidth="1"/>
    <col min="9215" max="9215" width="17.140625" style="1215" customWidth="1"/>
    <col min="9216" max="9216" width="22.42578125" style="1215" bestFit="1" customWidth="1"/>
    <col min="9217" max="9217" width="22.140625" style="1215" customWidth="1"/>
    <col min="9218" max="9218" width="17.85546875" style="1215" customWidth="1"/>
    <col min="9219" max="9219" width="22.42578125" style="1215" customWidth="1"/>
    <col min="9220" max="9220" width="10.140625" style="1215" bestFit="1" customWidth="1"/>
    <col min="9221" max="9221" width="13.42578125" style="1215" customWidth="1"/>
    <col min="9222" max="9222" width="7.42578125" style="1215" bestFit="1" customWidth="1"/>
    <col min="9223" max="9223" width="15.42578125" style="1215" bestFit="1" customWidth="1"/>
    <col min="9224" max="9224" width="7.42578125" style="1215" bestFit="1" customWidth="1"/>
    <col min="9225" max="9225" width="19.5703125" style="1215" bestFit="1" customWidth="1"/>
    <col min="9226" max="9226" width="7.42578125" style="1215" bestFit="1" customWidth="1"/>
    <col min="9227" max="9227" width="26.85546875" style="1215" bestFit="1" customWidth="1"/>
    <col min="9228" max="9228" width="19.85546875" style="1215" bestFit="1" customWidth="1"/>
    <col min="9229" max="9463" width="11.42578125" style="1215"/>
    <col min="9464" max="9464" width="2.42578125" style="1215" customWidth="1"/>
    <col min="9465" max="9465" width="49" style="1215" customWidth="1"/>
    <col min="9466" max="9466" width="16.85546875" style="1215" customWidth="1"/>
    <col min="9467" max="9467" width="1.140625" style="1215" customWidth="1"/>
    <col min="9468" max="9468" width="20.5703125" style="1215" customWidth="1"/>
    <col min="9469" max="9469" width="17.5703125" style="1215" customWidth="1"/>
    <col min="9470" max="9470" width="18.140625" style="1215" customWidth="1"/>
    <col min="9471" max="9471" width="17.140625" style="1215" customWidth="1"/>
    <col min="9472" max="9472" width="22.42578125" style="1215" bestFit="1" customWidth="1"/>
    <col min="9473" max="9473" width="22.140625" style="1215" customWidth="1"/>
    <col min="9474" max="9474" width="17.85546875" style="1215" customWidth="1"/>
    <col min="9475" max="9475" width="22.42578125" style="1215" customWidth="1"/>
    <col min="9476" max="9476" width="10.140625" style="1215" bestFit="1" customWidth="1"/>
    <col min="9477" max="9477" width="13.42578125" style="1215" customWidth="1"/>
    <col min="9478" max="9478" width="7.42578125" style="1215" bestFit="1" customWidth="1"/>
    <col min="9479" max="9479" width="15.42578125" style="1215" bestFit="1" customWidth="1"/>
    <col min="9480" max="9480" width="7.42578125" style="1215" bestFit="1" customWidth="1"/>
    <col min="9481" max="9481" width="19.5703125" style="1215" bestFit="1" customWidth="1"/>
    <col min="9482" max="9482" width="7.42578125" style="1215" bestFit="1" customWidth="1"/>
    <col min="9483" max="9483" width="26.85546875" style="1215" bestFit="1" customWidth="1"/>
    <col min="9484" max="9484" width="19.85546875" style="1215" bestFit="1" customWidth="1"/>
    <col min="9485" max="9719" width="11.42578125" style="1215"/>
    <col min="9720" max="9720" width="2.42578125" style="1215" customWidth="1"/>
    <col min="9721" max="9721" width="49" style="1215" customWidth="1"/>
    <col min="9722" max="9722" width="16.85546875" style="1215" customWidth="1"/>
    <col min="9723" max="9723" width="1.140625" style="1215" customWidth="1"/>
    <col min="9724" max="9724" width="20.5703125" style="1215" customWidth="1"/>
    <col min="9725" max="9725" width="17.5703125" style="1215" customWidth="1"/>
    <col min="9726" max="9726" width="18.140625" style="1215" customWidth="1"/>
    <col min="9727" max="9727" width="17.140625" style="1215" customWidth="1"/>
    <col min="9728" max="9728" width="22.42578125" style="1215" bestFit="1" customWidth="1"/>
    <col min="9729" max="9729" width="22.140625" style="1215" customWidth="1"/>
    <col min="9730" max="9730" width="17.85546875" style="1215" customWidth="1"/>
    <col min="9731" max="9731" width="22.42578125" style="1215" customWidth="1"/>
    <col min="9732" max="9732" width="10.140625" style="1215" bestFit="1" customWidth="1"/>
    <col min="9733" max="9733" width="13.42578125" style="1215" customWidth="1"/>
    <col min="9734" max="9734" width="7.42578125" style="1215" bestFit="1" customWidth="1"/>
    <col min="9735" max="9735" width="15.42578125" style="1215" bestFit="1" customWidth="1"/>
    <col min="9736" max="9736" width="7.42578125" style="1215" bestFit="1" customWidth="1"/>
    <col min="9737" max="9737" width="19.5703125" style="1215" bestFit="1" customWidth="1"/>
    <col min="9738" max="9738" width="7.42578125" style="1215" bestFit="1" customWidth="1"/>
    <col min="9739" max="9739" width="26.85546875" style="1215" bestFit="1" customWidth="1"/>
    <col min="9740" max="9740" width="19.85546875" style="1215" bestFit="1" customWidth="1"/>
    <col min="9741" max="9975" width="11.42578125" style="1215"/>
    <col min="9976" max="9976" width="2.42578125" style="1215" customWidth="1"/>
    <col min="9977" max="9977" width="49" style="1215" customWidth="1"/>
    <col min="9978" max="9978" width="16.85546875" style="1215" customWidth="1"/>
    <col min="9979" max="9979" width="1.140625" style="1215" customWidth="1"/>
    <col min="9980" max="9980" width="20.5703125" style="1215" customWidth="1"/>
    <col min="9981" max="9981" width="17.5703125" style="1215" customWidth="1"/>
    <col min="9982" max="9982" width="18.140625" style="1215" customWidth="1"/>
    <col min="9983" max="9983" width="17.140625" style="1215" customWidth="1"/>
    <col min="9984" max="9984" width="22.42578125" style="1215" bestFit="1" customWidth="1"/>
    <col min="9985" max="9985" width="22.140625" style="1215" customWidth="1"/>
    <col min="9986" max="9986" width="17.85546875" style="1215" customWidth="1"/>
    <col min="9987" max="9987" width="22.42578125" style="1215" customWidth="1"/>
    <col min="9988" max="9988" width="10.140625" style="1215" bestFit="1" customWidth="1"/>
    <col min="9989" max="9989" width="13.42578125" style="1215" customWidth="1"/>
    <col min="9990" max="9990" width="7.42578125" style="1215" bestFit="1" customWidth="1"/>
    <col min="9991" max="9991" width="15.42578125" style="1215" bestFit="1" customWidth="1"/>
    <col min="9992" max="9992" width="7.42578125" style="1215" bestFit="1" customWidth="1"/>
    <col min="9993" max="9993" width="19.5703125" style="1215" bestFit="1" customWidth="1"/>
    <col min="9994" max="9994" width="7.42578125" style="1215" bestFit="1" customWidth="1"/>
    <col min="9995" max="9995" width="26.85546875" style="1215" bestFit="1" customWidth="1"/>
    <col min="9996" max="9996" width="19.85546875" style="1215" bestFit="1" customWidth="1"/>
    <col min="9997" max="10231" width="11.42578125" style="1215"/>
    <col min="10232" max="10232" width="2.42578125" style="1215" customWidth="1"/>
    <col min="10233" max="10233" width="49" style="1215" customWidth="1"/>
    <col min="10234" max="10234" width="16.85546875" style="1215" customWidth="1"/>
    <col min="10235" max="10235" width="1.140625" style="1215" customWidth="1"/>
    <col min="10236" max="10236" width="20.5703125" style="1215" customWidth="1"/>
    <col min="10237" max="10237" width="17.5703125" style="1215" customWidth="1"/>
    <col min="10238" max="10238" width="18.140625" style="1215" customWidth="1"/>
    <col min="10239" max="10239" width="17.140625" style="1215" customWidth="1"/>
    <col min="10240" max="10240" width="22.42578125" style="1215" bestFit="1" customWidth="1"/>
    <col min="10241" max="10241" width="22.140625" style="1215" customWidth="1"/>
    <col min="10242" max="10242" width="17.85546875" style="1215" customWidth="1"/>
    <col min="10243" max="10243" width="22.42578125" style="1215" customWidth="1"/>
    <col min="10244" max="10244" width="10.140625" style="1215" bestFit="1" customWidth="1"/>
    <col min="10245" max="10245" width="13.42578125" style="1215" customWidth="1"/>
    <col min="10246" max="10246" width="7.42578125" style="1215" bestFit="1" customWidth="1"/>
    <col min="10247" max="10247" width="15.42578125" style="1215" bestFit="1" customWidth="1"/>
    <col min="10248" max="10248" width="7.42578125" style="1215" bestFit="1" customWidth="1"/>
    <col min="10249" max="10249" width="19.5703125" style="1215" bestFit="1" customWidth="1"/>
    <col min="10250" max="10250" width="7.42578125" style="1215" bestFit="1" customWidth="1"/>
    <col min="10251" max="10251" width="26.85546875" style="1215" bestFit="1" customWidth="1"/>
    <col min="10252" max="10252" width="19.85546875" style="1215" bestFit="1" customWidth="1"/>
    <col min="10253" max="10487" width="11.42578125" style="1215"/>
    <col min="10488" max="10488" width="2.42578125" style="1215" customWidth="1"/>
    <col min="10489" max="10489" width="49" style="1215" customWidth="1"/>
    <col min="10490" max="10490" width="16.85546875" style="1215" customWidth="1"/>
    <col min="10491" max="10491" width="1.140625" style="1215" customWidth="1"/>
    <col min="10492" max="10492" width="20.5703125" style="1215" customWidth="1"/>
    <col min="10493" max="10493" width="17.5703125" style="1215" customWidth="1"/>
    <col min="10494" max="10494" width="18.140625" style="1215" customWidth="1"/>
    <col min="10495" max="10495" width="17.140625" style="1215" customWidth="1"/>
    <col min="10496" max="10496" width="22.42578125" style="1215" bestFit="1" customWidth="1"/>
    <col min="10497" max="10497" width="22.140625" style="1215" customWidth="1"/>
    <col min="10498" max="10498" width="17.85546875" style="1215" customWidth="1"/>
    <col min="10499" max="10499" width="22.42578125" style="1215" customWidth="1"/>
    <col min="10500" max="10500" width="10.140625" style="1215" bestFit="1" customWidth="1"/>
    <col min="10501" max="10501" width="13.42578125" style="1215" customWidth="1"/>
    <col min="10502" max="10502" width="7.42578125" style="1215" bestFit="1" customWidth="1"/>
    <col min="10503" max="10503" width="15.42578125" style="1215" bestFit="1" customWidth="1"/>
    <col min="10504" max="10504" width="7.42578125" style="1215" bestFit="1" customWidth="1"/>
    <col min="10505" max="10505" width="19.5703125" style="1215" bestFit="1" customWidth="1"/>
    <col min="10506" max="10506" width="7.42578125" style="1215" bestFit="1" customWidth="1"/>
    <col min="10507" max="10507" width="26.85546875" style="1215" bestFit="1" customWidth="1"/>
    <col min="10508" max="10508" width="19.85546875" style="1215" bestFit="1" customWidth="1"/>
    <col min="10509" max="10743" width="11.42578125" style="1215"/>
    <col min="10744" max="10744" width="2.42578125" style="1215" customWidth="1"/>
    <col min="10745" max="10745" width="49" style="1215" customWidth="1"/>
    <col min="10746" max="10746" width="16.85546875" style="1215" customWidth="1"/>
    <col min="10747" max="10747" width="1.140625" style="1215" customWidth="1"/>
    <col min="10748" max="10748" width="20.5703125" style="1215" customWidth="1"/>
    <col min="10749" max="10749" width="17.5703125" style="1215" customWidth="1"/>
    <col min="10750" max="10750" width="18.140625" style="1215" customWidth="1"/>
    <col min="10751" max="10751" width="17.140625" style="1215" customWidth="1"/>
    <col min="10752" max="10752" width="22.42578125" style="1215" bestFit="1" customWidth="1"/>
    <col min="10753" max="10753" width="22.140625" style="1215" customWidth="1"/>
    <col min="10754" max="10754" width="17.85546875" style="1215" customWidth="1"/>
    <col min="10755" max="10755" width="22.42578125" style="1215" customWidth="1"/>
    <col min="10756" max="10756" width="10.140625" style="1215" bestFit="1" customWidth="1"/>
    <col min="10757" max="10757" width="13.42578125" style="1215" customWidth="1"/>
    <col min="10758" max="10758" width="7.42578125" style="1215" bestFit="1" customWidth="1"/>
    <col min="10759" max="10759" width="15.42578125" style="1215" bestFit="1" customWidth="1"/>
    <col min="10760" max="10760" width="7.42578125" style="1215" bestFit="1" customWidth="1"/>
    <col min="10761" max="10761" width="19.5703125" style="1215" bestFit="1" customWidth="1"/>
    <col min="10762" max="10762" width="7.42578125" style="1215" bestFit="1" customWidth="1"/>
    <col min="10763" max="10763" width="26.85546875" style="1215" bestFit="1" customWidth="1"/>
    <col min="10764" max="10764" width="19.85546875" style="1215" bestFit="1" customWidth="1"/>
    <col min="10765" max="10999" width="11.42578125" style="1215"/>
    <col min="11000" max="11000" width="2.42578125" style="1215" customWidth="1"/>
    <col min="11001" max="11001" width="49" style="1215" customWidth="1"/>
    <col min="11002" max="11002" width="16.85546875" style="1215" customWidth="1"/>
    <col min="11003" max="11003" width="1.140625" style="1215" customWidth="1"/>
    <col min="11004" max="11004" width="20.5703125" style="1215" customWidth="1"/>
    <col min="11005" max="11005" width="17.5703125" style="1215" customWidth="1"/>
    <col min="11006" max="11006" width="18.140625" style="1215" customWidth="1"/>
    <col min="11007" max="11007" width="17.140625" style="1215" customWidth="1"/>
    <col min="11008" max="11008" width="22.42578125" style="1215" bestFit="1" customWidth="1"/>
    <col min="11009" max="11009" width="22.140625" style="1215" customWidth="1"/>
    <col min="11010" max="11010" width="17.85546875" style="1215" customWidth="1"/>
    <col min="11011" max="11011" width="22.42578125" style="1215" customWidth="1"/>
    <col min="11012" max="11012" width="10.140625" style="1215" bestFit="1" customWidth="1"/>
    <col min="11013" max="11013" width="13.42578125" style="1215" customWidth="1"/>
    <col min="11014" max="11014" width="7.42578125" style="1215" bestFit="1" customWidth="1"/>
    <col min="11015" max="11015" width="15.42578125" style="1215" bestFit="1" customWidth="1"/>
    <col min="11016" max="11016" width="7.42578125" style="1215" bestFit="1" customWidth="1"/>
    <col min="11017" max="11017" width="19.5703125" style="1215" bestFit="1" customWidth="1"/>
    <col min="11018" max="11018" width="7.42578125" style="1215" bestFit="1" customWidth="1"/>
    <col min="11019" max="11019" width="26.85546875" style="1215" bestFit="1" customWidth="1"/>
    <col min="11020" max="11020" width="19.85546875" style="1215" bestFit="1" customWidth="1"/>
    <col min="11021" max="11255" width="11.42578125" style="1215"/>
    <col min="11256" max="11256" width="2.42578125" style="1215" customWidth="1"/>
    <col min="11257" max="11257" width="49" style="1215" customWidth="1"/>
    <col min="11258" max="11258" width="16.85546875" style="1215" customWidth="1"/>
    <col min="11259" max="11259" width="1.140625" style="1215" customWidth="1"/>
    <col min="11260" max="11260" width="20.5703125" style="1215" customWidth="1"/>
    <col min="11261" max="11261" width="17.5703125" style="1215" customWidth="1"/>
    <col min="11262" max="11262" width="18.140625" style="1215" customWidth="1"/>
    <col min="11263" max="11263" width="17.140625" style="1215" customWidth="1"/>
    <col min="11264" max="11264" width="22.42578125" style="1215" bestFit="1" customWidth="1"/>
    <col min="11265" max="11265" width="22.140625" style="1215" customWidth="1"/>
    <col min="11266" max="11266" width="17.85546875" style="1215" customWidth="1"/>
    <col min="11267" max="11267" width="22.42578125" style="1215" customWidth="1"/>
    <col min="11268" max="11268" width="10.140625" style="1215" bestFit="1" customWidth="1"/>
    <col min="11269" max="11269" width="13.42578125" style="1215" customWidth="1"/>
    <col min="11270" max="11270" width="7.42578125" style="1215" bestFit="1" customWidth="1"/>
    <col min="11271" max="11271" width="15.42578125" style="1215" bestFit="1" customWidth="1"/>
    <col min="11272" max="11272" width="7.42578125" style="1215" bestFit="1" customWidth="1"/>
    <col min="11273" max="11273" width="19.5703125" style="1215" bestFit="1" customWidth="1"/>
    <col min="11274" max="11274" width="7.42578125" style="1215" bestFit="1" customWidth="1"/>
    <col min="11275" max="11275" width="26.85546875" style="1215" bestFit="1" customWidth="1"/>
    <col min="11276" max="11276" width="19.85546875" style="1215" bestFit="1" customWidth="1"/>
    <col min="11277" max="11511" width="11.42578125" style="1215"/>
    <col min="11512" max="11512" width="2.42578125" style="1215" customWidth="1"/>
    <col min="11513" max="11513" width="49" style="1215" customWidth="1"/>
    <col min="11514" max="11514" width="16.85546875" style="1215" customWidth="1"/>
    <col min="11515" max="11515" width="1.140625" style="1215" customWidth="1"/>
    <col min="11516" max="11516" width="20.5703125" style="1215" customWidth="1"/>
    <col min="11517" max="11517" width="17.5703125" style="1215" customWidth="1"/>
    <col min="11518" max="11518" width="18.140625" style="1215" customWidth="1"/>
    <col min="11519" max="11519" width="17.140625" style="1215" customWidth="1"/>
    <col min="11520" max="11520" width="22.42578125" style="1215" bestFit="1" customWidth="1"/>
    <col min="11521" max="11521" width="22.140625" style="1215" customWidth="1"/>
    <col min="11522" max="11522" width="17.85546875" style="1215" customWidth="1"/>
    <col min="11523" max="11523" width="22.42578125" style="1215" customWidth="1"/>
    <col min="11524" max="11524" width="10.140625" style="1215" bestFit="1" customWidth="1"/>
    <col min="11525" max="11525" width="13.42578125" style="1215" customWidth="1"/>
    <col min="11526" max="11526" width="7.42578125" style="1215" bestFit="1" customWidth="1"/>
    <col min="11527" max="11527" width="15.42578125" style="1215" bestFit="1" customWidth="1"/>
    <col min="11528" max="11528" width="7.42578125" style="1215" bestFit="1" customWidth="1"/>
    <col min="11529" max="11529" width="19.5703125" style="1215" bestFit="1" customWidth="1"/>
    <col min="11530" max="11530" width="7.42578125" style="1215" bestFit="1" customWidth="1"/>
    <col min="11531" max="11531" width="26.85546875" style="1215" bestFit="1" customWidth="1"/>
    <col min="11532" max="11532" width="19.85546875" style="1215" bestFit="1" customWidth="1"/>
    <col min="11533" max="11767" width="11.42578125" style="1215"/>
    <col min="11768" max="11768" width="2.42578125" style="1215" customWidth="1"/>
    <col min="11769" max="11769" width="49" style="1215" customWidth="1"/>
    <col min="11770" max="11770" width="16.85546875" style="1215" customWidth="1"/>
    <col min="11771" max="11771" width="1.140625" style="1215" customWidth="1"/>
    <col min="11772" max="11772" width="20.5703125" style="1215" customWidth="1"/>
    <col min="11773" max="11773" width="17.5703125" style="1215" customWidth="1"/>
    <col min="11774" max="11774" width="18.140625" style="1215" customWidth="1"/>
    <col min="11775" max="11775" width="17.140625" style="1215" customWidth="1"/>
    <col min="11776" max="11776" width="22.42578125" style="1215" bestFit="1" customWidth="1"/>
    <col min="11777" max="11777" width="22.140625" style="1215" customWidth="1"/>
    <col min="11778" max="11778" width="17.85546875" style="1215" customWidth="1"/>
    <col min="11779" max="11779" width="22.42578125" style="1215" customWidth="1"/>
    <col min="11780" max="11780" width="10.140625" style="1215" bestFit="1" customWidth="1"/>
    <col min="11781" max="11781" width="13.42578125" style="1215" customWidth="1"/>
    <col min="11782" max="11782" width="7.42578125" style="1215" bestFit="1" customWidth="1"/>
    <col min="11783" max="11783" width="15.42578125" style="1215" bestFit="1" customWidth="1"/>
    <col min="11784" max="11784" width="7.42578125" style="1215" bestFit="1" customWidth="1"/>
    <col min="11785" max="11785" width="19.5703125" style="1215" bestFit="1" customWidth="1"/>
    <col min="11786" max="11786" width="7.42578125" style="1215" bestFit="1" customWidth="1"/>
    <col min="11787" max="11787" width="26.85546875" style="1215" bestFit="1" customWidth="1"/>
    <col min="11788" max="11788" width="19.85546875" style="1215" bestFit="1" customWidth="1"/>
    <col min="11789" max="12023" width="11.42578125" style="1215"/>
    <col min="12024" max="12024" width="2.42578125" style="1215" customWidth="1"/>
    <col min="12025" max="12025" width="49" style="1215" customWidth="1"/>
    <col min="12026" max="12026" width="16.85546875" style="1215" customWidth="1"/>
    <col min="12027" max="12027" width="1.140625" style="1215" customWidth="1"/>
    <col min="12028" max="12028" width="20.5703125" style="1215" customWidth="1"/>
    <col min="12029" max="12029" width="17.5703125" style="1215" customWidth="1"/>
    <col min="12030" max="12030" width="18.140625" style="1215" customWidth="1"/>
    <col min="12031" max="12031" width="17.140625" style="1215" customWidth="1"/>
    <col min="12032" max="12032" width="22.42578125" style="1215" bestFit="1" customWidth="1"/>
    <col min="12033" max="12033" width="22.140625" style="1215" customWidth="1"/>
    <col min="12034" max="12034" width="17.85546875" style="1215" customWidth="1"/>
    <col min="12035" max="12035" width="22.42578125" style="1215" customWidth="1"/>
    <col min="12036" max="12036" width="10.140625" style="1215" bestFit="1" customWidth="1"/>
    <col min="12037" max="12037" width="13.42578125" style="1215" customWidth="1"/>
    <col min="12038" max="12038" width="7.42578125" style="1215" bestFit="1" customWidth="1"/>
    <col min="12039" max="12039" width="15.42578125" style="1215" bestFit="1" customWidth="1"/>
    <col min="12040" max="12040" width="7.42578125" style="1215" bestFit="1" customWidth="1"/>
    <col min="12041" max="12041" width="19.5703125" style="1215" bestFit="1" customWidth="1"/>
    <col min="12042" max="12042" width="7.42578125" style="1215" bestFit="1" customWidth="1"/>
    <col min="12043" max="12043" width="26.85546875" style="1215" bestFit="1" customWidth="1"/>
    <col min="12044" max="12044" width="19.85546875" style="1215" bestFit="1" customWidth="1"/>
    <col min="12045" max="12279" width="11.42578125" style="1215"/>
    <col min="12280" max="12280" width="2.42578125" style="1215" customWidth="1"/>
    <col min="12281" max="12281" width="49" style="1215" customWidth="1"/>
    <col min="12282" max="12282" width="16.85546875" style="1215" customWidth="1"/>
    <col min="12283" max="12283" width="1.140625" style="1215" customWidth="1"/>
    <col min="12284" max="12284" width="20.5703125" style="1215" customWidth="1"/>
    <col min="12285" max="12285" width="17.5703125" style="1215" customWidth="1"/>
    <col min="12286" max="12286" width="18.140625" style="1215" customWidth="1"/>
    <col min="12287" max="12287" width="17.140625" style="1215" customWidth="1"/>
    <col min="12288" max="12288" width="22.42578125" style="1215" bestFit="1" customWidth="1"/>
    <col min="12289" max="12289" width="22.140625" style="1215" customWidth="1"/>
    <col min="12290" max="12290" width="17.85546875" style="1215" customWidth="1"/>
    <col min="12291" max="12291" width="22.42578125" style="1215" customWidth="1"/>
    <col min="12292" max="12292" width="10.140625" style="1215" bestFit="1" customWidth="1"/>
    <col min="12293" max="12293" width="13.42578125" style="1215" customWidth="1"/>
    <col min="12294" max="12294" width="7.42578125" style="1215" bestFit="1" customWidth="1"/>
    <col min="12295" max="12295" width="15.42578125" style="1215" bestFit="1" customWidth="1"/>
    <col min="12296" max="12296" width="7.42578125" style="1215" bestFit="1" customWidth="1"/>
    <col min="12297" max="12297" width="19.5703125" style="1215" bestFit="1" customWidth="1"/>
    <col min="12298" max="12298" width="7.42578125" style="1215" bestFit="1" customWidth="1"/>
    <col min="12299" max="12299" width="26.85546875" style="1215" bestFit="1" customWidth="1"/>
    <col min="12300" max="12300" width="19.85546875" style="1215" bestFit="1" customWidth="1"/>
    <col min="12301" max="12535" width="11.42578125" style="1215"/>
    <col min="12536" max="12536" width="2.42578125" style="1215" customWidth="1"/>
    <col min="12537" max="12537" width="49" style="1215" customWidth="1"/>
    <col min="12538" max="12538" width="16.85546875" style="1215" customWidth="1"/>
    <col min="12539" max="12539" width="1.140625" style="1215" customWidth="1"/>
    <col min="12540" max="12540" width="20.5703125" style="1215" customWidth="1"/>
    <col min="12541" max="12541" width="17.5703125" style="1215" customWidth="1"/>
    <col min="12542" max="12542" width="18.140625" style="1215" customWidth="1"/>
    <col min="12543" max="12543" width="17.140625" style="1215" customWidth="1"/>
    <col min="12544" max="12544" width="22.42578125" style="1215" bestFit="1" customWidth="1"/>
    <col min="12545" max="12545" width="22.140625" style="1215" customWidth="1"/>
    <col min="12546" max="12546" width="17.85546875" style="1215" customWidth="1"/>
    <col min="12547" max="12547" width="22.42578125" style="1215" customWidth="1"/>
    <col min="12548" max="12548" width="10.140625" style="1215" bestFit="1" customWidth="1"/>
    <col min="12549" max="12549" width="13.42578125" style="1215" customWidth="1"/>
    <col min="12550" max="12550" width="7.42578125" style="1215" bestFit="1" customWidth="1"/>
    <col min="12551" max="12551" width="15.42578125" style="1215" bestFit="1" customWidth="1"/>
    <col min="12552" max="12552" width="7.42578125" style="1215" bestFit="1" customWidth="1"/>
    <col min="12553" max="12553" width="19.5703125" style="1215" bestFit="1" customWidth="1"/>
    <col min="12554" max="12554" width="7.42578125" style="1215" bestFit="1" customWidth="1"/>
    <col min="12555" max="12555" width="26.85546875" style="1215" bestFit="1" customWidth="1"/>
    <col min="12556" max="12556" width="19.85546875" style="1215" bestFit="1" customWidth="1"/>
    <col min="12557" max="12791" width="11.42578125" style="1215"/>
    <col min="12792" max="12792" width="2.42578125" style="1215" customWidth="1"/>
    <col min="12793" max="12793" width="49" style="1215" customWidth="1"/>
    <col min="12794" max="12794" width="16.85546875" style="1215" customWidth="1"/>
    <col min="12795" max="12795" width="1.140625" style="1215" customWidth="1"/>
    <col min="12796" max="12796" width="20.5703125" style="1215" customWidth="1"/>
    <col min="12797" max="12797" width="17.5703125" style="1215" customWidth="1"/>
    <col min="12798" max="12798" width="18.140625" style="1215" customWidth="1"/>
    <col min="12799" max="12799" width="17.140625" style="1215" customWidth="1"/>
    <col min="12800" max="12800" width="22.42578125" style="1215" bestFit="1" customWidth="1"/>
    <col min="12801" max="12801" width="22.140625" style="1215" customWidth="1"/>
    <col min="12802" max="12802" width="17.85546875" style="1215" customWidth="1"/>
    <col min="12803" max="12803" width="22.42578125" style="1215" customWidth="1"/>
    <col min="12804" max="12804" width="10.140625" style="1215" bestFit="1" customWidth="1"/>
    <col min="12805" max="12805" width="13.42578125" style="1215" customWidth="1"/>
    <col min="12806" max="12806" width="7.42578125" style="1215" bestFit="1" customWidth="1"/>
    <col min="12807" max="12807" width="15.42578125" style="1215" bestFit="1" customWidth="1"/>
    <col min="12808" max="12808" width="7.42578125" style="1215" bestFit="1" customWidth="1"/>
    <col min="12809" max="12809" width="19.5703125" style="1215" bestFit="1" customWidth="1"/>
    <col min="12810" max="12810" width="7.42578125" style="1215" bestFit="1" customWidth="1"/>
    <col min="12811" max="12811" width="26.85546875" style="1215" bestFit="1" customWidth="1"/>
    <col min="12812" max="12812" width="19.85546875" style="1215" bestFit="1" customWidth="1"/>
    <col min="12813" max="13047" width="11.42578125" style="1215"/>
    <col min="13048" max="13048" width="2.42578125" style="1215" customWidth="1"/>
    <col min="13049" max="13049" width="49" style="1215" customWidth="1"/>
    <col min="13050" max="13050" width="16.85546875" style="1215" customWidth="1"/>
    <col min="13051" max="13051" width="1.140625" style="1215" customWidth="1"/>
    <col min="13052" max="13052" width="20.5703125" style="1215" customWidth="1"/>
    <col min="13053" max="13053" width="17.5703125" style="1215" customWidth="1"/>
    <col min="13054" max="13054" width="18.140625" style="1215" customWidth="1"/>
    <col min="13055" max="13055" width="17.140625" style="1215" customWidth="1"/>
    <col min="13056" max="13056" width="22.42578125" style="1215" bestFit="1" customWidth="1"/>
    <col min="13057" max="13057" width="22.140625" style="1215" customWidth="1"/>
    <col min="13058" max="13058" width="17.85546875" style="1215" customWidth="1"/>
    <col min="13059" max="13059" width="22.42578125" style="1215" customWidth="1"/>
    <col min="13060" max="13060" width="10.140625" style="1215" bestFit="1" customWidth="1"/>
    <col min="13061" max="13061" width="13.42578125" style="1215" customWidth="1"/>
    <col min="13062" max="13062" width="7.42578125" style="1215" bestFit="1" customWidth="1"/>
    <col min="13063" max="13063" width="15.42578125" style="1215" bestFit="1" customWidth="1"/>
    <col min="13064" max="13064" width="7.42578125" style="1215" bestFit="1" customWidth="1"/>
    <col min="13065" max="13065" width="19.5703125" style="1215" bestFit="1" customWidth="1"/>
    <col min="13066" max="13066" width="7.42578125" style="1215" bestFit="1" customWidth="1"/>
    <col min="13067" max="13067" width="26.85546875" style="1215" bestFit="1" customWidth="1"/>
    <col min="13068" max="13068" width="19.85546875" style="1215" bestFit="1" customWidth="1"/>
    <col min="13069" max="13303" width="11.42578125" style="1215"/>
    <col min="13304" max="13304" width="2.42578125" style="1215" customWidth="1"/>
    <col min="13305" max="13305" width="49" style="1215" customWidth="1"/>
    <col min="13306" max="13306" width="16.85546875" style="1215" customWidth="1"/>
    <col min="13307" max="13307" width="1.140625" style="1215" customWidth="1"/>
    <col min="13308" max="13308" width="20.5703125" style="1215" customWidth="1"/>
    <col min="13309" max="13309" width="17.5703125" style="1215" customWidth="1"/>
    <col min="13310" max="13310" width="18.140625" style="1215" customWidth="1"/>
    <col min="13311" max="13311" width="17.140625" style="1215" customWidth="1"/>
    <col min="13312" max="13312" width="22.42578125" style="1215" bestFit="1" customWidth="1"/>
    <col min="13313" max="13313" width="22.140625" style="1215" customWidth="1"/>
    <col min="13314" max="13314" width="17.85546875" style="1215" customWidth="1"/>
    <col min="13315" max="13315" width="22.42578125" style="1215" customWidth="1"/>
    <col min="13316" max="13316" width="10.140625" style="1215" bestFit="1" customWidth="1"/>
    <col min="13317" max="13317" width="13.42578125" style="1215" customWidth="1"/>
    <col min="13318" max="13318" width="7.42578125" style="1215" bestFit="1" customWidth="1"/>
    <col min="13319" max="13319" width="15.42578125" style="1215" bestFit="1" customWidth="1"/>
    <col min="13320" max="13320" width="7.42578125" style="1215" bestFit="1" customWidth="1"/>
    <col min="13321" max="13321" width="19.5703125" style="1215" bestFit="1" customWidth="1"/>
    <col min="13322" max="13322" width="7.42578125" style="1215" bestFit="1" customWidth="1"/>
    <col min="13323" max="13323" width="26.85546875" style="1215" bestFit="1" customWidth="1"/>
    <col min="13324" max="13324" width="19.85546875" style="1215" bestFit="1" customWidth="1"/>
    <col min="13325" max="13559" width="11.42578125" style="1215"/>
    <col min="13560" max="13560" width="2.42578125" style="1215" customWidth="1"/>
    <col min="13561" max="13561" width="49" style="1215" customWidth="1"/>
    <col min="13562" max="13562" width="16.85546875" style="1215" customWidth="1"/>
    <col min="13563" max="13563" width="1.140625" style="1215" customWidth="1"/>
    <col min="13564" max="13564" width="20.5703125" style="1215" customWidth="1"/>
    <col min="13565" max="13565" width="17.5703125" style="1215" customWidth="1"/>
    <col min="13566" max="13566" width="18.140625" style="1215" customWidth="1"/>
    <col min="13567" max="13567" width="17.140625" style="1215" customWidth="1"/>
    <col min="13568" max="13568" width="22.42578125" style="1215" bestFit="1" customWidth="1"/>
    <col min="13569" max="13569" width="22.140625" style="1215" customWidth="1"/>
    <col min="13570" max="13570" width="17.85546875" style="1215" customWidth="1"/>
    <col min="13571" max="13571" width="22.42578125" style="1215" customWidth="1"/>
    <col min="13572" max="13572" width="10.140625" style="1215" bestFit="1" customWidth="1"/>
    <col min="13573" max="13573" width="13.42578125" style="1215" customWidth="1"/>
    <col min="13574" max="13574" width="7.42578125" style="1215" bestFit="1" customWidth="1"/>
    <col min="13575" max="13575" width="15.42578125" style="1215" bestFit="1" customWidth="1"/>
    <col min="13576" max="13576" width="7.42578125" style="1215" bestFit="1" customWidth="1"/>
    <col min="13577" max="13577" width="19.5703125" style="1215" bestFit="1" customWidth="1"/>
    <col min="13578" max="13578" width="7.42578125" style="1215" bestFit="1" customWidth="1"/>
    <col min="13579" max="13579" width="26.85546875" style="1215" bestFit="1" customWidth="1"/>
    <col min="13580" max="13580" width="19.85546875" style="1215" bestFit="1" customWidth="1"/>
    <col min="13581" max="13815" width="11.42578125" style="1215"/>
    <col min="13816" max="13816" width="2.42578125" style="1215" customWidth="1"/>
    <col min="13817" max="13817" width="49" style="1215" customWidth="1"/>
    <col min="13818" max="13818" width="16.85546875" style="1215" customWidth="1"/>
    <col min="13819" max="13819" width="1.140625" style="1215" customWidth="1"/>
    <col min="13820" max="13820" width="20.5703125" style="1215" customWidth="1"/>
    <col min="13821" max="13821" width="17.5703125" style="1215" customWidth="1"/>
    <col min="13822" max="13822" width="18.140625" style="1215" customWidth="1"/>
    <col min="13823" max="13823" width="17.140625" style="1215" customWidth="1"/>
    <col min="13824" max="13824" width="22.42578125" style="1215" bestFit="1" customWidth="1"/>
    <col min="13825" max="13825" width="22.140625" style="1215" customWidth="1"/>
    <col min="13826" max="13826" width="17.85546875" style="1215" customWidth="1"/>
    <col min="13827" max="13827" width="22.42578125" style="1215" customWidth="1"/>
    <col min="13828" max="13828" width="10.140625" style="1215" bestFit="1" customWidth="1"/>
    <col min="13829" max="13829" width="13.42578125" style="1215" customWidth="1"/>
    <col min="13830" max="13830" width="7.42578125" style="1215" bestFit="1" customWidth="1"/>
    <col min="13831" max="13831" width="15.42578125" style="1215" bestFit="1" customWidth="1"/>
    <col min="13832" max="13832" width="7.42578125" style="1215" bestFit="1" customWidth="1"/>
    <col min="13833" max="13833" width="19.5703125" style="1215" bestFit="1" customWidth="1"/>
    <col min="13834" max="13834" width="7.42578125" style="1215" bestFit="1" customWidth="1"/>
    <col min="13835" max="13835" width="26.85546875" style="1215" bestFit="1" customWidth="1"/>
    <col min="13836" max="13836" width="19.85546875" style="1215" bestFit="1" customWidth="1"/>
    <col min="13837" max="14071" width="11.42578125" style="1215"/>
    <col min="14072" max="14072" width="2.42578125" style="1215" customWidth="1"/>
    <col min="14073" max="14073" width="49" style="1215" customWidth="1"/>
    <col min="14074" max="14074" width="16.85546875" style="1215" customWidth="1"/>
    <col min="14075" max="14075" width="1.140625" style="1215" customWidth="1"/>
    <col min="14076" max="14076" width="20.5703125" style="1215" customWidth="1"/>
    <col min="14077" max="14077" width="17.5703125" style="1215" customWidth="1"/>
    <col min="14078" max="14078" width="18.140625" style="1215" customWidth="1"/>
    <col min="14079" max="14079" width="17.140625" style="1215" customWidth="1"/>
    <col min="14080" max="14080" width="22.42578125" style="1215" bestFit="1" customWidth="1"/>
    <col min="14081" max="14081" width="22.140625" style="1215" customWidth="1"/>
    <col min="14082" max="14082" width="17.85546875" style="1215" customWidth="1"/>
    <col min="14083" max="14083" width="22.42578125" style="1215" customWidth="1"/>
    <col min="14084" max="14084" width="10.140625" style="1215" bestFit="1" customWidth="1"/>
    <col min="14085" max="14085" width="13.42578125" style="1215" customWidth="1"/>
    <col min="14086" max="14086" width="7.42578125" style="1215" bestFit="1" customWidth="1"/>
    <col min="14087" max="14087" width="15.42578125" style="1215" bestFit="1" customWidth="1"/>
    <col min="14088" max="14088" width="7.42578125" style="1215" bestFit="1" customWidth="1"/>
    <col min="14089" max="14089" width="19.5703125" style="1215" bestFit="1" customWidth="1"/>
    <col min="14090" max="14090" width="7.42578125" style="1215" bestFit="1" customWidth="1"/>
    <col min="14091" max="14091" width="26.85546875" style="1215" bestFit="1" customWidth="1"/>
    <col min="14092" max="14092" width="19.85546875" style="1215" bestFit="1" customWidth="1"/>
    <col min="14093" max="14327" width="11.42578125" style="1215"/>
    <col min="14328" max="14328" width="2.42578125" style="1215" customWidth="1"/>
    <col min="14329" max="14329" width="49" style="1215" customWidth="1"/>
    <col min="14330" max="14330" width="16.85546875" style="1215" customWidth="1"/>
    <col min="14331" max="14331" width="1.140625" style="1215" customWidth="1"/>
    <col min="14332" max="14332" width="20.5703125" style="1215" customWidth="1"/>
    <col min="14333" max="14333" width="17.5703125" style="1215" customWidth="1"/>
    <col min="14334" max="14334" width="18.140625" style="1215" customWidth="1"/>
    <col min="14335" max="14335" width="17.140625" style="1215" customWidth="1"/>
    <col min="14336" max="14336" width="22.42578125" style="1215" bestFit="1" customWidth="1"/>
    <col min="14337" max="14337" width="22.140625" style="1215" customWidth="1"/>
    <col min="14338" max="14338" width="17.85546875" style="1215" customWidth="1"/>
    <col min="14339" max="14339" width="22.42578125" style="1215" customWidth="1"/>
    <col min="14340" max="14340" width="10.140625" style="1215" bestFit="1" customWidth="1"/>
    <col min="14341" max="14341" width="13.42578125" style="1215" customWidth="1"/>
    <col min="14342" max="14342" width="7.42578125" style="1215" bestFit="1" customWidth="1"/>
    <col min="14343" max="14343" width="15.42578125" style="1215" bestFit="1" customWidth="1"/>
    <col min="14344" max="14344" width="7.42578125" style="1215" bestFit="1" customWidth="1"/>
    <col min="14345" max="14345" width="19.5703125" style="1215" bestFit="1" customWidth="1"/>
    <col min="14346" max="14346" width="7.42578125" style="1215" bestFit="1" customWidth="1"/>
    <col min="14347" max="14347" width="26.85546875" style="1215" bestFit="1" customWidth="1"/>
    <col min="14348" max="14348" width="19.85546875" style="1215" bestFit="1" customWidth="1"/>
    <col min="14349" max="14583" width="11.42578125" style="1215"/>
    <col min="14584" max="14584" width="2.42578125" style="1215" customWidth="1"/>
    <col min="14585" max="14585" width="49" style="1215" customWidth="1"/>
    <col min="14586" max="14586" width="16.85546875" style="1215" customWidth="1"/>
    <col min="14587" max="14587" width="1.140625" style="1215" customWidth="1"/>
    <col min="14588" max="14588" width="20.5703125" style="1215" customWidth="1"/>
    <col min="14589" max="14589" width="17.5703125" style="1215" customWidth="1"/>
    <col min="14590" max="14590" width="18.140625" style="1215" customWidth="1"/>
    <col min="14591" max="14591" width="17.140625" style="1215" customWidth="1"/>
    <col min="14592" max="14592" width="22.42578125" style="1215" bestFit="1" customWidth="1"/>
    <col min="14593" max="14593" width="22.140625" style="1215" customWidth="1"/>
    <col min="14594" max="14594" width="17.85546875" style="1215" customWidth="1"/>
    <col min="14595" max="14595" width="22.42578125" style="1215" customWidth="1"/>
    <col min="14596" max="14596" width="10.140625" style="1215" bestFit="1" customWidth="1"/>
    <col min="14597" max="14597" width="13.42578125" style="1215" customWidth="1"/>
    <col min="14598" max="14598" width="7.42578125" style="1215" bestFit="1" customWidth="1"/>
    <col min="14599" max="14599" width="15.42578125" style="1215" bestFit="1" customWidth="1"/>
    <col min="14600" max="14600" width="7.42578125" style="1215" bestFit="1" customWidth="1"/>
    <col min="14601" max="14601" width="19.5703125" style="1215" bestFit="1" customWidth="1"/>
    <col min="14602" max="14602" width="7.42578125" style="1215" bestFit="1" customWidth="1"/>
    <col min="14603" max="14603" width="26.85546875" style="1215" bestFit="1" customWidth="1"/>
    <col min="14604" max="14604" width="19.85546875" style="1215" bestFit="1" customWidth="1"/>
    <col min="14605" max="14839" width="11.42578125" style="1215"/>
    <col min="14840" max="14840" width="2.42578125" style="1215" customWidth="1"/>
    <col min="14841" max="14841" width="49" style="1215" customWidth="1"/>
    <col min="14842" max="14842" width="16.85546875" style="1215" customWidth="1"/>
    <col min="14843" max="14843" width="1.140625" style="1215" customWidth="1"/>
    <col min="14844" max="14844" width="20.5703125" style="1215" customWidth="1"/>
    <col min="14845" max="14845" width="17.5703125" style="1215" customWidth="1"/>
    <col min="14846" max="14846" width="18.140625" style="1215" customWidth="1"/>
    <col min="14847" max="14847" width="17.140625" style="1215" customWidth="1"/>
    <col min="14848" max="14848" width="22.42578125" style="1215" bestFit="1" customWidth="1"/>
    <col min="14849" max="14849" width="22.140625" style="1215" customWidth="1"/>
    <col min="14850" max="14850" width="17.85546875" style="1215" customWidth="1"/>
    <col min="14851" max="14851" width="22.42578125" style="1215" customWidth="1"/>
    <col min="14852" max="14852" width="10.140625" style="1215" bestFit="1" customWidth="1"/>
    <col min="14853" max="14853" width="13.42578125" style="1215" customWidth="1"/>
    <col min="14854" max="14854" width="7.42578125" style="1215" bestFit="1" customWidth="1"/>
    <col min="14855" max="14855" width="15.42578125" style="1215" bestFit="1" customWidth="1"/>
    <col min="14856" max="14856" width="7.42578125" style="1215" bestFit="1" customWidth="1"/>
    <col min="14857" max="14857" width="19.5703125" style="1215" bestFit="1" customWidth="1"/>
    <col min="14858" max="14858" width="7.42578125" style="1215" bestFit="1" customWidth="1"/>
    <col min="14859" max="14859" width="26.85546875" style="1215" bestFit="1" customWidth="1"/>
    <col min="14860" max="14860" width="19.85546875" style="1215" bestFit="1" customWidth="1"/>
    <col min="14861" max="15095" width="11.42578125" style="1215"/>
    <col min="15096" max="15096" width="2.42578125" style="1215" customWidth="1"/>
    <col min="15097" max="15097" width="49" style="1215" customWidth="1"/>
    <col min="15098" max="15098" width="16.85546875" style="1215" customWidth="1"/>
    <col min="15099" max="15099" width="1.140625" style="1215" customWidth="1"/>
    <col min="15100" max="15100" width="20.5703125" style="1215" customWidth="1"/>
    <col min="15101" max="15101" width="17.5703125" style="1215" customWidth="1"/>
    <col min="15102" max="15102" width="18.140625" style="1215" customWidth="1"/>
    <col min="15103" max="15103" width="17.140625" style="1215" customWidth="1"/>
    <col min="15104" max="15104" width="22.42578125" style="1215" bestFit="1" customWidth="1"/>
    <col min="15105" max="15105" width="22.140625" style="1215" customWidth="1"/>
    <col min="15106" max="15106" width="17.85546875" style="1215" customWidth="1"/>
    <col min="15107" max="15107" width="22.42578125" style="1215" customWidth="1"/>
    <col min="15108" max="15108" width="10.140625" style="1215" bestFit="1" customWidth="1"/>
    <col min="15109" max="15109" width="13.42578125" style="1215" customWidth="1"/>
    <col min="15110" max="15110" width="7.42578125" style="1215" bestFit="1" customWidth="1"/>
    <col min="15111" max="15111" width="15.42578125" style="1215" bestFit="1" customWidth="1"/>
    <col min="15112" max="15112" width="7.42578125" style="1215" bestFit="1" customWidth="1"/>
    <col min="15113" max="15113" width="19.5703125" style="1215" bestFit="1" customWidth="1"/>
    <col min="15114" max="15114" width="7.42578125" style="1215" bestFit="1" customWidth="1"/>
    <col min="15115" max="15115" width="26.85546875" style="1215" bestFit="1" customWidth="1"/>
    <col min="15116" max="15116" width="19.85546875" style="1215" bestFit="1" customWidth="1"/>
    <col min="15117" max="15351" width="11.42578125" style="1215"/>
    <col min="15352" max="15352" width="2.42578125" style="1215" customWidth="1"/>
    <col min="15353" max="15353" width="49" style="1215" customWidth="1"/>
    <col min="15354" max="15354" width="16.85546875" style="1215" customWidth="1"/>
    <col min="15355" max="15355" width="1.140625" style="1215" customWidth="1"/>
    <col min="15356" max="15356" width="20.5703125" style="1215" customWidth="1"/>
    <col min="15357" max="15357" width="17.5703125" style="1215" customWidth="1"/>
    <col min="15358" max="15358" width="18.140625" style="1215" customWidth="1"/>
    <col min="15359" max="15359" width="17.140625" style="1215" customWidth="1"/>
    <col min="15360" max="15360" width="22.42578125" style="1215" bestFit="1" customWidth="1"/>
    <col min="15361" max="15361" width="22.140625" style="1215" customWidth="1"/>
    <col min="15362" max="15362" width="17.85546875" style="1215" customWidth="1"/>
    <col min="15363" max="15363" width="22.42578125" style="1215" customWidth="1"/>
    <col min="15364" max="15364" width="10.140625" style="1215" bestFit="1" customWidth="1"/>
    <col min="15365" max="15365" width="13.42578125" style="1215" customWidth="1"/>
    <col min="15366" max="15366" width="7.42578125" style="1215" bestFit="1" customWidth="1"/>
    <col min="15367" max="15367" width="15.42578125" style="1215" bestFit="1" customWidth="1"/>
    <col min="15368" max="15368" width="7.42578125" style="1215" bestFit="1" customWidth="1"/>
    <col min="15369" max="15369" width="19.5703125" style="1215" bestFit="1" customWidth="1"/>
    <col min="15370" max="15370" width="7.42578125" style="1215" bestFit="1" customWidth="1"/>
    <col min="15371" max="15371" width="26.85546875" style="1215" bestFit="1" customWidth="1"/>
    <col min="15372" max="15372" width="19.85546875" style="1215" bestFit="1" customWidth="1"/>
    <col min="15373" max="15607" width="11.42578125" style="1215"/>
    <col min="15608" max="15608" width="2.42578125" style="1215" customWidth="1"/>
    <col min="15609" max="15609" width="49" style="1215" customWidth="1"/>
    <col min="15610" max="15610" width="16.85546875" style="1215" customWidth="1"/>
    <col min="15611" max="15611" width="1.140625" style="1215" customWidth="1"/>
    <col min="15612" max="15612" width="20.5703125" style="1215" customWidth="1"/>
    <col min="15613" max="15613" width="17.5703125" style="1215" customWidth="1"/>
    <col min="15614" max="15614" width="18.140625" style="1215" customWidth="1"/>
    <col min="15615" max="15615" width="17.140625" style="1215" customWidth="1"/>
    <col min="15616" max="15616" width="22.42578125" style="1215" bestFit="1" customWidth="1"/>
    <col min="15617" max="15617" width="22.140625" style="1215" customWidth="1"/>
    <col min="15618" max="15618" width="17.85546875" style="1215" customWidth="1"/>
    <col min="15619" max="15619" width="22.42578125" style="1215" customWidth="1"/>
    <col min="15620" max="15620" width="10.140625" style="1215" bestFit="1" customWidth="1"/>
    <col min="15621" max="15621" width="13.42578125" style="1215" customWidth="1"/>
    <col min="15622" max="15622" width="7.42578125" style="1215" bestFit="1" customWidth="1"/>
    <col min="15623" max="15623" width="15.42578125" style="1215" bestFit="1" customWidth="1"/>
    <col min="15624" max="15624" width="7.42578125" style="1215" bestFit="1" customWidth="1"/>
    <col min="15625" max="15625" width="19.5703125" style="1215" bestFit="1" customWidth="1"/>
    <col min="15626" max="15626" width="7.42578125" style="1215" bestFit="1" customWidth="1"/>
    <col min="15627" max="15627" width="26.85546875" style="1215" bestFit="1" customWidth="1"/>
    <col min="15628" max="15628" width="19.85546875" style="1215" bestFit="1" customWidth="1"/>
    <col min="15629" max="15863" width="11.42578125" style="1215"/>
    <col min="15864" max="15864" width="2.42578125" style="1215" customWidth="1"/>
    <col min="15865" max="15865" width="49" style="1215" customWidth="1"/>
    <col min="15866" max="15866" width="16.85546875" style="1215" customWidth="1"/>
    <col min="15867" max="15867" width="1.140625" style="1215" customWidth="1"/>
    <col min="15868" max="15868" width="20.5703125" style="1215" customWidth="1"/>
    <col min="15869" max="15869" width="17.5703125" style="1215" customWidth="1"/>
    <col min="15870" max="15870" width="18.140625" style="1215" customWidth="1"/>
    <col min="15871" max="15871" width="17.140625" style="1215" customWidth="1"/>
    <col min="15872" max="15872" width="22.42578125" style="1215" bestFit="1" customWidth="1"/>
    <col min="15873" max="15873" width="22.140625" style="1215" customWidth="1"/>
    <col min="15874" max="15874" width="17.85546875" style="1215" customWidth="1"/>
    <col min="15875" max="15875" width="22.42578125" style="1215" customWidth="1"/>
    <col min="15876" max="15876" width="10.140625" style="1215" bestFit="1" customWidth="1"/>
    <col min="15877" max="15877" width="13.42578125" style="1215" customWidth="1"/>
    <col min="15878" max="15878" width="7.42578125" style="1215" bestFit="1" customWidth="1"/>
    <col min="15879" max="15879" width="15.42578125" style="1215" bestFit="1" customWidth="1"/>
    <col min="15880" max="15880" width="7.42578125" style="1215" bestFit="1" customWidth="1"/>
    <col min="15881" max="15881" width="19.5703125" style="1215" bestFit="1" customWidth="1"/>
    <col min="15882" max="15882" width="7.42578125" style="1215" bestFit="1" customWidth="1"/>
    <col min="15883" max="15883" width="26.85546875" style="1215" bestFit="1" customWidth="1"/>
    <col min="15884" max="15884" width="19.85546875" style="1215" bestFit="1" customWidth="1"/>
    <col min="15885" max="16119" width="11.42578125" style="1215"/>
    <col min="16120" max="16120" width="2.42578125" style="1215" customWidth="1"/>
    <col min="16121" max="16121" width="49" style="1215" customWidth="1"/>
    <col min="16122" max="16122" width="16.85546875" style="1215" customWidth="1"/>
    <col min="16123" max="16123" width="1.140625" style="1215" customWidth="1"/>
    <col min="16124" max="16124" width="20.5703125" style="1215" customWidth="1"/>
    <col min="16125" max="16125" width="17.5703125" style="1215" customWidth="1"/>
    <col min="16126" max="16126" width="18.140625" style="1215" customWidth="1"/>
    <col min="16127" max="16127" width="17.140625" style="1215" customWidth="1"/>
    <col min="16128" max="16128" width="22.42578125" style="1215" bestFit="1" customWidth="1"/>
    <col min="16129" max="16129" width="22.140625" style="1215" customWidth="1"/>
    <col min="16130" max="16130" width="17.85546875" style="1215" customWidth="1"/>
    <col min="16131" max="16131" width="22.42578125" style="1215" customWidth="1"/>
    <col min="16132" max="16132" width="10.140625" style="1215" bestFit="1" customWidth="1"/>
    <col min="16133" max="16133" width="13.42578125" style="1215" customWidth="1"/>
    <col min="16134" max="16134" width="7.42578125" style="1215" bestFit="1" customWidth="1"/>
    <col min="16135" max="16135" width="15.42578125" style="1215" bestFit="1" customWidth="1"/>
    <col min="16136" max="16136" width="7.42578125" style="1215" bestFit="1" customWidth="1"/>
    <col min="16137" max="16137" width="19.5703125" style="1215" bestFit="1" customWidth="1"/>
    <col min="16138" max="16138" width="7.42578125" style="1215" bestFit="1" customWidth="1"/>
    <col min="16139" max="16139" width="26.85546875" style="1215" bestFit="1" customWidth="1"/>
    <col min="16140" max="16140" width="19.85546875" style="1215" bestFit="1" customWidth="1"/>
    <col min="16141" max="16384" width="11.42578125" style="1215"/>
  </cols>
  <sheetData>
    <row r="3" spans="3:14" s="80" customFormat="1" ht="13.5" customHeight="1">
      <c r="C3" s="78"/>
      <c r="D3" s="78"/>
      <c r="E3" s="78"/>
      <c r="N3" s="1497" t="s">
        <v>1073</v>
      </c>
    </row>
    <row r="4" spans="3:14" s="80" customFormat="1" ht="15">
      <c r="D4" s="12"/>
      <c r="N4" s="1497" t="s">
        <v>1072</v>
      </c>
    </row>
    <row r="5" spans="3:14" s="80" customFormat="1" ht="15">
      <c r="D5" s="12"/>
    </row>
    <row r="6" spans="3:14" s="80" customFormat="1" ht="15">
      <c r="D6" s="12"/>
    </row>
    <row r="7" spans="3:14" s="80" customFormat="1" ht="13.5" customHeight="1"/>
    <row r="8" spans="3:14" ht="15.75">
      <c r="C8" s="1961" t="s">
        <v>2008</v>
      </c>
      <c r="D8" s="1962"/>
      <c r="E8" s="1962"/>
      <c r="F8" s="1962"/>
      <c r="G8" s="1962"/>
      <c r="H8" s="1498"/>
    </row>
    <row r="9" spans="3:14" ht="9.75" customHeight="1">
      <c r="E9" s="80"/>
      <c r="L9" s="1499"/>
    </row>
    <row r="10" spans="3:14" s="1216" customFormat="1">
      <c r="C10" s="2067" t="s">
        <v>266</v>
      </c>
      <c r="D10" s="2068"/>
      <c r="E10" s="80"/>
      <c r="F10" s="1500" t="str">
        <f>IFERROR(VLOOKUP("Yes",$F$12:$F$20,1,FALSE),"No")</f>
        <v>No</v>
      </c>
    </row>
    <row r="11" spans="3:14" s="1216" customFormat="1">
      <c r="E11" s="80"/>
      <c r="F11" s="1217"/>
    </row>
    <row r="12" spans="3:14" ht="243.95" customHeight="1">
      <c r="C12" s="2069" t="s">
        <v>1163</v>
      </c>
      <c r="D12" s="2070"/>
      <c r="E12" s="80"/>
      <c r="F12" s="1501" t="s">
        <v>1072</v>
      </c>
      <c r="H12" s="1218"/>
    </row>
    <row r="13" spans="3:14" ht="7.5" customHeight="1"/>
    <row r="14" spans="3:14" ht="156.94999999999999" customHeight="1">
      <c r="C14" s="2069" t="s">
        <v>1164</v>
      </c>
      <c r="D14" s="2070"/>
      <c r="E14" s="80"/>
      <c r="F14" s="1501" t="s">
        <v>1072</v>
      </c>
      <c r="H14" s="1218"/>
    </row>
    <row r="15" spans="3:14" ht="7.5" customHeight="1"/>
    <row r="16" spans="3:14" ht="62.1" customHeight="1">
      <c r="C16" s="2069" t="s">
        <v>1165</v>
      </c>
      <c r="D16" s="2070"/>
      <c r="E16" s="80"/>
      <c r="F16" s="1501" t="s">
        <v>1072</v>
      </c>
      <c r="H16" s="1218"/>
    </row>
    <row r="17" spans="3:13" ht="7.5" customHeight="1"/>
    <row r="18" spans="3:13" ht="197.45" customHeight="1">
      <c r="C18" s="2069" t="s">
        <v>1166</v>
      </c>
      <c r="D18" s="2070"/>
      <c r="E18" s="80"/>
      <c r="F18" s="1501" t="s">
        <v>1072</v>
      </c>
      <c r="H18" s="1218"/>
    </row>
    <row r="19" spans="3:13" ht="7.5" customHeight="1"/>
    <row r="20" spans="3:13" ht="66.95" customHeight="1">
      <c r="C20" s="2069" t="s">
        <v>1167</v>
      </c>
      <c r="D20" s="2070"/>
      <c r="E20" s="80"/>
      <c r="F20" s="1501" t="s">
        <v>1072</v>
      </c>
      <c r="H20" s="1218"/>
    </row>
    <row r="21" spans="3:13" ht="7.5" customHeight="1"/>
    <row r="22" spans="3:13" s="1216" customFormat="1">
      <c r="C22" s="2067" t="s">
        <v>263</v>
      </c>
      <c r="D22" s="2068"/>
      <c r="E22" s="80"/>
      <c r="F22" s="1500" t="str">
        <f>IFERROR(VLOOKUP("Yes",$F$24:$F$26,1,FALSE),"No")</f>
        <v>No</v>
      </c>
    </row>
    <row r="23" spans="3:13" ht="7.5" customHeight="1"/>
    <row r="24" spans="3:13" ht="77.099999999999994" customHeight="1">
      <c r="C24" s="2069" t="s">
        <v>1168</v>
      </c>
      <c r="D24" s="2070"/>
      <c r="E24" s="80"/>
      <c r="F24" s="1501" t="s">
        <v>1072</v>
      </c>
      <c r="H24" s="1218"/>
    </row>
    <row r="25" spans="3:13" ht="7.5" customHeight="1"/>
    <row r="26" spans="3:13" ht="45" customHeight="1">
      <c r="C26" s="2069" t="s">
        <v>1169</v>
      </c>
      <c r="D26" s="2070"/>
      <c r="E26" s="80"/>
      <c r="F26" s="1501" t="s">
        <v>1072</v>
      </c>
      <c r="H26" s="1218"/>
    </row>
    <row r="27" spans="3:13" ht="7.5" customHeight="1"/>
    <row r="28" spans="3:13">
      <c r="C28" s="2067" t="s">
        <v>1170</v>
      </c>
      <c r="D28" s="2068"/>
      <c r="E28" s="80"/>
      <c r="F28" s="1500" t="str">
        <f>IFERROR(VLOOKUP("Yes",$F$30:$F$34,1,FALSE),"No")</f>
        <v>No</v>
      </c>
      <c r="G28" s="1502"/>
      <c r="I28" s="1502"/>
      <c r="J28" s="1503"/>
      <c r="K28" s="1503"/>
      <c r="L28" s="1504"/>
      <c r="M28" s="1505"/>
    </row>
    <row r="29" spans="3:13">
      <c r="G29" s="1502"/>
      <c r="I29" s="1502"/>
      <c r="J29" s="1503"/>
      <c r="K29" s="1503"/>
      <c r="L29" s="1504"/>
      <c r="M29" s="1505"/>
    </row>
    <row r="30" spans="3:13" ht="59.25" customHeight="1">
      <c r="C30" s="2069" t="s">
        <v>1171</v>
      </c>
      <c r="D30" s="2070"/>
      <c r="E30" s="80"/>
      <c r="F30" s="1501" t="s">
        <v>1072</v>
      </c>
      <c r="G30" s="1502"/>
      <c r="I30" s="1502"/>
      <c r="J30" s="1503"/>
      <c r="K30" s="1503"/>
      <c r="L30" s="1504"/>
      <c r="M30" s="1505"/>
    </row>
    <row r="31" spans="3:13" ht="5.25" customHeight="1">
      <c r="G31" s="1502"/>
      <c r="I31" s="1502"/>
      <c r="J31" s="1503"/>
      <c r="K31" s="1503"/>
      <c r="L31" s="1504"/>
      <c r="M31" s="1505"/>
    </row>
    <row r="32" spans="3:13" ht="48.75" customHeight="1">
      <c r="C32" s="2069" t="s">
        <v>1172</v>
      </c>
      <c r="D32" s="2070"/>
      <c r="E32" s="80"/>
      <c r="F32" s="1501" t="s">
        <v>1072</v>
      </c>
      <c r="G32" s="1502"/>
      <c r="I32" s="1502"/>
      <c r="J32" s="1503"/>
      <c r="K32" s="1503"/>
      <c r="L32" s="1504"/>
      <c r="M32" s="1505"/>
    </row>
    <row r="33" spans="3:13" ht="5.25" customHeight="1">
      <c r="G33" s="1502"/>
      <c r="I33" s="1502"/>
      <c r="J33" s="1503"/>
      <c r="K33" s="1503"/>
      <c r="L33" s="1504"/>
      <c r="M33" s="1505"/>
    </row>
    <row r="34" spans="3:13" ht="38.25" customHeight="1">
      <c r="C34" s="2069" t="s">
        <v>1173</v>
      </c>
      <c r="D34" s="2070"/>
      <c r="E34" s="80"/>
      <c r="F34" s="1501" t="s">
        <v>1072</v>
      </c>
      <c r="G34" s="1502"/>
      <c r="I34" s="1502"/>
      <c r="J34" s="1503"/>
      <c r="K34" s="1503"/>
      <c r="L34" s="1504"/>
      <c r="M34" s="1505"/>
    </row>
    <row r="35" spans="3:13" ht="5.25" customHeight="1">
      <c r="G35" s="1502"/>
      <c r="I35" s="1502"/>
      <c r="J35" s="1503"/>
      <c r="K35" s="1503"/>
      <c r="L35" s="1504"/>
      <c r="M35" s="1505"/>
    </row>
    <row r="36" spans="3:13" ht="7.5" customHeight="1"/>
    <row r="37" spans="3:13" s="1216" customFormat="1">
      <c r="C37" s="2067" t="s">
        <v>268</v>
      </c>
      <c r="D37" s="2068"/>
      <c r="E37" s="80"/>
      <c r="F37" s="1500" t="str">
        <f>IFERROR(VLOOKUP("Yes",$F$39:$F$45,1,FALSE),"No")</f>
        <v>No</v>
      </c>
    </row>
    <row r="38" spans="3:13" ht="7.5" customHeight="1"/>
    <row r="39" spans="3:13" ht="38.1" customHeight="1">
      <c r="C39" s="2069" t="s">
        <v>1174</v>
      </c>
      <c r="D39" s="2070"/>
      <c r="E39" s="80"/>
      <c r="F39" s="1501" t="s">
        <v>1072</v>
      </c>
      <c r="H39" s="1218"/>
    </row>
    <row r="40" spans="3:13" ht="5.25" customHeight="1">
      <c r="G40" s="1502"/>
      <c r="I40" s="1502"/>
      <c r="J40" s="1503"/>
      <c r="K40" s="1503"/>
      <c r="L40" s="1504"/>
      <c r="M40" s="1505"/>
    </row>
    <row r="41" spans="3:13" ht="56.45" customHeight="1">
      <c r="C41" s="2069" t="s">
        <v>1175</v>
      </c>
      <c r="D41" s="2070"/>
      <c r="E41" s="80"/>
      <c r="F41" s="1501" t="s">
        <v>1072</v>
      </c>
      <c r="H41" s="1218"/>
    </row>
    <row r="42" spans="3:13" ht="5.25" customHeight="1">
      <c r="G42" s="1502"/>
      <c r="I42" s="1502"/>
      <c r="J42" s="1503"/>
      <c r="K42" s="1503"/>
      <c r="L42" s="1504"/>
      <c r="M42" s="1505"/>
    </row>
    <row r="43" spans="3:13" ht="29.1" customHeight="1">
      <c r="C43" s="2069" t="s">
        <v>1176</v>
      </c>
      <c r="D43" s="2070"/>
      <c r="E43" s="80"/>
      <c r="F43" s="1501" t="s">
        <v>1072</v>
      </c>
      <c r="H43" s="1218"/>
    </row>
    <row r="44" spans="3:13" ht="5.25" customHeight="1">
      <c r="G44" s="1502"/>
      <c r="I44" s="1502"/>
      <c r="J44" s="1503"/>
      <c r="K44" s="1503"/>
      <c r="L44" s="1504"/>
      <c r="M44" s="1505"/>
    </row>
    <row r="45" spans="3:13" ht="27.75" customHeight="1">
      <c r="C45" s="2069" t="s">
        <v>1177</v>
      </c>
      <c r="D45" s="2070"/>
      <c r="E45" s="80"/>
      <c r="F45" s="1501" t="s">
        <v>1072</v>
      </c>
      <c r="H45" s="1218"/>
    </row>
    <row r="46" spans="3:13" ht="5.25" customHeight="1">
      <c r="G46" s="1502"/>
      <c r="I46" s="1502"/>
      <c r="J46" s="1503"/>
      <c r="K46" s="1503"/>
      <c r="L46" s="1504"/>
      <c r="M46" s="1505"/>
    </row>
    <row r="47" spans="3:13" s="1216" customFormat="1" collapsed="1">
      <c r="C47" s="2067" t="s">
        <v>267</v>
      </c>
      <c r="D47" s="2068"/>
      <c r="E47" s="80"/>
      <c r="F47" s="1500" t="str">
        <f>F49</f>
        <v>No</v>
      </c>
    </row>
    <row r="48" spans="3:13" ht="7.5" customHeight="1"/>
    <row r="49" spans="3:13" ht="27.75" customHeight="1">
      <c r="C49" s="2069" t="s">
        <v>1178</v>
      </c>
      <c r="D49" s="2070"/>
      <c r="E49" s="80"/>
      <c r="F49" s="1501" t="s">
        <v>1072</v>
      </c>
      <c r="H49" s="1218"/>
    </row>
    <row r="50" spans="3:13" ht="5.25" customHeight="1">
      <c r="G50" s="1502"/>
      <c r="I50" s="1502"/>
      <c r="J50" s="1503"/>
      <c r="K50" s="1503"/>
      <c r="L50" s="1504"/>
      <c r="M50" s="1505"/>
    </row>
    <row r="51" spans="3:13" ht="5.25" customHeight="1">
      <c r="G51" s="1502"/>
      <c r="I51" s="1502"/>
      <c r="J51" s="1503"/>
      <c r="K51" s="1503"/>
      <c r="L51" s="1504"/>
      <c r="M51" s="1505"/>
    </row>
    <row r="52" spans="3:13" s="1216" customFormat="1">
      <c r="C52" s="2067" t="s">
        <v>1179</v>
      </c>
      <c r="D52" s="2068"/>
      <c r="E52" s="80"/>
      <c r="F52" s="1500" t="str">
        <f>IFERROR(VLOOKUP("Yes",$F$53:$F$56,1,FALSE),"No")</f>
        <v>No</v>
      </c>
    </row>
    <row r="53" spans="3:13" ht="7.5" customHeight="1"/>
    <row r="54" spans="3:13" ht="63" customHeight="1">
      <c r="C54" s="2069" t="s">
        <v>1180</v>
      </c>
      <c r="D54" s="2070"/>
      <c r="E54" s="80"/>
      <c r="F54" s="1501" t="s">
        <v>1072</v>
      </c>
      <c r="H54" s="1218"/>
    </row>
    <row r="55" spans="3:13" ht="5.25" customHeight="1">
      <c r="G55" s="1502"/>
      <c r="I55" s="1502"/>
      <c r="J55" s="1503"/>
      <c r="K55" s="1503"/>
      <c r="L55" s="1504"/>
      <c r="M55" s="1505"/>
    </row>
    <row r="56" spans="3:13" ht="27.6" customHeight="1">
      <c r="C56" s="2069" t="s">
        <v>1181</v>
      </c>
      <c r="D56" s="2070"/>
      <c r="E56" s="80"/>
      <c r="F56" s="1501" t="s">
        <v>1072</v>
      </c>
      <c r="H56" s="1218"/>
    </row>
    <row r="57" spans="3:13" ht="7.5" customHeight="1"/>
    <row r="58" spans="3:13" s="1216" customFormat="1">
      <c r="C58" s="2067" t="s">
        <v>1182</v>
      </c>
      <c r="D58" s="2068"/>
      <c r="E58" s="80"/>
      <c r="F58" s="1500" t="str">
        <f>F60</f>
        <v>No</v>
      </c>
    </row>
    <row r="59" spans="3:13" ht="5.25" customHeight="1">
      <c r="G59" s="1502"/>
      <c r="I59" s="1502"/>
      <c r="J59" s="1503"/>
      <c r="K59" s="1503"/>
      <c r="L59" s="1504"/>
      <c r="M59" s="1505"/>
    </row>
    <row r="60" spans="3:13" ht="29.45" customHeight="1">
      <c r="C60" s="2069" t="s">
        <v>1183</v>
      </c>
      <c r="D60" s="2070"/>
      <c r="E60" s="80"/>
      <c r="F60" s="1501" t="s">
        <v>1072</v>
      </c>
    </row>
    <row r="61" spans="3:13" ht="7.5" customHeight="1"/>
    <row r="62" spans="3:13" s="1216" customFormat="1">
      <c r="C62" s="2067" t="s">
        <v>1184</v>
      </c>
      <c r="D62" s="2067"/>
      <c r="E62" s="80"/>
      <c r="F62" s="1500" t="str">
        <f>F64</f>
        <v>No</v>
      </c>
    </row>
    <row r="63" spans="3:13" ht="5.25" customHeight="1">
      <c r="G63" s="1502"/>
      <c r="I63" s="1502"/>
      <c r="J63" s="1503"/>
      <c r="K63" s="1503"/>
      <c r="L63" s="1504"/>
      <c r="M63" s="1505"/>
    </row>
    <row r="64" spans="3:13" ht="54.95" customHeight="1">
      <c r="C64" s="2069" t="s">
        <v>1185</v>
      </c>
      <c r="D64" s="2070"/>
      <c r="E64" s="80"/>
      <c r="F64" s="1501" t="s">
        <v>1072</v>
      </c>
    </row>
    <row r="65" ht="7.5" customHeight="1"/>
  </sheetData>
  <mergeCells count="28">
    <mergeCell ref="C18:D18"/>
    <mergeCell ref="C8:G8"/>
    <mergeCell ref="C10:D10"/>
    <mergeCell ref="C12:D12"/>
    <mergeCell ref="C14:D14"/>
    <mergeCell ref="C16:D16"/>
    <mergeCell ref="C43:D43"/>
    <mergeCell ref="C20:D20"/>
    <mergeCell ref="C22:D22"/>
    <mergeCell ref="C24:D24"/>
    <mergeCell ref="C26:D26"/>
    <mergeCell ref="C28:D28"/>
    <mergeCell ref="C30:D30"/>
    <mergeCell ref="C32:D32"/>
    <mergeCell ref="C34:D34"/>
    <mergeCell ref="C37:D37"/>
    <mergeCell ref="C39:D39"/>
    <mergeCell ref="C41:D41"/>
    <mergeCell ref="C58:D58"/>
    <mergeCell ref="C60:D60"/>
    <mergeCell ref="C62:D62"/>
    <mergeCell ref="C64:D64"/>
    <mergeCell ref="C45:D45"/>
    <mergeCell ref="C47:D47"/>
    <mergeCell ref="C49:D49"/>
    <mergeCell ref="C52:D52"/>
    <mergeCell ref="C54:D54"/>
    <mergeCell ref="C56:D56"/>
  </mergeCells>
  <conditionalFormatting sqref="F10 F12 F37">
    <cfRule type="cellIs" dxfId="45" priority="33" operator="equal">
      <formula>"No"</formula>
    </cfRule>
  </conditionalFormatting>
  <conditionalFormatting sqref="F10">
    <cfRule type="cellIs" dxfId="44" priority="30" operator="equal">
      <formula>"Yes"</formula>
    </cfRule>
  </conditionalFormatting>
  <conditionalFormatting sqref="F14">
    <cfRule type="cellIs" dxfId="43" priority="9" operator="equal">
      <formula>"No"</formula>
    </cfRule>
  </conditionalFormatting>
  <conditionalFormatting sqref="F16">
    <cfRule type="cellIs" dxfId="42" priority="32" operator="equal">
      <formula>"No"</formula>
    </cfRule>
  </conditionalFormatting>
  <conditionalFormatting sqref="F18">
    <cfRule type="cellIs" dxfId="41" priority="8" operator="equal">
      <formula>"No"</formula>
    </cfRule>
  </conditionalFormatting>
  <conditionalFormatting sqref="F20">
    <cfRule type="cellIs" dxfId="40" priority="27" operator="equal">
      <formula>"No"</formula>
    </cfRule>
  </conditionalFormatting>
  <conditionalFormatting sqref="F22">
    <cfRule type="cellIs" dxfId="39" priority="19" operator="equal">
      <formula>"No"</formula>
    </cfRule>
    <cfRule type="cellIs" dxfId="38" priority="18" operator="equal">
      <formula>"Yes"</formula>
    </cfRule>
  </conditionalFormatting>
  <conditionalFormatting sqref="F24">
    <cfRule type="cellIs" dxfId="37" priority="31" operator="equal">
      <formula>"No"</formula>
    </cfRule>
  </conditionalFormatting>
  <conditionalFormatting sqref="F26">
    <cfRule type="cellIs" dxfId="36" priority="26" operator="equal">
      <formula>"No"</formula>
    </cfRule>
  </conditionalFormatting>
  <conditionalFormatting sqref="F28">
    <cfRule type="cellIs" dxfId="35" priority="17" operator="equal">
      <formula>"No"</formula>
    </cfRule>
    <cfRule type="cellIs" dxfId="34" priority="16" operator="equal">
      <formula>"Yes"</formula>
    </cfRule>
  </conditionalFormatting>
  <conditionalFormatting sqref="F30">
    <cfRule type="cellIs" dxfId="33" priority="29" operator="equal">
      <formula>"No"</formula>
    </cfRule>
  </conditionalFormatting>
  <conditionalFormatting sqref="F32">
    <cfRule type="cellIs" dxfId="32" priority="20" operator="equal">
      <formula>"No"</formula>
    </cfRule>
  </conditionalFormatting>
  <conditionalFormatting sqref="F34">
    <cfRule type="cellIs" dxfId="31" priority="28" operator="equal">
      <formula>"No"</formula>
    </cfRule>
  </conditionalFormatting>
  <conditionalFormatting sqref="F37">
    <cfRule type="cellIs" dxfId="30" priority="15" operator="equal">
      <formula>"Yes"</formula>
    </cfRule>
  </conditionalFormatting>
  <conditionalFormatting sqref="F39">
    <cfRule type="cellIs" dxfId="29" priority="25" operator="equal">
      <formula>"No"</formula>
    </cfRule>
  </conditionalFormatting>
  <conditionalFormatting sqref="F41">
    <cfRule type="cellIs" dxfId="28" priority="24" operator="equal">
      <formula>"No"</formula>
    </cfRule>
  </conditionalFormatting>
  <conditionalFormatting sqref="F43">
    <cfRule type="cellIs" dxfId="27" priority="21" operator="equal">
      <formula>"No"</formula>
    </cfRule>
  </conditionalFormatting>
  <conditionalFormatting sqref="F45">
    <cfRule type="cellIs" dxfId="26" priority="23" operator="equal">
      <formula>"No"</formula>
    </cfRule>
  </conditionalFormatting>
  <conditionalFormatting sqref="F47">
    <cfRule type="cellIs" dxfId="25" priority="14" operator="equal">
      <formula>"No"</formula>
    </cfRule>
    <cfRule type="cellIs" dxfId="24" priority="13" operator="equal">
      <formula>"Yes"</formula>
    </cfRule>
  </conditionalFormatting>
  <conditionalFormatting sqref="F49">
    <cfRule type="cellIs" dxfId="23" priority="22" operator="equal">
      <formula>"No"</formula>
    </cfRule>
  </conditionalFormatting>
  <conditionalFormatting sqref="F52">
    <cfRule type="cellIs" dxfId="22" priority="12" operator="equal">
      <formula>"No"</formula>
    </cfRule>
    <cfRule type="cellIs" dxfId="21" priority="11" operator="equal">
      <formula>"Yes"</formula>
    </cfRule>
  </conditionalFormatting>
  <conditionalFormatting sqref="F54">
    <cfRule type="cellIs" dxfId="20" priority="10" operator="equal">
      <formula>"No"</formula>
    </cfRule>
  </conditionalFormatting>
  <conditionalFormatting sqref="F56">
    <cfRule type="cellIs" dxfId="19" priority="7" operator="equal">
      <formula>"No"</formula>
    </cfRule>
  </conditionalFormatting>
  <conditionalFormatting sqref="F58">
    <cfRule type="cellIs" dxfId="18" priority="4" operator="equal">
      <formula>"Yes"</formula>
    </cfRule>
    <cfRule type="cellIs" dxfId="17" priority="5" operator="equal">
      <formula>"No"</formula>
    </cfRule>
  </conditionalFormatting>
  <conditionalFormatting sqref="F60">
    <cfRule type="cellIs" dxfId="16" priority="6" operator="equal">
      <formula>"No"</formula>
    </cfRule>
  </conditionalFormatting>
  <conditionalFormatting sqref="F62">
    <cfRule type="cellIs" dxfId="15" priority="2" operator="equal">
      <formula>"Yes"</formula>
    </cfRule>
    <cfRule type="cellIs" dxfId="14" priority="3" operator="equal">
      <formula>"No"</formula>
    </cfRule>
  </conditionalFormatting>
  <conditionalFormatting sqref="F64">
    <cfRule type="cellIs" dxfId="13" priority="1" operator="equal">
      <formula>"No"</formula>
    </cfRule>
  </conditionalFormatting>
  <dataValidations count="1">
    <dataValidation type="list" allowBlank="1" showInputMessage="1" showErrorMessage="1" sqref="F12 F14 F34:F35 F41 F43 F45 F49 F38:F39 F29:F32 F16:F21 F23:F27 F54 F56 F59:F61 F64" xr:uid="{26392D86-40EB-4629-A08A-18DA0B1DB47F}">
      <formula1>$N$3:$N$4</formula1>
    </dataValidation>
  </dataValidation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108E1-D7D2-44CB-BBFE-1CA4724B1CA5}">
  <sheetPr codeName="Sheet56">
    <tabColor theme="6" tint="-0.249977111117893"/>
    <pageSetUpPr fitToPage="1"/>
  </sheetPr>
  <dimension ref="A1:AG31"/>
  <sheetViews>
    <sheetView showGridLines="0" topLeftCell="Q1" zoomScaleNormal="100" zoomScaleSheetLayoutView="80" workbookViewId="0">
      <selection activeCell="Z7" sqref="Z7"/>
    </sheetView>
  </sheetViews>
  <sheetFormatPr defaultColWidth="11.5703125" defaultRowHeight="12.75"/>
  <cols>
    <col min="1" max="1" width="12.5703125" style="1685" bestFit="1" customWidth="1"/>
    <col min="2" max="2" width="31.140625" style="1685" customWidth="1"/>
    <col min="3" max="4" width="6.5703125" style="1685" customWidth="1"/>
    <col min="5" max="5" width="16.5703125" style="1685" bestFit="1" customWidth="1"/>
    <col min="6" max="6" width="18" style="1685" bestFit="1" customWidth="1"/>
    <col min="7" max="7" width="65.5703125" style="1685" customWidth="1"/>
    <col min="8" max="8" width="41.42578125" style="1685" bestFit="1" customWidth="1"/>
    <col min="9" max="9" width="15.42578125" style="1685" customWidth="1"/>
    <col min="10" max="10" width="11.42578125" style="1685" bestFit="1" customWidth="1"/>
    <col min="11" max="11" width="14.42578125" style="1685" customWidth="1"/>
    <col min="12" max="12" width="35.42578125" style="1685" customWidth="1"/>
    <col min="13" max="14" width="27.42578125" style="1685" customWidth="1"/>
    <col min="15" max="15" width="34.42578125" style="1685" bestFit="1" customWidth="1"/>
    <col min="16" max="16" width="36.5703125" style="1685" customWidth="1"/>
    <col min="17" max="17" width="20.5703125" style="1685" customWidth="1"/>
    <col min="18" max="18" width="30.5703125" style="1685" customWidth="1"/>
    <col min="19" max="20" width="19.5703125" style="1685" customWidth="1"/>
    <col min="21" max="22" width="36.5703125" style="1685" bestFit="1" customWidth="1"/>
    <col min="23" max="23" width="28" style="1685" bestFit="1" customWidth="1"/>
    <col min="24" max="24" width="34.42578125" style="1685" bestFit="1" customWidth="1"/>
    <col min="25" max="28" width="11.5703125" style="1685"/>
    <col min="29" max="33" width="36.85546875" style="1685" bestFit="1" customWidth="1"/>
    <col min="34" max="257" width="11.5703125" style="1685"/>
    <col min="258" max="258" width="18.42578125" style="1685" customWidth="1"/>
    <col min="259" max="259" width="47.42578125" style="1685" customWidth="1"/>
    <col min="260" max="260" width="15.5703125" style="1685" customWidth="1"/>
    <col min="261" max="261" width="17" style="1685" customWidth="1"/>
    <col min="262" max="262" width="22.42578125" style="1685" customWidth="1"/>
    <col min="263" max="264" width="15.5703125" style="1685" customWidth="1"/>
    <col min="265" max="265" width="25.5703125" style="1685" customWidth="1"/>
    <col min="266" max="513" width="11.5703125" style="1685"/>
    <col min="514" max="514" width="18.42578125" style="1685" customWidth="1"/>
    <col min="515" max="515" width="47.42578125" style="1685" customWidth="1"/>
    <col min="516" max="516" width="15.5703125" style="1685" customWidth="1"/>
    <col min="517" max="517" width="17" style="1685" customWidth="1"/>
    <col min="518" max="518" width="22.42578125" style="1685" customWidth="1"/>
    <col min="519" max="520" width="15.5703125" style="1685" customWidth="1"/>
    <col min="521" max="521" width="25.5703125" style="1685" customWidth="1"/>
    <col min="522" max="769" width="11.5703125" style="1685"/>
    <col min="770" max="770" width="18.42578125" style="1685" customWidth="1"/>
    <col min="771" max="771" width="47.42578125" style="1685" customWidth="1"/>
    <col min="772" max="772" width="15.5703125" style="1685" customWidth="1"/>
    <col min="773" max="773" width="17" style="1685" customWidth="1"/>
    <col min="774" max="774" width="22.42578125" style="1685" customWidth="1"/>
    <col min="775" max="776" width="15.5703125" style="1685" customWidth="1"/>
    <col min="777" max="777" width="25.5703125" style="1685" customWidth="1"/>
    <col min="778" max="1025" width="11.5703125" style="1685"/>
    <col min="1026" max="1026" width="18.42578125" style="1685" customWidth="1"/>
    <col min="1027" max="1027" width="47.42578125" style="1685" customWidth="1"/>
    <col min="1028" max="1028" width="15.5703125" style="1685" customWidth="1"/>
    <col min="1029" max="1029" width="17" style="1685" customWidth="1"/>
    <col min="1030" max="1030" width="22.42578125" style="1685" customWidth="1"/>
    <col min="1031" max="1032" width="15.5703125" style="1685" customWidth="1"/>
    <col min="1033" max="1033" width="25.5703125" style="1685" customWidth="1"/>
    <col min="1034" max="1281" width="11.5703125" style="1685"/>
    <col min="1282" max="1282" width="18.42578125" style="1685" customWidth="1"/>
    <col min="1283" max="1283" width="47.42578125" style="1685" customWidth="1"/>
    <col min="1284" max="1284" width="15.5703125" style="1685" customWidth="1"/>
    <col min="1285" max="1285" width="17" style="1685" customWidth="1"/>
    <col min="1286" max="1286" width="22.42578125" style="1685" customWidth="1"/>
    <col min="1287" max="1288" width="15.5703125" style="1685" customWidth="1"/>
    <col min="1289" max="1289" width="25.5703125" style="1685" customWidth="1"/>
    <col min="1290" max="1537" width="11.5703125" style="1685"/>
    <col min="1538" max="1538" width="18.42578125" style="1685" customWidth="1"/>
    <col min="1539" max="1539" width="47.42578125" style="1685" customWidth="1"/>
    <col min="1540" max="1540" width="15.5703125" style="1685" customWidth="1"/>
    <col min="1541" max="1541" width="17" style="1685" customWidth="1"/>
    <col min="1542" max="1542" width="22.42578125" style="1685" customWidth="1"/>
    <col min="1543" max="1544" width="15.5703125" style="1685" customWidth="1"/>
    <col min="1545" max="1545" width="25.5703125" style="1685" customWidth="1"/>
    <col min="1546" max="1793" width="11.5703125" style="1685"/>
    <col min="1794" max="1794" width="18.42578125" style="1685" customWidth="1"/>
    <col min="1795" max="1795" width="47.42578125" style="1685" customWidth="1"/>
    <col min="1796" max="1796" width="15.5703125" style="1685" customWidth="1"/>
    <col min="1797" max="1797" width="17" style="1685" customWidth="1"/>
    <col min="1798" max="1798" width="22.42578125" style="1685" customWidth="1"/>
    <col min="1799" max="1800" width="15.5703125" style="1685" customWidth="1"/>
    <col min="1801" max="1801" width="25.5703125" style="1685" customWidth="1"/>
    <col min="1802" max="2049" width="11.5703125" style="1685"/>
    <col min="2050" max="2050" width="18.42578125" style="1685" customWidth="1"/>
    <col min="2051" max="2051" width="47.42578125" style="1685" customWidth="1"/>
    <col min="2052" max="2052" width="15.5703125" style="1685" customWidth="1"/>
    <col min="2053" max="2053" width="17" style="1685" customWidth="1"/>
    <col min="2054" max="2054" width="22.42578125" style="1685" customWidth="1"/>
    <col min="2055" max="2056" width="15.5703125" style="1685" customWidth="1"/>
    <col min="2057" max="2057" width="25.5703125" style="1685" customWidth="1"/>
    <col min="2058" max="2305" width="11.5703125" style="1685"/>
    <col min="2306" max="2306" width="18.42578125" style="1685" customWidth="1"/>
    <col min="2307" max="2307" width="47.42578125" style="1685" customWidth="1"/>
    <col min="2308" max="2308" width="15.5703125" style="1685" customWidth="1"/>
    <col min="2309" max="2309" width="17" style="1685" customWidth="1"/>
    <col min="2310" max="2310" width="22.42578125" style="1685" customWidth="1"/>
    <col min="2311" max="2312" width="15.5703125" style="1685" customWidth="1"/>
    <col min="2313" max="2313" width="25.5703125" style="1685" customWidth="1"/>
    <col min="2314" max="2561" width="11.5703125" style="1685"/>
    <col min="2562" max="2562" width="18.42578125" style="1685" customWidth="1"/>
    <col min="2563" max="2563" width="47.42578125" style="1685" customWidth="1"/>
    <col min="2564" max="2564" width="15.5703125" style="1685" customWidth="1"/>
    <col min="2565" max="2565" width="17" style="1685" customWidth="1"/>
    <col min="2566" max="2566" width="22.42578125" style="1685" customWidth="1"/>
    <col min="2567" max="2568" width="15.5703125" style="1685" customWidth="1"/>
    <col min="2569" max="2569" width="25.5703125" style="1685" customWidth="1"/>
    <col min="2570" max="2817" width="11.5703125" style="1685"/>
    <col min="2818" max="2818" width="18.42578125" style="1685" customWidth="1"/>
    <col min="2819" max="2819" width="47.42578125" style="1685" customWidth="1"/>
    <col min="2820" max="2820" width="15.5703125" style="1685" customWidth="1"/>
    <col min="2821" max="2821" width="17" style="1685" customWidth="1"/>
    <col min="2822" max="2822" width="22.42578125" style="1685" customWidth="1"/>
    <col min="2823" max="2824" width="15.5703125" style="1685" customWidth="1"/>
    <col min="2825" max="2825" width="25.5703125" style="1685" customWidth="1"/>
    <col min="2826" max="3073" width="11.5703125" style="1685"/>
    <col min="3074" max="3074" width="18.42578125" style="1685" customWidth="1"/>
    <col min="3075" max="3075" width="47.42578125" style="1685" customWidth="1"/>
    <col min="3076" max="3076" width="15.5703125" style="1685" customWidth="1"/>
    <col min="3077" max="3077" width="17" style="1685" customWidth="1"/>
    <col min="3078" max="3078" width="22.42578125" style="1685" customWidth="1"/>
    <col min="3079" max="3080" width="15.5703125" style="1685" customWidth="1"/>
    <col min="3081" max="3081" width="25.5703125" style="1685" customWidth="1"/>
    <col min="3082" max="3329" width="11.5703125" style="1685"/>
    <col min="3330" max="3330" width="18.42578125" style="1685" customWidth="1"/>
    <col min="3331" max="3331" width="47.42578125" style="1685" customWidth="1"/>
    <col min="3332" max="3332" width="15.5703125" style="1685" customWidth="1"/>
    <col min="3333" max="3333" width="17" style="1685" customWidth="1"/>
    <col min="3334" max="3334" width="22.42578125" style="1685" customWidth="1"/>
    <col min="3335" max="3336" width="15.5703125" style="1685" customWidth="1"/>
    <col min="3337" max="3337" width="25.5703125" style="1685" customWidth="1"/>
    <col min="3338" max="3585" width="11.5703125" style="1685"/>
    <col min="3586" max="3586" width="18.42578125" style="1685" customWidth="1"/>
    <col min="3587" max="3587" width="47.42578125" style="1685" customWidth="1"/>
    <col min="3588" max="3588" width="15.5703125" style="1685" customWidth="1"/>
    <col min="3589" max="3589" width="17" style="1685" customWidth="1"/>
    <col min="3590" max="3590" width="22.42578125" style="1685" customWidth="1"/>
    <col min="3591" max="3592" width="15.5703125" style="1685" customWidth="1"/>
    <col min="3593" max="3593" width="25.5703125" style="1685" customWidth="1"/>
    <col min="3594" max="3841" width="11.5703125" style="1685"/>
    <col min="3842" max="3842" width="18.42578125" style="1685" customWidth="1"/>
    <col min="3843" max="3843" width="47.42578125" style="1685" customWidth="1"/>
    <col min="3844" max="3844" width="15.5703125" style="1685" customWidth="1"/>
    <col min="3845" max="3845" width="17" style="1685" customWidth="1"/>
    <col min="3846" max="3846" width="22.42578125" style="1685" customWidth="1"/>
    <col min="3847" max="3848" width="15.5703125" style="1685" customWidth="1"/>
    <col min="3849" max="3849" width="25.5703125" style="1685" customWidth="1"/>
    <col min="3850" max="4097" width="11.5703125" style="1685"/>
    <col min="4098" max="4098" width="18.42578125" style="1685" customWidth="1"/>
    <col min="4099" max="4099" width="47.42578125" style="1685" customWidth="1"/>
    <col min="4100" max="4100" width="15.5703125" style="1685" customWidth="1"/>
    <col min="4101" max="4101" width="17" style="1685" customWidth="1"/>
    <col min="4102" max="4102" width="22.42578125" style="1685" customWidth="1"/>
    <col min="4103" max="4104" width="15.5703125" style="1685" customWidth="1"/>
    <col min="4105" max="4105" width="25.5703125" style="1685" customWidth="1"/>
    <col min="4106" max="4353" width="11.5703125" style="1685"/>
    <col min="4354" max="4354" width="18.42578125" style="1685" customWidth="1"/>
    <col min="4355" max="4355" width="47.42578125" style="1685" customWidth="1"/>
    <col min="4356" max="4356" width="15.5703125" style="1685" customWidth="1"/>
    <col min="4357" max="4357" width="17" style="1685" customWidth="1"/>
    <col min="4358" max="4358" width="22.42578125" style="1685" customWidth="1"/>
    <col min="4359" max="4360" width="15.5703125" style="1685" customWidth="1"/>
    <col min="4361" max="4361" width="25.5703125" style="1685" customWidth="1"/>
    <col min="4362" max="4609" width="11.5703125" style="1685"/>
    <col min="4610" max="4610" width="18.42578125" style="1685" customWidth="1"/>
    <col min="4611" max="4611" width="47.42578125" style="1685" customWidth="1"/>
    <col min="4612" max="4612" width="15.5703125" style="1685" customWidth="1"/>
    <col min="4613" max="4613" width="17" style="1685" customWidth="1"/>
    <col min="4614" max="4614" width="22.42578125" style="1685" customWidth="1"/>
    <col min="4615" max="4616" width="15.5703125" style="1685" customWidth="1"/>
    <col min="4617" max="4617" width="25.5703125" style="1685" customWidth="1"/>
    <col min="4618" max="4865" width="11.5703125" style="1685"/>
    <col min="4866" max="4866" width="18.42578125" style="1685" customWidth="1"/>
    <col min="4867" max="4867" width="47.42578125" style="1685" customWidth="1"/>
    <col min="4868" max="4868" width="15.5703125" style="1685" customWidth="1"/>
    <col min="4869" max="4869" width="17" style="1685" customWidth="1"/>
    <col min="4870" max="4870" width="22.42578125" style="1685" customWidth="1"/>
    <col min="4871" max="4872" width="15.5703125" style="1685" customWidth="1"/>
    <col min="4873" max="4873" width="25.5703125" style="1685" customWidth="1"/>
    <col min="4874" max="5121" width="11.5703125" style="1685"/>
    <col min="5122" max="5122" width="18.42578125" style="1685" customWidth="1"/>
    <col min="5123" max="5123" width="47.42578125" style="1685" customWidth="1"/>
    <col min="5124" max="5124" width="15.5703125" style="1685" customWidth="1"/>
    <col min="5125" max="5125" width="17" style="1685" customWidth="1"/>
    <col min="5126" max="5126" width="22.42578125" style="1685" customWidth="1"/>
    <col min="5127" max="5128" width="15.5703125" style="1685" customWidth="1"/>
    <col min="5129" max="5129" width="25.5703125" style="1685" customWidth="1"/>
    <col min="5130" max="5377" width="11.5703125" style="1685"/>
    <col min="5378" max="5378" width="18.42578125" style="1685" customWidth="1"/>
    <col min="5379" max="5379" width="47.42578125" style="1685" customWidth="1"/>
    <col min="5380" max="5380" width="15.5703125" style="1685" customWidth="1"/>
    <col min="5381" max="5381" width="17" style="1685" customWidth="1"/>
    <col min="5382" max="5382" width="22.42578125" style="1685" customWidth="1"/>
    <col min="5383" max="5384" width="15.5703125" style="1685" customWidth="1"/>
    <col min="5385" max="5385" width="25.5703125" style="1685" customWidth="1"/>
    <col min="5386" max="5633" width="11.5703125" style="1685"/>
    <col min="5634" max="5634" width="18.42578125" style="1685" customWidth="1"/>
    <col min="5635" max="5635" width="47.42578125" style="1685" customWidth="1"/>
    <col min="5636" max="5636" width="15.5703125" style="1685" customWidth="1"/>
    <col min="5637" max="5637" width="17" style="1685" customWidth="1"/>
    <col min="5638" max="5638" width="22.42578125" style="1685" customWidth="1"/>
    <col min="5639" max="5640" width="15.5703125" style="1685" customWidth="1"/>
    <col min="5641" max="5641" width="25.5703125" style="1685" customWidth="1"/>
    <col min="5642" max="5889" width="11.5703125" style="1685"/>
    <col min="5890" max="5890" width="18.42578125" style="1685" customWidth="1"/>
    <col min="5891" max="5891" width="47.42578125" style="1685" customWidth="1"/>
    <col min="5892" max="5892" width="15.5703125" style="1685" customWidth="1"/>
    <col min="5893" max="5893" width="17" style="1685" customWidth="1"/>
    <col min="5894" max="5894" width="22.42578125" style="1685" customWidth="1"/>
    <col min="5895" max="5896" width="15.5703125" style="1685" customWidth="1"/>
    <col min="5897" max="5897" width="25.5703125" style="1685" customWidth="1"/>
    <col min="5898" max="6145" width="11.5703125" style="1685"/>
    <col min="6146" max="6146" width="18.42578125" style="1685" customWidth="1"/>
    <col min="6147" max="6147" width="47.42578125" style="1685" customWidth="1"/>
    <col min="6148" max="6148" width="15.5703125" style="1685" customWidth="1"/>
    <col min="6149" max="6149" width="17" style="1685" customWidth="1"/>
    <col min="6150" max="6150" width="22.42578125" style="1685" customWidth="1"/>
    <col min="6151" max="6152" width="15.5703125" style="1685" customWidth="1"/>
    <col min="6153" max="6153" width="25.5703125" style="1685" customWidth="1"/>
    <col min="6154" max="6401" width="11.5703125" style="1685"/>
    <col min="6402" max="6402" width="18.42578125" style="1685" customWidth="1"/>
    <col min="6403" max="6403" width="47.42578125" style="1685" customWidth="1"/>
    <col min="6404" max="6404" width="15.5703125" style="1685" customWidth="1"/>
    <col min="6405" max="6405" width="17" style="1685" customWidth="1"/>
    <col min="6406" max="6406" width="22.42578125" style="1685" customWidth="1"/>
    <col min="6407" max="6408" width="15.5703125" style="1685" customWidth="1"/>
    <col min="6409" max="6409" width="25.5703125" style="1685" customWidth="1"/>
    <col min="6410" max="6657" width="11.5703125" style="1685"/>
    <col min="6658" max="6658" width="18.42578125" style="1685" customWidth="1"/>
    <col min="6659" max="6659" width="47.42578125" style="1685" customWidth="1"/>
    <col min="6660" max="6660" width="15.5703125" style="1685" customWidth="1"/>
    <col min="6661" max="6661" width="17" style="1685" customWidth="1"/>
    <col min="6662" max="6662" width="22.42578125" style="1685" customWidth="1"/>
    <col min="6663" max="6664" width="15.5703125" style="1685" customWidth="1"/>
    <col min="6665" max="6665" width="25.5703125" style="1685" customWidth="1"/>
    <col min="6666" max="6913" width="11.5703125" style="1685"/>
    <col min="6914" max="6914" width="18.42578125" style="1685" customWidth="1"/>
    <col min="6915" max="6915" width="47.42578125" style="1685" customWidth="1"/>
    <col min="6916" max="6916" width="15.5703125" style="1685" customWidth="1"/>
    <col min="6917" max="6917" width="17" style="1685" customWidth="1"/>
    <col min="6918" max="6918" width="22.42578125" style="1685" customWidth="1"/>
    <col min="6919" max="6920" width="15.5703125" style="1685" customWidth="1"/>
    <col min="6921" max="6921" width="25.5703125" style="1685" customWidth="1"/>
    <col min="6922" max="7169" width="11.5703125" style="1685"/>
    <col min="7170" max="7170" width="18.42578125" style="1685" customWidth="1"/>
    <col min="7171" max="7171" width="47.42578125" style="1685" customWidth="1"/>
    <col min="7172" max="7172" width="15.5703125" style="1685" customWidth="1"/>
    <col min="7173" max="7173" width="17" style="1685" customWidth="1"/>
    <col min="7174" max="7174" width="22.42578125" style="1685" customWidth="1"/>
    <col min="7175" max="7176" width="15.5703125" style="1685" customWidth="1"/>
    <col min="7177" max="7177" width="25.5703125" style="1685" customWidth="1"/>
    <col min="7178" max="7425" width="11.5703125" style="1685"/>
    <col min="7426" max="7426" width="18.42578125" style="1685" customWidth="1"/>
    <col min="7427" max="7427" width="47.42578125" style="1685" customWidth="1"/>
    <col min="7428" max="7428" width="15.5703125" style="1685" customWidth="1"/>
    <col min="7429" max="7429" width="17" style="1685" customWidth="1"/>
    <col min="7430" max="7430" width="22.42578125" style="1685" customWidth="1"/>
    <col min="7431" max="7432" width="15.5703125" style="1685" customWidth="1"/>
    <col min="7433" max="7433" width="25.5703125" style="1685" customWidth="1"/>
    <col min="7434" max="7681" width="11.5703125" style="1685"/>
    <col min="7682" max="7682" width="18.42578125" style="1685" customWidth="1"/>
    <col min="7683" max="7683" width="47.42578125" style="1685" customWidth="1"/>
    <col min="7684" max="7684" width="15.5703125" style="1685" customWidth="1"/>
    <col min="7685" max="7685" width="17" style="1685" customWidth="1"/>
    <col min="7686" max="7686" width="22.42578125" style="1685" customWidth="1"/>
    <col min="7687" max="7688" width="15.5703125" style="1685" customWidth="1"/>
    <col min="7689" max="7689" width="25.5703125" style="1685" customWidth="1"/>
    <col min="7690" max="7937" width="11.5703125" style="1685"/>
    <col min="7938" max="7938" width="18.42578125" style="1685" customWidth="1"/>
    <col min="7939" max="7939" width="47.42578125" style="1685" customWidth="1"/>
    <col min="7940" max="7940" width="15.5703125" style="1685" customWidth="1"/>
    <col min="7941" max="7941" width="17" style="1685" customWidth="1"/>
    <col min="7942" max="7942" width="22.42578125" style="1685" customWidth="1"/>
    <col min="7943" max="7944" width="15.5703125" style="1685" customWidth="1"/>
    <col min="7945" max="7945" width="25.5703125" style="1685" customWidth="1"/>
    <col min="7946" max="8193" width="11.5703125" style="1685"/>
    <col min="8194" max="8194" width="18.42578125" style="1685" customWidth="1"/>
    <col min="8195" max="8195" width="47.42578125" style="1685" customWidth="1"/>
    <col min="8196" max="8196" width="15.5703125" style="1685" customWidth="1"/>
    <col min="8197" max="8197" width="17" style="1685" customWidth="1"/>
    <col min="8198" max="8198" width="22.42578125" style="1685" customWidth="1"/>
    <col min="8199" max="8200" width="15.5703125" style="1685" customWidth="1"/>
    <col min="8201" max="8201" width="25.5703125" style="1685" customWidth="1"/>
    <col min="8202" max="8449" width="11.5703125" style="1685"/>
    <col min="8450" max="8450" width="18.42578125" style="1685" customWidth="1"/>
    <col min="8451" max="8451" width="47.42578125" style="1685" customWidth="1"/>
    <col min="8452" max="8452" width="15.5703125" style="1685" customWidth="1"/>
    <col min="8453" max="8453" width="17" style="1685" customWidth="1"/>
    <col min="8454" max="8454" width="22.42578125" style="1685" customWidth="1"/>
    <col min="8455" max="8456" width="15.5703125" style="1685" customWidth="1"/>
    <col min="8457" max="8457" width="25.5703125" style="1685" customWidth="1"/>
    <col min="8458" max="8705" width="11.5703125" style="1685"/>
    <col min="8706" max="8706" width="18.42578125" style="1685" customWidth="1"/>
    <col min="8707" max="8707" width="47.42578125" style="1685" customWidth="1"/>
    <col min="8708" max="8708" width="15.5703125" style="1685" customWidth="1"/>
    <col min="8709" max="8709" width="17" style="1685" customWidth="1"/>
    <col min="8710" max="8710" width="22.42578125" style="1685" customWidth="1"/>
    <col min="8711" max="8712" width="15.5703125" style="1685" customWidth="1"/>
    <col min="8713" max="8713" width="25.5703125" style="1685" customWidth="1"/>
    <col min="8714" max="8961" width="11.5703125" style="1685"/>
    <col min="8962" max="8962" width="18.42578125" style="1685" customWidth="1"/>
    <col min="8963" max="8963" width="47.42578125" style="1685" customWidth="1"/>
    <col min="8964" max="8964" width="15.5703125" style="1685" customWidth="1"/>
    <col min="8965" max="8965" width="17" style="1685" customWidth="1"/>
    <col min="8966" max="8966" width="22.42578125" style="1685" customWidth="1"/>
    <col min="8967" max="8968" width="15.5703125" style="1685" customWidth="1"/>
    <col min="8969" max="8969" width="25.5703125" style="1685" customWidth="1"/>
    <col min="8970" max="9217" width="11.5703125" style="1685"/>
    <col min="9218" max="9218" width="18.42578125" style="1685" customWidth="1"/>
    <col min="9219" max="9219" width="47.42578125" style="1685" customWidth="1"/>
    <col min="9220" max="9220" width="15.5703125" style="1685" customWidth="1"/>
    <col min="9221" max="9221" width="17" style="1685" customWidth="1"/>
    <col min="9222" max="9222" width="22.42578125" style="1685" customWidth="1"/>
    <col min="9223" max="9224" width="15.5703125" style="1685" customWidth="1"/>
    <col min="9225" max="9225" width="25.5703125" style="1685" customWidth="1"/>
    <col min="9226" max="9473" width="11.5703125" style="1685"/>
    <col min="9474" max="9474" width="18.42578125" style="1685" customWidth="1"/>
    <col min="9475" max="9475" width="47.42578125" style="1685" customWidth="1"/>
    <col min="9476" max="9476" width="15.5703125" style="1685" customWidth="1"/>
    <col min="9477" max="9477" width="17" style="1685" customWidth="1"/>
    <col min="9478" max="9478" width="22.42578125" style="1685" customWidth="1"/>
    <col min="9479" max="9480" width="15.5703125" style="1685" customWidth="1"/>
    <col min="9481" max="9481" width="25.5703125" style="1685" customWidth="1"/>
    <col min="9482" max="9729" width="11.5703125" style="1685"/>
    <col min="9730" max="9730" width="18.42578125" style="1685" customWidth="1"/>
    <col min="9731" max="9731" width="47.42578125" style="1685" customWidth="1"/>
    <col min="9732" max="9732" width="15.5703125" style="1685" customWidth="1"/>
    <col min="9733" max="9733" width="17" style="1685" customWidth="1"/>
    <col min="9734" max="9734" width="22.42578125" style="1685" customWidth="1"/>
    <col min="9735" max="9736" width="15.5703125" style="1685" customWidth="1"/>
    <col min="9737" max="9737" width="25.5703125" style="1685" customWidth="1"/>
    <col min="9738" max="9985" width="11.5703125" style="1685"/>
    <col min="9986" max="9986" width="18.42578125" style="1685" customWidth="1"/>
    <col min="9987" max="9987" width="47.42578125" style="1685" customWidth="1"/>
    <col min="9988" max="9988" width="15.5703125" style="1685" customWidth="1"/>
    <col min="9989" max="9989" width="17" style="1685" customWidth="1"/>
    <col min="9990" max="9990" width="22.42578125" style="1685" customWidth="1"/>
    <col min="9991" max="9992" width="15.5703125" style="1685" customWidth="1"/>
    <col min="9993" max="9993" width="25.5703125" style="1685" customWidth="1"/>
    <col min="9994" max="10241" width="11.5703125" style="1685"/>
    <col min="10242" max="10242" width="18.42578125" style="1685" customWidth="1"/>
    <col min="10243" max="10243" width="47.42578125" style="1685" customWidth="1"/>
    <col min="10244" max="10244" width="15.5703125" style="1685" customWidth="1"/>
    <col min="10245" max="10245" width="17" style="1685" customWidth="1"/>
    <col min="10246" max="10246" width="22.42578125" style="1685" customWidth="1"/>
    <col min="10247" max="10248" width="15.5703125" style="1685" customWidth="1"/>
    <col min="10249" max="10249" width="25.5703125" style="1685" customWidth="1"/>
    <col min="10250" max="10497" width="11.5703125" style="1685"/>
    <col min="10498" max="10498" width="18.42578125" style="1685" customWidth="1"/>
    <col min="10499" max="10499" width="47.42578125" style="1685" customWidth="1"/>
    <col min="10500" max="10500" width="15.5703125" style="1685" customWidth="1"/>
    <col min="10501" max="10501" width="17" style="1685" customWidth="1"/>
    <col min="10502" max="10502" width="22.42578125" style="1685" customWidth="1"/>
    <col min="10503" max="10504" width="15.5703125" style="1685" customWidth="1"/>
    <col min="10505" max="10505" width="25.5703125" style="1685" customWidth="1"/>
    <col min="10506" max="10753" width="11.5703125" style="1685"/>
    <col min="10754" max="10754" width="18.42578125" style="1685" customWidth="1"/>
    <col min="10755" max="10755" width="47.42578125" style="1685" customWidth="1"/>
    <col min="10756" max="10756" width="15.5703125" style="1685" customWidth="1"/>
    <col min="10757" max="10757" width="17" style="1685" customWidth="1"/>
    <col min="10758" max="10758" width="22.42578125" style="1685" customWidth="1"/>
    <col min="10759" max="10760" width="15.5703125" style="1685" customWidth="1"/>
    <col min="10761" max="10761" width="25.5703125" style="1685" customWidth="1"/>
    <col min="10762" max="11009" width="11.5703125" style="1685"/>
    <col min="11010" max="11010" width="18.42578125" style="1685" customWidth="1"/>
    <col min="11011" max="11011" width="47.42578125" style="1685" customWidth="1"/>
    <col min="11012" max="11012" width="15.5703125" style="1685" customWidth="1"/>
    <col min="11013" max="11013" width="17" style="1685" customWidth="1"/>
    <col min="11014" max="11014" width="22.42578125" style="1685" customWidth="1"/>
    <col min="11015" max="11016" width="15.5703125" style="1685" customWidth="1"/>
    <col min="11017" max="11017" width="25.5703125" style="1685" customWidth="1"/>
    <col min="11018" max="11265" width="11.5703125" style="1685"/>
    <col min="11266" max="11266" width="18.42578125" style="1685" customWidth="1"/>
    <col min="11267" max="11267" width="47.42578125" style="1685" customWidth="1"/>
    <col min="11268" max="11268" width="15.5703125" style="1685" customWidth="1"/>
    <col min="11269" max="11269" width="17" style="1685" customWidth="1"/>
    <col min="11270" max="11270" width="22.42578125" style="1685" customWidth="1"/>
    <col min="11271" max="11272" width="15.5703125" style="1685" customWidth="1"/>
    <col min="11273" max="11273" width="25.5703125" style="1685" customWidth="1"/>
    <col min="11274" max="11521" width="11.5703125" style="1685"/>
    <col min="11522" max="11522" width="18.42578125" style="1685" customWidth="1"/>
    <col min="11523" max="11523" width="47.42578125" style="1685" customWidth="1"/>
    <col min="11524" max="11524" width="15.5703125" style="1685" customWidth="1"/>
    <col min="11525" max="11525" width="17" style="1685" customWidth="1"/>
    <col min="11526" max="11526" width="22.42578125" style="1685" customWidth="1"/>
    <col min="11527" max="11528" width="15.5703125" style="1685" customWidth="1"/>
    <col min="11529" max="11529" width="25.5703125" style="1685" customWidth="1"/>
    <col min="11530" max="11777" width="11.5703125" style="1685"/>
    <col min="11778" max="11778" width="18.42578125" style="1685" customWidth="1"/>
    <col min="11779" max="11779" width="47.42578125" style="1685" customWidth="1"/>
    <col min="11780" max="11780" width="15.5703125" style="1685" customWidth="1"/>
    <col min="11781" max="11781" width="17" style="1685" customWidth="1"/>
    <col min="11782" max="11782" width="22.42578125" style="1685" customWidth="1"/>
    <col min="11783" max="11784" width="15.5703125" style="1685" customWidth="1"/>
    <col min="11785" max="11785" width="25.5703125" style="1685" customWidth="1"/>
    <col min="11786" max="12033" width="11.5703125" style="1685"/>
    <col min="12034" max="12034" width="18.42578125" style="1685" customWidth="1"/>
    <col min="12035" max="12035" width="47.42578125" style="1685" customWidth="1"/>
    <col min="12036" max="12036" width="15.5703125" style="1685" customWidth="1"/>
    <col min="12037" max="12037" width="17" style="1685" customWidth="1"/>
    <col min="12038" max="12038" width="22.42578125" style="1685" customWidth="1"/>
    <col min="12039" max="12040" width="15.5703125" style="1685" customWidth="1"/>
    <col min="12041" max="12041" width="25.5703125" style="1685" customWidth="1"/>
    <col min="12042" max="12289" width="11.5703125" style="1685"/>
    <col min="12290" max="12290" width="18.42578125" style="1685" customWidth="1"/>
    <col min="12291" max="12291" width="47.42578125" style="1685" customWidth="1"/>
    <col min="12292" max="12292" width="15.5703125" style="1685" customWidth="1"/>
    <col min="12293" max="12293" width="17" style="1685" customWidth="1"/>
    <col min="12294" max="12294" width="22.42578125" style="1685" customWidth="1"/>
    <col min="12295" max="12296" width="15.5703125" style="1685" customWidth="1"/>
    <col min="12297" max="12297" width="25.5703125" style="1685" customWidth="1"/>
    <col min="12298" max="12545" width="11.5703125" style="1685"/>
    <col min="12546" max="12546" width="18.42578125" style="1685" customWidth="1"/>
    <col min="12547" max="12547" width="47.42578125" style="1685" customWidth="1"/>
    <col min="12548" max="12548" width="15.5703125" style="1685" customWidth="1"/>
    <col min="12549" max="12549" width="17" style="1685" customWidth="1"/>
    <col min="12550" max="12550" width="22.42578125" style="1685" customWidth="1"/>
    <col min="12551" max="12552" width="15.5703125" style="1685" customWidth="1"/>
    <col min="12553" max="12553" width="25.5703125" style="1685" customWidth="1"/>
    <col min="12554" max="12801" width="11.5703125" style="1685"/>
    <col min="12802" max="12802" width="18.42578125" style="1685" customWidth="1"/>
    <col min="12803" max="12803" width="47.42578125" style="1685" customWidth="1"/>
    <col min="12804" max="12804" width="15.5703125" style="1685" customWidth="1"/>
    <col min="12805" max="12805" width="17" style="1685" customWidth="1"/>
    <col min="12806" max="12806" width="22.42578125" style="1685" customWidth="1"/>
    <col min="12807" max="12808" width="15.5703125" style="1685" customWidth="1"/>
    <col min="12809" max="12809" width="25.5703125" style="1685" customWidth="1"/>
    <col min="12810" max="13057" width="11.5703125" style="1685"/>
    <col min="13058" max="13058" width="18.42578125" style="1685" customWidth="1"/>
    <col min="13059" max="13059" width="47.42578125" style="1685" customWidth="1"/>
    <col min="13060" max="13060" width="15.5703125" style="1685" customWidth="1"/>
    <col min="13061" max="13061" width="17" style="1685" customWidth="1"/>
    <col min="13062" max="13062" width="22.42578125" style="1685" customWidth="1"/>
    <col min="13063" max="13064" width="15.5703125" style="1685" customWidth="1"/>
    <col min="13065" max="13065" width="25.5703125" style="1685" customWidth="1"/>
    <col min="13066" max="13313" width="11.5703125" style="1685"/>
    <col min="13314" max="13314" width="18.42578125" style="1685" customWidth="1"/>
    <col min="13315" max="13315" width="47.42578125" style="1685" customWidth="1"/>
    <col min="13316" max="13316" width="15.5703125" style="1685" customWidth="1"/>
    <col min="13317" max="13317" width="17" style="1685" customWidth="1"/>
    <col min="13318" max="13318" width="22.42578125" style="1685" customWidth="1"/>
    <col min="13319" max="13320" width="15.5703125" style="1685" customWidth="1"/>
    <col min="13321" max="13321" width="25.5703125" style="1685" customWidth="1"/>
    <col min="13322" max="13569" width="11.5703125" style="1685"/>
    <col min="13570" max="13570" width="18.42578125" style="1685" customWidth="1"/>
    <col min="13571" max="13571" width="47.42578125" style="1685" customWidth="1"/>
    <col min="13572" max="13572" width="15.5703125" style="1685" customWidth="1"/>
    <col min="13573" max="13573" width="17" style="1685" customWidth="1"/>
    <col min="13574" max="13574" width="22.42578125" style="1685" customWidth="1"/>
    <col min="13575" max="13576" width="15.5703125" style="1685" customWidth="1"/>
    <col min="13577" max="13577" width="25.5703125" style="1685" customWidth="1"/>
    <col min="13578" max="13825" width="11.5703125" style="1685"/>
    <col min="13826" max="13826" width="18.42578125" style="1685" customWidth="1"/>
    <col min="13827" max="13827" width="47.42578125" style="1685" customWidth="1"/>
    <col min="13828" max="13828" width="15.5703125" style="1685" customWidth="1"/>
    <col min="13829" max="13829" width="17" style="1685" customWidth="1"/>
    <col min="13830" max="13830" width="22.42578125" style="1685" customWidth="1"/>
    <col min="13831" max="13832" width="15.5703125" style="1685" customWidth="1"/>
    <col min="13833" max="13833" width="25.5703125" style="1685" customWidth="1"/>
    <col min="13834" max="14081" width="11.5703125" style="1685"/>
    <col min="14082" max="14082" width="18.42578125" style="1685" customWidth="1"/>
    <col min="14083" max="14083" width="47.42578125" style="1685" customWidth="1"/>
    <col min="14084" max="14084" width="15.5703125" style="1685" customWidth="1"/>
    <col min="14085" max="14085" width="17" style="1685" customWidth="1"/>
    <col min="14086" max="14086" width="22.42578125" style="1685" customWidth="1"/>
    <col min="14087" max="14088" width="15.5703125" style="1685" customWidth="1"/>
    <col min="14089" max="14089" width="25.5703125" style="1685" customWidth="1"/>
    <col min="14090" max="14337" width="11.5703125" style="1685"/>
    <col min="14338" max="14338" width="18.42578125" style="1685" customWidth="1"/>
    <col min="14339" max="14339" width="47.42578125" style="1685" customWidth="1"/>
    <col min="14340" max="14340" width="15.5703125" style="1685" customWidth="1"/>
    <col min="14341" max="14341" width="17" style="1685" customWidth="1"/>
    <col min="14342" max="14342" width="22.42578125" style="1685" customWidth="1"/>
    <col min="14343" max="14344" width="15.5703125" style="1685" customWidth="1"/>
    <col min="14345" max="14345" width="25.5703125" style="1685" customWidth="1"/>
    <col min="14346" max="14593" width="11.5703125" style="1685"/>
    <col min="14594" max="14594" width="18.42578125" style="1685" customWidth="1"/>
    <col min="14595" max="14595" width="47.42578125" style="1685" customWidth="1"/>
    <col min="14596" max="14596" width="15.5703125" style="1685" customWidth="1"/>
    <col min="14597" max="14597" width="17" style="1685" customWidth="1"/>
    <col min="14598" max="14598" width="22.42578125" style="1685" customWidth="1"/>
    <col min="14599" max="14600" width="15.5703125" style="1685" customWidth="1"/>
    <col min="14601" max="14601" width="25.5703125" style="1685" customWidth="1"/>
    <col min="14602" max="14849" width="11.5703125" style="1685"/>
    <col min="14850" max="14850" width="18.42578125" style="1685" customWidth="1"/>
    <col min="14851" max="14851" width="47.42578125" style="1685" customWidth="1"/>
    <col min="14852" max="14852" width="15.5703125" style="1685" customWidth="1"/>
    <col min="14853" max="14853" width="17" style="1685" customWidth="1"/>
    <col min="14854" max="14854" width="22.42578125" style="1685" customWidth="1"/>
    <col min="14855" max="14856" width="15.5703125" style="1685" customWidth="1"/>
    <col min="14857" max="14857" width="25.5703125" style="1685" customWidth="1"/>
    <col min="14858" max="15105" width="11.5703125" style="1685"/>
    <col min="15106" max="15106" width="18.42578125" style="1685" customWidth="1"/>
    <col min="15107" max="15107" width="47.42578125" style="1685" customWidth="1"/>
    <col min="15108" max="15108" width="15.5703125" style="1685" customWidth="1"/>
    <col min="15109" max="15109" width="17" style="1685" customWidth="1"/>
    <col min="15110" max="15110" width="22.42578125" style="1685" customWidth="1"/>
    <col min="15111" max="15112" width="15.5703125" style="1685" customWidth="1"/>
    <col min="15113" max="15113" width="25.5703125" style="1685" customWidth="1"/>
    <col min="15114" max="15361" width="11.5703125" style="1685"/>
    <col min="15362" max="15362" width="18.42578125" style="1685" customWidth="1"/>
    <col min="15363" max="15363" width="47.42578125" style="1685" customWidth="1"/>
    <col min="15364" max="15364" width="15.5703125" style="1685" customWidth="1"/>
    <col min="15365" max="15365" width="17" style="1685" customWidth="1"/>
    <col min="15366" max="15366" width="22.42578125" style="1685" customWidth="1"/>
    <col min="15367" max="15368" width="15.5703125" style="1685" customWidth="1"/>
    <col min="15369" max="15369" width="25.5703125" style="1685" customWidth="1"/>
    <col min="15370" max="15617" width="11.5703125" style="1685"/>
    <col min="15618" max="15618" width="18.42578125" style="1685" customWidth="1"/>
    <col min="15619" max="15619" width="47.42578125" style="1685" customWidth="1"/>
    <col min="15620" max="15620" width="15.5703125" style="1685" customWidth="1"/>
    <col min="15621" max="15621" width="17" style="1685" customWidth="1"/>
    <col min="15622" max="15622" width="22.42578125" style="1685" customWidth="1"/>
    <col min="15623" max="15624" width="15.5703125" style="1685" customWidth="1"/>
    <col min="15625" max="15625" width="25.5703125" style="1685" customWidth="1"/>
    <col min="15626" max="15873" width="11.5703125" style="1685"/>
    <col min="15874" max="15874" width="18.42578125" style="1685" customWidth="1"/>
    <col min="15875" max="15875" width="47.42578125" style="1685" customWidth="1"/>
    <col min="15876" max="15876" width="15.5703125" style="1685" customWidth="1"/>
    <col min="15877" max="15877" width="17" style="1685" customWidth="1"/>
    <col min="15878" max="15878" width="22.42578125" style="1685" customWidth="1"/>
    <col min="15879" max="15880" width="15.5703125" style="1685" customWidth="1"/>
    <col min="15881" max="15881" width="25.5703125" style="1685" customWidth="1"/>
    <col min="15882" max="16129" width="11.5703125" style="1685"/>
    <col min="16130" max="16130" width="18.42578125" style="1685" customWidth="1"/>
    <col min="16131" max="16131" width="47.42578125" style="1685" customWidth="1"/>
    <col min="16132" max="16132" width="15.5703125" style="1685" customWidth="1"/>
    <col min="16133" max="16133" width="17" style="1685" customWidth="1"/>
    <col min="16134" max="16134" width="22.42578125" style="1685" customWidth="1"/>
    <col min="16135" max="16136" width="15.5703125" style="1685" customWidth="1"/>
    <col min="16137" max="16137" width="25.5703125" style="1685" customWidth="1"/>
    <col min="16138" max="16384" width="11.5703125" style="1685"/>
  </cols>
  <sheetData>
    <row r="1" spans="1:33">
      <c r="A1" s="1678" t="s">
        <v>1948</v>
      </c>
      <c r="B1" s="1678" t="s">
        <v>1949</v>
      </c>
      <c r="C1" s="1678" t="s">
        <v>1950</v>
      </c>
      <c r="D1" s="1678" t="s">
        <v>1951</v>
      </c>
      <c r="E1" s="1679" t="s">
        <v>1952</v>
      </c>
      <c r="F1" s="1678" t="s">
        <v>1953</v>
      </c>
      <c r="G1" s="1678" t="s">
        <v>1954</v>
      </c>
      <c r="H1" s="1678" t="s">
        <v>1955</v>
      </c>
      <c r="I1" s="1680" t="s">
        <v>1956</v>
      </c>
      <c r="J1" s="1680" t="s">
        <v>1957</v>
      </c>
      <c r="K1" s="1681" t="s">
        <v>1958</v>
      </c>
      <c r="L1" s="1682" t="s">
        <v>1959</v>
      </c>
      <c r="M1" s="1682" t="s">
        <v>1960</v>
      </c>
      <c r="N1" s="1682" t="s">
        <v>1961</v>
      </c>
      <c r="O1" s="1682" t="s">
        <v>1962</v>
      </c>
      <c r="P1" s="1683" t="s">
        <v>1963</v>
      </c>
      <c r="Q1" s="1683" t="s">
        <v>1964</v>
      </c>
      <c r="R1" s="1683" t="s">
        <v>1965</v>
      </c>
      <c r="S1" s="1683" t="s">
        <v>1966</v>
      </c>
      <c r="T1" s="1683" t="s">
        <v>1967</v>
      </c>
      <c r="U1" s="1680" t="s">
        <v>1968</v>
      </c>
      <c r="V1" s="1680" t="s">
        <v>1969</v>
      </c>
      <c r="W1" s="1680" t="s">
        <v>1970</v>
      </c>
      <c r="X1" s="1680" t="s">
        <v>1971</v>
      </c>
      <c r="Y1" s="1684" t="s">
        <v>1972</v>
      </c>
      <c r="Z1" s="1684" t="s">
        <v>1973</v>
      </c>
      <c r="AA1" s="1684" t="s">
        <v>1974</v>
      </c>
      <c r="AB1" s="1684" t="s">
        <v>1975</v>
      </c>
      <c r="AC1" s="1684" t="s">
        <v>1976</v>
      </c>
      <c r="AD1" s="1684" t="s">
        <v>2012</v>
      </c>
      <c r="AE1" s="1684" t="s">
        <v>2013</v>
      </c>
      <c r="AF1" s="1684" t="s">
        <v>2014</v>
      </c>
      <c r="AG1" s="1684" t="s">
        <v>2015</v>
      </c>
    </row>
    <row r="2" spans="1:33">
      <c r="A2" s="1686" t="str">
        <f>ROW()-1&amp;"_"&amp;TEXT(J2,"DDMMYY")</f>
        <v>1_280926</v>
      </c>
      <c r="B2" s="1686" t="s">
        <v>2018</v>
      </c>
      <c r="C2" s="1686" t="s">
        <v>1977</v>
      </c>
      <c r="D2" s="1687" t="s">
        <v>1978</v>
      </c>
      <c r="E2" s="1688">
        <f>'Cashflow Synthesis'!E13</f>
        <v>2214141.88</v>
      </c>
      <c r="F2" s="1689" t="s">
        <v>308</v>
      </c>
      <c r="G2" s="1690" t="str">
        <f>LEFT('Cashflow Synthesis'!D13,34)</f>
        <v>Administration and Management Fee</v>
      </c>
      <c r="H2" s="1690" t="str">
        <f>G2</f>
        <v>Administration and Management Fee</v>
      </c>
      <c r="I2" s="1691">
        <f ca="1">TODAY()</f>
        <v>46286</v>
      </c>
      <c r="J2" s="1691">
        <f>'Cover Page'!$C$15</f>
        <v>46293</v>
      </c>
      <c r="K2" s="1692" t="s">
        <v>1979</v>
      </c>
      <c r="L2" s="1697" t="s">
        <v>405</v>
      </c>
      <c r="M2" s="1686" t="s">
        <v>406</v>
      </c>
      <c r="N2" s="1686" t="s">
        <v>1984</v>
      </c>
      <c r="O2" s="1693" t="str">
        <f>'Cashflow Synthesis'!H13</f>
        <v>FR76 3000 3041 7000 0670 0230 635</v>
      </c>
      <c r="P2" s="1686" t="s">
        <v>406</v>
      </c>
      <c r="Q2" s="1686">
        <v>0</v>
      </c>
      <c r="R2" s="1694">
        <v>0</v>
      </c>
      <c r="S2" s="1687">
        <v>0</v>
      </c>
      <c r="T2" s="1687">
        <v>0</v>
      </c>
      <c r="U2" s="1686" t="str">
        <f>'Cashflow Synthesis'!J13</f>
        <v>SG</v>
      </c>
      <c r="V2" s="1686" t="str">
        <f>U2</f>
        <v>SG</v>
      </c>
      <c r="W2" s="1686" t="str">
        <f>'Cashflow Synthesis'!I13</f>
        <v>SOGEFRPP</v>
      </c>
      <c r="X2" s="1686" t="str">
        <f>'Cashflow Synthesis'!K13</f>
        <v>FR76 3000 3049 7100 0070 0023 951</v>
      </c>
      <c r="Y2" s="1695" t="s">
        <v>1980</v>
      </c>
      <c r="Z2" s="1695" t="s">
        <v>1981</v>
      </c>
      <c r="AA2" s="1695" t="s">
        <v>963</v>
      </c>
      <c r="AB2" s="1695" t="s">
        <v>1982</v>
      </c>
      <c r="AC2" s="1695" t="s">
        <v>1983</v>
      </c>
      <c r="AD2" s="1695"/>
      <c r="AE2" s="1695"/>
      <c r="AF2" s="1695"/>
      <c r="AG2" s="1695"/>
    </row>
    <row r="3" spans="1:33">
      <c r="A3" s="1686" t="str">
        <f>ROW()-1&amp;"_"&amp;TEXT(J3,"DDMMYY")</f>
        <v>2_280926</v>
      </c>
      <c r="B3" s="1686" t="s">
        <v>2018</v>
      </c>
      <c r="C3" s="1686" t="s">
        <v>1977</v>
      </c>
      <c r="D3" s="1687" t="s">
        <v>1978</v>
      </c>
      <c r="E3" s="1688">
        <f>'Cashflow Synthesis'!E14</f>
        <v>17125.689999999999</v>
      </c>
      <c r="F3" s="1689" t="s">
        <v>308</v>
      </c>
      <c r="G3" s="1690" t="str">
        <f>LEFT('Cashflow Synthesis'!D14,34)</f>
        <v>Servicing and Recovery Fee</v>
      </c>
      <c r="H3" s="1690" t="str">
        <f t="shared" ref="H3:H23" si="0">G3</f>
        <v>Servicing and Recovery Fee</v>
      </c>
      <c r="I3" s="1691">
        <f t="shared" ref="I3:I23" ca="1" si="1">TODAY()</f>
        <v>46286</v>
      </c>
      <c r="J3" s="1691">
        <f>'Cover Page'!$C$15</f>
        <v>46293</v>
      </c>
      <c r="K3" s="1692" t="s">
        <v>1979</v>
      </c>
      <c r="L3" s="1697" t="s">
        <v>405</v>
      </c>
      <c r="M3" s="1686" t="s">
        <v>406</v>
      </c>
      <c r="N3" s="1686" t="s">
        <v>1984</v>
      </c>
      <c r="O3" s="1693" t="str">
        <f>'Cashflow Synthesis'!H14</f>
        <v>FR76 3000 3041 7000 0670 0230 635</v>
      </c>
      <c r="P3" s="1686" t="s">
        <v>406</v>
      </c>
      <c r="Q3" s="1686">
        <v>0</v>
      </c>
      <c r="R3" s="1694">
        <v>0</v>
      </c>
      <c r="S3" s="1687">
        <v>0</v>
      </c>
      <c r="T3" s="1687">
        <v>0</v>
      </c>
      <c r="U3" s="1686" t="str">
        <f>'Cashflow Synthesis'!J14</f>
        <v>SG</v>
      </c>
      <c r="V3" s="1686" t="str">
        <f t="shared" ref="V3:V23" si="2">U3</f>
        <v>SG</v>
      </c>
      <c r="W3" s="1686" t="str">
        <f>'Cashflow Synthesis'!I14</f>
        <v>SOGEFRPP</v>
      </c>
      <c r="X3" s="1686" t="str">
        <f>'Cashflow Synthesis'!K14</f>
        <v>FR76 3000 3049 7100 0070 0023 951</v>
      </c>
      <c r="Y3" s="1695" t="s">
        <v>1980</v>
      </c>
      <c r="Z3" s="1695" t="s">
        <v>1981</v>
      </c>
      <c r="AA3" s="1695" t="s">
        <v>963</v>
      </c>
      <c r="AB3" s="1695" t="s">
        <v>1982</v>
      </c>
      <c r="AC3" s="1695" t="s">
        <v>1983</v>
      </c>
      <c r="AD3" s="1695"/>
      <c r="AE3" s="1695"/>
      <c r="AF3" s="1695"/>
      <c r="AG3" s="1695"/>
    </row>
    <row r="4" spans="1:33">
      <c r="A4" s="1686" t="str">
        <f t="shared" ref="A4:A23" si="3">ROW()-1&amp;"_"&amp;TEXT(J4,"DDMMYY")</f>
        <v>3_280926</v>
      </c>
      <c r="B4" s="1686" t="s">
        <v>2018</v>
      </c>
      <c r="C4" s="1686" t="s">
        <v>1977</v>
      </c>
      <c r="D4" s="1687" t="s">
        <v>1978</v>
      </c>
      <c r="E4" s="1688">
        <f>'Cashflow Synthesis'!E15</f>
        <v>5416.67</v>
      </c>
      <c r="F4" s="1689" t="s">
        <v>308</v>
      </c>
      <c r="G4" s="1690" t="str">
        <f>LEFT('Cashflow Synthesis'!D15,34)</f>
        <v>Management Company fees</v>
      </c>
      <c r="H4" s="1690" t="str">
        <f t="shared" si="0"/>
        <v>Management Company fees</v>
      </c>
      <c r="I4" s="1691">
        <f t="shared" ca="1" si="1"/>
        <v>46286</v>
      </c>
      <c r="J4" s="1691">
        <f>'Cover Page'!$C$15</f>
        <v>46293</v>
      </c>
      <c r="K4" s="1692" t="s">
        <v>1979</v>
      </c>
      <c r="L4" s="1697" t="s">
        <v>405</v>
      </c>
      <c r="M4" s="1686" t="s">
        <v>406</v>
      </c>
      <c r="N4" s="1686" t="s">
        <v>1984</v>
      </c>
      <c r="O4" s="1693" t="str">
        <f>'Cashflow Synthesis'!H15</f>
        <v>FR76 3000 3041 7000 0670 0230 635</v>
      </c>
      <c r="P4" s="1686" t="s">
        <v>406</v>
      </c>
      <c r="Q4" s="1686">
        <v>0</v>
      </c>
      <c r="R4" s="1694">
        <v>0</v>
      </c>
      <c r="S4" s="1687">
        <v>0</v>
      </c>
      <c r="T4" s="1687">
        <v>0</v>
      </c>
      <c r="U4" s="1686" t="str">
        <f>'Cashflow Synthesis'!J15</f>
        <v>IQEQ Management</v>
      </c>
      <c r="V4" s="1686" t="str">
        <f t="shared" si="2"/>
        <v>IQEQ Management</v>
      </c>
      <c r="W4" s="1686" t="str">
        <f>'Cashflow Synthesis'!I15</f>
        <v>CCFRFRPP</v>
      </c>
      <c r="X4" s="1686" t="str">
        <f>'Cashflow Synthesis'!K15</f>
        <v>FR76 3005 6000 5000 5000 7046 525</v>
      </c>
      <c r="Y4" s="1695" t="s">
        <v>1980</v>
      </c>
      <c r="Z4" s="1695" t="s">
        <v>1981</v>
      </c>
      <c r="AA4" s="1695" t="s">
        <v>963</v>
      </c>
      <c r="AB4" s="1695" t="s">
        <v>1982</v>
      </c>
      <c r="AC4" s="1695" t="s">
        <v>1983</v>
      </c>
      <c r="AD4" s="1695"/>
      <c r="AE4" s="1695"/>
      <c r="AF4" s="1695"/>
      <c r="AG4" s="1695"/>
    </row>
    <row r="5" spans="1:33">
      <c r="A5" s="1686" t="str">
        <f t="shared" si="3"/>
        <v>4_280926</v>
      </c>
      <c r="B5" s="1686" t="s">
        <v>2018</v>
      </c>
      <c r="C5" s="1686" t="s">
        <v>1977</v>
      </c>
      <c r="D5" s="1687" t="s">
        <v>1978</v>
      </c>
      <c r="E5" s="1688">
        <f>'Cashflow Synthesis'!E16</f>
        <v>12500</v>
      </c>
      <c r="F5" s="1689" t="s">
        <v>308</v>
      </c>
      <c r="G5" s="1690" t="str">
        <f>LEFT('Cashflow Synthesis'!D16,34)</f>
        <v>Custodian fee</v>
      </c>
      <c r="H5" s="1690" t="str">
        <f t="shared" si="0"/>
        <v>Custodian fee</v>
      </c>
      <c r="I5" s="1691">
        <f t="shared" ca="1" si="1"/>
        <v>46286</v>
      </c>
      <c r="J5" s="1691">
        <f>'Cover Page'!$C$15</f>
        <v>46293</v>
      </c>
      <c r="K5" s="1692" t="s">
        <v>1979</v>
      </c>
      <c r="L5" s="1697" t="s">
        <v>405</v>
      </c>
      <c r="M5" s="1686" t="s">
        <v>406</v>
      </c>
      <c r="N5" s="1686" t="s">
        <v>1984</v>
      </c>
      <c r="O5" s="1693" t="str">
        <f>'Cashflow Synthesis'!H16</f>
        <v>FR76 3000 3041 7000 0670 0230 635</v>
      </c>
      <c r="P5" s="1686" t="s">
        <v>406</v>
      </c>
      <c r="Q5" s="1686">
        <v>0</v>
      </c>
      <c r="R5" s="1694">
        <v>0</v>
      </c>
      <c r="S5" s="1687">
        <v>0</v>
      </c>
      <c r="T5" s="1687">
        <v>0</v>
      </c>
      <c r="U5" s="1686" t="str">
        <f>'Cashflow Synthesis'!J16</f>
        <v>SGSS</v>
      </c>
      <c r="V5" s="1686" t="str">
        <f t="shared" si="2"/>
        <v>SGSS</v>
      </c>
      <c r="W5" s="1686" t="str">
        <f>'Cashflow Synthesis'!I16</f>
        <v>SOGEFRPP</v>
      </c>
      <c r="X5" s="1686" t="str">
        <f>'Cashflow Synthesis'!K16</f>
        <v>FR76 3000 3055 8100 0993 8864 676</v>
      </c>
      <c r="Y5" s="1695" t="s">
        <v>1980</v>
      </c>
      <c r="Z5" s="1695" t="s">
        <v>1981</v>
      </c>
      <c r="AA5" s="1695" t="s">
        <v>963</v>
      </c>
      <c r="AB5" s="1695" t="s">
        <v>1982</v>
      </c>
      <c r="AC5" s="1695" t="s">
        <v>1983</v>
      </c>
      <c r="AD5" s="1695"/>
      <c r="AE5" s="1695"/>
      <c r="AF5" s="1695"/>
      <c r="AG5" s="1695"/>
    </row>
    <row r="6" spans="1:33">
      <c r="A6" s="1686" t="str">
        <f t="shared" si="3"/>
        <v>5_280926</v>
      </c>
      <c r="B6" s="1686" t="s">
        <v>2018</v>
      </c>
      <c r="C6" s="1686" t="s">
        <v>1977</v>
      </c>
      <c r="D6" s="1687" t="s">
        <v>1978</v>
      </c>
      <c r="E6" s="1688">
        <f>'Cashflow Synthesis'!E17</f>
        <v>480</v>
      </c>
      <c r="F6" s="1689" t="s">
        <v>308</v>
      </c>
      <c r="G6" s="1690" t="str">
        <f>LEFT('Cashflow Synthesis'!D17,34)</f>
        <v xml:space="preserve">Paying Agent </v>
      </c>
      <c r="H6" s="1690" t="str">
        <f t="shared" si="0"/>
        <v xml:space="preserve">Paying Agent </v>
      </c>
      <c r="I6" s="1691">
        <f t="shared" ca="1" si="1"/>
        <v>46286</v>
      </c>
      <c r="J6" s="1691">
        <f>'Cover Page'!$C$15</f>
        <v>46293</v>
      </c>
      <c r="K6" s="1692" t="s">
        <v>1979</v>
      </c>
      <c r="L6" s="1697" t="s">
        <v>405</v>
      </c>
      <c r="M6" s="1686" t="s">
        <v>406</v>
      </c>
      <c r="N6" s="1686" t="s">
        <v>1984</v>
      </c>
      <c r="O6" s="1693" t="str">
        <f>'Cashflow Synthesis'!H17</f>
        <v>FR76 3000 3041 7000 0670 0230 635</v>
      </c>
      <c r="P6" s="1686" t="s">
        <v>406</v>
      </c>
      <c r="Q6" s="1686">
        <v>0</v>
      </c>
      <c r="R6" s="1694">
        <v>0</v>
      </c>
      <c r="S6" s="1687">
        <v>0</v>
      </c>
      <c r="T6" s="1687">
        <v>0</v>
      </c>
      <c r="U6" s="1686" t="str">
        <f>'Cashflow Synthesis'!J17</f>
        <v>SGSS</v>
      </c>
      <c r="V6" s="1686" t="str">
        <f t="shared" si="2"/>
        <v>SGSS</v>
      </c>
      <c r="W6" s="1686" t="str">
        <f>'Cashflow Synthesis'!I17</f>
        <v>SOGEFRPP</v>
      </c>
      <c r="X6" s="1686" t="str">
        <f>'Cashflow Synthesis'!K17</f>
        <v>FR76 3000 3055 8100 0993 8864 676</v>
      </c>
      <c r="Y6" s="1695" t="s">
        <v>1980</v>
      </c>
      <c r="Z6" s="1695" t="s">
        <v>1981</v>
      </c>
      <c r="AA6" s="1695" t="s">
        <v>963</v>
      </c>
      <c r="AB6" s="1695" t="s">
        <v>1982</v>
      </c>
      <c r="AC6" s="1695" t="s">
        <v>1983</v>
      </c>
      <c r="AD6" s="1695"/>
      <c r="AE6" s="1695"/>
      <c r="AF6" s="1695"/>
      <c r="AG6" s="1695"/>
    </row>
    <row r="7" spans="1:33">
      <c r="A7" s="1686" t="str">
        <f t="shared" si="3"/>
        <v>6_280926</v>
      </c>
      <c r="B7" s="1686" t="s">
        <v>2018</v>
      </c>
      <c r="C7" s="1686" t="s">
        <v>1977</v>
      </c>
      <c r="D7" s="1687" t="s">
        <v>1978</v>
      </c>
      <c r="E7" s="1688">
        <f>'Cashflow Synthesis'!E18</f>
        <v>1050</v>
      </c>
      <c r="F7" s="1689" t="s">
        <v>308</v>
      </c>
      <c r="G7" s="1690" t="str">
        <f>LEFT('Cashflow Synthesis'!D18,34)</f>
        <v>Account Bank and Cash Manager</v>
      </c>
      <c r="H7" s="1690" t="str">
        <f t="shared" si="0"/>
        <v>Account Bank and Cash Manager</v>
      </c>
      <c r="I7" s="1691">
        <f t="shared" ca="1" si="1"/>
        <v>46286</v>
      </c>
      <c r="J7" s="1691">
        <f>'Cover Page'!$C$15</f>
        <v>46293</v>
      </c>
      <c r="K7" s="1692" t="s">
        <v>1979</v>
      </c>
      <c r="L7" s="1697" t="s">
        <v>405</v>
      </c>
      <c r="M7" s="1686" t="s">
        <v>406</v>
      </c>
      <c r="N7" s="1686" t="s">
        <v>1984</v>
      </c>
      <c r="O7" s="1693" t="str">
        <f>'Cashflow Synthesis'!H18</f>
        <v>FR76 3000 3041 7000 0670 0230 635</v>
      </c>
      <c r="P7" s="1686" t="s">
        <v>406</v>
      </c>
      <c r="Q7" s="1686">
        <v>0</v>
      </c>
      <c r="R7" s="1694">
        <v>0</v>
      </c>
      <c r="S7" s="1687">
        <v>0</v>
      </c>
      <c r="T7" s="1687">
        <v>0</v>
      </c>
      <c r="U7" s="1686"/>
      <c r="V7" s="1686"/>
      <c r="W7" s="1686"/>
      <c r="X7" s="1882"/>
      <c r="Y7" s="1695" t="s">
        <v>1980</v>
      </c>
      <c r="Z7" s="1695" t="s">
        <v>1981</v>
      </c>
      <c r="AA7" s="1695" t="s">
        <v>963</v>
      </c>
      <c r="AB7" s="1695" t="s">
        <v>1982</v>
      </c>
      <c r="AC7" s="1695" t="s">
        <v>1983</v>
      </c>
      <c r="AD7" s="1695"/>
      <c r="AE7" s="1695"/>
      <c r="AF7" s="1695"/>
      <c r="AG7" s="1695"/>
    </row>
    <row r="8" spans="1:33">
      <c r="A8" s="1686" t="str">
        <f t="shared" si="3"/>
        <v>7_280926</v>
      </c>
      <c r="B8" s="1686" t="s">
        <v>2018</v>
      </c>
      <c r="C8" s="1686" t="s">
        <v>1977</v>
      </c>
      <c r="D8" s="1687" t="s">
        <v>1978</v>
      </c>
      <c r="E8" s="1688">
        <f>'Cashflow Synthesis'!E19</f>
        <v>0</v>
      </c>
      <c r="F8" s="1689" t="s">
        <v>308</v>
      </c>
      <c r="G8" s="1690" t="str">
        <f>LEFT('Cashflow Synthesis'!D19,34)</f>
        <v>Data Protection Agent</v>
      </c>
      <c r="H8" s="1690" t="str">
        <f t="shared" si="0"/>
        <v>Data Protection Agent</v>
      </c>
      <c r="I8" s="1691">
        <f t="shared" ca="1" si="1"/>
        <v>46286</v>
      </c>
      <c r="J8" s="1691">
        <f>'Cover Page'!$C$15</f>
        <v>46293</v>
      </c>
      <c r="K8" s="1692" t="s">
        <v>1979</v>
      </c>
      <c r="L8" s="1697" t="s">
        <v>405</v>
      </c>
      <c r="M8" s="1686" t="s">
        <v>406</v>
      </c>
      <c r="N8" s="1686" t="s">
        <v>1984</v>
      </c>
      <c r="O8" s="1693" t="str">
        <f>'Cashflow Synthesis'!H19</f>
        <v>FR76 3000 3041 7000 0670 0230 635</v>
      </c>
      <c r="P8" s="1686" t="s">
        <v>406</v>
      </c>
      <c r="Q8" s="1686">
        <v>0</v>
      </c>
      <c r="R8" s="1694">
        <v>0</v>
      </c>
      <c r="S8" s="1687">
        <v>0</v>
      </c>
      <c r="T8" s="1687">
        <v>0</v>
      </c>
      <c r="U8" s="1686" t="str">
        <f>'Cashflow Synthesis'!J19</f>
        <v>SGSS</v>
      </c>
      <c r="V8" s="1686" t="str">
        <f t="shared" si="2"/>
        <v>SGSS</v>
      </c>
      <c r="W8" s="1686" t="str">
        <f>'Cashflow Synthesis'!I19</f>
        <v>SOGEFRPP</v>
      </c>
      <c r="X8" s="1686" t="str">
        <f>'Cashflow Synthesis'!K19</f>
        <v>FR76 3000 3055 8100 0993 8864 676</v>
      </c>
      <c r="Y8" s="1695" t="s">
        <v>1980</v>
      </c>
      <c r="Z8" s="1695" t="s">
        <v>1981</v>
      </c>
      <c r="AA8" s="1695" t="s">
        <v>963</v>
      </c>
      <c r="AB8" s="1695" t="s">
        <v>1982</v>
      </c>
      <c r="AC8" s="1695" t="s">
        <v>1983</v>
      </c>
      <c r="AD8" s="1695"/>
      <c r="AE8" s="1695"/>
      <c r="AF8" s="1695"/>
      <c r="AG8" s="1695"/>
    </row>
    <row r="9" spans="1:33">
      <c r="A9" s="1686" t="str">
        <f t="shared" si="3"/>
        <v>8_280926</v>
      </c>
      <c r="B9" s="1686" t="s">
        <v>2018</v>
      </c>
      <c r="C9" s="1686" t="s">
        <v>1977</v>
      </c>
      <c r="D9" s="1687" t="s">
        <v>1978</v>
      </c>
      <c r="E9" s="1688">
        <f>'Cashflow Synthesis'!E20</f>
        <v>0</v>
      </c>
      <c r="F9" s="1689" t="s">
        <v>308</v>
      </c>
      <c r="G9" s="1690" t="str">
        <f>LEFT('Cashflow Synthesis'!D20,34)</f>
        <v>Issuer Registrar</v>
      </c>
      <c r="H9" s="1690" t="str">
        <f t="shared" si="0"/>
        <v>Issuer Registrar</v>
      </c>
      <c r="I9" s="1691">
        <f t="shared" ca="1" si="1"/>
        <v>46286</v>
      </c>
      <c r="J9" s="1691">
        <f>'Cover Page'!$C$15</f>
        <v>46293</v>
      </c>
      <c r="K9" s="1692" t="s">
        <v>1979</v>
      </c>
      <c r="L9" s="1697" t="s">
        <v>405</v>
      </c>
      <c r="M9" s="1686" t="s">
        <v>406</v>
      </c>
      <c r="N9" s="1686" t="s">
        <v>1984</v>
      </c>
      <c r="O9" s="1693" t="str">
        <f>'Cashflow Synthesis'!H20</f>
        <v>FR76 3000 3041 7000 0670 0230 635</v>
      </c>
      <c r="P9" s="1686" t="s">
        <v>406</v>
      </c>
      <c r="Q9" s="1686">
        <v>0</v>
      </c>
      <c r="R9" s="1694">
        <v>0</v>
      </c>
      <c r="S9" s="1687">
        <v>0</v>
      </c>
      <c r="T9" s="1687">
        <v>0</v>
      </c>
      <c r="U9" s="1686" t="str">
        <f>'Cashflow Synthesis'!J20</f>
        <v>SGSS</v>
      </c>
      <c r="V9" s="1686" t="str">
        <f t="shared" si="2"/>
        <v>SGSS</v>
      </c>
      <c r="W9" s="1686" t="str">
        <f>'Cashflow Synthesis'!I20</f>
        <v>SOGEFRPP</v>
      </c>
      <c r="X9" s="1686" t="str">
        <f>'Cashflow Synthesis'!K20</f>
        <v>FR76 3000 3055 8100 0993 8864 676</v>
      </c>
      <c r="Y9" s="1695" t="s">
        <v>1980</v>
      </c>
      <c r="Z9" s="1695" t="s">
        <v>1981</v>
      </c>
      <c r="AA9" s="1695" t="s">
        <v>963</v>
      </c>
      <c r="AB9" s="1695" t="s">
        <v>1982</v>
      </c>
      <c r="AC9" s="1695" t="s">
        <v>1983</v>
      </c>
      <c r="AD9" s="1695"/>
      <c r="AE9" s="1695"/>
      <c r="AF9" s="1695"/>
      <c r="AG9" s="1695"/>
    </row>
    <row r="10" spans="1:33">
      <c r="A10" s="1686" t="str">
        <f t="shared" si="3"/>
        <v>9_280926</v>
      </c>
      <c r="B10" s="1686" t="s">
        <v>2018</v>
      </c>
      <c r="C10" s="1686" t="s">
        <v>1977</v>
      </c>
      <c r="D10" s="1687" t="s">
        <v>1978</v>
      </c>
      <c r="E10" s="1688">
        <f>'Cashflow Synthesis'!E21</f>
        <v>0</v>
      </c>
      <c r="F10" s="1689" t="s">
        <v>308</v>
      </c>
      <c r="G10" s="1690" t="str">
        <f>LEFT('Cashflow Synthesis'!D21,34)</f>
        <v>Rating Agencies</v>
      </c>
      <c r="H10" s="1690" t="str">
        <f t="shared" si="0"/>
        <v>Rating Agencies</v>
      </c>
      <c r="I10" s="1691">
        <f t="shared" ca="1" si="1"/>
        <v>46286</v>
      </c>
      <c r="J10" s="1691">
        <f>'Cover Page'!$C$15</f>
        <v>46293</v>
      </c>
      <c r="K10" s="1692" t="s">
        <v>1979</v>
      </c>
      <c r="L10" s="1697" t="s">
        <v>405</v>
      </c>
      <c r="M10" s="1686" t="s">
        <v>406</v>
      </c>
      <c r="N10" s="1686" t="s">
        <v>1984</v>
      </c>
      <c r="O10" s="1693" t="str">
        <f>'Cashflow Synthesis'!H21</f>
        <v>FR76 3000 3041 7000 0670 0230 635</v>
      </c>
      <c r="P10" s="1686" t="s">
        <v>406</v>
      </c>
      <c r="Q10" s="1686">
        <v>0</v>
      </c>
      <c r="R10" s="1694">
        <v>0</v>
      </c>
      <c r="S10" s="1687">
        <v>0</v>
      </c>
      <c r="T10" s="1687">
        <v>0</v>
      </c>
      <c r="U10" s="1686" t="str">
        <f>'Cashflow Synthesis'!J21</f>
        <v>DBRS Ratings GmbH</v>
      </c>
      <c r="V10" s="1686" t="str">
        <f t="shared" si="2"/>
        <v>DBRS Ratings GmbH</v>
      </c>
      <c r="W10" s="1686" t="str">
        <f>'Cashflow Synthesis'!I21</f>
        <v>CHASDEFX</v>
      </c>
      <c r="X10" s="1686" t="str">
        <f>'Cashflow Synthesis'!K21</f>
        <v>DE18 5011 0800 6161 5223 77</v>
      </c>
      <c r="Y10" s="1695" t="s">
        <v>1980</v>
      </c>
      <c r="Z10" s="1695" t="s">
        <v>1981</v>
      </c>
      <c r="AA10" s="1695" t="s">
        <v>963</v>
      </c>
      <c r="AB10" s="1695" t="s">
        <v>1982</v>
      </c>
      <c r="AC10" s="1695" t="s">
        <v>1983</v>
      </c>
      <c r="AD10" s="1695"/>
      <c r="AE10" s="1695"/>
      <c r="AF10" s="1695"/>
      <c r="AG10" s="1695"/>
    </row>
    <row r="11" spans="1:33">
      <c r="A11" s="1686" t="str">
        <f t="shared" si="3"/>
        <v>10_280926</v>
      </c>
      <c r="B11" s="1686" t="s">
        <v>2018</v>
      </c>
      <c r="C11" s="1686" t="s">
        <v>1977</v>
      </c>
      <c r="D11" s="1687" t="s">
        <v>1978</v>
      </c>
      <c r="E11" s="1688">
        <f>'Cashflow Synthesis'!E22</f>
        <v>0</v>
      </c>
      <c r="F11" s="1689" t="s">
        <v>308</v>
      </c>
      <c r="G11" s="1690" t="str">
        <f>LEFT('Cashflow Synthesis'!D22,34)</f>
        <v>Issuer Statutory Auditor</v>
      </c>
      <c r="H11" s="1690" t="str">
        <f t="shared" si="0"/>
        <v>Issuer Statutory Auditor</v>
      </c>
      <c r="I11" s="1691">
        <f t="shared" ca="1" si="1"/>
        <v>46286</v>
      </c>
      <c r="J11" s="1691">
        <f>'Cover Page'!$C$15</f>
        <v>46293</v>
      </c>
      <c r="K11" s="1692" t="s">
        <v>1979</v>
      </c>
      <c r="L11" s="1697" t="s">
        <v>405</v>
      </c>
      <c r="M11" s="1686" t="s">
        <v>406</v>
      </c>
      <c r="N11" s="1686" t="s">
        <v>1984</v>
      </c>
      <c r="O11" s="1693" t="str">
        <f>'Cashflow Synthesis'!H22</f>
        <v>FR76 3000 3041 7000 0670 0230 635</v>
      </c>
      <c r="P11" s="1686" t="s">
        <v>406</v>
      </c>
      <c r="Q11" s="1686">
        <v>0</v>
      </c>
      <c r="R11" s="1694">
        <v>0</v>
      </c>
      <c r="S11" s="1687">
        <v>0</v>
      </c>
      <c r="T11" s="1687">
        <v>0</v>
      </c>
      <c r="U11" s="1686" t="str">
        <f>'Cashflow Synthesis'!J22</f>
        <v>PWC</v>
      </c>
      <c r="V11" s="1686" t="str">
        <f t="shared" si="2"/>
        <v>PWC</v>
      </c>
      <c r="W11" s="1686" t="str">
        <f>'Cashflow Synthesis'!I22</f>
        <v>PSSTFRPPPAR</v>
      </c>
      <c r="X11" s="1686" t="str">
        <f>'Cashflow Synthesis'!K22</f>
        <v>FR76 2004 1000 0142 3100 0U02 034</v>
      </c>
      <c r="Y11" s="1695" t="s">
        <v>1980</v>
      </c>
      <c r="Z11" s="1695" t="s">
        <v>1981</v>
      </c>
      <c r="AA11" s="1695" t="s">
        <v>963</v>
      </c>
      <c r="AB11" s="1695" t="s">
        <v>1982</v>
      </c>
      <c r="AC11" s="1695" t="s">
        <v>1983</v>
      </c>
      <c r="AD11" s="1695"/>
      <c r="AE11" s="1695"/>
      <c r="AF11" s="1695"/>
      <c r="AG11" s="1695"/>
    </row>
    <row r="12" spans="1:33">
      <c r="A12" s="1686" t="str">
        <f t="shared" si="3"/>
        <v>11_280926</v>
      </c>
      <c r="B12" s="1686" t="s">
        <v>2018</v>
      </c>
      <c r="C12" s="1686" t="s">
        <v>1977</v>
      </c>
      <c r="D12" s="1687" t="s">
        <v>1978</v>
      </c>
      <c r="E12" s="1688">
        <f>'Cashflow Synthesis'!E23</f>
        <v>0</v>
      </c>
      <c r="F12" s="1689" t="s">
        <v>308</v>
      </c>
      <c r="G12" s="1690" t="str">
        <f>LEFT('Cashflow Synthesis'!D23,34)</f>
        <v>INSEE Fees</v>
      </c>
      <c r="H12" s="1690" t="str">
        <f t="shared" si="0"/>
        <v>INSEE Fees</v>
      </c>
      <c r="I12" s="1691">
        <f t="shared" ca="1" si="1"/>
        <v>46286</v>
      </c>
      <c r="J12" s="1691">
        <f>'Cover Page'!$C$15</f>
        <v>46293</v>
      </c>
      <c r="K12" s="1692" t="s">
        <v>1979</v>
      </c>
      <c r="L12" s="1697" t="s">
        <v>405</v>
      </c>
      <c r="M12" s="1686" t="s">
        <v>406</v>
      </c>
      <c r="N12" s="1686" t="s">
        <v>1984</v>
      </c>
      <c r="O12" s="1693" t="str">
        <f>'Cashflow Synthesis'!H23</f>
        <v>FR76 3000 3041 7000 0670 0230 635</v>
      </c>
      <c r="P12" s="1686" t="s">
        <v>406</v>
      </c>
      <c r="Q12" s="1686">
        <v>0</v>
      </c>
      <c r="R12" s="1694">
        <v>0</v>
      </c>
      <c r="S12" s="1687">
        <v>0</v>
      </c>
      <c r="T12" s="1687">
        <v>0</v>
      </c>
      <c r="U12" s="1686" t="str">
        <f>'Cashflow Synthesis'!J23</f>
        <v>IQEQ Management</v>
      </c>
      <c r="V12" s="1686" t="str">
        <f t="shared" si="2"/>
        <v>IQEQ Management</v>
      </c>
      <c r="W12" s="1686" t="str">
        <f>'Cashflow Synthesis'!I23</f>
        <v>CCFRFRPP</v>
      </c>
      <c r="X12" s="1686" t="str">
        <f>'Cashflow Synthesis'!K23</f>
        <v>FR76 3005 6000 5000 5000 7046 525</v>
      </c>
      <c r="Y12" s="1695" t="s">
        <v>1980</v>
      </c>
      <c r="Z12" s="1695" t="s">
        <v>1981</v>
      </c>
      <c r="AA12" s="1695" t="s">
        <v>963</v>
      </c>
      <c r="AB12" s="1695" t="s">
        <v>1982</v>
      </c>
      <c r="AC12" s="1695" t="s">
        <v>1983</v>
      </c>
      <c r="AD12" s="1695"/>
      <c r="AE12" s="1695"/>
      <c r="AF12" s="1695"/>
      <c r="AG12" s="1695"/>
    </row>
    <row r="13" spans="1:33">
      <c r="A13" s="1686" t="str">
        <f t="shared" si="3"/>
        <v>12_280926</v>
      </c>
      <c r="B13" s="1686" t="s">
        <v>2018</v>
      </c>
      <c r="C13" s="1686" t="s">
        <v>1977</v>
      </c>
      <c r="D13" s="1687" t="s">
        <v>1978</v>
      </c>
      <c r="E13" s="1688">
        <f>'Cashflow Synthesis'!E24</f>
        <v>0</v>
      </c>
      <c r="F13" s="1689" t="s">
        <v>308</v>
      </c>
      <c r="G13" s="1690" t="str">
        <f>LEFT('Cashflow Synthesis'!D24,34)</f>
        <v>AMF fees</v>
      </c>
      <c r="H13" s="1690" t="str">
        <f t="shared" si="0"/>
        <v>AMF fees</v>
      </c>
      <c r="I13" s="1691">
        <f t="shared" ca="1" si="1"/>
        <v>46286</v>
      </c>
      <c r="J13" s="1691">
        <f>'Cover Page'!$C$15</f>
        <v>46293</v>
      </c>
      <c r="K13" s="1692" t="s">
        <v>1979</v>
      </c>
      <c r="L13" s="1697" t="s">
        <v>405</v>
      </c>
      <c r="M13" s="1686" t="s">
        <v>406</v>
      </c>
      <c r="N13" s="1686" t="s">
        <v>1984</v>
      </c>
      <c r="O13" s="1693" t="str">
        <f>'Cashflow Synthesis'!H24</f>
        <v>FR76 3000 3041 7000 0670 0230 635</v>
      </c>
      <c r="P13" s="1686" t="s">
        <v>406</v>
      </c>
      <c r="Q13" s="1686">
        <v>0</v>
      </c>
      <c r="R13" s="1694">
        <v>0</v>
      </c>
      <c r="S13" s="1687">
        <v>0</v>
      </c>
      <c r="T13" s="1687">
        <v>0</v>
      </c>
      <c r="U13" s="1686" t="str">
        <f>'Cashflow Synthesis'!J24</f>
        <v>IQEQ Management</v>
      </c>
      <c r="V13" s="1686" t="str">
        <f t="shared" si="2"/>
        <v>IQEQ Management</v>
      </c>
      <c r="W13" s="1686" t="str">
        <f>'Cashflow Synthesis'!I24</f>
        <v>CCFRFRPP</v>
      </c>
      <c r="X13" s="1686" t="str">
        <f>'Cashflow Synthesis'!K24</f>
        <v>FR76 3005 6000 5000 5000 7046 525</v>
      </c>
      <c r="Y13" s="1695" t="s">
        <v>1980</v>
      </c>
      <c r="Z13" s="1695" t="s">
        <v>1981</v>
      </c>
      <c r="AA13" s="1695" t="s">
        <v>963</v>
      </c>
      <c r="AB13" s="1695" t="s">
        <v>1982</v>
      </c>
      <c r="AC13" s="1695" t="s">
        <v>1983</v>
      </c>
      <c r="AD13" s="1695"/>
      <c r="AE13" s="1695"/>
      <c r="AF13" s="1695"/>
      <c r="AG13" s="1695"/>
    </row>
    <row r="14" spans="1:33">
      <c r="A14" s="1686" t="str">
        <f t="shared" si="3"/>
        <v>13_280926</v>
      </c>
      <c r="B14" s="1686" t="s">
        <v>2018</v>
      </c>
      <c r="C14" s="1686" t="s">
        <v>1977</v>
      </c>
      <c r="D14" s="1687" t="s">
        <v>1978</v>
      </c>
      <c r="E14" s="1764">
        <f>'Cashflow Synthesis'!E25</f>
        <v>3368904.8800000004</v>
      </c>
      <c r="F14" s="1689" t="s">
        <v>308</v>
      </c>
      <c r="G14" s="1690" t="str">
        <f>LEFT('Cashflow Synthesis'!D25,34)</f>
        <v>Class A Notes Interest Amounts</v>
      </c>
      <c r="H14" s="1690" t="str">
        <f t="shared" si="0"/>
        <v>Class A Notes Interest Amounts</v>
      </c>
      <c r="I14" s="1691">
        <f t="shared" ca="1" si="1"/>
        <v>46286</v>
      </c>
      <c r="J14" s="1691">
        <f>'Cover Page'!$C$15</f>
        <v>46293</v>
      </c>
      <c r="K14" s="1692" t="s">
        <v>1979</v>
      </c>
      <c r="L14" s="1697" t="s">
        <v>405</v>
      </c>
      <c r="M14" s="1686" t="s">
        <v>406</v>
      </c>
      <c r="N14" s="1686" t="s">
        <v>1984</v>
      </c>
      <c r="O14" s="1693" t="str">
        <f>'Cashflow Synthesis'!H25</f>
        <v>FR76 3000 3041 7000 0670 0230 635</v>
      </c>
      <c r="P14" s="1686" t="s">
        <v>406</v>
      </c>
      <c r="Q14" s="1686">
        <v>0</v>
      </c>
      <c r="R14" s="1694">
        <v>0</v>
      </c>
      <c r="S14" s="1687">
        <v>0</v>
      </c>
      <c r="T14" s="1687">
        <v>0</v>
      </c>
      <c r="U14" s="1686" t="str">
        <f>'Cashflow Synthesis'!J25</f>
        <v>SG</v>
      </c>
      <c r="V14" s="1686" t="str">
        <f t="shared" si="2"/>
        <v>SG</v>
      </c>
      <c r="W14" s="1686" t="str">
        <f>'Cashflow Synthesis'!I25</f>
        <v>SOGEFRPP</v>
      </c>
      <c r="X14" s="1686" t="str">
        <f>'Cashflow Synthesis'!K25</f>
        <v>FR76 3000 3050 0700 0993 3321 297</v>
      </c>
      <c r="Y14" s="1695" t="s">
        <v>1980</v>
      </c>
      <c r="Z14" s="1695" t="s">
        <v>1981</v>
      </c>
      <c r="AA14" s="1695" t="s">
        <v>963</v>
      </c>
      <c r="AB14" s="1695" t="s">
        <v>1982</v>
      </c>
      <c r="AC14" s="1695" t="s">
        <v>1983</v>
      </c>
      <c r="AD14" s="1695"/>
      <c r="AE14" s="1695"/>
      <c r="AF14" s="1695"/>
      <c r="AG14" s="1695"/>
    </row>
    <row r="15" spans="1:33">
      <c r="A15" s="1686" t="str">
        <f t="shared" si="3"/>
        <v>14_280926</v>
      </c>
      <c r="B15" s="1686" t="s">
        <v>2018</v>
      </c>
      <c r="C15" s="1686" t="s">
        <v>1977</v>
      </c>
      <c r="D15" s="1687" t="s">
        <v>1978</v>
      </c>
      <c r="E15" s="1764">
        <f>'Cashflow Synthesis'!E26</f>
        <v>51485790.200000003</v>
      </c>
      <c r="F15" s="1689" t="s">
        <v>308</v>
      </c>
      <c r="G15" s="1690" t="str">
        <f>LEFT('Cashflow Synthesis'!D26,34)</f>
        <v>Class A Notes Amortisation Amount</v>
      </c>
      <c r="H15" s="1690" t="str">
        <f t="shared" si="0"/>
        <v>Class A Notes Amortisation Amount</v>
      </c>
      <c r="I15" s="1691">
        <f t="shared" ca="1" si="1"/>
        <v>46286</v>
      </c>
      <c r="J15" s="1691">
        <f>'Cover Page'!$C$15</f>
        <v>46293</v>
      </c>
      <c r="K15" s="1692" t="s">
        <v>1979</v>
      </c>
      <c r="L15" s="1697" t="s">
        <v>405</v>
      </c>
      <c r="M15" s="1686" t="s">
        <v>406</v>
      </c>
      <c r="N15" s="1686" t="s">
        <v>1984</v>
      </c>
      <c r="O15" s="1693" t="str">
        <f>'Cashflow Synthesis'!H26</f>
        <v>FR76 3000 3041 7000 0670 0230 635</v>
      </c>
      <c r="P15" s="1686" t="s">
        <v>406</v>
      </c>
      <c r="Q15" s="1686">
        <v>0</v>
      </c>
      <c r="R15" s="1694">
        <v>0</v>
      </c>
      <c r="S15" s="1687">
        <v>0</v>
      </c>
      <c r="T15" s="1687">
        <v>0</v>
      </c>
      <c r="U15" s="1686" t="str">
        <f>'Cashflow Synthesis'!J26</f>
        <v>SG</v>
      </c>
      <c r="V15" s="1686" t="str">
        <f t="shared" si="2"/>
        <v>SG</v>
      </c>
      <c r="W15" s="1686" t="str">
        <f>'Cashflow Synthesis'!I26</f>
        <v>SOGEFRPP</v>
      </c>
      <c r="X15" s="1686" t="str">
        <f>'Cashflow Synthesis'!K26</f>
        <v>FR76 3000 3050 0700 0993 3321 297</v>
      </c>
      <c r="Y15" s="1695" t="s">
        <v>1980</v>
      </c>
      <c r="Z15" s="1695" t="s">
        <v>1981</v>
      </c>
      <c r="AA15" s="1695" t="s">
        <v>963</v>
      </c>
      <c r="AB15" s="1695" t="s">
        <v>1982</v>
      </c>
      <c r="AC15" s="1695" t="s">
        <v>1983</v>
      </c>
      <c r="AD15" s="1695"/>
      <c r="AE15" s="1695"/>
      <c r="AF15" s="1695"/>
      <c r="AG15" s="1695"/>
    </row>
    <row r="16" spans="1:33">
      <c r="A16" s="1686" t="str">
        <f t="shared" si="3"/>
        <v>15_280926</v>
      </c>
      <c r="B16" s="1686" t="s">
        <v>2018</v>
      </c>
      <c r="C16" s="1686" t="s">
        <v>1977</v>
      </c>
      <c r="D16" s="1687" t="s">
        <v>1978</v>
      </c>
      <c r="E16" s="1764">
        <f>'Cashflow Synthesis'!E27</f>
        <v>1941967.6</v>
      </c>
      <c r="F16" s="1689" t="s">
        <v>308</v>
      </c>
      <c r="G16" s="1690" t="str">
        <f>LEFT('Cashflow Synthesis'!D27,34)</f>
        <v>Class A Notes 2025 Interest Amount</v>
      </c>
      <c r="H16" s="1690" t="str">
        <f t="shared" ref="H16" si="4">G16</f>
        <v>Class A Notes 2025 Interest Amount</v>
      </c>
      <c r="I16" s="1691">
        <f t="shared" ca="1" si="1"/>
        <v>46286</v>
      </c>
      <c r="J16" s="1691">
        <f>'Cover Page'!$C$15</f>
        <v>46293</v>
      </c>
      <c r="K16" s="1692" t="s">
        <v>1979</v>
      </c>
      <c r="L16" s="1697" t="s">
        <v>405</v>
      </c>
      <c r="M16" s="1686" t="s">
        <v>406</v>
      </c>
      <c r="N16" s="1686" t="s">
        <v>1984</v>
      </c>
      <c r="O16" s="1693" t="str">
        <f>'Cashflow Synthesis'!H27</f>
        <v>FR76 3000 3041 7000 0670 0230 635</v>
      </c>
      <c r="P16" s="1686" t="s">
        <v>406</v>
      </c>
      <c r="Q16" s="1686">
        <v>0</v>
      </c>
      <c r="R16" s="1694">
        <v>0</v>
      </c>
      <c r="S16" s="1687">
        <v>0</v>
      </c>
      <c r="T16" s="1687">
        <v>0</v>
      </c>
      <c r="U16" s="1686" t="str">
        <f>'Cashflow Synthesis'!J27</f>
        <v>SG</v>
      </c>
      <c r="V16" s="1686" t="str">
        <f t="shared" ref="V16" si="5">U16</f>
        <v>SG</v>
      </c>
      <c r="W16" s="1686" t="str">
        <f>'Cashflow Synthesis'!I27</f>
        <v>SOGEFRPP</v>
      </c>
      <c r="X16" s="1686" t="str">
        <f>'Cashflow Synthesis'!K27</f>
        <v>FR76 3000 3050 0700 0993 3321 297</v>
      </c>
      <c r="Y16" s="1695" t="s">
        <v>1980</v>
      </c>
      <c r="Z16" s="1695" t="s">
        <v>1981</v>
      </c>
      <c r="AA16" s="1695" t="s">
        <v>963</v>
      </c>
      <c r="AB16" s="1695" t="s">
        <v>1982</v>
      </c>
      <c r="AC16" s="1695" t="s">
        <v>1983</v>
      </c>
      <c r="AD16" s="1695"/>
      <c r="AE16" s="1695"/>
      <c r="AF16" s="1695"/>
      <c r="AG16" s="1695"/>
    </row>
    <row r="17" spans="1:33">
      <c r="A17" s="1686" t="str">
        <f t="shared" si="3"/>
        <v>16_280926</v>
      </c>
      <c r="B17" s="1686" t="s">
        <v>2018</v>
      </c>
      <c r="C17" s="1686" t="s">
        <v>1977</v>
      </c>
      <c r="D17" s="1687" t="s">
        <v>1978</v>
      </c>
      <c r="E17" s="1764">
        <f>'Cashflow Synthesis'!E28</f>
        <v>29673700.600000001</v>
      </c>
      <c r="F17" s="1689" t="s">
        <v>308</v>
      </c>
      <c r="G17" s="1690" t="str">
        <f>LEFT('Cashflow Synthesis'!D28,34)</f>
        <v>Class A Notes 2025 Amortisation Am</v>
      </c>
      <c r="H17" s="1690" t="str">
        <f t="shared" ref="H17" si="6">G17</f>
        <v>Class A Notes 2025 Amortisation Am</v>
      </c>
      <c r="I17" s="1691">
        <f t="shared" ca="1" si="1"/>
        <v>46286</v>
      </c>
      <c r="J17" s="1691">
        <f>'Cover Page'!$C$15</f>
        <v>46293</v>
      </c>
      <c r="K17" s="1692" t="s">
        <v>1979</v>
      </c>
      <c r="L17" s="1697" t="s">
        <v>405</v>
      </c>
      <c r="M17" s="1686" t="s">
        <v>406</v>
      </c>
      <c r="N17" s="1686" t="s">
        <v>1984</v>
      </c>
      <c r="O17" s="1693" t="str">
        <f>'Cashflow Synthesis'!H28</f>
        <v>FR76 3000 3041 7000 0670 0230 635</v>
      </c>
      <c r="P17" s="1686" t="s">
        <v>406</v>
      </c>
      <c r="Q17" s="1686">
        <v>0</v>
      </c>
      <c r="R17" s="1694">
        <v>0</v>
      </c>
      <c r="S17" s="1687">
        <v>0</v>
      </c>
      <c r="T17" s="1687">
        <v>0</v>
      </c>
      <c r="U17" s="1686" t="str">
        <f>'Cashflow Synthesis'!J28</f>
        <v>SG</v>
      </c>
      <c r="V17" s="1686" t="str">
        <f t="shared" ref="V17" si="7">U17</f>
        <v>SG</v>
      </c>
      <c r="W17" s="1686" t="str">
        <f>'Cashflow Synthesis'!I28</f>
        <v>SOGEFRPP</v>
      </c>
      <c r="X17" s="1686" t="str">
        <f>'Cashflow Synthesis'!K28</f>
        <v>FR76 3000 3050 0700 0993 3321 297</v>
      </c>
      <c r="Y17" s="1695" t="s">
        <v>1980</v>
      </c>
      <c r="Z17" s="1695" t="s">
        <v>1981</v>
      </c>
      <c r="AA17" s="1695" t="s">
        <v>963</v>
      </c>
      <c r="AB17" s="1695" t="s">
        <v>1982</v>
      </c>
      <c r="AC17" s="1695" t="s">
        <v>1983</v>
      </c>
      <c r="AD17" s="1695"/>
      <c r="AE17" s="1695"/>
      <c r="AF17" s="1695"/>
      <c r="AG17" s="1695"/>
    </row>
    <row r="18" spans="1:33">
      <c r="A18" s="1686" t="str">
        <f t="shared" si="3"/>
        <v>17_280926</v>
      </c>
      <c r="B18" s="1686" t="s">
        <v>2018</v>
      </c>
      <c r="C18" s="1686" t="s">
        <v>1977</v>
      </c>
      <c r="D18" s="1687" t="s">
        <v>1978</v>
      </c>
      <c r="E18" s="1688">
        <f>'Cashflow Synthesis'!E29</f>
        <v>698818.55999999994</v>
      </c>
      <c r="F18" s="1689" t="s">
        <v>308</v>
      </c>
      <c r="G18" s="1690" t="str">
        <f>LEFT('Cashflow Synthesis'!D29,34)</f>
        <v>Class B Notes Interest Amounts</v>
      </c>
      <c r="H18" s="1690" t="str">
        <f t="shared" si="0"/>
        <v>Class B Notes Interest Amounts</v>
      </c>
      <c r="I18" s="1691">
        <f t="shared" ca="1" si="1"/>
        <v>46286</v>
      </c>
      <c r="J18" s="1691">
        <f>'Cover Page'!$C$15</f>
        <v>46293</v>
      </c>
      <c r="K18" s="1692" t="s">
        <v>1979</v>
      </c>
      <c r="L18" s="1697" t="s">
        <v>405</v>
      </c>
      <c r="M18" s="1686" t="s">
        <v>406</v>
      </c>
      <c r="N18" s="1686" t="s">
        <v>1984</v>
      </c>
      <c r="O18" s="1693" t="str">
        <f>'Cashflow Synthesis'!H29</f>
        <v>FR76 3000 3041 7000 0670 0230 635</v>
      </c>
      <c r="P18" s="1686" t="s">
        <v>406</v>
      </c>
      <c r="Q18" s="1686">
        <v>0</v>
      </c>
      <c r="R18" s="1694">
        <v>0</v>
      </c>
      <c r="S18" s="1687">
        <v>0</v>
      </c>
      <c r="T18" s="1687">
        <v>0</v>
      </c>
      <c r="U18" s="1686" t="str">
        <f>'Cashflow Synthesis'!J29</f>
        <v>SG</v>
      </c>
      <c r="V18" s="1686" t="str">
        <f t="shared" si="2"/>
        <v>SG</v>
      </c>
      <c r="W18" s="1686" t="str">
        <f>'Cashflow Synthesis'!I29</f>
        <v>SOGEFRPP</v>
      </c>
      <c r="X18" s="1686" t="str">
        <f>'Cashflow Synthesis'!K29</f>
        <v>FR76 3000 3070 0303 6019 9836 136</v>
      </c>
      <c r="Y18" s="1695" t="s">
        <v>1980</v>
      </c>
      <c r="Z18" s="1695" t="s">
        <v>1981</v>
      </c>
      <c r="AA18" s="1695" t="s">
        <v>963</v>
      </c>
      <c r="AB18" s="1695" t="s">
        <v>1982</v>
      </c>
      <c r="AC18" s="1695" t="s">
        <v>1983</v>
      </c>
      <c r="AD18" s="1695"/>
      <c r="AE18" s="1695"/>
      <c r="AF18" s="1695"/>
      <c r="AG18" s="1695"/>
    </row>
    <row r="19" spans="1:33">
      <c r="A19" s="1686" t="str">
        <f t="shared" si="3"/>
        <v>18_280926</v>
      </c>
      <c r="B19" s="1686" t="s">
        <v>2018</v>
      </c>
      <c r="C19" s="1686" t="s">
        <v>1977</v>
      </c>
      <c r="D19" s="1687" t="s">
        <v>1978</v>
      </c>
      <c r="E19" s="1688">
        <f>'Cashflow Synthesis'!E30</f>
        <v>4271551.6800000006</v>
      </c>
      <c r="F19" s="1689" t="s">
        <v>308</v>
      </c>
      <c r="G19" s="1690" t="str">
        <f>LEFT('Cashflow Synthesis'!D30,34)</f>
        <v>Class B Notes Amortisation Amount</v>
      </c>
      <c r="H19" s="1690" t="str">
        <f t="shared" si="0"/>
        <v>Class B Notes Amortisation Amount</v>
      </c>
      <c r="I19" s="1691">
        <f t="shared" ca="1" si="1"/>
        <v>46286</v>
      </c>
      <c r="J19" s="1691">
        <f>'Cover Page'!$C$15</f>
        <v>46293</v>
      </c>
      <c r="K19" s="1692" t="s">
        <v>1979</v>
      </c>
      <c r="L19" s="1697" t="s">
        <v>405</v>
      </c>
      <c r="M19" s="1686" t="s">
        <v>406</v>
      </c>
      <c r="N19" s="1686" t="s">
        <v>1984</v>
      </c>
      <c r="O19" s="1693" t="str">
        <f>'Cashflow Synthesis'!H30</f>
        <v>FR76 3000 3041 7000 0670 0230 635</v>
      </c>
      <c r="P19" s="1686" t="s">
        <v>406</v>
      </c>
      <c r="Q19" s="1686">
        <v>0</v>
      </c>
      <c r="R19" s="1694">
        <v>0</v>
      </c>
      <c r="S19" s="1687">
        <v>0</v>
      </c>
      <c r="T19" s="1687">
        <v>0</v>
      </c>
      <c r="U19" s="1686" t="str">
        <f>'Cashflow Synthesis'!J30</f>
        <v>SG</v>
      </c>
      <c r="V19" s="1686" t="str">
        <f t="shared" si="2"/>
        <v>SG</v>
      </c>
      <c r="W19" s="1686" t="str">
        <f>'Cashflow Synthesis'!I30</f>
        <v>SOGEFRPP</v>
      </c>
      <c r="X19" s="1686" t="str">
        <f>'Cashflow Synthesis'!K30</f>
        <v>FR76 3000 3070 0303 6019 9836 136</v>
      </c>
      <c r="Y19" s="1695" t="s">
        <v>1980</v>
      </c>
      <c r="Z19" s="1695" t="s">
        <v>1981</v>
      </c>
      <c r="AA19" s="1695" t="s">
        <v>963</v>
      </c>
      <c r="AB19" s="1695" t="s">
        <v>1982</v>
      </c>
      <c r="AC19" s="1695" t="s">
        <v>1983</v>
      </c>
      <c r="AD19" s="1695"/>
      <c r="AE19" s="1695"/>
      <c r="AF19" s="1695"/>
      <c r="AG19" s="1695"/>
    </row>
    <row r="20" spans="1:33">
      <c r="A20" s="1686" t="str">
        <f t="shared" si="3"/>
        <v>19_280926</v>
      </c>
      <c r="B20" s="1686" t="s">
        <v>2018</v>
      </c>
      <c r="C20" s="1686" t="s">
        <v>1977</v>
      </c>
      <c r="D20" s="1687" t="s">
        <v>1978</v>
      </c>
      <c r="E20" s="1688">
        <f>'Cashflow Synthesis'!E31</f>
        <v>0</v>
      </c>
      <c r="F20" s="1689" t="s">
        <v>308</v>
      </c>
      <c r="G20" s="1690" t="str">
        <f>LEFT('Cashflow Synthesis'!D31,34)</f>
        <v>the Financial Income (if negative)</v>
      </c>
      <c r="H20" s="1690" t="str">
        <f t="shared" si="0"/>
        <v>the Financial Income (if negative)</v>
      </c>
      <c r="I20" s="1691">
        <f t="shared" ca="1" si="1"/>
        <v>46286</v>
      </c>
      <c r="J20" s="1691">
        <f>'Cover Page'!$C$15</f>
        <v>46293</v>
      </c>
      <c r="K20" s="1692" t="s">
        <v>1979</v>
      </c>
      <c r="L20" s="1697" t="s">
        <v>1988</v>
      </c>
      <c r="M20" s="1686" t="s">
        <v>406</v>
      </c>
      <c r="N20" s="1686" t="s">
        <v>1984</v>
      </c>
      <c r="O20" s="1693" t="str">
        <f>'Cashflow Synthesis'!H31</f>
        <v>FR76 3000 3041 7000 0670 0231 411</v>
      </c>
      <c r="P20" s="1686" t="s">
        <v>406</v>
      </c>
      <c r="Q20" s="1686">
        <v>0</v>
      </c>
      <c r="R20" s="1694">
        <v>0</v>
      </c>
      <c r="S20" s="1687">
        <v>0</v>
      </c>
      <c r="T20" s="1687">
        <v>0</v>
      </c>
      <c r="U20" s="1686" t="str">
        <f>'Cashflow Synthesis'!J31</f>
        <v>Operating Account</v>
      </c>
      <c r="V20" s="1686" t="str">
        <f t="shared" si="2"/>
        <v>Operating Account</v>
      </c>
      <c r="W20" s="1686" t="str">
        <f>'Cashflow Synthesis'!I31</f>
        <v>SOGEFRPP</v>
      </c>
      <c r="X20" s="1686" t="str">
        <f>'Cashflow Synthesis'!K31</f>
        <v>FR76 3000 3041 7000 0670 0230 635</v>
      </c>
      <c r="Y20" s="1695" t="s">
        <v>1980</v>
      </c>
      <c r="Z20" s="1695" t="s">
        <v>1981</v>
      </c>
      <c r="AA20" s="1695" t="s">
        <v>963</v>
      </c>
      <c r="AB20" s="1695" t="s">
        <v>1982</v>
      </c>
      <c r="AC20" s="1695" t="s">
        <v>1983</v>
      </c>
      <c r="AD20" s="1695"/>
      <c r="AE20" s="1695"/>
      <c r="AF20" s="1695"/>
      <c r="AG20" s="1695"/>
    </row>
    <row r="21" spans="1:33">
      <c r="A21" s="1686" t="str">
        <f t="shared" si="3"/>
        <v>20_280926</v>
      </c>
      <c r="B21" s="1686" t="s">
        <v>2018</v>
      </c>
      <c r="C21" s="1686" t="s">
        <v>1977</v>
      </c>
      <c r="D21" s="1687" t="s">
        <v>1978</v>
      </c>
      <c r="E21" s="1688">
        <f>'Cashflow Synthesis'!E32</f>
        <v>6526658.5125999916</v>
      </c>
      <c r="F21" s="1689" t="s">
        <v>308</v>
      </c>
      <c r="G21" s="1690" t="str">
        <f>LEFT('Cashflow Synthesis'!D32,34)</f>
        <v>Final Excess Spread</v>
      </c>
      <c r="H21" s="1690" t="str">
        <f t="shared" si="0"/>
        <v>Final Excess Spread</v>
      </c>
      <c r="I21" s="1691">
        <f t="shared" ca="1" si="1"/>
        <v>46286</v>
      </c>
      <c r="J21" s="1691">
        <f>'Cover Page'!$C$15</f>
        <v>46293</v>
      </c>
      <c r="K21" s="1692" t="s">
        <v>1979</v>
      </c>
      <c r="L21" s="1697" t="s">
        <v>405</v>
      </c>
      <c r="M21" s="1686" t="s">
        <v>406</v>
      </c>
      <c r="N21" s="1686" t="s">
        <v>1984</v>
      </c>
      <c r="O21" s="1693" t="str">
        <f>'Cashflow Synthesis'!H32</f>
        <v>FR76 3000 3041 7000 0670 0230 635</v>
      </c>
      <c r="P21" s="1686" t="s">
        <v>406</v>
      </c>
      <c r="Q21" s="1686">
        <v>0</v>
      </c>
      <c r="R21" s="1694">
        <v>0</v>
      </c>
      <c r="S21" s="1687">
        <v>0</v>
      </c>
      <c r="T21" s="1687">
        <v>0</v>
      </c>
      <c r="U21" s="1686" t="str">
        <f>'Cashflow Synthesis'!J32</f>
        <v>SG</v>
      </c>
      <c r="V21" s="1686" t="str">
        <f t="shared" si="2"/>
        <v>SG</v>
      </c>
      <c r="W21" s="1686" t="str">
        <f>'Cashflow Synthesis'!I32</f>
        <v>SOGEFRPP</v>
      </c>
      <c r="X21" s="1686" t="str">
        <f>'Cashflow Synthesis'!K32</f>
        <v>FR76 3000 3049 7100 0071 0454 458</v>
      </c>
      <c r="Y21" s="1695" t="s">
        <v>1980</v>
      </c>
      <c r="Z21" s="1695" t="s">
        <v>1981</v>
      </c>
      <c r="AA21" s="1695" t="s">
        <v>963</v>
      </c>
      <c r="AB21" s="1695" t="s">
        <v>1982</v>
      </c>
      <c r="AC21" s="1695" t="s">
        <v>1983</v>
      </c>
      <c r="AD21" s="1695"/>
      <c r="AE21" s="1695"/>
      <c r="AF21" s="1695"/>
      <c r="AG21" s="1695"/>
    </row>
    <row r="22" spans="1:33" s="1781" customFormat="1">
      <c r="A22" s="1686" t="str">
        <f t="shared" si="3"/>
        <v>21_280926</v>
      </c>
      <c r="B22" s="1770" t="s">
        <v>2018</v>
      </c>
      <c r="C22" s="1770" t="s">
        <v>1977</v>
      </c>
      <c r="D22" s="1771" t="s">
        <v>1978</v>
      </c>
      <c r="E22" s="1772">
        <f>'Cashflow Synthesis'!E33</f>
        <v>410000</v>
      </c>
      <c r="F22" s="1773" t="s">
        <v>308</v>
      </c>
      <c r="G22" s="1774" t="str">
        <f>LEFT('Cashflow Synthesis'!D33,34)</f>
        <v>Transfer from the General Res</v>
      </c>
      <c r="H22" s="1774" t="str">
        <f t="shared" si="0"/>
        <v>Transfer from the General Res</v>
      </c>
      <c r="I22" s="1775">
        <f t="shared" ca="1" si="1"/>
        <v>46286</v>
      </c>
      <c r="J22" s="1775">
        <f>'Cover Page'!$C$15</f>
        <v>46293</v>
      </c>
      <c r="K22" s="1776" t="s">
        <v>1979</v>
      </c>
      <c r="L22" s="1777" t="s">
        <v>1988</v>
      </c>
      <c r="M22" s="1770" t="s">
        <v>406</v>
      </c>
      <c r="N22" s="1770" t="s">
        <v>1984</v>
      </c>
      <c r="O22" s="1778" t="str">
        <f>'Cashflow Synthesis'!H33</f>
        <v>FR76 3000 3041 7000 0670 0231 411</v>
      </c>
      <c r="P22" s="1770" t="s">
        <v>406</v>
      </c>
      <c r="Q22" s="1770">
        <v>0</v>
      </c>
      <c r="R22" s="1779">
        <v>0</v>
      </c>
      <c r="S22" s="1771">
        <v>0</v>
      </c>
      <c r="T22" s="1771">
        <v>0</v>
      </c>
      <c r="U22" s="1770" t="s">
        <v>1854</v>
      </c>
      <c r="V22" s="1770" t="str">
        <f t="shared" si="2"/>
        <v>SOCIETE GENERALE</v>
      </c>
      <c r="W22" s="1770" t="str">
        <f>'Cashflow Synthesis'!I33</f>
        <v>SOGEFRPP</v>
      </c>
      <c r="X22" s="1770" t="str">
        <f>'Cashflow Synthesis'!K33</f>
        <v>FR76 3000 3071 2500 0993 8092 482</v>
      </c>
      <c r="Y22" s="1780" t="s">
        <v>1980</v>
      </c>
      <c r="Z22" s="1780" t="s">
        <v>2010</v>
      </c>
      <c r="AA22" s="1780" t="s">
        <v>963</v>
      </c>
      <c r="AB22" s="1780" t="s">
        <v>2011</v>
      </c>
      <c r="AC22" s="1780" t="s">
        <v>1983</v>
      </c>
      <c r="AD22" s="1780" t="s">
        <v>2017</v>
      </c>
      <c r="AE22" s="1780" t="s">
        <v>2016</v>
      </c>
      <c r="AF22" s="1780" t="s">
        <v>964</v>
      </c>
      <c r="AG22" s="1780" t="s">
        <v>963</v>
      </c>
    </row>
    <row r="23" spans="1:33">
      <c r="A23" s="1686" t="str">
        <f t="shared" si="3"/>
        <v>22_280926</v>
      </c>
      <c r="B23" s="1686" t="s">
        <v>2018</v>
      </c>
      <c r="C23" s="1686" t="s">
        <v>1977</v>
      </c>
      <c r="D23" s="1687" t="s">
        <v>1978</v>
      </c>
      <c r="E23" s="1688">
        <f>276072.97*0</f>
        <v>0</v>
      </c>
      <c r="F23" s="1689" t="s">
        <v>308</v>
      </c>
      <c r="G23" s="1690" t="s">
        <v>2020</v>
      </c>
      <c r="H23" s="1690" t="str">
        <f t="shared" si="0"/>
        <v>Transfer from operating acc</v>
      </c>
      <c r="I23" s="1691">
        <f t="shared" ca="1" si="1"/>
        <v>46286</v>
      </c>
      <c r="J23" s="1691">
        <f>'Cover Page'!$C$15</f>
        <v>46293</v>
      </c>
      <c r="K23" s="1692" t="s">
        <v>1979</v>
      </c>
      <c r="L23" s="1697" t="s">
        <v>405</v>
      </c>
      <c r="M23" s="1686" t="s">
        <v>406</v>
      </c>
      <c r="N23" s="1686" t="s">
        <v>1984</v>
      </c>
      <c r="O23" s="1693" t="s">
        <v>1357</v>
      </c>
      <c r="P23" s="1686" t="s">
        <v>406</v>
      </c>
      <c r="Q23" s="1686">
        <v>0</v>
      </c>
      <c r="R23" s="1694">
        <v>0</v>
      </c>
      <c r="S23" s="1687">
        <v>0</v>
      </c>
      <c r="T23" s="1687">
        <v>0</v>
      </c>
      <c r="U23" s="1686" t="s">
        <v>2019</v>
      </c>
      <c r="V23" s="1686" t="str">
        <f t="shared" si="2"/>
        <v>Reserve Account</v>
      </c>
      <c r="W23" s="1686" t="s">
        <v>1984</v>
      </c>
      <c r="X23" s="1686" t="s">
        <v>1359</v>
      </c>
      <c r="Y23" s="1780" t="s">
        <v>1980</v>
      </c>
      <c r="Z23" s="1780" t="s">
        <v>2010</v>
      </c>
      <c r="AA23" s="1780" t="s">
        <v>963</v>
      </c>
      <c r="AB23" s="1780" t="s">
        <v>2011</v>
      </c>
      <c r="AC23" s="1780" t="s">
        <v>1983</v>
      </c>
      <c r="AD23" s="1780" t="s">
        <v>2017</v>
      </c>
      <c r="AE23" s="1780" t="s">
        <v>2016</v>
      </c>
      <c r="AF23" s="1780" t="s">
        <v>964</v>
      </c>
      <c r="AG23" s="1780" t="s">
        <v>963</v>
      </c>
    </row>
    <row r="24" spans="1:33" ht="15">
      <c r="A24" s="1686"/>
      <c r="B24" s="1686"/>
      <c r="C24" s="1686"/>
      <c r="D24" s="1687"/>
      <c r="E24" s="1688"/>
      <c r="F24" s="1689"/>
      <c r="G24" s="1690"/>
      <c r="H24" s="1690"/>
      <c r="I24" s="1691"/>
      <c r="J24" s="1691"/>
      <c r="K24" s="1692"/>
      <c r="L24" s="1697"/>
      <c r="M24" s="1686"/>
      <c r="N24" s="1686"/>
      <c r="O24" s="1785"/>
      <c r="P24" s="1686"/>
      <c r="Q24" s="1686"/>
      <c r="R24" s="1694"/>
      <c r="S24" s="1687"/>
      <c r="T24" s="1687"/>
      <c r="U24" s="1686"/>
      <c r="V24" s="1686"/>
      <c r="W24" s="1686"/>
      <c r="X24" s="1686"/>
      <c r="Y24" s="1695"/>
      <c r="Z24" s="1695"/>
      <c r="AA24" s="1695"/>
      <c r="AB24" s="1695"/>
      <c r="AC24" s="1695"/>
      <c r="AD24" s="1695"/>
      <c r="AE24" s="1695"/>
      <c r="AF24" s="1695"/>
      <c r="AG24" s="1695"/>
    </row>
    <row r="25" spans="1:33" ht="15.75" customHeight="1">
      <c r="D25" s="1696"/>
    </row>
    <row r="26" spans="1:33" ht="15.75" customHeight="1">
      <c r="D26" s="1696"/>
    </row>
    <row r="27" spans="1:33" ht="15.75" customHeight="1">
      <c r="D27" s="1696"/>
    </row>
    <row r="28" spans="1:33">
      <c r="D28" s="1696"/>
    </row>
    <row r="31" spans="1:33">
      <c r="D31" s="1696"/>
    </row>
  </sheetData>
  <pageMargins left="0.7" right="0.7" top="0.75" bottom="0.75" header="0.3" footer="0.3"/>
  <pageSetup paperSize="9" scale="40" orientation="landscape" r:id="rId1"/>
  <ignoredErrors>
    <ignoredError sqref="A2 A4:A23"/>
  </ignoredErrors>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1B31F-97E4-4A5B-BD3A-F352264F73D6}">
  <sheetPr codeName="Sheet20">
    <tabColor theme="3" tint="0.59999389629810485"/>
    <pageSetUpPr fitToPage="1"/>
  </sheetPr>
  <dimension ref="A1:K32"/>
  <sheetViews>
    <sheetView showGridLines="0" view="pageBreakPreview" zoomScale="55" zoomScaleNormal="80" zoomScaleSheetLayoutView="55" workbookViewId="0">
      <selection activeCell="C16" sqref="C16:D16"/>
    </sheetView>
  </sheetViews>
  <sheetFormatPr defaultColWidth="11.42578125" defaultRowHeight="15"/>
  <cols>
    <col min="1" max="1" width="25.42578125" style="2" customWidth="1"/>
    <col min="2" max="2" width="47.5703125" style="2" customWidth="1"/>
    <col min="3" max="3" width="23.28515625" style="2" customWidth="1"/>
    <col min="4" max="4" width="11.42578125" style="2"/>
    <col min="5" max="5" width="16.28515625" style="2" customWidth="1"/>
    <col min="6" max="16384" width="11.42578125" style="2"/>
  </cols>
  <sheetData>
    <row r="1" spans="1:7" ht="81.75" customHeight="1">
      <c r="A1" s="497"/>
      <c r="B1" s="497"/>
      <c r="C1" s="497"/>
    </row>
    <row r="2" spans="1:7" ht="50.1" customHeight="1">
      <c r="A2" s="2072" t="s">
        <v>204</v>
      </c>
      <c r="B2" s="2072"/>
      <c r="C2" s="2072"/>
      <c r="D2" s="2072"/>
      <c r="E2" s="2072"/>
      <c r="F2" s="2072"/>
      <c r="G2" s="2072"/>
    </row>
    <row r="3" spans="1:7" ht="50.1" customHeight="1">
      <c r="A3" s="2073"/>
      <c r="B3" s="2073"/>
      <c r="C3" s="2073"/>
      <c r="D3" s="2073"/>
      <c r="E3" s="2073"/>
      <c r="F3" s="2073"/>
      <c r="G3" s="2073"/>
    </row>
    <row r="4" spans="1:7" ht="50.1" customHeight="1">
      <c r="A4" s="2074"/>
      <c r="B4" s="2074"/>
      <c r="C4" s="2074"/>
      <c r="D4" s="2074"/>
      <c r="E4" s="2074"/>
      <c r="F4" s="2074"/>
      <c r="G4" s="2074"/>
    </row>
    <row r="5" spans="1:7" ht="50.1" customHeight="1">
      <c r="A5" s="2071" t="s">
        <v>1311</v>
      </c>
      <c r="B5" s="2071"/>
      <c r="C5" s="2071"/>
      <c r="D5" s="2071"/>
      <c r="E5" s="2071"/>
      <c r="F5" s="2071"/>
      <c r="G5" s="2071"/>
    </row>
    <row r="6" spans="1:7" ht="50.1" customHeight="1">
      <c r="A6" s="2071" t="s">
        <v>2063</v>
      </c>
      <c r="B6" s="2071"/>
      <c r="C6" s="2071"/>
      <c r="D6" s="2071"/>
      <c r="E6" s="2071"/>
      <c r="F6" s="2071"/>
      <c r="G6" s="2071"/>
    </row>
    <row r="7" spans="1:7" ht="50.1" customHeight="1">
      <c r="A7" s="2071" t="s">
        <v>2064</v>
      </c>
      <c r="B7" s="2071"/>
      <c r="C7" s="2071"/>
      <c r="D7" s="2071"/>
      <c r="E7" s="2071"/>
      <c r="F7" s="2071"/>
      <c r="G7" s="2071"/>
    </row>
    <row r="8" spans="1:7" ht="42" customHeight="1">
      <c r="A8" s="2071"/>
      <c r="B8" s="2071"/>
      <c r="C8" s="2071"/>
    </row>
    <row r="9" spans="1:7" ht="26.25">
      <c r="A9" s="498"/>
      <c r="B9" s="499" t="s">
        <v>205</v>
      </c>
      <c r="C9" s="1184" t="s">
        <v>1068</v>
      </c>
    </row>
    <row r="10" spans="1:7" ht="26.25">
      <c r="A10" s="498"/>
      <c r="B10" s="500"/>
      <c r="C10" s="1523"/>
    </row>
    <row r="11" spans="1:7" ht="20.25">
      <c r="A11" s="497"/>
      <c r="B11" s="499" t="s">
        <v>206</v>
      </c>
      <c r="C11" s="501">
        <f>'00 - Cover'!F13</f>
        <v>45588</v>
      </c>
    </row>
    <row r="12" spans="1:7" ht="20.25">
      <c r="A12" s="497"/>
      <c r="B12" s="499" t="s">
        <v>207</v>
      </c>
      <c r="C12" s="501">
        <f>C11</f>
        <v>45588</v>
      </c>
    </row>
    <row r="13" spans="1:7" ht="20.25">
      <c r="A13" s="497"/>
      <c r="B13" s="499" t="s">
        <v>208</v>
      </c>
      <c r="C13" s="501">
        <v>45565</v>
      </c>
    </row>
    <row r="14" spans="1:7" ht="20.25">
      <c r="A14" s="497"/>
      <c r="B14" s="499" t="s">
        <v>209</v>
      </c>
      <c r="C14" s="501">
        <v>59471</v>
      </c>
    </row>
    <row r="15" spans="1:7" ht="20.25">
      <c r="A15" s="497"/>
      <c r="B15" s="499" t="s">
        <v>213</v>
      </c>
      <c r="C15" s="501">
        <f>'00 - Cover'!F20</f>
        <v>46293</v>
      </c>
    </row>
    <row r="16" spans="1:7" ht="20.25">
      <c r="A16" s="497"/>
      <c r="B16" s="499" t="s">
        <v>210</v>
      </c>
      <c r="C16" s="501">
        <f>'00 - Cover'!F16</f>
        <v>46265</v>
      </c>
    </row>
    <row r="17" spans="1:11" ht="20.25" hidden="1">
      <c r="A17" s="497"/>
      <c r="B17" s="499" t="s">
        <v>211</v>
      </c>
      <c r="C17" s="501">
        <f>'00 - Cover'!F18</f>
        <v>46279</v>
      </c>
    </row>
    <row r="18" spans="1:11" ht="20.25" hidden="1">
      <c r="A18" s="497"/>
      <c r="B18" s="499" t="s">
        <v>212</v>
      </c>
      <c r="C18" s="501">
        <f>'00 - Cover'!F19</f>
        <v>46286</v>
      </c>
    </row>
    <row r="19" spans="1:11" ht="20.25" hidden="1">
      <c r="A19" s="497"/>
      <c r="B19" s="499" t="s">
        <v>213</v>
      </c>
      <c r="C19" s="501">
        <f>'00 - Cover'!F20</f>
        <v>46293</v>
      </c>
    </row>
    <row r="20" spans="1:11" ht="15.75">
      <c r="A20" s="497"/>
      <c r="B20" s="502"/>
      <c r="C20" s="500"/>
    </row>
    <row r="23" spans="1:11" ht="15.75">
      <c r="B23" s="13" t="s">
        <v>13</v>
      </c>
      <c r="D23" s="18"/>
      <c r="E23" s="18"/>
      <c r="F23" s="18"/>
      <c r="G23" s="11"/>
    </row>
    <row r="24" spans="1:11" ht="15.75">
      <c r="B24" s="1859" t="s">
        <v>14</v>
      </c>
      <c r="C24" s="31" t="s">
        <v>15</v>
      </c>
      <c r="D24" s="32" t="s">
        <v>1994</v>
      </c>
      <c r="F24" s="33"/>
      <c r="G24" s="11"/>
    </row>
    <row r="25" spans="1:11" ht="15.75">
      <c r="B25" s="1859" t="s">
        <v>13</v>
      </c>
      <c r="C25" s="31" t="s">
        <v>15</v>
      </c>
      <c r="D25" s="1888" t="s">
        <v>1992</v>
      </c>
      <c r="E25" s="1888"/>
      <c r="F25" s="1888"/>
      <c r="G25" s="1888"/>
      <c r="H25" s="1888"/>
      <c r="I25" s="1888"/>
      <c r="J25" s="1888"/>
      <c r="K25" s="1888"/>
    </row>
    <row r="26" spans="1:11" ht="15.75">
      <c r="B26" s="11"/>
      <c r="C26" s="34"/>
      <c r="D26" s="1891" t="s">
        <v>16</v>
      </c>
      <c r="E26" s="1890"/>
      <c r="F26" s="1890"/>
      <c r="G26" s="11"/>
    </row>
    <row r="27" spans="1:11" ht="15.75">
      <c r="B27" s="11"/>
      <c r="C27" s="34"/>
      <c r="D27" s="1888" t="s">
        <v>2074</v>
      </c>
      <c r="E27" s="1888"/>
      <c r="F27" s="1888"/>
      <c r="G27" s="11"/>
    </row>
    <row r="28" spans="1:11" ht="15.75">
      <c r="B28" s="11"/>
      <c r="C28" s="34"/>
      <c r="D28" s="1891" t="s">
        <v>2075</v>
      </c>
      <c r="E28" s="1890"/>
      <c r="G28" s="11"/>
    </row>
    <row r="29" spans="1:11">
      <c r="D29" s="1888" t="s">
        <v>2076</v>
      </c>
      <c r="E29" s="1888" t="s">
        <v>2076</v>
      </c>
      <c r="F29" s="1888"/>
    </row>
    <row r="30" spans="1:11">
      <c r="D30" s="1891" t="s">
        <v>2077</v>
      </c>
      <c r="E30" s="1890" t="s">
        <v>2077</v>
      </c>
    </row>
    <row r="31" spans="1:11">
      <c r="D31" s="1888" t="s">
        <v>2112</v>
      </c>
      <c r="E31" s="1888"/>
      <c r="F31" s="1888"/>
    </row>
    <row r="32" spans="1:11">
      <c r="D32" s="1889" t="s">
        <v>2113</v>
      </c>
      <c r="E32" s="1890"/>
    </row>
  </sheetData>
  <mergeCells count="15">
    <mergeCell ref="D31:F31"/>
    <mergeCell ref="D32:E32"/>
    <mergeCell ref="A8:C8"/>
    <mergeCell ref="A2:G2"/>
    <mergeCell ref="A3:G3"/>
    <mergeCell ref="A4:G4"/>
    <mergeCell ref="A5:G5"/>
    <mergeCell ref="A7:G7"/>
    <mergeCell ref="A6:G6"/>
    <mergeCell ref="D30:E30"/>
    <mergeCell ref="D25:K25"/>
    <mergeCell ref="D26:F26"/>
    <mergeCell ref="D27:F27"/>
    <mergeCell ref="D28:E28"/>
    <mergeCell ref="D29:F29"/>
  </mergeCells>
  <hyperlinks>
    <hyperlink ref="D26" r:id="rId1" xr:uid="{0ACC6005-4ACF-48DE-9D8A-C95EF3A9FC48}"/>
    <hyperlink ref="D28" r:id="rId2" xr:uid="{CA7A1BD4-1CBD-4F54-A918-5C002631FC42}"/>
    <hyperlink ref="D30" r:id="rId3" xr:uid="{44C5867B-99C0-47F7-B64C-8B9EC03CC5D6}"/>
    <hyperlink ref="E30" r:id="rId4" xr:uid="{EEAF5AEA-E865-45FE-9086-6783FB03A100}"/>
    <hyperlink ref="D32" r:id="rId5" xr:uid="{BEE00BC8-4AA1-49D9-92AE-701C5014B47D}"/>
  </hyperlinks>
  <printOptions horizontalCentered="1" verticalCentered="1"/>
  <pageMargins left="0.19685039370078741" right="0.19685039370078741" top="0.19685039370078741" bottom="0.19685039370078741" header="0.19685039370078741" footer="0.19685039370078741"/>
  <pageSetup paperSize="9" scale="67" orientation="portrait" r:id="rId6"/>
  <drawing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D0651-ED5E-467E-8F51-EF5B21BBCA73}">
  <sheetPr codeName="Sheet21">
    <tabColor theme="3" tint="0.59999389629810485"/>
    <pageSetUpPr fitToPage="1"/>
  </sheetPr>
  <dimension ref="B1:I116"/>
  <sheetViews>
    <sheetView showGridLines="0" view="pageBreakPreview" zoomScale="85" zoomScaleNormal="100" zoomScaleSheetLayoutView="85" workbookViewId="0">
      <selection activeCell="C16" sqref="C16:D16"/>
    </sheetView>
  </sheetViews>
  <sheetFormatPr defaultColWidth="11.42578125" defaultRowHeight="15.75" customHeight="1"/>
  <cols>
    <col min="1" max="1" width="9.140625" style="497" customWidth="1"/>
    <col min="2" max="2" width="43" style="497" customWidth="1"/>
    <col min="3" max="3" width="35.5703125" style="497" customWidth="1"/>
    <col min="4" max="4" width="18.140625" style="497" bestFit="1" customWidth="1"/>
    <col min="5" max="5" width="21.28515625" style="497" bestFit="1" customWidth="1"/>
    <col min="6" max="6" width="4.28515625" style="497" customWidth="1"/>
    <col min="7" max="16384" width="11.42578125" style="497"/>
  </cols>
  <sheetData>
    <row r="1" spans="2:5" s="503" customFormat="1" ht="15.75" customHeight="1">
      <c r="C1" s="504"/>
    </row>
    <row r="2" spans="2:5" s="503" customFormat="1" ht="15.75" customHeight="1">
      <c r="C2" s="504"/>
      <c r="D2" s="1405"/>
      <c r="E2" s="1406"/>
    </row>
    <row r="3" spans="2:5" s="503" customFormat="1" ht="15.75" customHeight="1">
      <c r="C3" s="504"/>
      <c r="D3" s="540"/>
      <c r="E3" s="621"/>
    </row>
    <row r="4" spans="2:5" s="503" customFormat="1" ht="15.75" customHeight="1">
      <c r="C4" s="504"/>
      <c r="D4" s="540"/>
      <c r="E4" s="621"/>
    </row>
    <row r="5" spans="2:5" s="503" customFormat="1" ht="15.75" customHeight="1">
      <c r="C5" s="504"/>
      <c r="D5" s="540"/>
      <c r="E5" s="621"/>
    </row>
    <row r="6" spans="2:5" ht="15.75" customHeight="1">
      <c r="B6" s="505"/>
      <c r="D6" s="540"/>
      <c r="E6" s="624"/>
    </row>
    <row r="7" spans="2:5" ht="15.75" customHeight="1" thickBot="1"/>
    <row r="8" spans="2:5" ht="14.25" customHeight="1" thickTop="1">
      <c r="B8" s="506"/>
      <c r="C8" s="507"/>
      <c r="D8" s="508"/>
      <c r="E8" s="509"/>
    </row>
    <row r="9" spans="2:5" ht="14.25" customHeight="1">
      <c r="B9" s="1205"/>
      <c r="C9" s="510"/>
      <c r="E9" s="511"/>
    </row>
    <row r="10" spans="2:5" ht="14.25" customHeight="1">
      <c r="B10" s="1206" t="s">
        <v>214</v>
      </c>
      <c r="C10" s="512"/>
      <c r="E10" s="511"/>
    </row>
    <row r="11" spans="2:5" ht="14.25" customHeight="1">
      <c r="B11" s="1207"/>
      <c r="C11" s="510"/>
      <c r="E11" s="511"/>
    </row>
    <row r="12" spans="2:5" ht="14.25" customHeight="1">
      <c r="B12" s="1207"/>
      <c r="C12" s="510"/>
      <c r="E12" s="511"/>
    </row>
    <row r="13" spans="2:5" ht="14.25" customHeight="1">
      <c r="B13" s="1206" t="s">
        <v>215</v>
      </c>
      <c r="C13" s="512" t="s">
        <v>1316</v>
      </c>
      <c r="E13" s="511"/>
    </row>
    <row r="14" spans="2:5" ht="14.25" customHeight="1">
      <c r="B14" s="1207"/>
      <c r="C14" s="1220"/>
      <c r="E14" s="511"/>
    </row>
    <row r="15" spans="2:5" ht="14.25" customHeight="1">
      <c r="B15" s="1207"/>
      <c r="C15" s="512"/>
      <c r="E15" s="511"/>
    </row>
    <row r="16" spans="2:5" ht="14.25" customHeight="1">
      <c r="B16" s="1206" t="s">
        <v>11</v>
      </c>
      <c r="C16" s="512" t="s">
        <v>645</v>
      </c>
      <c r="E16" s="511"/>
    </row>
    <row r="17" spans="2:9" ht="14.25" customHeight="1">
      <c r="B17" s="1207"/>
      <c r="C17" s="519" t="s">
        <v>646</v>
      </c>
      <c r="E17" s="511"/>
    </row>
    <row r="18" spans="2:9" ht="14.25" customHeight="1">
      <c r="B18" s="1207"/>
      <c r="C18" s="519" t="s">
        <v>647</v>
      </c>
      <c r="E18" s="511"/>
    </row>
    <row r="19" spans="2:9" ht="14.25" customHeight="1">
      <c r="B19" s="1207"/>
      <c r="C19" s="519" t="s">
        <v>38</v>
      </c>
      <c r="E19" s="511"/>
    </row>
    <row r="20" spans="2:9" ht="14.25" customHeight="1">
      <c r="B20" s="1207"/>
      <c r="C20" s="1569" t="s">
        <v>644</v>
      </c>
      <c r="E20" s="511"/>
    </row>
    <row r="21" spans="2:9" ht="14.25" customHeight="1">
      <c r="B21" s="1207"/>
      <c r="C21" s="1569" t="s">
        <v>1322</v>
      </c>
      <c r="E21" s="511"/>
    </row>
    <row r="22" spans="2:9" ht="14.25" customHeight="1">
      <c r="B22" s="1207"/>
      <c r="C22" s="1891" t="s">
        <v>2075</v>
      </c>
      <c r="D22" s="1890"/>
      <c r="E22" s="511"/>
    </row>
    <row r="23" spans="2:9" ht="14.25" customHeight="1">
      <c r="B23" s="1207"/>
      <c r="C23" s="1891" t="s">
        <v>2077</v>
      </c>
      <c r="D23" s="1890" t="s">
        <v>2077</v>
      </c>
      <c r="E23" s="511"/>
    </row>
    <row r="24" spans="2:9" ht="14.25" customHeight="1">
      <c r="B24" s="1206"/>
      <c r="C24" s="514"/>
      <c r="E24" s="511"/>
    </row>
    <row r="25" spans="2:9" ht="14.25" customHeight="1">
      <c r="B25" s="1206" t="s">
        <v>217</v>
      </c>
      <c r="C25" s="512" t="s">
        <v>216</v>
      </c>
      <c r="E25" s="511"/>
      <c r="I25" s="515"/>
    </row>
    <row r="26" spans="2:9" ht="14.25" customHeight="1">
      <c r="B26" s="1207"/>
      <c r="C26" s="516" t="s">
        <v>1323</v>
      </c>
      <c r="E26" s="511"/>
      <c r="G26" s="517"/>
    </row>
    <row r="27" spans="2:9" ht="14.25" customHeight="1">
      <c r="B27" s="1207"/>
      <c r="C27" s="516" t="s">
        <v>1324</v>
      </c>
      <c r="E27" s="511"/>
      <c r="G27" s="517"/>
    </row>
    <row r="28" spans="2:9" ht="14.25" customHeight="1">
      <c r="B28" s="1207"/>
      <c r="C28" s="516" t="s">
        <v>1325</v>
      </c>
      <c r="E28" s="511"/>
      <c r="G28" s="517"/>
    </row>
    <row r="29" spans="2:9" ht="14.25" customHeight="1">
      <c r="B29" s="1207"/>
      <c r="C29" s="516" t="s">
        <v>1326</v>
      </c>
      <c r="E29" s="511"/>
    </row>
    <row r="30" spans="2:9" ht="14.25" customHeight="1">
      <c r="B30" s="1207"/>
      <c r="C30" s="516" t="s">
        <v>38</v>
      </c>
      <c r="E30" s="511"/>
    </row>
    <row r="31" spans="2:9" ht="14.25" customHeight="1">
      <c r="B31" s="1207"/>
      <c r="C31" s="520" t="s">
        <v>1327</v>
      </c>
      <c r="D31" s="518"/>
      <c r="E31" s="511"/>
      <c r="G31" s="517"/>
    </row>
    <row r="32" spans="2:9" ht="14.25" customHeight="1">
      <c r="B32" s="1207"/>
      <c r="E32" s="511"/>
      <c r="G32" s="517"/>
    </row>
    <row r="33" spans="2:7" ht="14.25" customHeight="1">
      <c r="B33" s="1206" t="s">
        <v>379</v>
      </c>
      <c r="C33" s="512" t="s">
        <v>230</v>
      </c>
      <c r="E33" s="511"/>
      <c r="G33" s="517"/>
    </row>
    <row r="34" spans="2:7" ht="14.25" customHeight="1">
      <c r="B34" s="1206"/>
      <c r="C34" s="516" t="s">
        <v>1328</v>
      </c>
      <c r="E34" s="511"/>
      <c r="G34" s="517"/>
    </row>
    <row r="35" spans="2:7" ht="14.25" customHeight="1">
      <c r="B35" s="1206"/>
      <c r="C35" s="1567" t="s">
        <v>1329</v>
      </c>
      <c r="E35" s="511"/>
      <c r="G35" s="517"/>
    </row>
    <row r="36" spans="2:7" ht="14.25" customHeight="1">
      <c r="B36" s="1206"/>
      <c r="C36" s="1567" t="s">
        <v>38</v>
      </c>
      <c r="E36" s="511"/>
      <c r="G36" s="517"/>
    </row>
    <row r="37" spans="2:7" ht="14.25" customHeight="1">
      <c r="B37" s="1207"/>
      <c r="C37" s="520" t="s">
        <v>1348</v>
      </c>
      <c r="E37" s="511"/>
      <c r="G37" s="517"/>
    </row>
    <row r="38" spans="2:7" ht="14.25" customHeight="1">
      <c r="B38" s="1207"/>
      <c r="E38" s="511"/>
      <c r="G38" s="517"/>
    </row>
    <row r="39" spans="2:7">
      <c r="B39" s="1208" t="s">
        <v>218</v>
      </c>
      <c r="C39" s="521" t="s">
        <v>216</v>
      </c>
      <c r="E39" s="511"/>
      <c r="G39" s="517"/>
    </row>
    <row r="40" spans="2:7" ht="14.25" customHeight="1">
      <c r="B40" s="1206"/>
      <c r="C40" s="516" t="s">
        <v>1328</v>
      </c>
      <c r="E40" s="511"/>
      <c r="G40" s="517"/>
    </row>
    <row r="41" spans="2:7" ht="14.25" customHeight="1">
      <c r="B41" s="1206"/>
      <c r="C41" s="1567" t="s">
        <v>1329</v>
      </c>
      <c r="E41" s="511"/>
      <c r="G41" s="517"/>
    </row>
    <row r="42" spans="2:7" ht="14.25" customHeight="1">
      <c r="B42" s="1206"/>
      <c r="C42" s="1567" t="s">
        <v>38</v>
      </c>
      <c r="E42" s="511"/>
      <c r="G42" s="517"/>
    </row>
    <row r="43" spans="2:7" ht="14.25" customHeight="1">
      <c r="B43" s="1206"/>
      <c r="C43" s="522" t="s">
        <v>219</v>
      </c>
      <c r="E43" s="511"/>
    </row>
    <row r="44" spans="2:7" ht="14.25" customHeight="1">
      <c r="B44" s="1206"/>
      <c r="C44" s="522"/>
      <c r="E44" s="511"/>
    </row>
    <row r="45" spans="2:7">
      <c r="B45" s="1206" t="s">
        <v>220</v>
      </c>
      <c r="C45" s="521" t="s">
        <v>216</v>
      </c>
      <c r="E45" s="511"/>
    </row>
    <row r="46" spans="2:7" ht="14.25" customHeight="1">
      <c r="B46" s="1206"/>
      <c r="C46" s="516" t="s">
        <v>1323</v>
      </c>
      <c r="E46" s="511"/>
    </row>
    <row r="47" spans="2:7" ht="14.25" customHeight="1">
      <c r="B47" s="1206"/>
      <c r="C47" s="516" t="s">
        <v>1324</v>
      </c>
      <c r="E47" s="511"/>
    </row>
    <row r="48" spans="2:7" ht="14.25" customHeight="1">
      <c r="B48" s="1206"/>
      <c r="C48" s="516" t="s">
        <v>1325</v>
      </c>
      <c r="E48" s="511"/>
    </row>
    <row r="49" spans="2:5" ht="14.25" customHeight="1">
      <c r="B49" s="1207"/>
      <c r="C49" s="516" t="s">
        <v>1326</v>
      </c>
      <c r="E49" s="511"/>
    </row>
    <row r="50" spans="2:5" ht="14.25" customHeight="1">
      <c r="B50" s="1207"/>
      <c r="C50" s="516" t="s">
        <v>38</v>
      </c>
      <c r="E50" s="511"/>
    </row>
    <row r="51" spans="2:5" ht="14.25" customHeight="1">
      <c r="B51" s="1207"/>
      <c r="C51" s="1568" t="s">
        <v>1330</v>
      </c>
      <c r="E51" s="511"/>
    </row>
    <row r="52" spans="2:5" ht="14.25" customHeight="1">
      <c r="B52" s="1206"/>
      <c r="C52" s="513"/>
      <c r="E52" s="511"/>
    </row>
    <row r="53" spans="2:5">
      <c r="B53" s="1206" t="s">
        <v>1331</v>
      </c>
      <c r="C53" s="521" t="s">
        <v>216</v>
      </c>
      <c r="E53" s="511"/>
    </row>
    <row r="54" spans="2:5" ht="14.25" customHeight="1">
      <c r="B54" s="1206"/>
      <c r="C54" s="516" t="s">
        <v>1332</v>
      </c>
      <c r="E54" s="511"/>
    </row>
    <row r="55" spans="2:5" ht="14.25" customHeight="1">
      <c r="B55" s="1206"/>
      <c r="C55" s="516" t="s">
        <v>1333</v>
      </c>
      <c r="E55" s="511"/>
    </row>
    <row r="56" spans="2:5" ht="14.25" customHeight="1">
      <c r="B56" s="1206"/>
      <c r="C56" s="516" t="s">
        <v>1334</v>
      </c>
      <c r="E56" s="511"/>
    </row>
    <row r="57" spans="2:5" ht="14.25" customHeight="1">
      <c r="B57" s="1206"/>
      <c r="C57" s="1567" t="s">
        <v>1335</v>
      </c>
      <c r="E57" s="511"/>
    </row>
    <row r="58" spans="2:5" ht="15">
      <c r="B58" s="1206"/>
      <c r="C58" s="1567" t="s">
        <v>38</v>
      </c>
      <c r="E58" s="511"/>
    </row>
    <row r="59" spans="2:5" ht="14.25" customHeight="1">
      <c r="B59" s="1206"/>
      <c r="C59" s="523" t="s">
        <v>1336</v>
      </c>
      <c r="E59" s="511"/>
    </row>
    <row r="60" spans="2:5" ht="14.25" customHeight="1">
      <c r="B60" s="1206"/>
      <c r="C60" s="1566" t="s">
        <v>1319</v>
      </c>
      <c r="E60" s="511"/>
    </row>
    <row r="61" spans="2:5" ht="14.25" customHeight="1">
      <c r="B61" s="1206"/>
      <c r="C61" s="523" t="s">
        <v>1337</v>
      </c>
      <c r="E61" s="511"/>
    </row>
    <row r="62" spans="2:5" ht="14.25" customHeight="1">
      <c r="B62" s="1206"/>
      <c r="C62" s="523"/>
      <c r="E62" s="511"/>
    </row>
    <row r="63" spans="2:5" ht="14.25" customHeight="1">
      <c r="B63" s="1206" t="s">
        <v>1338</v>
      </c>
      <c r="C63" s="512" t="s">
        <v>216</v>
      </c>
      <c r="E63" s="511"/>
    </row>
    <row r="64" spans="2:5" ht="14.25" customHeight="1">
      <c r="B64" s="1206"/>
      <c r="C64" s="516" t="s">
        <v>1339</v>
      </c>
      <c r="E64" s="511"/>
    </row>
    <row r="65" spans="2:5" ht="14.25" customHeight="1">
      <c r="B65" s="1206"/>
      <c r="C65" s="516" t="s">
        <v>1340</v>
      </c>
      <c r="E65" s="511"/>
    </row>
    <row r="66" spans="2:5" ht="14.25" customHeight="1">
      <c r="B66" s="1206"/>
      <c r="C66" s="516" t="s">
        <v>1341</v>
      </c>
      <c r="E66" s="511"/>
    </row>
    <row r="67" spans="2:5" ht="14.25" customHeight="1">
      <c r="B67" s="1206"/>
      <c r="C67" s="516" t="s">
        <v>38</v>
      </c>
      <c r="E67" s="511"/>
    </row>
    <row r="68" spans="2:5" ht="14.25" customHeight="1">
      <c r="B68" s="1206"/>
      <c r="C68" s="1569" t="s">
        <v>1342</v>
      </c>
      <c r="E68" s="511"/>
    </row>
    <row r="69" spans="2:5" ht="14.25" customHeight="1">
      <c r="B69" s="1207"/>
      <c r="C69" s="524"/>
      <c r="E69" s="511"/>
    </row>
    <row r="70" spans="2:5" ht="14.25" customHeight="1">
      <c r="B70" s="1206" t="s">
        <v>221</v>
      </c>
      <c r="C70" s="521" t="s">
        <v>222</v>
      </c>
      <c r="E70" s="511"/>
    </row>
    <row r="71" spans="2:5" ht="14.25" customHeight="1">
      <c r="B71" s="1207"/>
      <c r="C71" s="516" t="s">
        <v>223</v>
      </c>
      <c r="E71" s="511"/>
    </row>
    <row r="72" spans="2:5" ht="14.25" customHeight="1">
      <c r="B72" s="1207"/>
      <c r="C72" s="1567" t="s">
        <v>224</v>
      </c>
      <c r="E72" s="511"/>
    </row>
    <row r="73" spans="2:5" ht="14.25" customHeight="1">
      <c r="B73" s="1207"/>
      <c r="C73" s="1567" t="s">
        <v>225</v>
      </c>
      <c r="E73" s="511"/>
    </row>
    <row r="74" spans="2:5" ht="14.25" customHeight="1">
      <c r="B74" s="1207"/>
      <c r="C74" s="1567" t="s">
        <v>226</v>
      </c>
      <c r="E74" s="511"/>
    </row>
    <row r="75" spans="2:5" ht="14.25" customHeight="1">
      <c r="B75" s="1207"/>
      <c r="C75" s="1570" t="s">
        <v>227</v>
      </c>
      <c r="E75" s="511"/>
    </row>
    <row r="76" spans="2:5" ht="14.25" customHeight="1">
      <c r="B76" s="1207"/>
      <c r="C76" s="1570" t="s">
        <v>228</v>
      </c>
      <c r="E76" s="511"/>
    </row>
    <row r="77" spans="2:5" ht="14.25" customHeight="1">
      <c r="B77" s="1207"/>
      <c r="C77" s="516"/>
      <c r="E77" s="511"/>
    </row>
    <row r="78" spans="2:5" ht="14.25" customHeight="1">
      <c r="B78" s="1206" t="s">
        <v>229</v>
      </c>
      <c r="C78" s="521" t="s">
        <v>230</v>
      </c>
      <c r="E78" s="511"/>
    </row>
    <row r="79" spans="2:5" ht="14.25" customHeight="1">
      <c r="B79" s="1207"/>
      <c r="C79" s="516" t="s">
        <v>1317</v>
      </c>
      <c r="E79" s="511"/>
    </row>
    <row r="80" spans="2:5" ht="14.25" customHeight="1">
      <c r="B80" s="1207"/>
      <c r="C80" s="1567" t="s">
        <v>1318</v>
      </c>
      <c r="E80" s="511"/>
    </row>
    <row r="81" spans="2:5" ht="14.25" customHeight="1">
      <c r="B81" s="1207"/>
      <c r="C81" s="1567" t="s">
        <v>38</v>
      </c>
      <c r="E81" s="511"/>
    </row>
    <row r="82" spans="2:5" ht="14.25" customHeight="1">
      <c r="B82" s="1207"/>
      <c r="C82" s="1570" t="s">
        <v>231</v>
      </c>
      <c r="E82" s="511"/>
    </row>
    <row r="83" spans="2:5" ht="14.25" customHeight="1">
      <c r="B83" s="1207"/>
      <c r="C83" s="1570" t="s">
        <v>1320</v>
      </c>
      <c r="E83" s="511"/>
    </row>
    <row r="84" spans="2:5" ht="14.25" customHeight="1">
      <c r="B84" s="1207"/>
      <c r="C84" s="1570" t="s">
        <v>1321</v>
      </c>
      <c r="E84" s="511"/>
    </row>
    <row r="85" spans="2:5" ht="14.25" customHeight="1">
      <c r="B85" s="1207"/>
      <c r="C85" s="516"/>
      <c r="E85" s="511"/>
    </row>
    <row r="86" spans="2:5" ht="14.25" customHeight="1">
      <c r="B86" s="1206" t="s">
        <v>1343</v>
      </c>
      <c r="C86" s="521" t="s">
        <v>230</v>
      </c>
      <c r="E86" s="511"/>
    </row>
    <row r="87" spans="2:5" ht="14.25" customHeight="1">
      <c r="B87" s="1207"/>
      <c r="C87" s="516" t="s">
        <v>1344</v>
      </c>
      <c r="E87" s="511"/>
    </row>
    <row r="88" spans="2:5" ht="14.25" customHeight="1">
      <c r="B88" s="1207"/>
      <c r="C88" s="1567" t="s">
        <v>1340</v>
      </c>
      <c r="E88" s="511"/>
    </row>
    <row r="89" spans="2:5" ht="14.25" customHeight="1">
      <c r="B89" s="1207"/>
      <c r="C89" s="1567" t="s">
        <v>1345</v>
      </c>
      <c r="E89" s="511"/>
    </row>
    <row r="90" spans="2:5" ht="14.25" customHeight="1">
      <c r="B90" s="1207"/>
      <c r="C90" s="1567" t="s">
        <v>38</v>
      </c>
      <c r="E90" s="511"/>
    </row>
    <row r="91" spans="2:5" ht="14.25" customHeight="1">
      <c r="B91" s="1207"/>
      <c r="C91" s="523" t="s">
        <v>1346</v>
      </c>
      <c r="E91" s="511"/>
    </row>
    <row r="92" spans="2:5" ht="14.25" customHeight="1">
      <c r="B92" s="1207"/>
      <c r="C92" s="523"/>
      <c r="E92" s="511"/>
    </row>
    <row r="93" spans="2:5" ht="14.25" customHeight="1">
      <c r="B93" s="1206" t="s">
        <v>1347</v>
      </c>
      <c r="C93" s="521" t="s">
        <v>230</v>
      </c>
      <c r="E93" s="511"/>
    </row>
    <row r="94" spans="2:5" ht="14.25" customHeight="1">
      <c r="B94" s="1207"/>
      <c r="C94" s="516" t="s">
        <v>1344</v>
      </c>
      <c r="E94" s="511"/>
    </row>
    <row r="95" spans="2:5" ht="14.25" customHeight="1">
      <c r="B95" s="1207"/>
      <c r="C95" s="1567" t="s">
        <v>1340</v>
      </c>
      <c r="E95" s="511"/>
    </row>
    <row r="96" spans="2:5" ht="14.25" customHeight="1">
      <c r="B96" s="1207"/>
      <c r="C96" s="1567" t="s">
        <v>1345</v>
      </c>
      <c r="E96" s="511"/>
    </row>
    <row r="97" spans="2:5" ht="14.25" customHeight="1">
      <c r="B97" s="1207"/>
      <c r="C97" s="1567" t="s">
        <v>38</v>
      </c>
      <c r="E97" s="511"/>
    </row>
    <row r="98" spans="2:5" ht="14.25" customHeight="1">
      <c r="B98" s="1207"/>
      <c r="C98" s="523" t="s">
        <v>1346</v>
      </c>
      <c r="E98" s="511"/>
    </row>
    <row r="99" spans="2:5" ht="14.25" customHeight="1">
      <c r="B99" s="1207"/>
      <c r="C99" s="523"/>
      <c r="E99" s="511"/>
    </row>
    <row r="100" spans="2:5" ht="14.25" customHeight="1" thickBot="1">
      <c r="B100" s="525"/>
      <c r="C100" s="526"/>
      <c r="D100" s="527"/>
      <c r="E100" s="528"/>
    </row>
    <row r="101" spans="2:5" ht="14.25" customHeight="1" thickTop="1">
      <c r="B101" s="529"/>
      <c r="C101" s="510"/>
    </row>
    <row r="102" spans="2:5" ht="14.25" customHeight="1"/>
    <row r="103" spans="2:5" ht="14.25" customHeight="1"/>
    <row r="104" spans="2:5" ht="14.25" customHeight="1"/>
    <row r="115" spans="2:4" ht="15.75" customHeight="1">
      <c r="B115" s="516"/>
      <c r="C115" s="516"/>
      <c r="D115" s="516"/>
    </row>
    <row r="116" spans="2:4" ht="15.75" customHeight="1">
      <c r="B116" s="516"/>
      <c r="C116" s="516"/>
      <c r="D116" s="516"/>
    </row>
  </sheetData>
  <mergeCells count="2">
    <mergeCell ref="C22:D22"/>
    <mergeCell ref="C23:D23"/>
  </mergeCells>
  <hyperlinks>
    <hyperlink ref="C43" r:id="rId1" display="mailto:nantes.gis-serv-fin@sgss.socgen.com" xr:uid="{4E86083A-CF1B-43DB-8FE8-2F4B1B52C23A}"/>
    <hyperlink ref="C75" r:id="rId2" display="mailto:monitor.rmbs@moodys.com" xr:uid="{734273A2-11D0-4042-925A-E83130FE0D02}"/>
    <hyperlink ref="C76" r:id="rId3" display="mailto:paula.CouceIglesias@moodys.com" xr:uid="{6931F3B4-AE36-4AF5-9990-B6379F011ED9}"/>
    <hyperlink ref="C82" r:id="rId4" display="mailto:Fabrice.olagnol@sgcib.com" xr:uid="{FCD41B51-2C44-4E54-B90C-F57AA58C64CD}"/>
    <hyperlink ref="C20" r:id="rId5" xr:uid="{3D762572-55B5-4EDD-BDCA-1C549C152A6C}"/>
    <hyperlink ref="C83" r:id="rId6" xr:uid="{D04D16AF-7C36-4346-95FD-266F010793F2}"/>
    <hyperlink ref="C84" r:id="rId7" xr:uid="{F916DB4F-C248-47A2-A776-174731FED1B0}"/>
    <hyperlink ref="C21" r:id="rId8" xr:uid="{90F432A3-1FAB-43E6-B010-03396EEDF769}"/>
    <hyperlink ref="C37" r:id="rId9" xr:uid="{B25B4FAD-6092-49F4-9293-5E58C1B0671E}"/>
    <hyperlink ref="C59" r:id="rId10" xr:uid="{B52DFE75-1B79-478F-B1B8-D1E52F5BBF51}"/>
    <hyperlink ref="C60" r:id="rId11" xr:uid="{B6798E5F-5B53-4D74-9BDA-A7B095D1FEF1}"/>
    <hyperlink ref="C61" r:id="rId12" xr:uid="{165A6D40-C17E-4DB6-8392-833A7F83DED7}"/>
    <hyperlink ref="C68" r:id="rId13" xr:uid="{B5164B6E-BF51-4EA6-8A0A-2F93F51D362D}"/>
    <hyperlink ref="C91" r:id="rId14" xr:uid="{F9A750FA-7BC5-4405-9643-0023225BEB2C}"/>
    <hyperlink ref="C98" r:id="rId15" xr:uid="{5993E63F-744B-473A-B726-3CFE47F7D6A4}"/>
    <hyperlink ref="C22" r:id="rId16" xr:uid="{5FC80604-E166-4FDD-9766-71272FC3BC5A}"/>
    <hyperlink ref="C23" r:id="rId17" xr:uid="{62CE04D2-9808-49AB-A4C2-4239ABC23357}"/>
    <hyperlink ref="D23" r:id="rId18" xr:uid="{5FCA547A-E6DE-4E3A-9947-D45582D48229}"/>
  </hyperlinks>
  <printOptions horizontalCentered="1"/>
  <pageMargins left="0.74803149606299213" right="0.74803149606299213" top="0.35433070866141736" bottom="0.35433070866141736" header="0.31496062992125984" footer="0.31496062992125984"/>
  <pageSetup paperSize="9" scale="38" orientation="landscape" r:id="rId19"/>
  <headerFooter alignWithMargins="0">
    <oddFooter>&amp;R&amp;A</oddFooter>
  </headerFooter>
  <rowBreaks count="1" manualBreakCount="1">
    <brk id="101" max="4" man="1"/>
  </rowBreaks>
  <drawing r:id="rId2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BFAB0-F30B-459A-851C-45F2301CEFA3}">
  <sheetPr codeName="Sheet22">
    <tabColor theme="3" tint="0.59999389629810485"/>
  </sheetPr>
  <dimension ref="B1:I47"/>
  <sheetViews>
    <sheetView showGridLines="0" view="pageBreakPreview" zoomScale="85" zoomScaleNormal="100" zoomScaleSheetLayoutView="85" workbookViewId="0">
      <selection activeCell="C16" sqref="C16:D16"/>
    </sheetView>
  </sheetViews>
  <sheetFormatPr defaultColWidth="11.42578125" defaultRowHeight="12.75"/>
  <cols>
    <col min="1" max="1" width="2.7109375" style="497" customWidth="1"/>
    <col min="2" max="2" width="1.28515625" style="497" customWidth="1"/>
    <col min="3" max="3" width="31.140625" style="497" customWidth="1"/>
    <col min="4" max="4" width="29.5703125" style="497" customWidth="1"/>
    <col min="5" max="5" width="25" style="497" customWidth="1"/>
    <col min="6" max="6" width="23.85546875" style="497" customWidth="1"/>
    <col min="7" max="7" width="21" style="497" customWidth="1"/>
    <col min="8" max="8" width="20.28515625" style="497" bestFit="1" customWidth="1"/>
    <col min="9" max="9" width="5.85546875" style="497" customWidth="1"/>
    <col min="10" max="16384" width="11.42578125" style="497"/>
  </cols>
  <sheetData>
    <row r="1" spans="2:8" ht="13.5" thickBot="1"/>
    <row r="2" spans="2:8" ht="28.5" thickTop="1">
      <c r="B2" s="530"/>
      <c r="C2" s="531"/>
      <c r="D2" s="532"/>
      <c r="E2" s="533"/>
      <c r="F2" s="533"/>
      <c r="G2" s="534"/>
      <c r="H2" s="535"/>
    </row>
    <row r="3" spans="2:8" ht="14.25">
      <c r="B3" s="536"/>
      <c r="C3" s="537"/>
      <c r="D3" s="538"/>
      <c r="E3" s="539"/>
      <c r="F3" s="539"/>
      <c r="G3" s="540"/>
      <c r="H3" s="541"/>
    </row>
    <row r="4" spans="2:8">
      <c r="B4" s="536"/>
      <c r="C4" s="2084"/>
      <c r="D4" s="2084"/>
      <c r="E4" s="2085"/>
      <c r="F4" s="516"/>
      <c r="G4" s="540"/>
      <c r="H4" s="541"/>
    </row>
    <row r="5" spans="2:8" ht="14.25">
      <c r="B5" s="536"/>
      <c r="C5" s="2084"/>
      <c r="D5" s="2084"/>
      <c r="E5" s="2085"/>
      <c r="F5" s="539"/>
      <c r="G5" s="540"/>
      <c r="H5" s="541"/>
    </row>
    <row r="6" spans="2:8" ht="14.25">
      <c r="B6" s="536"/>
      <c r="C6" s="538"/>
      <c r="D6" s="538"/>
      <c r="E6" s="539"/>
      <c r="F6" s="539"/>
      <c r="G6" s="540"/>
      <c r="H6" s="543"/>
    </row>
    <row r="7" spans="2:8" ht="14.25">
      <c r="B7" s="536"/>
      <c r="C7" s="538"/>
      <c r="D7" s="544"/>
      <c r="E7" s="545"/>
      <c r="F7" s="545"/>
      <c r="G7" s="545"/>
      <c r="H7" s="546"/>
    </row>
    <row r="8" spans="2:8" ht="15.75">
      <c r="B8" s="536"/>
      <c r="C8" s="548"/>
      <c r="D8" s="538"/>
      <c r="E8" s="539"/>
      <c r="F8" s="539"/>
      <c r="G8" s="539"/>
      <c r="H8" s="549"/>
    </row>
    <row r="9" spans="2:8" ht="18">
      <c r="B9" s="536"/>
      <c r="C9" s="1211" t="s">
        <v>637</v>
      </c>
      <c r="D9" s="538"/>
      <c r="E9" s="539"/>
      <c r="F9" s="539"/>
      <c r="G9" s="539"/>
      <c r="H9" s="549"/>
    </row>
    <row r="10" spans="2:8" ht="14.25">
      <c r="B10" s="536"/>
      <c r="D10" s="538"/>
      <c r="E10" s="539"/>
      <c r="F10" s="539"/>
      <c r="G10" s="539"/>
      <c r="H10" s="549"/>
    </row>
    <row r="11" spans="2:8" ht="15">
      <c r="B11" s="536"/>
      <c r="C11" s="2083" t="s">
        <v>237</v>
      </c>
      <c r="D11" s="2083"/>
      <c r="E11" s="539"/>
      <c r="F11" s="539"/>
      <c r="G11" s="539"/>
      <c r="H11" s="549"/>
    </row>
    <row r="12" spans="2:8" ht="15.75">
      <c r="B12" s="536"/>
      <c r="C12" s="550"/>
      <c r="D12" s="538"/>
      <c r="E12" s="2086" t="s">
        <v>238</v>
      </c>
      <c r="F12" s="2086"/>
      <c r="G12" s="539"/>
      <c r="H12" s="549"/>
    </row>
    <row r="13" spans="2:8" ht="14.25">
      <c r="B13" s="536"/>
      <c r="C13" s="1209" t="s">
        <v>239</v>
      </c>
      <c r="D13" s="551" t="s">
        <v>240</v>
      </c>
      <c r="E13" s="552" t="s">
        <v>241</v>
      </c>
      <c r="F13" s="552" t="s">
        <v>242</v>
      </c>
      <c r="G13" s="551" t="s">
        <v>243</v>
      </c>
      <c r="H13" s="549"/>
    </row>
    <row r="14" spans="2:8" ht="14.25">
      <c r="B14" s="536"/>
      <c r="C14" s="553" t="s">
        <v>118</v>
      </c>
      <c r="D14" s="554">
        <f>'11 - Notes Follow-up'!E16+'11 - Notes Follow-up'!M16</f>
        <v>11807200000</v>
      </c>
      <c r="E14" s="554">
        <f>'11 - Notes Follow-up'!D25+'11 - Notes Follow-up'!L25</f>
        <v>10096487784.4</v>
      </c>
      <c r="F14" s="554">
        <f>'11 - Notes Follow-up'!G25+'11 - Notes Follow-up'!O25</f>
        <v>10015328293.6</v>
      </c>
      <c r="G14" s="555">
        <f>'12 - Notes Interest'!K17+'12 - Notes Interest'!T17</f>
        <v>5310872.4800000004</v>
      </c>
      <c r="H14" s="549"/>
    </row>
    <row r="15" spans="2:8" ht="14.25">
      <c r="B15" s="536"/>
      <c r="C15" s="553" t="s">
        <v>119</v>
      </c>
      <c r="D15" s="554">
        <f>'11 - Notes Follow-up'!U16</f>
        <v>580800000</v>
      </c>
      <c r="E15" s="554">
        <f>'11 - Notes Follow-up'!T25</f>
        <v>531394073.76000011</v>
      </c>
      <c r="F15" s="554">
        <f>'11 - Notes Follow-up'!W25</f>
        <v>527122522.0800001</v>
      </c>
      <c r="G15" s="555">
        <f>'12 - Notes Interest'!AC17</f>
        <v>698818.55999999994</v>
      </c>
      <c r="H15" s="549"/>
    </row>
    <row r="16" spans="2:8" ht="14.25">
      <c r="B16" s="536"/>
      <c r="C16" s="553" t="s">
        <v>155</v>
      </c>
      <c r="D16" s="554">
        <f>'11 - Notes Follow-up'!AB15</f>
        <v>300</v>
      </c>
      <c r="E16" s="554">
        <f>'11 - Notes Follow-up'!AA25</f>
        <v>300</v>
      </c>
      <c r="F16" s="554">
        <f>'11 - Notes Follow-up'!AD25</f>
        <v>300</v>
      </c>
      <c r="G16" s="555">
        <f>'15 - Priority of Payments'!J35</f>
        <v>6526658.5125999916</v>
      </c>
      <c r="H16" s="549"/>
    </row>
    <row r="17" spans="2:9" ht="14.25">
      <c r="B17" s="536"/>
      <c r="C17" s="556" t="s">
        <v>96</v>
      </c>
      <c r="D17" s="557"/>
      <c r="E17" s="557">
        <f>SUM(E14:E16)</f>
        <v>10627882158.16</v>
      </c>
      <c r="F17" s="557">
        <f>SUM(F14:F16)</f>
        <v>10542451115.68</v>
      </c>
      <c r="G17" s="924">
        <f>SUM(G14:G16)</f>
        <v>12536349.552599993</v>
      </c>
      <c r="H17" s="1155"/>
    </row>
    <row r="18" spans="2:9" ht="18">
      <c r="B18" s="536"/>
      <c r="C18" s="558"/>
      <c r="D18" s="575"/>
      <c r="E18" s="575"/>
      <c r="F18" s="560"/>
      <c r="G18" s="561"/>
      <c r="H18" s="562"/>
    </row>
    <row r="19" spans="2:9" ht="14.25">
      <c r="B19" s="536"/>
      <c r="C19" s="2087" t="s">
        <v>244</v>
      </c>
      <c r="D19" s="2087"/>
      <c r="E19" s="552" t="s">
        <v>241</v>
      </c>
      <c r="F19" s="552" t="s">
        <v>242</v>
      </c>
      <c r="G19" s="561"/>
      <c r="H19" s="562"/>
    </row>
    <row r="20" spans="2:9" ht="14.25">
      <c r="B20" s="536"/>
      <c r="C20" s="2082" t="s">
        <v>245</v>
      </c>
      <c r="D20" s="2082"/>
      <c r="E20" s="1394">
        <v>0.05</v>
      </c>
      <c r="F20" s="1394">
        <v>0.05</v>
      </c>
      <c r="G20" s="561"/>
      <c r="H20" s="549"/>
    </row>
    <row r="21" spans="2:9" ht="14.25">
      <c r="B21" s="536"/>
      <c r="C21" s="2082" t="s">
        <v>246</v>
      </c>
      <c r="D21" s="2082"/>
      <c r="E21" s="554">
        <f>'02 - Monthly Asset Follow up'!C17</f>
        <v>10627881030.059999</v>
      </c>
      <c r="F21" s="554">
        <f>'16 - Simplified Balance Sheet'!E14</f>
        <v>10542450016.959999</v>
      </c>
      <c r="G21" s="561"/>
      <c r="H21" s="563"/>
      <c r="I21" s="564"/>
    </row>
    <row r="22" spans="2:9" ht="14.25">
      <c r="B22" s="536"/>
      <c r="C22" s="2079" t="s">
        <v>247</v>
      </c>
      <c r="D22" s="2079"/>
      <c r="E22" s="586">
        <f>E20</f>
        <v>0.05</v>
      </c>
      <c r="F22" s="586">
        <f>F20</f>
        <v>0.05</v>
      </c>
      <c r="G22" s="561"/>
      <c r="H22" s="1155"/>
    </row>
    <row r="23" spans="2:9" ht="14.25">
      <c r="B23" s="536"/>
      <c r="C23" s="566" t="s">
        <v>244</v>
      </c>
      <c r="D23" s="565"/>
      <c r="E23" s="557">
        <f>'11bis - Notes Calculation'!P18</f>
        <v>531394051.50300002</v>
      </c>
      <c r="F23" s="557">
        <f>'11bis - Notes Calculation'!P17</f>
        <v>527122500.84799999</v>
      </c>
      <c r="G23" s="581"/>
      <c r="H23" s="549"/>
    </row>
    <row r="24" spans="2:9" ht="18">
      <c r="B24" s="536"/>
      <c r="C24" s="558"/>
      <c r="D24" s="567"/>
      <c r="E24" s="568"/>
      <c r="F24" s="569"/>
      <c r="G24" s="570"/>
      <c r="H24" s="571"/>
    </row>
    <row r="25" spans="2:9" ht="15.75">
      <c r="B25" s="547"/>
      <c r="C25" s="1210" t="s">
        <v>248</v>
      </c>
      <c r="D25" s="538"/>
      <c r="E25" s="539"/>
      <c r="F25" s="539"/>
      <c r="G25" s="539"/>
      <c r="H25" s="549"/>
    </row>
    <row r="26" spans="2:9" ht="15.75">
      <c r="B26" s="536"/>
      <c r="C26" s="550"/>
      <c r="D26" s="538"/>
      <c r="E26" s="539"/>
      <c r="F26" s="539"/>
      <c r="G26" s="539"/>
      <c r="H26" s="549"/>
    </row>
    <row r="27" spans="2:9" ht="14.25">
      <c r="B27" s="536"/>
      <c r="C27" s="2076" t="s">
        <v>249</v>
      </c>
      <c r="D27" s="2076"/>
      <c r="E27" s="552" t="s">
        <v>241</v>
      </c>
      <c r="F27" s="1337" t="s">
        <v>242</v>
      </c>
      <c r="G27" s="539"/>
      <c r="H27" s="562"/>
    </row>
    <row r="28" spans="2:9" ht="18.75" customHeight="1">
      <c r="B28" s="536"/>
      <c r="C28" s="2080" t="s">
        <v>250</v>
      </c>
      <c r="D28" s="2080"/>
      <c r="E28" s="1404">
        <f>'07 - Delinquent Home Loans Stat'!D14</f>
        <v>72762</v>
      </c>
      <c r="F28" s="1404">
        <f>'07 - Delinquent Home Loans Stat'!D13</f>
        <v>72468</v>
      </c>
      <c r="G28" s="1185"/>
      <c r="H28" s="562"/>
    </row>
    <row r="29" spans="2:9" ht="27" customHeight="1">
      <c r="B29" s="536"/>
      <c r="C29" s="2077" t="s">
        <v>251</v>
      </c>
      <c r="D29" s="2077"/>
      <c r="E29" s="1594">
        <f>INPUT_DATA!DW5</f>
        <v>1.6808E-2</v>
      </c>
      <c r="F29" s="1595">
        <f>INPUT_DATA!DW4</f>
        <v>1.6815E-2</v>
      </c>
      <c r="G29" s="539"/>
      <c r="H29" s="562"/>
    </row>
    <row r="30" spans="2:9" ht="14.25">
      <c r="B30" s="536"/>
      <c r="C30" s="2075" t="s">
        <v>246</v>
      </c>
      <c r="D30" s="2075"/>
      <c r="E30" s="572">
        <f>E21</f>
        <v>10627881030.059999</v>
      </c>
      <c r="F30" s="1338">
        <f>'07 - Delinquent Home Loans Stat'!C13</f>
        <v>10542450016.959999</v>
      </c>
      <c r="G30" s="539"/>
      <c r="H30" s="562"/>
    </row>
    <row r="31" spans="2:9" ht="18">
      <c r="B31" s="536"/>
      <c r="C31" s="573"/>
      <c r="D31" s="574"/>
      <c r="E31" s="575"/>
      <c r="F31" s="576"/>
      <c r="G31" s="577"/>
      <c r="H31" s="562"/>
    </row>
    <row r="32" spans="2:9" ht="14.25">
      <c r="B32" s="536"/>
      <c r="C32" s="2081" t="s">
        <v>252</v>
      </c>
      <c r="D32" s="2081"/>
      <c r="E32" s="552" t="s">
        <v>241</v>
      </c>
      <c r="F32" s="552" t="s">
        <v>242</v>
      </c>
      <c r="G32" s="577"/>
      <c r="H32" s="562"/>
    </row>
    <row r="33" spans="2:8" ht="14.25">
      <c r="B33" s="536"/>
      <c r="C33" s="2077" t="s">
        <v>253</v>
      </c>
      <c r="D33" s="2077"/>
      <c r="E33" s="578">
        <f>INPUT_DATA!DT5</f>
        <v>10</v>
      </c>
      <c r="F33" s="578">
        <f>INPUT_DATA!DT4</f>
        <v>7</v>
      </c>
      <c r="G33" s="539"/>
      <c r="H33" s="562"/>
    </row>
    <row r="34" spans="2:8" ht="24.75" customHeight="1">
      <c r="B34" s="536"/>
      <c r="C34" s="2077" t="s">
        <v>254</v>
      </c>
      <c r="D34" s="2077"/>
      <c r="E34" s="578">
        <f>INPUT_DATA!DV5</f>
        <v>115</v>
      </c>
      <c r="F34" s="578">
        <f>E34+F33</f>
        <v>122</v>
      </c>
      <c r="G34" s="539"/>
      <c r="H34" s="562"/>
    </row>
    <row r="35" spans="2:8" ht="27" customHeight="1">
      <c r="B35" s="536"/>
      <c r="C35" s="2077" t="s">
        <v>255</v>
      </c>
      <c r="D35" s="2077"/>
      <c r="E35" s="1403">
        <f>'02 - Monthly Asset Follow up'!BH18</f>
        <v>1165783.6100000001</v>
      </c>
      <c r="F35" s="1403">
        <f>'02 - Monthly Asset Follow up'!BH17</f>
        <v>1173747.95</v>
      </c>
      <c r="G35" s="539"/>
      <c r="H35" s="562"/>
    </row>
    <row r="36" spans="2:8" ht="46.5" customHeight="1">
      <c r="B36" s="536"/>
      <c r="C36" s="2075" t="s">
        <v>256</v>
      </c>
      <c r="D36" s="2075"/>
      <c r="E36" s="572">
        <f>'08 - Default &amp; Recovery Stat'!F13</f>
        <v>14522516.160000002</v>
      </c>
      <c r="F36" s="572">
        <f>'08 - Default &amp; Recovery Stat'!F12</f>
        <v>15696264.110000001</v>
      </c>
      <c r="G36" s="1783"/>
      <c r="H36" s="562"/>
    </row>
    <row r="37" spans="2:8" ht="18">
      <c r="B37" s="536"/>
      <c r="C37" s="579"/>
      <c r="D37" s="559"/>
      <c r="E37" s="575"/>
      <c r="F37" s="580"/>
      <c r="G37" s="581"/>
      <c r="H37" s="562"/>
    </row>
    <row r="38" spans="2:8" ht="14.25">
      <c r="B38" s="536"/>
      <c r="E38" s="552" t="s">
        <v>241</v>
      </c>
      <c r="F38" s="552" t="s">
        <v>242</v>
      </c>
      <c r="G38" s="539"/>
      <c r="H38" s="562"/>
    </row>
    <row r="39" spans="2:8" ht="14.25">
      <c r="B39" s="536"/>
      <c r="C39" s="2076" t="s">
        <v>257</v>
      </c>
      <c r="D39" s="2076"/>
      <c r="E39" s="572">
        <f>'03 - Monthly Collection'!AR14</f>
        <v>110843848.23</v>
      </c>
      <c r="F39" s="572">
        <f>'15 - Priority of Payments'!J11</f>
        <v>97288244.749999985</v>
      </c>
      <c r="G39" s="581"/>
      <c r="H39" s="562"/>
    </row>
    <row r="40" spans="2:8" ht="14.25">
      <c r="B40" s="536"/>
      <c r="C40" s="2076" t="s">
        <v>258</v>
      </c>
      <c r="D40" s="2076"/>
      <c r="E40" s="582">
        <f>'Historical DATA'!DH4</f>
        <v>118793211.33020061</v>
      </c>
      <c r="F40" s="582">
        <f>'15 - Priority of Payments'!J21</f>
        <v>100628904.99260075</v>
      </c>
      <c r="G40" s="561"/>
      <c r="H40" s="562"/>
    </row>
    <row r="41" spans="2:8" ht="15.75">
      <c r="B41" s="536"/>
      <c r="C41" s="2075"/>
      <c r="D41" s="2075"/>
      <c r="E41" s="572"/>
      <c r="F41" s="572"/>
      <c r="G41" s="583"/>
      <c r="H41" s="584"/>
    </row>
    <row r="42" spans="2:8" ht="14.25">
      <c r="B42" s="536"/>
      <c r="C42" s="2076" t="s">
        <v>259</v>
      </c>
      <c r="D42" s="2076"/>
      <c r="E42" s="552" t="s">
        <v>241</v>
      </c>
      <c r="F42" s="552" t="s">
        <v>242</v>
      </c>
      <c r="G42" s="561"/>
      <c r="H42" s="562"/>
    </row>
    <row r="43" spans="2:8" ht="14.25">
      <c r="B43" s="536"/>
      <c r="C43" s="2077" t="s">
        <v>260</v>
      </c>
      <c r="D43" s="2077"/>
      <c r="E43" s="1856">
        <f>'Prepayment Analysis'!G11</f>
        <v>4.2552284535052373E-2</v>
      </c>
      <c r="F43" s="1597">
        <f>'Prepayment Analysis'!G10</f>
        <v>2.7856244408705867E-2</v>
      </c>
      <c r="G43" s="561"/>
      <c r="H43" s="562"/>
    </row>
    <row r="44" spans="2:8" ht="14.25">
      <c r="B44" s="536"/>
      <c r="C44" s="585" t="s">
        <v>261</v>
      </c>
      <c r="D44" s="585"/>
      <c r="E44" s="1857">
        <f>'Prepayment Analysis'!H11</f>
        <v>4.3392075517458828E-2</v>
      </c>
      <c r="F44" s="1596">
        <f>'Prepayment Analysis'!H10</f>
        <v>2.8214663902885295E-2</v>
      </c>
      <c r="G44" s="561"/>
      <c r="H44" s="562"/>
    </row>
    <row r="45" spans="2:8" ht="14.25">
      <c r="B45" s="536"/>
      <c r="C45" s="2075" t="s">
        <v>262</v>
      </c>
      <c r="D45" s="2075"/>
      <c r="E45" s="1749">
        <f>('07 - Delinquent Home Loans Stat'!K14+'07 - Delinquent Home Loans Stat'!M14+'07 - Delinquent Home Loans Stat'!O14+'07 - Delinquent Home Loans Stat'!Q14+'07 - Delinquent Home Loans Stat'!S14+'07 - Delinquent Home Loans Stat'!U14+'07 - Delinquent Home Loans Stat'!W14+'07 - Delinquent Home Loans Stat'!Y14+'07 - Delinquent Home Loans Stat'!AA14+'07 - Delinquent Home Loans Stat'!AC14)/'07 - Delinquent Home Loans Stat'!C14</f>
        <v>1.1714699736274439E-3</v>
      </c>
      <c r="F45" s="586">
        <f>('07 - Delinquent Home Loans Stat'!K13+'07 - Delinquent Home Loans Stat'!M13+'07 - Delinquent Home Loans Stat'!O13+'07 - Delinquent Home Loans Stat'!Q13+'07 - Delinquent Home Loans Stat'!S13+'07 - Delinquent Home Loans Stat'!U13+'07 - Delinquent Home Loans Stat'!W13+'07 - Delinquent Home Loans Stat'!Y13+'07 - Delinquent Home Loans Stat'!AA13+'07 - Delinquent Home Loans Stat'!AC13)/'07 - Delinquent Home Loans Stat'!C13</f>
        <v>1.2432150922143405E-3</v>
      </c>
      <c r="G45" s="561"/>
      <c r="H45" s="562"/>
    </row>
    <row r="46" spans="2:8" ht="18.75" thickBot="1">
      <c r="B46" s="587"/>
      <c r="C46" s="2078"/>
      <c r="D46" s="2078"/>
      <c r="E46" s="588"/>
      <c r="F46" s="589"/>
      <c r="G46" s="590"/>
      <c r="H46" s="591"/>
    </row>
    <row r="47" spans="2:8" ht="13.5" thickTop="1"/>
  </sheetData>
  <mergeCells count="24">
    <mergeCell ref="C21:D21"/>
    <mergeCell ref="C11:D11"/>
    <mergeCell ref="C4:D5"/>
    <mergeCell ref="E4:E5"/>
    <mergeCell ref="E12:F12"/>
    <mergeCell ref="C19:D19"/>
    <mergeCell ref="C20:D20"/>
    <mergeCell ref="C40:D40"/>
    <mergeCell ref="C22:D22"/>
    <mergeCell ref="C27:D27"/>
    <mergeCell ref="C28:D28"/>
    <mergeCell ref="C29:D29"/>
    <mergeCell ref="C30:D30"/>
    <mergeCell ref="C32:D32"/>
    <mergeCell ref="C33:D33"/>
    <mergeCell ref="C34:D34"/>
    <mergeCell ref="C35:D35"/>
    <mergeCell ref="C36:D36"/>
    <mergeCell ref="C39:D39"/>
    <mergeCell ref="C41:D41"/>
    <mergeCell ref="C42:D42"/>
    <mergeCell ref="C43:D43"/>
    <mergeCell ref="C45:D45"/>
    <mergeCell ref="C46:D46"/>
  </mergeCells>
  <pageMargins left="0.7" right="0.7" top="0.75" bottom="0.75" header="0.3" footer="0.3"/>
  <pageSetup paperSize="9" scale="55"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6145A-73B9-49BC-B0CF-D41AEE6B2743}">
  <sheetPr codeName="Sheet23">
    <tabColor theme="3" tint="0.59999389629810485"/>
  </sheetPr>
  <dimension ref="B1:J28"/>
  <sheetViews>
    <sheetView showGridLines="0" view="pageBreakPreview" zoomScale="85" zoomScaleNormal="100" zoomScaleSheetLayoutView="85" workbookViewId="0">
      <selection activeCell="C16" sqref="C16:D16"/>
    </sheetView>
  </sheetViews>
  <sheetFormatPr defaultColWidth="11.42578125" defaultRowHeight="12.75"/>
  <cols>
    <col min="1" max="1" width="2.42578125" style="592" customWidth="1"/>
    <col min="2" max="2" width="7.85546875" style="592" customWidth="1"/>
    <col min="3" max="3" width="27.7109375" style="592" customWidth="1"/>
    <col min="4" max="4" width="65.28515625" style="592" customWidth="1"/>
    <col min="5" max="5" width="18.85546875" style="592" bestFit="1" customWidth="1"/>
    <col min="6" max="8" width="11.42578125" style="592"/>
    <col min="9" max="9" width="16.42578125" style="592" bestFit="1" customWidth="1"/>
    <col min="10" max="10" width="15.7109375" style="592" customWidth="1"/>
    <col min="11" max="11" width="4.7109375" style="592" customWidth="1"/>
    <col min="12" max="16384" width="11.42578125" style="592"/>
  </cols>
  <sheetData>
    <row r="1" spans="2:10" ht="13.5" thickBot="1"/>
    <row r="2" spans="2:10" ht="28.5" thickTop="1">
      <c r="B2" s="593"/>
      <c r="C2" s="531"/>
      <c r="D2" s="531"/>
      <c r="E2" s="532"/>
      <c r="F2" s="533"/>
      <c r="G2" s="533"/>
      <c r="H2" s="533"/>
      <c r="I2" s="534" t="s">
        <v>232</v>
      </c>
      <c r="J2" s="535">
        <f>'Cover Page'!$C$16</f>
        <v>46265</v>
      </c>
    </row>
    <row r="3" spans="2:10" ht="14.25">
      <c r="B3" s="594"/>
      <c r="D3" s="537"/>
      <c r="E3" s="595"/>
      <c r="F3" s="596"/>
      <c r="G3" s="596"/>
      <c r="H3" s="596"/>
      <c r="I3" s="540" t="s">
        <v>233</v>
      </c>
      <c r="J3" s="541">
        <f>'Cover Page'!$C$17</f>
        <v>46279</v>
      </c>
    </row>
    <row r="4" spans="2:10" ht="23.25">
      <c r="B4" s="594"/>
      <c r="D4" s="2084"/>
      <c r="E4" s="2084"/>
      <c r="F4" s="2085"/>
      <c r="G4" s="542"/>
      <c r="H4" s="516"/>
      <c r="I4" s="540" t="s">
        <v>234</v>
      </c>
      <c r="J4" s="541">
        <f>'Cover Page'!$C$18</f>
        <v>46286</v>
      </c>
    </row>
    <row r="5" spans="2:10" ht="23.25">
      <c r="B5" s="594"/>
      <c r="D5" s="2084"/>
      <c r="E5" s="2084"/>
      <c r="F5" s="2085"/>
      <c r="G5" s="542"/>
      <c r="H5" s="596"/>
      <c r="I5" s="540" t="s">
        <v>235</v>
      </c>
      <c r="J5" s="541">
        <f>'Cover Page'!$C$19</f>
        <v>46293</v>
      </c>
    </row>
    <row r="6" spans="2:10" ht="14.25">
      <c r="B6" s="594"/>
      <c r="D6" s="595"/>
      <c r="E6" s="595"/>
      <c r="F6" s="596"/>
      <c r="G6" s="596"/>
      <c r="H6" s="596"/>
      <c r="I6" s="540" t="s">
        <v>236</v>
      </c>
      <c r="J6" s="543">
        <f>'00 - Cover'!$F$29</f>
        <v>23</v>
      </c>
    </row>
    <row r="7" spans="2:10" ht="14.25">
      <c r="B7" s="597"/>
      <c r="C7" s="598"/>
      <c r="D7" s="598"/>
      <c r="E7" s="598"/>
      <c r="F7" s="599"/>
      <c r="G7" s="599"/>
      <c r="H7" s="599"/>
      <c r="I7" s="599"/>
      <c r="J7" s="600"/>
    </row>
    <row r="8" spans="2:10">
      <c r="B8" s="601"/>
      <c r="J8" s="602"/>
    </row>
    <row r="9" spans="2:10">
      <c r="B9" s="594"/>
      <c r="J9" s="603"/>
    </row>
    <row r="10" spans="2:10">
      <c r="B10" s="594"/>
      <c r="D10" s="607" t="s">
        <v>264</v>
      </c>
      <c r="E10" s="605" t="s">
        <v>265</v>
      </c>
      <c r="J10" s="603"/>
    </row>
    <row r="11" spans="2:10">
      <c r="B11" s="594"/>
      <c r="D11" s="606" t="s">
        <v>266</v>
      </c>
      <c r="E11" s="604" t="str">
        <f>'17 - Events'!F10</f>
        <v>No</v>
      </c>
      <c r="J11" s="603"/>
    </row>
    <row r="12" spans="2:10">
      <c r="B12" s="594"/>
      <c r="D12" s="606" t="s">
        <v>263</v>
      </c>
      <c r="E12" s="604" t="str">
        <f>'17 - Events'!F22</f>
        <v>No</v>
      </c>
      <c r="J12" s="603"/>
    </row>
    <row r="13" spans="2:10">
      <c r="B13" s="594"/>
      <c r="D13" s="608" t="s">
        <v>267</v>
      </c>
      <c r="E13" s="604" t="str">
        <f>'17 - Events'!F47</f>
        <v>No</v>
      </c>
      <c r="J13" s="603"/>
    </row>
    <row r="14" spans="2:10">
      <c r="B14" s="594"/>
      <c r="D14" s="606" t="s">
        <v>268</v>
      </c>
      <c r="E14" s="604" t="str">
        <f>'17 - Events'!F37</f>
        <v>No</v>
      </c>
      <c r="J14" s="603"/>
    </row>
    <row r="15" spans="2:10">
      <c r="B15" s="594"/>
      <c r="J15" s="603"/>
    </row>
    <row r="16" spans="2:10">
      <c r="B16" s="594"/>
      <c r="J16" s="603"/>
    </row>
    <row r="17" spans="2:10" ht="15">
      <c r="B17" s="594"/>
      <c r="C17" s="609" t="s">
        <v>269</v>
      </c>
      <c r="J17" s="603"/>
    </row>
    <row r="18" spans="2:10">
      <c r="B18" s="594"/>
      <c r="J18" s="603"/>
    </row>
    <row r="19" spans="2:10" ht="15">
      <c r="B19" s="594"/>
      <c r="C19" s="2091" t="s">
        <v>1879</v>
      </c>
      <c r="D19" s="2091"/>
      <c r="E19" s="610">
        <f>'09 -Principal Deficiency Amount'!C12</f>
        <v>85431841.200000763</v>
      </c>
      <c r="J19" s="603"/>
    </row>
    <row r="20" spans="2:10" ht="15">
      <c r="B20" s="594"/>
      <c r="C20" s="2091" t="s">
        <v>1880</v>
      </c>
      <c r="D20" s="2091"/>
      <c r="E20" s="610">
        <f>'09 -Principal Deficiency Amount'!D12</f>
        <v>92368499.712600753</v>
      </c>
      <c r="H20" s="605" t="s">
        <v>270</v>
      </c>
      <c r="I20" s="611">
        <f>'09 -Principal Deficiency Amount'!G12</f>
        <v>0</v>
      </c>
      <c r="J20" s="603"/>
    </row>
    <row r="21" spans="2:10" ht="15">
      <c r="B21" s="594"/>
      <c r="C21" s="2092" t="s">
        <v>1881</v>
      </c>
      <c r="D21" s="2092"/>
      <c r="E21" s="610">
        <f>'09 -Principal Deficiency Amount'!E12</f>
        <v>100628904.99260075</v>
      </c>
      <c r="H21" s="605" t="s">
        <v>271</v>
      </c>
      <c r="I21" s="611">
        <f>'09 -Principal Deficiency Amount'!G13</f>
        <v>0</v>
      </c>
      <c r="J21" s="603"/>
    </row>
    <row r="22" spans="2:10" ht="15">
      <c r="B22" s="594"/>
      <c r="C22" s="2089" t="s">
        <v>1882</v>
      </c>
      <c r="D22" s="2090"/>
      <c r="E22" s="610">
        <f>'09 -Principal Deficiency Amount'!F12</f>
        <v>8260405.2800000003</v>
      </c>
      <c r="H22" s="605" t="s">
        <v>272</v>
      </c>
      <c r="I22" s="611">
        <f>'09 -Principal Deficiency Amount'!G14</f>
        <v>0</v>
      </c>
      <c r="J22" s="603"/>
    </row>
    <row r="23" spans="2:10" ht="15">
      <c r="B23" s="594"/>
      <c r="C23" s="2088" t="s">
        <v>1883</v>
      </c>
      <c r="D23" s="2088"/>
      <c r="E23" s="1402">
        <f>'09 -Principal Deficiency Amount'!G12</f>
        <v>0</v>
      </c>
      <c r="H23" s="605" t="s">
        <v>273</v>
      </c>
      <c r="I23" s="611">
        <f>'09 -Principal Deficiency Amount'!G15</f>
        <v>0</v>
      </c>
      <c r="J23" s="603"/>
    </row>
    <row r="24" spans="2:10" ht="15">
      <c r="B24" s="594"/>
      <c r="H24" s="605" t="s">
        <v>274</v>
      </c>
      <c r="I24" s="611">
        <f>'09 -Principal Deficiency Amount'!G16</f>
        <v>0</v>
      </c>
      <c r="J24" s="603"/>
    </row>
    <row r="25" spans="2:10">
      <c r="B25" s="594"/>
      <c r="J25" s="603"/>
    </row>
    <row r="26" spans="2:10">
      <c r="B26" s="594"/>
      <c r="J26" s="603"/>
    </row>
    <row r="27" spans="2:10" ht="13.5" thickBot="1">
      <c r="B27" s="612"/>
      <c r="C27" s="613"/>
      <c r="D27" s="613"/>
      <c r="E27" s="613"/>
      <c r="F27" s="613"/>
      <c r="G27" s="613"/>
      <c r="H27" s="613"/>
      <c r="I27" s="613"/>
      <c r="J27" s="614"/>
    </row>
    <row r="28" spans="2:10" ht="13.5" thickTop="1"/>
  </sheetData>
  <mergeCells count="7">
    <mergeCell ref="C23:D23"/>
    <mergeCell ref="C22:D22"/>
    <mergeCell ref="D4:E5"/>
    <mergeCell ref="F4:F5"/>
    <mergeCell ref="C19:D19"/>
    <mergeCell ref="C20:D20"/>
    <mergeCell ref="C21:D21"/>
  </mergeCells>
  <conditionalFormatting sqref="E11:E14">
    <cfRule type="containsText" dxfId="12" priority="4" operator="containsText" text="YES">
      <formula>NOT(ISERROR(SEARCH("YES",E11)))</formula>
    </cfRule>
    <cfRule type="containsText" dxfId="11" priority="5" operator="containsText" text="NO">
      <formula>NOT(ISERROR(SEARCH("NO",E11)))</formula>
    </cfRule>
    <cfRule type="containsText" dxfId="10" priority="6" operator="containsText" text="OK">
      <formula>NOT(ISERROR(SEARCH("OK",E11)))</formula>
    </cfRule>
  </conditionalFormatting>
  <pageMargins left="0.7" right="0.7" top="0.75" bottom="0.75" header="0.3" footer="0.3"/>
  <pageSetup paperSize="9" scale="46" orientation="portrait" r:id="rId1"/>
  <colBreaks count="1" manualBreakCount="1">
    <brk id="10" max="34"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EA8DB-28BD-4A7C-BB8A-5B82E6AC0A4D}">
  <sheetPr codeName="Sheet24">
    <tabColor theme="3" tint="0.59999389629810485"/>
  </sheetPr>
  <dimension ref="B1:O23"/>
  <sheetViews>
    <sheetView showGridLines="0" view="pageBreakPreview" zoomScale="85" zoomScaleNormal="100" zoomScaleSheetLayoutView="85" workbookViewId="0">
      <selection activeCell="C16" sqref="C16:D16"/>
    </sheetView>
  </sheetViews>
  <sheetFormatPr defaultColWidth="11.42578125" defaultRowHeight="12.75"/>
  <cols>
    <col min="1" max="1" width="2.7109375" style="592" customWidth="1"/>
    <col min="2" max="2" width="23.7109375" style="592" customWidth="1"/>
    <col min="3" max="3" width="23.5703125" style="592" customWidth="1"/>
    <col min="4" max="8" width="12.7109375" style="592" customWidth="1"/>
    <col min="9" max="9" width="3.7109375" style="592" customWidth="1"/>
    <col min="10" max="11" width="12.7109375" style="592" customWidth="1"/>
    <col min="12" max="12" width="17.140625" style="592" customWidth="1"/>
    <col min="13" max="13" width="12.7109375" style="592" customWidth="1"/>
    <col min="14" max="14" width="14.7109375" style="592" customWidth="1"/>
    <col min="15" max="15" width="3.7109375" style="592" customWidth="1"/>
    <col min="16" max="16" width="5" style="592" customWidth="1"/>
    <col min="17" max="16384" width="11.42578125" style="592"/>
  </cols>
  <sheetData>
    <row r="1" spans="2:15" ht="13.5" thickBot="1"/>
    <row r="2" spans="2:15" ht="28.5" thickTop="1">
      <c r="B2" s="615"/>
      <c r="C2" s="616"/>
      <c r="D2" s="508"/>
      <c r="E2" s="508"/>
      <c r="F2" s="617"/>
      <c r="G2" s="533"/>
      <c r="H2" s="533"/>
      <c r="I2" s="533"/>
      <c r="J2" s="533"/>
      <c r="K2" s="533"/>
      <c r="L2" s="533"/>
      <c r="M2" s="534"/>
      <c r="N2" s="618"/>
      <c r="O2" s="619"/>
    </row>
    <row r="3" spans="2:15" ht="14.25">
      <c r="B3" s="620"/>
      <c r="C3" s="596"/>
      <c r="D3" s="596"/>
      <c r="E3" s="596"/>
      <c r="G3" s="596"/>
      <c r="H3" s="596"/>
      <c r="I3" s="596"/>
      <c r="J3" s="596"/>
      <c r="K3" s="596"/>
      <c r="M3" s="540"/>
      <c r="N3" s="621"/>
      <c r="O3" s="603"/>
    </row>
    <row r="4" spans="2:15" ht="23.25">
      <c r="B4" s="2105"/>
      <c r="C4" s="2106"/>
      <c r="G4" s="622"/>
      <c r="H4" s="2107"/>
      <c r="I4" s="2107"/>
      <c r="J4" s="622"/>
      <c r="K4" s="516"/>
      <c r="M4" s="540"/>
      <c r="N4" s="621"/>
      <c r="O4" s="603"/>
    </row>
    <row r="5" spans="2:15" ht="14.25">
      <c r="B5" s="2105"/>
      <c r="C5" s="2106"/>
      <c r="G5" s="596"/>
      <c r="H5" s="2107"/>
      <c r="I5" s="2107"/>
      <c r="J5" s="596"/>
      <c r="K5" s="596"/>
      <c r="M5" s="540"/>
      <c r="N5" s="621"/>
      <c r="O5" s="603"/>
    </row>
    <row r="6" spans="2:15" ht="14.25">
      <c r="B6" s="623"/>
      <c r="C6" s="596"/>
      <c r="D6" s="596"/>
      <c r="E6" s="596"/>
      <c r="G6" s="596"/>
      <c r="H6" s="596"/>
      <c r="I6" s="596"/>
      <c r="J6" s="596"/>
      <c r="K6" s="596"/>
      <c r="M6" s="540"/>
      <c r="N6" s="624"/>
      <c r="O6" s="603"/>
    </row>
    <row r="7" spans="2:15" ht="14.25">
      <c r="B7" s="625"/>
      <c r="C7" s="599"/>
      <c r="D7" s="599"/>
      <c r="E7" s="599"/>
      <c r="F7" s="626"/>
      <c r="G7" s="599"/>
      <c r="H7" s="599"/>
      <c r="I7" s="599"/>
      <c r="J7" s="599"/>
      <c r="K7" s="599"/>
      <c r="L7" s="599"/>
      <c r="M7" s="626"/>
      <c r="N7" s="599"/>
      <c r="O7" s="627"/>
    </row>
    <row r="8" spans="2:15">
      <c r="B8" s="628"/>
      <c r="C8" s="629"/>
      <c r="D8" s="629"/>
      <c r="E8" s="629"/>
      <c r="F8" s="629"/>
      <c r="G8" s="629"/>
      <c r="H8" s="629"/>
      <c r="I8" s="629"/>
      <c r="J8" s="629"/>
      <c r="K8" s="629"/>
      <c r="L8" s="629"/>
      <c r="M8" s="629"/>
      <c r="N8" s="629"/>
      <c r="O8" s="630"/>
    </row>
    <row r="9" spans="2:15" ht="18">
      <c r="B9" s="1212" t="s">
        <v>129</v>
      </c>
      <c r="C9" s="629"/>
      <c r="D9" s="629"/>
      <c r="E9" s="629"/>
      <c r="F9" s="629"/>
      <c r="G9" s="629"/>
      <c r="H9" s="629"/>
      <c r="I9" s="629"/>
      <c r="J9" s="629"/>
      <c r="K9" s="629"/>
      <c r="L9" s="629"/>
      <c r="M9" s="629"/>
      <c r="N9" s="629"/>
      <c r="O9" s="772"/>
    </row>
    <row r="10" spans="2:15">
      <c r="B10" s="628"/>
      <c r="C10" s="629"/>
      <c r="D10" s="629"/>
      <c r="E10" s="629"/>
      <c r="F10" s="629"/>
      <c r="G10" s="629"/>
      <c r="H10" s="629"/>
      <c r="I10" s="629"/>
      <c r="J10" s="629"/>
      <c r="K10" s="629"/>
      <c r="L10" s="629"/>
      <c r="M10" s="629"/>
      <c r="N10" s="629"/>
      <c r="O10" s="772"/>
    </row>
    <row r="11" spans="2:15" ht="15.75">
      <c r="B11" s="631"/>
      <c r="C11" s="629"/>
      <c r="D11" s="2099" t="s">
        <v>222</v>
      </c>
      <c r="E11" s="2100"/>
      <c r="F11" s="2100"/>
      <c r="G11" s="2101"/>
      <c r="H11" s="632"/>
      <c r="I11" s="633"/>
      <c r="J11" s="2099" t="s">
        <v>275</v>
      </c>
      <c r="K11" s="2100"/>
      <c r="L11" s="2100"/>
      <c r="M11" s="2101"/>
      <c r="N11" s="632"/>
      <c r="O11" s="634"/>
    </row>
    <row r="12" spans="2:15" ht="15">
      <c r="B12" s="635"/>
      <c r="C12" s="636"/>
      <c r="D12" s="2102" t="s">
        <v>276</v>
      </c>
      <c r="E12" s="2103"/>
      <c r="F12" s="2102" t="s">
        <v>277</v>
      </c>
      <c r="G12" s="2104"/>
      <c r="H12" s="640"/>
      <c r="J12" s="2102" t="s">
        <v>276</v>
      </c>
      <c r="K12" s="2103"/>
      <c r="L12" s="2102" t="s">
        <v>277</v>
      </c>
      <c r="M12" s="2104"/>
      <c r="N12" s="640"/>
      <c r="O12" s="641"/>
    </row>
    <row r="13" spans="2:15" ht="38.25">
      <c r="B13" s="642"/>
      <c r="C13" s="629"/>
      <c r="D13" s="637" t="s">
        <v>278</v>
      </c>
      <c r="E13" s="638" t="s">
        <v>279</v>
      </c>
      <c r="F13" s="637" t="s">
        <v>278</v>
      </c>
      <c r="G13" s="639" t="s">
        <v>279</v>
      </c>
      <c r="H13" s="643" t="s">
        <v>280</v>
      </c>
      <c r="J13" s="637" t="s">
        <v>278</v>
      </c>
      <c r="K13" s="1347" t="s">
        <v>1042</v>
      </c>
      <c r="L13" s="644" t="s">
        <v>1043</v>
      </c>
      <c r="M13" s="1339" t="s">
        <v>1042</v>
      </c>
      <c r="N13" s="643" t="s">
        <v>280</v>
      </c>
      <c r="O13" s="645"/>
    </row>
    <row r="14" spans="2:15" ht="16.5" customHeight="1">
      <c r="B14" s="646" t="s">
        <v>281</v>
      </c>
      <c r="C14" s="647" t="s">
        <v>230</v>
      </c>
      <c r="D14" s="658" t="s">
        <v>1128</v>
      </c>
      <c r="E14" s="648" t="s">
        <v>1129</v>
      </c>
      <c r="F14" s="649" t="s">
        <v>1046</v>
      </c>
      <c r="G14" s="1340" t="s">
        <v>1047</v>
      </c>
      <c r="H14" s="650" t="s">
        <v>1353</v>
      </c>
      <c r="I14" s="651"/>
      <c r="J14" s="658" t="s">
        <v>2009</v>
      </c>
      <c r="K14" s="648" t="s">
        <v>1131</v>
      </c>
      <c r="L14" s="649" t="s">
        <v>1045</v>
      </c>
      <c r="M14" s="1340" t="s">
        <v>1044</v>
      </c>
      <c r="N14" s="650" t="s">
        <v>1353</v>
      </c>
      <c r="O14" s="652"/>
    </row>
    <row r="15" spans="2:15" ht="18.75" customHeight="1">
      <c r="B15" s="646" t="s">
        <v>183</v>
      </c>
      <c r="C15" s="647" t="s">
        <v>216</v>
      </c>
      <c r="D15" s="653" t="s">
        <v>1128</v>
      </c>
      <c r="E15" s="654" t="s">
        <v>1129</v>
      </c>
      <c r="F15" s="1589" t="s">
        <v>1046</v>
      </c>
      <c r="G15" s="1590" t="s">
        <v>1047</v>
      </c>
      <c r="H15" s="655" t="s">
        <v>1354</v>
      </c>
      <c r="I15" s="651"/>
      <c r="J15" s="658" t="s">
        <v>2009</v>
      </c>
      <c r="K15" s="654" t="s">
        <v>1131</v>
      </c>
      <c r="L15" s="1589" t="s">
        <v>1045</v>
      </c>
      <c r="M15" s="1590" t="s">
        <v>1044</v>
      </c>
      <c r="N15" s="655" t="s">
        <v>1354</v>
      </c>
      <c r="O15" s="652"/>
    </row>
    <row r="16" spans="2:15" hidden="1">
      <c r="B16" s="635"/>
      <c r="C16" s="636"/>
      <c r="D16" s="636"/>
      <c r="E16" s="656"/>
      <c r="F16" s="656"/>
      <c r="G16" s="656"/>
      <c r="H16" s="656"/>
      <c r="I16" s="656"/>
      <c r="J16" s="636"/>
      <c r="K16" s="656"/>
      <c r="L16" s="656"/>
      <c r="M16" s="656"/>
      <c r="N16" s="656"/>
      <c r="O16" s="657"/>
    </row>
    <row r="17" spans="2:15" ht="15.75" hidden="1">
      <c r="B17" s="631"/>
      <c r="C17" s="629"/>
      <c r="D17" s="2099" t="s">
        <v>282</v>
      </c>
      <c r="E17" s="2100"/>
      <c r="F17" s="2100"/>
      <c r="G17" s="2101"/>
      <c r="H17" s="632"/>
      <c r="I17" s="633"/>
      <c r="J17" s="2099" t="s">
        <v>283</v>
      </c>
      <c r="K17" s="2100"/>
      <c r="L17" s="2100"/>
      <c r="M17" s="2101"/>
      <c r="N17" s="632"/>
      <c r="O17" s="657"/>
    </row>
    <row r="18" spans="2:15" ht="31.5" hidden="1" customHeight="1">
      <c r="B18" s="635"/>
      <c r="C18" s="636"/>
      <c r="D18" s="2102" t="s">
        <v>276</v>
      </c>
      <c r="E18" s="2103"/>
      <c r="F18" s="2093" t="s">
        <v>284</v>
      </c>
      <c r="G18" s="2104"/>
      <c r="H18" s="640"/>
      <c r="J18" s="2102" t="s">
        <v>276</v>
      </c>
      <c r="K18" s="2103"/>
      <c r="L18" s="2093" t="s">
        <v>285</v>
      </c>
      <c r="M18" s="2104"/>
      <c r="N18" s="640"/>
      <c r="O18" s="657"/>
    </row>
    <row r="19" spans="2:15" ht="15.75" hidden="1">
      <c r="B19" s="642"/>
      <c r="C19" s="629"/>
      <c r="D19" s="637" t="s">
        <v>278</v>
      </c>
      <c r="E19" s="638" t="s">
        <v>279</v>
      </c>
      <c r="F19" s="2093" t="s">
        <v>278</v>
      </c>
      <c r="G19" s="2094"/>
      <c r="H19" s="643" t="s">
        <v>280</v>
      </c>
      <c r="J19" s="637" t="s">
        <v>278</v>
      </c>
      <c r="K19" s="638" t="s">
        <v>279</v>
      </c>
      <c r="L19" s="2093" t="s">
        <v>278</v>
      </c>
      <c r="M19" s="2094"/>
      <c r="N19" s="643" t="s">
        <v>280</v>
      </c>
      <c r="O19" s="657"/>
    </row>
    <row r="20" spans="2:15" hidden="1">
      <c r="B20" s="646" t="s">
        <v>281</v>
      </c>
      <c r="C20" s="647" t="s">
        <v>216</v>
      </c>
      <c r="D20" s="658"/>
      <c r="E20" s="648"/>
      <c r="F20" s="2095"/>
      <c r="G20" s="2096"/>
      <c r="H20" s="650"/>
      <c r="I20" s="651"/>
      <c r="J20" s="658"/>
      <c r="K20" s="648"/>
      <c r="L20" s="2095"/>
      <c r="M20" s="2096"/>
      <c r="N20" s="650" t="s">
        <v>1353</v>
      </c>
      <c r="O20" s="657"/>
    </row>
    <row r="21" spans="2:15" ht="19.5" hidden="1" customHeight="1">
      <c r="B21" s="646" t="s">
        <v>183</v>
      </c>
      <c r="C21" s="647" t="s">
        <v>216</v>
      </c>
      <c r="D21" s="653"/>
      <c r="E21" s="654"/>
      <c r="F21" s="2097"/>
      <c r="G21" s="2098"/>
      <c r="H21" s="655"/>
      <c r="I21" s="651"/>
      <c r="J21" s="653"/>
      <c r="K21" s="654"/>
      <c r="L21" s="2097"/>
      <c r="M21" s="2098"/>
      <c r="N21" s="655" t="s">
        <v>1354</v>
      </c>
      <c r="O21" s="657"/>
    </row>
    <row r="22" spans="2:15" ht="13.5" thickBot="1">
      <c r="B22" s="659"/>
      <c r="C22" s="660"/>
      <c r="D22" s="660"/>
      <c r="E22" s="661"/>
      <c r="F22" s="661"/>
      <c r="G22" s="661"/>
      <c r="H22" s="661"/>
      <c r="I22" s="661"/>
      <c r="J22" s="660"/>
      <c r="K22" s="661"/>
      <c r="L22" s="661"/>
      <c r="M22" s="661"/>
      <c r="N22" s="661"/>
      <c r="O22" s="662"/>
    </row>
    <row r="23" spans="2:15" ht="13.5" thickTop="1"/>
  </sheetData>
  <mergeCells count="20">
    <mergeCell ref="B4:C5"/>
    <mergeCell ref="H4:I5"/>
    <mergeCell ref="D11:G11"/>
    <mergeCell ref="J11:M11"/>
    <mergeCell ref="D12:E12"/>
    <mergeCell ref="F12:G12"/>
    <mergeCell ref="J12:K12"/>
    <mergeCell ref="L12:M12"/>
    <mergeCell ref="D17:G17"/>
    <mergeCell ref="J17:M17"/>
    <mergeCell ref="D18:E18"/>
    <mergeCell ref="F18:G18"/>
    <mergeCell ref="J18:K18"/>
    <mergeCell ref="L18:M18"/>
    <mergeCell ref="F19:G19"/>
    <mergeCell ref="L19:M19"/>
    <mergeCell ref="F20:G20"/>
    <mergeCell ref="L20:M20"/>
    <mergeCell ref="F21:G21"/>
    <mergeCell ref="L21:M21"/>
  </mergeCells>
  <conditionalFormatting sqref="H1:H1048576 N7:N1048576">
    <cfRule type="cellIs" dxfId="9" priority="1" operator="equal">
      <formula>"OK"</formula>
    </cfRule>
    <cfRule type="cellIs" dxfId="8" priority="2" operator="equal">
      <formula>"NOK"</formula>
    </cfRule>
  </conditionalFormatting>
  <pageMargins left="0.7" right="0.7" top="0.75" bottom="0.75" header="0.3" footer="0.3"/>
  <pageSetup paperSize="9" scale="44"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B12F6-5933-422B-A955-13BD0F6D164D}">
  <sheetPr codeName="Sheet25">
    <tabColor theme="3" tint="0.59999389629810485"/>
  </sheetPr>
  <dimension ref="B1:L61"/>
  <sheetViews>
    <sheetView view="pageBreakPreview" zoomScale="85" zoomScaleNormal="100" zoomScaleSheetLayoutView="85" workbookViewId="0">
      <selection activeCell="C16" sqref="C16:D16"/>
    </sheetView>
  </sheetViews>
  <sheetFormatPr defaultColWidth="11.42578125" defaultRowHeight="12.75"/>
  <cols>
    <col min="1" max="1" width="3.42578125" style="664" customWidth="1"/>
    <col min="2" max="2" width="56.140625" style="663" customWidth="1"/>
    <col min="3" max="3" width="35.140625" style="664" bestFit="1" customWidth="1"/>
    <col min="4" max="4" width="35.140625" style="664" customWidth="1"/>
    <col min="5" max="5" width="35.140625" style="664" bestFit="1" customWidth="1"/>
    <col min="6" max="6" width="25.5703125" style="664" customWidth="1"/>
    <col min="7" max="7" width="3.85546875" style="664" customWidth="1"/>
    <col min="8" max="8" width="1.7109375" style="664" customWidth="1"/>
    <col min="9" max="9" width="1.85546875" style="664" customWidth="1"/>
    <col min="10" max="16384" width="11.42578125" style="664"/>
  </cols>
  <sheetData>
    <row r="1" spans="2:12" ht="15.75" customHeight="1">
      <c r="G1" s="665"/>
    </row>
    <row r="2" spans="2:12" ht="15.75" customHeight="1">
      <c r="E2" s="1529"/>
      <c r="F2" s="1530"/>
      <c r="G2" s="665"/>
    </row>
    <row r="3" spans="2:12" ht="15.75" customHeight="1">
      <c r="E3" s="1531"/>
      <c r="F3" s="1532"/>
      <c r="G3" s="665"/>
    </row>
    <row r="4" spans="2:12" ht="15.75" customHeight="1">
      <c r="E4" s="1531"/>
      <c r="F4" s="1532"/>
      <c r="G4" s="665"/>
    </row>
    <row r="5" spans="2:12" ht="24.75" customHeight="1">
      <c r="B5" s="667"/>
      <c r="E5" s="1531"/>
      <c r="F5" s="1532"/>
      <c r="G5" s="666"/>
    </row>
    <row r="6" spans="2:12" ht="15.75" customHeight="1">
      <c r="E6" s="1531"/>
      <c r="F6" s="1533"/>
    </row>
    <row r="7" spans="2:12" ht="15.75" customHeight="1" thickBot="1">
      <c r="B7" s="669" t="s">
        <v>286</v>
      </c>
    </row>
    <row r="8" spans="2:12" ht="19.5" customHeight="1" thickTop="1">
      <c r="B8" s="670"/>
      <c r="C8" s="671"/>
      <c r="D8" s="671"/>
      <c r="E8" s="671"/>
      <c r="F8" s="671"/>
      <c r="G8" s="671"/>
      <c r="H8" s="672"/>
    </row>
    <row r="9" spans="2:12" s="677" customFormat="1" ht="15.75" customHeight="1">
      <c r="B9" s="1156" t="s">
        <v>287</v>
      </c>
      <c r="C9" s="674" t="s">
        <v>118</v>
      </c>
      <c r="D9" s="674" t="s">
        <v>2052</v>
      </c>
      <c r="E9" s="674" t="s">
        <v>119</v>
      </c>
      <c r="F9" s="674" t="s">
        <v>130</v>
      </c>
      <c r="G9" s="675"/>
      <c r="H9" s="676"/>
    </row>
    <row r="10" spans="2:12" s="677" customFormat="1" ht="5.0999999999999996" customHeight="1">
      <c r="B10" s="673"/>
      <c r="C10" s="678"/>
      <c r="D10" s="678"/>
      <c r="E10" s="678"/>
      <c r="F10" s="678"/>
      <c r="G10" s="678"/>
      <c r="H10" s="676"/>
    </row>
    <row r="11" spans="2:12" s="677" customFormat="1" ht="18" customHeight="1">
      <c r="B11" s="1157" t="s">
        <v>288</v>
      </c>
      <c r="C11" s="679"/>
      <c r="D11" s="679"/>
      <c r="E11" s="679"/>
      <c r="F11" s="679"/>
      <c r="G11" s="679"/>
      <c r="H11" s="676"/>
    </row>
    <row r="12" spans="2:12" s="677" customFormat="1" ht="18" customHeight="1">
      <c r="B12" s="680" t="s">
        <v>1307</v>
      </c>
      <c r="C12" s="681" t="s">
        <v>1308</v>
      </c>
      <c r="D12" s="681" t="s">
        <v>1308</v>
      </c>
      <c r="E12" s="681" t="s">
        <v>1078</v>
      </c>
      <c r="F12" s="681" t="s">
        <v>1078</v>
      </c>
      <c r="G12" s="682"/>
      <c r="H12" s="676"/>
    </row>
    <row r="13" spans="2:12" s="677" customFormat="1" ht="18" customHeight="1">
      <c r="B13" s="680" t="s">
        <v>222</v>
      </c>
      <c r="C13" s="683" t="s">
        <v>1309</v>
      </c>
      <c r="D13" s="683" t="s">
        <v>1309</v>
      </c>
      <c r="E13" s="681" t="s">
        <v>1078</v>
      </c>
      <c r="F13" s="681" t="s">
        <v>1078</v>
      </c>
      <c r="G13" s="679"/>
      <c r="H13" s="676"/>
    </row>
    <row r="14" spans="2:12" s="677" customFormat="1" ht="18" customHeight="1">
      <c r="B14" s="1157" t="s">
        <v>289</v>
      </c>
      <c r="C14" s="683"/>
      <c r="D14" s="683"/>
      <c r="E14" s="683"/>
      <c r="F14" s="683"/>
      <c r="G14" s="679"/>
      <c r="H14" s="676"/>
    </row>
    <row r="15" spans="2:12" s="677" customFormat="1" ht="18" customHeight="1">
      <c r="B15" s="680" t="s">
        <v>275</v>
      </c>
      <c r="C15" s="681" t="s">
        <v>1308</v>
      </c>
      <c r="D15" s="681" t="s">
        <v>1308</v>
      </c>
      <c r="E15" s="681" t="s">
        <v>1078</v>
      </c>
      <c r="F15" s="681" t="s">
        <v>1078</v>
      </c>
      <c r="G15" s="684"/>
      <c r="H15" s="676"/>
      <c r="J15" s="685"/>
      <c r="K15" s="685"/>
      <c r="L15" s="685"/>
    </row>
    <row r="16" spans="2:12" s="677" customFormat="1" ht="18" customHeight="1">
      <c r="B16" s="680" t="s">
        <v>222</v>
      </c>
      <c r="C16" s="683" t="s">
        <v>1309</v>
      </c>
      <c r="D16" s="683" t="s">
        <v>1309</v>
      </c>
      <c r="E16" s="681" t="s">
        <v>1078</v>
      </c>
      <c r="F16" s="681" t="s">
        <v>1078</v>
      </c>
      <c r="G16" s="684"/>
      <c r="H16" s="676"/>
      <c r="J16" s="685"/>
      <c r="K16" s="685"/>
      <c r="L16" s="685"/>
    </row>
    <row r="17" spans="2:10" s="677" customFormat="1" ht="15.75" customHeight="1">
      <c r="B17" s="686"/>
      <c r="C17" s="687"/>
      <c r="D17" s="687"/>
      <c r="E17" s="687"/>
      <c r="F17" s="687"/>
      <c r="G17" s="687"/>
      <c r="H17" s="688"/>
    </row>
    <row r="18" spans="2:10" s="677" customFormat="1" ht="15.75" customHeight="1">
      <c r="B18" s="689"/>
      <c r="C18" s="679"/>
      <c r="D18" s="679"/>
      <c r="E18" s="679"/>
      <c r="F18" s="679"/>
      <c r="G18" s="679"/>
      <c r="H18" s="676"/>
    </row>
    <row r="19" spans="2:10" s="677" customFormat="1" ht="15.75" customHeight="1">
      <c r="B19" s="1156" t="s">
        <v>290</v>
      </c>
      <c r="C19" s="674" t="s">
        <v>118</v>
      </c>
      <c r="D19" s="674" t="s">
        <v>2052</v>
      </c>
      <c r="E19" s="674" t="s">
        <v>119</v>
      </c>
      <c r="F19" s="674" t="s">
        <v>130</v>
      </c>
      <c r="G19" s="675"/>
      <c r="H19" s="676"/>
    </row>
    <row r="20" spans="2:10" s="677" customFormat="1" ht="13.5" customHeight="1">
      <c r="B20" s="690"/>
      <c r="C20" s="678"/>
      <c r="D20" s="678"/>
      <c r="E20" s="678"/>
      <c r="F20" s="678"/>
      <c r="G20" s="678"/>
      <c r="H20" s="676"/>
    </row>
    <row r="21" spans="2:10" s="677" customFormat="1" ht="18" customHeight="1">
      <c r="B21" s="680" t="s">
        <v>291</v>
      </c>
      <c r="C21" s="1526">
        <v>59471</v>
      </c>
      <c r="D21" s="1526">
        <v>59471</v>
      </c>
      <c r="E21" s="1526">
        <v>59471</v>
      </c>
      <c r="F21" s="1526">
        <v>59471</v>
      </c>
      <c r="G21" s="691"/>
      <c r="H21" s="676"/>
      <c r="J21" s="692"/>
    </row>
    <row r="22" spans="2:10" s="677" customFormat="1" ht="18" customHeight="1">
      <c r="B22" s="680" t="s">
        <v>162</v>
      </c>
      <c r="C22" s="681" t="s">
        <v>1305</v>
      </c>
      <c r="D22" s="681" t="s">
        <v>2059</v>
      </c>
      <c r="E22" s="681" t="s">
        <v>1305</v>
      </c>
      <c r="F22" s="681" t="s">
        <v>1305</v>
      </c>
      <c r="G22" s="691"/>
      <c r="H22" s="676"/>
      <c r="J22" s="692"/>
    </row>
    <row r="23" spans="2:10" s="677" customFormat="1" ht="18" customHeight="1">
      <c r="B23" s="680" t="s">
        <v>292</v>
      </c>
      <c r="C23" s="683" t="s">
        <v>1304</v>
      </c>
      <c r="D23" s="683" t="s">
        <v>2065</v>
      </c>
      <c r="E23" s="683" t="s">
        <v>1306</v>
      </c>
      <c r="F23" s="683" t="s">
        <v>1306</v>
      </c>
      <c r="G23" s="682"/>
      <c r="H23" s="676"/>
    </row>
    <row r="24" spans="2:10" s="677" customFormat="1" ht="18" customHeight="1">
      <c r="B24" s="680" t="s">
        <v>293</v>
      </c>
      <c r="C24" s="683">
        <v>290342171</v>
      </c>
      <c r="D24" s="1831" t="s">
        <v>2060</v>
      </c>
      <c r="E24" s="683" t="s">
        <v>1306</v>
      </c>
      <c r="F24" s="683" t="s">
        <v>1306</v>
      </c>
      <c r="G24" s="693"/>
      <c r="H24" s="676"/>
    </row>
    <row r="25" spans="2:10" s="677" customFormat="1" ht="15">
      <c r="B25" s="694" t="s">
        <v>294</v>
      </c>
      <c r="C25" s="695">
        <f>'11 - Notes Follow-up'!E16</f>
        <v>7773200000</v>
      </c>
      <c r="D25" s="695">
        <f>'11 - Notes Follow-up'!M16</f>
        <v>4034000000</v>
      </c>
      <c r="E25" s="695">
        <f>'11 - Notes Follow-up'!U16</f>
        <v>580800000</v>
      </c>
      <c r="F25" s="695">
        <f>'11 - Notes Follow-up'!AB15</f>
        <v>300</v>
      </c>
      <c r="G25" s="693"/>
      <c r="H25" s="676"/>
    </row>
    <row r="26" spans="2:10" s="677" customFormat="1" ht="18" customHeight="1">
      <c r="B26" s="680" t="s">
        <v>295</v>
      </c>
      <c r="C26" s="1370">
        <f>'11 - Notes Follow-up'!H25</f>
        <v>77732</v>
      </c>
      <c r="D26" s="1370">
        <f>'11 - Notes Follow-up'!P25</f>
        <v>40340</v>
      </c>
      <c r="E26" s="1371">
        <f>'11 - Notes Follow-up'!X25</f>
        <v>5808</v>
      </c>
      <c r="F26" s="1371">
        <f>'11 - Notes Follow-up'!AE25</f>
        <v>2</v>
      </c>
      <c r="G26" s="693"/>
      <c r="H26" s="676"/>
    </row>
    <row r="27" spans="2:10" s="677" customFormat="1" ht="18" customHeight="1">
      <c r="B27" s="680" t="s">
        <v>296</v>
      </c>
      <c r="C27" s="695">
        <f>'11 - Notes Follow-up'!E13</f>
        <v>100000</v>
      </c>
      <c r="D27" s="695">
        <v>100000</v>
      </c>
      <c r="E27" s="695">
        <f>'11 - Notes Follow-up'!U13</f>
        <v>100000</v>
      </c>
      <c r="F27" s="695">
        <f>'11 - Notes Follow-up'!AB13</f>
        <v>150</v>
      </c>
      <c r="G27" s="693"/>
      <c r="H27" s="676"/>
    </row>
    <row r="28" spans="2:10" s="677" customFormat="1" ht="15.75" customHeight="1">
      <c r="B28" s="696"/>
      <c r="C28" s="697"/>
      <c r="D28" s="697"/>
      <c r="E28" s="679"/>
      <c r="F28" s="679"/>
      <c r="G28" s="679"/>
      <c r="H28" s="676"/>
    </row>
    <row r="29" spans="2:10" s="677" customFormat="1" ht="15.75" customHeight="1">
      <c r="B29" s="1156" t="s">
        <v>297</v>
      </c>
      <c r="C29" s="674" t="s">
        <v>118</v>
      </c>
      <c r="D29" s="674" t="s">
        <v>2052</v>
      </c>
      <c r="E29" s="674" t="s">
        <v>119</v>
      </c>
      <c r="F29" s="674" t="s">
        <v>130</v>
      </c>
      <c r="G29" s="675"/>
      <c r="H29" s="676"/>
      <c r="I29" s="698"/>
    </row>
    <row r="30" spans="2:10" s="677" customFormat="1" ht="5.0999999999999996" customHeight="1">
      <c r="B30" s="690"/>
      <c r="C30" s="678"/>
      <c r="D30" s="678"/>
      <c r="E30" s="678"/>
      <c r="F30" s="678"/>
      <c r="G30" s="678"/>
      <c r="H30" s="676"/>
      <c r="I30" s="698"/>
    </row>
    <row r="31" spans="2:10" s="677" customFormat="1" ht="18" customHeight="1">
      <c r="B31" s="680"/>
      <c r="C31" s="1524"/>
      <c r="D31" s="1524"/>
      <c r="E31" s="1525"/>
      <c r="F31" s="1525"/>
      <c r="G31" s="682"/>
      <c r="H31" s="676"/>
    </row>
    <row r="32" spans="2:10" s="677" customFormat="1" ht="18" customHeight="1">
      <c r="B32" s="680" t="s">
        <v>298</v>
      </c>
      <c r="C32" s="683" t="s">
        <v>1081</v>
      </c>
      <c r="D32" s="683" t="s">
        <v>1081</v>
      </c>
      <c r="E32" s="683" t="s">
        <v>1081</v>
      </c>
      <c r="F32" s="683" t="s">
        <v>1081</v>
      </c>
      <c r="G32" s="682"/>
      <c r="H32" s="676"/>
    </row>
    <row r="33" spans="2:8" s="677" customFormat="1" ht="18" customHeight="1">
      <c r="B33" s="680" t="s">
        <v>299</v>
      </c>
      <c r="C33" s="683" t="s">
        <v>1079</v>
      </c>
      <c r="D33" s="683" t="s">
        <v>1079</v>
      </c>
      <c r="E33" s="683" t="s">
        <v>1079</v>
      </c>
      <c r="F33" s="683" t="s">
        <v>1080</v>
      </c>
      <c r="G33" s="682"/>
      <c r="H33" s="676"/>
    </row>
    <row r="34" spans="2:8" s="677" customFormat="1" ht="18" customHeight="1">
      <c r="B34" s="680" t="s">
        <v>1082</v>
      </c>
      <c r="C34" s="1858">
        <f>'12 - Notes Interest'!I17</f>
        <v>6.0000000000000001E-3</v>
      </c>
      <c r="D34" s="1858">
        <v>6.0000000000000001E-3</v>
      </c>
      <c r="E34" s="1525">
        <f>'12 - Notes Interest'!AA17</f>
        <v>1.4999999999999999E-2</v>
      </c>
      <c r="F34" s="683" t="s">
        <v>1081</v>
      </c>
      <c r="G34" s="682"/>
      <c r="H34" s="676"/>
    </row>
    <row r="35" spans="2:8" s="677" customFormat="1" ht="18" customHeight="1">
      <c r="B35" s="680" t="s">
        <v>300</v>
      </c>
      <c r="C35" s="683" t="s">
        <v>301</v>
      </c>
      <c r="D35" s="683" t="s">
        <v>301</v>
      </c>
      <c r="E35" s="683" t="s">
        <v>301</v>
      </c>
      <c r="F35" s="683" t="s">
        <v>1081</v>
      </c>
      <c r="G35" s="679"/>
      <c r="H35" s="676"/>
    </row>
    <row r="36" spans="2:8" s="677" customFormat="1" ht="15.75" customHeight="1" thickBot="1">
      <c r="B36" s="700"/>
      <c r="C36" s="701"/>
      <c r="D36" s="701"/>
      <c r="E36" s="701"/>
      <c r="F36" s="701"/>
      <c r="G36" s="701"/>
      <c r="H36" s="702"/>
    </row>
    <row r="37" spans="2:8" ht="20.100000000000001" customHeight="1" thickTop="1">
      <c r="B37" s="703"/>
      <c r="C37" s="697"/>
      <c r="D37" s="697"/>
    </row>
    <row r="38" spans="2:8" ht="20.100000000000001" customHeight="1">
      <c r="B38" s="703"/>
    </row>
    <row r="43" spans="2:8" ht="20.100000000000001" customHeight="1">
      <c r="C43" s="697"/>
      <c r="D43" s="697"/>
    </row>
    <row r="55" spans="3:4" ht="20.100000000000001" customHeight="1">
      <c r="C55" s="697"/>
      <c r="D55" s="697"/>
    </row>
    <row r="61" spans="3:4" ht="20.100000000000001" customHeight="1">
      <c r="C61" s="697"/>
      <c r="D61" s="697"/>
    </row>
  </sheetData>
  <pageMargins left="0.7" right="0.7" top="0.75" bottom="0.75" header="0.3" footer="0.3"/>
  <pageSetup paperSize="9" scale="53" orientation="portrait" r:id="rId1"/>
  <colBreaks count="1" manualBreakCount="1">
    <brk id="9" max="1048575"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41EBA-BF74-4F97-B45F-79758064ED81}">
  <sheetPr codeName="Sheet26">
    <tabColor theme="3" tint="0.59999389629810485"/>
  </sheetPr>
  <dimension ref="B1:J69"/>
  <sheetViews>
    <sheetView showGridLines="0" view="pageBreakPreview" zoomScale="85" zoomScaleNormal="100" zoomScaleSheetLayoutView="85" workbookViewId="0">
      <selection activeCell="C16" sqref="C16:D16"/>
    </sheetView>
  </sheetViews>
  <sheetFormatPr defaultColWidth="11.42578125" defaultRowHeight="12.75"/>
  <cols>
    <col min="1" max="1" width="9.140625" style="707" customWidth="1"/>
    <col min="2" max="2" width="11.28515625" style="607" customWidth="1"/>
    <col min="3" max="3" width="47.42578125" style="607" customWidth="1"/>
    <col min="4" max="4" width="19.28515625" style="707" customWidth="1"/>
    <col min="5" max="7" width="24.85546875" style="708" customWidth="1"/>
    <col min="8" max="8" width="17.28515625" style="708" bestFit="1" customWidth="1"/>
    <col min="9" max="9" width="30" style="707" customWidth="1"/>
    <col min="10" max="10" width="2.7109375" style="707" customWidth="1"/>
    <col min="11" max="16384" width="11.42578125" style="707"/>
  </cols>
  <sheetData>
    <row r="1" spans="2:10" s="664" customFormat="1" ht="15.75" customHeight="1">
      <c r="B1" s="704"/>
      <c r="C1" s="704"/>
      <c r="D1" s="705"/>
      <c r="E1" s="706"/>
      <c r="F1" s="706"/>
      <c r="I1" s="665"/>
    </row>
    <row r="2" spans="2:10" s="664" customFormat="1" ht="16.5" customHeight="1">
      <c r="B2" s="704"/>
      <c r="C2" s="704"/>
      <c r="D2" s="705"/>
      <c r="E2" s="706"/>
      <c r="F2" s="706"/>
      <c r="H2" s="519" t="s">
        <v>232</v>
      </c>
      <c r="I2" s="1406">
        <f>'Cover Page'!$C$16</f>
        <v>46265</v>
      </c>
    </row>
    <row r="3" spans="2:10" s="664" customFormat="1" ht="16.5" customHeight="1">
      <c r="B3" s="704"/>
      <c r="C3" s="704"/>
      <c r="D3" s="705"/>
      <c r="E3" s="706"/>
      <c r="F3" s="706"/>
      <c r="H3" s="537" t="s">
        <v>233</v>
      </c>
      <c r="I3" s="621">
        <f>'Cover Page'!$C$17</f>
        <v>46279</v>
      </c>
    </row>
    <row r="4" spans="2:10" s="664" customFormat="1" ht="16.5" customHeight="1">
      <c r="B4" s="704"/>
      <c r="C4" s="667"/>
      <c r="D4" s="705"/>
      <c r="E4" s="706"/>
      <c r="F4" s="706"/>
      <c r="G4" s="668"/>
      <c r="H4" s="537" t="s">
        <v>234</v>
      </c>
      <c r="I4" s="621">
        <f>'Cover Page'!$C$18</f>
        <v>46286</v>
      </c>
    </row>
    <row r="5" spans="2:10" ht="16.5" customHeight="1">
      <c r="G5" s="668"/>
      <c r="H5" s="537" t="s">
        <v>235</v>
      </c>
      <c r="I5" s="621">
        <f>'Cover Page'!$C$19</f>
        <v>46293</v>
      </c>
    </row>
    <row r="6" spans="2:10" ht="16.5" customHeight="1" thickBot="1">
      <c r="B6" s="709" t="s">
        <v>302</v>
      </c>
      <c r="C6" s="710"/>
      <c r="H6" s="537" t="s">
        <v>236</v>
      </c>
      <c r="I6" s="624">
        <f>'00 - Cover'!$F$29</f>
        <v>23</v>
      </c>
    </row>
    <row r="7" spans="2:10" s="716" customFormat="1" ht="20.100000000000001" customHeight="1" thickTop="1">
      <c r="B7" s="711"/>
      <c r="C7" s="712"/>
      <c r="D7" s="713"/>
      <c r="E7" s="714"/>
      <c r="F7" s="714"/>
      <c r="G7" s="714"/>
      <c r="H7" s="714"/>
      <c r="I7" s="714"/>
      <c r="J7" s="715"/>
    </row>
    <row r="8" spans="2:10" ht="20.100000000000001" customHeight="1">
      <c r="B8" s="1159" t="s">
        <v>303</v>
      </c>
      <c r="C8" s="1160"/>
      <c r="D8" s="1372">
        <f>I4</f>
        <v>46286</v>
      </c>
      <c r="E8" s="699"/>
      <c r="F8" s="699"/>
      <c r="G8" s="699"/>
      <c r="H8" s="699"/>
      <c r="I8" s="699"/>
      <c r="J8" s="717"/>
    </row>
    <row r="9" spans="2:10" ht="20.100000000000001" customHeight="1">
      <c r="B9" s="1159" t="s">
        <v>304</v>
      </c>
      <c r="C9" s="1160"/>
      <c r="D9" s="1373">
        <f>I4</f>
        <v>46286</v>
      </c>
      <c r="E9" s="699"/>
      <c r="F9" s="699"/>
      <c r="G9" s="699"/>
      <c r="H9" s="699"/>
      <c r="I9" s="699"/>
      <c r="J9" s="717"/>
    </row>
    <row r="10" spans="2:10" ht="20.100000000000001" customHeight="1">
      <c r="B10" s="1159" t="s">
        <v>305</v>
      </c>
      <c r="C10" s="1160"/>
      <c r="D10" s="1373">
        <f>'12 - Notes Interest'!F17</f>
        <v>46261</v>
      </c>
      <c r="E10" s="1373">
        <f>'12 - Notes Interest'!G17</f>
        <v>46293</v>
      </c>
      <c r="F10" s="1373"/>
      <c r="G10" s="699"/>
      <c r="H10" s="699"/>
      <c r="I10" s="699"/>
      <c r="J10" s="717"/>
    </row>
    <row r="11" spans="2:10" ht="20.100000000000001" customHeight="1">
      <c r="B11" s="1159" t="s">
        <v>306</v>
      </c>
      <c r="C11" s="1160"/>
      <c r="D11" s="1374">
        <f>'12 - Notes Interest'!H17</f>
        <v>32</v>
      </c>
      <c r="E11" s="699"/>
      <c r="F11" s="699"/>
      <c r="G11" s="718"/>
      <c r="H11" s="699"/>
      <c r="I11" s="699"/>
      <c r="J11" s="717"/>
    </row>
    <row r="12" spans="2:10" ht="20.100000000000001" customHeight="1">
      <c r="B12" s="1159" t="s">
        <v>307</v>
      </c>
      <c r="C12" s="1160"/>
      <c r="D12" s="719" t="s">
        <v>308</v>
      </c>
      <c r="E12" s="699"/>
      <c r="F12" s="699"/>
      <c r="G12" s="699"/>
      <c r="H12" s="699"/>
      <c r="I12" s="699"/>
      <c r="J12" s="717"/>
    </row>
    <row r="13" spans="2:10" ht="20.100000000000001" customHeight="1">
      <c r="B13" s="1159" t="s">
        <v>309</v>
      </c>
      <c r="C13" s="1161"/>
      <c r="D13" s="699" t="s">
        <v>301</v>
      </c>
      <c r="E13" s="699"/>
      <c r="F13" s="699"/>
      <c r="G13" s="699"/>
      <c r="H13" s="699"/>
      <c r="I13" s="699"/>
      <c r="J13" s="717"/>
    </row>
    <row r="14" spans="2:10" s="716" customFormat="1" ht="20.100000000000001" customHeight="1">
      <c r="B14" s="720"/>
      <c r="C14" s="721"/>
      <c r="D14" s="722"/>
      <c r="E14" s="723"/>
      <c r="F14" s="1832"/>
      <c r="G14" s="723"/>
      <c r="H14" s="723"/>
      <c r="I14" s="723"/>
      <c r="J14" s="724"/>
    </row>
    <row r="15" spans="2:10" s="716" customFormat="1" ht="20.100000000000001" customHeight="1">
      <c r="B15" s="725"/>
      <c r="C15" s="726"/>
      <c r="D15" s="719"/>
      <c r="E15" s="699"/>
      <c r="F15" s="699"/>
      <c r="G15" s="699"/>
      <c r="H15" s="699"/>
      <c r="I15" s="699"/>
      <c r="J15" s="717"/>
    </row>
    <row r="16" spans="2:10" s="716" customFormat="1" ht="19.5" customHeight="1">
      <c r="B16" s="1158" t="s">
        <v>310</v>
      </c>
      <c r="C16" s="642"/>
      <c r="D16" s="719"/>
      <c r="E16" s="674" t="s">
        <v>118</v>
      </c>
      <c r="F16" s="1830" t="s">
        <v>2052</v>
      </c>
      <c r="G16" s="674" t="s">
        <v>119</v>
      </c>
      <c r="H16" s="674"/>
      <c r="I16" s="727"/>
      <c r="J16" s="717"/>
    </row>
    <row r="17" spans="2:10" s="716" customFormat="1" ht="9.9499999999999993" customHeight="1">
      <c r="B17" s="694"/>
      <c r="D17" s="719"/>
      <c r="E17" s="699"/>
      <c r="F17" s="699"/>
      <c r="G17" s="699"/>
      <c r="H17" s="699"/>
      <c r="I17" s="699"/>
      <c r="J17" s="717"/>
    </row>
    <row r="18" spans="2:10" s="716" customFormat="1" ht="20.100000000000001" customHeight="1">
      <c r="B18" s="694" t="s">
        <v>311</v>
      </c>
      <c r="D18" s="719"/>
      <c r="E18" s="736">
        <f>+'12 - Notes Interest'!K17</f>
        <v>3368904.8800000004</v>
      </c>
      <c r="F18" s="736">
        <f>+'12 - Notes Interest'!T17</f>
        <v>1941967.6</v>
      </c>
      <c r="G18" s="736">
        <f>'15 - Priority of Payments'!I32</f>
        <v>698818.55999999994</v>
      </c>
      <c r="H18" s="728"/>
      <c r="I18" s="729"/>
      <c r="J18" s="717"/>
    </row>
    <row r="19" spans="2:10" s="716" customFormat="1" ht="20.100000000000001" customHeight="1">
      <c r="B19" s="694" t="s">
        <v>312</v>
      </c>
      <c r="D19" s="719"/>
      <c r="E19" s="736">
        <f>MIN('15 - Priority of Payments'!J29,E18)</f>
        <v>3368904.8800000004</v>
      </c>
      <c r="F19" s="736">
        <f>MIN('15 - Priority of Payments'!J29,F18)</f>
        <v>1941967.6</v>
      </c>
      <c r="G19" s="736">
        <f>'15 - Priority of Payments'!J32</f>
        <v>698818.55999999994</v>
      </c>
      <c r="H19" s="728"/>
      <c r="I19" s="729"/>
      <c r="J19" s="717"/>
    </row>
    <row r="20" spans="2:10" s="716" customFormat="1" ht="20.100000000000001" customHeight="1">
      <c r="B20" s="1158" t="s">
        <v>313</v>
      </c>
      <c r="C20" s="730"/>
      <c r="E20" s="736"/>
      <c r="F20" s="736"/>
      <c r="G20" s="736"/>
      <c r="H20" s="731"/>
      <c r="I20" s="732"/>
      <c r="J20" s="717"/>
    </row>
    <row r="21" spans="2:10" s="716" customFormat="1" ht="20.100000000000001" customHeight="1">
      <c r="B21" s="694" t="s">
        <v>314</v>
      </c>
      <c r="C21" s="726"/>
      <c r="E21" s="736">
        <v>0</v>
      </c>
      <c r="F21" s="736">
        <v>0</v>
      </c>
      <c r="G21" s="736">
        <v>0</v>
      </c>
      <c r="H21" s="733"/>
      <c r="I21" s="729"/>
      <c r="J21" s="717"/>
    </row>
    <row r="22" spans="2:10" s="716" customFormat="1" ht="20.100000000000001" customHeight="1">
      <c r="B22" s="694" t="s">
        <v>1085</v>
      </c>
      <c r="C22" s="726"/>
      <c r="E22" s="736">
        <f>MAX(E18-E19,0)</f>
        <v>0</v>
      </c>
      <c r="F22" s="736">
        <f>MAX(F18-F19,0)</f>
        <v>0</v>
      </c>
      <c r="G22" s="736">
        <f>MAX(G18-G19,0)</f>
        <v>0</v>
      </c>
      <c r="H22" s="733"/>
      <c r="I22" s="729"/>
      <c r="J22" s="717"/>
    </row>
    <row r="23" spans="2:10" s="716" customFormat="1" ht="20.100000000000001" customHeight="1">
      <c r="B23" s="694" t="s">
        <v>1084</v>
      </c>
      <c r="C23" s="726"/>
      <c r="E23" s="736">
        <f>MAX(E19-E18,0)</f>
        <v>0</v>
      </c>
      <c r="F23" s="736">
        <f>MAX(F19-F18,0)</f>
        <v>0</v>
      </c>
      <c r="G23" s="736">
        <f>MAX(G19-G18,0)</f>
        <v>0</v>
      </c>
      <c r="H23" s="733"/>
      <c r="I23" s="729"/>
      <c r="J23" s="717"/>
    </row>
    <row r="24" spans="2:10" s="716" customFormat="1" ht="20.100000000000001" customHeight="1">
      <c r="B24" s="694" t="s">
        <v>315</v>
      </c>
      <c r="C24" s="726"/>
      <c r="E24" s="736">
        <f>E21+E22-E23</f>
        <v>0</v>
      </c>
      <c r="F24" s="736">
        <f>F21+F22-F23</f>
        <v>0</v>
      </c>
      <c r="G24" s="736">
        <f>G21+G22-G23</f>
        <v>0</v>
      </c>
      <c r="H24" s="728"/>
      <c r="I24" s="729"/>
      <c r="J24" s="717"/>
    </row>
    <row r="25" spans="2:10" s="716" customFormat="1" ht="20.100000000000001" customHeight="1">
      <c r="B25" s="720"/>
      <c r="C25" s="721"/>
      <c r="D25" s="722"/>
      <c r="E25" s="723"/>
      <c r="F25" s="1832"/>
      <c r="G25" s="723"/>
      <c r="H25" s="723"/>
      <c r="I25" s="723"/>
      <c r="J25" s="724"/>
    </row>
    <row r="26" spans="2:10" s="716" customFormat="1" ht="20.100000000000001" customHeight="1">
      <c r="B26" s="725"/>
      <c r="D26" s="719"/>
      <c r="E26" s="699"/>
      <c r="F26" s="699"/>
      <c r="G26" s="699"/>
      <c r="H26" s="699"/>
      <c r="I26" s="699"/>
      <c r="J26" s="717"/>
    </row>
    <row r="27" spans="2:10" s="716" customFormat="1" ht="20.100000000000001" customHeight="1">
      <c r="B27" s="1158" t="s">
        <v>316</v>
      </c>
      <c r="C27" s="730"/>
      <c r="E27" s="674" t="s">
        <v>118</v>
      </c>
      <c r="F27" s="1830" t="s">
        <v>2052</v>
      </c>
      <c r="G27" s="674" t="s">
        <v>119</v>
      </c>
      <c r="H27" s="674"/>
      <c r="I27" s="727" t="s">
        <v>317</v>
      </c>
      <c r="J27" s="717"/>
    </row>
    <row r="28" spans="2:10" s="716" customFormat="1" ht="9.9499999999999993" customHeight="1">
      <c r="B28" s="642"/>
      <c r="C28" s="730"/>
      <c r="E28" s="734"/>
      <c r="F28" s="734"/>
      <c r="G28" s="734"/>
      <c r="H28" s="734"/>
      <c r="I28" s="734"/>
      <c r="J28" s="717"/>
    </row>
    <row r="29" spans="2:10" s="716" customFormat="1" ht="21" customHeight="1">
      <c r="B29" s="694" t="s">
        <v>318</v>
      </c>
      <c r="C29" s="726"/>
      <c r="D29" s="735"/>
      <c r="E29" s="736">
        <f>'11 - Notes Follow-up'!E16</f>
        <v>7773200000</v>
      </c>
      <c r="F29" s="736">
        <f>'11 - Notes Follow-up'!M16</f>
        <v>4034000000</v>
      </c>
      <c r="G29" s="736">
        <f>'11 - Notes Follow-up'!U16</f>
        <v>580800000</v>
      </c>
      <c r="H29" s="736"/>
      <c r="I29" s="737">
        <f>E29+F29+G29</f>
        <v>12388000000</v>
      </c>
      <c r="J29" s="717"/>
    </row>
    <row r="30" spans="2:10" s="716" customFormat="1" ht="21" customHeight="1">
      <c r="B30" s="694" t="s">
        <v>319</v>
      </c>
      <c r="C30" s="726"/>
      <c r="D30" s="735"/>
      <c r="E30" s="738">
        <f>'11 - Notes Follow-up'!D25</f>
        <v>6405000202</v>
      </c>
      <c r="F30" s="738">
        <f>+'11 - Notes Follow-up'!L25</f>
        <v>3691487582.4000001</v>
      </c>
      <c r="G30" s="738">
        <f>'11 - Notes Follow-up'!T25</f>
        <v>531394073.76000011</v>
      </c>
      <c r="H30" s="738"/>
      <c r="I30" s="737">
        <f>E30+F30+G30</f>
        <v>10627881858.16</v>
      </c>
      <c r="J30" s="717"/>
    </row>
    <row r="31" spans="2:10" s="716" customFormat="1" ht="21" customHeight="1">
      <c r="B31" s="694" t="s">
        <v>320</v>
      </c>
      <c r="C31" s="726"/>
      <c r="D31" s="735"/>
      <c r="E31" s="738">
        <f>'11 - Notes Follow-up'!J26</f>
        <v>82398.5</v>
      </c>
      <c r="F31" s="738">
        <f>+'11 - Notes Follow-up'!R26</f>
        <v>91509.36</v>
      </c>
      <c r="G31" s="738">
        <f>'11 - Notes Follow-up'!Y26</f>
        <v>91493.470000000016</v>
      </c>
      <c r="H31" s="738"/>
      <c r="I31" s="1350"/>
      <c r="J31" s="717"/>
    </row>
    <row r="32" spans="2:10" s="716" customFormat="1" ht="21" customHeight="1">
      <c r="B32" s="694" t="s">
        <v>1083</v>
      </c>
      <c r="C32" s="726"/>
      <c r="D32" s="735"/>
      <c r="E32" s="737">
        <f>'11 - Notes Follow-up'!F25</f>
        <v>51485790.200000003</v>
      </c>
      <c r="F32" s="737">
        <f>+'11 - Notes Follow-up'!N25</f>
        <v>29673700.600000001</v>
      </c>
      <c r="G32" s="737">
        <f>'11 - Notes Follow-up'!V25</f>
        <v>4271551.6800000006</v>
      </c>
      <c r="H32" s="737"/>
      <c r="I32" s="737">
        <f>E32+F32+G32</f>
        <v>85431042.480000019</v>
      </c>
      <c r="J32" s="717"/>
    </row>
    <row r="33" spans="2:10" s="716" customFormat="1" ht="21" customHeight="1">
      <c r="B33" s="694" t="s">
        <v>321</v>
      </c>
      <c r="C33" s="726"/>
      <c r="D33" s="735"/>
      <c r="E33" s="737">
        <f>'11 - Notes Follow-up'!G25</f>
        <v>6353514411.8000002</v>
      </c>
      <c r="F33" s="737">
        <f>+'11 - Notes Follow-up'!O25</f>
        <v>3661813881.8000002</v>
      </c>
      <c r="G33" s="737">
        <f>'11 - Notes Follow-up'!W25</f>
        <v>527122522.0800001</v>
      </c>
      <c r="H33" s="737"/>
      <c r="I33" s="737">
        <f>E33+F33+G33</f>
        <v>10542450815.68</v>
      </c>
      <c r="J33" s="717"/>
    </row>
    <row r="34" spans="2:10" s="716" customFormat="1" ht="21" customHeight="1">
      <c r="B34" s="694" t="s">
        <v>322</v>
      </c>
      <c r="C34" s="726"/>
      <c r="D34" s="735"/>
      <c r="E34" s="737">
        <f>'11 - Notes Follow-up'!J25</f>
        <v>81736.150000000009</v>
      </c>
      <c r="F34" s="737">
        <f>+'11 - Notes Follow-up'!R25</f>
        <v>90773.77</v>
      </c>
      <c r="G34" s="737">
        <f>'11 - Notes Follow-up'!Y25</f>
        <v>90758.010000000024</v>
      </c>
      <c r="H34" s="737"/>
      <c r="I34" s="1350"/>
      <c r="J34" s="717"/>
    </row>
    <row r="35" spans="2:10" s="716" customFormat="1" ht="20.100000000000001" customHeight="1">
      <c r="B35" s="739"/>
      <c r="C35" s="740"/>
      <c r="D35" s="721"/>
      <c r="E35" s="723"/>
      <c r="F35" s="1832"/>
      <c r="G35" s="723"/>
      <c r="H35" s="723"/>
      <c r="I35" s="723"/>
      <c r="J35" s="724"/>
    </row>
    <row r="36" spans="2:10" s="716" customFormat="1" ht="20.100000000000001" customHeight="1">
      <c r="B36" s="741"/>
      <c r="C36" s="742"/>
      <c r="E36" s="699"/>
      <c r="F36" s="699"/>
      <c r="G36" s="699"/>
      <c r="H36" s="699"/>
      <c r="I36" s="699"/>
      <c r="J36" s="717"/>
    </row>
    <row r="37" spans="2:10" s="716" customFormat="1" ht="20.100000000000001" customHeight="1">
      <c r="B37" s="1158" t="s">
        <v>323</v>
      </c>
      <c r="C37" s="743"/>
      <c r="D37" s="744"/>
      <c r="E37" s="674" t="s">
        <v>118</v>
      </c>
      <c r="F37" s="674" t="s">
        <v>2052</v>
      </c>
      <c r="G37" s="674" t="s">
        <v>119</v>
      </c>
      <c r="H37" s="674"/>
      <c r="I37" s="734"/>
      <c r="J37" s="717"/>
    </row>
    <row r="38" spans="2:10" s="716" customFormat="1" ht="9.9499999999999993" customHeight="1">
      <c r="B38" s="642"/>
      <c r="C38" s="726"/>
      <c r="D38" s="744"/>
      <c r="E38" s="734"/>
      <c r="F38" s="734"/>
      <c r="G38" s="734"/>
      <c r="H38" s="734"/>
      <c r="I38" s="734"/>
      <c r="J38" s="717"/>
    </row>
    <row r="39" spans="2:10" s="716" customFormat="1" ht="20.100000000000001" customHeight="1">
      <c r="B39" s="694" t="s">
        <v>324</v>
      </c>
      <c r="C39" s="730"/>
      <c r="D39" s="744"/>
      <c r="E39" s="737">
        <f>E19/'11 - Notes Follow-up'!H26</f>
        <v>43.34</v>
      </c>
      <c r="F39" s="737">
        <f>F19/'11 - Notes Follow-up'!P25</f>
        <v>48.14</v>
      </c>
      <c r="G39" s="737">
        <f>G18/'11 - Notes Follow-up'!X26</f>
        <v>120.32</v>
      </c>
      <c r="H39" s="737"/>
      <c r="I39" s="745"/>
      <c r="J39" s="717"/>
    </row>
    <row r="40" spans="2:10" s="716" customFormat="1" ht="20.100000000000001" customHeight="1">
      <c r="B40" s="694" t="s">
        <v>325</v>
      </c>
      <c r="C40" s="726"/>
      <c r="E40" s="737">
        <f>'11bis - Notes Calculation'!AC17</f>
        <v>662.35</v>
      </c>
      <c r="F40" s="737">
        <f>'11bis - Notes Calculation'!AG17</f>
        <v>735.59</v>
      </c>
      <c r="G40" s="737">
        <f>'11bis - Notes Calculation'!AP17</f>
        <v>735.46</v>
      </c>
      <c r="H40" s="737"/>
      <c r="I40" s="745"/>
      <c r="J40" s="717"/>
    </row>
    <row r="41" spans="2:10" s="716" customFormat="1" ht="20.100000000000001" customHeight="1">
      <c r="B41" s="694" t="s">
        <v>326</v>
      </c>
      <c r="C41" s="726"/>
      <c r="E41" s="746">
        <f>E40/E31</f>
        <v>8.0383744849724208E-3</v>
      </c>
      <c r="F41" s="746">
        <f>F40/F31</f>
        <v>8.0384126825933429E-3</v>
      </c>
      <c r="G41" s="746">
        <f>G40/G31</f>
        <v>8.0383878762058086E-3</v>
      </c>
      <c r="H41" s="746"/>
      <c r="I41" s="747"/>
      <c r="J41" s="717"/>
    </row>
    <row r="42" spans="2:10" ht="20.100000000000001" customHeight="1" thickBot="1">
      <c r="B42" s="748"/>
      <c r="C42" s="749"/>
      <c r="D42" s="750"/>
      <c r="E42" s="751"/>
      <c r="F42" s="751"/>
      <c r="G42" s="751"/>
      <c r="H42" s="751"/>
      <c r="I42" s="751"/>
      <c r="J42" s="752"/>
    </row>
    <row r="43" spans="2:10" ht="20.100000000000001" customHeight="1" thickTop="1">
      <c r="E43" s="753"/>
      <c r="F43" s="753"/>
    </row>
    <row r="45" spans="2:10" ht="20.100000000000001" customHeight="1">
      <c r="C45" s="726"/>
    </row>
    <row r="51" spans="3:3" ht="20.100000000000001" customHeight="1">
      <c r="C51" s="726"/>
    </row>
    <row r="63" spans="3:3" ht="20.100000000000001" customHeight="1">
      <c r="C63" s="726"/>
    </row>
    <row r="69" spans="3:3" ht="20.100000000000001" customHeight="1">
      <c r="C69" s="726"/>
    </row>
  </sheetData>
  <pageMargins left="0.7" right="0.7" top="0.75" bottom="0.75" header="0.3" footer="0.3"/>
  <pageSetup paperSize="9" scale="44"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8D00B-9E2B-483A-BF85-381EB4FF116E}">
  <sheetPr codeName="Sheet27">
    <tabColor theme="3" tint="-0.249977111117893"/>
  </sheetPr>
  <dimension ref="A1:AN508"/>
  <sheetViews>
    <sheetView showGridLines="0" zoomScale="85" zoomScaleNormal="85" workbookViewId="0">
      <selection activeCell="C16" sqref="C16:D16"/>
    </sheetView>
  </sheetViews>
  <sheetFormatPr defaultColWidth="11.42578125" defaultRowHeight="12.75"/>
  <cols>
    <col min="1" max="1" width="2.7109375" style="592" customWidth="1"/>
    <col min="2" max="2" width="1.28515625" style="592" customWidth="1"/>
    <col min="3" max="3" width="23.42578125" style="592" customWidth="1"/>
    <col min="4" max="4" width="2.140625" style="592" customWidth="1"/>
    <col min="5" max="5" width="16.42578125" style="592" customWidth="1"/>
    <col min="6" max="6" width="3" style="592" customWidth="1"/>
    <col min="7" max="7" width="25.28515625" style="592" customWidth="1"/>
    <col min="8" max="8" width="22" style="592" customWidth="1"/>
    <col min="9" max="9" width="19.5703125" style="592" customWidth="1"/>
    <col min="10" max="10" width="2.7109375" style="592" customWidth="1"/>
    <col min="11" max="11" width="20.85546875" style="592" customWidth="1"/>
    <col min="12" max="12" width="27.28515625" style="592" customWidth="1"/>
    <col min="13" max="13" width="24.5703125" style="592" customWidth="1"/>
    <col min="14" max="14" width="5.5703125" style="592" customWidth="1"/>
    <col min="15" max="15" width="23.42578125" style="592" customWidth="1"/>
    <col min="16" max="16" width="2.140625" style="592" customWidth="1"/>
    <col min="17" max="17" width="16.42578125" style="592" customWidth="1"/>
    <col min="18" max="18" width="3" style="592" customWidth="1"/>
    <col min="19" max="19" width="25.28515625" style="592" customWidth="1"/>
    <col min="20" max="20" width="22" style="592" customWidth="1"/>
    <col min="21" max="21" width="19.5703125" style="592" customWidth="1"/>
    <col min="22" max="22" width="2.7109375" style="592" customWidth="1"/>
    <col min="23" max="23" width="20.85546875" style="592" customWidth="1"/>
    <col min="24" max="24" width="27.28515625" style="592" customWidth="1"/>
    <col min="25" max="25" width="24.5703125" style="592" customWidth="1"/>
    <col min="26" max="27" width="5.5703125" style="592" customWidth="1"/>
    <col min="28" max="28" width="22.7109375" style="592" customWidth="1"/>
    <col min="29" max="29" width="1.7109375" style="592" customWidth="1"/>
    <col min="30" max="30" width="24.5703125" style="592" customWidth="1"/>
    <col min="31" max="31" width="2.140625" style="592" customWidth="1"/>
    <col min="32" max="33" width="24.5703125" style="592" customWidth="1"/>
    <col min="34" max="34" width="19.140625" style="592" customWidth="1"/>
    <col min="35" max="35" width="2.28515625" style="592" customWidth="1"/>
    <col min="36" max="37" width="24.5703125" style="592" customWidth="1"/>
    <col min="38" max="38" width="23.7109375" style="592" customWidth="1"/>
    <col min="39" max="39" width="13" style="592" customWidth="1"/>
    <col min="40" max="40" width="13.7109375" style="592" customWidth="1"/>
    <col min="41" max="41" width="6.42578125" style="592" customWidth="1"/>
    <col min="42" max="16384" width="11.42578125" style="592"/>
  </cols>
  <sheetData>
    <row r="1" spans="1:40" ht="15" thickBot="1">
      <c r="A1" s="596"/>
      <c r="B1" s="596"/>
      <c r="C1" s="596"/>
      <c r="D1" s="596"/>
      <c r="E1" s="596"/>
      <c r="F1" s="596"/>
      <c r="G1" s="596"/>
      <c r="H1" s="596"/>
      <c r="I1" s="596"/>
      <c r="J1" s="596"/>
      <c r="K1" s="596"/>
      <c r="L1" s="596"/>
      <c r="M1" s="596"/>
      <c r="N1" s="596"/>
      <c r="O1" s="596"/>
      <c r="P1" s="596"/>
      <c r="Q1" s="596"/>
      <c r="R1" s="596"/>
      <c r="S1" s="596"/>
      <c r="T1" s="596"/>
      <c r="U1" s="596"/>
      <c r="V1" s="596"/>
      <c r="W1" s="596"/>
      <c r="X1" s="596"/>
      <c r="Y1" s="596"/>
      <c r="Z1" s="596"/>
      <c r="AA1" s="596"/>
      <c r="AB1" s="596"/>
      <c r="AC1" s="596"/>
      <c r="AD1" s="596"/>
      <c r="AE1" s="596"/>
      <c r="AF1" s="596"/>
      <c r="AG1" s="596"/>
      <c r="AH1" s="596"/>
      <c r="AI1" s="596"/>
      <c r="AJ1" s="596"/>
      <c r="AK1" s="596"/>
      <c r="AL1" s="596"/>
      <c r="AM1" s="596"/>
      <c r="AN1" s="596"/>
    </row>
    <row r="2" spans="1:40" ht="28.5" thickTop="1">
      <c r="A2" s="596"/>
      <c r="B2" s="754"/>
      <c r="C2" s="1186"/>
      <c r="D2" s="756"/>
      <c r="E2" s="757"/>
      <c r="F2" s="757"/>
      <c r="G2" s="757"/>
      <c r="H2" s="757"/>
      <c r="I2" s="758"/>
      <c r="J2" s="758"/>
      <c r="K2" s="533"/>
      <c r="L2" s="533"/>
      <c r="M2" s="534"/>
      <c r="N2" s="534"/>
      <c r="O2" s="1186"/>
      <c r="P2" s="756"/>
      <c r="Q2" s="757"/>
      <c r="R2" s="757"/>
      <c r="S2" s="757"/>
      <c r="T2" s="757"/>
      <c r="U2" s="758"/>
      <c r="V2" s="758"/>
      <c r="W2" s="533"/>
      <c r="X2" s="533"/>
      <c r="Y2" s="534"/>
      <c r="Z2" s="534"/>
      <c r="AA2" s="534"/>
      <c r="AB2" s="534"/>
      <c r="AC2" s="534"/>
      <c r="AD2" s="534"/>
      <c r="AE2" s="534"/>
      <c r="AF2" s="534"/>
      <c r="AG2" s="534"/>
      <c r="AH2" s="534"/>
      <c r="AI2" s="534"/>
      <c r="AJ2" s="534"/>
      <c r="AK2" s="534"/>
      <c r="AL2" s="534"/>
      <c r="AM2" s="534" t="s">
        <v>232</v>
      </c>
      <c r="AN2" s="535">
        <f>'Cover Page'!$C$16</f>
        <v>46265</v>
      </c>
    </row>
    <row r="3" spans="1:40" ht="14.25">
      <c r="A3" s="596"/>
      <c r="B3" s="759"/>
      <c r="C3" s="516"/>
      <c r="D3" s="596"/>
      <c r="E3" s="596"/>
      <c r="F3" s="596"/>
      <c r="G3" s="596"/>
      <c r="H3" s="596"/>
      <c r="I3" s="596"/>
      <c r="J3" s="596"/>
      <c r="K3" s="596"/>
      <c r="L3" s="596"/>
      <c r="M3" s="540"/>
      <c r="N3" s="540"/>
      <c r="O3" s="516"/>
      <c r="P3" s="596"/>
      <c r="Q3" s="596"/>
      <c r="R3" s="596"/>
      <c r="S3" s="596"/>
      <c r="T3" s="596"/>
      <c r="U3" s="596"/>
      <c r="V3" s="596"/>
      <c r="W3" s="596"/>
      <c r="X3" s="596"/>
      <c r="Y3" s="540"/>
      <c r="Z3" s="540"/>
      <c r="AA3" s="540"/>
      <c r="AB3" s="540"/>
      <c r="AC3" s="540"/>
      <c r="AD3" s="540"/>
      <c r="AE3" s="540"/>
      <c r="AF3" s="540"/>
      <c r="AG3" s="540"/>
      <c r="AH3" s="540"/>
      <c r="AI3" s="540"/>
      <c r="AJ3" s="540"/>
      <c r="AK3" s="540"/>
      <c r="AL3" s="540"/>
      <c r="AM3" s="540" t="s">
        <v>233</v>
      </c>
      <c r="AN3" s="541">
        <f>'Cover Page'!$C$17</f>
        <v>46279</v>
      </c>
    </row>
    <row r="4" spans="1:40" ht="14.25">
      <c r="A4" s="596"/>
      <c r="B4" s="759"/>
      <c r="C4" s="2109"/>
      <c r="D4" s="2109"/>
      <c r="E4" s="2109"/>
      <c r="F4" s="2109"/>
      <c r="G4" s="596"/>
      <c r="H4" s="2085"/>
      <c r="I4" s="2085"/>
      <c r="J4" s="2085"/>
      <c r="K4" s="2085"/>
      <c r="L4" s="596"/>
      <c r="M4" s="540"/>
      <c r="N4" s="540"/>
      <c r="O4" s="2109"/>
      <c r="P4" s="2109"/>
      <c r="Q4" s="2109"/>
      <c r="R4" s="2109"/>
      <c r="S4" s="596"/>
      <c r="T4" s="2085"/>
      <c r="U4" s="2085"/>
      <c r="V4" s="2085"/>
      <c r="W4" s="2085"/>
      <c r="X4" s="596"/>
      <c r="Y4" s="540"/>
      <c r="Z4" s="540"/>
      <c r="AA4" s="540"/>
      <c r="AB4" s="540"/>
      <c r="AC4" s="540"/>
      <c r="AD4" s="540"/>
      <c r="AE4" s="540"/>
      <c r="AF4" s="540"/>
      <c r="AG4" s="540"/>
      <c r="AH4" s="540"/>
      <c r="AI4" s="540"/>
      <c r="AJ4" s="540"/>
      <c r="AK4" s="540"/>
      <c r="AL4" s="540"/>
      <c r="AM4" s="540" t="s">
        <v>234</v>
      </c>
      <c r="AN4" s="541">
        <f>'Cover Page'!$C$18</f>
        <v>46286</v>
      </c>
    </row>
    <row r="5" spans="1:40" ht="14.25">
      <c r="A5" s="596"/>
      <c r="B5" s="759"/>
      <c r="C5" s="2109"/>
      <c r="D5" s="2109"/>
      <c r="E5" s="2109"/>
      <c r="F5" s="2109"/>
      <c r="G5" s="596"/>
      <c r="H5" s="2085"/>
      <c r="I5" s="2085"/>
      <c r="J5" s="2085"/>
      <c r="K5" s="2085"/>
      <c r="L5" s="596"/>
      <c r="M5" s="540"/>
      <c r="N5" s="540"/>
      <c r="O5" s="2109"/>
      <c r="P5" s="2109"/>
      <c r="Q5" s="2109"/>
      <c r="R5" s="2109"/>
      <c r="S5" s="596"/>
      <c r="T5" s="2085"/>
      <c r="U5" s="2085"/>
      <c r="V5" s="2085"/>
      <c r="W5" s="2085"/>
      <c r="X5" s="596"/>
      <c r="Y5" s="540"/>
      <c r="Z5" s="540"/>
      <c r="AA5" s="540"/>
      <c r="AB5" s="540"/>
      <c r="AC5" s="540"/>
      <c r="AD5" s="540"/>
      <c r="AE5" s="540"/>
      <c r="AF5" s="540"/>
      <c r="AG5" s="540"/>
      <c r="AH5" s="540"/>
      <c r="AI5" s="540"/>
      <c r="AJ5" s="540"/>
      <c r="AK5" s="540"/>
      <c r="AL5" s="540"/>
      <c r="AM5" s="540" t="s">
        <v>235</v>
      </c>
      <c r="AN5" s="541">
        <f>'Cover Page'!$C$19</f>
        <v>46293</v>
      </c>
    </row>
    <row r="6" spans="1:40" ht="14.25">
      <c r="A6" s="596"/>
      <c r="B6" s="759"/>
      <c r="C6" s="761"/>
      <c r="D6" s="596"/>
      <c r="E6" s="596"/>
      <c r="F6" s="596"/>
      <c r="G6" s="596"/>
      <c r="H6" s="596"/>
      <c r="I6" s="596"/>
      <c r="J6" s="596"/>
      <c r="K6" s="596"/>
      <c r="L6" s="596"/>
      <c r="M6" s="540"/>
      <c r="N6" s="540"/>
      <c r="O6" s="761"/>
      <c r="P6" s="596"/>
      <c r="Q6" s="596"/>
      <c r="R6" s="596"/>
      <c r="S6" s="596"/>
      <c r="T6" s="596"/>
      <c r="U6" s="596"/>
      <c r="V6" s="596"/>
      <c r="W6" s="596"/>
      <c r="X6" s="596"/>
      <c r="Y6" s="540"/>
      <c r="Z6" s="540"/>
      <c r="AA6" s="540"/>
      <c r="AB6" s="540"/>
      <c r="AC6" s="540"/>
      <c r="AD6" s="540"/>
      <c r="AE6" s="540"/>
      <c r="AF6" s="540"/>
      <c r="AG6" s="540"/>
      <c r="AH6" s="540"/>
      <c r="AI6" s="540"/>
      <c r="AJ6" s="540"/>
      <c r="AK6" s="540"/>
      <c r="AL6" s="540"/>
      <c r="AM6" s="540" t="s">
        <v>236</v>
      </c>
      <c r="AN6" s="543">
        <f>'00 - Cover'!$F$29</f>
        <v>23</v>
      </c>
    </row>
    <row r="7" spans="1:40" ht="14.25">
      <c r="A7" s="596"/>
      <c r="B7" s="762"/>
      <c r="C7" s="763"/>
      <c r="D7" s="599"/>
      <c r="E7" s="599"/>
      <c r="F7" s="599"/>
      <c r="G7" s="599"/>
      <c r="H7" s="599"/>
      <c r="I7" s="599"/>
      <c r="J7" s="599"/>
      <c r="K7" s="599"/>
      <c r="L7" s="599"/>
      <c r="M7" s="599"/>
      <c r="N7" s="599"/>
      <c r="O7" s="763"/>
      <c r="P7" s="599"/>
      <c r="Q7" s="599"/>
      <c r="R7" s="599"/>
      <c r="S7" s="599"/>
      <c r="T7" s="599"/>
      <c r="U7" s="599"/>
      <c r="V7" s="599"/>
      <c r="W7" s="599"/>
      <c r="X7" s="599"/>
      <c r="Y7" s="599"/>
      <c r="Z7" s="599"/>
      <c r="AA7" s="599"/>
      <c r="AB7" s="599"/>
      <c r="AC7" s="599"/>
      <c r="AD7" s="599"/>
      <c r="AE7" s="599"/>
      <c r="AF7" s="599"/>
      <c r="AG7" s="599"/>
      <c r="AH7" s="599"/>
      <c r="AI7" s="599"/>
      <c r="AJ7" s="599"/>
      <c r="AK7" s="599"/>
      <c r="AL7" s="599"/>
      <c r="AM7" s="599"/>
      <c r="AN7" s="627"/>
    </row>
    <row r="8" spans="1:40" ht="15.75">
      <c r="A8" s="596"/>
      <c r="B8" s="759"/>
      <c r="C8" s="1174" t="s">
        <v>327</v>
      </c>
      <c r="D8" s="550"/>
      <c r="E8" s="596"/>
      <c r="F8" s="596"/>
      <c r="G8" s="596"/>
      <c r="H8" s="596"/>
      <c r="I8" s="596"/>
      <c r="J8" s="596"/>
      <c r="K8" s="596"/>
      <c r="L8" s="596"/>
      <c r="M8" s="596"/>
      <c r="N8" s="596"/>
      <c r="O8" s="1174" t="s">
        <v>2061</v>
      </c>
      <c r="P8" s="550"/>
      <c r="Q8" s="596"/>
      <c r="R8" s="596"/>
      <c r="S8" s="596"/>
      <c r="T8" s="596"/>
      <c r="U8" s="596"/>
      <c r="V8" s="596"/>
      <c r="W8" s="596"/>
      <c r="X8" s="596"/>
      <c r="Y8" s="596"/>
      <c r="Z8" s="596"/>
      <c r="AA8" s="765"/>
      <c r="AB8" s="1174" t="s">
        <v>328</v>
      </c>
      <c r="AC8" s="550"/>
      <c r="AD8" s="596"/>
      <c r="AE8" s="596"/>
      <c r="AF8" s="596"/>
      <c r="AG8" s="596"/>
      <c r="AH8" s="596"/>
      <c r="AI8" s="596"/>
      <c r="AJ8" s="596"/>
      <c r="AK8" s="596"/>
      <c r="AL8" s="596"/>
      <c r="AM8" s="596"/>
      <c r="AN8" s="766"/>
    </row>
    <row r="9" spans="1:40" ht="12.75" customHeight="1">
      <c r="A9" s="629"/>
      <c r="B9" s="767"/>
      <c r="C9" s="629"/>
      <c r="D9" s="629"/>
      <c r="E9" s="629"/>
      <c r="F9" s="629"/>
      <c r="G9" s="2108" t="s">
        <v>329</v>
      </c>
      <c r="H9" s="2108"/>
      <c r="I9" s="2108"/>
      <c r="J9" s="769"/>
      <c r="K9" s="2108" t="s">
        <v>330</v>
      </c>
      <c r="L9" s="2108"/>
      <c r="M9" s="2108"/>
      <c r="N9" s="769"/>
      <c r="O9" s="629"/>
      <c r="P9" s="629"/>
      <c r="Q9" s="629"/>
      <c r="R9" s="629"/>
      <c r="S9" s="2108" t="s">
        <v>329</v>
      </c>
      <c r="T9" s="2108"/>
      <c r="U9" s="2108"/>
      <c r="V9" s="769"/>
      <c r="W9" s="2108" t="s">
        <v>330</v>
      </c>
      <c r="X9" s="2108"/>
      <c r="Y9" s="2108"/>
      <c r="Z9" s="769"/>
      <c r="AA9" s="770"/>
      <c r="AB9" s="629"/>
      <c r="AC9" s="771"/>
      <c r="AD9" s="629"/>
      <c r="AE9" s="771"/>
      <c r="AF9" s="2108" t="s">
        <v>329</v>
      </c>
      <c r="AG9" s="2108"/>
      <c r="AH9" s="2108"/>
      <c r="AI9" s="769"/>
      <c r="AJ9" s="2108" t="s">
        <v>330</v>
      </c>
      <c r="AK9" s="2108"/>
      <c r="AL9" s="2108"/>
      <c r="AM9" s="769"/>
      <c r="AN9" s="772"/>
    </row>
    <row r="10" spans="1:40" ht="25.5">
      <c r="A10" s="629"/>
      <c r="B10" s="767"/>
      <c r="C10" s="773" t="s">
        <v>5</v>
      </c>
      <c r="D10" s="771"/>
      <c r="E10" s="773" t="s">
        <v>331</v>
      </c>
      <c r="F10" s="771"/>
      <c r="G10" s="768" t="s">
        <v>238</v>
      </c>
      <c r="H10" s="768" t="s">
        <v>332</v>
      </c>
      <c r="I10" s="768" t="s">
        <v>243</v>
      </c>
      <c r="J10" s="769"/>
      <c r="K10" s="768" t="s">
        <v>238</v>
      </c>
      <c r="L10" s="768" t="s">
        <v>332</v>
      </c>
      <c r="M10" s="768" t="s">
        <v>243</v>
      </c>
      <c r="N10" s="769"/>
      <c r="O10" s="773" t="s">
        <v>5</v>
      </c>
      <c r="P10" s="771"/>
      <c r="Q10" s="773" t="s">
        <v>331</v>
      </c>
      <c r="R10" s="771"/>
      <c r="S10" s="768" t="s">
        <v>238</v>
      </c>
      <c r="T10" s="768" t="s">
        <v>332</v>
      </c>
      <c r="U10" s="768" t="s">
        <v>243</v>
      </c>
      <c r="V10" s="769"/>
      <c r="W10" s="768" t="s">
        <v>238</v>
      </c>
      <c r="X10" s="768" t="s">
        <v>332</v>
      </c>
      <c r="Y10" s="768" t="s">
        <v>243</v>
      </c>
      <c r="Z10" s="769"/>
      <c r="AA10" s="770"/>
      <c r="AB10" s="773" t="s">
        <v>5</v>
      </c>
      <c r="AC10" s="771"/>
      <c r="AD10" s="773" t="s">
        <v>331</v>
      </c>
      <c r="AE10" s="771"/>
      <c r="AF10" s="768" t="s">
        <v>238</v>
      </c>
      <c r="AG10" s="774" t="s">
        <v>332</v>
      </c>
      <c r="AH10" s="774" t="s">
        <v>243</v>
      </c>
      <c r="AI10" s="769"/>
      <c r="AJ10" s="768" t="s">
        <v>238</v>
      </c>
      <c r="AK10" s="774" t="s">
        <v>332</v>
      </c>
      <c r="AL10" s="774" t="s">
        <v>243</v>
      </c>
      <c r="AM10" s="769"/>
      <c r="AN10" s="772"/>
    </row>
    <row r="11" spans="1:40">
      <c r="A11" s="629"/>
      <c r="B11" s="767"/>
      <c r="C11" s="775">
        <f>'00 - Cover'!F20</f>
        <v>46293</v>
      </c>
      <c r="D11" s="775"/>
      <c r="E11" s="1527">
        <f>'12 - Notes Interest'!I17</f>
        <v>6.0000000000000001E-3</v>
      </c>
      <c r="F11" s="777"/>
      <c r="G11" s="1485">
        <f>'11 - Notes Follow-up'!G25</f>
        <v>6353514411.8000002</v>
      </c>
      <c r="H11" s="1485">
        <f>'11 - Notes Follow-up'!F25</f>
        <v>51485790.200000003</v>
      </c>
      <c r="I11" s="1485">
        <f>'12 - Notes Interest'!K17</f>
        <v>3368904.8800000004</v>
      </c>
      <c r="J11" s="1485"/>
      <c r="K11" s="1485">
        <f>'11 - Notes Follow-up'!J25</f>
        <v>81736.150000000009</v>
      </c>
      <c r="L11" s="1485">
        <f>'11bis - Notes Calculation'!AC17</f>
        <v>662.35</v>
      </c>
      <c r="M11" s="1485">
        <f>'12 - Notes Interest'!J17</f>
        <v>43.34</v>
      </c>
      <c r="N11" s="778"/>
      <c r="O11" s="775">
        <f>+C11</f>
        <v>46293</v>
      </c>
      <c r="P11" s="775"/>
      <c r="Q11" s="1527">
        <f t="shared" ref="Q11:Q13" si="0">+E11</f>
        <v>6.0000000000000001E-3</v>
      </c>
      <c r="R11" s="777"/>
      <c r="S11" s="1485">
        <f>+'Notes Information II'!F33</f>
        <v>3661813881.8000002</v>
      </c>
      <c r="T11" s="1485">
        <f>+'Notes Information II'!F32</f>
        <v>29673700.600000001</v>
      </c>
      <c r="U11" s="1485">
        <f>+'Notes Information II'!F18</f>
        <v>1941967.6</v>
      </c>
      <c r="V11" s="1485"/>
      <c r="W11" s="1485">
        <f>'11 - Notes Follow-up'!R25</f>
        <v>90773.77</v>
      </c>
      <c r="X11" s="1485">
        <f>+'Notes Information II'!F40</f>
        <v>735.59</v>
      </c>
      <c r="Y11" s="1485">
        <f>+'Notes Information II'!F39</f>
        <v>48.14</v>
      </c>
      <c r="Z11" s="778"/>
      <c r="AA11" s="779"/>
      <c r="AB11" s="775">
        <f>C11</f>
        <v>46293</v>
      </c>
      <c r="AC11" s="775"/>
      <c r="AD11" s="776">
        <f>'12 - Notes Interest'!AA17</f>
        <v>1.4999999999999999E-2</v>
      </c>
      <c r="AE11" s="777"/>
      <c r="AF11" s="1485">
        <f>'11 - Notes Follow-up'!W25</f>
        <v>527122522.0800001</v>
      </c>
      <c r="AG11" s="1485">
        <f>'11bis - Notes Calculation'!AQ17</f>
        <v>4271551.6800000006</v>
      </c>
      <c r="AH11" s="1485">
        <f>'12 - Notes Interest'!AC17</f>
        <v>698818.55999999994</v>
      </c>
      <c r="AI11" s="778"/>
      <c r="AJ11" s="1485">
        <f>'11 - Notes Follow-up'!Y25</f>
        <v>90758.010000000024</v>
      </c>
      <c r="AK11" s="1485">
        <f>'11bis - Notes Calculation'!AP17</f>
        <v>735.46</v>
      </c>
      <c r="AL11" s="1485">
        <f>'12 - Notes Interest'!AB17</f>
        <v>120.32</v>
      </c>
      <c r="AM11" s="778"/>
      <c r="AN11" s="772"/>
    </row>
    <row r="12" spans="1:40">
      <c r="A12" s="629"/>
      <c r="B12" s="767"/>
      <c r="C12" s="775">
        <f>'11 - Notes Follow-up'!B26</f>
        <v>46261</v>
      </c>
      <c r="D12" s="775"/>
      <c r="E12" s="776">
        <f>'12 - Notes Interest'!I18</f>
        <v>6.0000000000000001E-3</v>
      </c>
      <c r="F12" s="775"/>
      <c r="G12" s="1485">
        <f>'11 - Notes Follow-up'!G26</f>
        <v>6405000202</v>
      </c>
      <c r="H12" s="1485">
        <f>'11 - Notes Follow-up'!F26</f>
        <v>62392367.119999997</v>
      </c>
      <c r="I12" s="1485">
        <f>'12 - Notes Interest'!K18</f>
        <v>3295836.8</v>
      </c>
      <c r="J12" s="1485"/>
      <c r="K12" s="1485">
        <f>'11 - Notes Follow-up'!J26</f>
        <v>82398.5</v>
      </c>
      <c r="L12" s="1485">
        <f>'11 - Notes Follow-up'!I26</f>
        <v>802.66</v>
      </c>
      <c r="M12" s="1485">
        <f>'12 - Notes Interest'!J18</f>
        <v>42.4</v>
      </c>
      <c r="N12" s="778"/>
      <c r="O12" s="775">
        <f>'11 - Notes Follow-up'!B26</f>
        <v>46261</v>
      </c>
      <c r="P12" s="775"/>
      <c r="Q12" s="1527">
        <f t="shared" si="0"/>
        <v>6.0000000000000001E-3</v>
      </c>
      <c r="R12" s="775"/>
      <c r="S12" s="1485">
        <f>'11 - Notes Follow-up'!O26</f>
        <v>3691487582.4000001</v>
      </c>
      <c r="T12" s="1485">
        <f>'11 - Notes Follow-up'!N26</f>
        <v>35959479.399999999</v>
      </c>
      <c r="U12" s="1485">
        <f>'12 - Notes Interest'!T18</f>
        <v>1899610.6</v>
      </c>
      <c r="V12" s="1485"/>
      <c r="W12" s="1485">
        <f>'11 - Notes Follow-up'!R26</f>
        <v>91509.36</v>
      </c>
      <c r="X12" s="1485">
        <f>'11 - Notes Follow-up'!Q26</f>
        <v>891.41</v>
      </c>
      <c r="Y12" s="1485">
        <f>'12 - Notes Interest'!S18</f>
        <v>47.09</v>
      </c>
      <c r="Z12" s="778"/>
      <c r="AA12" s="779"/>
      <c r="AB12" s="775">
        <f t="shared" ref="AB12:AB35" si="1">C12</f>
        <v>46261</v>
      </c>
      <c r="AC12" s="778"/>
      <c r="AD12" s="586">
        <f>'12 - Notes Interest'!AA18</f>
        <v>1.4999999999999999E-2</v>
      </c>
      <c r="AE12" s="778"/>
      <c r="AF12" s="1485">
        <f>'11 - Notes Follow-up'!W26</f>
        <v>531394073.76000011</v>
      </c>
      <c r="AG12" s="1485">
        <f>'11 - Notes Follow-up'!V26</f>
        <v>5176438.08</v>
      </c>
      <c r="AH12" s="1485">
        <f>'12 - Notes Interest'!AC18</f>
        <v>683601.6</v>
      </c>
      <c r="AI12" s="778"/>
      <c r="AJ12" s="1485">
        <f>'11 - Notes Follow-up'!Y26</f>
        <v>91493.470000000016</v>
      </c>
      <c r="AK12" s="1485">
        <f>'11bis - Notes Calculation'!AP18</f>
        <v>891.26</v>
      </c>
      <c r="AL12" s="1485">
        <f>'12 - Notes Interest'!AB18</f>
        <v>117.7</v>
      </c>
      <c r="AM12" s="778"/>
      <c r="AN12" s="772"/>
    </row>
    <row r="13" spans="1:40">
      <c r="A13" s="629"/>
      <c r="B13" s="767"/>
      <c r="C13" s="775">
        <f>'11 - Notes Follow-up'!B27</f>
        <v>46230</v>
      </c>
      <c r="D13" s="775"/>
      <c r="E13" s="776">
        <f>'12 - Notes Interest'!I19</f>
        <v>6.0000000000000001E-3</v>
      </c>
      <c r="F13" s="775"/>
      <c r="G13" s="1485">
        <f>'11 - Notes Follow-up'!G27</f>
        <v>6467392569.1199999</v>
      </c>
      <c r="H13" s="1485">
        <f>'11 - Notes Follow-up'!F27</f>
        <v>57195205.599999994</v>
      </c>
      <c r="I13" s="1485">
        <f>'12 - Notes Interest'!K19</f>
        <v>3002787.16</v>
      </c>
      <c r="J13" s="1485"/>
      <c r="K13" s="1485">
        <f>'11 - Notes Follow-up'!J27</f>
        <v>83201.16</v>
      </c>
      <c r="L13" s="1485">
        <f>'11 - Notes Follow-up'!I27</f>
        <v>735.8</v>
      </c>
      <c r="M13" s="1485">
        <f>'12 - Notes Interest'!J19</f>
        <v>38.630000000000003</v>
      </c>
      <c r="N13" s="778"/>
      <c r="O13" s="775">
        <f>'11 - Notes Follow-up'!B27</f>
        <v>46230</v>
      </c>
      <c r="P13" s="775"/>
      <c r="Q13" s="1527">
        <f t="shared" si="0"/>
        <v>6.0000000000000001E-3</v>
      </c>
      <c r="R13" s="775"/>
      <c r="S13" s="1485">
        <f>'11 - Notes Follow-up'!O27</f>
        <v>3727447061.8000002</v>
      </c>
      <c r="T13" s="1485">
        <f>'11 - Notes Follow-up'!N27</f>
        <v>32964234.399999999</v>
      </c>
      <c r="U13" s="1485">
        <f>'12 - Notes Interest'!T19</f>
        <v>1730989.4</v>
      </c>
      <c r="V13" s="1485"/>
      <c r="W13" s="1485">
        <f>'11 - Notes Follow-up'!R27</f>
        <v>92400.77</v>
      </c>
      <c r="X13" s="1485">
        <f>'11 - Notes Follow-up'!Q27</f>
        <v>817.16</v>
      </c>
      <c r="Y13" s="1485">
        <f>'12 - Notes Interest'!S19</f>
        <v>42.91</v>
      </c>
      <c r="Z13" s="778"/>
      <c r="AA13" s="779"/>
      <c r="AB13" s="775">
        <f t="shared" si="1"/>
        <v>46230</v>
      </c>
      <c r="AC13" s="778"/>
      <c r="AD13" s="586">
        <f>'12 - Notes Interest'!AA19</f>
        <v>1.4999999999999999E-2</v>
      </c>
      <c r="AE13" s="778"/>
      <c r="AF13" s="1485">
        <f>'11 - Notes Follow-up'!W27</f>
        <v>536570511.84000009</v>
      </c>
      <c r="AG13" s="1485">
        <f>'11 - Notes Follow-up'!V27</f>
        <v>4745252.16</v>
      </c>
      <c r="AH13" s="1485">
        <f>'12 - Notes Interest'!AC19</f>
        <v>622908</v>
      </c>
      <c r="AI13" s="778"/>
      <c r="AJ13" s="1485">
        <f>'11 - Notes Follow-up'!Y27</f>
        <v>92384.73000000001</v>
      </c>
      <c r="AK13" s="1485">
        <f>'11bis - Notes Calculation'!AP19</f>
        <v>817.02</v>
      </c>
      <c r="AL13" s="1485">
        <f>'12 - Notes Interest'!AB19</f>
        <v>107.25</v>
      </c>
      <c r="AM13" s="778"/>
      <c r="AN13" s="772"/>
    </row>
    <row r="14" spans="1:40">
      <c r="A14" s="629"/>
      <c r="B14" s="767"/>
      <c r="C14" s="775">
        <f>'11 - Notes Follow-up'!B28</f>
        <v>46202</v>
      </c>
      <c r="D14" s="775"/>
      <c r="E14" s="776">
        <f>'12 - Notes Interest'!I20</f>
        <v>6.0000000000000001E-3</v>
      </c>
      <c r="F14" s="775"/>
      <c r="G14" s="1485">
        <f>'11 - Notes Follow-up'!G28</f>
        <v>6524587774.7200003</v>
      </c>
      <c r="H14" s="1485">
        <f>'11 - Notes Follow-up'!F28</f>
        <v>50821181.599999994</v>
      </c>
      <c r="I14" s="1485">
        <f>'12 - Notes Interest'!K20</f>
        <v>3567121.48</v>
      </c>
      <c r="J14" s="1485"/>
      <c r="K14" s="1485">
        <f>'11 - Notes Follow-up'!J28</f>
        <v>83936.960000000006</v>
      </c>
      <c r="L14" s="1485">
        <f>'11 - Notes Follow-up'!I28</f>
        <v>653.79999999999995</v>
      </c>
      <c r="M14" s="1485">
        <f>'12 - Notes Interest'!J20</f>
        <v>45.89</v>
      </c>
      <c r="N14" s="778"/>
      <c r="O14" s="775">
        <f>'11 - Notes Follow-up'!B28</f>
        <v>46202</v>
      </c>
      <c r="P14" s="775"/>
      <c r="Q14" s="1527">
        <f t="shared" ref="Q14" si="2">+E14</f>
        <v>6.0000000000000001E-3</v>
      </c>
      <c r="R14" s="775"/>
      <c r="S14" s="1485">
        <f>'11 - Notes Follow-up'!O28</f>
        <v>3760411296.2000003</v>
      </c>
      <c r="T14" s="1485">
        <f>'11 - Notes Follow-up'!N28</f>
        <v>29290470.600000001</v>
      </c>
      <c r="U14" s="1485">
        <f>'12 - Notes Interest'!T20</f>
        <v>2055726.4000000001</v>
      </c>
      <c r="V14" s="1485"/>
      <c r="W14" s="1485">
        <f>'11 - Notes Follow-up'!R28</f>
        <v>93217.930000000008</v>
      </c>
      <c r="X14" s="1485">
        <f>'11 - Notes Follow-up'!Q28</f>
        <v>726.09</v>
      </c>
      <c r="Y14" s="1485">
        <f>'12 - Notes Interest'!S20</f>
        <v>50.96</v>
      </c>
      <c r="Z14" s="778"/>
      <c r="AA14" s="779"/>
      <c r="AB14" s="775">
        <f t="shared" si="1"/>
        <v>46202</v>
      </c>
      <c r="AC14" s="778"/>
      <c r="AD14" s="586">
        <f>'12 - Notes Interest'!AA20</f>
        <v>1.4999999999999999E-2</v>
      </c>
      <c r="AE14" s="778"/>
      <c r="AF14" s="1485">
        <f>'11 - Notes Follow-up'!W28</f>
        <v>541315764.00000012</v>
      </c>
      <c r="AG14" s="1485">
        <f>'11 - Notes Follow-up'!V28</f>
        <v>4216375.6800000006</v>
      </c>
      <c r="AH14" s="1485">
        <f>'12 - Notes Interest'!AC20</f>
        <v>739823.03999999992</v>
      </c>
      <c r="AI14" s="778"/>
      <c r="AJ14" s="1485">
        <f>'11 - Notes Follow-up'!Y28</f>
        <v>93201.750000000015</v>
      </c>
      <c r="AK14" s="1485">
        <f>'11bis - Notes Calculation'!AP20</f>
        <v>725.96</v>
      </c>
      <c r="AL14" s="1485">
        <f>'12 - Notes Interest'!AB20</f>
        <v>127.38</v>
      </c>
      <c r="AM14" s="778"/>
      <c r="AN14" s="772"/>
    </row>
    <row r="15" spans="1:40">
      <c r="A15" s="629"/>
      <c r="B15" s="767"/>
      <c r="C15" s="775">
        <f>'11 - Notes Follow-up'!B29</f>
        <v>46169</v>
      </c>
      <c r="D15" s="775"/>
      <c r="E15" s="776">
        <f>'12 - Notes Interest'!I21</f>
        <v>6.0000000000000001E-3</v>
      </c>
      <c r="F15" s="775"/>
      <c r="G15" s="1485">
        <f>'11 - Notes Follow-up'!G29</f>
        <v>6575408956.3200006</v>
      </c>
      <c r="H15" s="1485">
        <f>'11 - Notes Follow-up'!F29</f>
        <v>55921178.119999997</v>
      </c>
      <c r="I15" s="1485">
        <f>'12 - Notes Interest'!K21</f>
        <v>3270185.24</v>
      </c>
      <c r="J15" s="1485"/>
      <c r="K15" s="1485">
        <f>'11 - Notes Follow-up'!J29</f>
        <v>84590.760000000009</v>
      </c>
      <c r="L15" s="1485">
        <f>'11 - Notes Follow-up'!I29</f>
        <v>719.41</v>
      </c>
      <c r="M15" s="1485">
        <f>'12 - Notes Interest'!J21</f>
        <v>42.07</v>
      </c>
      <c r="N15" s="778"/>
      <c r="O15" s="775">
        <f>'11 - Notes Follow-up'!B29</f>
        <v>46169</v>
      </c>
      <c r="P15" s="775"/>
      <c r="Q15" s="1527">
        <f t="shared" ref="Q15" si="3">+E15</f>
        <v>6.0000000000000001E-3</v>
      </c>
      <c r="R15" s="775"/>
      <c r="S15" s="1485">
        <f>'11 - Notes Follow-up'!O29</f>
        <v>3789701766.8000002</v>
      </c>
      <c r="T15" s="1485">
        <f>'11 - Notes Follow-up'!N29</f>
        <v>32230046.400000002</v>
      </c>
      <c r="U15" s="1485">
        <f>'12 - Notes Interest'!T21</f>
        <v>1884684.8</v>
      </c>
      <c r="V15" s="1485"/>
      <c r="W15" s="1485">
        <f>'11 - Notes Follow-up'!R29</f>
        <v>93944.02</v>
      </c>
      <c r="X15" s="1485">
        <f>'11 - Notes Follow-up'!Q29</f>
        <v>798.96</v>
      </c>
      <c r="Y15" s="1485">
        <f>'12 - Notes Interest'!S21</f>
        <v>46.72</v>
      </c>
      <c r="Z15" s="778"/>
      <c r="AA15" s="779"/>
      <c r="AB15" s="775">
        <f t="shared" si="1"/>
        <v>46169</v>
      </c>
      <c r="AC15" s="778"/>
      <c r="AD15" s="586">
        <f>'12 - Notes Interest'!AA21</f>
        <v>1.4999999999999999E-2</v>
      </c>
      <c r="AE15" s="778"/>
      <c r="AF15" s="1485">
        <f>'11 - Notes Follow-up'!W29</f>
        <v>545532139.68000007</v>
      </c>
      <c r="AG15" s="1485">
        <f>'11 - Notes Follow-up'!V29</f>
        <v>4639546.5600000005</v>
      </c>
      <c r="AH15" s="1485">
        <f>'12 - Notes Interest'!AC21</f>
        <v>678316.32000000007</v>
      </c>
      <c r="AI15" s="778"/>
      <c r="AJ15" s="1485">
        <f>'11 - Notes Follow-up'!Y29</f>
        <v>93927.71</v>
      </c>
      <c r="AK15" s="1485">
        <f>'11bis - Notes Calculation'!AP21</f>
        <v>798.82</v>
      </c>
      <c r="AL15" s="1485">
        <f>'12 - Notes Interest'!AB21</f>
        <v>116.79</v>
      </c>
      <c r="AM15" s="778"/>
      <c r="AN15" s="772"/>
    </row>
    <row r="16" spans="1:40">
      <c r="A16" s="629"/>
      <c r="B16" s="767"/>
      <c r="C16" s="775">
        <f>'11 - Notes Follow-up'!B30</f>
        <v>46139</v>
      </c>
      <c r="D16" s="775"/>
      <c r="E16" s="776">
        <f>'12 - Notes Interest'!I22</f>
        <v>6.0000000000000001E-3</v>
      </c>
      <c r="F16" s="775"/>
      <c r="G16" s="1485">
        <f>'11 - Notes Follow-up'!G30</f>
        <v>6631330134.4400005</v>
      </c>
      <c r="H16" s="1485">
        <f>'11 - Notes Follow-up'!F30</f>
        <v>73034655.24000001</v>
      </c>
      <c r="I16" s="1485">
        <f>'12 - Notes Interest'!K22</f>
        <v>3416321.4000000004</v>
      </c>
      <c r="J16" s="1485"/>
      <c r="K16" s="1485">
        <f>'11 - Notes Follow-up'!J30</f>
        <v>85310.170000000013</v>
      </c>
      <c r="L16" s="1485">
        <f>'11 - Notes Follow-up'!I30</f>
        <v>939.57000000000016</v>
      </c>
      <c r="M16" s="1485">
        <f>'12 - Notes Interest'!J22</f>
        <v>43.95</v>
      </c>
      <c r="N16" s="778"/>
      <c r="O16" s="775"/>
      <c r="P16" s="775"/>
      <c r="Q16" s="776"/>
      <c r="R16" s="775"/>
      <c r="S16" s="1485"/>
      <c r="T16" s="1485"/>
      <c r="U16" s="1485"/>
      <c r="V16" s="1485"/>
      <c r="W16" s="1485"/>
      <c r="X16" s="1485"/>
      <c r="Y16" s="1485"/>
      <c r="Z16" s="778"/>
      <c r="AA16" s="779"/>
      <c r="AB16" s="775">
        <f t="shared" si="1"/>
        <v>46139</v>
      </c>
      <c r="AC16" s="778"/>
      <c r="AD16" s="586">
        <f>'12 - Notes Interest'!AA22</f>
        <v>1.4999999999999999E-2</v>
      </c>
      <c r="AE16" s="778"/>
      <c r="AF16" s="1485">
        <f>'11 - Notes Follow-up'!W30</f>
        <v>550171686.24000001</v>
      </c>
      <c r="AG16" s="1485">
        <f>'11 - Notes Follow-up'!V30</f>
        <v>6059370.2400000002</v>
      </c>
      <c r="AH16" s="1485">
        <f>'12 - Notes Interest'!AC22</f>
        <v>708634.08000000007</v>
      </c>
      <c r="AI16" s="778"/>
      <c r="AJ16" s="1485">
        <f>'11 - Notes Follow-up'!Y30</f>
        <v>94726.53</v>
      </c>
      <c r="AK16" s="1485">
        <f>'11bis - Notes Calculation'!AP22</f>
        <v>1043.28</v>
      </c>
      <c r="AL16" s="1485">
        <f>'12 - Notes Interest'!AB22</f>
        <v>122.01</v>
      </c>
      <c r="AM16" s="778"/>
      <c r="AN16" s="772"/>
    </row>
    <row r="17" spans="1:40">
      <c r="A17" s="629"/>
      <c r="B17" s="767"/>
      <c r="C17" s="775">
        <f>'11 - Notes Follow-up'!B31</f>
        <v>46108</v>
      </c>
      <c r="D17" s="775" t="s">
        <v>143</v>
      </c>
      <c r="E17" s="776">
        <f>'12 - Notes Interest'!I23</f>
        <v>6.0000000000000001E-3</v>
      </c>
      <c r="F17" s="775" t="s">
        <v>143</v>
      </c>
      <c r="G17" s="1485">
        <f>'11 - Notes Follow-up'!G31</f>
        <v>6704364789.6800003</v>
      </c>
      <c r="H17" s="1485">
        <f>'11 - Notes Follow-up'!F31</f>
        <v>54516560.880000003</v>
      </c>
      <c r="I17" s="1485">
        <f>'12 - Notes Interest'!K23</f>
        <v>3110834.64</v>
      </c>
      <c r="J17" s="1485" t="s">
        <v>143</v>
      </c>
      <c r="K17" s="1485">
        <f>'11 - Notes Follow-up'!J31</f>
        <v>86249.74</v>
      </c>
      <c r="L17" s="1485">
        <f>'11 - Notes Follow-up'!I31</f>
        <v>701.34</v>
      </c>
      <c r="M17" s="1485">
        <f>'12 - Notes Interest'!J23</f>
        <v>40.020000000000003</v>
      </c>
      <c r="N17" s="778"/>
      <c r="O17" s="775"/>
      <c r="P17" s="775"/>
      <c r="Q17" s="776"/>
      <c r="R17" s="775"/>
      <c r="S17" s="1485"/>
      <c r="T17" s="1485"/>
      <c r="U17" s="1485"/>
      <c r="V17" s="1485"/>
      <c r="W17" s="1485"/>
      <c r="X17" s="1485"/>
      <c r="Y17" s="1485"/>
      <c r="Z17" s="778"/>
      <c r="AA17" s="779"/>
      <c r="AB17" s="775">
        <f t="shared" si="1"/>
        <v>46108</v>
      </c>
      <c r="AC17" s="778"/>
      <c r="AD17" s="586">
        <f>'12 - Notes Interest'!AA23</f>
        <v>1.4999999999999999E-2</v>
      </c>
      <c r="AE17" s="778"/>
      <c r="AF17" s="1485">
        <f>'11 - Notes Follow-up'!W31</f>
        <v>556231056.48000002</v>
      </c>
      <c r="AG17" s="1485">
        <f>'11 - Notes Follow-up'!V31</f>
        <v>4522980</v>
      </c>
      <c r="AH17" s="1485">
        <f>'12 - Notes Interest'!AC23</f>
        <v>645268.79999999993</v>
      </c>
      <c r="AI17" s="778"/>
      <c r="AJ17" s="1485">
        <f>'11 - Notes Follow-up'!Y31</f>
        <v>95769.81</v>
      </c>
      <c r="AK17" s="1485">
        <f>'11bis - Notes Calculation'!AP23</f>
        <v>778.75</v>
      </c>
      <c r="AL17" s="1485">
        <f>'12 - Notes Interest'!AB23</f>
        <v>111.1</v>
      </c>
      <c r="AM17" s="778"/>
      <c r="AN17" s="772"/>
    </row>
    <row r="18" spans="1:40">
      <c r="A18" s="629"/>
      <c r="B18" s="767"/>
      <c r="C18" s="775">
        <f>'11 - Notes Follow-up'!B32</f>
        <v>46080</v>
      </c>
      <c r="D18" s="775"/>
      <c r="E18" s="776">
        <f>'12 - Notes Interest'!I24</f>
        <v>6.0000000000000001E-3</v>
      </c>
      <c r="F18" s="777"/>
      <c r="G18" s="1485">
        <f>'11 - Notes Follow-up'!G32</f>
        <v>6758881350.5600004</v>
      </c>
      <c r="H18" s="1485">
        <f>'11 - Notes Follow-up'!F32</f>
        <v>59747924.479999997</v>
      </c>
      <c r="I18" s="1485">
        <f>'12 - Notes Interest'!K24</f>
        <v>3474620.4000000004</v>
      </c>
      <c r="J18" s="1485"/>
      <c r="K18" s="1485">
        <f>'11 - Notes Follow-up'!J32</f>
        <v>86951.08</v>
      </c>
      <c r="L18" s="1485">
        <f>'11 - Notes Follow-up'!I32</f>
        <v>768.64</v>
      </c>
      <c r="M18" s="1485">
        <f>'12 - Notes Interest'!J24</f>
        <v>44.7</v>
      </c>
      <c r="N18" s="778"/>
      <c r="O18" s="775"/>
      <c r="P18" s="775"/>
      <c r="Q18" s="776"/>
      <c r="R18" s="777"/>
      <c r="S18" s="1485"/>
      <c r="T18" s="1485"/>
      <c r="U18" s="1485"/>
      <c r="V18" s="1485"/>
      <c r="W18" s="1485"/>
      <c r="X18" s="1485"/>
      <c r="Y18" s="1485"/>
      <c r="Z18" s="778"/>
      <c r="AA18" s="779"/>
      <c r="AB18" s="775">
        <f t="shared" si="1"/>
        <v>46080</v>
      </c>
      <c r="AC18" s="778"/>
      <c r="AD18" s="586">
        <f>'12 - Notes Interest'!AA24</f>
        <v>1.4999999999999999E-2</v>
      </c>
      <c r="AE18" s="778"/>
      <c r="AF18" s="1485">
        <f>'11 - Notes Follow-up'!W32</f>
        <v>560754036.48000002</v>
      </c>
      <c r="AG18" s="1485">
        <f>'11 - Notes Follow-up'!V32</f>
        <v>4957011.84</v>
      </c>
      <c r="AH18" s="1485">
        <f>'12 - Notes Interest'!AC24</f>
        <v>720714.72</v>
      </c>
      <c r="AI18" s="778"/>
      <c r="AJ18" s="1485">
        <f>'11 - Notes Follow-up'!Y32</f>
        <v>96548.56</v>
      </c>
      <c r="AK18" s="1485">
        <f>'11bis - Notes Calculation'!AP24</f>
        <v>853.48</v>
      </c>
      <c r="AL18" s="1485">
        <f>'12 - Notes Interest'!AB24</f>
        <v>124.09</v>
      </c>
      <c r="AM18" s="778"/>
      <c r="AN18" s="772"/>
    </row>
    <row r="19" spans="1:40">
      <c r="A19" s="629"/>
      <c r="B19" s="767"/>
      <c r="C19" s="775">
        <f>'11 - Notes Follow-up'!B33</f>
        <v>46049</v>
      </c>
      <c r="D19" s="775"/>
      <c r="E19" s="776">
        <f>'12 - Notes Interest'!I25</f>
        <v>6.0000000000000001E-3</v>
      </c>
      <c r="F19" s="777"/>
      <c r="G19" s="1485">
        <f>'11 - Notes Follow-up'!G33</f>
        <v>6818629275.04</v>
      </c>
      <c r="H19" s="1485">
        <f>'11 - Notes Follow-up'!F33</f>
        <v>58047925.640000001</v>
      </c>
      <c r="I19" s="1485">
        <f>'12 - Notes Interest'!K25</f>
        <v>3277958.44</v>
      </c>
      <c r="J19" s="1485"/>
      <c r="K19" s="1485">
        <f>'11 - Notes Follow-up'!J33</f>
        <v>87719.72</v>
      </c>
      <c r="L19" s="1485">
        <f>'11 - Notes Follow-up'!I33</f>
        <v>746.77</v>
      </c>
      <c r="M19" s="1485">
        <f>'12 - Notes Interest'!J25</f>
        <v>42.17</v>
      </c>
      <c r="N19" s="778"/>
      <c r="O19" s="775"/>
      <c r="P19" s="775"/>
      <c r="Q19" s="776"/>
      <c r="R19" s="777"/>
      <c r="S19" s="1485"/>
      <c r="T19" s="1485"/>
      <c r="U19" s="1485"/>
      <c r="V19" s="1485"/>
      <c r="W19" s="1485"/>
      <c r="X19" s="1485"/>
      <c r="Y19" s="1485"/>
      <c r="Z19" s="778"/>
      <c r="AA19" s="779"/>
      <c r="AB19" s="775">
        <f t="shared" si="1"/>
        <v>46049</v>
      </c>
      <c r="AC19" s="778"/>
      <c r="AD19" s="586">
        <f>'12 - Notes Interest'!AA25</f>
        <v>1.4999999999999999E-2</v>
      </c>
      <c r="AE19" s="778"/>
      <c r="AF19" s="1485">
        <f>'11 - Notes Follow-up'!W33</f>
        <v>565711048.32000005</v>
      </c>
      <c r="AG19" s="1485">
        <f>'11 - Notes Follow-up'!V33</f>
        <v>4815993.6000000006</v>
      </c>
      <c r="AH19" s="1485">
        <f>'12 - Notes Interest'!AC25</f>
        <v>679942.55999999994</v>
      </c>
      <c r="AI19" s="778"/>
      <c r="AJ19" s="1485">
        <f>'11 - Notes Follow-up'!Y33</f>
        <v>97402.040000000008</v>
      </c>
      <c r="AK19" s="1485">
        <f>'11bis - Notes Calculation'!AP25</f>
        <v>829.2</v>
      </c>
      <c r="AL19" s="1485">
        <f>'12 - Notes Interest'!AB25</f>
        <v>117.07</v>
      </c>
      <c r="AM19" s="778"/>
      <c r="AN19" s="772"/>
    </row>
    <row r="20" spans="1:40">
      <c r="A20" s="629"/>
      <c r="B20" s="767"/>
      <c r="C20" s="775">
        <f>'11 - Notes Follow-up'!B34</f>
        <v>46020</v>
      </c>
      <c r="D20" s="775"/>
      <c r="E20" s="776">
        <f>'12 - Notes Interest'!I26</f>
        <v>6.0000000000000001E-3</v>
      </c>
      <c r="F20" s="777"/>
      <c r="G20" s="1485">
        <f>'11 - Notes Follow-up'!G34</f>
        <v>6876677200.6800003</v>
      </c>
      <c r="H20" s="1485">
        <f>'11 - Notes Follow-up'!F34</f>
        <v>54650259.919999994</v>
      </c>
      <c r="I20" s="1485">
        <f>'12 - Notes Interest'!K26</f>
        <v>3646408.1199999996</v>
      </c>
      <c r="J20" s="1485"/>
      <c r="K20" s="1485">
        <f>'11 - Notes Follow-up'!J34</f>
        <v>88466.49</v>
      </c>
      <c r="L20" s="1485">
        <f>'11 - Notes Follow-up'!I34</f>
        <v>703.06</v>
      </c>
      <c r="M20" s="1485">
        <f>'12 - Notes Interest'!J26</f>
        <v>46.91</v>
      </c>
      <c r="N20" s="778"/>
      <c r="O20" s="775"/>
      <c r="P20" s="775"/>
      <c r="Q20" s="776"/>
      <c r="R20" s="777"/>
      <c r="S20" s="1485"/>
      <c r="T20" s="1485"/>
      <c r="U20" s="1485"/>
      <c r="V20" s="1485"/>
      <c r="W20" s="1485"/>
      <c r="X20" s="1485"/>
      <c r="Y20" s="1485"/>
      <c r="Z20" s="778"/>
      <c r="AA20" s="779"/>
      <c r="AB20" s="775">
        <f t="shared" si="1"/>
        <v>46020</v>
      </c>
      <c r="AC20" s="778"/>
      <c r="AD20" s="586">
        <f>'12 - Notes Interest'!AA26</f>
        <v>1.4999999999999999E-2</v>
      </c>
      <c r="AE20" s="778"/>
      <c r="AF20" s="1485">
        <f>'11 - Notes Follow-up'!W34</f>
        <v>570527041.92000008</v>
      </c>
      <c r="AG20" s="1485">
        <f>'11 - Notes Follow-up'!V34</f>
        <v>4534073.28</v>
      </c>
      <c r="AH20" s="1485">
        <f>'12 - Notes Interest'!AC26</f>
        <v>756259.68</v>
      </c>
      <c r="AI20" s="778"/>
      <c r="AJ20" s="1485">
        <f>'11 - Notes Follow-up'!Y34</f>
        <v>98231.24000000002</v>
      </c>
      <c r="AK20" s="1485">
        <f>'11bis - Notes Calculation'!AP26</f>
        <v>780.66</v>
      </c>
      <c r="AL20" s="1485">
        <f>'12 - Notes Interest'!AB26</f>
        <v>130.21</v>
      </c>
      <c r="AM20" s="778"/>
      <c r="AN20" s="772"/>
    </row>
    <row r="21" spans="1:40">
      <c r="A21" s="629"/>
      <c r="B21" s="767"/>
      <c r="C21" s="775">
        <f>'11 - Notes Follow-up'!B35</f>
        <v>45988</v>
      </c>
      <c r="D21" s="775"/>
      <c r="E21" s="776">
        <f>'12 - Notes Interest'!I27</f>
        <v>6.0000000000000001E-3</v>
      </c>
      <c r="F21" s="777"/>
      <c r="G21" s="1485">
        <f>'11 - Notes Follow-up'!G35</f>
        <v>6931327460.6000004</v>
      </c>
      <c r="H21" s="1485">
        <f>'11 - Notes Follow-up'!F35</f>
        <v>67956423.680000007</v>
      </c>
      <c r="I21" s="1485">
        <f>'12 - Notes Interest'!K27</f>
        <v>3567121.48</v>
      </c>
      <c r="J21" s="1485"/>
      <c r="K21" s="1485">
        <f>'11 - Notes Follow-up'!J35</f>
        <v>89169.55</v>
      </c>
      <c r="L21" s="1485">
        <f>'11 - Notes Follow-up'!I35</f>
        <v>874.24000000000012</v>
      </c>
      <c r="M21" s="1485">
        <f>'12 - Notes Interest'!J27</f>
        <v>45.89</v>
      </c>
      <c r="N21" s="778"/>
      <c r="O21" s="775"/>
      <c r="P21" s="775"/>
      <c r="Q21" s="776"/>
      <c r="R21" s="777"/>
      <c r="S21" s="1485"/>
      <c r="T21" s="1485"/>
      <c r="U21" s="1485"/>
      <c r="V21" s="1485"/>
      <c r="W21" s="1485"/>
      <c r="X21" s="1485"/>
      <c r="Y21" s="1485"/>
      <c r="Z21" s="778"/>
      <c r="AA21" s="779"/>
      <c r="AB21" s="775">
        <f t="shared" si="1"/>
        <v>45988</v>
      </c>
      <c r="AC21" s="778"/>
      <c r="AD21" s="586">
        <f>'12 - Notes Interest'!AA27</f>
        <v>1.4999999999999999E-2</v>
      </c>
      <c r="AE21" s="778"/>
      <c r="AF21" s="1485">
        <f>'11 - Notes Follow-up'!W35</f>
        <v>575061115.20000005</v>
      </c>
      <c r="AG21" s="1485">
        <f>'11 - Notes Follow-up'!V35</f>
        <v>5738884.7999999998</v>
      </c>
      <c r="AH21" s="1485">
        <f>'12 - Notes Interest'!AC27</f>
        <v>739939.20000000007</v>
      </c>
      <c r="AI21" s="778"/>
      <c r="AJ21" s="1485">
        <f>'11 - Notes Follow-up'!Y35</f>
        <v>99011.900000000009</v>
      </c>
      <c r="AK21" s="1485">
        <f>'11bis - Notes Calculation'!AP27</f>
        <v>988.1</v>
      </c>
      <c r="AL21" s="1485">
        <f>'12 - Notes Interest'!AB27</f>
        <v>127.4</v>
      </c>
      <c r="AM21" s="778"/>
      <c r="AN21" s="772"/>
    </row>
    <row r="22" spans="1:40">
      <c r="A22" s="629"/>
      <c r="B22" s="767"/>
      <c r="C22" s="775">
        <f>'11 - Notes Follow-up'!B36</f>
        <v>45957</v>
      </c>
      <c r="D22" s="775"/>
      <c r="E22" s="776">
        <f>'12 - Notes Interest'!I28</f>
        <v>6.0000000000000001E-3</v>
      </c>
      <c r="F22" s="777"/>
      <c r="G22" s="1485">
        <f>'11 - Notes Follow-up'!G36</f>
        <v>6999283884.2800007</v>
      </c>
      <c r="H22" s="1485">
        <f>'11 - Notes Follow-up'!F36</f>
        <v>59948473.039999999</v>
      </c>
      <c r="I22" s="1485">
        <f>'12 - Notes Interest'!K28</f>
        <v>3249197.5999999996</v>
      </c>
      <c r="J22" s="1485"/>
      <c r="K22" s="1485">
        <f>'11 - Notes Follow-up'!J36</f>
        <v>90043.790000000008</v>
      </c>
      <c r="L22" s="1485">
        <f>'11 - Notes Follow-up'!I36</f>
        <v>771.22</v>
      </c>
      <c r="M22" s="1485">
        <f>'12 - Notes Interest'!J28</f>
        <v>41.8</v>
      </c>
      <c r="N22" s="778"/>
      <c r="O22" s="775"/>
      <c r="P22" s="775"/>
      <c r="Q22" s="776"/>
      <c r="R22" s="777"/>
      <c r="S22" s="1485"/>
      <c r="T22" s="1485"/>
      <c r="U22" s="1485"/>
      <c r="V22" s="1485"/>
      <c r="W22" s="1485"/>
      <c r="X22" s="1485"/>
      <c r="Y22" s="1485"/>
      <c r="Z22" s="778"/>
      <c r="AA22" s="779"/>
      <c r="AB22" s="775">
        <f t="shared" si="1"/>
        <v>45957</v>
      </c>
      <c r="AC22" s="778"/>
      <c r="AD22" s="586">
        <f>'12 - Notes Interest'!AA28</f>
        <v>1.4999999999999999E-2</v>
      </c>
      <c r="AE22" s="778"/>
      <c r="AF22" s="1485">
        <f>'11 - Notes Follow-up'!W36</f>
        <v>580800000</v>
      </c>
      <c r="AG22" s="1485">
        <f>'11 - Notes Follow-up'!V36</f>
        <v>371538582.36000001</v>
      </c>
      <c r="AH22" s="1485">
        <f>'12 - Notes Interest'!AC28</f>
        <v>427532.16000000003</v>
      </c>
      <c r="AI22" s="778"/>
      <c r="AJ22" s="1485">
        <f>'11 - Notes Follow-up'!Y36</f>
        <v>100000</v>
      </c>
      <c r="AK22" s="1485">
        <f>'11bis - Notes Calculation'!AP28</f>
        <v>90796.33</v>
      </c>
      <c r="AL22" s="1485">
        <f>'12 - Notes Interest'!AB28</f>
        <v>104.48</v>
      </c>
      <c r="AM22" s="778"/>
      <c r="AN22" s="772"/>
    </row>
    <row r="23" spans="1:40">
      <c r="A23" s="629"/>
      <c r="B23" s="767"/>
      <c r="C23" s="775">
        <f>'11 - Notes Follow-up'!B37</f>
        <v>45929</v>
      </c>
      <c r="D23" s="775"/>
      <c r="E23" s="776">
        <f>'12 - Notes Interest'!I29</f>
        <v>6.0000000000000001E-3</v>
      </c>
      <c r="F23" s="777"/>
      <c r="G23" s="1485">
        <f>'11 - Notes Follow-up'!G37</f>
        <v>7059232357.3200006</v>
      </c>
      <c r="H23" s="1485">
        <f>'11 - Notes Follow-up'!F37</f>
        <v>67099817.039999999</v>
      </c>
      <c r="I23" s="1485">
        <f>'12 - Notes Interest'!K29</f>
        <v>3865612.36</v>
      </c>
      <c r="J23" s="1485"/>
      <c r="K23" s="1485">
        <f>'11 - Notes Follow-up'!J37</f>
        <v>90815.010000000009</v>
      </c>
      <c r="L23" s="1485">
        <f>'11 - Notes Follow-up'!I37</f>
        <v>863.22</v>
      </c>
      <c r="M23" s="1485">
        <f>'12 - Notes Interest'!J29</f>
        <v>49.73</v>
      </c>
      <c r="N23" s="778"/>
      <c r="O23" s="775"/>
      <c r="P23" s="775"/>
      <c r="Q23" s="776"/>
      <c r="R23" s="777"/>
      <c r="S23" s="1485"/>
      <c r="T23" s="1485"/>
      <c r="U23" s="1485"/>
      <c r="V23" s="1485"/>
      <c r="W23" s="1485"/>
      <c r="X23" s="1485"/>
      <c r="Y23" s="1485"/>
      <c r="Z23" s="778"/>
      <c r="AA23" s="779"/>
      <c r="AB23" s="775">
        <f t="shared" si="1"/>
        <v>45929</v>
      </c>
      <c r="AC23" s="778"/>
      <c r="AD23" s="586">
        <f>'12 - Notes Interest'!AA29</f>
        <v>1.4999999999999999E-2</v>
      </c>
      <c r="AE23" s="778"/>
      <c r="AF23" s="1485">
        <f>'11 - Notes Follow-up'!W37</f>
        <v>371538582.36000001</v>
      </c>
      <c r="AG23" s="1485">
        <f>'11 - Notes Follow-up'!V37</f>
        <v>3531559.6799999997</v>
      </c>
      <c r="AH23" s="1485">
        <f>'12 - Notes Interest'!AC29</f>
        <v>508676.52</v>
      </c>
      <c r="AI23" s="778"/>
      <c r="AJ23" s="1485">
        <f>'11 - Notes Follow-up'!Y37</f>
        <v>90796.33</v>
      </c>
      <c r="AK23" s="1485">
        <f>'11bis - Notes Calculation'!AP29</f>
        <v>863.04</v>
      </c>
      <c r="AL23" s="1485">
        <f>'12 - Notes Interest'!AB29</f>
        <v>124.31</v>
      </c>
      <c r="AM23" s="778"/>
      <c r="AN23" s="772"/>
    </row>
    <row r="24" spans="1:40">
      <c r="A24" s="629"/>
      <c r="B24" s="767"/>
      <c r="C24" s="775">
        <f>'11 - Notes Follow-up'!B38</f>
        <v>45896</v>
      </c>
      <c r="D24" s="775"/>
      <c r="E24" s="776">
        <f>'12 - Notes Interest'!I30</f>
        <v>6.0000000000000001E-3</v>
      </c>
      <c r="F24" s="777"/>
      <c r="G24" s="1485">
        <f>'11 - Notes Follow-up'!G38</f>
        <v>7126332174.3600006</v>
      </c>
      <c r="H24" s="1485">
        <f>'11 - Notes Follow-up'!F38</f>
        <v>65172840.759999998</v>
      </c>
      <c r="I24" s="1485">
        <f>'12 - Notes Interest'!K30</f>
        <v>3546133.84</v>
      </c>
      <c r="J24" s="1485"/>
      <c r="K24" s="1485">
        <f>'11 - Notes Follow-up'!J38</f>
        <v>91678.23000000001</v>
      </c>
      <c r="L24" s="1485">
        <f>'11 - Notes Follow-up'!I38</f>
        <v>838.43</v>
      </c>
      <c r="M24" s="1485">
        <f>'12 - Notes Interest'!J30</f>
        <v>45.62</v>
      </c>
      <c r="N24" s="778"/>
      <c r="O24" s="775"/>
      <c r="P24" s="775"/>
      <c r="Q24" s="776"/>
      <c r="R24" s="777"/>
      <c r="S24" s="1485"/>
      <c r="T24" s="1485"/>
      <c r="U24" s="1485"/>
      <c r="V24" s="1485"/>
      <c r="W24" s="1485"/>
      <c r="X24" s="1485"/>
      <c r="Y24" s="1485"/>
      <c r="Z24" s="778"/>
      <c r="AA24" s="779"/>
      <c r="AB24" s="775">
        <f t="shared" si="1"/>
        <v>45896</v>
      </c>
      <c r="AC24" s="778"/>
      <c r="AD24" s="586">
        <f>'12 - Notes Interest'!AA30</f>
        <v>1.4999999999999999E-2</v>
      </c>
      <c r="AE24" s="778"/>
      <c r="AF24" s="1485">
        <f>'11 - Notes Follow-up'!W38</f>
        <v>375070142.04000002</v>
      </c>
      <c r="AG24" s="1485">
        <f>'11 - Notes Follow-up'!V38</f>
        <v>3430119</v>
      </c>
      <c r="AH24" s="1485">
        <f>'12 - Notes Interest'!AC30</f>
        <v>466651.68000000005</v>
      </c>
      <c r="AI24" s="778"/>
      <c r="AJ24" s="1485">
        <f>'11 - Notes Follow-up'!Y38</f>
        <v>91659.37000000001</v>
      </c>
      <c r="AK24" s="1485">
        <f>'11bis - Notes Calculation'!AP30</f>
        <v>838.25</v>
      </c>
      <c r="AL24" s="1485">
        <f>'12 - Notes Interest'!AB30</f>
        <v>114.04</v>
      </c>
      <c r="AM24" s="778"/>
      <c r="AN24" s="772"/>
    </row>
    <row r="25" spans="1:40">
      <c r="A25" s="629"/>
      <c r="B25" s="767"/>
      <c r="C25" s="775">
        <f>'11 - Notes Follow-up'!B39</f>
        <v>45866</v>
      </c>
      <c r="D25" s="775"/>
      <c r="E25" s="776">
        <f>'12 - Notes Interest'!I31</f>
        <v>6.0000000000000001E-3</v>
      </c>
      <c r="F25" s="777"/>
      <c r="G25" s="1485">
        <f>'11 - Notes Follow-up'!G39</f>
        <v>7191505015.1200008</v>
      </c>
      <c r="H25" s="1485">
        <f>'11 - Notes Follow-up'!F39</f>
        <v>61912760.68</v>
      </c>
      <c r="I25" s="1485">
        <f>'12 - Notes Interest'!K31</f>
        <v>3696156.5999999996</v>
      </c>
      <c r="J25" s="1485"/>
      <c r="K25" s="1485">
        <f>'11 - Notes Follow-up'!J39</f>
        <v>92516.660000000018</v>
      </c>
      <c r="L25" s="1485">
        <f>'11 - Notes Follow-up'!I39</f>
        <v>796.49</v>
      </c>
      <c r="M25" s="1485">
        <f>'12 - Notes Interest'!J31</f>
        <v>47.55</v>
      </c>
      <c r="N25" s="778"/>
      <c r="O25" s="775"/>
      <c r="P25" s="775"/>
      <c r="Q25" s="776"/>
      <c r="R25" s="777"/>
      <c r="S25" s="1485"/>
      <c r="T25" s="1485"/>
      <c r="U25" s="1485"/>
      <c r="V25" s="1485"/>
      <c r="W25" s="1485"/>
      <c r="X25" s="1485"/>
      <c r="Y25" s="1485"/>
      <c r="Z25" s="778"/>
      <c r="AA25" s="779"/>
      <c r="AB25" s="775">
        <f t="shared" si="1"/>
        <v>45866</v>
      </c>
      <c r="AC25" s="778"/>
      <c r="AD25" s="586">
        <f>'12 - Notes Interest'!AA31</f>
        <v>1.4999999999999999E-2</v>
      </c>
      <c r="AE25" s="778"/>
      <c r="AF25" s="1485">
        <f>'11 - Notes Follow-up'!W39</f>
        <v>378500261.04000002</v>
      </c>
      <c r="AG25" s="1485">
        <f>'11 - Notes Follow-up'!V39</f>
        <v>3258541.4400000004</v>
      </c>
      <c r="AH25" s="1485">
        <f>'12 - Notes Interest'!AC31</f>
        <v>486334.19999999995</v>
      </c>
      <c r="AI25" s="778"/>
      <c r="AJ25" s="1485">
        <f>'11 - Notes Follow-up'!Y39</f>
        <v>92497.62000000001</v>
      </c>
      <c r="AK25" s="1485">
        <f>'11bis - Notes Calculation'!AP31</f>
        <v>796.32</v>
      </c>
      <c r="AL25" s="1485">
        <f>'12 - Notes Interest'!AB31</f>
        <v>118.85</v>
      </c>
      <c r="AM25" s="778"/>
      <c r="AN25" s="772"/>
    </row>
    <row r="26" spans="1:40">
      <c r="A26" s="629"/>
      <c r="B26" s="767"/>
      <c r="C26" s="775">
        <f>'11 - Notes Follow-up'!B40</f>
        <v>45835</v>
      </c>
      <c r="D26" s="775"/>
      <c r="E26" s="776">
        <f>'12 - Notes Interest'!I32</f>
        <v>6.0000000000000001E-3</v>
      </c>
      <c r="F26" s="777"/>
      <c r="G26" s="1485">
        <f>'11 - Notes Follow-up'!G40</f>
        <v>7253417775.8000011</v>
      </c>
      <c r="H26" s="1485">
        <f>'11 - Notes Follow-up'!F40</f>
        <v>62413354.759999998</v>
      </c>
      <c r="I26" s="1485">
        <f>'12 - Notes Interest'!K32</f>
        <v>3728026.72</v>
      </c>
      <c r="J26" s="1485"/>
      <c r="K26" s="1485">
        <f>'11 - Notes Follow-up'!J40</f>
        <v>93313.150000000009</v>
      </c>
      <c r="L26" s="1485">
        <f>'11 - Notes Follow-up'!I40</f>
        <v>802.93</v>
      </c>
      <c r="M26" s="1485">
        <f>'12 - Notes Interest'!J32</f>
        <v>47.96</v>
      </c>
      <c r="N26" s="778"/>
      <c r="O26" s="775"/>
      <c r="P26" s="775"/>
      <c r="Q26" s="776"/>
      <c r="R26" s="777"/>
      <c r="S26" s="1485"/>
      <c r="T26" s="1485"/>
      <c r="U26" s="1485"/>
      <c r="V26" s="1485"/>
      <c r="W26" s="1485"/>
      <c r="X26" s="1485"/>
      <c r="Y26" s="1485"/>
      <c r="Z26" s="778"/>
      <c r="AA26" s="779"/>
      <c r="AB26" s="775">
        <f t="shared" si="1"/>
        <v>45835</v>
      </c>
      <c r="AC26" s="778"/>
      <c r="AD26" s="586">
        <f>'12 - Notes Interest'!AA32</f>
        <v>1.4999999999999999E-2</v>
      </c>
      <c r="AE26" s="778"/>
      <c r="AF26" s="1485">
        <f>'11 - Notes Follow-up'!W40</f>
        <v>381758802.48000002</v>
      </c>
      <c r="AG26" s="1485">
        <f>'11 - Notes Follow-up'!V40</f>
        <v>3284934.84</v>
      </c>
      <c r="AH26" s="1485">
        <f>'12 - Notes Interest'!AC32</f>
        <v>490508.04000000004</v>
      </c>
      <c r="AI26" s="778"/>
      <c r="AJ26" s="1485">
        <f>'11 - Notes Follow-up'!Y40</f>
        <v>93293.94</v>
      </c>
      <c r="AK26" s="1485">
        <f>'11bis - Notes Calculation'!AP32</f>
        <v>802.77</v>
      </c>
      <c r="AL26" s="1485">
        <f>'12 - Notes Interest'!AB32</f>
        <v>119.87</v>
      </c>
      <c r="AM26" s="778"/>
      <c r="AN26" s="772"/>
    </row>
    <row r="27" spans="1:40">
      <c r="A27" s="629"/>
      <c r="B27" s="767"/>
      <c r="C27" s="775">
        <f>'11 - Notes Follow-up'!B41</f>
        <v>45804</v>
      </c>
      <c r="D27" s="775"/>
      <c r="E27" s="776">
        <f>'12 - Notes Interest'!I33</f>
        <v>6.0000000000000001E-3</v>
      </c>
      <c r="F27" s="777"/>
      <c r="G27" s="1485">
        <f>'11 - Notes Follow-up'!G41</f>
        <v>7315831130.5600014</v>
      </c>
      <c r="H27" s="1485">
        <f>'11 - Notes Follow-up'!F41</f>
        <v>58624697.080000006</v>
      </c>
      <c r="I27" s="1485">
        <f>'12 - Notes Interest'!K33</f>
        <v>3515041.04</v>
      </c>
      <c r="J27" s="1485"/>
      <c r="K27" s="1485">
        <f>'11 - Notes Follow-up'!J41</f>
        <v>94116.080000000016</v>
      </c>
      <c r="L27" s="1485">
        <f>'11 - Notes Follow-up'!I41</f>
        <v>754.19</v>
      </c>
      <c r="M27" s="1485">
        <f>'12 - Notes Interest'!J33</f>
        <v>45.22</v>
      </c>
      <c r="N27" s="778"/>
      <c r="O27" s="775"/>
      <c r="P27" s="775"/>
      <c r="Q27" s="776"/>
      <c r="R27" s="777"/>
      <c r="S27" s="1485"/>
      <c r="T27" s="1485"/>
      <c r="U27" s="1485"/>
      <c r="V27" s="1485"/>
      <c r="W27" s="1485"/>
      <c r="X27" s="1485"/>
      <c r="Y27" s="1485"/>
      <c r="Z27" s="778"/>
      <c r="AA27" s="779"/>
      <c r="AB27" s="775">
        <f t="shared" si="1"/>
        <v>45804</v>
      </c>
      <c r="AC27" s="778"/>
      <c r="AD27" s="586">
        <f>'12 - Notes Interest'!AA33</f>
        <v>1.4999999999999999E-2</v>
      </c>
      <c r="AE27" s="778"/>
      <c r="AF27" s="1485">
        <f>'11 - Notes Follow-up'!W41</f>
        <v>385043737.31999999</v>
      </c>
      <c r="AG27" s="1485">
        <f>'11 - Notes Follow-up'!V41</f>
        <v>3085490.76</v>
      </c>
      <c r="AH27" s="1485">
        <f>'12 - Notes Interest'!AC33</f>
        <v>462559.68000000005</v>
      </c>
      <c r="AI27" s="778"/>
      <c r="AJ27" s="1485">
        <f>'11 - Notes Follow-up'!Y41</f>
        <v>94096.709999999992</v>
      </c>
      <c r="AK27" s="1485">
        <f>'11bis - Notes Calculation'!AP33</f>
        <v>754.03</v>
      </c>
      <c r="AL27" s="1485">
        <f>'12 - Notes Interest'!AB33</f>
        <v>113.04</v>
      </c>
      <c r="AM27" s="778"/>
      <c r="AN27" s="772"/>
    </row>
    <row r="28" spans="1:40">
      <c r="A28" s="629"/>
      <c r="B28" s="767"/>
      <c r="C28" s="775">
        <f>'11 - Notes Follow-up'!B42</f>
        <v>45775</v>
      </c>
      <c r="D28" s="775"/>
      <c r="E28" s="776">
        <f>'12 - Notes Interest'!I34</f>
        <v>6.0000000000000001E-3</v>
      </c>
      <c r="F28" s="777"/>
      <c r="G28" s="1485">
        <f>'11 - Notes Follow-up'!G42</f>
        <v>7374455827.6400013</v>
      </c>
      <c r="H28" s="1485">
        <f>'11 - Notes Follow-up'!F42</f>
        <v>56293514.400000006</v>
      </c>
      <c r="I28" s="1485">
        <f>'12 - Notes Interest'!K34</f>
        <v>3909142.28</v>
      </c>
      <c r="J28" s="1485"/>
      <c r="K28" s="1485">
        <f>'11 - Notes Follow-up'!J42</f>
        <v>94870.270000000019</v>
      </c>
      <c r="L28" s="1485">
        <f>'11 - Notes Follow-up'!I42</f>
        <v>724.2</v>
      </c>
      <c r="M28" s="1485">
        <f>'12 - Notes Interest'!J34</f>
        <v>50.29</v>
      </c>
      <c r="N28" s="778"/>
      <c r="O28" s="775"/>
      <c r="P28" s="775"/>
      <c r="Q28" s="776"/>
      <c r="R28" s="777"/>
      <c r="S28" s="1485"/>
      <c r="T28" s="1485"/>
      <c r="U28" s="1485"/>
      <c r="V28" s="1485"/>
      <c r="W28" s="1485"/>
      <c r="X28" s="1485"/>
      <c r="Y28" s="1485"/>
      <c r="Z28" s="778"/>
      <c r="AA28" s="779"/>
      <c r="AB28" s="775">
        <f t="shared" si="1"/>
        <v>45775</v>
      </c>
      <c r="AC28" s="778"/>
      <c r="AD28" s="586">
        <f>'12 - Notes Interest'!AA34</f>
        <v>1.4999999999999999E-2</v>
      </c>
      <c r="AE28" s="778"/>
      <c r="AF28" s="1485">
        <f>'11 - Notes Follow-up'!W42</f>
        <v>388129228.07999998</v>
      </c>
      <c r="AG28" s="1485">
        <f>'11 - Notes Follow-up'!V42</f>
        <v>2962812.5999999996</v>
      </c>
      <c r="AH28" s="1485">
        <f>'12 - Notes Interest'!AC34</f>
        <v>514323.48</v>
      </c>
      <c r="AI28" s="778"/>
      <c r="AJ28" s="1485">
        <f>'11 - Notes Follow-up'!Y42</f>
        <v>94850.739999999991</v>
      </c>
      <c r="AK28" s="1485">
        <f>'11bis - Notes Calculation'!AP34</f>
        <v>724.05</v>
      </c>
      <c r="AL28" s="1485">
        <f>'12 - Notes Interest'!AB34</f>
        <v>125.69</v>
      </c>
      <c r="AM28" s="778"/>
      <c r="AN28" s="772"/>
    </row>
    <row r="29" spans="1:40">
      <c r="A29" s="629"/>
      <c r="B29" s="767"/>
      <c r="C29" s="775">
        <f>'11 - Notes Follow-up'!B43</f>
        <v>45743</v>
      </c>
      <c r="D29" s="775"/>
      <c r="E29" s="776">
        <f>'12 - Notes Interest'!I35</f>
        <v>6.0000000000000001E-3</v>
      </c>
      <c r="F29" s="777"/>
      <c r="G29" s="1485">
        <f>'11 - Notes Follow-up'!G43</f>
        <v>7430749342.0400009</v>
      </c>
      <c r="H29" s="1485">
        <f>'11 - Notes Follow-up'!F43</f>
        <v>57244176.759999998</v>
      </c>
      <c r="I29" s="1485">
        <f>'12 - Notes Interest'!K35</f>
        <v>3446636.8800000004</v>
      </c>
      <c r="J29" s="1485"/>
      <c r="K29" s="1485">
        <f>'11 - Notes Follow-up'!J43</f>
        <v>95594.470000000016</v>
      </c>
      <c r="L29" s="1485">
        <f>'11 - Notes Follow-up'!I43</f>
        <v>736.43</v>
      </c>
      <c r="M29" s="1485">
        <f>'12 - Notes Interest'!J35</f>
        <v>44.34</v>
      </c>
      <c r="N29" s="778"/>
      <c r="O29" s="775"/>
      <c r="P29" s="775"/>
      <c r="Q29" s="776"/>
      <c r="R29" s="777"/>
      <c r="S29" s="1485"/>
      <c r="T29" s="1485"/>
      <c r="U29" s="1485"/>
      <c r="V29" s="1485"/>
      <c r="W29" s="1485"/>
      <c r="X29" s="1485"/>
      <c r="Y29" s="1485"/>
      <c r="Z29" s="778"/>
      <c r="AA29" s="779"/>
      <c r="AB29" s="775">
        <f t="shared" si="1"/>
        <v>45743</v>
      </c>
      <c r="AC29" s="778"/>
      <c r="AD29" s="586">
        <f>'12 - Notes Interest'!AA35</f>
        <v>1.4999999999999999E-2</v>
      </c>
      <c r="AE29" s="778"/>
      <c r="AF29" s="1485">
        <f>'11 - Notes Follow-up'!W43</f>
        <v>391092040.68000001</v>
      </c>
      <c r="AG29" s="1485">
        <f>'11 - Notes Follow-up'!V43</f>
        <v>3012857.76</v>
      </c>
      <c r="AH29" s="1485">
        <f>'12 - Notes Interest'!AC35</f>
        <v>453475.43999999994</v>
      </c>
      <c r="AI29" s="778"/>
      <c r="AJ29" s="1485">
        <f>'11 - Notes Follow-up'!Y43</f>
        <v>95574.790000000008</v>
      </c>
      <c r="AK29" s="1485">
        <f>'11bis - Notes Calculation'!AP35</f>
        <v>736.28</v>
      </c>
      <c r="AL29" s="1485">
        <f>'12 - Notes Interest'!AB35</f>
        <v>110.82</v>
      </c>
      <c r="AM29" s="778"/>
      <c r="AN29" s="772"/>
    </row>
    <row r="30" spans="1:40">
      <c r="A30" s="629"/>
      <c r="B30" s="767"/>
      <c r="C30" s="775">
        <f>'11 - Notes Follow-up'!B44</f>
        <v>45715</v>
      </c>
      <c r="D30" s="775"/>
      <c r="E30" s="776">
        <f>'12 - Notes Interest'!I36</f>
        <v>6.0000000000000001E-3</v>
      </c>
      <c r="F30" s="777"/>
      <c r="G30" s="1485">
        <f>'11 - Notes Follow-up'!G44</f>
        <v>7487993518.8000011</v>
      </c>
      <c r="H30" s="1485">
        <f>'11 - Notes Follow-up'!F44</f>
        <v>57126801.439999998</v>
      </c>
      <c r="I30" s="1485">
        <f>'12 - Notes Interest'!K36</f>
        <v>3844624.72</v>
      </c>
      <c r="J30" s="1485"/>
      <c r="K30" s="1485">
        <f>'11 - Notes Follow-up'!J44</f>
        <v>96330.900000000009</v>
      </c>
      <c r="L30" s="1485">
        <f>'11 - Notes Follow-up'!I44</f>
        <v>734.92</v>
      </c>
      <c r="M30" s="1485">
        <f>'12 - Notes Interest'!J36</f>
        <v>49.46</v>
      </c>
      <c r="N30" s="778"/>
      <c r="O30" s="775"/>
      <c r="P30" s="775"/>
      <c r="Q30" s="776"/>
      <c r="R30" s="777"/>
      <c r="S30" s="1485"/>
      <c r="T30" s="1485"/>
      <c r="U30" s="1485"/>
      <c r="V30" s="1485"/>
      <c r="W30" s="1485"/>
      <c r="X30" s="1485"/>
      <c r="Y30" s="1485"/>
      <c r="Z30" s="778"/>
      <c r="AA30" s="779"/>
      <c r="AB30" s="775">
        <f t="shared" si="1"/>
        <v>45715</v>
      </c>
      <c r="AC30" s="778"/>
      <c r="AD30" s="586">
        <f>'12 - Notes Interest'!AA36</f>
        <v>1.4999999999999999E-2</v>
      </c>
      <c r="AE30" s="778"/>
      <c r="AF30" s="1485">
        <f>'11 - Notes Follow-up'!W44</f>
        <v>394104898.44</v>
      </c>
      <c r="AG30" s="1485">
        <f>'11 - Notes Follow-up'!V44</f>
        <v>3006719.76</v>
      </c>
      <c r="AH30" s="1485">
        <f>'12 - Notes Interest'!AC36</f>
        <v>505893.95999999996</v>
      </c>
      <c r="AI30" s="778"/>
      <c r="AJ30" s="1485">
        <f>'11 - Notes Follow-up'!Y44</f>
        <v>96311.069999999992</v>
      </c>
      <c r="AK30" s="1485">
        <f>'11bis - Notes Calculation'!AP36</f>
        <v>734.78</v>
      </c>
      <c r="AL30" s="1485">
        <f>'12 - Notes Interest'!AB36</f>
        <v>123.63</v>
      </c>
      <c r="AM30" s="778"/>
      <c r="AN30" s="772"/>
    </row>
    <row r="31" spans="1:40">
      <c r="A31" s="629"/>
      <c r="B31" s="767"/>
      <c r="C31" s="775">
        <f>'11 - Notes Follow-up'!B45</f>
        <v>45684</v>
      </c>
      <c r="D31" s="775"/>
      <c r="E31" s="776">
        <f>'12 - Notes Interest'!I37</f>
        <v>6.0000000000000001E-3</v>
      </c>
      <c r="F31" s="777"/>
      <c r="G31" s="1485">
        <f>'11 - Notes Follow-up'!G45</f>
        <v>7545120320.2400007</v>
      </c>
      <c r="H31" s="1485">
        <f>'11 - Notes Follow-up'!F45</f>
        <v>114424613.28</v>
      </c>
      <c r="I31" s="1485">
        <f>'12 - Notes Interest'!K37</f>
        <v>3902923.72</v>
      </c>
      <c r="J31" s="1485"/>
      <c r="K31" s="1485">
        <f>'11 - Notes Follow-up'!J45</f>
        <v>97065.82</v>
      </c>
      <c r="L31" s="1485">
        <f>'11 - Notes Follow-up'!I45</f>
        <v>1472.04</v>
      </c>
      <c r="M31" s="1485">
        <f>'12 - Notes Interest'!J37</f>
        <v>50.21</v>
      </c>
      <c r="N31" s="778"/>
      <c r="O31" s="775"/>
      <c r="P31" s="775"/>
      <c r="Q31" s="776"/>
      <c r="R31" s="777"/>
      <c r="S31" s="1485"/>
      <c r="T31" s="1485"/>
      <c r="U31" s="1485"/>
      <c r="V31" s="1485"/>
      <c r="W31" s="1485"/>
      <c r="X31" s="1485"/>
      <c r="Y31" s="1485"/>
      <c r="Z31" s="778"/>
      <c r="AA31" s="779"/>
      <c r="AB31" s="775">
        <f t="shared" si="1"/>
        <v>45684</v>
      </c>
      <c r="AC31" s="778"/>
      <c r="AD31" s="586">
        <f>'12 - Notes Interest'!AA37</f>
        <v>1.4999999999999999E-2</v>
      </c>
      <c r="AE31" s="778"/>
      <c r="AF31" s="1485">
        <f>'11 - Notes Follow-up'!W45</f>
        <v>397111618.19999999</v>
      </c>
      <c r="AG31" s="1485">
        <f>'11 - Notes Follow-up'!V45</f>
        <v>6022319.1600000001</v>
      </c>
      <c r="AH31" s="1485">
        <f>'12 - Notes Interest'!AC37</f>
        <v>513586.92000000004</v>
      </c>
      <c r="AI31" s="778"/>
      <c r="AJ31" s="1485">
        <f>'11 - Notes Follow-up'!Y45</f>
        <v>97045.849999999991</v>
      </c>
      <c r="AK31" s="1485">
        <f>'11bis - Notes Calculation'!AP37</f>
        <v>1471.73</v>
      </c>
      <c r="AL31" s="1485">
        <f>'12 - Notes Interest'!AB37</f>
        <v>125.51</v>
      </c>
      <c r="AM31" s="778"/>
      <c r="AN31" s="772"/>
    </row>
    <row r="32" spans="1:40">
      <c r="A32" s="629"/>
      <c r="B32" s="767"/>
      <c r="C32" s="775">
        <f>'11 - Notes Follow-up'!B46</f>
        <v>45653</v>
      </c>
      <c r="D32" s="775"/>
      <c r="E32" s="776">
        <f>'12 - Notes Interest'!I38</f>
        <v>6.0000000000000001E-3</v>
      </c>
      <c r="F32" s="777"/>
      <c r="G32" s="1485">
        <f>'11 - Notes Follow-up'!G46</f>
        <v>7659544933.5200005</v>
      </c>
      <c r="H32" s="1485">
        <f>'11 - Notes Follow-up'!F46</f>
        <v>55214594.240000002</v>
      </c>
      <c r="I32" s="1485">
        <f>'12 - Notes Interest'!K38</f>
        <v>3804204.0799999996</v>
      </c>
      <c r="J32" s="1485"/>
      <c r="K32" s="1485">
        <f>'11 - Notes Follow-up'!J46</f>
        <v>98537.86</v>
      </c>
      <c r="L32" s="1485">
        <f>'11 - Notes Follow-up'!I46</f>
        <v>710.32</v>
      </c>
      <c r="M32" s="1485">
        <f>'12 - Notes Interest'!J38</f>
        <v>48.94</v>
      </c>
      <c r="N32" s="778"/>
      <c r="O32" s="775"/>
      <c r="P32" s="775"/>
      <c r="Q32" s="776"/>
      <c r="R32" s="777"/>
      <c r="S32" s="1485"/>
      <c r="T32" s="1485"/>
      <c r="U32" s="1485"/>
      <c r="V32" s="1485"/>
      <c r="W32" s="1485"/>
      <c r="X32" s="1485"/>
      <c r="Y32" s="1485"/>
      <c r="Z32" s="778"/>
      <c r="AA32" s="779"/>
      <c r="AB32" s="775">
        <f t="shared" si="1"/>
        <v>45653</v>
      </c>
      <c r="AC32" s="778"/>
      <c r="AD32" s="586">
        <f>'12 - Notes Interest'!AA38</f>
        <v>1.4999999999999999E-2</v>
      </c>
      <c r="AE32" s="778"/>
      <c r="AF32" s="1485">
        <f>'11 - Notes Follow-up'!W46</f>
        <v>403133937.36000001</v>
      </c>
      <c r="AG32" s="1485">
        <f>'11 - Notes Follow-up'!V46</f>
        <v>2906015.6399999997</v>
      </c>
      <c r="AH32" s="1485">
        <f>'12 - Notes Interest'!AC38</f>
        <v>500615.28</v>
      </c>
      <c r="AI32" s="778"/>
      <c r="AJ32" s="1485">
        <f>'11 - Notes Follow-up'!Y46</f>
        <v>98517.58</v>
      </c>
      <c r="AK32" s="1485">
        <f>'11bis - Notes Calculation'!AP38</f>
        <v>710.17</v>
      </c>
      <c r="AL32" s="1485">
        <f>'12 - Notes Interest'!AB38</f>
        <v>122.34</v>
      </c>
      <c r="AM32" s="778"/>
      <c r="AN32" s="772"/>
    </row>
    <row r="33" spans="1:40">
      <c r="A33" s="629"/>
      <c r="B33" s="767"/>
      <c r="C33" s="775">
        <f>'11 - Notes Follow-up'!B47</f>
        <v>45623</v>
      </c>
      <c r="D33" s="775"/>
      <c r="E33" s="776">
        <f>'12 - Notes Interest'!I39</f>
        <v>6.0000000000000001E-3</v>
      </c>
      <c r="F33" s="777"/>
      <c r="G33" s="1485">
        <f>'11 - Notes Follow-up'!G47</f>
        <v>7714759527.7600002</v>
      </c>
      <c r="H33" s="1485">
        <f>'11 - Notes Follow-up'!F47</f>
        <v>58440472.240000002</v>
      </c>
      <c r="I33" s="1485">
        <f>'12 - Notes Interest'!K39</f>
        <v>4471921.96</v>
      </c>
      <c r="J33" s="1485"/>
      <c r="K33" s="1485">
        <f>'11 - Notes Follow-up'!J47</f>
        <v>99248.180000000008</v>
      </c>
      <c r="L33" s="1485">
        <f>'11 - Notes Follow-up'!I47</f>
        <v>751.82</v>
      </c>
      <c r="M33" s="1485">
        <f>'12 - Notes Interest'!J39</f>
        <v>57.53</v>
      </c>
      <c r="N33" s="778"/>
      <c r="O33" s="775"/>
      <c r="P33" s="775"/>
      <c r="Q33" s="776"/>
      <c r="R33" s="777"/>
      <c r="S33" s="1485"/>
      <c r="T33" s="1485"/>
      <c r="U33" s="1485"/>
      <c r="V33" s="1485"/>
      <c r="W33" s="1485"/>
      <c r="X33" s="1485"/>
      <c r="Y33" s="1485"/>
      <c r="Z33" s="778"/>
      <c r="AA33" s="779"/>
      <c r="AB33" s="775">
        <f t="shared" si="1"/>
        <v>45623</v>
      </c>
      <c r="AC33" s="778"/>
      <c r="AD33" s="586">
        <f>'12 - Notes Interest'!AA39</f>
        <v>1.4999999999999999E-2</v>
      </c>
      <c r="AE33" s="778"/>
      <c r="AF33" s="1485">
        <f>'11 - Notes Follow-up'!W47</f>
        <v>406039953</v>
      </c>
      <c r="AG33" s="1485">
        <f>'11 - Notes Follow-up'!V47</f>
        <v>3160047</v>
      </c>
      <c r="AH33" s="1485">
        <f>'12 - Notes Interest'!AC39</f>
        <v>588593.28</v>
      </c>
      <c r="AI33" s="778"/>
      <c r="AJ33" s="1485">
        <f>'11 - Notes Follow-up'!Y47</f>
        <v>99227.75</v>
      </c>
      <c r="AK33" s="1485">
        <f>'11bis - Notes Calculation'!AP39</f>
        <v>772.25</v>
      </c>
      <c r="AL33" s="1485">
        <f>'12 - Notes Interest'!AB39</f>
        <v>143.84</v>
      </c>
      <c r="AM33" s="778"/>
      <c r="AN33" s="772"/>
    </row>
    <row r="34" spans="1:40">
      <c r="A34" s="629"/>
      <c r="B34" s="767"/>
      <c r="C34" s="775">
        <f>'11 - Notes Follow-up'!B48</f>
        <v>45588</v>
      </c>
      <c r="D34" s="775"/>
      <c r="E34" s="776" t="str">
        <f>'12 - Notes Interest'!I40</f>
        <v/>
      </c>
      <c r="F34" s="777"/>
      <c r="G34" s="1485">
        <f>'11 - Notes Follow-up'!G48</f>
        <v>7773200000</v>
      </c>
      <c r="H34" s="1485">
        <f>'11 - Notes Follow-up'!F48</f>
        <v>0</v>
      </c>
      <c r="I34" s="1485" t="str">
        <f>'12 - Notes Interest'!K40</f>
        <v/>
      </c>
      <c r="J34" s="1485"/>
      <c r="K34" s="1485">
        <f>'11 - Notes Follow-up'!J48</f>
        <v>100000</v>
      </c>
      <c r="L34" s="1485">
        <f>'11 - Notes Follow-up'!I48</f>
        <v>0</v>
      </c>
      <c r="M34" s="1485" t="str">
        <f>'12 - Notes Interest'!J40</f>
        <v/>
      </c>
      <c r="N34" s="778"/>
      <c r="O34" s="775"/>
      <c r="P34" s="775"/>
      <c r="Q34" s="776"/>
      <c r="R34" s="777"/>
      <c r="S34" s="1485"/>
      <c r="T34" s="1485"/>
      <c r="U34" s="1485"/>
      <c r="V34" s="1485"/>
      <c r="W34" s="1485"/>
      <c r="X34" s="1485"/>
      <c r="Y34" s="1485"/>
      <c r="Z34" s="778"/>
      <c r="AA34" s="779"/>
      <c r="AB34" s="775">
        <f t="shared" si="1"/>
        <v>45588</v>
      </c>
      <c r="AC34" s="778"/>
      <c r="AD34" s="586" t="str">
        <f>'12 - Notes Interest'!AA40</f>
        <v/>
      </c>
      <c r="AE34" s="778"/>
      <c r="AF34" s="1485">
        <f>'11 - Notes Follow-up'!W48</f>
        <v>409200000</v>
      </c>
      <c r="AG34" s="1485">
        <f>'11 - Notes Follow-up'!V48</f>
        <v>0</v>
      </c>
      <c r="AH34" s="1485" t="str">
        <f>'12 - Notes Interest'!AC40</f>
        <v/>
      </c>
      <c r="AI34" s="778"/>
      <c r="AJ34" s="1485">
        <f>'11 - Notes Follow-up'!Y48</f>
        <v>100000</v>
      </c>
      <c r="AK34" s="1485">
        <f>'11bis - Notes Calculation'!AP40</f>
        <v>0</v>
      </c>
      <c r="AL34" s="1485" t="str">
        <f>'12 - Notes Interest'!AB40</f>
        <v/>
      </c>
      <c r="AM34" s="778"/>
      <c r="AN34" s="772"/>
    </row>
    <row r="35" spans="1:40">
      <c r="A35" s="629"/>
      <c r="B35" s="767"/>
      <c r="C35" s="775" t="str">
        <f>'11 - Notes Follow-up'!B49</f>
        <v/>
      </c>
      <c r="D35" s="775"/>
      <c r="E35" s="776" t="str">
        <f>'12 - Notes Interest'!I41</f>
        <v/>
      </c>
      <c r="F35" s="777"/>
      <c r="G35" s="1485" t="str">
        <f>'11 - Notes Follow-up'!G49</f>
        <v/>
      </c>
      <c r="H35" s="1485" t="str">
        <f>'11 - Notes Follow-up'!F49</f>
        <v/>
      </c>
      <c r="I35" s="1485" t="str">
        <f>'12 - Notes Interest'!K41</f>
        <v/>
      </c>
      <c r="J35" s="1485"/>
      <c r="K35" s="1485" t="str">
        <f>'11 - Notes Follow-up'!J49</f>
        <v/>
      </c>
      <c r="L35" s="1485" t="str">
        <f>'11 - Notes Follow-up'!I49</f>
        <v/>
      </c>
      <c r="M35" s="1485" t="str">
        <f>'12 - Notes Interest'!J41</f>
        <v/>
      </c>
      <c r="N35" s="778"/>
      <c r="O35" s="775"/>
      <c r="P35" s="775"/>
      <c r="Q35" s="776"/>
      <c r="R35" s="777"/>
      <c r="S35" s="1485"/>
      <c r="T35" s="1485"/>
      <c r="U35" s="1485"/>
      <c r="V35" s="1485"/>
      <c r="W35" s="1485"/>
      <c r="X35" s="1485"/>
      <c r="Y35" s="1485"/>
      <c r="Z35" s="778"/>
      <c r="AA35" s="779"/>
      <c r="AB35" s="775" t="str">
        <f t="shared" si="1"/>
        <v/>
      </c>
      <c r="AC35" s="778"/>
      <c r="AD35" s="586" t="str">
        <f>'12 - Notes Interest'!AA41</f>
        <v/>
      </c>
      <c r="AE35" s="778"/>
      <c r="AF35" s="1485" t="str">
        <f>'11 - Notes Follow-up'!W49</f>
        <v/>
      </c>
      <c r="AG35" s="1485" t="str">
        <f>'11 - Notes Follow-up'!V49</f>
        <v/>
      </c>
      <c r="AH35" s="1485" t="str">
        <f>'12 - Notes Interest'!AC41</f>
        <v/>
      </c>
      <c r="AI35" s="778"/>
      <c r="AJ35" s="1485" t="str">
        <f>'11 - Notes Follow-up'!Y49</f>
        <v/>
      </c>
      <c r="AK35" s="1485" t="str">
        <f>'11bis - Notes Calculation'!AP41</f>
        <v/>
      </c>
      <c r="AL35" s="1485" t="str">
        <f>'12 - Notes Interest'!AB41</f>
        <v/>
      </c>
      <c r="AM35" s="778"/>
      <c r="AN35" s="772"/>
    </row>
    <row r="36" spans="1:40" ht="13.5" thickBot="1">
      <c r="A36" s="629"/>
      <c r="B36" s="780"/>
      <c r="C36" s="781"/>
      <c r="D36" s="781"/>
      <c r="E36" s="782"/>
      <c r="F36" s="782"/>
      <c r="G36" s="1486"/>
      <c r="H36" s="782"/>
      <c r="I36" s="782" t="s">
        <v>143</v>
      </c>
      <c r="J36" s="782"/>
      <c r="K36" s="782"/>
      <c r="L36" s="782" t="s">
        <v>143</v>
      </c>
      <c r="M36" s="782" t="s">
        <v>143</v>
      </c>
      <c r="N36" s="782"/>
      <c r="O36" s="781"/>
      <c r="P36" s="781"/>
      <c r="Q36" s="782"/>
      <c r="R36" s="782"/>
      <c r="S36" s="1486"/>
      <c r="T36" s="782"/>
      <c r="U36" s="782" t="s">
        <v>143</v>
      </c>
      <c r="V36" s="782"/>
      <c r="W36" s="782"/>
      <c r="X36" s="782" t="s">
        <v>143</v>
      </c>
      <c r="Y36" s="782" t="s">
        <v>143</v>
      </c>
      <c r="Z36" s="782"/>
      <c r="AA36" s="783"/>
      <c r="AB36" s="782"/>
      <c r="AC36" s="782"/>
      <c r="AD36" s="782" t="str">
        <f t="shared" ref="AD36:AD76" si="4">IF(C36="","",1.5%)</f>
        <v/>
      </c>
      <c r="AE36" s="782"/>
      <c r="AF36" s="782" t="s">
        <v>143</v>
      </c>
      <c r="AG36" s="782" t="s">
        <v>143</v>
      </c>
      <c r="AH36" s="782" t="s">
        <v>143</v>
      </c>
      <c r="AI36" s="782"/>
      <c r="AJ36" s="782" t="s">
        <v>143</v>
      </c>
      <c r="AK36" s="782" t="s">
        <v>143</v>
      </c>
      <c r="AL36" s="782" t="s">
        <v>143</v>
      </c>
      <c r="AM36" s="782"/>
      <c r="AN36" s="784"/>
    </row>
    <row r="37" spans="1:40" ht="13.5" thickTop="1">
      <c r="I37" s="592" t="s">
        <v>143</v>
      </c>
      <c r="M37" s="592" t="s">
        <v>143</v>
      </c>
      <c r="U37" s="592" t="s">
        <v>143</v>
      </c>
      <c r="Y37" s="592" t="s">
        <v>143</v>
      </c>
      <c r="AD37" s="592" t="str">
        <f t="shared" si="4"/>
        <v/>
      </c>
      <c r="AF37" s="592" t="s">
        <v>143</v>
      </c>
      <c r="AG37" s="592" t="s">
        <v>143</v>
      </c>
      <c r="AH37" s="592" t="s">
        <v>143</v>
      </c>
      <c r="AJ37" s="592" t="s">
        <v>143</v>
      </c>
      <c r="AK37" s="592" t="s">
        <v>143</v>
      </c>
      <c r="AL37" s="592" t="s">
        <v>143</v>
      </c>
    </row>
    <row r="38" spans="1:40">
      <c r="I38" s="592" t="s">
        <v>143</v>
      </c>
      <c r="M38" s="592" t="s">
        <v>143</v>
      </c>
      <c r="U38" s="592" t="s">
        <v>143</v>
      </c>
      <c r="Y38" s="592" t="s">
        <v>143</v>
      </c>
      <c r="AD38" s="592" t="str">
        <f t="shared" si="4"/>
        <v/>
      </c>
      <c r="AF38" s="592" t="s">
        <v>143</v>
      </c>
      <c r="AG38" s="592" t="s">
        <v>143</v>
      </c>
      <c r="AH38" s="592" t="s">
        <v>143</v>
      </c>
      <c r="AJ38" s="592" t="s">
        <v>143</v>
      </c>
      <c r="AK38" s="592" t="s">
        <v>143</v>
      </c>
      <c r="AL38" s="592" t="s">
        <v>143</v>
      </c>
    </row>
    <row r="39" spans="1:40">
      <c r="I39" s="592" t="s">
        <v>143</v>
      </c>
      <c r="M39" s="592" t="s">
        <v>143</v>
      </c>
      <c r="U39" s="592" t="s">
        <v>143</v>
      </c>
      <c r="Y39" s="592" t="s">
        <v>143</v>
      </c>
      <c r="AD39" s="592" t="str">
        <f t="shared" si="4"/>
        <v/>
      </c>
      <c r="AF39" s="592" t="s">
        <v>143</v>
      </c>
      <c r="AG39" s="592" t="s">
        <v>143</v>
      </c>
      <c r="AH39" s="592" t="s">
        <v>143</v>
      </c>
      <c r="AJ39" s="592" t="s">
        <v>143</v>
      </c>
      <c r="AK39" s="592" t="s">
        <v>143</v>
      </c>
      <c r="AL39" s="592" t="s">
        <v>143</v>
      </c>
    </row>
    <row r="40" spans="1:40">
      <c r="I40" s="592" t="s">
        <v>143</v>
      </c>
      <c r="M40" s="592" t="s">
        <v>143</v>
      </c>
      <c r="U40" s="592" t="s">
        <v>143</v>
      </c>
      <c r="Y40" s="592" t="s">
        <v>143</v>
      </c>
      <c r="AD40" s="592" t="str">
        <f t="shared" si="4"/>
        <v/>
      </c>
      <c r="AF40" s="592" t="s">
        <v>143</v>
      </c>
      <c r="AG40" s="592" t="s">
        <v>143</v>
      </c>
      <c r="AH40" s="592" t="s">
        <v>143</v>
      </c>
      <c r="AJ40" s="592" t="s">
        <v>143</v>
      </c>
      <c r="AK40" s="592" t="s">
        <v>143</v>
      </c>
      <c r="AL40" s="592" t="s">
        <v>143</v>
      </c>
    </row>
    <row r="41" spans="1:40">
      <c r="I41" s="592" t="s">
        <v>143</v>
      </c>
      <c r="M41" s="592" t="s">
        <v>143</v>
      </c>
      <c r="U41" s="592" t="s">
        <v>143</v>
      </c>
      <c r="Y41" s="592" t="s">
        <v>143</v>
      </c>
      <c r="AD41" s="592" t="str">
        <f t="shared" si="4"/>
        <v/>
      </c>
      <c r="AF41" s="592" t="s">
        <v>143</v>
      </c>
      <c r="AG41" s="592" t="s">
        <v>143</v>
      </c>
      <c r="AH41" s="592" t="s">
        <v>143</v>
      </c>
      <c r="AJ41" s="592" t="s">
        <v>143</v>
      </c>
      <c r="AK41" s="592" t="s">
        <v>143</v>
      </c>
      <c r="AL41" s="592" t="s">
        <v>143</v>
      </c>
    </row>
    <row r="42" spans="1:40">
      <c r="I42" s="592" t="s">
        <v>143</v>
      </c>
      <c r="M42" s="592" t="s">
        <v>143</v>
      </c>
      <c r="U42" s="592" t="s">
        <v>143</v>
      </c>
      <c r="Y42" s="592" t="s">
        <v>143</v>
      </c>
      <c r="AD42" s="592" t="str">
        <f t="shared" si="4"/>
        <v/>
      </c>
      <c r="AF42" s="592" t="s">
        <v>143</v>
      </c>
      <c r="AG42" s="592" t="s">
        <v>143</v>
      </c>
      <c r="AH42" s="592" t="s">
        <v>143</v>
      </c>
      <c r="AJ42" s="592" t="s">
        <v>143</v>
      </c>
      <c r="AK42" s="592" t="s">
        <v>143</v>
      </c>
      <c r="AL42" s="592" t="s">
        <v>143</v>
      </c>
    </row>
    <row r="43" spans="1:40">
      <c r="I43" s="592" t="s">
        <v>143</v>
      </c>
      <c r="M43" s="592" t="s">
        <v>143</v>
      </c>
      <c r="U43" s="592" t="s">
        <v>143</v>
      </c>
      <c r="Y43" s="592" t="s">
        <v>143</v>
      </c>
      <c r="AD43" s="592" t="str">
        <f t="shared" si="4"/>
        <v/>
      </c>
      <c r="AF43" s="592" t="s">
        <v>143</v>
      </c>
      <c r="AG43" s="592" t="s">
        <v>143</v>
      </c>
      <c r="AH43" s="592" t="s">
        <v>143</v>
      </c>
      <c r="AJ43" s="592" t="s">
        <v>143</v>
      </c>
      <c r="AK43" s="592" t="s">
        <v>143</v>
      </c>
      <c r="AL43" s="592" t="s">
        <v>143</v>
      </c>
    </row>
    <row r="44" spans="1:40">
      <c r="I44" s="592" t="s">
        <v>143</v>
      </c>
      <c r="M44" s="592" t="s">
        <v>143</v>
      </c>
      <c r="U44" s="592" t="s">
        <v>143</v>
      </c>
      <c r="Y44" s="592" t="s">
        <v>143</v>
      </c>
      <c r="AD44" s="592" t="str">
        <f t="shared" si="4"/>
        <v/>
      </c>
      <c r="AF44" s="592" t="s">
        <v>143</v>
      </c>
      <c r="AG44" s="592" t="s">
        <v>143</v>
      </c>
      <c r="AH44" s="592" t="s">
        <v>143</v>
      </c>
      <c r="AJ44" s="592" t="s">
        <v>143</v>
      </c>
      <c r="AK44" s="592" t="s">
        <v>143</v>
      </c>
      <c r="AL44" s="592" t="s">
        <v>143</v>
      </c>
    </row>
    <row r="45" spans="1:40">
      <c r="I45" s="592" t="s">
        <v>143</v>
      </c>
      <c r="M45" s="592" t="s">
        <v>143</v>
      </c>
      <c r="U45" s="592" t="s">
        <v>143</v>
      </c>
      <c r="Y45" s="592" t="s">
        <v>143</v>
      </c>
      <c r="AD45" s="592" t="str">
        <f t="shared" si="4"/>
        <v/>
      </c>
      <c r="AF45" s="592" t="s">
        <v>143</v>
      </c>
      <c r="AG45" s="592" t="s">
        <v>143</v>
      </c>
      <c r="AH45" s="592" t="s">
        <v>143</v>
      </c>
      <c r="AJ45" s="592" t="s">
        <v>143</v>
      </c>
      <c r="AK45" s="592" t="s">
        <v>143</v>
      </c>
      <c r="AL45" s="592" t="s">
        <v>143</v>
      </c>
    </row>
    <row r="46" spans="1:40">
      <c r="I46" s="592" t="s">
        <v>143</v>
      </c>
      <c r="M46" s="592" t="s">
        <v>143</v>
      </c>
      <c r="U46" s="592" t="s">
        <v>143</v>
      </c>
      <c r="Y46" s="592" t="s">
        <v>143</v>
      </c>
      <c r="AD46" s="592" t="str">
        <f t="shared" si="4"/>
        <v/>
      </c>
      <c r="AF46" s="592" t="s">
        <v>143</v>
      </c>
      <c r="AG46" s="592" t="s">
        <v>143</v>
      </c>
      <c r="AH46" s="592" t="s">
        <v>143</v>
      </c>
      <c r="AJ46" s="592" t="s">
        <v>143</v>
      </c>
      <c r="AK46" s="592" t="s">
        <v>143</v>
      </c>
      <c r="AL46" s="592" t="s">
        <v>143</v>
      </c>
    </row>
    <row r="47" spans="1:40">
      <c r="I47" s="592" t="s">
        <v>143</v>
      </c>
      <c r="M47" s="592" t="s">
        <v>143</v>
      </c>
      <c r="U47" s="592" t="s">
        <v>143</v>
      </c>
      <c r="Y47" s="592" t="s">
        <v>143</v>
      </c>
      <c r="AD47" s="592" t="str">
        <f t="shared" si="4"/>
        <v/>
      </c>
      <c r="AF47" s="592" t="s">
        <v>143</v>
      </c>
      <c r="AG47" s="592" t="s">
        <v>143</v>
      </c>
      <c r="AH47" s="592" t="s">
        <v>143</v>
      </c>
      <c r="AJ47" s="592" t="s">
        <v>143</v>
      </c>
      <c r="AK47" s="592" t="s">
        <v>143</v>
      </c>
      <c r="AL47" s="592" t="s">
        <v>143</v>
      </c>
    </row>
    <row r="48" spans="1:40">
      <c r="I48" s="592" t="s">
        <v>143</v>
      </c>
      <c r="M48" s="592" t="s">
        <v>143</v>
      </c>
      <c r="U48" s="592" t="s">
        <v>143</v>
      </c>
      <c r="Y48" s="592" t="s">
        <v>143</v>
      </c>
      <c r="AD48" s="592" t="str">
        <f t="shared" si="4"/>
        <v/>
      </c>
      <c r="AF48" s="592" t="s">
        <v>143</v>
      </c>
      <c r="AG48" s="592" t="s">
        <v>143</v>
      </c>
      <c r="AH48" s="592" t="s">
        <v>143</v>
      </c>
      <c r="AJ48" s="592" t="s">
        <v>143</v>
      </c>
      <c r="AK48" s="592" t="s">
        <v>143</v>
      </c>
      <c r="AL48" s="592" t="s">
        <v>143</v>
      </c>
    </row>
    <row r="49" spans="9:38">
      <c r="I49" s="592" t="s">
        <v>143</v>
      </c>
      <c r="M49" s="592" t="s">
        <v>143</v>
      </c>
      <c r="U49" s="592" t="s">
        <v>143</v>
      </c>
      <c r="Y49" s="592" t="s">
        <v>143</v>
      </c>
      <c r="AD49" s="592" t="str">
        <f t="shared" si="4"/>
        <v/>
      </c>
      <c r="AF49" s="592" t="s">
        <v>143</v>
      </c>
      <c r="AG49" s="592" t="s">
        <v>143</v>
      </c>
      <c r="AH49" s="592" t="s">
        <v>143</v>
      </c>
      <c r="AJ49" s="592" t="s">
        <v>143</v>
      </c>
      <c r="AK49" s="592" t="s">
        <v>143</v>
      </c>
      <c r="AL49" s="592" t="s">
        <v>143</v>
      </c>
    </row>
    <row r="50" spans="9:38">
      <c r="I50" s="592" t="s">
        <v>143</v>
      </c>
      <c r="M50" s="592" t="s">
        <v>143</v>
      </c>
      <c r="U50" s="592" t="s">
        <v>143</v>
      </c>
      <c r="Y50" s="592" t="s">
        <v>143</v>
      </c>
      <c r="AD50" s="592" t="str">
        <f t="shared" si="4"/>
        <v/>
      </c>
      <c r="AF50" s="592" t="s">
        <v>143</v>
      </c>
      <c r="AG50" s="592" t="s">
        <v>143</v>
      </c>
      <c r="AH50" s="592" t="s">
        <v>143</v>
      </c>
      <c r="AJ50" s="592" t="s">
        <v>143</v>
      </c>
      <c r="AK50" s="592" t="s">
        <v>143</v>
      </c>
      <c r="AL50" s="592" t="s">
        <v>143</v>
      </c>
    </row>
    <row r="51" spans="9:38">
      <c r="I51" s="592" t="s">
        <v>143</v>
      </c>
      <c r="M51" s="592" t="s">
        <v>143</v>
      </c>
      <c r="U51" s="592" t="s">
        <v>143</v>
      </c>
      <c r="Y51" s="592" t="s">
        <v>143</v>
      </c>
      <c r="AD51" s="592" t="str">
        <f t="shared" si="4"/>
        <v/>
      </c>
      <c r="AF51" s="592" t="s">
        <v>143</v>
      </c>
      <c r="AG51" s="592" t="s">
        <v>143</v>
      </c>
      <c r="AH51" s="592" t="s">
        <v>143</v>
      </c>
      <c r="AJ51" s="592" t="s">
        <v>143</v>
      </c>
      <c r="AK51" s="592" t="s">
        <v>143</v>
      </c>
      <c r="AL51" s="592" t="s">
        <v>143</v>
      </c>
    </row>
    <row r="52" spans="9:38">
      <c r="I52" s="592" t="s">
        <v>143</v>
      </c>
      <c r="M52" s="592" t="s">
        <v>143</v>
      </c>
      <c r="U52" s="592" t="s">
        <v>143</v>
      </c>
      <c r="Y52" s="592" t="s">
        <v>143</v>
      </c>
      <c r="AD52" s="592" t="str">
        <f t="shared" si="4"/>
        <v/>
      </c>
      <c r="AF52" s="592" t="s">
        <v>143</v>
      </c>
      <c r="AG52" s="592" t="s">
        <v>143</v>
      </c>
      <c r="AH52" s="592" t="s">
        <v>143</v>
      </c>
      <c r="AJ52" s="592" t="s">
        <v>143</v>
      </c>
      <c r="AK52" s="592" t="s">
        <v>143</v>
      </c>
      <c r="AL52" s="592" t="s">
        <v>143</v>
      </c>
    </row>
    <row r="53" spans="9:38">
      <c r="I53" s="592" t="s">
        <v>143</v>
      </c>
      <c r="M53" s="592" t="s">
        <v>143</v>
      </c>
      <c r="U53" s="592" t="s">
        <v>143</v>
      </c>
      <c r="Y53" s="592" t="s">
        <v>143</v>
      </c>
      <c r="AD53" s="592" t="str">
        <f t="shared" si="4"/>
        <v/>
      </c>
      <c r="AF53" s="592" t="s">
        <v>143</v>
      </c>
      <c r="AG53" s="592" t="s">
        <v>143</v>
      </c>
      <c r="AH53" s="592" t="s">
        <v>143</v>
      </c>
      <c r="AJ53" s="592" t="s">
        <v>143</v>
      </c>
      <c r="AK53" s="592" t="s">
        <v>143</v>
      </c>
      <c r="AL53" s="592" t="s">
        <v>143</v>
      </c>
    </row>
    <row r="54" spans="9:38">
      <c r="I54" s="592" t="s">
        <v>143</v>
      </c>
      <c r="M54" s="592" t="s">
        <v>143</v>
      </c>
      <c r="U54" s="592" t="s">
        <v>143</v>
      </c>
      <c r="Y54" s="592" t="s">
        <v>143</v>
      </c>
      <c r="AD54" s="592" t="str">
        <f t="shared" si="4"/>
        <v/>
      </c>
      <c r="AF54" s="592" t="s">
        <v>143</v>
      </c>
      <c r="AG54" s="592" t="s">
        <v>143</v>
      </c>
      <c r="AH54" s="592" t="s">
        <v>143</v>
      </c>
      <c r="AJ54" s="592" t="s">
        <v>143</v>
      </c>
      <c r="AK54" s="592" t="s">
        <v>143</v>
      </c>
      <c r="AL54" s="592" t="s">
        <v>143</v>
      </c>
    </row>
    <row r="55" spans="9:38">
      <c r="I55" s="592" t="s">
        <v>143</v>
      </c>
      <c r="M55" s="592" t="s">
        <v>143</v>
      </c>
      <c r="U55" s="592" t="s">
        <v>143</v>
      </c>
      <c r="Y55" s="592" t="s">
        <v>143</v>
      </c>
      <c r="AD55" s="592" t="str">
        <f t="shared" si="4"/>
        <v/>
      </c>
      <c r="AF55" s="592" t="s">
        <v>143</v>
      </c>
      <c r="AG55" s="592" t="s">
        <v>143</v>
      </c>
      <c r="AH55" s="592" t="s">
        <v>143</v>
      </c>
      <c r="AJ55" s="592" t="s">
        <v>143</v>
      </c>
      <c r="AK55" s="592" t="s">
        <v>143</v>
      </c>
      <c r="AL55" s="592" t="s">
        <v>143</v>
      </c>
    </row>
    <row r="56" spans="9:38">
      <c r="I56" s="592" t="s">
        <v>143</v>
      </c>
      <c r="M56" s="592" t="s">
        <v>143</v>
      </c>
      <c r="U56" s="592" t="s">
        <v>143</v>
      </c>
      <c r="Y56" s="592" t="s">
        <v>143</v>
      </c>
      <c r="AD56" s="592" t="str">
        <f t="shared" si="4"/>
        <v/>
      </c>
      <c r="AF56" s="592" t="s">
        <v>143</v>
      </c>
      <c r="AG56" s="592" t="s">
        <v>143</v>
      </c>
      <c r="AH56" s="592" t="s">
        <v>143</v>
      </c>
      <c r="AJ56" s="592" t="s">
        <v>143</v>
      </c>
      <c r="AK56" s="592" t="s">
        <v>143</v>
      </c>
      <c r="AL56" s="592" t="s">
        <v>143</v>
      </c>
    </row>
    <row r="57" spans="9:38">
      <c r="I57" s="592" t="s">
        <v>143</v>
      </c>
      <c r="M57" s="592" t="s">
        <v>143</v>
      </c>
      <c r="U57" s="592" t="s">
        <v>143</v>
      </c>
      <c r="Y57" s="592" t="s">
        <v>143</v>
      </c>
      <c r="AD57" s="592" t="str">
        <f t="shared" si="4"/>
        <v/>
      </c>
      <c r="AF57" s="592" t="s">
        <v>143</v>
      </c>
      <c r="AG57" s="592" t="s">
        <v>143</v>
      </c>
      <c r="AH57" s="592" t="s">
        <v>143</v>
      </c>
      <c r="AJ57" s="592" t="s">
        <v>143</v>
      </c>
      <c r="AK57" s="592" t="s">
        <v>143</v>
      </c>
      <c r="AL57" s="592" t="s">
        <v>143</v>
      </c>
    </row>
    <row r="58" spans="9:38">
      <c r="I58" s="592" t="s">
        <v>143</v>
      </c>
      <c r="M58" s="592" t="s">
        <v>143</v>
      </c>
      <c r="U58" s="592" t="s">
        <v>143</v>
      </c>
      <c r="Y58" s="592" t="s">
        <v>143</v>
      </c>
      <c r="AD58" s="592" t="str">
        <f t="shared" si="4"/>
        <v/>
      </c>
      <c r="AF58" s="592" t="s">
        <v>143</v>
      </c>
      <c r="AG58" s="592" t="s">
        <v>143</v>
      </c>
      <c r="AH58" s="592" t="s">
        <v>143</v>
      </c>
      <c r="AJ58" s="592" t="s">
        <v>143</v>
      </c>
      <c r="AK58" s="592" t="s">
        <v>143</v>
      </c>
      <c r="AL58" s="592" t="s">
        <v>143</v>
      </c>
    </row>
    <row r="59" spans="9:38">
      <c r="I59" s="592" t="s">
        <v>143</v>
      </c>
      <c r="M59" s="592" t="s">
        <v>143</v>
      </c>
      <c r="U59" s="592" t="s">
        <v>143</v>
      </c>
      <c r="Y59" s="592" t="s">
        <v>143</v>
      </c>
      <c r="AD59" s="592" t="str">
        <f t="shared" si="4"/>
        <v/>
      </c>
      <c r="AF59" s="592" t="s">
        <v>143</v>
      </c>
      <c r="AG59" s="592" t="s">
        <v>143</v>
      </c>
      <c r="AH59" s="592" t="s">
        <v>143</v>
      </c>
      <c r="AJ59" s="592" t="s">
        <v>143</v>
      </c>
      <c r="AK59" s="592" t="s">
        <v>143</v>
      </c>
      <c r="AL59" s="592" t="s">
        <v>143</v>
      </c>
    </row>
    <row r="60" spans="9:38">
      <c r="I60" s="592" t="s">
        <v>143</v>
      </c>
      <c r="M60" s="592" t="s">
        <v>143</v>
      </c>
      <c r="U60" s="592" t="s">
        <v>143</v>
      </c>
      <c r="Y60" s="592" t="s">
        <v>143</v>
      </c>
      <c r="AD60" s="592" t="str">
        <f t="shared" si="4"/>
        <v/>
      </c>
      <c r="AF60" s="592" t="s">
        <v>143</v>
      </c>
      <c r="AG60" s="592" t="s">
        <v>143</v>
      </c>
      <c r="AH60" s="592" t="s">
        <v>143</v>
      </c>
      <c r="AJ60" s="592" t="s">
        <v>143</v>
      </c>
      <c r="AK60" s="592" t="s">
        <v>143</v>
      </c>
      <c r="AL60" s="592" t="s">
        <v>143</v>
      </c>
    </row>
    <row r="61" spans="9:38">
      <c r="I61" s="592" t="s">
        <v>143</v>
      </c>
      <c r="M61" s="592" t="s">
        <v>143</v>
      </c>
      <c r="U61" s="592" t="s">
        <v>143</v>
      </c>
      <c r="Y61" s="592" t="s">
        <v>143</v>
      </c>
      <c r="AD61" s="592" t="str">
        <f t="shared" si="4"/>
        <v/>
      </c>
      <c r="AF61" s="592" t="s">
        <v>143</v>
      </c>
      <c r="AG61" s="592" t="s">
        <v>143</v>
      </c>
      <c r="AH61" s="592" t="s">
        <v>143</v>
      </c>
      <c r="AJ61" s="592" t="s">
        <v>143</v>
      </c>
      <c r="AK61" s="592" t="s">
        <v>143</v>
      </c>
      <c r="AL61" s="592" t="s">
        <v>143</v>
      </c>
    </row>
    <row r="62" spans="9:38">
      <c r="I62" s="592" t="s">
        <v>143</v>
      </c>
      <c r="M62" s="592" t="s">
        <v>143</v>
      </c>
      <c r="U62" s="592" t="s">
        <v>143</v>
      </c>
      <c r="Y62" s="592" t="s">
        <v>143</v>
      </c>
      <c r="AD62" s="592" t="str">
        <f t="shared" si="4"/>
        <v/>
      </c>
      <c r="AF62" s="592" t="s">
        <v>143</v>
      </c>
      <c r="AG62" s="592" t="s">
        <v>143</v>
      </c>
      <c r="AH62" s="592" t="s">
        <v>143</v>
      </c>
      <c r="AJ62" s="592" t="s">
        <v>143</v>
      </c>
      <c r="AK62" s="592" t="s">
        <v>143</v>
      </c>
      <c r="AL62" s="592" t="s">
        <v>143</v>
      </c>
    </row>
    <row r="63" spans="9:38">
      <c r="I63" s="592" t="s">
        <v>143</v>
      </c>
      <c r="M63" s="592" t="s">
        <v>143</v>
      </c>
      <c r="U63" s="592" t="s">
        <v>143</v>
      </c>
      <c r="Y63" s="592" t="s">
        <v>143</v>
      </c>
      <c r="AD63" s="592" t="str">
        <f t="shared" si="4"/>
        <v/>
      </c>
      <c r="AF63" s="592" t="s">
        <v>143</v>
      </c>
      <c r="AG63" s="592" t="s">
        <v>143</v>
      </c>
      <c r="AH63" s="592" t="s">
        <v>143</v>
      </c>
      <c r="AJ63" s="592" t="s">
        <v>143</v>
      </c>
      <c r="AK63" s="592" t="s">
        <v>143</v>
      </c>
      <c r="AL63" s="592" t="s">
        <v>143</v>
      </c>
    </row>
    <row r="64" spans="9:38">
      <c r="I64" s="592" t="s">
        <v>143</v>
      </c>
      <c r="M64" s="592" t="s">
        <v>143</v>
      </c>
      <c r="U64" s="592" t="s">
        <v>143</v>
      </c>
      <c r="Y64" s="592" t="s">
        <v>143</v>
      </c>
      <c r="AD64" s="592" t="str">
        <f t="shared" si="4"/>
        <v/>
      </c>
      <c r="AF64" s="592" t="s">
        <v>143</v>
      </c>
      <c r="AG64" s="592" t="s">
        <v>143</v>
      </c>
      <c r="AH64" s="592" t="s">
        <v>143</v>
      </c>
      <c r="AJ64" s="592" t="s">
        <v>143</v>
      </c>
      <c r="AK64" s="592" t="s">
        <v>143</v>
      </c>
      <c r="AL64" s="592" t="s">
        <v>143</v>
      </c>
    </row>
    <row r="65" spans="9:38">
      <c r="I65" s="592" t="s">
        <v>143</v>
      </c>
      <c r="M65" s="592" t="s">
        <v>143</v>
      </c>
      <c r="U65" s="592" t="s">
        <v>143</v>
      </c>
      <c r="Y65" s="592" t="s">
        <v>143</v>
      </c>
      <c r="AD65" s="592" t="str">
        <f t="shared" si="4"/>
        <v/>
      </c>
      <c r="AF65" s="592" t="s">
        <v>143</v>
      </c>
      <c r="AG65" s="592" t="s">
        <v>143</v>
      </c>
      <c r="AH65" s="592" t="s">
        <v>143</v>
      </c>
      <c r="AJ65" s="592" t="s">
        <v>143</v>
      </c>
      <c r="AK65" s="592" t="s">
        <v>143</v>
      </c>
      <c r="AL65" s="592" t="s">
        <v>143</v>
      </c>
    </row>
    <row r="66" spans="9:38">
      <c r="I66" s="592" t="s">
        <v>143</v>
      </c>
      <c r="M66" s="592" t="s">
        <v>143</v>
      </c>
      <c r="U66" s="592" t="s">
        <v>143</v>
      </c>
      <c r="Y66" s="592" t="s">
        <v>143</v>
      </c>
      <c r="AD66" s="592" t="str">
        <f t="shared" si="4"/>
        <v/>
      </c>
      <c r="AF66" s="592" t="s">
        <v>143</v>
      </c>
      <c r="AG66" s="592" t="s">
        <v>143</v>
      </c>
      <c r="AH66" s="592" t="s">
        <v>143</v>
      </c>
      <c r="AJ66" s="592" t="s">
        <v>143</v>
      </c>
      <c r="AK66" s="592" t="s">
        <v>143</v>
      </c>
      <c r="AL66" s="592" t="s">
        <v>143</v>
      </c>
    </row>
    <row r="67" spans="9:38">
      <c r="I67" s="592" t="s">
        <v>143</v>
      </c>
      <c r="M67" s="592" t="s">
        <v>143</v>
      </c>
      <c r="U67" s="592" t="s">
        <v>143</v>
      </c>
      <c r="Y67" s="592" t="s">
        <v>143</v>
      </c>
      <c r="AD67" s="592" t="str">
        <f t="shared" si="4"/>
        <v/>
      </c>
      <c r="AF67" s="592" t="s">
        <v>143</v>
      </c>
      <c r="AG67" s="592" t="s">
        <v>143</v>
      </c>
      <c r="AH67" s="592" t="s">
        <v>143</v>
      </c>
      <c r="AJ67" s="592" t="s">
        <v>143</v>
      </c>
      <c r="AK67" s="592" t="s">
        <v>143</v>
      </c>
      <c r="AL67" s="592" t="s">
        <v>143</v>
      </c>
    </row>
    <row r="68" spans="9:38">
      <c r="I68" s="592" t="s">
        <v>143</v>
      </c>
      <c r="M68" s="592" t="s">
        <v>143</v>
      </c>
      <c r="U68" s="592" t="s">
        <v>143</v>
      </c>
      <c r="Y68" s="592" t="s">
        <v>143</v>
      </c>
      <c r="AD68" s="592" t="str">
        <f t="shared" si="4"/>
        <v/>
      </c>
      <c r="AF68" s="592" t="s">
        <v>143</v>
      </c>
      <c r="AG68" s="592" t="s">
        <v>143</v>
      </c>
      <c r="AH68" s="592" t="s">
        <v>143</v>
      </c>
      <c r="AJ68" s="592" t="s">
        <v>143</v>
      </c>
      <c r="AK68" s="592" t="s">
        <v>143</v>
      </c>
      <c r="AL68" s="592" t="s">
        <v>143</v>
      </c>
    </row>
    <row r="69" spans="9:38">
      <c r="I69" s="592" t="s">
        <v>143</v>
      </c>
      <c r="M69" s="592" t="s">
        <v>143</v>
      </c>
      <c r="U69" s="592" t="s">
        <v>143</v>
      </c>
      <c r="Y69" s="592" t="s">
        <v>143</v>
      </c>
      <c r="AD69" s="592" t="str">
        <f t="shared" si="4"/>
        <v/>
      </c>
      <c r="AF69" s="592" t="s">
        <v>143</v>
      </c>
      <c r="AG69" s="592" t="s">
        <v>143</v>
      </c>
      <c r="AH69" s="592" t="s">
        <v>143</v>
      </c>
      <c r="AJ69" s="592" t="s">
        <v>143</v>
      </c>
      <c r="AK69" s="592" t="s">
        <v>143</v>
      </c>
      <c r="AL69" s="592" t="s">
        <v>143</v>
      </c>
    </row>
    <row r="70" spans="9:38">
      <c r="I70" s="592" t="s">
        <v>143</v>
      </c>
      <c r="M70" s="592" t="s">
        <v>143</v>
      </c>
      <c r="U70" s="592" t="s">
        <v>143</v>
      </c>
      <c r="Y70" s="592" t="s">
        <v>143</v>
      </c>
      <c r="AD70" s="592" t="str">
        <f t="shared" si="4"/>
        <v/>
      </c>
      <c r="AF70" s="592" t="s">
        <v>143</v>
      </c>
      <c r="AG70" s="592" t="s">
        <v>143</v>
      </c>
      <c r="AH70" s="592" t="s">
        <v>143</v>
      </c>
      <c r="AJ70" s="592" t="s">
        <v>143</v>
      </c>
      <c r="AK70" s="592" t="s">
        <v>143</v>
      </c>
      <c r="AL70" s="592" t="s">
        <v>143</v>
      </c>
    </row>
    <row r="71" spans="9:38">
      <c r="I71" s="592" t="s">
        <v>143</v>
      </c>
      <c r="M71" s="592" t="s">
        <v>143</v>
      </c>
      <c r="U71" s="592" t="s">
        <v>143</v>
      </c>
      <c r="Y71" s="592" t="s">
        <v>143</v>
      </c>
      <c r="AD71" s="592" t="str">
        <f t="shared" si="4"/>
        <v/>
      </c>
      <c r="AF71" s="592" t="s">
        <v>143</v>
      </c>
      <c r="AG71" s="592" t="s">
        <v>143</v>
      </c>
      <c r="AH71" s="592" t="s">
        <v>143</v>
      </c>
      <c r="AJ71" s="592" t="s">
        <v>143</v>
      </c>
      <c r="AK71" s="592" t="s">
        <v>143</v>
      </c>
      <c r="AL71" s="592" t="s">
        <v>143</v>
      </c>
    </row>
    <row r="72" spans="9:38">
      <c r="I72" s="592" t="s">
        <v>143</v>
      </c>
      <c r="M72" s="592" t="s">
        <v>143</v>
      </c>
      <c r="U72" s="592" t="s">
        <v>143</v>
      </c>
      <c r="Y72" s="592" t="s">
        <v>143</v>
      </c>
      <c r="AD72" s="592" t="str">
        <f t="shared" si="4"/>
        <v/>
      </c>
      <c r="AF72" s="592" t="s">
        <v>143</v>
      </c>
      <c r="AG72" s="592" t="s">
        <v>143</v>
      </c>
      <c r="AH72" s="592" t="s">
        <v>143</v>
      </c>
      <c r="AJ72" s="592" t="s">
        <v>143</v>
      </c>
      <c r="AK72" s="592" t="s">
        <v>143</v>
      </c>
      <c r="AL72" s="592" t="s">
        <v>143</v>
      </c>
    </row>
    <row r="73" spans="9:38">
      <c r="I73" s="592" t="s">
        <v>143</v>
      </c>
      <c r="M73" s="592" t="s">
        <v>143</v>
      </c>
      <c r="U73" s="592" t="s">
        <v>143</v>
      </c>
      <c r="Y73" s="592" t="s">
        <v>143</v>
      </c>
      <c r="AD73" s="592" t="str">
        <f t="shared" si="4"/>
        <v/>
      </c>
      <c r="AF73" s="592" t="s">
        <v>143</v>
      </c>
      <c r="AG73" s="592" t="s">
        <v>143</v>
      </c>
      <c r="AH73" s="592" t="s">
        <v>143</v>
      </c>
      <c r="AJ73" s="592" t="s">
        <v>143</v>
      </c>
      <c r="AK73" s="592" t="s">
        <v>143</v>
      </c>
      <c r="AL73" s="592" t="s">
        <v>143</v>
      </c>
    </row>
    <row r="74" spans="9:38">
      <c r="I74" s="592" t="s">
        <v>143</v>
      </c>
      <c r="M74" s="592" t="s">
        <v>143</v>
      </c>
      <c r="U74" s="592" t="s">
        <v>143</v>
      </c>
      <c r="Y74" s="592" t="s">
        <v>143</v>
      </c>
      <c r="AD74" s="592" t="str">
        <f t="shared" si="4"/>
        <v/>
      </c>
      <c r="AF74" s="592" t="s">
        <v>143</v>
      </c>
      <c r="AG74" s="592" t="s">
        <v>143</v>
      </c>
      <c r="AH74" s="592" t="s">
        <v>143</v>
      </c>
      <c r="AJ74" s="592" t="s">
        <v>143</v>
      </c>
      <c r="AK74" s="592" t="s">
        <v>143</v>
      </c>
      <c r="AL74" s="592" t="s">
        <v>143</v>
      </c>
    </row>
    <row r="75" spans="9:38">
      <c r="I75" s="592" t="s">
        <v>143</v>
      </c>
      <c r="M75" s="592" t="s">
        <v>143</v>
      </c>
      <c r="U75" s="592" t="s">
        <v>143</v>
      </c>
      <c r="Y75" s="592" t="s">
        <v>143</v>
      </c>
      <c r="AD75" s="592" t="str">
        <f t="shared" si="4"/>
        <v/>
      </c>
      <c r="AF75" s="592" t="s">
        <v>143</v>
      </c>
      <c r="AG75" s="592" t="s">
        <v>143</v>
      </c>
      <c r="AH75" s="592" t="s">
        <v>143</v>
      </c>
      <c r="AJ75" s="592" t="s">
        <v>143</v>
      </c>
      <c r="AK75" s="592" t="s">
        <v>143</v>
      </c>
      <c r="AL75" s="592" t="s">
        <v>143</v>
      </c>
    </row>
    <row r="76" spans="9:38">
      <c r="I76" s="592" t="s">
        <v>143</v>
      </c>
      <c r="M76" s="592" t="s">
        <v>143</v>
      </c>
      <c r="U76" s="592" t="s">
        <v>143</v>
      </c>
      <c r="Y76" s="592" t="s">
        <v>143</v>
      </c>
      <c r="AD76" s="592" t="str">
        <f t="shared" si="4"/>
        <v/>
      </c>
      <c r="AF76" s="592" t="s">
        <v>143</v>
      </c>
      <c r="AG76" s="592" t="s">
        <v>143</v>
      </c>
      <c r="AH76" s="592" t="s">
        <v>143</v>
      </c>
      <c r="AJ76" s="592" t="s">
        <v>143</v>
      </c>
      <c r="AK76" s="592" t="s">
        <v>143</v>
      </c>
      <c r="AL76" s="592" t="s">
        <v>143</v>
      </c>
    </row>
    <row r="77" spans="9:38">
      <c r="I77" s="592" t="s">
        <v>143</v>
      </c>
      <c r="M77" s="592" t="s">
        <v>143</v>
      </c>
      <c r="U77" s="592" t="s">
        <v>143</v>
      </c>
      <c r="Y77" s="592" t="s">
        <v>143</v>
      </c>
      <c r="AD77" s="592" t="str">
        <f t="shared" ref="AD77:AD140" si="5">IF(C77="","",1.5%)</f>
        <v/>
      </c>
      <c r="AF77" s="592" t="s">
        <v>143</v>
      </c>
      <c r="AG77" s="592" t="s">
        <v>143</v>
      </c>
      <c r="AH77" s="592" t="s">
        <v>143</v>
      </c>
      <c r="AJ77" s="592" t="s">
        <v>143</v>
      </c>
      <c r="AK77" s="592" t="s">
        <v>143</v>
      </c>
      <c r="AL77" s="592" t="s">
        <v>143</v>
      </c>
    </row>
    <row r="78" spans="9:38">
      <c r="I78" s="592" t="s">
        <v>143</v>
      </c>
      <c r="M78" s="592" t="s">
        <v>143</v>
      </c>
      <c r="U78" s="592" t="s">
        <v>143</v>
      </c>
      <c r="Y78" s="592" t="s">
        <v>143</v>
      </c>
      <c r="AD78" s="592" t="str">
        <f t="shared" si="5"/>
        <v/>
      </c>
      <c r="AF78" s="592" t="s">
        <v>143</v>
      </c>
      <c r="AG78" s="592" t="s">
        <v>143</v>
      </c>
      <c r="AH78" s="592" t="s">
        <v>143</v>
      </c>
      <c r="AJ78" s="592" t="s">
        <v>143</v>
      </c>
      <c r="AK78" s="592" t="s">
        <v>143</v>
      </c>
      <c r="AL78" s="592" t="s">
        <v>143</v>
      </c>
    </row>
    <row r="79" spans="9:38">
      <c r="I79" s="592" t="s">
        <v>143</v>
      </c>
      <c r="M79" s="592" t="s">
        <v>143</v>
      </c>
      <c r="U79" s="592" t="s">
        <v>143</v>
      </c>
      <c r="Y79" s="592" t="s">
        <v>143</v>
      </c>
      <c r="AD79" s="592" t="str">
        <f t="shared" si="5"/>
        <v/>
      </c>
      <c r="AF79" s="592" t="s">
        <v>143</v>
      </c>
      <c r="AG79" s="592" t="s">
        <v>143</v>
      </c>
      <c r="AH79" s="592" t="s">
        <v>143</v>
      </c>
      <c r="AJ79" s="592" t="s">
        <v>143</v>
      </c>
      <c r="AK79" s="592" t="s">
        <v>143</v>
      </c>
      <c r="AL79" s="592" t="s">
        <v>143</v>
      </c>
    </row>
    <row r="80" spans="9:38">
      <c r="I80" s="592" t="s">
        <v>143</v>
      </c>
      <c r="M80" s="592" t="s">
        <v>143</v>
      </c>
      <c r="U80" s="592" t="s">
        <v>143</v>
      </c>
      <c r="Y80" s="592" t="s">
        <v>143</v>
      </c>
      <c r="AD80" s="592" t="str">
        <f t="shared" si="5"/>
        <v/>
      </c>
      <c r="AF80" s="592" t="s">
        <v>143</v>
      </c>
      <c r="AG80" s="592" t="s">
        <v>143</v>
      </c>
      <c r="AH80" s="592" t="s">
        <v>143</v>
      </c>
      <c r="AJ80" s="592" t="s">
        <v>143</v>
      </c>
      <c r="AK80" s="592" t="s">
        <v>143</v>
      </c>
      <c r="AL80" s="592" t="s">
        <v>143</v>
      </c>
    </row>
    <row r="81" spans="9:38">
      <c r="I81" s="592" t="s">
        <v>143</v>
      </c>
      <c r="M81" s="592" t="s">
        <v>143</v>
      </c>
      <c r="U81" s="592" t="s">
        <v>143</v>
      </c>
      <c r="Y81" s="592" t="s">
        <v>143</v>
      </c>
      <c r="AD81" s="592" t="str">
        <f t="shared" si="5"/>
        <v/>
      </c>
      <c r="AF81" s="592" t="s">
        <v>143</v>
      </c>
      <c r="AG81" s="592" t="s">
        <v>143</v>
      </c>
      <c r="AH81" s="592" t="s">
        <v>143</v>
      </c>
      <c r="AJ81" s="592" t="s">
        <v>143</v>
      </c>
      <c r="AK81" s="592" t="s">
        <v>143</v>
      </c>
      <c r="AL81" s="592" t="s">
        <v>143</v>
      </c>
    </row>
    <row r="82" spans="9:38">
      <c r="I82" s="592" t="s">
        <v>143</v>
      </c>
      <c r="M82" s="592" t="s">
        <v>143</v>
      </c>
      <c r="U82" s="592" t="s">
        <v>143</v>
      </c>
      <c r="Y82" s="592" t="s">
        <v>143</v>
      </c>
      <c r="AD82" s="592" t="str">
        <f t="shared" si="5"/>
        <v/>
      </c>
      <c r="AF82" s="592" t="s">
        <v>143</v>
      </c>
      <c r="AG82" s="592" t="s">
        <v>143</v>
      </c>
      <c r="AH82" s="592" t="s">
        <v>143</v>
      </c>
      <c r="AJ82" s="592" t="s">
        <v>143</v>
      </c>
      <c r="AK82" s="592" t="s">
        <v>143</v>
      </c>
      <c r="AL82" s="592" t="s">
        <v>143</v>
      </c>
    </row>
    <row r="83" spans="9:38">
      <c r="I83" s="592" t="s">
        <v>143</v>
      </c>
      <c r="M83" s="592" t="s">
        <v>143</v>
      </c>
      <c r="U83" s="592" t="s">
        <v>143</v>
      </c>
      <c r="Y83" s="592" t="s">
        <v>143</v>
      </c>
      <c r="AD83" s="592" t="str">
        <f t="shared" si="5"/>
        <v/>
      </c>
      <c r="AF83" s="592" t="s">
        <v>143</v>
      </c>
      <c r="AG83" s="592" t="s">
        <v>143</v>
      </c>
      <c r="AH83" s="592" t="s">
        <v>143</v>
      </c>
      <c r="AJ83" s="592" t="s">
        <v>143</v>
      </c>
      <c r="AK83" s="592" t="s">
        <v>143</v>
      </c>
      <c r="AL83" s="592" t="s">
        <v>143</v>
      </c>
    </row>
    <row r="84" spans="9:38">
      <c r="I84" s="592" t="s">
        <v>143</v>
      </c>
      <c r="M84" s="592" t="s">
        <v>143</v>
      </c>
      <c r="U84" s="592" t="s">
        <v>143</v>
      </c>
      <c r="Y84" s="592" t="s">
        <v>143</v>
      </c>
      <c r="AD84" s="592" t="str">
        <f t="shared" si="5"/>
        <v/>
      </c>
      <c r="AF84" s="592" t="s">
        <v>143</v>
      </c>
      <c r="AG84" s="592" t="s">
        <v>143</v>
      </c>
      <c r="AH84" s="592" t="s">
        <v>143</v>
      </c>
      <c r="AJ84" s="592" t="s">
        <v>143</v>
      </c>
      <c r="AK84" s="592" t="s">
        <v>143</v>
      </c>
      <c r="AL84" s="592" t="s">
        <v>143</v>
      </c>
    </row>
    <row r="85" spans="9:38">
      <c r="I85" s="592" t="s">
        <v>143</v>
      </c>
      <c r="M85" s="592" t="s">
        <v>143</v>
      </c>
      <c r="U85" s="592" t="s">
        <v>143</v>
      </c>
      <c r="Y85" s="592" t="s">
        <v>143</v>
      </c>
      <c r="AD85" s="592" t="str">
        <f t="shared" si="5"/>
        <v/>
      </c>
      <c r="AF85" s="592" t="s">
        <v>143</v>
      </c>
      <c r="AG85" s="592" t="s">
        <v>143</v>
      </c>
      <c r="AH85" s="592" t="s">
        <v>143</v>
      </c>
      <c r="AJ85" s="592" t="s">
        <v>143</v>
      </c>
      <c r="AK85" s="592" t="s">
        <v>143</v>
      </c>
      <c r="AL85" s="592" t="s">
        <v>143</v>
      </c>
    </row>
    <row r="86" spans="9:38">
      <c r="I86" s="592" t="s">
        <v>143</v>
      </c>
      <c r="M86" s="592" t="s">
        <v>143</v>
      </c>
      <c r="U86" s="592" t="s">
        <v>143</v>
      </c>
      <c r="Y86" s="592" t="s">
        <v>143</v>
      </c>
      <c r="AD86" s="592" t="str">
        <f t="shared" si="5"/>
        <v/>
      </c>
      <c r="AF86" s="592" t="s">
        <v>143</v>
      </c>
      <c r="AG86" s="592" t="s">
        <v>143</v>
      </c>
      <c r="AH86" s="592" t="s">
        <v>143</v>
      </c>
      <c r="AJ86" s="592" t="s">
        <v>143</v>
      </c>
      <c r="AK86" s="592" t="s">
        <v>143</v>
      </c>
      <c r="AL86" s="592" t="s">
        <v>143</v>
      </c>
    </row>
    <row r="87" spans="9:38">
      <c r="I87" s="592" t="s">
        <v>143</v>
      </c>
      <c r="M87" s="592" t="s">
        <v>143</v>
      </c>
      <c r="U87" s="592" t="s">
        <v>143</v>
      </c>
      <c r="Y87" s="592" t="s">
        <v>143</v>
      </c>
      <c r="AD87" s="592" t="str">
        <f t="shared" si="5"/>
        <v/>
      </c>
      <c r="AF87" s="592" t="s">
        <v>143</v>
      </c>
      <c r="AG87" s="592" t="s">
        <v>143</v>
      </c>
      <c r="AH87" s="592" t="s">
        <v>143</v>
      </c>
      <c r="AJ87" s="592" t="s">
        <v>143</v>
      </c>
      <c r="AK87" s="592" t="s">
        <v>143</v>
      </c>
      <c r="AL87" s="592" t="s">
        <v>143</v>
      </c>
    </row>
    <row r="88" spans="9:38">
      <c r="I88" s="592" t="s">
        <v>143</v>
      </c>
      <c r="M88" s="592" t="s">
        <v>143</v>
      </c>
      <c r="U88" s="592" t="s">
        <v>143</v>
      </c>
      <c r="Y88" s="592" t="s">
        <v>143</v>
      </c>
      <c r="AD88" s="592" t="str">
        <f t="shared" si="5"/>
        <v/>
      </c>
      <c r="AF88" s="592" t="s">
        <v>143</v>
      </c>
      <c r="AG88" s="592" t="s">
        <v>143</v>
      </c>
      <c r="AH88" s="592" t="s">
        <v>143</v>
      </c>
      <c r="AJ88" s="592" t="s">
        <v>143</v>
      </c>
      <c r="AK88" s="592" t="s">
        <v>143</v>
      </c>
      <c r="AL88" s="592" t="s">
        <v>143</v>
      </c>
    </row>
    <row r="89" spans="9:38">
      <c r="I89" s="592" t="s">
        <v>143</v>
      </c>
      <c r="M89" s="592" t="s">
        <v>143</v>
      </c>
      <c r="U89" s="592" t="s">
        <v>143</v>
      </c>
      <c r="Y89" s="592" t="s">
        <v>143</v>
      </c>
      <c r="AD89" s="592" t="str">
        <f t="shared" si="5"/>
        <v/>
      </c>
      <c r="AF89" s="592" t="s">
        <v>143</v>
      </c>
      <c r="AG89" s="592" t="s">
        <v>143</v>
      </c>
      <c r="AH89" s="592" t="s">
        <v>143</v>
      </c>
      <c r="AJ89" s="592" t="s">
        <v>143</v>
      </c>
      <c r="AK89" s="592" t="s">
        <v>143</v>
      </c>
      <c r="AL89" s="592" t="s">
        <v>143</v>
      </c>
    </row>
    <row r="90" spans="9:38">
      <c r="I90" s="592" t="s">
        <v>143</v>
      </c>
      <c r="M90" s="592" t="s">
        <v>143</v>
      </c>
      <c r="U90" s="592" t="s">
        <v>143</v>
      </c>
      <c r="Y90" s="592" t="s">
        <v>143</v>
      </c>
      <c r="AD90" s="592" t="str">
        <f t="shared" si="5"/>
        <v/>
      </c>
      <c r="AF90" s="592" t="s">
        <v>143</v>
      </c>
      <c r="AG90" s="592" t="s">
        <v>143</v>
      </c>
      <c r="AH90" s="592" t="s">
        <v>143</v>
      </c>
      <c r="AJ90" s="592" t="s">
        <v>143</v>
      </c>
      <c r="AK90" s="592" t="s">
        <v>143</v>
      </c>
      <c r="AL90" s="592" t="s">
        <v>143</v>
      </c>
    </row>
    <row r="91" spans="9:38">
      <c r="I91" s="592" t="s">
        <v>143</v>
      </c>
      <c r="M91" s="592" t="s">
        <v>143</v>
      </c>
      <c r="U91" s="592" t="s">
        <v>143</v>
      </c>
      <c r="Y91" s="592" t="s">
        <v>143</v>
      </c>
      <c r="AD91" s="592" t="str">
        <f t="shared" si="5"/>
        <v/>
      </c>
      <c r="AF91" s="592" t="s">
        <v>143</v>
      </c>
      <c r="AG91" s="592" t="s">
        <v>143</v>
      </c>
      <c r="AH91" s="592" t="s">
        <v>143</v>
      </c>
      <c r="AJ91" s="592" t="s">
        <v>143</v>
      </c>
      <c r="AK91" s="592" t="s">
        <v>143</v>
      </c>
      <c r="AL91" s="592" t="s">
        <v>143</v>
      </c>
    </row>
    <row r="92" spans="9:38">
      <c r="I92" s="592" t="s">
        <v>143</v>
      </c>
      <c r="M92" s="592" t="s">
        <v>143</v>
      </c>
      <c r="U92" s="592" t="s">
        <v>143</v>
      </c>
      <c r="Y92" s="592" t="s">
        <v>143</v>
      </c>
      <c r="AD92" s="592" t="str">
        <f t="shared" si="5"/>
        <v/>
      </c>
      <c r="AF92" s="592" t="s">
        <v>143</v>
      </c>
      <c r="AG92" s="592" t="s">
        <v>143</v>
      </c>
      <c r="AH92" s="592" t="s">
        <v>143</v>
      </c>
      <c r="AJ92" s="592" t="s">
        <v>143</v>
      </c>
      <c r="AK92" s="592" t="s">
        <v>143</v>
      </c>
      <c r="AL92" s="592" t="s">
        <v>143</v>
      </c>
    </row>
    <row r="93" spans="9:38">
      <c r="I93" s="592" t="s">
        <v>143</v>
      </c>
      <c r="M93" s="592" t="s">
        <v>143</v>
      </c>
      <c r="U93" s="592" t="s">
        <v>143</v>
      </c>
      <c r="Y93" s="592" t="s">
        <v>143</v>
      </c>
      <c r="AD93" s="592" t="str">
        <f t="shared" si="5"/>
        <v/>
      </c>
      <c r="AF93" s="592" t="s">
        <v>143</v>
      </c>
      <c r="AG93" s="592" t="s">
        <v>143</v>
      </c>
      <c r="AH93" s="592" t="s">
        <v>143</v>
      </c>
      <c r="AJ93" s="592" t="s">
        <v>143</v>
      </c>
      <c r="AK93" s="592" t="s">
        <v>143</v>
      </c>
      <c r="AL93" s="592" t="s">
        <v>143</v>
      </c>
    </row>
    <row r="94" spans="9:38">
      <c r="I94" s="592" t="s">
        <v>143</v>
      </c>
      <c r="M94" s="592" t="s">
        <v>143</v>
      </c>
      <c r="U94" s="592" t="s">
        <v>143</v>
      </c>
      <c r="Y94" s="592" t="s">
        <v>143</v>
      </c>
      <c r="AD94" s="592" t="str">
        <f t="shared" si="5"/>
        <v/>
      </c>
      <c r="AF94" s="592" t="s">
        <v>143</v>
      </c>
      <c r="AG94" s="592" t="s">
        <v>143</v>
      </c>
      <c r="AH94" s="592" t="s">
        <v>143</v>
      </c>
      <c r="AJ94" s="592" t="s">
        <v>143</v>
      </c>
      <c r="AK94" s="592" t="s">
        <v>143</v>
      </c>
      <c r="AL94" s="592" t="s">
        <v>143</v>
      </c>
    </row>
    <row r="95" spans="9:38">
      <c r="I95" s="592" t="s">
        <v>143</v>
      </c>
      <c r="M95" s="592" t="s">
        <v>143</v>
      </c>
      <c r="U95" s="592" t="s">
        <v>143</v>
      </c>
      <c r="Y95" s="592" t="s">
        <v>143</v>
      </c>
      <c r="AD95" s="592" t="str">
        <f t="shared" si="5"/>
        <v/>
      </c>
      <c r="AF95" s="592" t="s">
        <v>143</v>
      </c>
      <c r="AG95" s="592" t="s">
        <v>143</v>
      </c>
      <c r="AH95" s="592" t="s">
        <v>143</v>
      </c>
      <c r="AJ95" s="592" t="s">
        <v>143</v>
      </c>
      <c r="AK95" s="592" t="s">
        <v>143</v>
      </c>
      <c r="AL95" s="592" t="s">
        <v>143</v>
      </c>
    </row>
    <row r="96" spans="9:38">
      <c r="I96" s="592" t="s">
        <v>143</v>
      </c>
      <c r="M96" s="592" t="s">
        <v>143</v>
      </c>
      <c r="U96" s="592" t="s">
        <v>143</v>
      </c>
      <c r="Y96" s="592" t="s">
        <v>143</v>
      </c>
      <c r="AD96" s="592" t="str">
        <f t="shared" si="5"/>
        <v/>
      </c>
      <c r="AF96" s="592" t="s">
        <v>143</v>
      </c>
      <c r="AG96" s="592" t="s">
        <v>143</v>
      </c>
      <c r="AH96" s="592" t="s">
        <v>143</v>
      </c>
      <c r="AJ96" s="592" t="s">
        <v>143</v>
      </c>
      <c r="AK96" s="592" t="s">
        <v>143</v>
      </c>
      <c r="AL96" s="592" t="s">
        <v>143</v>
      </c>
    </row>
    <row r="97" spans="9:38">
      <c r="I97" s="592" t="s">
        <v>143</v>
      </c>
      <c r="M97" s="592" t="s">
        <v>143</v>
      </c>
      <c r="U97" s="592" t="s">
        <v>143</v>
      </c>
      <c r="Y97" s="592" t="s">
        <v>143</v>
      </c>
      <c r="AD97" s="592" t="str">
        <f t="shared" si="5"/>
        <v/>
      </c>
      <c r="AF97" s="592" t="s">
        <v>143</v>
      </c>
      <c r="AG97" s="592" t="s">
        <v>143</v>
      </c>
      <c r="AH97" s="592" t="s">
        <v>143</v>
      </c>
      <c r="AJ97" s="592" t="s">
        <v>143</v>
      </c>
      <c r="AK97" s="592" t="s">
        <v>143</v>
      </c>
      <c r="AL97" s="592" t="s">
        <v>143</v>
      </c>
    </row>
    <row r="98" spans="9:38">
      <c r="I98" s="592" t="s">
        <v>143</v>
      </c>
      <c r="M98" s="592" t="s">
        <v>143</v>
      </c>
      <c r="U98" s="592" t="s">
        <v>143</v>
      </c>
      <c r="Y98" s="592" t="s">
        <v>143</v>
      </c>
      <c r="AD98" s="592" t="str">
        <f t="shared" si="5"/>
        <v/>
      </c>
      <c r="AF98" s="592" t="s">
        <v>143</v>
      </c>
      <c r="AG98" s="592" t="s">
        <v>143</v>
      </c>
      <c r="AH98" s="592" t="s">
        <v>143</v>
      </c>
      <c r="AJ98" s="592" t="s">
        <v>143</v>
      </c>
      <c r="AK98" s="592" t="s">
        <v>143</v>
      </c>
      <c r="AL98" s="592" t="s">
        <v>143</v>
      </c>
    </row>
    <row r="99" spans="9:38">
      <c r="I99" s="592" t="s">
        <v>143</v>
      </c>
      <c r="M99" s="592" t="s">
        <v>143</v>
      </c>
      <c r="U99" s="592" t="s">
        <v>143</v>
      </c>
      <c r="Y99" s="592" t="s">
        <v>143</v>
      </c>
      <c r="AD99" s="592" t="str">
        <f t="shared" si="5"/>
        <v/>
      </c>
      <c r="AF99" s="592" t="s">
        <v>143</v>
      </c>
      <c r="AG99" s="592" t="s">
        <v>143</v>
      </c>
      <c r="AH99" s="592" t="s">
        <v>143</v>
      </c>
      <c r="AJ99" s="592" t="s">
        <v>143</v>
      </c>
      <c r="AK99" s="592" t="s">
        <v>143</v>
      </c>
      <c r="AL99" s="592" t="s">
        <v>143</v>
      </c>
    </row>
    <row r="100" spans="9:38">
      <c r="I100" s="592" t="s">
        <v>143</v>
      </c>
      <c r="M100" s="592" t="s">
        <v>143</v>
      </c>
      <c r="U100" s="592" t="s">
        <v>143</v>
      </c>
      <c r="Y100" s="592" t="s">
        <v>143</v>
      </c>
      <c r="AD100" s="592" t="str">
        <f t="shared" si="5"/>
        <v/>
      </c>
      <c r="AF100" s="592" t="s">
        <v>143</v>
      </c>
      <c r="AG100" s="592" t="s">
        <v>143</v>
      </c>
      <c r="AH100" s="592" t="s">
        <v>143</v>
      </c>
      <c r="AJ100" s="592" t="s">
        <v>143</v>
      </c>
      <c r="AK100" s="592" t="s">
        <v>143</v>
      </c>
      <c r="AL100" s="592" t="s">
        <v>143</v>
      </c>
    </row>
    <row r="101" spans="9:38">
      <c r="I101" s="592" t="s">
        <v>143</v>
      </c>
      <c r="M101" s="592" t="s">
        <v>143</v>
      </c>
      <c r="U101" s="592" t="s">
        <v>143</v>
      </c>
      <c r="Y101" s="592" t="s">
        <v>143</v>
      </c>
      <c r="AD101" s="592" t="str">
        <f t="shared" si="5"/>
        <v/>
      </c>
      <c r="AF101" s="592" t="s">
        <v>143</v>
      </c>
      <c r="AG101" s="592" t="s">
        <v>143</v>
      </c>
      <c r="AH101" s="592" t="s">
        <v>143</v>
      </c>
      <c r="AJ101" s="592" t="s">
        <v>143</v>
      </c>
      <c r="AK101" s="592" t="s">
        <v>143</v>
      </c>
      <c r="AL101" s="592" t="s">
        <v>143</v>
      </c>
    </row>
    <row r="102" spans="9:38">
      <c r="I102" s="592" t="s">
        <v>143</v>
      </c>
      <c r="M102" s="592" t="s">
        <v>143</v>
      </c>
      <c r="U102" s="592" t="s">
        <v>143</v>
      </c>
      <c r="Y102" s="592" t="s">
        <v>143</v>
      </c>
      <c r="AD102" s="592" t="str">
        <f t="shared" si="5"/>
        <v/>
      </c>
      <c r="AF102" s="592" t="s">
        <v>143</v>
      </c>
      <c r="AG102" s="592" t="s">
        <v>143</v>
      </c>
      <c r="AH102" s="592" t="s">
        <v>143</v>
      </c>
      <c r="AJ102" s="592" t="s">
        <v>143</v>
      </c>
      <c r="AK102" s="592" t="s">
        <v>143</v>
      </c>
      <c r="AL102" s="592" t="s">
        <v>143</v>
      </c>
    </row>
    <row r="103" spans="9:38">
      <c r="I103" s="592" t="s">
        <v>143</v>
      </c>
      <c r="M103" s="592" t="s">
        <v>143</v>
      </c>
      <c r="U103" s="592" t="s">
        <v>143</v>
      </c>
      <c r="Y103" s="592" t="s">
        <v>143</v>
      </c>
      <c r="AD103" s="592" t="str">
        <f t="shared" si="5"/>
        <v/>
      </c>
      <c r="AF103" s="592" t="s">
        <v>143</v>
      </c>
      <c r="AG103" s="592" t="s">
        <v>143</v>
      </c>
      <c r="AH103" s="592" t="s">
        <v>143</v>
      </c>
      <c r="AJ103" s="592" t="s">
        <v>143</v>
      </c>
      <c r="AK103" s="592" t="s">
        <v>143</v>
      </c>
      <c r="AL103" s="592" t="s">
        <v>143</v>
      </c>
    </row>
    <row r="104" spans="9:38">
      <c r="I104" s="592" t="s">
        <v>143</v>
      </c>
      <c r="M104" s="592" t="s">
        <v>143</v>
      </c>
      <c r="U104" s="592" t="s">
        <v>143</v>
      </c>
      <c r="Y104" s="592" t="s">
        <v>143</v>
      </c>
      <c r="AD104" s="592" t="str">
        <f t="shared" si="5"/>
        <v/>
      </c>
      <c r="AF104" s="592" t="s">
        <v>143</v>
      </c>
      <c r="AG104" s="592" t="s">
        <v>143</v>
      </c>
      <c r="AH104" s="592" t="s">
        <v>143</v>
      </c>
      <c r="AJ104" s="592" t="s">
        <v>143</v>
      </c>
      <c r="AK104" s="592" t="s">
        <v>143</v>
      </c>
      <c r="AL104" s="592" t="s">
        <v>143</v>
      </c>
    </row>
    <row r="105" spans="9:38">
      <c r="I105" s="592" t="s">
        <v>143</v>
      </c>
      <c r="M105" s="592" t="s">
        <v>143</v>
      </c>
      <c r="U105" s="592" t="s">
        <v>143</v>
      </c>
      <c r="Y105" s="592" t="s">
        <v>143</v>
      </c>
      <c r="AD105" s="592" t="str">
        <f t="shared" si="5"/>
        <v/>
      </c>
      <c r="AF105" s="592" t="s">
        <v>143</v>
      </c>
      <c r="AG105" s="592" t="s">
        <v>143</v>
      </c>
      <c r="AH105" s="592" t="s">
        <v>143</v>
      </c>
      <c r="AJ105" s="592" t="s">
        <v>143</v>
      </c>
      <c r="AK105" s="592" t="s">
        <v>143</v>
      </c>
      <c r="AL105" s="592" t="s">
        <v>143</v>
      </c>
    </row>
    <row r="106" spans="9:38">
      <c r="I106" s="592" t="s">
        <v>143</v>
      </c>
      <c r="M106" s="592" t="s">
        <v>143</v>
      </c>
      <c r="U106" s="592" t="s">
        <v>143</v>
      </c>
      <c r="Y106" s="592" t="s">
        <v>143</v>
      </c>
      <c r="AD106" s="592" t="str">
        <f t="shared" si="5"/>
        <v/>
      </c>
      <c r="AF106" s="592" t="s">
        <v>143</v>
      </c>
      <c r="AG106" s="592" t="s">
        <v>143</v>
      </c>
      <c r="AH106" s="592" t="s">
        <v>143</v>
      </c>
      <c r="AJ106" s="592" t="s">
        <v>143</v>
      </c>
      <c r="AK106" s="592" t="s">
        <v>143</v>
      </c>
      <c r="AL106" s="592" t="s">
        <v>143</v>
      </c>
    </row>
    <row r="107" spans="9:38">
      <c r="I107" s="592" t="s">
        <v>143</v>
      </c>
      <c r="M107" s="592" t="s">
        <v>143</v>
      </c>
      <c r="U107" s="592" t="s">
        <v>143</v>
      </c>
      <c r="Y107" s="592" t="s">
        <v>143</v>
      </c>
      <c r="AD107" s="592" t="str">
        <f t="shared" si="5"/>
        <v/>
      </c>
      <c r="AF107" s="592" t="s">
        <v>143</v>
      </c>
      <c r="AG107" s="592" t="s">
        <v>143</v>
      </c>
      <c r="AH107" s="592" t="s">
        <v>143</v>
      </c>
      <c r="AJ107" s="592" t="s">
        <v>143</v>
      </c>
      <c r="AK107" s="592" t="s">
        <v>143</v>
      </c>
      <c r="AL107" s="592" t="s">
        <v>143</v>
      </c>
    </row>
    <row r="108" spans="9:38">
      <c r="I108" s="592" t="s">
        <v>143</v>
      </c>
      <c r="M108" s="592" t="s">
        <v>143</v>
      </c>
      <c r="U108" s="592" t="s">
        <v>143</v>
      </c>
      <c r="Y108" s="592" t="s">
        <v>143</v>
      </c>
      <c r="AD108" s="592" t="str">
        <f t="shared" si="5"/>
        <v/>
      </c>
      <c r="AF108" s="592" t="s">
        <v>143</v>
      </c>
      <c r="AG108" s="592" t="s">
        <v>143</v>
      </c>
      <c r="AH108" s="592" t="s">
        <v>143</v>
      </c>
      <c r="AJ108" s="592" t="s">
        <v>143</v>
      </c>
      <c r="AK108" s="592" t="s">
        <v>143</v>
      </c>
      <c r="AL108" s="592" t="s">
        <v>143</v>
      </c>
    </row>
    <row r="109" spans="9:38">
      <c r="I109" s="592" t="s">
        <v>143</v>
      </c>
      <c r="M109" s="592" t="s">
        <v>143</v>
      </c>
      <c r="U109" s="592" t="s">
        <v>143</v>
      </c>
      <c r="Y109" s="592" t="s">
        <v>143</v>
      </c>
      <c r="AD109" s="592" t="str">
        <f t="shared" si="5"/>
        <v/>
      </c>
      <c r="AF109" s="592" t="s">
        <v>143</v>
      </c>
      <c r="AG109" s="592" t="s">
        <v>143</v>
      </c>
      <c r="AH109" s="592" t="s">
        <v>143</v>
      </c>
      <c r="AJ109" s="592" t="s">
        <v>143</v>
      </c>
      <c r="AK109" s="592" t="s">
        <v>143</v>
      </c>
      <c r="AL109" s="592" t="s">
        <v>143</v>
      </c>
    </row>
    <row r="110" spans="9:38">
      <c r="I110" s="592" t="s">
        <v>143</v>
      </c>
      <c r="M110" s="592" t="s">
        <v>143</v>
      </c>
      <c r="U110" s="592" t="s">
        <v>143</v>
      </c>
      <c r="Y110" s="592" t="s">
        <v>143</v>
      </c>
      <c r="AD110" s="592" t="str">
        <f t="shared" si="5"/>
        <v/>
      </c>
      <c r="AF110" s="592" t="s">
        <v>143</v>
      </c>
      <c r="AG110" s="592" t="s">
        <v>143</v>
      </c>
      <c r="AH110" s="592" t="s">
        <v>143</v>
      </c>
      <c r="AJ110" s="592" t="s">
        <v>143</v>
      </c>
      <c r="AK110" s="592" t="s">
        <v>143</v>
      </c>
      <c r="AL110" s="592" t="s">
        <v>143</v>
      </c>
    </row>
    <row r="111" spans="9:38">
      <c r="I111" s="592" t="s">
        <v>143</v>
      </c>
      <c r="M111" s="592" t="s">
        <v>143</v>
      </c>
      <c r="U111" s="592" t="s">
        <v>143</v>
      </c>
      <c r="Y111" s="592" t="s">
        <v>143</v>
      </c>
      <c r="AD111" s="592" t="str">
        <f t="shared" si="5"/>
        <v/>
      </c>
      <c r="AF111" s="592" t="s">
        <v>143</v>
      </c>
      <c r="AG111" s="592" t="s">
        <v>143</v>
      </c>
      <c r="AH111" s="592" t="s">
        <v>143</v>
      </c>
      <c r="AJ111" s="592" t="s">
        <v>143</v>
      </c>
      <c r="AK111" s="592" t="s">
        <v>143</v>
      </c>
      <c r="AL111" s="592" t="s">
        <v>143</v>
      </c>
    </row>
    <row r="112" spans="9:38">
      <c r="I112" s="592" t="s">
        <v>143</v>
      </c>
      <c r="M112" s="592" t="s">
        <v>143</v>
      </c>
      <c r="U112" s="592" t="s">
        <v>143</v>
      </c>
      <c r="Y112" s="592" t="s">
        <v>143</v>
      </c>
      <c r="AD112" s="592" t="str">
        <f t="shared" si="5"/>
        <v/>
      </c>
      <c r="AF112" s="592" t="s">
        <v>143</v>
      </c>
      <c r="AG112" s="592" t="s">
        <v>143</v>
      </c>
      <c r="AH112" s="592" t="s">
        <v>143</v>
      </c>
      <c r="AJ112" s="592" t="s">
        <v>143</v>
      </c>
      <c r="AK112" s="592" t="s">
        <v>143</v>
      </c>
      <c r="AL112" s="592" t="s">
        <v>143</v>
      </c>
    </row>
    <row r="113" spans="9:38">
      <c r="I113" s="592" t="s">
        <v>143</v>
      </c>
      <c r="M113" s="592" t="s">
        <v>143</v>
      </c>
      <c r="U113" s="592" t="s">
        <v>143</v>
      </c>
      <c r="Y113" s="592" t="s">
        <v>143</v>
      </c>
      <c r="AD113" s="592" t="str">
        <f t="shared" si="5"/>
        <v/>
      </c>
      <c r="AF113" s="592" t="s">
        <v>143</v>
      </c>
      <c r="AG113" s="592" t="s">
        <v>143</v>
      </c>
      <c r="AH113" s="592" t="s">
        <v>143</v>
      </c>
      <c r="AJ113" s="592" t="s">
        <v>143</v>
      </c>
      <c r="AK113" s="592" t="s">
        <v>143</v>
      </c>
      <c r="AL113" s="592" t="s">
        <v>143</v>
      </c>
    </row>
    <row r="114" spans="9:38">
      <c r="I114" s="592" t="s">
        <v>143</v>
      </c>
      <c r="M114" s="592" t="s">
        <v>143</v>
      </c>
      <c r="U114" s="592" t="s">
        <v>143</v>
      </c>
      <c r="Y114" s="592" t="s">
        <v>143</v>
      </c>
      <c r="AD114" s="592" t="str">
        <f t="shared" si="5"/>
        <v/>
      </c>
      <c r="AF114" s="592" t="s">
        <v>143</v>
      </c>
      <c r="AG114" s="592" t="s">
        <v>143</v>
      </c>
      <c r="AH114" s="592" t="s">
        <v>143</v>
      </c>
      <c r="AJ114" s="592" t="s">
        <v>143</v>
      </c>
      <c r="AK114" s="592" t="s">
        <v>143</v>
      </c>
      <c r="AL114" s="592" t="s">
        <v>143</v>
      </c>
    </row>
    <row r="115" spans="9:38">
      <c r="I115" s="592" t="s">
        <v>143</v>
      </c>
      <c r="M115" s="592" t="s">
        <v>143</v>
      </c>
      <c r="U115" s="592" t="s">
        <v>143</v>
      </c>
      <c r="Y115" s="592" t="s">
        <v>143</v>
      </c>
      <c r="AD115" s="592" t="str">
        <f t="shared" si="5"/>
        <v/>
      </c>
      <c r="AF115" s="592" t="s">
        <v>143</v>
      </c>
      <c r="AG115" s="592" t="s">
        <v>143</v>
      </c>
      <c r="AH115" s="592" t="s">
        <v>143</v>
      </c>
      <c r="AJ115" s="592" t="s">
        <v>143</v>
      </c>
      <c r="AK115" s="592" t="s">
        <v>143</v>
      </c>
      <c r="AL115" s="592" t="s">
        <v>143</v>
      </c>
    </row>
    <row r="116" spans="9:38">
      <c r="I116" s="592" t="s">
        <v>143</v>
      </c>
      <c r="M116" s="592" t="s">
        <v>143</v>
      </c>
      <c r="U116" s="592" t="s">
        <v>143</v>
      </c>
      <c r="Y116" s="592" t="s">
        <v>143</v>
      </c>
      <c r="AD116" s="592" t="str">
        <f t="shared" si="5"/>
        <v/>
      </c>
      <c r="AF116" s="592" t="s">
        <v>143</v>
      </c>
      <c r="AG116" s="592" t="s">
        <v>143</v>
      </c>
      <c r="AH116" s="592" t="s">
        <v>143</v>
      </c>
      <c r="AJ116" s="592" t="s">
        <v>143</v>
      </c>
      <c r="AK116" s="592" t="s">
        <v>143</v>
      </c>
      <c r="AL116" s="592" t="s">
        <v>143</v>
      </c>
    </row>
    <row r="117" spans="9:38">
      <c r="I117" s="592" t="s">
        <v>143</v>
      </c>
      <c r="M117" s="592" t="s">
        <v>143</v>
      </c>
      <c r="U117" s="592" t="s">
        <v>143</v>
      </c>
      <c r="Y117" s="592" t="s">
        <v>143</v>
      </c>
      <c r="AD117" s="592" t="str">
        <f t="shared" si="5"/>
        <v/>
      </c>
      <c r="AF117" s="592" t="s">
        <v>143</v>
      </c>
      <c r="AG117" s="592" t="s">
        <v>143</v>
      </c>
      <c r="AH117" s="592" t="s">
        <v>143</v>
      </c>
      <c r="AJ117" s="592" t="s">
        <v>143</v>
      </c>
      <c r="AK117" s="592" t="s">
        <v>143</v>
      </c>
      <c r="AL117" s="592" t="s">
        <v>143</v>
      </c>
    </row>
    <row r="118" spans="9:38">
      <c r="I118" s="592" t="s">
        <v>143</v>
      </c>
      <c r="M118" s="592" t="s">
        <v>143</v>
      </c>
      <c r="U118" s="592" t="s">
        <v>143</v>
      </c>
      <c r="Y118" s="592" t="s">
        <v>143</v>
      </c>
      <c r="AD118" s="592" t="str">
        <f t="shared" si="5"/>
        <v/>
      </c>
      <c r="AF118" s="592" t="s">
        <v>143</v>
      </c>
      <c r="AG118" s="592" t="s">
        <v>143</v>
      </c>
      <c r="AH118" s="592" t="s">
        <v>143</v>
      </c>
      <c r="AJ118" s="592" t="s">
        <v>143</v>
      </c>
      <c r="AK118" s="592" t="s">
        <v>143</v>
      </c>
      <c r="AL118" s="592" t="s">
        <v>143</v>
      </c>
    </row>
    <row r="119" spans="9:38">
      <c r="I119" s="592" t="s">
        <v>143</v>
      </c>
      <c r="M119" s="592" t="s">
        <v>143</v>
      </c>
      <c r="U119" s="592" t="s">
        <v>143</v>
      </c>
      <c r="Y119" s="592" t="s">
        <v>143</v>
      </c>
      <c r="AD119" s="592" t="str">
        <f t="shared" si="5"/>
        <v/>
      </c>
      <c r="AF119" s="592" t="s">
        <v>143</v>
      </c>
      <c r="AG119" s="592" t="s">
        <v>143</v>
      </c>
      <c r="AH119" s="592" t="s">
        <v>143</v>
      </c>
      <c r="AJ119" s="592" t="s">
        <v>143</v>
      </c>
      <c r="AK119" s="592" t="s">
        <v>143</v>
      </c>
      <c r="AL119" s="592" t="s">
        <v>143</v>
      </c>
    </row>
    <row r="120" spans="9:38">
      <c r="I120" s="592" t="s">
        <v>143</v>
      </c>
      <c r="M120" s="592" t="s">
        <v>143</v>
      </c>
      <c r="U120" s="592" t="s">
        <v>143</v>
      </c>
      <c r="Y120" s="592" t="s">
        <v>143</v>
      </c>
      <c r="AD120" s="592" t="str">
        <f t="shared" si="5"/>
        <v/>
      </c>
      <c r="AF120" s="592" t="s">
        <v>143</v>
      </c>
      <c r="AG120" s="592" t="s">
        <v>143</v>
      </c>
      <c r="AH120" s="592" t="s">
        <v>143</v>
      </c>
      <c r="AJ120" s="592" t="s">
        <v>143</v>
      </c>
      <c r="AK120" s="592" t="s">
        <v>143</v>
      </c>
      <c r="AL120" s="592" t="s">
        <v>143</v>
      </c>
    </row>
    <row r="121" spans="9:38">
      <c r="I121" s="592" t="s">
        <v>143</v>
      </c>
      <c r="M121" s="592" t="s">
        <v>143</v>
      </c>
      <c r="U121" s="592" t="s">
        <v>143</v>
      </c>
      <c r="Y121" s="592" t="s">
        <v>143</v>
      </c>
      <c r="AD121" s="592" t="str">
        <f t="shared" si="5"/>
        <v/>
      </c>
      <c r="AF121" s="592" t="s">
        <v>143</v>
      </c>
      <c r="AG121" s="592" t="s">
        <v>143</v>
      </c>
      <c r="AH121" s="592" t="s">
        <v>143</v>
      </c>
      <c r="AJ121" s="592" t="s">
        <v>143</v>
      </c>
      <c r="AK121" s="592" t="s">
        <v>143</v>
      </c>
      <c r="AL121" s="592" t="s">
        <v>143</v>
      </c>
    </row>
    <row r="122" spans="9:38">
      <c r="I122" s="592" t="s">
        <v>143</v>
      </c>
      <c r="M122" s="592" t="s">
        <v>143</v>
      </c>
      <c r="U122" s="592" t="s">
        <v>143</v>
      </c>
      <c r="Y122" s="592" t="s">
        <v>143</v>
      </c>
      <c r="AD122" s="592" t="str">
        <f t="shared" si="5"/>
        <v/>
      </c>
      <c r="AF122" s="592" t="s">
        <v>143</v>
      </c>
      <c r="AG122" s="592" t="s">
        <v>143</v>
      </c>
      <c r="AH122" s="592" t="s">
        <v>143</v>
      </c>
      <c r="AJ122" s="592" t="s">
        <v>143</v>
      </c>
      <c r="AK122" s="592" t="s">
        <v>143</v>
      </c>
      <c r="AL122" s="592" t="s">
        <v>143</v>
      </c>
    </row>
    <row r="123" spans="9:38">
      <c r="I123" s="592" t="s">
        <v>143</v>
      </c>
      <c r="M123" s="592" t="s">
        <v>143</v>
      </c>
      <c r="U123" s="592" t="s">
        <v>143</v>
      </c>
      <c r="Y123" s="592" t="s">
        <v>143</v>
      </c>
      <c r="AD123" s="592" t="str">
        <f t="shared" si="5"/>
        <v/>
      </c>
      <c r="AF123" s="592" t="s">
        <v>143</v>
      </c>
      <c r="AG123" s="592" t="s">
        <v>143</v>
      </c>
      <c r="AH123" s="592" t="s">
        <v>143</v>
      </c>
      <c r="AJ123" s="592" t="s">
        <v>143</v>
      </c>
      <c r="AK123" s="592" t="s">
        <v>143</v>
      </c>
      <c r="AL123" s="592" t="s">
        <v>143</v>
      </c>
    </row>
    <row r="124" spans="9:38">
      <c r="I124" s="592" t="s">
        <v>143</v>
      </c>
      <c r="M124" s="592" t="s">
        <v>143</v>
      </c>
      <c r="U124" s="592" t="s">
        <v>143</v>
      </c>
      <c r="Y124" s="592" t="s">
        <v>143</v>
      </c>
      <c r="AD124" s="592" t="str">
        <f t="shared" si="5"/>
        <v/>
      </c>
      <c r="AF124" s="592" t="s">
        <v>143</v>
      </c>
      <c r="AG124" s="592" t="s">
        <v>143</v>
      </c>
      <c r="AH124" s="592" t="s">
        <v>143</v>
      </c>
      <c r="AJ124" s="592" t="s">
        <v>143</v>
      </c>
      <c r="AK124" s="592" t="s">
        <v>143</v>
      </c>
      <c r="AL124" s="592" t="s">
        <v>143</v>
      </c>
    </row>
    <row r="125" spans="9:38">
      <c r="I125" s="592" t="s">
        <v>143</v>
      </c>
      <c r="M125" s="592" t="s">
        <v>143</v>
      </c>
      <c r="U125" s="592" t="s">
        <v>143</v>
      </c>
      <c r="Y125" s="592" t="s">
        <v>143</v>
      </c>
      <c r="AD125" s="592" t="str">
        <f t="shared" si="5"/>
        <v/>
      </c>
      <c r="AF125" s="592" t="s">
        <v>143</v>
      </c>
      <c r="AG125" s="592" t="s">
        <v>143</v>
      </c>
      <c r="AH125" s="592" t="s">
        <v>143</v>
      </c>
      <c r="AJ125" s="592" t="s">
        <v>143</v>
      </c>
      <c r="AK125" s="592" t="s">
        <v>143</v>
      </c>
      <c r="AL125" s="592" t="s">
        <v>143</v>
      </c>
    </row>
    <row r="126" spans="9:38">
      <c r="I126" s="592" t="s">
        <v>143</v>
      </c>
      <c r="M126" s="592" t="s">
        <v>143</v>
      </c>
      <c r="U126" s="592" t="s">
        <v>143</v>
      </c>
      <c r="Y126" s="592" t="s">
        <v>143</v>
      </c>
      <c r="AD126" s="592" t="str">
        <f t="shared" si="5"/>
        <v/>
      </c>
      <c r="AF126" s="592" t="s">
        <v>143</v>
      </c>
      <c r="AG126" s="592" t="s">
        <v>143</v>
      </c>
      <c r="AH126" s="592" t="s">
        <v>143</v>
      </c>
      <c r="AJ126" s="592" t="s">
        <v>143</v>
      </c>
      <c r="AK126" s="592" t="s">
        <v>143</v>
      </c>
      <c r="AL126" s="592" t="s">
        <v>143</v>
      </c>
    </row>
    <row r="127" spans="9:38">
      <c r="I127" s="592" t="s">
        <v>143</v>
      </c>
      <c r="M127" s="592" t="s">
        <v>143</v>
      </c>
      <c r="U127" s="592" t="s">
        <v>143</v>
      </c>
      <c r="Y127" s="592" t="s">
        <v>143</v>
      </c>
      <c r="AD127" s="592" t="str">
        <f t="shared" si="5"/>
        <v/>
      </c>
      <c r="AF127" s="592" t="s">
        <v>143</v>
      </c>
      <c r="AG127" s="592" t="s">
        <v>143</v>
      </c>
      <c r="AH127" s="592" t="s">
        <v>143</v>
      </c>
      <c r="AJ127" s="592" t="s">
        <v>143</v>
      </c>
      <c r="AK127" s="592" t="s">
        <v>143</v>
      </c>
      <c r="AL127" s="592" t="s">
        <v>143</v>
      </c>
    </row>
    <row r="128" spans="9:38">
      <c r="I128" s="592" t="s">
        <v>143</v>
      </c>
      <c r="M128" s="592" t="s">
        <v>143</v>
      </c>
      <c r="U128" s="592" t="s">
        <v>143</v>
      </c>
      <c r="Y128" s="592" t="s">
        <v>143</v>
      </c>
      <c r="AD128" s="592" t="str">
        <f t="shared" si="5"/>
        <v/>
      </c>
      <c r="AF128" s="592" t="s">
        <v>143</v>
      </c>
      <c r="AG128" s="592" t="s">
        <v>143</v>
      </c>
      <c r="AH128" s="592" t="s">
        <v>143</v>
      </c>
      <c r="AJ128" s="592" t="s">
        <v>143</v>
      </c>
      <c r="AK128" s="592" t="s">
        <v>143</v>
      </c>
      <c r="AL128" s="592" t="s">
        <v>143</v>
      </c>
    </row>
    <row r="129" spans="9:38">
      <c r="I129" s="592" t="s">
        <v>143</v>
      </c>
      <c r="M129" s="592" t="s">
        <v>143</v>
      </c>
      <c r="U129" s="592" t="s">
        <v>143</v>
      </c>
      <c r="Y129" s="592" t="s">
        <v>143</v>
      </c>
      <c r="AD129" s="592" t="str">
        <f t="shared" si="5"/>
        <v/>
      </c>
      <c r="AF129" s="592" t="s">
        <v>143</v>
      </c>
      <c r="AG129" s="592" t="s">
        <v>143</v>
      </c>
      <c r="AH129" s="592" t="s">
        <v>143</v>
      </c>
      <c r="AJ129" s="592" t="s">
        <v>143</v>
      </c>
      <c r="AK129" s="592" t="s">
        <v>143</v>
      </c>
      <c r="AL129" s="592" t="s">
        <v>143</v>
      </c>
    </row>
    <row r="130" spans="9:38">
      <c r="I130" s="592" t="s">
        <v>143</v>
      </c>
      <c r="M130" s="592" t="s">
        <v>143</v>
      </c>
      <c r="U130" s="592" t="s">
        <v>143</v>
      </c>
      <c r="Y130" s="592" t="s">
        <v>143</v>
      </c>
      <c r="AD130" s="592" t="str">
        <f t="shared" si="5"/>
        <v/>
      </c>
      <c r="AF130" s="592" t="s">
        <v>143</v>
      </c>
      <c r="AG130" s="592" t="s">
        <v>143</v>
      </c>
      <c r="AH130" s="592" t="s">
        <v>143</v>
      </c>
      <c r="AJ130" s="592" t="s">
        <v>143</v>
      </c>
      <c r="AK130" s="592" t="s">
        <v>143</v>
      </c>
      <c r="AL130" s="592" t="s">
        <v>143</v>
      </c>
    </row>
    <row r="131" spans="9:38">
      <c r="I131" s="592" t="s">
        <v>143</v>
      </c>
      <c r="M131" s="592" t="s">
        <v>143</v>
      </c>
      <c r="U131" s="592" t="s">
        <v>143</v>
      </c>
      <c r="Y131" s="592" t="s">
        <v>143</v>
      </c>
      <c r="AD131" s="592" t="str">
        <f t="shared" si="5"/>
        <v/>
      </c>
      <c r="AF131" s="592" t="s">
        <v>143</v>
      </c>
      <c r="AG131" s="592" t="s">
        <v>143</v>
      </c>
      <c r="AH131" s="592" t="s">
        <v>143</v>
      </c>
      <c r="AJ131" s="592" t="s">
        <v>143</v>
      </c>
      <c r="AK131" s="592" t="s">
        <v>143</v>
      </c>
      <c r="AL131" s="592" t="s">
        <v>143</v>
      </c>
    </row>
    <row r="132" spans="9:38">
      <c r="I132" s="592" t="s">
        <v>143</v>
      </c>
      <c r="M132" s="592" t="s">
        <v>143</v>
      </c>
      <c r="U132" s="592" t="s">
        <v>143</v>
      </c>
      <c r="Y132" s="592" t="s">
        <v>143</v>
      </c>
      <c r="AD132" s="592" t="str">
        <f t="shared" si="5"/>
        <v/>
      </c>
      <c r="AF132" s="592" t="s">
        <v>143</v>
      </c>
      <c r="AG132" s="592" t="s">
        <v>143</v>
      </c>
      <c r="AH132" s="592" t="s">
        <v>143</v>
      </c>
      <c r="AJ132" s="592" t="s">
        <v>143</v>
      </c>
      <c r="AK132" s="592" t="s">
        <v>143</v>
      </c>
      <c r="AL132" s="592" t="s">
        <v>143</v>
      </c>
    </row>
    <row r="133" spans="9:38">
      <c r="I133" s="592" t="s">
        <v>143</v>
      </c>
      <c r="M133" s="592" t="s">
        <v>143</v>
      </c>
      <c r="U133" s="592" t="s">
        <v>143</v>
      </c>
      <c r="Y133" s="592" t="s">
        <v>143</v>
      </c>
      <c r="AD133" s="592" t="str">
        <f t="shared" si="5"/>
        <v/>
      </c>
      <c r="AF133" s="592" t="s">
        <v>143</v>
      </c>
      <c r="AG133" s="592" t="s">
        <v>143</v>
      </c>
      <c r="AH133" s="592" t="s">
        <v>143</v>
      </c>
      <c r="AJ133" s="592" t="s">
        <v>143</v>
      </c>
      <c r="AK133" s="592" t="s">
        <v>143</v>
      </c>
      <c r="AL133" s="592" t="s">
        <v>143</v>
      </c>
    </row>
    <row r="134" spans="9:38">
      <c r="I134" s="592" t="s">
        <v>143</v>
      </c>
      <c r="M134" s="592" t="s">
        <v>143</v>
      </c>
      <c r="U134" s="592" t="s">
        <v>143</v>
      </c>
      <c r="Y134" s="592" t="s">
        <v>143</v>
      </c>
      <c r="AD134" s="592" t="str">
        <f t="shared" si="5"/>
        <v/>
      </c>
      <c r="AF134" s="592" t="s">
        <v>143</v>
      </c>
      <c r="AG134" s="592" t="s">
        <v>143</v>
      </c>
      <c r="AH134" s="592" t="s">
        <v>143</v>
      </c>
      <c r="AJ134" s="592" t="s">
        <v>143</v>
      </c>
      <c r="AK134" s="592" t="s">
        <v>143</v>
      </c>
      <c r="AL134" s="592" t="s">
        <v>143</v>
      </c>
    </row>
    <row r="135" spans="9:38">
      <c r="I135" s="592" t="s">
        <v>143</v>
      </c>
      <c r="M135" s="592" t="s">
        <v>143</v>
      </c>
      <c r="U135" s="592" t="s">
        <v>143</v>
      </c>
      <c r="Y135" s="592" t="s">
        <v>143</v>
      </c>
      <c r="AD135" s="592" t="str">
        <f t="shared" si="5"/>
        <v/>
      </c>
      <c r="AF135" s="592" t="s">
        <v>143</v>
      </c>
      <c r="AG135" s="592" t="s">
        <v>143</v>
      </c>
      <c r="AH135" s="592" t="s">
        <v>143</v>
      </c>
      <c r="AJ135" s="592" t="s">
        <v>143</v>
      </c>
      <c r="AK135" s="592" t="s">
        <v>143</v>
      </c>
      <c r="AL135" s="592" t="s">
        <v>143</v>
      </c>
    </row>
    <row r="136" spans="9:38">
      <c r="I136" s="592" t="s">
        <v>143</v>
      </c>
      <c r="M136" s="592" t="s">
        <v>143</v>
      </c>
      <c r="U136" s="592" t="s">
        <v>143</v>
      </c>
      <c r="Y136" s="592" t="s">
        <v>143</v>
      </c>
      <c r="AD136" s="592" t="str">
        <f t="shared" si="5"/>
        <v/>
      </c>
      <c r="AF136" s="592" t="s">
        <v>143</v>
      </c>
      <c r="AG136" s="592" t="s">
        <v>143</v>
      </c>
      <c r="AH136" s="592" t="s">
        <v>143</v>
      </c>
      <c r="AJ136" s="592" t="s">
        <v>143</v>
      </c>
      <c r="AK136" s="592" t="s">
        <v>143</v>
      </c>
      <c r="AL136" s="592" t="s">
        <v>143</v>
      </c>
    </row>
    <row r="137" spans="9:38">
      <c r="I137" s="592" t="s">
        <v>143</v>
      </c>
      <c r="M137" s="592" t="s">
        <v>143</v>
      </c>
      <c r="U137" s="592" t="s">
        <v>143</v>
      </c>
      <c r="Y137" s="592" t="s">
        <v>143</v>
      </c>
      <c r="AD137" s="592" t="str">
        <f t="shared" si="5"/>
        <v/>
      </c>
      <c r="AF137" s="592" t="s">
        <v>143</v>
      </c>
      <c r="AG137" s="592" t="s">
        <v>143</v>
      </c>
      <c r="AH137" s="592" t="s">
        <v>143</v>
      </c>
      <c r="AJ137" s="592" t="s">
        <v>143</v>
      </c>
      <c r="AK137" s="592" t="s">
        <v>143</v>
      </c>
      <c r="AL137" s="592" t="s">
        <v>143</v>
      </c>
    </row>
    <row r="138" spans="9:38">
      <c r="I138" s="592" t="s">
        <v>143</v>
      </c>
      <c r="M138" s="592" t="s">
        <v>143</v>
      </c>
      <c r="U138" s="592" t="s">
        <v>143</v>
      </c>
      <c r="Y138" s="592" t="s">
        <v>143</v>
      </c>
      <c r="AD138" s="592" t="str">
        <f t="shared" si="5"/>
        <v/>
      </c>
      <c r="AF138" s="592" t="s">
        <v>143</v>
      </c>
      <c r="AG138" s="592" t="s">
        <v>143</v>
      </c>
      <c r="AH138" s="592" t="s">
        <v>143</v>
      </c>
      <c r="AJ138" s="592" t="s">
        <v>143</v>
      </c>
      <c r="AK138" s="592" t="s">
        <v>143</v>
      </c>
      <c r="AL138" s="592" t="s">
        <v>143</v>
      </c>
    </row>
    <row r="139" spans="9:38">
      <c r="I139" s="592" t="s">
        <v>143</v>
      </c>
      <c r="M139" s="592" t="s">
        <v>143</v>
      </c>
      <c r="U139" s="592" t="s">
        <v>143</v>
      </c>
      <c r="Y139" s="592" t="s">
        <v>143</v>
      </c>
      <c r="AD139" s="592" t="str">
        <f t="shared" si="5"/>
        <v/>
      </c>
      <c r="AF139" s="592" t="s">
        <v>143</v>
      </c>
      <c r="AG139" s="592" t="s">
        <v>143</v>
      </c>
      <c r="AH139" s="592" t="s">
        <v>143</v>
      </c>
      <c r="AJ139" s="592" t="s">
        <v>143</v>
      </c>
      <c r="AK139" s="592" t="s">
        <v>143</v>
      </c>
      <c r="AL139" s="592" t="s">
        <v>143</v>
      </c>
    </row>
    <row r="140" spans="9:38">
      <c r="M140" s="592" t="s">
        <v>143</v>
      </c>
      <c r="Y140" s="592" t="s">
        <v>143</v>
      </c>
      <c r="AD140" s="592" t="str">
        <f t="shared" si="5"/>
        <v/>
      </c>
      <c r="AF140" s="592" t="s">
        <v>143</v>
      </c>
      <c r="AG140" s="592" t="s">
        <v>143</v>
      </c>
      <c r="AH140" s="592" t="s">
        <v>143</v>
      </c>
      <c r="AJ140" s="592" t="s">
        <v>143</v>
      </c>
      <c r="AK140" s="592" t="s">
        <v>143</v>
      </c>
      <c r="AL140" s="592" t="s">
        <v>143</v>
      </c>
    </row>
    <row r="141" spans="9:38">
      <c r="M141" s="592" t="s">
        <v>143</v>
      </c>
      <c r="Y141" s="592" t="s">
        <v>143</v>
      </c>
      <c r="AD141" s="592" t="str">
        <f>IF(C141="","",1.5%)</f>
        <v/>
      </c>
      <c r="AF141" s="592" t="s">
        <v>143</v>
      </c>
      <c r="AG141" s="592" t="s">
        <v>143</v>
      </c>
      <c r="AH141" s="592" t="s">
        <v>143</v>
      </c>
      <c r="AJ141" s="592" t="s">
        <v>143</v>
      </c>
      <c r="AK141" s="592" t="s">
        <v>143</v>
      </c>
      <c r="AL141" s="592" t="s">
        <v>143</v>
      </c>
    </row>
    <row r="142" spans="9:38">
      <c r="M142" s="592" t="s">
        <v>143</v>
      </c>
      <c r="Y142" s="592" t="s">
        <v>143</v>
      </c>
      <c r="AF142" s="592" t="s">
        <v>143</v>
      </c>
      <c r="AG142" s="592" t="s">
        <v>143</v>
      </c>
      <c r="AH142" s="592" t="s">
        <v>143</v>
      </c>
      <c r="AJ142" s="592" t="s">
        <v>143</v>
      </c>
      <c r="AK142" s="592" t="s">
        <v>143</v>
      </c>
      <c r="AL142" s="592" t="s">
        <v>143</v>
      </c>
    </row>
    <row r="143" spans="9:38">
      <c r="M143" s="592" t="s">
        <v>143</v>
      </c>
      <c r="Y143" s="592" t="s">
        <v>143</v>
      </c>
      <c r="AH143" s="592" t="s">
        <v>143</v>
      </c>
      <c r="AJ143" s="592" t="s">
        <v>143</v>
      </c>
      <c r="AK143" s="592" t="s">
        <v>143</v>
      </c>
      <c r="AL143" s="592" t="s">
        <v>143</v>
      </c>
    </row>
    <row r="144" spans="9:38">
      <c r="AJ144" s="592" t="s">
        <v>143</v>
      </c>
      <c r="AK144" s="592" t="s">
        <v>143</v>
      </c>
      <c r="AL144" s="592" t="s">
        <v>143</v>
      </c>
    </row>
    <row r="145" spans="37:38">
      <c r="AK145" s="592" t="s">
        <v>143</v>
      </c>
      <c r="AL145" s="592" t="s">
        <v>143</v>
      </c>
    </row>
    <row r="146" spans="37:38">
      <c r="AK146" s="592" t="s">
        <v>143</v>
      </c>
      <c r="AL146" s="592" t="s">
        <v>143</v>
      </c>
    </row>
    <row r="147" spans="37:38">
      <c r="AK147" s="592" t="s">
        <v>143</v>
      </c>
      <c r="AL147" s="592" t="s">
        <v>143</v>
      </c>
    </row>
    <row r="148" spans="37:38">
      <c r="AK148" s="592" t="s">
        <v>143</v>
      </c>
      <c r="AL148" s="592" t="s">
        <v>143</v>
      </c>
    </row>
    <row r="149" spans="37:38">
      <c r="AK149" s="592" t="s">
        <v>143</v>
      </c>
      <c r="AL149" s="592" t="s">
        <v>143</v>
      </c>
    </row>
    <row r="150" spans="37:38">
      <c r="AK150" s="592" t="s">
        <v>143</v>
      </c>
      <c r="AL150" s="592" t="s">
        <v>143</v>
      </c>
    </row>
    <row r="151" spans="37:38">
      <c r="AK151" s="592" t="s">
        <v>143</v>
      </c>
      <c r="AL151" s="592" t="s">
        <v>143</v>
      </c>
    </row>
    <row r="152" spans="37:38">
      <c r="AK152" s="592" t="s">
        <v>143</v>
      </c>
      <c r="AL152" s="592" t="s">
        <v>143</v>
      </c>
    </row>
    <row r="153" spans="37:38">
      <c r="AK153" s="592" t="s">
        <v>143</v>
      </c>
      <c r="AL153" s="592" t="s">
        <v>143</v>
      </c>
    </row>
    <row r="154" spans="37:38">
      <c r="AK154" s="592" t="s">
        <v>143</v>
      </c>
      <c r="AL154" s="592" t="s">
        <v>143</v>
      </c>
    </row>
    <row r="155" spans="37:38">
      <c r="AK155" s="592" t="s">
        <v>143</v>
      </c>
      <c r="AL155" s="592" t="s">
        <v>143</v>
      </c>
    </row>
    <row r="156" spans="37:38">
      <c r="AK156" s="592" t="s">
        <v>143</v>
      </c>
      <c r="AL156" s="592" t="s">
        <v>143</v>
      </c>
    </row>
    <row r="157" spans="37:38">
      <c r="AK157" s="592" t="s">
        <v>143</v>
      </c>
      <c r="AL157" s="592" t="s">
        <v>143</v>
      </c>
    </row>
    <row r="158" spans="37:38">
      <c r="AK158" s="592" t="s">
        <v>143</v>
      </c>
      <c r="AL158" s="592" t="s">
        <v>143</v>
      </c>
    </row>
    <row r="159" spans="37:38">
      <c r="AK159" s="592" t="s">
        <v>143</v>
      </c>
      <c r="AL159" s="592" t="s">
        <v>143</v>
      </c>
    </row>
    <row r="160" spans="37:38">
      <c r="AK160" s="592" t="s">
        <v>143</v>
      </c>
      <c r="AL160" s="592" t="s">
        <v>143</v>
      </c>
    </row>
    <row r="161" spans="37:38">
      <c r="AK161" s="592" t="s">
        <v>143</v>
      </c>
      <c r="AL161" s="592" t="s">
        <v>143</v>
      </c>
    </row>
    <row r="162" spans="37:38">
      <c r="AK162" s="592" t="s">
        <v>143</v>
      </c>
      <c r="AL162" s="592" t="s">
        <v>143</v>
      </c>
    </row>
    <row r="163" spans="37:38">
      <c r="AK163" s="592" t="s">
        <v>143</v>
      </c>
      <c r="AL163" s="592" t="s">
        <v>143</v>
      </c>
    </row>
    <row r="164" spans="37:38">
      <c r="AK164" s="592" t="s">
        <v>143</v>
      </c>
      <c r="AL164" s="592" t="s">
        <v>143</v>
      </c>
    </row>
    <row r="165" spans="37:38">
      <c r="AK165" s="592" t="s">
        <v>143</v>
      </c>
      <c r="AL165" s="592" t="s">
        <v>143</v>
      </c>
    </row>
    <row r="166" spans="37:38">
      <c r="AK166" s="592" t="s">
        <v>143</v>
      </c>
      <c r="AL166" s="592" t="s">
        <v>143</v>
      </c>
    </row>
    <row r="167" spans="37:38">
      <c r="AK167" s="592" t="s">
        <v>143</v>
      </c>
      <c r="AL167" s="592" t="s">
        <v>143</v>
      </c>
    </row>
    <row r="168" spans="37:38">
      <c r="AK168" s="592" t="s">
        <v>143</v>
      </c>
      <c r="AL168" s="592" t="s">
        <v>143</v>
      </c>
    </row>
    <row r="169" spans="37:38">
      <c r="AK169" s="592" t="s">
        <v>143</v>
      </c>
      <c r="AL169" s="592" t="s">
        <v>143</v>
      </c>
    </row>
    <row r="170" spans="37:38">
      <c r="AK170" s="592" t="s">
        <v>143</v>
      </c>
      <c r="AL170" s="592" t="s">
        <v>143</v>
      </c>
    </row>
    <row r="171" spans="37:38">
      <c r="AK171" s="592" t="s">
        <v>143</v>
      </c>
      <c r="AL171" s="592" t="s">
        <v>143</v>
      </c>
    </row>
    <row r="172" spans="37:38">
      <c r="AK172" s="592" t="s">
        <v>143</v>
      </c>
      <c r="AL172" s="592" t="s">
        <v>143</v>
      </c>
    </row>
    <row r="173" spans="37:38">
      <c r="AK173" s="592" t="s">
        <v>143</v>
      </c>
      <c r="AL173" s="592" t="s">
        <v>143</v>
      </c>
    </row>
    <row r="174" spans="37:38">
      <c r="AK174" s="592" t="s">
        <v>143</v>
      </c>
      <c r="AL174" s="592" t="s">
        <v>143</v>
      </c>
    </row>
    <row r="175" spans="37:38">
      <c r="AK175" s="592" t="s">
        <v>143</v>
      </c>
      <c r="AL175" s="592" t="s">
        <v>143</v>
      </c>
    </row>
    <row r="176" spans="37:38">
      <c r="AK176" s="592" t="s">
        <v>143</v>
      </c>
      <c r="AL176" s="592" t="s">
        <v>143</v>
      </c>
    </row>
    <row r="177" spans="37:38">
      <c r="AK177" s="592" t="s">
        <v>143</v>
      </c>
      <c r="AL177" s="592" t="s">
        <v>143</v>
      </c>
    </row>
    <row r="178" spans="37:38">
      <c r="AK178" s="592" t="s">
        <v>143</v>
      </c>
      <c r="AL178" s="592" t="s">
        <v>143</v>
      </c>
    </row>
    <row r="179" spans="37:38">
      <c r="AK179" s="592" t="s">
        <v>143</v>
      </c>
      <c r="AL179" s="592" t="s">
        <v>143</v>
      </c>
    </row>
    <row r="180" spans="37:38">
      <c r="AK180" s="592" t="s">
        <v>143</v>
      </c>
      <c r="AL180" s="592" t="s">
        <v>143</v>
      </c>
    </row>
    <row r="181" spans="37:38">
      <c r="AK181" s="592" t="s">
        <v>143</v>
      </c>
      <c r="AL181" s="592" t="s">
        <v>143</v>
      </c>
    </row>
    <row r="182" spans="37:38">
      <c r="AK182" s="592" t="s">
        <v>143</v>
      </c>
      <c r="AL182" s="592" t="s">
        <v>143</v>
      </c>
    </row>
    <row r="183" spans="37:38">
      <c r="AK183" s="592" t="s">
        <v>143</v>
      </c>
      <c r="AL183" s="592" t="s">
        <v>143</v>
      </c>
    </row>
    <row r="184" spans="37:38">
      <c r="AK184" s="592" t="s">
        <v>143</v>
      </c>
      <c r="AL184" s="592" t="s">
        <v>143</v>
      </c>
    </row>
    <row r="185" spans="37:38">
      <c r="AK185" s="592" t="s">
        <v>143</v>
      </c>
      <c r="AL185" s="592" t="s">
        <v>143</v>
      </c>
    </row>
    <row r="186" spans="37:38">
      <c r="AK186" s="592" t="s">
        <v>143</v>
      </c>
      <c r="AL186" s="592" t="s">
        <v>143</v>
      </c>
    </row>
    <row r="187" spans="37:38">
      <c r="AK187" s="592" t="s">
        <v>143</v>
      </c>
      <c r="AL187" s="592" t="s">
        <v>143</v>
      </c>
    </row>
    <row r="188" spans="37:38">
      <c r="AK188" s="592" t="s">
        <v>143</v>
      </c>
      <c r="AL188" s="592" t="s">
        <v>143</v>
      </c>
    </row>
    <row r="189" spans="37:38">
      <c r="AK189" s="592" t="s">
        <v>143</v>
      </c>
      <c r="AL189" s="592" t="s">
        <v>143</v>
      </c>
    </row>
    <row r="190" spans="37:38">
      <c r="AK190" s="592" t="s">
        <v>143</v>
      </c>
      <c r="AL190" s="592" t="s">
        <v>143</v>
      </c>
    </row>
    <row r="191" spans="37:38">
      <c r="AK191" s="592" t="s">
        <v>143</v>
      </c>
      <c r="AL191" s="592" t="s">
        <v>143</v>
      </c>
    </row>
    <row r="192" spans="37:38">
      <c r="AK192" s="592" t="s">
        <v>143</v>
      </c>
      <c r="AL192" s="592" t="s">
        <v>143</v>
      </c>
    </row>
    <row r="193" spans="37:38">
      <c r="AK193" s="592" t="s">
        <v>143</v>
      </c>
      <c r="AL193" s="592" t="s">
        <v>143</v>
      </c>
    </row>
    <row r="194" spans="37:38">
      <c r="AK194" s="592" t="s">
        <v>143</v>
      </c>
      <c r="AL194" s="592" t="s">
        <v>143</v>
      </c>
    </row>
    <row r="195" spans="37:38">
      <c r="AK195" s="592" t="s">
        <v>143</v>
      </c>
      <c r="AL195" s="592" t="s">
        <v>143</v>
      </c>
    </row>
    <row r="196" spans="37:38">
      <c r="AK196" s="592" t="s">
        <v>143</v>
      </c>
      <c r="AL196" s="592" t="s">
        <v>143</v>
      </c>
    </row>
    <row r="197" spans="37:38">
      <c r="AK197" s="592" t="s">
        <v>143</v>
      </c>
      <c r="AL197" s="592" t="s">
        <v>143</v>
      </c>
    </row>
    <row r="198" spans="37:38">
      <c r="AK198" s="592" t="s">
        <v>143</v>
      </c>
      <c r="AL198" s="592" t="s">
        <v>143</v>
      </c>
    </row>
    <row r="199" spans="37:38">
      <c r="AK199" s="592" t="s">
        <v>143</v>
      </c>
      <c r="AL199" s="592" t="s">
        <v>143</v>
      </c>
    </row>
    <row r="200" spans="37:38">
      <c r="AK200" s="592" t="s">
        <v>143</v>
      </c>
      <c r="AL200" s="592" t="s">
        <v>143</v>
      </c>
    </row>
    <row r="201" spans="37:38">
      <c r="AK201" s="592" t="s">
        <v>143</v>
      </c>
      <c r="AL201" s="592" t="s">
        <v>143</v>
      </c>
    </row>
    <row r="202" spans="37:38">
      <c r="AK202" s="592" t="s">
        <v>143</v>
      </c>
      <c r="AL202" s="592" t="s">
        <v>143</v>
      </c>
    </row>
    <row r="203" spans="37:38">
      <c r="AK203" s="592" t="s">
        <v>143</v>
      </c>
      <c r="AL203" s="592" t="s">
        <v>143</v>
      </c>
    </row>
    <row r="204" spans="37:38">
      <c r="AK204" s="592" t="s">
        <v>143</v>
      </c>
      <c r="AL204" s="592" t="s">
        <v>143</v>
      </c>
    </row>
    <row r="205" spans="37:38">
      <c r="AK205" s="592" t="s">
        <v>143</v>
      </c>
      <c r="AL205" s="592" t="s">
        <v>143</v>
      </c>
    </row>
    <row r="206" spans="37:38">
      <c r="AK206" s="592" t="s">
        <v>143</v>
      </c>
      <c r="AL206" s="592" t="s">
        <v>143</v>
      </c>
    </row>
    <row r="207" spans="37:38">
      <c r="AK207" s="592" t="s">
        <v>143</v>
      </c>
      <c r="AL207" s="592" t="s">
        <v>143</v>
      </c>
    </row>
    <row r="208" spans="37:38">
      <c r="AK208" s="592" t="s">
        <v>143</v>
      </c>
      <c r="AL208" s="592" t="s">
        <v>143</v>
      </c>
    </row>
    <row r="209" spans="37:38">
      <c r="AK209" s="592" t="s">
        <v>143</v>
      </c>
      <c r="AL209" s="592" t="s">
        <v>143</v>
      </c>
    </row>
    <row r="210" spans="37:38">
      <c r="AK210" s="592" t="s">
        <v>143</v>
      </c>
      <c r="AL210" s="592" t="s">
        <v>143</v>
      </c>
    </row>
    <row r="211" spans="37:38">
      <c r="AK211" s="592" t="s">
        <v>143</v>
      </c>
      <c r="AL211" s="592" t="s">
        <v>143</v>
      </c>
    </row>
    <row r="212" spans="37:38">
      <c r="AK212" s="592" t="s">
        <v>143</v>
      </c>
      <c r="AL212" s="592" t="s">
        <v>143</v>
      </c>
    </row>
    <row r="213" spans="37:38">
      <c r="AK213" s="592" t="s">
        <v>143</v>
      </c>
      <c r="AL213" s="592" t="s">
        <v>143</v>
      </c>
    </row>
    <row r="214" spans="37:38">
      <c r="AK214" s="592" t="s">
        <v>143</v>
      </c>
      <c r="AL214" s="592" t="s">
        <v>143</v>
      </c>
    </row>
    <row r="215" spans="37:38">
      <c r="AK215" s="592" t="s">
        <v>143</v>
      </c>
      <c r="AL215" s="592" t="s">
        <v>143</v>
      </c>
    </row>
    <row r="216" spans="37:38">
      <c r="AK216" s="592" t="s">
        <v>143</v>
      </c>
      <c r="AL216" s="592" t="s">
        <v>143</v>
      </c>
    </row>
    <row r="217" spans="37:38">
      <c r="AK217" s="592" t="s">
        <v>143</v>
      </c>
      <c r="AL217" s="592" t="s">
        <v>143</v>
      </c>
    </row>
    <row r="218" spans="37:38">
      <c r="AK218" s="592" t="s">
        <v>143</v>
      </c>
      <c r="AL218" s="592" t="s">
        <v>143</v>
      </c>
    </row>
    <row r="219" spans="37:38">
      <c r="AK219" s="592" t="s">
        <v>143</v>
      </c>
      <c r="AL219" s="592" t="s">
        <v>143</v>
      </c>
    </row>
    <row r="220" spans="37:38">
      <c r="AK220" s="592" t="s">
        <v>143</v>
      </c>
      <c r="AL220" s="592" t="s">
        <v>143</v>
      </c>
    </row>
    <row r="221" spans="37:38">
      <c r="AK221" s="592" t="s">
        <v>143</v>
      </c>
      <c r="AL221" s="592" t="s">
        <v>143</v>
      </c>
    </row>
    <row r="222" spans="37:38">
      <c r="AK222" s="592" t="s">
        <v>143</v>
      </c>
      <c r="AL222" s="592" t="s">
        <v>143</v>
      </c>
    </row>
    <row r="223" spans="37:38">
      <c r="AK223" s="592" t="s">
        <v>143</v>
      </c>
      <c r="AL223" s="592" t="s">
        <v>143</v>
      </c>
    </row>
    <row r="224" spans="37:38">
      <c r="AK224" s="592" t="s">
        <v>143</v>
      </c>
      <c r="AL224" s="592" t="s">
        <v>143</v>
      </c>
    </row>
    <row r="225" spans="37:38">
      <c r="AK225" s="592" t="s">
        <v>143</v>
      </c>
      <c r="AL225" s="592" t="s">
        <v>143</v>
      </c>
    </row>
    <row r="226" spans="37:38">
      <c r="AK226" s="592" t="s">
        <v>143</v>
      </c>
      <c r="AL226" s="592" t="s">
        <v>143</v>
      </c>
    </row>
    <row r="227" spans="37:38">
      <c r="AK227" s="592" t="s">
        <v>143</v>
      </c>
      <c r="AL227" s="592" t="s">
        <v>143</v>
      </c>
    </row>
    <row r="228" spans="37:38">
      <c r="AK228" s="592" t="s">
        <v>143</v>
      </c>
      <c r="AL228" s="592" t="s">
        <v>143</v>
      </c>
    </row>
    <row r="229" spans="37:38">
      <c r="AK229" s="592" t="s">
        <v>143</v>
      </c>
      <c r="AL229" s="592" t="s">
        <v>143</v>
      </c>
    </row>
    <row r="230" spans="37:38">
      <c r="AK230" s="592" t="s">
        <v>143</v>
      </c>
      <c r="AL230" s="592" t="s">
        <v>143</v>
      </c>
    </row>
    <row r="231" spans="37:38">
      <c r="AK231" s="592" t="s">
        <v>143</v>
      </c>
      <c r="AL231" s="592" t="s">
        <v>143</v>
      </c>
    </row>
    <row r="232" spans="37:38">
      <c r="AK232" s="592" t="s">
        <v>143</v>
      </c>
      <c r="AL232" s="592" t="s">
        <v>143</v>
      </c>
    </row>
    <row r="233" spans="37:38">
      <c r="AK233" s="592" t="s">
        <v>143</v>
      </c>
      <c r="AL233" s="592" t="s">
        <v>143</v>
      </c>
    </row>
    <row r="234" spans="37:38">
      <c r="AK234" s="592" t="s">
        <v>143</v>
      </c>
      <c r="AL234" s="592" t="s">
        <v>143</v>
      </c>
    </row>
    <row r="235" spans="37:38">
      <c r="AK235" s="592" t="s">
        <v>143</v>
      </c>
      <c r="AL235" s="592" t="s">
        <v>143</v>
      </c>
    </row>
    <row r="236" spans="37:38">
      <c r="AK236" s="592" t="s">
        <v>143</v>
      </c>
      <c r="AL236" s="592" t="s">
        <v>143</v>
      </c>
    </row>
    <row r="237" spans="37:38">
      <c r="AK237" s="592" t="s">
        <v>143</v>
      </c>
      <c r="AL237" s="592" t="s">
        <v>143</v>
      </c>
    </row>
    <row r="238" spans="37:38">
      <c r="AK238" s="592" t="s">
        <v>143</v>
      </c>
      <c r="AL238" s="592" t="s">
        <v>143</v>
      </c>
    </row>
    <row r="239" spans="37:38">
      <c r="AK239" s="592" t="s">
        <v>143</v>
      </c>
      <c r="AL239" s="592" t="s">
        <v>143</v>
      </c>
    </row>
    <row r="240" spans="37:38">
      <c r="AK240" s="592" t="s">
        <v>143</v>
      </c>
      <c r="AL240" s="592" t="s">
        <v>143</v>
      </c>
    </row>
    <row r="241" spans="37:38">
      <c r="AK241" s="592" t="s">
        <v>143</v>
      </c>
      <c r="AL241" s="592" t="s">
        <v>143</v>
      </c>
    </row>
    <row r="242" spans="37:38">
      <c r="AK242" s="592" t="s">
        <v>143</v>
      </c>
      <c r="AL242" s="592" t="s">
        <v>143</v>
      </c>
    </row>
    <row r="243" spans="37:38">
      <c r="AK243" s="592" t="s">
        <v>143</v>
      </c>
      <c r="AL243" s="592" t="s">
        <v>143</v>
      </c>
    </row>
    <row r="244" spans="37:38">
      <c r="AK244" s="592" t="s">
        <v>143</v>
      </c>
      <c r="AL244" s="592" t="s">
        <v>143</v>
      </c>
    </row>
    <row r="245" spans="37:38">
      <c r="AK245" s="592" t="s">
        <v>143</v>
      </c>
      <c r="AL245" s="592" t="s">
        <v>143</v>
      </c>
    </row>
    <row r="246" spans="37:38">
      <c r="AK246" s="592" t="s">
        <v>143</v>
      </c>
      <c r="AL246" s="592" t="s">
        <v>143</v>
      </c>
    </row>
    <row r="247" spans="37:38">
      <c r="AK247" s="592" t="s">
        <v>143</v>
      </c>
      <c r="AL247" s="592" t="s">
        <v>143</v>
      </c>
    </row>
    <row r="248" spans="37:38">
      <c r="AK248" s="592" t="s">
        <v>143</v>
      </c>
      <c r="AL248" s="592" t="s">
        <v>143</v>
      </c>
    </row>
    <row r="249" spans="37:38">
      <c r="AK249" s="592" t="s">
        <v>143</v>
      </c>
      <c r="AL249" s="592" t="s">
        <v>143</v>
      </c>
    </row>
    <row r="250" spans="37:38">
      <c r="AK250" s="592" t="s">
        <v>143</v>
      </c>
      <c r="AL250" s="592" t="s">
        <v>143</v>
      </c>
    </row>
    <row r="251" spans="37:38">
      <c r="AK251" s="592" t="s">
        <v>143</v>
      </c>
      <c r="AL251" s="592" t="s">
        <v>143</v>
      </c>
    </row>
    <row r="252" spans="37:38">
      <c r="AK252" s="592" t="s">
        <v>143</v>
      </c>
      <c r="AL252" s="592" t="s">
        <v>143</v>
      </c>
    </row>
    <row r="253" spans="37:38">
      <c r="AK253" s="592" t="s">
        <v>143</v>
      </c>
      <c r="AL253" s="592" t="s">
        <v>143</v>
      </c>
    </row>
    <row r="254" spans="37:38">
      <c r="AK254" s="592" t="s">
        <v>143</v>
      </c>
      <c r="AL254" s="592" t="s">
        <v>143</v>
      </c>
    </row>
    <row r="255" spans="37:38">
      <c r="AK255" s="592" t="s">
        <v>143</v>
      </c>
      <c r="AL255" s="592" t="s">
        <v>143</v>
      </c>
    </row>
    <row r="256" spans="37:38">
      <c r="AK256" s="592" t="s">
        <v>143</v>
      </c>
      <c r="AL256" s="592" t="s">
        <v>143</v>
      </c>
    </row>
    <row r="257" spans="37:38">
      <c r="AK257" s="592" t="s">
        <v>143</v>
      </c>
      <c r="AL257" s="592" t="s">
        <v>143</v>
      </c>
    </row>
    <row r="258" spans="37:38">
      <c r="AK258" s="592" t="s">
        <v>143</v>
      </c>
      <c r="AL258" s="592" t="s">
        <v>143</v>
      </c>
    </row>
    <row r="259" spans="37:38">
      <c r="AK259" s="592" t="s">
        <v>143</v>
      </c>
      <c r="AL259" s="592" t="s">
        <v>143</v>
      </c>
    </row>
    <row r="260" spans="37:38">
      <c r="AK260" s="592" t="s">
        <v>143</v>
      </c>
      <c r="AL260" s="592" t="s">
        <v>143</v>
      </c>
    </row>
    <row r="261" spans="37:38">
      <c r="AK261" s="592" t="s">
        <v>143</v>
      </c>
      <c r="AL261" s="592" t="s">
        <v>143</v>
      </c>
    </row>
    <row r="262" spans="37:38">
      <c r="AK262" s="592" t="s">
        <v>143</v>
      </c>
      <c r="AL262" s="592" t="s">
        <v>143</v>
      </c>
    </row>
    <row r="263" spans="37:38">
      <c r="AK263" s="592" t="s">
        <v>143</v>
      </c>
      <c r="AL263" s="592" t="s">
        <v>143</v>
      </c>
    </row>
    <row r="264" spans="37:38">
      <c r="AK264" s="592" t="s">
        <v>143</v>
      </c>
      <c r="AL264" s="592" t="s">
        <v>143</v>
      </c>
    </row>
    <row r="265" spans="37:38">
      <c r="AK265" s="592" t="s">
        <v>143</v>
      </c>
      <c r="AL265" s="592" t="s">
        <v>143</v>
      </c>
    </row>
    <row r="266" spans="37:38">
      <c r="AK266" s="592" t="s">
        <v>143</v>
      </c>
      <c r="AL266" s="592" t="s">
        <v>143</v>
      </c>
    </row>
    <row r="267" spans="37:38">
      <c r="AK267" s="592" t="s">
        <v>143</v>
      </c>
      <c r="AL267" s="592" t="s">
        <v>143</v>
      </c>
    </row>
    <row r="268" spans="37:38">
      <c r="AK268" s="592" t="s">
        <v>143</v>
      </c>
      <c r="AL268" s="592" t="s">
        <v>143</v>
      </c>
    </row>
    <row r="269" spans="37:38">
      <c r="AK269" s="592" t="s">
        <v>143</v>
      </c>
      <c r="AL269" s="592" t="s">
        <v>143</v>
      </c>
    </row>
    <row r="270" spans="37:38">
      <c r="AK270" s="592" t="s">
        <v>143</v>
      </c>
      <c r="AL270" s="592" t="s">
        <v>143</v>
      </c>
    </row>
    <row r="271" spans="37:38">
      <c r="AK271" s="592" t="s">
        <v>143</v>
      </c>
      <c r="AL271" s="592" t="s">
        <v>143</v>
      </c>
    </row>
    <row r="272" spans="37:38">
      <c r="AK272" s="592" t="s">
        <v>143</v>
      </c>
      <c r="AL272" s="592" t="s">
        <v>143</v>
      </c>
    </row>
    <row r="273" spans="37:38">
      <c r="AK273" s="592" t="s">
        <v>143</v>
      </c>
      <c r="AL273" s="592" t="s">
        <v>143</v>
      </c>
    </row>
    <row r="274" spans="37:38">
      <c r="AK274" s="592" t="s">
        <v>143</v>
      </c>
      <c r="AL274" s="592" t="s">
        <v>143</v>
      </c>
    </row>
    <row r="275" spans="37:38">
      <c r="AK275" s="592" t="s">
        <v>143</v>
      </c>
      <c r="AL275" s="592" t="s">
        <v>143</v>
      </c>
    </row>
    <row r="276" spans="37:38">
      <c r="AK276" s="592" t="s">
        <v>143</v>
      </c>
      <c r="AL276" s="592" t="s">
        <v>143</v>
      </c>
    </row>
    <row r="277" spans="37:38">
      <c r="AK277" s="592" t="s">
        <v>143</v>
      </c>
      <c r="AL277" s="592" t="s">
        <v>143</v>
      </c>
    </row>
    <row r="278" spans="37:38">
      <c r="AK278" s="592" t="s">
        <v>143</v>
      </c>
      <c r="AL278" s="592" t="s">
        <v>143</v>
      </c>
    </row>
    <row r="279" spans="37:38">
      <c r="AK279" s="592" t="s">
        <v>143</v>
      </c>
      <c r="AL279" s="592" t="s">
        <v>143</v>
      </c>
    </row>
    <row r="280" spans="37:38">
      <c r="AK280" s="592" t="s">
        <v>143</v>
      </c>
      <c r="AL280" s="592" t="s">
        <v>143</v>
      </c>
    </row>
    <row r="281" spans="37:38">
      <c r="AK281" s="592" t="s">
        <v>143</v>
      </c>
      <c r="AL281" s="592" t="s">
        <v>143</v>
      </c>
    </row>
    <row r="282" spans="37:38">
      <c r="AK282" s="592" t="s">
        <v>143</v>
      </c>
      <c r="AL282" s="592" t="s">
        <v>143</v>
      </c>
    </row>
    <row r="283" spans="37:38">
      <c r="AK283" s="592" t="s">
        <v>143</v>
      </c>
      <c r="AL283" s="592" t="s">
        <v>143</v>
      </c>
    </row>
    <row r="284" spans="37:38">
      <c r="AK284" s="592" t="s">
        <v>143</v>
      </c>
      <c r="AL284" s="592" t="s">
        <v>143</v>
      </c>
    </row>
    <row r="285" spans="37:38">
      <c r="AK285" s="592" t="s">
        <v>143</v>
      </c>
      <c r="AL285" s="592" t="s">
        <v>143</v>
      </c>
    </row>
    <row r="286" spans="37:38">
      <c r="AK286" s="592" t="s">
        <v>143</v>
      </c>
      <c r="AL286" s="592" t="s">
        <v>143</v>
      </c>
    </row>
    <row r="287" spans="37:38">
      <c r="AK287" s="592" t="s">
        <v>143</v>
      </c>
      <c r="AL287" s="592" t="s">
        <v>143</v>
      </c>
    </row>
    <row r="288" spans="37:38">
      <c r="AK288" s="592" t="s">
        <v>143</v>
      </c>
      <c r="AL288" s="592" t="s">
        <v>143</v>
      </c>
    </row>
    <row r="289" spans="37:38">
      <c r="AK289" s="592" t="s">
        <v>143</v>
      </c>
      <c r="AL289" s="592" t="s">
        <v>143</v>
      </c>
    </row>
    <row r="290" spans="37:38">
      <c r="AK290" s="592" t="s">
        <v>143</v>
      </c>
      <c r="AL290" s="592" t="s">
        <v>143</v>
      </c>
    </row>
    <row r="291" spans="37:38">
      <c r="AK291" s="592" t="s">
        <v>143</v>
      </c>
      <c r="AL291" s="592" t="s">
        <v>143</v>
      </c>
    </row>
    <row r="292" spans="37:38">
      <c r="AK292" s="592" t="s">
        <v>143</v>
      </c>
      <c r="AL292" s="592" t="s">
        <v>143</v>
      </c>
    </row>
    <row r="293" spans="37:38">
      <c r="AK293" s="592" t="s">
        <v>143</v>
      </c>
      <c r="AL293" s="592" t="s">
        <v>143</v>
      </c>
    </row>
    <row r="294" spans="37:38">
      <c r="AK294" s="592" t="s">
        <v>143</v>
      </c>
      <c r="AL294" s="592" t="s">
        <v>143</v>
      </c>
    </row>
    <row r="295" spans="37:38">
      <c r="AK295" s="592" t="s">
        <v>143</v>
      </c>
      <c r="AL295" s="592" t="s">
        <v>143</v>
      </c>
    </row>
    <row r="296" spans="37:38">
      <c r="AK296" s="592" t="s">
        <v>143</v>
      </c>
      <c r="AL296" s="592" t="s">
        <v>143</v>
      </c>
    </row>
    <row r="297" spans="37:38">
      <c r="AK297" s="592" t="s">
        <v>143</v>
      </c>
      <c r="AL297" s="592" t="s">
        <v>143</v>
      </c>
    </row>
    <row r="298" spans="37:38">
      <c r="AK298" s="592" t="s">
        <v>143</v>
      </c>
      <c r="AL298" s="592" t="s">
        <v>143</v>
      </c>
    </row>
    <row r="299" spans="37:38">
      <c r="AK299" s="592" t="s">
        <v>143</v>
      </c>
      <c r="AL299" s="592" t="s">
        <v>143</v>
      </c>
    </row>
    <row r="300" spans="37:38">
      <c r="AK300" s="592" t="s">
        <v>143</v>
      </c>
      <c r="AL300" s="592" t="s">
        <v>143</v>
      </c>
    </row>
    <row r="301" spans="37:38">
      <c r="AK301" s="592" t="s">
        <v>143</v>
      </c>
      <c r="AL301" s="592" t="s">
        <v>143</v>
      </c>
    </row>
    <row r="302" spans="37:38">
      <c r="AK302" s="592" t="s">
        <v>143</v>
      </c>
      <c r="AL302" s="592" t="s">
        <v>143</v>
      </c>
    </row>
    <row r="303" spans="37:38">
      <c r="AK303" s="592" t="s">
        <v>143</v>
      </c>
      <c r="AL303" s="592" t="s">
        <v>143</v>
      </c>
    </row>
    <row r="304" spans="37:38">
      <c r="AK304" s="592" t="s">
        <v>143</v>
      </c>
      <c r="AL304" s="592" t="s">
        <v>143</v>
      </c>
    </row>
    <row r="305" spans="37:38">
      <c r="AK305" s="592" t="s">
        <v>143</v>
      </c>
      <c r="AL305" s="592" t="s">
        <v>143</v>
      </c>
    </row>
    <row r="306" spans="37:38">
      <c r="AK306" s="592" t="s">
        <v>143</v>
      </c>
      <c r="AL306" s="592" t="s">
        <v>143</v>
      </c>
    </row>
    <row r="307" spans="37:38">
      <c r="AK307" s="592" t="s">
        <v>143</v>
      </c>
      <c r="AL307" s="592" t="s">
        <v>143</v>
      </c>
    </row>
    <row r="308" spans="37:38">
      <c r="AK308" s="592" t="s">
        <v>143</v>
      </c>
      <c r="AL308" s="592" t="s">
        <v>143</v>
      </c>
    </row>
    <row r="309" spans="37:38">
      <c r="AK309" s="592" t="s">
        <v>143</v>
      </c>
      <c r="AL309" s="592" t="s">
        <v>143</v>
      </c>
    </row>
    <row r="310" spans="37:38">
      <c r="AK310" s="592" t="s">
        <v>143</v>
      </c>
      <c r="AL310" s="592" t="s">
        <v>143</v>
      </c>
    </row>
    <row r="311" spans="37:38">
      <c r="AK311" s="592" t="s">
        <v>143</v>
      </c>
      <c r="AL311" s="592" t="s">
        <v>143</v>
      </c>
    </row>
    <row r="312" spans="37:38">
      <c r="AK312" s="592" t="s">
        <v>143</v>
      </c>
      <c r="AL312" s="592" t="s">
        <v>143</v>
      </c>
    </row>
    <row r="313" spans="37:38">
      <c r="AK313" s="592" t="s">
        <v>143</v>
      </c>
      <c r="AL313" s="592" t="s">
        <v>143</v>
      </c>
    </row>
    <row r="314" spans="37:38">
      <c r="AK314" s="592" t="s">
        <v>143</v>
      </c>
      <c r="AL314" s="592" t="s">
        <v>143</v>
      </c>
    </row>
    <row r="315" spans="37:38">
      <c r="AK315" s="592" t="s">
        <v>143</v>
      </c>
      <c r="AL315" s="592" t="s">
        <v>143</v>
      </c>
    </row>
    <row r="316" spans="37:38">
      <c r="AK316" s="592" t="s">
        <v>143</v>
      </c>
      <c r="AL316" s="592" t="s">
        <v>143</v>
      </c>
    </row>
    <row r="317" spans="37:38">
      <c r="AK317" s="592" t="s">
        <v>143</v>
      </c>
      <c r="AL317" s="592" t="s">
        <v>143</v>
      </c>
    </row>
    <row r="318" spans="37:38">
      <c r="AK318" s="592" t="s">
        <v>143</v>
      </c>
      <c r="AL318" s="592" t="s">
        <v>143</v>
      </c>
    </row>
    <row r="319" spans="37:38">
      <c r="AK319" s="592" t="s">
        <v>143</v>
      </c>
      <c r="AL319" s="592" t="s">
        <v>143</v>
      </c>
    </row>
    <row r="320" spans="37:38">
      <c r="AK320" s="592" t="s">
        <v>143</v>
      </c>
      <c r="AL320" s="592" t="s">
        <v>143</v>
      </c>
    </row>
    <row r="321" spans="37:38">
      <c r="AK321" s="592" t="s">
        <v>143</v>
      </c>
      <c r="AL321" s="592" t="s">
        <v>143</v>
      </c>
    </row>
    <row r="322" spans="37:38">
      <c r="AK322" s="592" t="s">
        <v>143</v>
      </c>
      <c r="AL322" s="592" t="s">
        <v>143</v>
      </c>
    </row>
    <row r="323" spans="37:38">
      <c r="AK323" s="592" t="s">
        <v>143</v>
      </c>
      <c r="AL323" s="592" t="s">
        <v>143</v>
      </c>
    </row>
    <row r="324" spans="37:38">
      <c r="AK324" s="592" t="s">
        <v>143</v>
      </c>
      <c r="AL324" s="592" t="s">
        <v>143</v>
      </c>
    </row>
    <row r="325" spans="37:38">
      <c r="AK325" s="592" t="s">
        <v>143</v>
      </c>
      <c r="AL325" s="592" t="s">
        <v>143</v>
      </c>
    </row>
    <row r="326" spans="37:38">
      <c r="AK326" s="592" t="s">
        <v>143</v>
      </c>
      <c r="AL326" s="592" t="s">
        <v>143</v>
      </c>
    </row>
    <row r="327" spans="37:38">
      <c r="AK327" s="592" t="s">
        <v>143</v>
      </c>
      <c r="AL327" s="592" t="s">
        <v>143</v>
      </c>
    </row>
    <row r="328" spans="37:38">
      <c r="AK328" s="592" t="s">
        <v>143</v>
      </c>
      <c r="AL328" s="592" t="s">
        <v>143</v>
      </c>
    </row>
    <row r="329" spans="37:38">
      <c r="AK329" s="592" t="s">
        <v>143</v>
      </c>
      <c r="AL329" s="592" t="s">
        <v>143</v>
      </c>
    </row>
    <row r="330" spans="37:38">
      <c r="AK330" s="592" t="s">
        <v>143</v>
      </c>
      <c r="AL330" s="592" t="s">
        <v>143</v>
      </c>
    </row>
    <row r="331" spans="37:38">
      <c r="AK331" s="592" t="s">
        <v>143</v>
      </c>
      <c r="AL331" s="592" t="s">
        <v>143</v>
      </c>
    </row>
    <row r="332" spans="37:38">
      <c r="AK332" s="592" t="s">
        <v>143</v>
      </c>
      <c r="AL332" s="592" t="s">
        <v>143</v>
      </c>
    </row>
    <row r="333" spans="37:38">
      <c r="AK333" s="592" t="s">
        <v>143</v>
      </c>
      <c r="AL333" s="592" t="s">
        <v>143</v>
      </c>
    </row>
    <row r="334" spans="37:38">
      <c r="AK334" s="592" t="s">
        <v>143</v>
      </c>
      <c r="AL334" s="592" t="s">
        <v>143</v>
      </c>
    </row>
    <row r="335" spans="37:38">
      <c r="AK335" s="592" t="s">
        <v>143</v>
      </c>
      <c r="AL335" s="592" t="s">
        <v>143</v>
      </c>
    </row>
    <row r="336" spans="37:38">
      <c r="AK336" s="592" t="s">
        <v>143</v>
      </c>
      <c r="AL336" s="592" t="s">
        <v>143</v>
      </c>
    </row>
    <row r="337" spans="37:38">
      <c r="AK337" s="592" t="s">
        <v>143</v>
      </c>
      <c r="AL337" s="592" t="s">
        <v>143</v>
      </c>
    </row>
    <row r="338" spans="37:38">
      <c r="AK338" s="592" t="s">
        <v>143</v>
      </c>
      <c r="AL338" s="592" t="s">
        <v>143</v>
      </c>
    </row>
    <row r="339" spans="37:38">
      <c r="AK339" s="592" t="s">
        <v>143</v>
      </c>
      <c r="AL339" s="592" t="s">
        <v>143</v>
      </c>
    </row>
    <row r="340" spans="37:38">
      <c r="AK340" s="592" t="s">
        <v>143</v>
      </c>
      <c r="AL340" s="592" t="s">
        <v>143</v>
      </c>
    </row>
    <row r="341" spans="37:38">
      <c r="AK341" s="592" t="s">
        <v>143</v>
      </c>
      <c r="AL341" s="592" t="s">
        <v>143</v>
      </c>
    </row>
    <row r="342" spans="37:38">
      <c r="AK342" s="592" t="s">
        <v>143</v>
      </c>
      <c r="AL342" s="592" t="s">
        <v>143</v>
      </c>
    </row>
    <row r="343" spans="37:38">
      <c r="AK343" s="592" t="s">
        <v>143</v>
      </c>
      <c r="AL343" s="592" t="s">
        <v>143</v>
      </c>
    </row>
    <row r="344" spans="37:38">
      <c r="AK344" s="592" t="s">
        <v>143</v>
      </c>
      <c r="AL344" s="592" t="s">
        <v>143</v>
      </c>
    </row>
    <row r="345" spans="37:38">
      <c r="AK345" s="592" t="s">
        <v>143</v>
      </c>
      <c r="AL345" s="592" t="s">
        <v>143</v>
      </c>
    </row>
    <row r="346" spans="37:38">
      <c r="AK346" s="592" t="s">
        <v>143</v>
      </c>
      <c r="AL346" s="592" t="s">
        <v>143</v>
      </c>
    </row>
    <row r="347" spans="37:38">
      <c r="AK347" s="592" t="s">
        <v>143</v>
      </c>
      <c r="AL347" s="592" t="s">
        <v>143</v>
      </c>
    </row>
    <row r="348" spans="37:38">
      <c r="AK348" s="592" t="s">
        <v>143</v>
      </c>
      <c r="AL348" s="592" t="s">
        <v>143</v>
      </c>
    </row>
    <row r="349" spans="37:38">
      <c r="AK349" s="592" t="s">
        <v>143</v>
      </c>
      <c r="AL349" s="592" t="s">
        <v>143</v>
      </c>
    </row>
    <row r="350" spans="37:38">
      <c r="AK350" s="592" t="s">
        <v>143</v>
      </c>
      <c r="AL350" s="592" t="s">
        <v>143</v>
      </c>
    </row>
    <row r="351" spans="37:38">
      <c r="AK351" s="592" t="s">
        <v>143</v>
      </c>
      <c r="AL351" s="592" t="s">
        <v>143</v>
      </c>
    </row>
    <row r="352" spans="37:38">
      <c r="AK352" s="592" t="s">
        <v>143</v>
      </c>
      <c r="AL352" s="592" t="s">
        <v>143</v>
      </c>
    </row>
    <row r="353" spans="37:38">
      <c r="AK353" s="592" t="s">
        <v>143</v>
      </c>
      <c r="AL353" s="592" t="s">
        <v>143</v>
      </c>
    </row>
    <row r="354" spans="37:38">
      <c r="AK354" s="592" t="s">
        <v>143</v>
      </c>
      <c r="AL354" s="592" t="s">
        <v>143</v>
      </c>
    </row>
    <row r="355" spans="37:38">
      <c r="AK355" s="592" t="s">
        <v>143</v>
      </c>
      <c r="AL355" s="592" t="s">
        <v>143</v>
      </c>
    </row>
    <row r="356" spans="37:38">
      <c r="AK356" s="592" t="s">
        <v>143</v>
      </c>
      <c r="AL356" s="592" t="s">
        <v>143</v>
      </c>
    </row>
    <row r="357" spans="37:38">
      <c r="AK357" s="592" t="s">
        <v>143</v>
      </c>
      <c r="AL357" s="592" t="s">
        <v>143</v>
      </c>
    </row>
    <row r="358" spans="37:38">
      <c r="AK358" s="592" t="s">
        <v>143</v>
      </c>
      <c r="AL358" s="592" t="s">
        <v>143</v>
      </c>
    </row>
    <row r="359" spans="37:38">
      <c r="AK359" s="592" t="s">
        <v>143</v>
      </c>
      <c r="AL359" s="592" t="s">
        <v>143</v>
      </c>
    </row>
    <row r="360" spans="37:38">
      <c r="AK360" s="592" t="s">
        <v>143</v>
      </c>
      <c r="AL360" s="592" t="s">
        <v>143</v>
      </c>
    </row>
    <row r="361" spans="37:38">
      <c r="AK361" s="592" t="s">
        <v>143</v>
      </c>
      <c r="AL361" s="592" t="s">
        <v>143</v>
      </c>
    </row>
    <row r="362" spans="37:38">
      <c r="AK362" s="592" t="s">
        <v>143</v>
      </c>
      <c r="AL362" s="592" t="s">
        <v>143</v>
      </c>
    </row>
    <row r="363" spans="37:38">
      <c r="AK363" s="592" t="s">
        <v>143</v>
      </c>
      <c r="AL363" s="592" t="s">
        <v>143</v>
      </c>
    </row>
    <row r="364" spans="37:38">
      <c r="AK364" s="592" t="s">
        <v>143</v>
      </c>
      <c r="AL364" s="592" t="s">
        <v>143</v>
      </c>
    </row>
    <row r="365" spans="37:38">
      <c r="AK365" s="592" t="s">
        <v>143</v>
      </c>
      <c r="AL365" s="592" t="s">
        <v>143</v>
      </c>
    </row>
    <row r="366" spans="37:38">
      <c r="AK366" s="592" t="s">
        <v>143</v>
      </c>
      <c r="AL366" s="592" t="s">
        <v>143</v>
      </c>
    </row>
    <row r="367" spans="37:38">
      <c r="AK367" s="592" t="s">
        <v>143</v>
      </c>
      <c r="AL367" s="592" t="s">
        <v>143</v>
      </c>
    </row>
    <row r="368" spans="37:38">
      <c r="AK368" s="592" t="s">
        <v>143</v>
      </c>
      <c r="AL368" s="592" t="s">
        <v>143</v>
      </c>
    </row>
    <row r="369" spans="37:38">
      <c r="AK369" s="592" t="s">
        <v>143</v>
      </c>
      <c r="AL369" s="592" t="s">
        <v>143</v>
      </c>
    </row>
    <row r="370" spans="37:38">
      <c r="AK370" s="592" t="s">
        <v>143</v>
      </c>
      <c r="AL370" s="592" t="s">
        <v>143</v>
      </c>
    </row>
    <row r="371" spans="37:38">
      <c r="AK371" s="592" t="s">
        <v>143</v>
      </c>
      <c r="AL371" s="592" t="s">
        <v>143</v>
      </c>
    </row>
    <row r="372" spans="37:38">
      <c r="AK372" s="592" t="s">
        <v>143</v>
      </c>
      <c r="AL372" s="592" t="s">
        <v>143</v>
      </c>
    </row>
    <row r="373" spans="37:38">
      <c r="AK373" s="592" t="s">
        <v>143</v>
      </c>
      <c r="AL373" s="592" t="s">
        <v>143</v>
      </c>
    </row>
    <row r="374" spans="37:38">
      <c r="AK374" s="592" t="s">
        <v>143</v>
      </c>
      <c r="AL374" s="592" t="s">
        <v>143</v>
      </c>
    </row>
    <row r="375" spans="37:38">
      <c r="AK375" s="592" t="s">
        <v>143</v>
      </c>
      <c r="AL375" s="592" t="s">
        <v>143</v>
      </c>
    </row>
    <row r="376" spans="37:38">
      <c r="AK376" s="592" t="s">
        <v>143</v>
      </c>
      <c r="AL376" s="592" t="s">
        <v>143</v>
      </c>
    </row>
    <row r="377" spans="37:38">
      <c r="AK377" s="592" t="s">
        <v>143</v>
      </c>
      <c r="AL377" s="592" t="s">
        <v>143</v>
      </c>
    </row>
    <row r="378" spans="37:38">
      <c r="AK378" s="592" t="s">
        <v>143</v>
      </c>
      <c r="AL378" s="592" t="s">
        <v>143</v>
      </c>
    </row>
    <row r="379" spans="37:38">
      <c r="AK379" s="592" t="s">
        <v>143</v>
      </c>
      <c r="AL379" s="592" t="s">
        <v>143</v>
      </c>
    </row>
    <row r="380" spans="37:38">
      <c r="AK380" s="592" t="s">
        <v>143</v>
      </c>
      <c r="AL380" s="592" t="s">
        <v>143</v>
      </c>
    </row>
    <row r="381" spans="37:38">
      <c r="AK381" s="592" t="s">
        <v>143</v>
      </c>
      <c r="AL381" s="592" t="s">
        <v>143</v>
      </c>
    </row>
    <row r="382" spans="37:38">
      <c r="AK382" s="592" t="s">
        <v>143</v>
      </c>
      <c r="AL382" s="592" t="s">
        <v>143</v>
      </c>
    </row>
    <row r="383" spans="37:38">
      <c r="AK383" s="592" t="s">
        <v>143</v>
      </c>
      <c r="AL383" s="592" t="s">
        <v>143</v>
      </c>
    </row>
    <row r="384" spans="37:38">
      <c r="AK384" s="592" t="s">
        <v>143</v>
      </c>
      <c r="AL384" s="592" t="s">
        <v>143</v>
      </c>
    </row>
    <row r="385" spans="37:38">
      <c r="AK385" s="592" t="s">
        <v>143</v>
      </c>
      <c r="AL385" s="592" t="s">
        <v>143</v>
      </c>
    </row>
    <row r="386" spans="37:38">
      <c r="AK386" s="592" t="s">
        <v>143</v>
      </c>
      <c r="AL386" s="592" t="s">
        <v>143</v>
      </c>
    </row>
    <row r="387" spans="37:38">
      <c r="AK387" s="592" t="s">
        <v>143</v>
      </c>
      <c r="AL387" s="592" t="s">
        <v>143</v>
      </c>
    </row>
    <row r="388" spans="37:38">
      <c r="AK388" s="592" t="s">
        <v>143</v>
      </c>
      <c r="AL388" s="592" t="s">
        <v>143</v>
      </c>
    </row>
    <row r="389" spans="37:38">
      <c r="AK389" s="592" t="s">
        <v>143</v>
      </c>
      <c r="AL389" s="592" t="s">
        <v>143</v>
      </c>
    </row>
    <row r="390" spans="37:38">
      <c r="AK390" s="592" t="s">
        <v>143</v>
      </c>
      <c r="AL390" s="592" t="s">
        <v>143</v>
      </c>
    </row>
    <row r="391" spans="37:38">
      <c r="AK391" s="592" t="s">
        <v>143</v>
      </c>
      <c r="AL391" s="592" t="s">
        <v>143</v>
      </c>
    </row>
    <row r="392" spans="37:38">
      <c r="AK392" s="592" t="s">
        <v>143</v>
      </c>
      <c r="AL392" s="592" t="s">
        <v>143</v>
      </c>
    </row>
    <row r="393" spans="37:38">
      <c r="AK393" s="592" t="s">
        <v>143</v>
      </c>
      <c r="AL393" s="592" t="s">
        <v>143</v>
      </c>
    </row>
    <row r="394" spans="37:38">
      <c r="AK394" s="592" t="s">
        <v>143</v>
      </c>
      <c r="AL394" s="592" t="s">
        <v>143</v>
      </c>
    </row>
    <row r="395" spans="37:38">
      <c r="AK395" s="592" t="s">
        <v>143</v>
      </c>
      <c r="AL395" s="592" t="s">
        <v>143</v>
      </c>
    </row>
    <row r="396" spans="37:38">
      <c r="AK396" s="592" t="s">
        <v>143</v>
      </c>
      <c r="AL396" s="592" t="s">
        <v>143</v>
      </c>
    </row>
    <row r="397" spans="37:38">
      <c r="AK397" s="592" t="s">
        <v>143</v>
      </c>
      <c r="AL397" s="592" t="s">
        <v>143</v>
      </c>
    </row>
    <row r="398" spans="37:38">
      <c r="AK398" s="592" t="s">
        <v>143</v>
      </c>
      <c r="AL398" s="592" t="s">
        <v>143</v>
      </c>
    </row>
    <row r="399" spans="37:38">
      <c r="AK399" s="592" t="s">
        <v>143</v>
      </c>
      <c r="AL399" s="592" t="s">
        <v>143</v>
      </c>
    </row>
    <row r="400" spans="37:38">
      <c r="AK400" s="592" t="s">
        <v>143</v>
      </c>
      <c r="AL400" s="592" t="s">
        <v>143</v>
      </c>
    </row>
    <row r="401" spans="37:38">
      <c r="AK401" s="592" t="s">
        <v>143</v>
      </c>
      <c r="AL401" s="592" t="s">
        <v>143</v>
      </c>
    </row>
    <row r="402" spans="37:38">
      <c r="AK402" s="592" t="s">
        <v>143</v>
      </c>
      <c r="AL402" s="592" t="s">
        <v>143</v>
      </c>
    </row>
    <row r="403" spans="37:38">
      <c r="AK403" s="592" t="s">
        <v>143</v>
      </c>
      <c r="AL403" s="592" t="s">
        <v>143</v>
      </c>
    </row>
    <row r="404" spans="37:38">
      <c r="AK404" s="592" t="s">
        <v>143</v>
      </c>
      <c r="AL404" s="592" t="s">
        <v>143</v>
      </c>
    </row>
    <row r="405" spans="37:38">
      <c r="AK405" s="592" t="s">
        <v>143</v>
      </c>
      <c r="AL405" s="592" t="s">
        <v>143</v>
      </c>
    </row>
    <row r="406" spans="37:38">
      <c r="AK406" s="592" t="s">
        <v>143</v>
      </c>
      <c r="AL406" s="592" t="s">
        <v>143</v>
      </c>
    </row>
    <row r="407" spans="37:38">
      <c r="AK407" s="592" t="s">
        <v>143</v>
      </c>
      <c r="AL407" s="592" t="s">
        <v>143</v>
      </c>
    </row>
    <row r="408" spans="37:38">
      <c r="AK408" s="592" t="s">
        <v>143</v>
      </c>
      <c r="AL408" s="592" t="s">
        <v>143</v>
      </c>
    </row>
    <row r="409" spans="37:38">
      <c r="AK409" s="592" t="s">
        <v>143</v>
      </c>
      <c r="AL409" s="592" t="s">
        <v>143</v>
      </c>
    </row>
    <row r="410" spans="37:38">
      <c r="AK410" s="592" t="s">
        <v>143</v>
      </c>
      <c r="AL410" s="592" t="s">
        <v>143</v>
      </c>
    </row>
    <row r="411" spans="37:38">
      <c r="AK411" s="592" t="s">
        <v>143</v>
      </c>
      <c r="AL411" s="592" t="s">
        <v>143</v>
      </c>
    </row>
    <row r="412" spans="37:38">
      <c r="AK412" s="592" t="s">
        <v>143</v>
      </c>
      <c r="AL412" s="592" t="s">
        <v>143</v>
      </c>
    </row>
    <row r="413" spans="37:38">
      <c r="AK413" s="592" t="s">
        <v>143</v>
      </c>
      <c r="AL413" s="592" t="s">
        <v>143</v>
      </c>
    </row>
    <row r="414" spans="37:38">
      <c r="AK414" s="592" t="s">
        <v>143</v>
      </c>
      <c r="AL414" s="592" t="s">
        <v>143</v>
      </c>
    </row>
    <row r="415" spans="37:38">
      <c r="AK415" s="592" t="s">
        <v>143</v>
      </c>
      <c r="AL415" s="592" t="s">
        <v>143</v>
      </c>
    </row>
    <row r="416" spans="37:38">
      <c r="AK416" s="592" t="s">
        <v>143</v>
      </c>
      <c r="AL416" s="592" t="s">
        <v>143</v>
      </c>
    </row>
    <row r="417" spans="37:38">
      <c r="AK417" s="592" t="s">
        <v>143</v>
      </c>
      <c r="AL417" s="592" t="s">
        <v>143</v>
      </c>
    </row>
    <row r="418" spans="37:38">
      <c r="AK418" s="592" t="s">
        <v>143</v>
      </c>
      <c r="AL418" s="592" t="s">
        <v>143</v>
      </c>
    </row>
    <row r="419" spans="37:38">
      <c r="AK419" s="592" t="s">
        <v>143</v>
      </c>
      <c r="AL419" s="592" t="s">
        <v>143</v>
      </c>
    </row>
    <row r="420" spans="37:38">
      <c r="AK420" s="592" t="s">
        <v>143</v>
      </c>
      <c r="AL420" s="592" t="s">
        <v>143</v>
      </c>
    </row>
    <row r="421" spans="37:38">
      <c r="AK421" s="592" t="s">
        <v>143</v>
      </c>
      <c r="AL421" s="592" t="s">
        <v>143</v>
      </c>
    </row>
    <row r="422" spans="37:38">
      <c r="AK422" s="592" t="s">
        <v>143</v>
      </c>
      <c r="AL422" s="592" t="s">
        <v>143</v>
      </c>
    </row>
    <row r="423" spans="37:38">
      <c r="AK423" s="592" t="s">
        <v>143</v>
      </c>
      <c r="AL423" s="592" t="s">
        <v>143</v>
      </c>
    </row>
    <row r="424" spans="37:38">
      <c r="AK424" s="592" t="s">
        <v>143</v>
      </c>
      <c r="AL424" s="592" t="s">
        <v>143</v>
      </c>
    </row>
    <row r="425" spans="37:38">
      <c r="AK425" s="592" t="s">
        <v>143</v>
      </c>
      <c r="AL425" s="592" t="s">
        <v>143</v>
      </c>
    </row>
    <row r="426" spans="37:38">
      <c r="AK426" s="592" t="s">
        <v>143</v>
      </c>
      <c r="AL426" s="592" t="s">
        <v>143</v>
      </c>
    </row>
    <row r="427" spans="37:38">
      <c r="AK427" s="592" t="s">
        <v>143</v>
      </c>
      <c r="AL427" s="592" t="s">
        <v>143</v>
      </c>
    </row>
    <row r="428" spans="37:38">
      <c r="AK428" s="592" t="s">
        <v>143</v>
      </c>
      <c r="AL428" s="592" t="s">
        <v>143</v>
      </c>
    </row>
    <row r="429" spans="37:38">
      <c r="AK429" s="592" t="s">
        <v>143</v>
      </c>
      <c r="AL429" s="592" t="s">
        <v>143</v>
      </c>
    </row>
    <row r="430" spans="37:38">
      <c r="AK430" s="592" t="s">
        <v>143</v>
      </c>
      <c r="AL430" s="592" t="s">
        <v>143</v>
      </c>
    </row>
    <row r="431" spans="37:38">
      <c r="AK431" s="592" t="s">
        <v>143</v>
      </c>
      <c r="AL431" s="592" t="s">
        <v>143</v>
      </c>
    </row>
    <row r="432" spans="37:38">
      <c r="AK432" s="592" t="s">
        <v>143</v>
      </c>
      <c r="AL432" s="592" t="s">
        <v>143</v>
      </c>
    </row>
    <row r="433" spans="37:38">
      <c r="AK433" s="592" t="s">
        <v>143</v>
      </c>
      <c r="AL433" s="592" t="s">
        <v>143</v>
      </c>
    </row>
    <row r="434" spans="37:38">
      <c r="AK434" s="592" t="s">
        <v>143</v>
      </c>
      <c r="AL434" s="592" t="s">
        <v>143</v>
      </c>
    </row>
    <row r="435" spans="37:38">
      <c r="AK435" s="592" t="s">
        <v>143</v>
      </c>
      <c r="AL435" s="592" t="s">
        <v>143</v>
      </c>
    </row>
    <row r="436" spans="37:38">
      <c r="AK436" s="592" t="s">
        <v>143</v>
      </c>
      <c r="AL436" s="592" t="s">
        <v>143</v>
      </c>
    </row>
    <row r="437" spans="37:38">
      <c r="AK437" s="592" t="s">
        <v>143</v>
      </c>
      <c r="AL437" s="592" t="s">
        <v>143</v>
      </c>
    </row>
    <row r="438" spans="37:38">
      <c r="AK438" s="592" t="s">
        <v>143</v>
      </c>
      <c r="AL438" s="592" t="s">
        <v>143</v>
      </c>
    </row>
    <row r="439" spans="37:38">
      <c r="AK439" s="592" t="s">
        <v>143</v>
      </c>
      <c r="AL439" s="592" t="s">
        <v>143</v>
      </c>
    </row>
    <row r="440" spans="37:38">
      <c r="AK440" s="592" t="s">
        <v>143</v>
      </c>
      <c r="AL440" s="592" t="s">
        <v>143</v>
      </c>
    </row>
    <row r="441" spans="37:38">
      <c r="AK441" s="592" t="s">
        <v>143</v>
      </c>
      <c r="AL441" s="592" t="s">
        <v>143</v>
      </c>
    </row>
    <row r="442" spans="37:38">
      <c r="AK442" s="592" t="s">
        <v>143</v>
      </c>
      <c r="AL442" s="592" t="s">
        <v>143</v>
      </c>
    </row>
    <row r="443" spans="37:38">
      <c r="AK443" s="592" t="s">
        <v>143</v>
      </c>
      <c r="AL443" s="592" t="s">
        <v>143</v>
      </c>
    </row>
    <row r="444" spans="37:38">
      <c r="AK444" s="592" t="s">
        <v>143</v>
      </c>
      <c r="AL444" s="592" t="s">
        <v>143</v>
      </c>
    </row>
    <row r="445" spans="37:38">
      <c r="AK445" s="592" t="s">
        <v>143</v>
      </c>
      <c r="AL445" s="592" t="s">
        <v>143</v>
      </c>
    </row>
    <row r="446" spans="37:38">
      <c r="AK446" s="592" t="s">
        <v>143</v>
      </c>
      <c r="AL446" s="592" t="s">
        <v>143</v>
      </c>
    </row>
    <row r="447" spans="37:38">
      <c r="AK447" s="592" t="s">
        <v>143</v>
      </c>
      <c r="AL447" s="592" t="s">
        <v>143</v>
      </c>
    </row>
    <row r="448" spans="37:38">
      <c r="AK448" s="592" t="s">
        <v>143</v>
      </c>
      <c r="AL448" s="592" t="s">
        <v>143</v>
      </c>
    </row>
    <row r="449" spans="37:38">
      <c r="AK449" s="592" t="s">
        <v>143</v>
      </c>
      <c r="AL449" s="592" t="s">
        <v>143</v>
      </c>
    </row>
    <row r="450" spans="37:38">
      <c r="AK450" s="592" t="s">
        <v>143</v>
      </c>
      <c r="AL450" s="592" t="s">
        <v>143</v>
      </c>
    </row>
    <row r="451" spans="37:38">
      <c r="AK451" s="592" t="s">
        <v>143</v>
      </c>
      <c r="AL451" s="592" t="s">
        <v>143</v>
      </c>
    </row>
    <row r="452" spans="37:38">
      <c r="AK452" s="592" t="s">
        <v>143</v>
      </c>
      <c r="AL452" s="592" t="s">
        <v>143</v>
      </c>
    </row>
    <row r="453" spans="37:38">
      <c r="AK453" s="592" t="s">
        <v>143</v>
      </c>
      <c r="AL453" s="592" t="s">
        <v>143</v>
      </c>
    </row>
    <row r="454" spans="37:38">
      <c r="AK454" s="592" t="s">
        <v>143</v>
      </c>
      <c r="AL454" s="592" t="s">
        <v>143</v>
      </c>
    </row>
    <row r="455" spans="37:38">
      <c r="AK455" s="592" t="s">
        <v>143</v>
      </c>
      <c r="AL455" s="592" t="s">
        <v>143</v>
      </c>
    </row>
    <row r="456" spans="37:38">
      <c r="AK456" s="592" t="s">
        <v>143</v>
      </c>
      <c r="AL456" s="592" t="s">
        <v>143</v>
      </c>
    </row>
    <row r="457" spans="37:38">
      <c r="AK457" s="592" t="s">
        <v>143</v>
      </c>
      <c r="AL457" s="592" t="s">
        <v>143</v>
      </c>
    </row>
    <row r="458" spans="37:38">
      <c r="AK458" s="592" t="s">
        <v>143</v>
      </c>
      <c r="AL458" s="592" t="s">
        <v>143</v>
      </c>
    </row>
    <row r="459" spans="37:38">
      <c r="AK459" s="592" t="s">
        <v>143</v>
      </c>
      <c r="AL459" s="592" t="s">
        <v>143</v>
      </c>
    </row>
    <row r="460" spans="37:38">
      <c r="AK460" s="592" t="s">
        <v>143</v>
      </c>
      <c r="AL460" s="592" t="s">
        <v>143</v>
      </c>
    </row>
    <row r="461" spans="37:38">
      <c r="AK461" s="592" t="s">
        <v>143</v>
      </c>
      <c r="AL461" s="592" t="s">
        <v>143</v>
      </c>
    </row>
    <row r="462" spans="37:38">
      <c r="AK462" s="592" t="s">
        <v>143</v>
      </c>
      <c r="AL462" s="592" t="s">
        <v>143</v>
      </c>
    </row>
    <row r="463" spans="37:38">
      <c r="AK463" s="592" t="s">
        <v>143</v>
      </c>
      <c r="AL463" s="592" t="s">
        <v>143</v>
      </c>
    </row>
    <row r="464" spans="37:38">
      <c r="AK464" s="592" t="s">
        <v>143</v>
      </c>
      <c r="AL464" s="592" t="s">
        <v>143</v>
      </c>
    </row>
    <row r="465" spans="37:38">
      <c r="AK465" s="592" t="s">
        <v>143</v>
      </c>
      <c r="AL465" s="592" t="s">
        <v>143</v>
      </c>
    </row>
    <row r="466" spans="37:38">
      <c r="AK466" s="592" t="s">
        <v>143</v>
      </c>
      <c r="AL466" s="592" t="s">
        <v>143</v>
      </c>
    </row>
    <row r="467" spans="37:38">
      <c r="AK467" s="592" t="s">
        <v>143</v>
      </c>
      <c r="AL467" s="592" t="s">
        <v>143</v>
      </c>
    </row>
    <row r="468" spans="37:38">
      <c r="AK468" s="592" t="s">
        <v>143</v>
      </c>
      <c r="AL468" s="592" t="s">
        <v>143</v>
      </c>
    </row>
    <row r="469" spans="37:38">
      <c r="AK469" s="592" t="s">
        <v>143</v>
      </c>
      <c r="AL469" s="592" t="s">
        <v>143</v>
      </c>
    </row>
    <row r="470" spans="37:38">
      <c r="AK470" s="592" t="s">
        <v>143</v>
      </c>
      <c r="AL470" s="592" t="s">
        <v>143</v>
      </c>
    </row>
    <row r="471" spans="37:38">
      <c r="AK471" s="592" t="s">
        <v>143</v>
      </c>
      <c r="AL471" s="592" t="s">
        <v>143</v>
      </c>
    </row>
    <row r="472" spans="37:38">
      <c r="AK472" s="592" t="s">
        <v>143</v>
      </c>
      <c r="AL472" s="592" t="s">
        <v>143</v>
      </c>
    </row>
    <row r="473" spans="37:38">
      <c r="AK473" s="592" t="s">
        <v>143</v>
      </c>
      <c r="AL473" s="592" t="s">
        <v>143</v>
      </c>
    </row>
    <row r="474" spans="37:38">
      <c r="AK474" s="592" t="s">
        <v>143</v>
      </c>
      <c r="AL474" s="592" t="s">
        <v>143</v>
      </c>
    </row>
    <row r="475" spans="37:38">
      <c r="AK475" s="592" t="s">
        <v>143</v>
      </c>
      <c r="AL475" s="592" t="s">
        <v>143</v>
      </c>
    </row>
    <row r="476" spans="37:38">
      <c r="AK476" s="592" t="s">
        <v>143</v>
      </c>
      <c r="AL476" s="592" t="s">
        <v>143</v>
      </c>
    </row>
    <row r="477" spans="37:38">
      <c r="AK477" s="592" t="s">
        <v>143</v>
      </c>
      <c r="AL477" s="592" t="s">
        <v>143</v>
      </c>
    </row>
    <row r="478" spans="37:38">
      <c r="AK478" s="592" t="s">
        <v>143</v>
      </c>
      <c r="AL478" s="592" t="s">
        <v>143</v>
      </c>
    </row>
    <row r="479" spans="37:38">
      <c r="AK479" s="592" t="s">
        <v>143</v>
      </c>
      <c r="AL479" s="592" t="s">
        <v>143</v>
      </c>
    </row>
    <row r="480" spans="37:38">
      <c r="AK480" s="592" t="s">
        <v>143</v>
      </c>
      <c r="AL480" s="592" t="s">
        <v>143</v>
      </c>
    </row>
    <row r="481" spans="37:38">
      <c r="AK481" s="592" t="s">
        <v>143</v>
      </c>
      <c r="AL481" s="592" t="s">
        <v>143</v>
      </c>
    </row>
    <row r="482" spans="37:38">
      <c r="AK482" s="592" t="s">
        <v>143</v>
      </c>
      <c r="AL482" s="592" t="s">
        <v>143</v>
      </c>
    </row>
    <row r="483" spans="37:38">
      <c r="AK483" s="592" t="s">
        <v>143</v>
      </c>
      <c r="AL483" s="592" t="s">
        <v>143</v>
      </c>
    </row>
    <row r="484" spans="37:38">
      <c r="AK484" s="592" t="s">
        <v>143</v>
      </c>
      <c r="AL484" s="592" t="s">
        <v>143</v>
      </c>
    </row>
    <row r="485" spans="37:38">
      <c r="AK485" s="592" t="s">
        <v>143</v>
      </c>
      <c r="AL485" s="592" t="s">
        <v>143</v>
      </c>
    </row>
    <row r="486" spans="37:38">
      <c r="AK486" s="592" t="s">
        <v>143</v>
      </c>
      <c r="AL486" s="592" t="s">
        <v>143</v>
      </c>
    </row>
    <row r="487" spans="37:38">
      <c r="AK487" s="592" t="s">
        <v>143</v>
      </c>
      <c r="AL487" s="592" t="s">
        <v>143</v>
      </c>
    </row>
    <row r="488" spans="37:38">
      <c r="AK488" s="592" t="s">
        <v>143</v>
      </c>
      <c r="AL488" s="592" t="s">
        <v>143</v>
      </c>
    </row>
    <row r="489" spans="37:38">
      <c r="AK489" s="592" t="s">
        <v>143</v>
      </c>
      <c r="AL489" s="592" t="s">
        <v>143</v>
      </c>
    </row>
    <row r="490" spans="37:38">
      <c r="AK490" s="592" t="s">
        <v>143</v>
      </c>
      <c r="AL490" s="592" t="s">
        <v>143</v>
      </c>
    </row>
    <row r="491" spans="37:38">
      <c r="AK491" s="592" t="s">
        <v>143</v>
      </c>
      <c r="AL491" s="592" t="s">
        <v>143</v>
      </c>
    </row>
    <row r="492" spans="37:38">
      <c r="AK492" s="592" t="s">
        <v>143</v>
      </c>
      <c r="AL492" s="592" t="s">
        <v>143</v>
      </c>
    </row>
    <row r="493" spans="37:38">
      <c r="AK493" s="592" t="s">
        <v>143</v>
      </c>
      <c r="AL493" s="592" t="s">
        <v>143</v>
      </c>
    </row>
    <row r="494" spans="37:38">
      <c r="AK494" s="592" t="s">
        <v>143</v>
      </c>
      <c r="AL494" s="592" t="s">
        <v>143</v>
      </c>
    </row>
    <row r="495" spans="37:38">
      <c r="AK495" s="592" t="s">
        <v>143</v>
      </c>
      <c r="AL495" s="592" t="s">
        <v>143</v>
      </c>
    </row>
    <row r="496" spans="37:38">
      <c r="AK496" s="592" t="s">
        <v>143</v>
      </c>
      <c r="AL496" s="592" t="s">
        <v>143</v>
      </c>
    </row>
    <row r="497" spans="37:38">
      <c r="AK497" s="592" t="s">
        <v>143</v>
      </c>
      <c r="AL497" s="592" t="s">
        <v>143</v>
      </c>
    </row>
    <row r="498" spans="37:38">
      <c r="AK498" s="592" t="s">
        <v>143</v>
      </c>
      <c r="AL498" s="592" t="s">
        <v>143</v>
      </c>
    </row>
    <row r="499" spans="37:38">
      <c r="AK499" s="592" t="s">
        <v>143</v>
      </c>
      <c r="AL499" s="592" t="s">
        <v>143</v>
      </c>
    </row>
    <row r="500" spans="37:38">
      <c r="AK500" s="592" t="s">
        <v>143</v>
      </c>
      <c r="AL500" s="592" t="s">
        <v>143</v>
      </c>
    </row>
    <row r="501" spans="37:38">
      <c r="AK501" s="592" t="s">
        <v>143</v>
      </c>
      <c r="AL501" s="592" t="s">
        <v>143</v>
      </c>
    </row>
    <row r="502" spans="37:38">
      <c r="AK502" s="592" t="s">
        <v>143</v>
      </c>
      <c r="AL502" s="592" t="s">
        <v>143</v>
      </c>
    </row>
    <row r="503" spans="37:38">
      <c r="AK503" s="592" t="s">
        <v>143</v>
      </c>
    </row>
    <row r="504" spans="37:38">
      <c r="AK504" s="592" t="s">
        <v>143</v>
      </c>
    </row>
    <row r="505" spans="37:38">
      <c r="AK505" s="592" t="s">
        <v>143</v>
      </c>
    </row>
    <row r="506" spans="37:38">
      <c r="AK506" s="592" t="s">
        <v>143</v>
      </c>
    </row>
    <row r="507" spans="37:38">
      <c r="AK507" s="592" t="s">
        <v>143</v>
      </c>
    </row>
    <row r="508" spans="37:38">
      <c r="AK508" s="592" t="s">
        <v>143</v>
      </c>
    </row>
  </sheetData>
  <mergeCells count="10">
    <mergeCell ref="AJ9:AL9"/>
    <mergeCell ref="C4:F5"/>
    <mergeCell ref="H4:K5"/>
    <mergeCell ref="G9:I9"/>
    <mergeCell ref="K9:M9"/>
    <mergeCell ref="AF9:AH9"/>
    <mergeCell ref="O4:R5"/>
    <mergeCell ref="T4:W5"/>
    <mergeCell ref="S9:U9"/>
    <mergeCell ref="W9:Y9"/>
  </mergeCells>
  <pageMargins left="0.7" right="0.7" top="0.75" bottom="0.75" header="0.3" footer="0.3"/>
  <pageSetup paperSize="9" scale="35" orientation="portrait" r:id="rId1"/>
  <colBreaks count="1" manualBreakCount="1">
    <brk id="26" max="1048575" man="1"/>
  </col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58A17-FA95-4630-A685-D285C56443C0}">
  <sheetPr codeName="Sheet28">
    <tabColor theme="3" tint="0.59999389629810485"/>
  </sheetPr>
  <dimension ref="A1:L29"/>
  <sheetViews>
    <sheetView showGridLines="0" zoomScale="85" zoomScaleNormal="85" workbookViewId="0">
      <selection activeCell="C16" sqref="C16:D16"/>
    </sheetView>
  </sheetViews>
  <sheetFormatPr defaultColWidth="11.42578125" defaultRowHeight="12.75"/>
  <cols>
    <col min="1" max="1" width="2.7109375" style="592" customWidth="1"/>
    <col min="2" max="2" width="4.5703125" style="592" bestFit="1" customWidth="1"/>
    <col min="3" max="4" width="55" style="592" customWidth="1"/>
    <col min="5" max="5" width="24.28515625" style="592" customWidth="1"/>
    <col min="6" max="6" width="13.7109375" style="592" customWidth="1"/>
    <col min="7" max="7" width="6.42578125" style="592" customWidth="1"/>
    <col min="8" max="8" width="5.42578125" style="592" customWidth="1"/>
    <col min="9" max="9" width="18" style="592" bestFit="1" customWidth="1"/>
    <col min="10" max="11" width="11.42578125" style="592"/>
    <col min="12" max="12" width="13.140625" style="592" bestFit="1" customWidth="1"/>
    <col min="13" max="16384" width="11.42578125" style="592"/>
  </cols>
  <sheetData>
    <row r="1" spans="1:7" ht="15" thickBot="1">
      <c r="A1" s="785" t="s">
        <v>203</v>
      </c>
      <c r="B1" s="596"/>
      <c r="C1" s="596"/>
      <c r="D1" s="596"/>
      <c r="E1" s="596"/>
      <c r="F1" s="596"/>
    </row>
    <row r="2" spans="1:7" ht="28.5" thickTop="1">
      <c r="A2" s="596"/>
      <c r="B2" s="786"/>
      <c r="C2" s="1186"/>
      <c r="D2" s="757"/>
      <c r="E2" s="534"/>
      <c r="F2" s="535"/>
    </row>
    <row r="3" spans="1:7" ht="14.25">
      <c r="A3" s="596"/>
      <c r="B3" s="623"/>
      <c r="C3" s="761"/>
      <c r="D3" s="596"/>
      <c r="E3" s="540"/>
      <c r="F3" s="541"/>
    </row>
    <row r="4" spans="1:7" ht="14.25">
      <c r="A4" s="596"/>
      <c r="B4" s="2105"/>
      <c r="C4" s="2106"/>
      <c r="D4" s="2107" t="s">
        <v>333</v>
      </c>
      <c r="E4" s="540"/>
      <c r="F4" s="541"/>
    </row>
    <row r="5" spans="1:7" ht="14.25">
      <c r="A5" s="596"/>
      <c r="B5" s="2105"/>
      <c r="C5" s="2106"/>
      <c r="D5" s="2107"/>
      <c r="E5" s="540"/>
      <c r="F5" s="541"/>
    </row>
    <row r="6" spans="1:7" ht="14.25">
      <c r="A6" s="596"/>
      <c r="B6" s="759"/>
      <c r="C6" s="596"/>
      <c r="D6" s="596"/>
      <c r="E6" s="540"/>
      <c r="F6" s="543"/>
    </row>
    <row r="7" spans="1:7" ht="14.25">
      <c r="A7" s="785"/>
      <c r="B7" s="762"/>
      <c r="C7" s="599"/>
      <c r="D7" s="599"/>
      <c r="E7" s="599"/>
      <c r="F7" s="627"/>
    </row>
    <row r="8" spans="1:7" ht="27" customHeight="1">
      <c r="A8" s="596"/>
      <c r="B8" s="2111" t="s">
        <v>633</v>
      </c>
      <c r="C8" s="2112"/>
      <c r="D8" s="2112"/>
      <c r="E8" s="596"/>
      <c r="F8" s="766"/>
    </row>
    <row r="9" spans="1:7" ht="23.25" customHeight="1">
      <c r="A9" s="629"/>
      <c r="B9" s="2113" t="s">
        <v>334</v>
      </c>
      <c r="C9" s="2114"/>
      <c r="D9" s="2114"/>
      <c r="E9" s="771"/>
      <c r="F9" s="787"/>
    </row>
    <row r="10" spans="1:7" ht="26.25" customHeight="1">
      <c r="A10" s="629" t="s">
        <v>335</v>
      </c>
      <c r="B10" s="788"/>
      <c r="C10" s="789" t="s">
        <v>336</v>
      </c>
      <c r="D10" s="789"/>
      <c r="E10" s="790">
        <f>'02 - Monthly Asset Follow up'!C17</f>
        <v>10627881030.059999</v>
      </c>
      <c r="F10" s="787"/>
      <c r="G10" s="791"/>
    </row>
    <row r="11" spans="1:7" ht="27.75" customHeight="1">
      <c r="A11" s="629" t="s">
        <v>337</v>
      </c>
      <c r="B11" s="792" t="s">
        <v>125</v>
      </c>
      <c r="C11" s="793" t="s">
        <v>338</v>
      </c>
      <c r="D11" s="793"/>
      <c r="E11" s="794">
        <f>'02 - Monthly Asset Follow up'!E17</f>
        <v>57131839.969999999</v>
      </c>
      <c r="F11" s="787"/>
      <c r="G11" s="795"/>
    </row>
    <row r="12" spans="1:7" ht="18.75" customHeight="1">
      <c r="A12" s="796" t="s">
        <v>339</v>
      </c>
      <c r="B12" s="792" t="s">
        <v>125</v>
      </c>
      <c r="C12" s="793" t="s">
        <v>48</v>
      </c>
      <c r="D12" s="793"/>
      <c r="E12" s="794">
        <f>'02 - Monthly Asset Follow up'!F17</f>
        <v>24671070.960000001</v>
      </c>
      <c r="F12" s="787"/>
      <c r="G12" s="791"/>
    </row>
    <row r="13" spans="1:7" ht="22.5" customHeight="1">
      <c r="A13" s="629" t="s">
        <v>340</v>
      </c>
      <c r="B13" s="797" t="s">
        <v>341</v>
      </c>
      <c r="C13" s="793" t="s">
        <v>342</v>
      </c>
      <c r="D13" s="793"/>
      <c r="E13" s="794"/>
      <c r="F13" s="787"/>
      <c r="G13" s="791"/>
    </row>
    <row r="14" spans="1:7" ht="25.5" customHeight="1">
      <c r="A14" s="629" t="s">
        <v>343</v>
      </c>
      <c r="B14" s="792" t="s">
        <v>125</v>
      </c>
      <c r="C14" s="793" t="s">
        <v>344</v>
      </c>
      <c r="D14" s="793"/>
      <c r="E14" s="794">
        <f>'02 - Monthly Asset Follow up'!M17</f>
        <v>2454354.2200000002</v>
      </c>
      <c r="F14" s="787"/>
      <c r="G14" s="795"/>
    </row>
    <row r="15" spans="1:7" ht="38.25" customHeight="1">
      <c r="A15" s="629" t="s">
        <v>345</v>
      </c>
      <c r="B15" s="792" t="s">
        <v>125</v>
      </c>
      <c r="C15" s="2110" t="s">
        <v>346</v>
      </c>
      <c r="D15" s="2110"/>
      <c r="E15" s="794">
        <f>'02 - Monthly Asset Follow up'!N17</f>
        <v>0</v>
      </c>
      <c r="F15" s="787"/>
      <c r="G15" s="795"/>
    </row>
    <row r="16" spans="1:7" ht="24" customHeight="1">
      <c r="A16" s="629"/>
      <c r="B16" s="792" t="s">
        <v>341</v>
      </c>
      <c r="C16" s="2110" t="s">
        <v>347</v>
      </c>
      <c r="D16" s="2110"/>
      <c r="E16" s="794">
        <f>'02 - Monthly Asset Follow up'!D17</f>
        <v>0</v>
      </c>
      <c r="F16" s="787"/>
      <c r="G16" s="795"/>
    </row>
    <row r="17" spans="1:12" ht="31.5" customHeight="1">
      <c r="A17" s="629" t="s">
        <v>348</v>
      </c>
      <c r="B17" s="792" t="s">
        <v>125</v>
      </c>
      <c r="C17" s="798" t="s">
        <v>349</v>
      </c>
      <c r="D17" s="798"/>
      <c r="E17" s="799">
        <f>'02 - Monthly Asset Follow up'!K17+'02 - Monthly Asset Follow up'!L17</f>
        <v>1173747.95</v>
      </c>
      <c r="F17" s="787"/>
      <c r="G17" s="791"/>
    </row>
    <row r="18" spans="1:12" ht="21" customHeight="1">
      <c r="A18" s="629" t="s">
        <v>350</v>
      </c>
      <c r="B18" s="800"/>
      <c r="C18" s="801" t="s">
        <v>351</v>
      </c>
      <c r="D18" s="801"/>
      <c r="E18" s="802">
        <f>E10-E11-E12+E13-E14-E15+E16-E17</f>
        <v>10542450016.960001</v>
      </c>
      <c r="F18" s="787"/>
      <c r="G18" s="803"/>
      <c r="I18" s="807"/>
      <c r="L18" s="807"/>
    </row>
    <row r="19" spans="1:12" ht="13.5" thickBot="1">
      <c r="A19" s="629"/>
      <c r="B19" s="804"/>
      <c r="C19" s="805"/>
      <c r="D19" s="805"/>
      <c r="E19" s="805"/>
      <c r="F19" s="806"/>
    </row>
    <row r="20" spans="1:12" ht="13.5" thickTop="1"/>
    <row r="22" spans="1:12">
      <c r="I22" s="807"/>
    </row>
    <row r="23" spans="1:12">
      <c r="E23" s="954"/>
    </row>
    <row r="24" spans="1:12">
      <c r="E24" s="954"/>
    </row>
    <row r="25" spans="1:12">
      <c r="E25" s="954"/>
      <c r="F25" s="807"/>
    </row>
    <row r="29" spans="1:12">
      <c r="E29" s="807"/>
    </row>
  </sheetData>
  <mergeCells count="6">
    <mergeCell ref="C16:D16"/>
    <mergeCell ref="B4:C5"/>
    <mergeCell ref="D4:D5"/>
    <mergeCell ref="B8:D8"/>
    <mergeCell ref="B9:D9"/>
    <mergeCell ref="C15:D15"/>
  </mergeCells>
  <pageMargins left="0.7" right="0.7" top="0.75" bottom="0.75" header="0.3" footer="0.3"/>
  <pageSetup paperSize="9" scale="52"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C4CF1-95DA-4251-84D8-EAEBAE8D63B5}">
  <sheetPr codeName="Sheet29">
    <tabColor theme="3" tint="0.59999389629810485"/>
  </sheetPr>
  <dimension ref="A1:I30"/>
  <sheetViews>
    <sheetView showGridLines="0" view="pageBreakPreview" zoomScale="85" zoomScaleNormal="80" zoomScaleSheetLayoutView="85" workbookViewId="0">
      <selection activeCell="C16" sqref="C16:D16"/>
    </sheetView>
  </sheetViews>
  <sheetFormatPr defaultColWidth="11.42578125" defaultRowHeight="12.75"/>
  <cols>
    <col min="1" max="1" width="2.7109375" style="592" customWidth="1"/>
    <col min="2" max="2" width="1.28515625" style="592" customWidth="1"/>
    <col min="3" max="3" width="4.5703125" style="592" bestFit="1" customWidth="1"/>
    <col min="4" max="4" width="31.140625" style="592" customWidth="1"/>
    <col min="5" max="6" width="30.7109375" style="592" customWidth="1"/>
    <col min="7" max="7" width="21" style="592" customWidth="1"/>
    <col min="8" max="8" width="21.28515625" style="592" customWidth="1"/>
    <col min="9" max="9" width="13.7109375" style="592" customWidth="1"/>
    <col min="10" max="10" width="16.140625" style="592" customWidth="1"/>
    <col min="11" max="16384" width="11.42578125" style="592"/>
  </cols>
  <sheetData>
    <row r="1" spans="1:9" ht="15" thickBot="1">
      <c r="A1" s="785"/>
      <c r="B1" s="785"/>
      <c r="C1" s="596"/>
      <c r="D1" s="596"/>
      <c r="E1" s="596"/>
      <c r="F1" s="596"/>
      <c r="G1" s="596"/>
      <c r="H1" s="596"/>
      <c r="I1" s="596"/>
    </row>
    <row r="2" spans="1:9" ht="28.5" thickTop="1">
      <c r="A2" s="808"/>
      <c r="B2" s="809"/>
      <c r="C2" s="1186"/>
      <c r="D2" s="810"/>
      <c r="E2" s="811"/>
      <c r="F2" s="811"/>
      <c r="G2" s="534"/>
      <c r="H2" s="534" t="s">
        <v>232</v>
      </c>
      <c r="I2" s="535">
        <f>'Cover Page'!$C$16</f>
        <v>46265</v>
      </c>
    </row>
    <row r="3" spans="1:9" ht="14.25">
      <c r="A3" s="596"/>
      <c r="B3" s="759"/>
      <c r="C3" s="596"/>
      <c r="D3" s="596"/>
      <c r="E3" s="596"/>
      <c r="F3" s="596"/>
      <c r="G3" s="540"/>
      <c r="H3" s="540" t="s">
        <v>233</v>
      </c>
      <c r="I3" s="541">
        <f>'Cover Page'!$C$17</f>
        <v>46279</v>
      </c>
    </row>
    <row r="4" spans="1:9" ht="14.25">
      <c r="A4" s="596"/>
      <c r="B4" s="759"/>
      <c r="C4" s="2117"/>
      <c r="D4" s="2117"/>
      <c r="E4" s="2117"/>
      <c r="F4" s="2118" t="s">
        <v>352</v>
      </c>
      <c r="G4" s="540"/>
      <c r="H4" s="540" t="s">
        <v>234</v>
      </c>
      <c r="I4" s="541">
        <f>'Cover Page'!$C$18</f>
        <v>46286</v>
      </c>
    </row>
    <row r="5" spans="1:9" ht="14.25">
      <c r="A5" s="596"/>
      <c r="B5" s="759"/>
      <c r="C5" s="2117"/>
      <c r="D5" s="2117"/>
      <c r="E5" s="2117"/>
      <c r="F5" s="2118"/>
      <c r="G5" s="540"/>
      <c r="H5" s="540" t="s">
        <v>235</v>
      </c>
      <c r="I5" s="541">
        <f>'Cover Page'!$C$19</f>
        <v>46293</v>
      </c>
    </row>
    <row r="6" spans="1:9" ht="14.25">
      <c r="A6" s="596"/>
      <c r="B6" s="759"/>
      <c r="C6" s="596"/>
      <c r="D6" s="596"/>
      <c r="E6" s="596"/>
      <c r="F6" s="596"/>
      <c r="G6" s="540"/>
      <c r="H6" s="540" t="s">
        <v>236</v>
      </c>
      <c r="I6" s="543">
        <f>'00 - Cover'!$F$29</f>
        <v>23</v>
      </c>
    </row>
    <row r="7" spans="1:9" ht="14.25">
      <c r="A7" s="785"/>
      <c r="B7" s="812"/>
      <c r="C7" s="599"/>
      <c r="D7" s="599"/>
      <c r="E7" s="599"/>
      <c r="F7" s="599"/>
      <c r="G7" s="599"/>
      <c r="H7" s="599"/>
      <c r="I7" s="627"/>
    </row>
    <row r="8" spans="1:9" ht="22.5" customHeight="1">
      <c r="A8" s="813"/>
      <c r="B8" s="814"/>
      <c r="C8" s="1174" t="s">
        <v>353</v>
      </c>
      <c r="D8" s="1187"/>
      <c r="E8" s="1188"/>
      <c r="F8" s="816"/>
      <c r="G8" s="629"/>
      <c r="H8" s="629"/>
      <c r="I8" s="772"/>
    </row>
    <row r="9" spans="1:9">
      <c r="A9" s="813"/>
      <c r="B9" s="817"/>
      <c r="C9" s="2119" t="s">
        <v>354</v>
      </c>
      <c r="D9" s="2119"/>
      <c r="E9" s="2119"/>
      <c r="F9" s="818"/>
      <c r="G9" s="819"/>
      <c r="H9" s="771"/>
      <c r="I9" s="772"/>
    </row>
    <row r="10" spans="1:9" ht="66.75" customHeight="1">
      <c r="A10" s="813"/>
      <c r="B10" s="817"/>
      <c r="C10" s="820" t="s">
        <v>27</v>
      </c>
      <c r="D10" s="2120" t="s">
        <v>355</v>
      </c>
      <c r="E10" s="2120"/>
      <c r="F10" s="2120"/>
      <c r="G10" s="2120"/>
      <c r="H10" s="821">
        <f>'03 - Monthly Collection'!T13</f>
        <v>96793669.329999983</v>
      </c>
      <c r="I10" s="772"/>
    </row>
    <row r="11" spans="1:9" ht="25.5" customHeight="1">
      <c r="A11" s="813"/>
      <c r="B11" s="817"/>
      <c r="C11" s="820" t="s">
        <v>28</v>
      </c>
      <c r="D11" s="2121" t="s">
        <v>356</v>
      </c>
      <c r="E11" s="2121"/>
      <c r="F11" s="2121"/>
      <c r="G11" s="2121"/>
      <c r="H11" s="822">
        <f>'03 - Monthly Collection'!AN13</f>
        <v>494575.42</v>
      </c>
      <c r="I11" s="772"/>
    </row>
    <row r="12" spans="1:9">
      <c r="A12" s="813"/>
      <c r="B12" s="817"/>
      <c r="C12" s="819"/>
      <c r="D12" s="2122" t="s">
        <v>357</v>
      </c>
      <c r="E12" s="2122"/>
      <c r="F12" s="823"/>
      <c r="G12" s="819"/>
      <c r="H12" s="824">
        <f>H10+H11</f>
        <v>97288244.749999985</v>
      </c>
      <c r="I12" s="772"/>
    </row>
    <row r="13" spans="1:9" ht="32.25" customHeight="1">
      <c r="A13" s="813"/>
      <c r="B13" s="817"/>
      <c r="C13" s="825"/>
      <c r="D13" s="825"/>
      <c r="E13" s="825"/>
      <c r="F13" s="825"/>
      <c r="G13" s="825"/>
      <c r="H13" s="825"/>
      <c r="I13" s="826"/>
    </row>
    <row r="14" spans="1:9" ht="15.75">
      <c r="A14" s="813"/>
      <c r="B14" s="814"/>
      <c r="C14" s="1174" t="s">
        <v>358</v>
      </c>
      <c r="D14" s="1189"/>
      <c r="E14" s="1189"/>
      <c r="F14" s="827"/>
      <c r="G14" s="629"/>
      <c r="H14" s="629"/>
      <c r="I14" s="772"/>
    </row>
    <row r="15" spans="1:9">
      <c r="A15" s="813"/>
      <c r="B15" s="817"/>
      <c r="C15" s="2119" t="s">
        <v>359</v>
      </c>
      <c r="D15" s="2119"/>
      <c r="E15" s="2119"/>
      <c r="F15" s="818"/>
      <c r="G15" s="819"/>
      <c r="H15" s="771"/>
      <c r="I15" s="772"/>
    </row>
    <row r="16" spans="1:9">
      <c r="A16" s="813"/>
      <c r="B16" s="817"/>
      <c r="C16" s="828"/>
      <c r="D16" s="2123" t="s">
        <v>360</v>
      </c>
      <c r="E16" s="2123"/>
      <c r="F16" s="829"/>
      <c r="G16" s="830"/>
      <c r="H16" s="831"/>
      <c r="I16" s="772"/>
    </row>
    <row r="17" spans="1:9" ht="21.75" customHeight="1">
      <c r="A17" s="813"/>
      <c r="B17" s="817"/>
      <c r="C17" s="832" t="s">
        <v>27</v>
      </c>
      <c r="D17" s="2116" t="str">
        <f>'15 - Priority of Payments'!F11</f>
        <v xml:space="preserve">(a)	 the Available Collections in relation to the immediately preceding Collection Period; </v>
      </c>
      <c r="E17" s="2116"/>
      <c r="F17" s="2116"/>
      <c r="G17" s="2116"/>
      <c r="H17" s="834">
        <f>'15 - Priority of Payments'!J11</f>
        <v>97288244.749999985</v>
      </c>
      <c r="I17" s="772"/>
    </row>
    <row r="18" spans="1:9" ht="25.5" customHeight="1">
      <c r="A18" s="813"/>
      <c r="B18" s="817"/>
      <c r="C18" s="828" t="s">
        <v>28</v>
      </c>
      <c r="D18" s="2116" t="str">
        <f>'15 - Priority of Payments'!F12</f>
        <v>(b) 	any amounts standing to the credit of the Operating Account and which were debited from the General Reserve Account on or before such Payment Date;</v>
      </c>
      <c r="E18" s="2116"/>
      <c r="F18" s="2116"/>
      <c r="G18" s="2116"/>
      <c r="H18" s="834">
        <f>'15 - Priority of Payments'!J12</f>
        <v>410000</v>
      </c>
      <c r="I18" s="772"/>
    </row>
    <row r="19" spans="1:9" ht="22.5" customHeight="1">
      <c r="A19" s="813"/>
      <c r="B19" s="817"/>
      <c r="C19" s="832" t="s">
        <v>29</v>
      </c>
      <c r="D19" s="2116" t="str">
        <f>'15 - Priority of Payments'!F13</f>
        <v>(c) 	any amounts standing to the credit of the Operating Account which were debited from the Commingling Reserve Account on the preceding Settlement Date;</v>
      </c>
      <c r="E19" s="2116"/>
      <c r="F19" s="2116"/>
      <c r="G19" s="2116"/>
      <c r="H19" s="834">
        <f>'15 - Priority of Payments'!J13</f>
        <v>0</v>
      </c>
      <c r="I19" s="772"/>
    </row>
    <row r="20" spans="1:9" ht="31.5" customHeight="1">
      <c r="A20" s="813"/>
      <c r="B20" s="817"/>
      <c r="C20" s="832" t="s">
        <v>30</v>
      </c>
      <c r="D20" s="2116" t="str">
        <f>'15 - Priority of Payments'!F14</f>
        <v>(d) 	any Financial Income (positive or negative) in relation to the immediately preceding calendar month;</v>
      </c>
      <c r="E20" s="2116"/>
      <c r="F20" s="2116"/>
      <c r="G20" s="2116"/>
      <c r="H20" s="834">
        <f>'15 - Priority of Payments'!J14</f>
        <v>0</v>
      </c>
      <c r="I20" s="772"/>
    </row>
    <row r="21" spans="1:9" ht="30" customHeight="1">
      <c r="A21" s="813"/>
      <c r="B21" s="817"/>
      <c r="C21" s="836" t="s">
        <v>31</v>
      </c>
      <c r="D21" s="2116" t="str">
        <f>'15 - Priority of Payments'!F15</f>
        <v>(e) 	any Repurchased Amount of Repurchased Home Loan Receivables paid by the Seller to the Issuer with respect to loans to be repurchased on the Repurchase Date falling on such Payment Date;</v>
      </c>
      <c r="E21" s="2116"/>
      <c r="F21" s="2116"/>
      <c r="G21" s="2116"/>
      <c r="H21" s="834">
        <f>'15 - Priority of Payments'!J15</f>
        <v>2929832.1426000004</v>
      </c>
      <c r="I21" s="772"/>
    </row>
    <row r="22" spans="1:9" ht="36.75" customHeight="1">
      <c r="A22" s="813"/>
      <c r="B22" s="817"/>
      <c r="C22" s="828" t="s">
        <v>32</v>
      </c>
      <c r="D22" s="2116" t="str">
        <f>'15 - Priority of Payments'!F16</f>
        <v>(f) 	any Rescission Amount with respect to Rescinded Purchased Home Loan Receivables, the Rescission Date of which will be on such Payment Date;</v>
      </c>
      <c r="E22" s="2116"/>
      <c r="F22" s="2116"/>
      <c r="G22" s="2116"/>
      <c r="H22" s="834">
        <f>'15 - Priority of Payments'!J16</f>
        <v>0</v>
      </c>
      <c r="I22" s="772"/>
    </row>
    <row r="23" spans="1:9" ht="34.5" customHeight="1">
      <c r="A23" s="813"/>
      <c r="B23" s="817"/>
      <c r="C23" s="828" t="s">
        <v>33</v>
      </c>
      <c r="D23" s="2116" t="str">
        <f>'15 - Priority of Payments'!F17</f>
        <v>(g) 	any other amount standing to the credit of the Operating Account at the end of the Collection Period immediately preceding such Payment Date;</v>
      </c>
      <c r="E23" s="2116"/>
      <c r="F23" s="2116"/>
      <c r="G23" s="2116"/>
      <c r="H23" s="834">
        <f>'15 - Priority of Payments'!J17</f>
        <v>0</v>
      </c>
      <c r="I23" s="772"/>
    </row>
    <row r="24" spans="1:9" ht="47.25" customHeight="1">
      <c r="A24" s="813"/>
      <c r="B24" s="817"/>
      <c r="C24" s="828" t="s">
        <v>34</v>
      </c>
      <c r="D24" s="2116" t="str">
        <f>'15 - Priority of Payments'!F18</f>
        <v xml:space="preserve">(h) 	following the decision of the Management Company to liquidate the Issuer upon the occurrence of an Issuer Liquidation Event, or following the Final Legal Maturity Date or the date on which the Principal Amount Outstanding of each Class of Notes is reduced to zero, with the Purchased Home Loan Receivables Liquidation Price; </v>
      </c>
      <c r="E24" s="2116"/>
      <c r="F24" s="2116"/>
      <c r="G24" s="2116"/>
      <c r="H24" s="834">
        <f>'15 - Priority of Payments'!J18</f>
        <v>0</v>
      </c>
      <c r="I24" s="772"/>
    </row>
    <row r="25" spans="1:9" ht="45" customHeight="1">
      <c r="A25" s="813"/>
      <c r="B25" s="817"/>
      <c r="C25" s="828" t="s">
        <v>35</v>
      </c>
      <c r="D25" s="2116" t="str">
        <f>'15 - Priority of Payments'!F19</f>
        <v>(i)	 any amount payable under item (D) or item (F) of the relevant Priority of Payments which has been kept on the Operating Account (due to the rounding of payments on a single Note) on the immediately preceding Payment Date; and</v>
      </c>
      <c r="E25" s="2116"/>
      <c r="F25" s="2116"/>
      <c r="G25" s="2116"/>
      <c r="H25" s="834">
        <f>'15 - Priority of Payments'!J19</f>
        <v>828.10000076703727</v>
      </c>
      <c r="I25" s="772"/>
    </row>
    <row r="26" spans="1:9" ht="47.25" customHeight="1">
      <c r="A26" s="813"/>
      <c r="B26" s="817"/>
      <c r="C26" s="828" t="s">
        <v>36</v>
      </c>
      <c r="D26" s="2116" t="str">
        <f>'15 - Priority of Payments'!F20</f>
        <v>(j)	 plus or minus, as the case may be, any adjustment of the Available Collections (the "Corrected Available Collections") with respect to the preceding Collection Periods, provided that the credit balance of the Operating Account is sufficient to enable such adjustments.</v>
      </c>
      <c r="E26" s="2116"/>
      <c r="F26" s="2116"/>
      <c r="G26" s="2116"/>
      <c r="H26" s="834">
        <f>'15 - Priority of Payments'!J20</f>
        <v>0</v>
      </c>
      <c r="I26" s="772"/>
    </row>
    <row r="27" spans="1:9">
      <c r="A27" s="813"/>
      <c r="B27" s="817"/>
      <c r="C27" s="828"/>
      <c r="D27" s="837"/>
      <c r="E27" s="837"/>
      <c r="F27" s="837"/>
      <c r="G27" s="837"/>
      <c r="H27" s="838"/>
      <c r="I27" s="772"/>
    </row>
    <row r="28" spans="1:9">
      <c r="A28" s="813"/>
      <c r="B28" s="817"/>
      <c r="C28" s="819"/>
      <c r="D28" s="2115" t="s">
        <v>361</v>
      </c>
      <c r="E28" s="2115"/>
      <c r="F28" s="839"/>
      <c r="G28" s="819"/>
      <c r="H28" s="824">
        <f>SUM(H17:H26)</f>
        <v>100628904.99260075</v>
      </c>
      <c r="I28" s="772"/>
    </row>
    <row r="29" spans="1:9" ht="13.5" thickBot="1">
      <c r="B29" s="612"/>
      <c r="C29" s="613"/>
      <c r="D29" s="613"/>
      <c r="E29" s="613"/>
      <c r="F29" s="613"/>
      <c r="G29" s="613"/>
      <c r="H29" s="613"/>
      <c r="I29" s="614"/>
    </row>
    <row r="30" spans="1:9" ht="13.5" thickTop="1"/>
  </sheetData>
  <mergeCells count="19">
    <mergeCell ref="D20:G20"/>
    <mergeCell ref="C4:E5"/>
    <mergeCell ref="F4:F5"/>
    <mergeCell ref="C9:E9"/>
    <mergeCell ref="D10:G10"/>
    <mergeCell ref="D11:G11"/>
    <mergeCell ref="D12:E12"/>
    <mergeCell ref="C15:E15"/>
    <mergeCell ref="D16:E16"/>
    <mergeCell ref="D17:G17"/>
    <mergeCell ref="D18:G18"/>
    <mergeCell ref="D19:G19"/>
    <mergeCell ref="D28:E28"/>
    <mergeCell ref="D21:G21"/>
    <mergeCell ref="D22:G22"/>
    <mergeCell ref="D23:G23"/>
    <mergeCell ref="D24:G24"/>
    <mergeCell ref="D25:G25"/>
    <mergeCell ref="D26:G26"/>
  </mergeCells>
  <pageMargins left="0.7" right="0.7" top="0.75" bottom="0.75" header="0.3" footer="0.3"/>
  <pageSetup paperSize="9" scale="50" orientation="portrait" r:id="rId1"/>
  <colBreaks count="1" manualBreakCount="1">
    <brk id="10" max="1048575"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E30C5-563D-43F5-8330-F392993010DB}">
  <sheetPr codeName="Sheet30">
    <tabColor theme="3" tint="0.59999389629810485"/>
  </sheetPr>
  <dimension ref="A1:L26"/>
  <sheetViews>
    <sheetView showGridLines="0" view="pageBreakPreview" zoomScale="85" zoomScaleNormal="100" zoomScaleSheetLayoutView="85" workbookViewId="0">
      <selection activeCell="C16" sqref="C16:D16"/>
    </sheetView>
  </sheetViews>
  <sheetFormatPr defaultColWidth="11.42578125" defaultRowHeight="12.75"/>
  <cols>
    <col min="1" max="1" width="3.7109375" style="592" customWidth="1"/>
    <col min="2" max="2" width="3.85546875" style="592" customWidth="1"/>
    <col min="3" max="3" width="10.7109375" style="592" customWidth="1"/>
    <col min="4" max="4" width="17.7109375" style="592" customWidth="1"/>
    <col min="5" max="5" width="20.7109375" style="592" customWidth="1"/>
    <col min="6" max="6" width="26.28515625" style="592" bestFit="1" customWidth="1"/>
    <col min="7" max="7" width="32.7109375" style="592" customWidth="1"/>
    <col min="8" max="8" width="20.7109375" style="592" customWidth="1"/>
    <col min="9" max="9" width="14.85546875" style="592" customWidth="1"/>
    <col min="10" max="10" width="4.7109375" style="592" customWidth="1"/>
    <col min="11" max="11" width="11.42578125" style="592"/>
    <col min="12" max="12" width="14.7109375" style="592" bestFit="1" customWidth="1"/>
    <col min="13" max="16384" width="11.42578125" style="592"/>
  </cols>
  <sheetData>
    <row r="1" spans="1:12" ht="15" thickBot="1">
      <c r="A1" s="785"/>
      <c r="B1" s="785"/>
      <c r="C1" s="596"/>
      <c r="D1" s="596"/>
      <c r="E1" s="596"/>
      <c r="F1" s="596"/>
      <c r="G1" s="596"/>
      <c r="H1" s="596"/>
      <c r="I1" s="596"/>
    </row>
    <row r="2" spans="1:12" ht="28.5" thickTop="1">
      <c r="A2" s="808"/>
      <c r="B2" s="809"/>
      <c r="C2" s="755"/>
      <c r="D2" s="810"/>
      <c r="E2" s="811"/>
      <c r="F2" s="811"/>
      <c r="G2" s="534"/>
      <c r="H2" s="534" t="s">
        <v>232</v>
      </c>
      <c r="I2" s="535">
        <f>'Cover Page'!$C$16</f>
        <v>46265</v>
      </c>
    </row>
    <row r="3" spans="1:12" ht="14.25">
      <c r="A3" s="596"/>
      <c r="B3" s="759"/>
      <c r="C3" s="596"/>
      <c r="D3" s="596"/>
      <c r="E3" s="596"/>
      <c r="F3" s="596"/>
      <c r="G3" s="540"/>
      <c r="H3" s="540" t="s">
        <v>233</v>
      </c>
      <c r="I3" s="541">
        <f>'Cover Page'!$C$17</f>
        <v>46279</v>
      </c>
    </row>
    <row r="4" spans="1:12" ht="14.25">
      <c r="A4" s="596"/>
      <c r="B4" s="759"/>
      <c r="C4" s="2126"/>
      <c r="D4" s="2126"/>
      <c r="E4" s="2126"/>
      <c r="F4" s="2118"/>
      <c r="G4" s="540"/>
      <c r="H4" s="540" t="s">
        <v>234</v>
      </c>
      <c r="I4" s="541">
        <f>'Cover Page'!$C$18</f>
        <v>46286</v>
      </c>
    </row>
    <row r="5" spans="1:12" ht="14.25">
      <c r="A5" s="596"/>
      <c r="B5" s="759"/>
      <c r="C5" s="2126"/>
      <c r="D5" s="2126"/>
      <c r="E5" s="2126"/>
      <c r="F5" s="2118"/>
      <c r="G5" s="540"/>
      <c r="H5" s="540" t="s">
        <v>235</v>
      </c>
      <c r="I5" s="541">
        <f>'Cover Page'!$C$19</f>
        <v>46293</v>
      </c>
    </row>
    <row r="6" spans="1:12" ht="14.25">
      <c r="A6" s="596"/>
      <c r="B6" s="759"/>
      <c r="C6" s="596"/>
      <c r="D6" s="596"/>
      <c r="E6" s="596"/>
      <c r="F6" s="596"/>
      <c r="G6" s="540"/>
      <c r="H6" s="540" t="s">
        <v>236</v>
      </c>
      <c r="I6" s="543">
        <f>'00 - Cover'!$F$29</f>
        <v>23</v>
      </c>
    </row>
    <row r="7" spans="1:12" ht="14.25">
      <c r="A7" s="785"/>
      <c r="B7" s="812"/>
      <c r="C7" s="599"/>
      <c r="D7" s="599"/>
      <c r="E7" s="599"/>
      <c r="F7" s="599"/>
      <c r="G7" s="599"/>
      <c r="H7" s="599"/>
      <c r="I7" s="627"/>
    </row>
    <row r="8" spans="1:12" ht="22.5" customHeight="1">
      <c r="A8" s="813"/>
      <c r="B8" s="814"/>
      <c r="C8" s="1174" t="s">
        <v>1105</v>
      </c>
      <c r="D8" s="815"/>
      <c r="E8" s="816"/>
      <c r="F8" s="816"/>
      <c r="G8" s="629"/>
      <c r="H8" s="629"/>
      <c r="I8" s="772"/>
    </row>
    <row r="9" spans="1:12">
      <c r="A9" s="813"/>
      <c r="B9" s="817"/>
      <c r="C9" s="2127"/>
      <c r="D9" s="2127"/>
      <c r="E9" s="2127"/>
      <c r="F9" s="818"/>
      <c r="G9" s="819"/>
      <c r="H9" s="771"/>
      <c r="I9" s="772"/>
    </row>
    <row r="10" spans="1:12" ht="28.5" customHeight="1">
      <c r="A10" s="813"/>
      <c r="B10" s="817"/>
      <c r="C10" s="820" t="s">
        <v>27</v>
      </c>
      <c r="D10" s="2120" t="s">
        <v>1137</v>
      </c>
      <c r="E10" s="2120"/>
      <c r="F10" s="2120"/>
      <c r="G10" s="2120"/>
      <c r="H10" s="922">
        <f>'10 - Reserve calculation'!H13</f>
        <v>50490000</v>
      </c>
      <c r="I10" s="772"/>
    </row>
    <row r="11" spans="1:12" ht="34.5" customHeight="1">
      <c r="A11" s="813"/>
      <c r="B11" s="817"/>
      <c r="C11" s="820"/>
      <c r="D11" s="2128" t="s">
        <v>1106</v>
      </c>
      <c r="E11" s="2128"/>
      <c r="F11" s="2128"/>
      <c r="G11" s="2128"/>
      <c r="H11" s="821">
        <f>'10 - Reserve calculation'!I12</f>
        <v>50490000</v>
      </c>
      <c r="I11" s="772"/>
    </row>
    <row r="12" spans="1:12" ht="34.5" customHeight="1">
      <c r="A12" s="813"/>
      <c r="B12" s="817"/>
      <c r="C12" s="820"/>
      <c r="D12" s="2129" t="s">
        <v>1107</v>
      </c>
      <c r="E12" s="2129"/>
      <c r="F12" s="2129"/>
      <c r="G12" s="2129"/>
      <c r="H12" s="821">
        <f>'10 - Reserve calculation'!H12</f>
        <v>50080000</v>
      </c>
      <c r="I12" s="772"/>
      <c r="L12" s="807"/>
    </row>
    <row r="13" spans="1:12" ht="25.5" customHeight="1">
      <c r="A13" s="813"/>
      <c r="B13" s="817"/>
      <c r="C13" s="820"/>
      <c r="D13" s="2124"/>
      <c r="E13" s="2124"/>
      <c r="F13" s="2124"/>
      <c r="G13" s="2124"/>
      <c r="H13" s="822"/>
      <c r="I13" s="772"/>
    </row>
    <row r="14" spans="1:12">
      <c r="A14" s="813"/>
      <c r="B14" s="817"/>
      <c r="C14" s="819"/>
      <c r="D14" s="923" t="s">
        <v>1886</v>
      </c>
      <c r="E14" s="923"/>
      <c r="F14" s="823"/>
      <c r="G14" s="819"/>
      <c r="H14" s="824">
        <f>H12</f>
        <v>50080000</v>
      </c>
      <c r="I14" s="772"/>
    </row>
    <row r="15" spans="1:12">
      <c r="A15" s="813"/>
      <c r="B15" s="817"/>
      <c r="C15" s="819"/>
      <c r="D15" s="823"/>
      <c r="E15" s="823"/>
      <c r="F15" s="823"/>
      <c r="G15" s="819"/>
      <c r="H15" s="924"/>
      <c r="I15" s="772"/>
    </row>
    <row r="16" spans="1:12">
      <c r="A16" s="813"/>
      <c r="B16" s="817"/>
      <c r="C16" s="819"/>
      <c r="D16" s="925" t="s">
        <v>386</v>
      </c>
      <c r="E16" s="823"/>
      <c r="F16" s="823"/>
      <c r="G16" s="819"/>
      <c r="H16" s="924">
        <f>H11-H12</f>
        <v>410000</v>
      </c>
      <c r="I16" s="772"/>
    </row>
    <row r="17" spans="1:9">
      <c r="A17" s="813"/>
      <c r="B17" s="817"/>
      <c r="C17" s="819"/>
      <c r="D17" s="823"/>
      <c r="E17" s="823"/>
      <c r="F17" s="823"/>
      <c r="G17" s="819"/>
      <c r="H17" s="924"/>
      <c r="I17" s="772"/>
    </row>
    <row r="18" spans="1:9" ht="15.75">
      <c r="A18" s="813"/>
      <c r="B18" s="817"/>
      <c r="C18" s="1174" t="s">
        <v>387</v>
      </c>
      <c r="D18" s="823"/>
      <c r="E18" s="823"/>
      <c r="F18" s="823"/>
      <c r="G18" s="819"/>
      <c r="H18" s="924"/>
      <c r="I18" s="772"/>
    </row>
    <row r="19" spans="1:9" ht="51.75" customHeight="1">
      <c r="A19" s="813"/>
      <c r="B19" s="817"/>
      <c r="C19" s="926" t="s">
        <v>388</v>
      </c>
      <c r="D19" s="2125" t="str">
        <f>'13 - Issuer Account'!K37</f>
        <v>(A) Available Distribution Amount (without considering any use of the General Reserve Deposit)</v>
      </c>
      <c r="E19" s="2125"/>
      <c r="F19" s="2125"/>
      <c r="G19" s="2125"/>
      <c r="H19" s="924">
        <f>'13 - Issuer Account'!M37</f>
        <v>0</v>
      </c>
      <c r="I19" s="772"/>
    </row>
    <row r="20" spans="1:9" ht="61.5" customHeight="1">
      <c r="A20" s="813"/>
      <c r="B20" s="817"/>
      <c r="C20" s="926" t="s">
        <v>389</v>
      </c>
      <c r="D20" s="2125" t="str">
        <f>'13 - Issuer Account'!K38</f>
        <v>(B) 	on a pro rata and pari passu basis, any due and payable Issuer Operating Expenses and, in priority to such payment (if any), payment of any Issuer Operating Expenses Arrears calculated by the Management Company on the previous Payment Dates and remaining unpaid on such Payment Date;</v>
      </c>
      <c r="E20" s="2125"/>
      <c r="F20" s="2125"/>
      <c r="G20" s="2125"/>
      <c r="H20" s="924">
        <f>'13 - Issuer Account'!M38</f>
        <v>0</v>
      </c>
      <c r="I20" s="772"/>
    </row>
    <row r="21" spans="1:9" ht="27" customHeight="1">
      <c r="A21" s="813"/>
      <c r="B21" s="817"/>
      <c r="C21" s="926" t="s">
        <v>390</v>
      </c>
      <c r="D21" s="2125" t="str">
        <f>'13 - Issuer Account'!K39</f>
        <v>(C)	 on a pro rata and pari passu basis, any due and payable Class A Notes Interest Amounts on the Class A Notes;</v>
      </c>
      <c r="E21" s="2125"/>
      <c r="F21" s="2125"/>
      <c r="G21" s="2125"/>
      <c r="H21" s="924">
        <f>'13 - Issuer Account'!M39</f>
        <v>0</v>
      </c>
      <c r="I21" s="772"/>
    </row>
    <row r="22" spans="1:9">
      <c r="A22" s="813"/>
      <c r="B22" s="817"/>
      <c r="C22" s="819"/>
      <c r="D22" s="823"/>
      <c r="E22" s="823"/>
      <c r="F22" s="823"/>
      <c r="G22" s="819"/>
      <c r="H22" s="924"/>
      <c r="I22" s="772"/>
    </row>
    <row r="23" spans="1:9">
      <c r="A23" s="813"/>
      <c r="B23" s="817"/>
      <c r="C23" s="819"/>
      <c r="D23" s="923" t="str">
        <f>'13 - Issuer Account'!K40</f>
        <v>Liquidity Shortfall Max (B+C-A;0)</v>
      </c>
      <c r="E23" s="923"/>
      <c r="F23" s="823"/>
      <c r="G23" s="819"/>
      <c r="H23" s="824">
        <v>0</v>
      </c>
      <c r="I23" s="772"/>
    </row>
    <row r="24" spans="1:9">
      <c r="A24" s="813"/>
      <c r="B24" s="817"/>
      <c r="C24" s="819"/>
      <c r="D24" s="823"/>
      <c r="E24" s="823"/>
      <c r="F24" s="823"/>
      <c r="G24" s="819"/>
      <c r="H24" s="924"/>
      <c r="I24" s="772"/>
    </row>
    <row r="25" spans="1:9" ht="32.25" customHeight="1" thickBot="1">
      <c r="A25" s="813"/>
      <c r="B25" s="927"/>
      <c r="C25" s="805"/>
      <c r="D25" s="805"/>
      <c r="E25" s="805"/>
      <c r="F25" s="805"/>
      <c r="G25" s="805"/>
      <c r="H25" s="805"/>
      <c r="I25" s="784"/>
    </row>
    <row r="26" spans="1:9" ht="13.5" thickTop="1"/>
  </sheetData>
  <mergeCells count="10">
    <mergeCell ref="D13:G13"/>
    <mergeCell ref="D19:G19"/>
    <mergeCell ref="D20:G20"/>
    <mergeCell ref="D21:G21"/>
    <mergeCell ref="C4:E5"/>
    <mergeCell ref="F4:F5"/>
    <mergeCell ref="C9:E9"/>
    <mergeCell ref="D10:G10"/>
    <mergeCell ref="D11:G11"/>
    <mergeCell ref="D12:G12"/>
  </mergeCells>
  <pageMargins left="0.7" right="0.7" top="0.75" bottom="0.75" header="0.3" footer="0.3"/>
  <pageSetup paperSize="9" scale="56"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BA4C9-B8A4-4B0A-BAD4-71A36C6F179D}">
  <sheetPr codeName="Sheet31">
    <tabColor theme="3" tint="0.59999389629810485"/>
  </sheetPr>
  <dimension ref="A1:S72"/>
  <sheetViews>
    <sheetView showGridLines="0" view="pageBreakPreview" zoomScale="85" zoomScaleNormal="100" zoomScaleSheetLayoutView="85" workbookViewId="0">
      <selection activeCell="C16" sqref="C16:D16"/>
    </sheetView>
  </sheetViews>
  <sheetFormatPr defaultColWidth="9.140625" defaultRowHeight="12.75"/>
  <cols>
    <col min="1" max="1" width="2.5703125" style="841" customWidth="1"/>
    <col min="2" max="2" width="4.42578125" style="842" bestFit="1" customWidth="1"/>
    <col min="3" max="3" width="40.28515625" style="842" customWidth="1"/>
    <col min="4" max="4" width="38" style="843" customWidth="1"/>
    <col min="5" max="6" width="20.28515625" style="843" customWidth="1"/>
    <col min="7" max="8" width="20.28515625" style="842" customWidth="1"/>
    <col min="9" max="9" width="1.7109375" style="844" customWidth="1"/>
    <col min="10" max="10" width="17" style="842" bestFit="1" customWidth="1"/>
    <col min="11" max="11" width="20" style="845" customWidth="1"/>
    <col min="12" max="12" width="11.28515625" style="846" bestFit="1" customWidth="1"/>
    <col min="13" max="13" width="14.85546875" style="846" customWidth="1"/>
    <col min="14" max="14" width="3.42578125" style="846" customWidth="1"/>
    <col min="15" max="15" width="12.42578125" style="846" customWidth="1"/>
    <col min="16" max="17" width="9.140625" style="846"/>
    <col min="18" max="18" width="3.5703125" style="846" customWidth="1"/>
    <col min="19" max="19" width="22.28515625" style="846" customWidth="1"/>
    <col min="20" max="16384" width="9.140625" style="841"/>
  </cols>
  <sheetData>
    <row r="1" spans="1:19" s="592" customFormat="1" ht="15" thickBot="1">
      <c r="A1" s="596"/>
      <c r="B1" s="596"/>
      <c r="C1" s="596"/>
      <c r="D1" s="596"/>
      <c r="E1" s="596"/>
      <c r="F1" s="596"/>
      <c r="G1" s="596"/>
      <c r="H1" s="596"/>
      <c r="I1" s="596"/>
      <c r="J1" s="596"/>
      <c r="K1" s="596"/>
      <c r="L1" s="596"/>
      <c r="M1" s="596"/>
    </row>
    <row r="2" spans="1:19" s="592" customFormat="1" ht="28.5" thickTop="1">
      <c r="A2" s="596"/>
      <c r="B2" s="754"/>
      <c r="C2" s="755"/>
      <c r="D2" s="756"/>
      <c r="E2" s="757"/>
      <c r="F2" s="757"/>
      <c r="G2" s="757"/>
      <c r="H2" s="757"/>
      <c r="I2" s="758"/>
      <c r="J2" s="534" t="s">
        <v>232</v>
      </c>
      <c r="K2" s="535">
        <f>'Cover Page'!$C$16</f>
        <v>46265</v>
      </c>
    </row>
    <row r="3" spans="1:19" s="592" customFormat="1" ht="14.25">
      <c r="A3" s="596"/>
      <c r="B3" s="759"/>
      <c r="C3" s="516"/>
      <c r="D3" s="596"/>
      <c r="E3" s="596"/>
      <c r="F3" s="596"/>
      <c r="G3" s="596"/>
      <c r="H3" s="596"/>
      <c r="I3" s="596"/>
      <c r="J3" s="540" t="s">
        <v>233</v>
      </c>
      <c r="K3" s="541">
        <f>'Cover Page'!$C$17</f>
        <v>46279</v>
      </c>
    </row>
    <row r="4" spans="1:19" s="592" customFormat="1" ht="14.25" customHeight="1">
      <c r="A4" s="596"/>
      <c r="B4" s="759"/>
      <c r="C4" s="760"/>
      <c r="D4" s="760"/>
      <c r="E4" s="760" t="s">
        <v>362</v>
      </c>
      <c r="F4" s="760"/>
      <c r="G4" s="596"/>
      <c r="H4" s="840"/>
      <c r="I4" s="840"/>
      <c r="J4" s="540" t="s">
        <v>234</v>
      </c>
      <c r="K4" s="541">
        <f>'Cover Page'!$C$18</f>
        <v>46286</v>
      </c>
    </row>
    <row r="5" spans="1:19" s="592" customFormat="1" ht="14.25" customHeight="1">
      <c r="A5" s="596"/>
      <c r="B5" s="759"/>
      <c r="C5" s="760"/>
      <c r="D5" s="760"/>
      <c r="E5" s="760"/>
      <c r="F5" s="760"/>
      <c r="G5" s="596"/>
      <c r="H5" s="840"/>
      <c r="I5" s="840"/>
      <c r="J5" s="540" t="s">
        <v>235</v>
      </c>
      <c r="K5" s="541">
        <f>'Cover Page'!$C$19</f>
        <v>46293</v>
      </c>
    </row>
    <row r="6" spans="1:19" s="592" customFormat="1" ht="14.25">
      <c r="A6" s="596"/>
      <c r="B6" s="759"/>
      <c r="C6" s="761"/>
      <c r="D6" s="596"/>
      <c r="E6" s="596"/>
      <c r="F6" s="596"/>
      <c r="G6" s="596"/>
      <c r="H6" s="596"/>
      <c r="I6" s="596"/>
      <c r="J6" s="540" t="s">
        <v>236</v>
      </c>
      <c r="K6" s="543">
        <f>'00 - Cover'!$F$29</f>
        <v>23</v>
      </c>
    </row>
    <row r="7" spans="1:19" s="592" customFormat="1" ht="14.25">
      <c r="A7" s="596"/>
      <c r="B7" s="762"/>
      <c r="C7" s="763"/>
      <c r="D7" s="599"/>
      <c r="E7" s="599"/>
      <c r="F7" s="599"/>
      <c r="G7" s="599"/>
      <c r="H7" s="599"/>
      <c r="I7" s="599"/>
      <c r="J7" s="599"/>
      <c r="K7" s="627"/>
    </row>
    <row r="8" spans="1:19">
      <c r="M8" s="847"/>
    </row>
    <row r="9" spans="1:19" s="848" customFormat="1" ht="18">
      <c r="B9" s="1162"/>
      <c r="C9" s="1163" t="s">
        <v>363</v>
      </c>
      <c r="D9" s="1164"/>
      <c r="E9" s="1164"/>
      <c r="F9" s="1164"/>
      <c r="G9" s="1165"/>
      <c r="H9" s="1165"/>
      <c r="I9" s="1166"/>
      <c r="J9" s="1165"/>
      <c r="K9" s="1167"/>
      <c r="L9" s="849"/>
      <c r="M9" s="847"/>
      <c r="N9" s="849"/>
      <c r="O9" s="849"/>
      <c r="P9" s="849"/>
      <c r="Q9" s="849"/>
      <c r="R9" s="849"/>
      <c r="S9" s="849"/>
    </row>
    <row r="10" spans="1:19">
      <c r="C10" s="850"/>
      <c r="E10" s="851"/>
      <c r="G10" s="852"/>
      <c r="H10" s="852"/>
      <c r="M10" s="847"/>
    </row>
    <row r="11" spans="1:19" ht="13.5" thickBot="1">
      <c r="I11" s="853"/>
      <c r="M11" s="847"/>
    </row>
    <row r="12" spans="1:19" s="854" customFormat="1" ht="24.75" customHeight="1" thickBot="1">
      <c r="B12" s="1168"/>
      <c r="C12" s="1169" t="s">
        <v>364</v>
      </c>
      <c r="D12" s="1170" t="s">
        <v>164</v>
      </c>
      <c r="E12" s="1171" t="s">
        <v>365</v>
      </c>
      <c r="F12" s="1171" t="s">
        <v>366</v>
      </c>
      <c r="G12" s="1171" t="s">
        <v>367</v>
      </c>
      <c r="H12" s="2130" t="s">
        <v>368</v>
      </c>
      <c r="I12" s="2130"/>
      <c r="J12" s="1172" t="s">
        <v>189</v>
      </c>
      <c r="K12" s="1173" t="s">
        <v>369</v>
      </c>
      <c r="L12" s="855"/>
      <c r="M12" s="847"/>
      <c r="N12" s="855"/>
      <c r="O12" s="855"/>
      <c r="P12" s="855"/>
      <c r="Q12" s="855"/>
      <c r="R12" s="855"/>
      <c r="S12" s="855"/>
    </row>
    <row r="13" spans="1:19" s="842" customFormat="1">
      <c r="B13" s="856"/>
      <c r="C13" s="857" t="s">
        <v>370</v>
      </c>
      <c r="D13" s="858" t="s">
        <v>216</v>
      </c>
      <c r="E13" s="859">
        <f>'02 - Monthly Asset Follow up'!C17</f>
        <v>10627881030.059999</v>
      </c>
      <c r="F13" s="860">
        <v>2.5000000000000001E-3</v>
      </c>
      <c r="G13" s="865" t="s">
        <v>1306</v>
      </c>
      <c r="H13" s="861" t="s">
        <v>1367</v>
      </c>
      <c r="I13" s="862"/>
      <c r="J13" s="859">
        <f>'14 - Fees'!J53</f>
        <v>2214141.88</v>
      </c>
      <c r="K13" s="863">
        <f>J13</f>
        <v>2214141.88</v>
      </c>
      <c r="L13" s="864"/>
      <c r="M13" s="847"/>
      <c r="N13" s="864"/>
      <c r="O13" s="864"/>
      <c r="P13" s="864"/>
      <c r="Q13" s="864"/>
      <c r="R13" s="864"/>
      <c r="S13" s="864"/>
    </row>
    <row r="14" spans="1:19" s="842" customFormat="1">
      <c r="B14" s="856"/>
      <c r="C14" s="857" t="s">
        <v>371</v>
      </c>
      <c r="D14" s="858" t="s">
        <v>216</v>
      </c>
      <c r="E14" s="859">
        <f>'14 - Fees'!E54</f>
        <v>17125.691832083328</v>
      </c>
      <c r="F14" s="860">
        <v>3.5000000000000001E-3</v>
      </c>
      <c r="G14" s="865">
        <v>0.2</v>
      </c>
      <c r="H14" s="861" t="s">
        <v>1367</v>
      </c>
      <c r="I14" s="862"/>
      <c r="J14" s="866">
        <f>'14 - Fees'!J54</f>
        <v>17125.689999999999</v>
      </c>
      <c r="K14" s="867">
        <f>J14</f>
        <v>17125.689999999999</v>
      </c>
      <c r="L14" s="864"/>
      <c r="M14" s="864"/>
      <c r="N14" s="864"/>
      <c r="O14" s="864"/>
      <c r="P14" s="864"/>
      <c r="Q14" s="864"/>
      <c r="R14" s="864"/>
      <c r="S14" s="864"/>
    </row>
    <row r="15" spans="1:19" s="842" customFormat="1">
      <c r="B15" s="856"/>
      <c r="C15" s="857" t="s">
        <v>372</v>
      </c>
      <c r="D15" s="858" t="s">
        <v>373</v>
      </c>
      <c r="E15" s="866">
        <f>'14 - Fees'!J34</f>
        <v>12500</v>
      </c>
      <c r="F15" s="1602" t="s">
        <v>1306</v>
      </c>
      <c r="G15" s="865">
        <v>0.2</v>
      </c>
      <c r="H15" s="861" t="s">
        <v>1367</v>
      </c>
      <c r="I15" s="862"/>
      <c r="J15" s="1591">
        <f>'14 - Fees'!J34</f>
        <v>12500</v>
      </c>
      <c r="K15" s="867">
        <f t="shared" ref="K15:K27" si="0">J15</f>
        <v>12500</v>
      </c>
      <c r="L15" s="864"/>
      <c r="M15" s="864"/>
      <c r="N15" s="864"/>
      <c r="O15" s="864"/>
      <c r="P15" s="864"/>
      <c r="Q15" s="864"/>
      <c r="R15" s="864"/>
      <c r="S15" s="864"/>
    </row>
    <row r="16" spans="1:19" s="842" customFormat="1">
      <c r="B16" s="856"/>
      <c r="C16" s="857" t="s">
        <v>374</v>
      </c>
      <c r="D16" s="869" t="s">
        <v>1350</v>
      </c>
      <c r="E16" s="1608" t="s">
        <v>1306</v>
      </c>
      <c r="F16" s="1602" t="s">
        <v>1306</v>
      </c>
      <c r="G16" s="865" t="s">
        <v>1306</v>
      </c>
      <c r="H16" s="861" t="s">
        <v>1367</v>
      </c>
      <c r="I16" s="870"/>
      <c r="J16" s="866">
        <f>'14 - Fees'!J18+'14 - Fees'!J28</f>
        <v>5416.67</v>
      </c>
      <c r="K16" s="867">
        <f t="shared" si="0"/>
        <v>5416.67</v>
      </c>
      <c r="L16" s="864"/>
      <c r="M16" s="864"/>
      <c r="N16" s="864"/>
      <c r="O16" s="864"/>
      <c r="P16" s="864"/>
      <c r="Q16" s="864"/>
      <c r="R16" s="864"/>
      <c r="S16" s="864"/>
    </row>
    <row r="17" spans="2:19" s="842" customFormat="1">
      <c r="B17" s="872"/>
      <c r="C17" s="857" t="s">
        <v>375</v>
      </c>
      <c r="D17" s="869" t="s">
        <v>1350</v>
      </c>
      <c r="E17" s="1608" t="s">
        <v>1306</v>
      </c>
      <c r="F17" s="1602" t="s">
        <v>1306</v>
      </c>
      <c r="G17" s="865" t="s">
        <v>1306</v>
      </c>
      <c r="H17" s="861" t="s">
        <v>1368</v>
      </c>
      <c r="I17" s="873"/>
      <c r="J17" s="866"/>
      <c r="K17" s="867">
        <f t="shared" si="0"/>
        <v>0</v>
      </c>
      <c r="L17" s="864"/>
      <c r="M17" s="864"/>
      <c r="N17" s="864"/>
      <c r="O17" s="864"/>
      <c r="P17" s="864"/>
      <c r="Q17" s="864"/>
      <c r="R17" s="864"/>
      <c r="S17" s="864"/>
    </row>
    <row r="18" spans="2:19" s="842" customFormat="1">
      <c r="B18" s="872"/>
      <c r="C18" s="857" t="s">
        <v>376</v>
      </c>
      <c r="D18" s="869" t="s">
        <v>1350</v>
      </c>
      <c r="E18" s="1608" t="s">
        <v>1306</v>
      </c>
      <c r="F18" s="1602" t="s">
        <v>1306</v>
      </c>
      <c r="G18" s="865" t="s">
        <v>1306</v>
      </c>
      <c r="H18" s="861" t="s">
        <v>1369</v>
      </c>
      <c r="I18" s="873"/>
      <c r="J18" s="866"/>
      <c r="K18" s="867">
        <f t="shared" si="0"/>
        <v>0</v>
      </c>
      <c r="L18" s="864"/>
      <c r="M18" s="864"/>
      <c r="N18" s="864"/>
      <c r="O18" s="864"/>
      <c r="P18" s="864"/>
      <c r="Q18" s="864"/>
      <c r="R18" s="864"/>
      <c r="S18" s="864"/>
    </row>
    <row r="19" spans="2:19" s="881" customFormat="1">
      <c r="B19" s="877"/>
      <c r="C19" s="857" t="s">
        <v>377</v>
      </c>
      <c r="D19" s="878" t="s">
        <v>230</v>
      </c>
      <c r="E19" s="1608" t="s">
        <v>1306</v>
      </c>
      <c r="F19" s="1599">
        <v>0.2</v>
      </c>
      <c r="G19" s="1603">
        <f t="shared" ref="G19:G24" si="1">J19-(J19/(1+F19))</f>
        <v>80</v>
      </c>
      <c r="H19" s="861" t="s">
        <v>1367</v>
      </c>
      <c r="I19" s="880"/>
      <c r="J19" s="879">
        <f>SUM('14 - Fees'!J39:J45)</f>
        <v>480</v>
      </c>
      <c r="K19" s="867">
        <f t="shared" si="0"/>
        <v>480</v>
      </c>
      <c r="L19" s="878"/>
      <c r="M19" s="882"/>
      <c r="N19" s="883"/>
      <c r="O19" s="884"/>
      <c r="P19" s="885"/>
      <c r="Q19" s="885"/>
      <c r="R19" s="885"/>
      <c r="S19" s="885"/>
    </row>
    <row r="20" spans="2:19" s="842" customFormat="1">
      <c r="B20" s="872"/>
      <c r="C20" s="857" t="s">
        <v>378</v>
      </c>
      <c r="D20" s="864" t="s">
        <v>230</v>
      </c>
      <c r="E20" s="1608" t="s">
        <v>1306</v>
      </c>
      <c r="F20" s="1599">
        <v>0.2</v>
      </c>
      <c r="G20" s="1603">
        <f t="shared" si="1"/>
        <v>175</v>
      </c>
      <c r="H20" s="861" t="s">
        <v>1367</v>
      </c>
      <c r="I20" s="862"/>
      <c r="J20" s="866">
        <f>'14 - Fees'!J36+'14 - Fees'!J37</f>
        <v>1050</v>
      </c>
      <c r="K20" s="867">
        <f t="shared" si="0"/>
        <v>1050</v>
      </c>
      <c r="L20" s="871"/>
      <c r="M20" s="874"/>
      <c r="N20" s="875"/>
      <c r="O20" s="874"/>
      <c r="P20" s="876"/>
      <c r="Q20" s="876"/>
      <c r="R20" s="876"/>
      <c r="S20" s="876"/>
    </row>
    <row r="21" spans="2:19" s="842" customFormat="1">
      <c r="B21" s="872"/>
      <c r="C21" s="857" t="s">
        <v>183</v>
      </c>
      <c r="D21" s="869" t="s">
        <v>230</v>
      </c>
      <c r="E21" s="1608" t="s">
        <v>1306</v>
      </c>
      <c r="F21" s="1599">
        <v>0.2</v>
      </c>
      <c r="G21" s="1603">
        <f t="shared" si="1"/>
        <v>0</v>
      </c>
      <c r="H21" s="861" t="s">
        <v>1367</v>
      </c>
      <c r="I21" s="862"/>
      <c r="J21" s="866">
        <f>'14 - Fees'!J51</f>
        <v>0</v>
      </c>
      <c r="K21" s="867">
        <f t="shared" si="0"/>
        <v>0</v>
      </c>
      <c r="L21" s="864"/>
      <c r="M21" s="874"/>
      <c r="N21" s="886"/>
      <c r="O21" s="887"/>
      <c r="P21" s="887"/>
      <c r="Q21" s="887"/>
      <c r="R21" s="887"/>
      <c r="S21" s="887"/>
    </row>
    <row r="22" spans="2:19" s="842" customFormat="1">
      <c r="B22" s="872"/>
      <c r="C22" s="857" t="s">
        <v>379</v>
      </c>
      <c r="D22" s="869" t="s">
        <v>230</v>
      </c>
      <c r="E22" s="1608" t="s">
        <v>1306</v>
      </c>
      <c r="F22" s="1599">
        <v>0.2</v>
      </c>
      <c r="G22" s="1603">
        <f t="shared" si="1"/>
        <v>0</v>
      </c>
      <c r="H22" s="861" t="s">
        <v>1367</v>
      </c>
      <c r="I22" s="862"/>
      <c r="J22" s="866">
        <f>'14 - Fees'!J47</f>
        <v>0</v>
      </c>
      <c r="K22" s="867">
        <f t="shared" si="0"/>
        <v>0</v>
      </c>
      <c r="L22" s="864"/>
      <c r="M22" s="874"/>
      <c r="N22" s="886"/>
      <c r="O22" s="887"/>
      <c r="P22" s="887"/>
      <c r="Q22" s="887"/>
      <c r="R22" s="887"/>
      <c r="S22" s="887"/>
    </row>
    <row r="23" spans="2:19" s="842" customFormat="1">
      <c r="B23" s="872"/>
      <c r="C23" s="857" t="s">
        <v>186</v>
      </c>
      <c r="D23" s="858" t="s">
        <v>275</v>
      </c>
      <c r="E23" s="1608" t="s">
        <v>1306</v>
      </c>
      <c r="F23" s="1599">
        <v>0.19</v>
      </c>
      <c r="G23" s="1603">
        <f t="shared" si="1"/>
        <v>0</v>
      </c>
      <c r="H23" s="861" t="s">
        <v>1370</v>
      </c>
      <c r="I23" s="862"/>
      <c r="J23" s="866">
        <f>'14 - Fees'!J58</f>
        <v>0</v>
      </c>
      <c r="K23" s="867">
        <f t="shared" si="0"/>
        <v>0</v>
      </c>
      <c r="L23" s="864"/>
      <c r="M23" s="876"/>
      <c r="N23" s="876"/>
      <c r="O23" s="888"/>
      <c r="P23" s="889"/>
      <c r="Q23" s="876"/>
      <c r="R23" s="876"/>
      <c r="S23" s="876"/>
    </row>
    <row r="24" spans="2:19" s="842" customFormat="1">
      <c r="B24" s="872"/>
      <c r="C24" s="857" t="s">
        <v>186</v>
      </c>
      <c r="D24" s="858" t="s">
        <v>222</v>
      </c>
      <c r="E24" s="1608" t="s">
        <v>1306</v>
      </c>
      <c r="F24" s="1599">
        <v>0.2</v>
      </c>
      <c r="G24" s="1603">
        <f t="shared" si="1"/>
        <v>0</v>
      </c>
      <c r="H24" s="861" t="s">
        <v>1370</v>
      </c>
      <c r="I24" s="870"/>
      <c r="J24" s="866">
        <v>0</v>
      </c>
      <c r="K24" s="867">
        <f t="shared" si="0"/>
        <v>0</v>
      </c>
      <c r="L24" s="864"/>
      <c r="M24" s="876"/>
      <c r="N24" s="876"/>
      <c r="O24" s="874"/>
      <c r="P24" s="876"/>
      <c r="Q24" s="876"/>
      <c r="R24" s="876"/>
      <c r="S24" s="876"/>
    </row>
    <row r="25" spans="2:19" s="842" customFormat="1">
      <c r="B25" s="872"/>
      <c r="C25" s="857" t="s">
        <v>380</v>
      </c>
      <c r="D25" s="858" t="s">
        <v>1360</v>
      </c>
      <c r="E25" s="1608" t="s">
        <v>1306</v>
      </c>
      <c r="F25" s="1599">
        <v>0.2</v>
      </c>
      <c r="G25" s="865">
        <v>0</v>
      </c>
      <c r="H25" s="861" t="s">
        <v>1367</v>
      </c>
      <c r="I25" s="870"/>
      <c r="J25" s="866">
        <f>'14 - Fees'!J60</f>
        <v>0</v>
      </c>
      <c r="K25" s="867">
        <f t="shared" si="0"/>
        <v>0</v>
      </c>
      <c r="L25" s="864"/>
      <c r="M25" s="876"/>
      <c r="N25" s="876"/>
      <c r="O25" s="874"/>
      <c r="P25" s="876"/>
      <c r="Q25" s="876"/>
      <c r="R25" s="876"/>
      <c r="S25" s="876"/>
    </row>
    <row r="26" spans="2:19" s="842" customFormat="1">
      <c r="B26" s="872"/>
      <c r="C26" s="857" t="s">
        <v>381</v>
      </c>
      <c r="D26" s="858" t="s">
        <v>382</v>
      </c>
      <c r="E26" s="1608" t="s">
        <v>1306</v>
      </c>
      <c r="F26" s="868" t="s">
        <v>1306</v>
      </c>
      <c r="G26" s="1601" t="s">
        <v>1306</v>
      </c>
      <c r="H26" s="861" t="s">
        <v>1367</v>
      </c>
      <c r="I26" s="870"/>
      <c r="J26" s="866">
        <f>'14 - Fees'!J30</f>
        <v>0</v>
      </c>
      <c r="K26" s="867">
        <f t="shared" si="0"/>
        <v>0</v>
      </c>
      <c r="L26" s="864"/>
      <c r="M26" s="876"/>
      <c r="N26" s="876"/>
      <c r="O26" s="874"/>
      <c r="P26" s="876"/>
      <c r="Q26" s="876"/>
      <c r="R26" s="876"/>
      <c r="S26" s="876"/>
    </row>
    <row r="27" spans="2:19" s="842" customFormat="1">
      <c r="B27" s="872"/>
      <c r="C27" s="857" t="s">
        <v>383</v>
      </c>
      <c r="D27" s="858" t="s">
        <v>384</v>
      </c>
      <c r="E27" s="1608">
        <v>0</v>
      </c>
      <c r="F27" s="868" t="s">
        <v>1306</v>
      </c>
      <c r="G27" s="1601" t="s">
        <v>1306</v>
      </c>
      <c r="H27" s="861" t="s">
        <v>1367</v>
      </c>
      <c r="I27" s="870"/>
      <c r="J27" s="866">
        <f>'14 - Fees'!J49</f>
        <v>0</v>
      </c>
      <c r="K27" s="867">
        <f t="shared" si="0"/>
        <v>0</v>
      </c>
      <c r="L27" s="864"/>
      <c r="M27" s="887"/>
      <c r="N27" s="887"/>
      <c r="O27" s="890"/>
      <c r="P27" s="889"/>
      <c r="Q27" s="876"/>
      <c r="R27" s="876"/>
      <c r="S27" s="876"/>
    </row>
    <row r="28" spans="2:19" s="842" customFormat="1">
      <c r="B28" s="891"/>
      <c r="C28" s="892"/>
      <c r="D28" s="893"/>
      <c r="E28" s="894"/>
      <c r="F28" s="895"/>
      <c r="G28" s="896"/>
      <c r="H28" s="897"/>
      <c r="I28" s="898"/>
      <c r="J28" s="899"/>
      <c r="K28" s="900"/>
      <c r="L28" s="864"/>
      <c r="M28" s="864"/>
      <c r="N28" s="864"/>
      <c r="O28" s="901"/>
      <c r="P28" s="864"/>
      <c r="Q28" s="864"/>
      <c r="R28" s="864"/>
      <c r="S28" s="864"/>
    </row>
    <row r="29" spans="2:19" s="909" customFormat="1" ht="21" customHeight="1">
      <c r="B29" s="902"/>
      <c r="C29" s="903" t="s">
        <v>385</v>
      </c>
      <c r="D29" s="904"/>
      <c r="E29" s="905"/>
      <c r="F29" s="904"/>
      <c r="G29" s="906"/>
      <c r="H29" s="906"/>
      <c r="I29" s="907"/>
      <c r="J29" s="903"/>
      <c r="K29" s="908">
        <f>SUM(K13:K28)</f>
        <v>2250714.2399999998</v>
      </c>
      <c r="L29" s="1633">
        <f>K29-'15 - Priority of Payments'!J28</f>
        <v>0</v>
      </c>
      <c r="M29" s="910"/>
      <c r="N29" s="910"/>
      <c r="O29" s="910"/>
      <c r="P29" s="910"/>
      <c r="Q29" s="846"/>
      <c r="R29" s="910"/>
      <c r="S29" s="910"/>
    </row>
    <row r="30" spans="2:19" ht="12" customHeight="1" thickBot="1">
      <c r="B30" s="911"/>
      <c r="C30" s="912"/>
      <c r="D30" s="913"/>
      <c r="E30" s="914"/>
      <c r="F30" s="914"/>
      <c r="G30" s="915"/>
      <c r="H30" s="915"/>
      <c r="I30" s="916"/>
      <c r="J30" s="917"/>
      <c r="K30" s="918"/>
    </row>
    <row r="31" spans="2:19">
      <c r="I31" s="919"/>
    </row>
    <row r="34" spans="6:6">
      <c r="F34" s="920"/>
    </row>
    <row r="35" spans="6:6">
      <c r="F35" s="921"/>
    </row>
    <row r="72" spans="5:5">
      <c r="E72" s="921"/>
    </row>
  </sheetData>
  <mergeCells count="1">
    <mergeCell ref="H12:I12"/>
  </mergeCells>
  <conditionalFormatting sqref="J38">
    <cfRule type="cellIs" dxfId="7" priority="1" stopIfTrue="1" operator="equal">
      <formula>"N"</formula>
    </cfRule>
    <cfRule type="cellIs" dxfId="6" priority="2" stopIfTrue="1" operator="equal">
      <formula>"M"</formula>
    </cfRule>
    <cfRule type="cellIs" dxfId="5" priority="3" stopIfTrue="1" operator="equal">
      <formula>"R"</formula>
    </cfRule>
  </conditionalFormatting>
  <pageMargins left="0.7" right="0.7" top="0.75" bottom="0.75" header="0.3" footer="0.3"/>
  <pageSetup paperSize="9" scale="35" orientation="portrait" r:id="rId1"/>
  <colBreaks count="1" manualBreakCount="1">
    <brk id="14"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73A10-6D7F-4FE5-8AF7-7162A84903A1}">
  <sheetPr codeName="Sheet32">
    <tabColor theme="3" tint="0.59999389629810485"/>
  </sheetPr>
  <dimension ref="A1:P109"/>
  <sheetViews>
    <sheetView showGridLines="0" view="pageBreakPreview" zoomScale="85" zoomScaleNormal="80" zoomScaleSheetLayoutView="85" workbookViewId="0">
      <selection activeCell="C16" sqref="C16:D16"/>
    </sheetView>
  </sheetViews>
  <sheetFormatPr defaultColWidth="11.42578125" defaultRowHeight="12.75" outlineLevelRow="1"/>
  <cols>
    <col min="1" max="1" width="2.7109375" style="592" customWidth="1"/>
    <col min="2" max="2" width="1.28515625" style="592" customWidth="1"/>
    <col min="3" max="3" width="7.5703125" style="592" bestFit="1" customWidth="1"/>
    <col min="4" max="4" width="31.140625" style="592" customWidth="1"/>
    <col min="5" max="6" width="30.7109375" style="592" customWidth="1"/>
    <col min="7" max="7" width="2.5703125" style="592" customWidth="1"/>
    <col min="8" max="9" width="21" style="592" customWidth="1"/>
    <col min="10" max="10" width="20.85546875" style="592" customWidth="1"/>
    <col min="11" max="11" width="23.7109375" style="592" customWidth="1"/>
    <col min="12" max="12" width="2.85546875" style="592" customWidth="1"/>
    <col min="13" max="13" width="5.42578125" style="592" customWidth="1"/>
    <col min="14" max="16384" width="11.42578125" style="592"/>
  </cols>
  <sheetData>
    <row r="1" spans="1:12" ht="15" thickBot="1">
      <c r="A1" s="785"/>
      <c r="B1" s="785"/>
      <c r="C1" s="596"/>
      <c r="D1" s="596"/>
      <c r="E1" s="596"/>
      <c r="F1" s="596"/>
      <c r="G1" s="596"/>
      <c r="H1" s="596"/>
      <c r="I1" s="596"/>
      <c r="J1" s="596"/>
      <c r="K1" s="596"/>
      <c r="L1" s="596"/>
    </row>
    <row r="2" spans="1:12" ht="28.5" thickTop="1">
      <c r="A2" s="808"/>
      <c r="B2" s="809"/>
      <c r="C2" s="755"/>
      <c r="D2" s="810"/>
      <c r="E2" s="811"/>
      <c r="F2" s="811"/>
      <c r="G2" s="534"/>
      <c r="H2" s="534"/>
      <c r="I2" s="534"/>
      <c r="J2" s="534" t="s">
        <v>232</v>
      </c>
      <c r="K2" s="618">
        <f>'Cover Page'!$C$16</f>
        <v>46265</v>
      </c>
      <c r="L2" s="535"/>
    </row>
    <row r="3" spans="1:12" ht="14.25">
      <c r="A3" s="596"/>
      <c r="B3" s="759"/>
      <c r="C3" s="596"/>
      <c r="D3" s="596"/>
      <c r="E3" s="596"/>
      <c r="F3" s="596"/>
      <c r="G3" s="540"/>
      <c r="H3" s="540"/>
      <c r="I3" s="540"/>
      <c r="J3" s="540" t="s">
        <v>233</v>
      </c>
      <c r="K3" s="621">
        <f>'Cover Page'!$C$17</f>
        <v>46279</v>
      </c>
      <c r="L3" s="541"/>
    </row>
    <row r="4" spans="1:12" ht="14.25" customHeight="1">
      <c r="A4" s="596"/>
      <c r="B4" s="759"/>
      <c r="C4" s="760"/>
      <c r="D4" s="760"/>
      <c r="E4" s="760"/>
      <c r="G4" s="540"/>
      <c r="H4" s="540"/>
      <c r="I4" s="540"/>
      <c r="J4" s="540" t="s">
        <v>234</v>
      </c>
      <c r="K4" s="621">
        <f>'Cover Page'!$C$18</f>
        <v>46286</v>
      </c>
      <c r="L4" s="541"/>
    </row>
    <row r="5" spans="1:12" ht="14.25" customHeight="1">
      <c r="A5" s="596"/>
      <c r="B5" s="759"/>
      <c r="C5" s="760"/>
      <c r="D5" s="760"/>
      <c r="E5" s="928"/>
      <c r="F5" s="928"/>
      <c r="G5" s="540"/>
      <c r="H5" s="540"/>
      <c r="I5" s="540"/>
      <c r="J5" s="540" t="s">
        <v>235</v>
      </c>
      <c r="K5" s="621">
        <f>'Cover Page'!$C$19</f>
        <v>46293</v>
      </c>
      <c r="L5" s="541"/>
    </row>
    <row r="6" spans="1:12" ht="14.25">
      <c r="A6" s="596"/>
      <c r="B6" s="759"/>
      <c r="C6" s="596"/>
      <c r="D6" s="596"/>
      <c r="F6" s="596"/>
      <c r="G6" s="540"/>
      <c r="H6" s="540"/>
      <c r="I6" s="540"/>
      <c r="J6" s="540" t="s">
        <v>236</v>
      </c>
      <c r="K6" s="624">
        <f>'00 - Cover'!$F$29</f>
        <v>23</v>
      </c>
      <c r="L6" s="543"/>
    </row>
    <row r="7" spans="1:12" ht="14.25">
      <c r="A7" s="785"/>
      <c r="B7" s="812"/>
      <c r="C7" s="599"/>
      <c r="D7" s="599"/>
      <c r="E7" s="599"/>
      <c r="F7" s="599"/>
      <c r="G7" s="599"/>
      <c r="H7" s="599"/>
      <c r="I7" s="599"/>
      <c r="J7" s="599"/>
      <c r="K7" s="599"/>
      <c r="L7" s="627"/>
    </row>
    <row r="8" spans="1:12" ht="14.25">
      <c r="A8" s="785"/>
      <c r="B8" s="817"/>
      <c r="C8" s="596"/>
      <c r="D8" s="596"/>
      <c r="E8" s="596"/>
      <c r="F8" s="596"/>
      <c r="G8" s="596"/>
      <c r="H8" s="596"/>
      <c r="I8" s="596"/>
      <c r="J8" s="596"/>
      <c r="K8" s="596"/>
      <c r="L8" s="766"/>
    </row>
    <row r="9" spans="1:12" ht="14.25">
      <c r="A9" s="785"/>
      <c r="B9" s="817"/>
      <c r="C9" s="596"/>
      <c r="D9" s="596"/>
      <c r="E9" s="596"/>
      <c r="F9" s="596"/>
      <c r="G9" s="596"/>
      <c r="H9" s="596"/>
      <c r="I9" s="596"/>
      <c r="J9" s="596"/>
      <c r="K9" s="596"/>
      <c r="L9" s="766"/>
    </row>
    <row r="10" spans="1:12" ht="15.75">
      <c r="A10" s="813"/>
      <c r="B10" s="817"/>
      <c r="C10" s="1174" t="s">
        <v>634</v>
      </c>
      <c r="D10" s="827"/>
      <c r="E10" s="827"/>
      <c r="F10" s="827"/>
      <c r="G10" s="629"/>
      <c r="H10" s="629"/>
      <c r="I10" s="629"/>
      <c r="J10" s="629"/>
      <c r="K10" s="629"/>
      <c r="L10" s="772"/>
    </row>
    <row r="11" spans="1:12" ht="15.75">
      <c r="A11" s="813"/>
      <c r="B11" s="817"/>
      <c r="C11" s="764"/>
      <c r="D11" s="827"/>
      <c r="E11" s="827"/>
      <c r="F11" s="827"/>
      <c r="G11" s="629"/>
      <c r="H11" s="629"/>
      <c r="I11" s="629"/>
      <c r="J11" s="629"/>
      <c r="K11" s="629"/>
      <c r="L11" s="772"/>
    </row>
    <row r="12" spans="1:12" ht="25.5">
      <c r="A12" s="813"/>
      <c r="B12" s="817"/>
      <c r="C12" s="764"/>
      <c r="D12" s="827"/>
      <c r="E12" s="827"/>
      <c r="F12" s="827"/>
      <c r="G12" s="629"/>
      <c r="H12" s="633" t="s">
        <v>391</v>
      </c>
      <c r="I12" s="923" t="s">
        <v>369</v>
      </c>
      <c r="J12" s="929" t="s">
        <v>392</v>
      </c>
      <c r="K12" s="633" t="s">
        <v>393</v>
      </c>
      <c r="L12" s="772"/>
    </row>
    <row r="13" spans="1:12" ht="22.5" customHeight="1">
      <c r="A13" s="813"/>
      <c r="B13" s="817"/>
      <c r="C13" s="764"/>
      <c r="D13" s="930"/>
      <c r="E13" s="827"/>
      <c r="F13" s="827"/>
      <c r="G13" s="629"/>
      <c r="H13" s="633"/>
      <c r="I13" s="923"/>
      <c r="J13" s="924"/>
      <c r="K13" s="931"/>
      <c r="L13" s="772"/>
    </row>
    <row r="14" spans="1:12" ht="15.75">
      <c r="A14" s="813"/>
      <c r="B14" s="817"/>
      <c r="C14" s="764"/>
      <c r="D14" s="827"/>
      <c r="E14" s="827"/>
      <c r="F14" s="827"/>
      <c r="G14" s="629"/>
      <c r="H14" s="633"/>
      <c r="I14" s="923"/>
      <c r="J14" s="932"/>
      <c r="K14" s="813"/>
      <c r="L14" s="772"/>
    </row>
    <row r="15" spans="1:12" ht="12.75" customHeight="1">
      <c r="A15" s="813"/>
      <c r="B15" s="817"/>
      <c r="C15" s="933"/>
      <c r="D15" s="933" t="s">
        <v>199</v>
      </c>
      <c r="E15" s="933"/>
      <c r="F15" s="818"/>
      <c r="G15" s="819"/>
      <c r="H15" s="819"/>
      <c r="I15" s="819"/>
      <c r="J15" s="924">
        <f>'15 - Priority of Payments'!J21</f>
        <v>100628904.99260075</v>
      </c>
      <c r="K15" s="822"/>
      <c r="L15" s="772"/>
    </row>
    <row r="16" spans="1:12">
      <c r="A16" s="813"/>
      <c r="B16" s="817"/>
      <c r="C16" s="828"/>
      <c r="D16" s="2123"/>
      <c r="E16" s="2123"/>
      <c r="F16" s="829"/>
      <c r="G16" s="830"/>
      <c r="H16" s="830"/>
      <c r="I16" s="830"/>
      <c r="J16" s="830"/>
      <c r="K16" s="831"/>
      <c r="L16" s="772"/>
    </row>
    <row r="17" spans="1:16" ht="42.75" customHeight="1">
      <c r="A17" s="813"/>
      <c r="B17" s="817"/>
      <c r="C17" s="832" t="str">
        <f>+LEFT(D17,3)</f>
        <v>(A)</v>
      </c>
      <c r="D17" s="2116" t="str">
        <f>+'15 - Priority of Payments'!F28</f>
        <v>(A) 	on a pro rata and pari passu basis, any due and payable Issuer Operating Expenses and, in priority to such payment (if any), payment of any Issuer Operating Expenses Arrears calculated by the Management Company on the previous Payment Dates and remaining unpaid on such Payment Date;</v>
      </c>
      <c r="E17" s="2116"/>
      <c r="F17" s="2116"/>
      <c r="G17" s="833"/>
      <c r="H17" s="934">
        <f>'15 - Priority of Payments'!I28</f>
        <v>2250714.2399999998</v>
      </c>
      <c r="I17" s="934">
        <f>'15 - Priority of Payments'!J28</f>
        <v>2250714.2399999998</v>
      </c>
      <c r="J17" s="934">
        <f>'15 - Priority of Payments'!L28</f>
        <v>98378490.752600759</v>
      </c>
      <c r="K17" s="834">
        <f>'15 - Priority of Payments'!K28</f>
        <v>0</v>
      </c>
      <c r="L17" s="772"/>
    </row>
    <row r="18" spans="1:16" ht="42.75" customHeight="1">
      <c r="A18" s="813"/>
      <c r="B18" s="817"/>
      <c r="C18" s="832" t="str">
        <f t="shared" ref="C18:C24" si="0">+LEFT(D18,3)</f>
        <v>(B)</v>
      </c>
      <c r="D18" s="2116" t="str">
        <f>+'15 - Priority of Payments'!F29</f>
        <v>(B)	 on a pro rata and pari passu basis, any due and payable Class A Notes Interest Amounts on the Class A Notes;</v>
      </c>
      <c r="E18" s="2116"/>
      <c r="F18" s="2116"/>
      <c r="G18" s="835"/>
      <c r="H18" s="934">
        <f>'15 - Priority of Payments'!I29</f>
        <v>5310872.4800000004</v>
      </c>
      <c r="I18" s="934">
        <f>'15 - Priority of Payments'!J29</f>
        <v>5310872.4800000004</v>
      </c>
      <c r="J18" s="934">
        <f>'15 - Priority of Payments'!L29</f>
        <v>93067618.272600755</v>
      </c>
      <c r="K18" s="834">
        <f>'15 - Priority of Payments'!K29</f>
        <v>0</v>
      </c>
      <c r="L18" s="772"/>
      <c r="P18" s="807"/>
    </row>
    <row r="19" spans="1:16" ht="42.75" customHeight="1">
      <c r="A19" s="813"/>
      <c r="B19" s="817"/>
      <c r="C19" s="832" t="str">
        <f t="shared" si="0"/>
        <v>(C)</v>
      </c>
      <c r="D19" s="2116" t="str">
        <f>+'15 - Priority of Payments'!F30</f>
        <v>(C) 	in transfer to the credit of the General Reserve Account of an amount equal to the General Reserve Replenishment Amount applicable on such Payment Date;;</v>
      </c>
      <c r="E19" s="2116"/>
      <c r="F19" s="2116"/>
      <c r="G19" s="835"/>
      <c r="H19" s="934">
        <f>'15 - Priority of Payments'!I30</f>
        <v>0</v>
      </c>
      <c r="I19" s="934">
        <f>'15 - Priority of Payments'!J30</f>
        <v>0</v>
      </c>
      <c r="J19" s="934">
        <f>'15 - Priority of Payments'!L30</f>
        <v>93067618.272600755</v>
      </c>
      <c r="K19" s="834">
        <f>'15 - Priority of Payments'!K30</f>
        <v>0</v>
      </c>
      <c r="L19" s="772"/>
      <c r="P19" s="807"/>
    </row>
    <row r="20" spans="1:16" ht="42.75" customHeight="1">
      <c r="A20" s="813"/>
      <c r="B20" s="817"/>
      <c r="C20" s="832" t="str">
        <f t="shared" si="0"/>
        <v>(D)</v>
      </c>
      <c r="D20" s="2116" t="str">
        <f>+'15 - Priority of Payments'!F31</f>
        <v>(D) 	on a pro rata and pari passu basis, the Class A Notes Amortisation Amount in respect of the redemption of the Class A Notes;</v>
      </c>
      <c r="E20" s="2116"/>
      <c r="F20" s="2116"/>
      <c r="G20" s="971"/>
      <c r="H20" s="934">
        <f>'15 - Priority of Payments'!I31</f>
        <v>81159490.800000012</v>
      </c>
      <c r="I20" s="934">
        <f>'15 - Priority of Payments'!J31</f>
        <v>81159490.800000012</v>
      </c>
      <c r="J20" s="934">
        <f>'15 - Priority of Payments'!L31</f>
        <v>11908127.472600743</v>
      </c>
      <c r="K20" s="834">
        <f>'15 - Priority of Payments'!K31</f>
        <v>0</v>
      </c>
      <c r="L20" s="772"/>
      <c r="P20" s="807"/>
    </row>
    <row r="21" spans="1:16" ht="61.5" customHeight="1">
      <c r="A21" s="813"/>
      <c r="B21" s="817"/>
      <c r="C21" s="832" t="str">
        <f t="shared" si="0"/>
        <v>(E)</v>
      </c>
      <c r="D21" s="2116" t="str">
        <f>+'15 - Priority of Payments'!F32</f>
        <v>(E)	 on a pro rata and pari passu basis, any due and payable Class B Notes Interest Amounts on the Class B Notes and, in priority to such payment, payment (on a pro rata and pari passu basis) of any Class B Notes Interest Amount Arrears calculated by the Management Company on the previous Payment Dates and remaining due and unpaid on such Payment Date;</v>
      </c>
      <c r="E21" s="2116"/>
      <c r="F21" s="2116"/>
      <c r="G21" s="1341"/>
      <c r="H21" s="934">
        <f>'15 - Priority of Payments'!I32</f>
        <v>698818.55999999994</v>
      </c>
      <c r="I21" s="934">
        <f>'15 - Priority of Payments'!J32</f>
        <v>698818.55999999994</v>
      </c>
      <c r="J21" s="934">
        <f>'15 - Priority of Payments'!L32</f>
        <v>11209308.912600743</v>
      </c>
      <c r="K21" s="834">
        <f>'15 - Priority of Payments'!K32</f>
        <v>0</v>
      </c>
      <c r="L21" s="772"/>
      <c r="P21" s="807"/>
    </row>
    <row r="22" spans="1:16" ht="42.75" customHeight="1">
      <c r="A22" s="813"/>
      <c r="B22" s="817"/>
      <c r="C22" s="832" t="str">
        <f t="shared" si="0"/>
        <v>(F)</v>
      </c>
      <c r="D22" s="2116" t="str">
        <f>+'15 - Priority of Payments'!F33</f>
        <v xml:space="preserve">(F) 	 on a pro rata and pari passu basis, the Class B Notes Amortisation Amount in respect of the redemption of the Class B Notes; </v>
      </c>
      <c r="E22" s="2116"/>
      <c r="F22" s="2116"/>
      <c r="G22" s="1341"/>
      <c r="H22" s="934">
        <f>'15 - Priority of Payments'!I33</f>
        <v>4271551.6800000006</v>
      </c>
      <c r="I22" s="934">
        <f>'15 - Priority of Payments'!J33</f>
        <v>4271551.6800000006</v>
      </c>
      <c r="J22" s="934">
        <f>'15 - Priority of Payments'!L33</f>
        <v>6937757.232600742</v>
      </c>
      <c r="K22" s="834">
        <f>'15 - Priority of Payments'!K33</f>
        <v>0</v>
      </c>
      <c r="L22" s="772"/>
      <c r="P22" s="807"/>
    </row>
    <row r="23" spans="1:16" ht="42.75" customHeight="1">
      <c r="A23" s="813"/>
      <c r="B23" s="817"/>
      <c r="C23" s="832" t="str">
        <f t="shared" si="0"/>
        <v>(G)</v>
      </c>
      <c r="D23" s="2116" t="str">
        <f>+'15 - Priority of Payments'!F34</f>
        <v>(G)	  payment of any General Reserve Release Amount as repayment of the deposit made by the Seller under the General Reserve Deposit Agreement and, in priority to such payment, such amounts remaining unpaid from the previous Payment Dates; and</v>
      </c>
      <c r="E23" s="2116"/>
      <c r="F23" s="2116"/>
      <c r="G23" s="1341"/>
      <c r="H23" s="934">
        <f>'15 - Priority of Payments'!I34</f>
        <v>410000</v>
      </c>
      <c r="I23" s="934">
        <f>'15 - Priority of Payments'!J34</f>
        <v>410000</v>
      </c>
      <c r="J23" s="934">
        <f>'15 - Priority of Payments'!L34</f>
        <v>6527757.232600742</v>
      </c>
      <c r="K23" s="834">
        <f>'15 - Priority of Payments'!K34</f>
        <v>0</v>
      </c>
      <c r="L23" s="772"/>
      <c r="P23" s="807"/>
    </row>
    <row r="24" spans="1:16" ht="42.75" customHeight="1">
      <c r="A24" s="813"/>
      <c r="B24" s="817"/>
      <c r="C24" s="832" t="str">
        <f t="shared" si="0"/>
        <v>(H)</v>
      </c>
      <c r="D24" s="2116" t="str">
        <f>+'15 - Priority of Payments'!F35</f>
        <v>(H)	 on any Payment Date which is not the Issuer Liquidation Date, the Excess Spread as interest payment to the Unitholders.</v>
      </c>
      <c r="E24" s="2116"/>
      <c r="F24" s="2116"/>
      <c r="G24" s="1342"/>
      <c r="H24" s="934">
        <f>'15 - Priority of Payments'!I35</f>
        <v>6526958.5125999916</v>
      </c>
      <c r="I24" s="934">
        <f>'15 - Priority of Payments'!J35</f>
        <v>6526658.5125999916</v>
      </c>
      <c r="J24" s="934">
        <f>'15 - Priority of Payments'!L35</f>
        <v>1098.7200007503852</v>
      </c>
      <c r="K24" s="834">
        <f>'15 - Priority of Payments'!K35</f>
        <v>0</v>
      </c>
      <c r="L24" s="772"/>
      <c r="P24" s="807"/>
    </row>
    <row r="25" spans="1:16">
      <c r="A25" s="813"/>
      <c r="B25" s="817"/>
      <c r="C25" s="828"/>
      <c r="D25" s="837"/>
      <c r="E25" s="837"/>
      <c r="F25" s="837"/>
      <c r="G25" s="837"/>
      <c r="H25" s="837"/>
      <c r="I25" s="837"/>
      <c r="J25" s="837"/>
      <c r="K25" s="838"/>
      <c r="L25" s="772"/>
      <c r="P25" s="807"/>
    </row>
    <row r="26" spans="1:16" ht="12.75" customHeight="1">
      <c r="A26" s="813"/>
      <c r="B26" s="817"/>
      <c r="C26" s="819"/>
      <c r="D26" s="930"/>
      <c r="E26" s="930"/>
      <c r="F26" s="839"/>
      <c r="G26" s="819"/>
      <c r="H26" s="819"/>
      <c r="I26" s="819"/>
      <c r="J26" s="824">
        <f>J24</f>
        <v>1098.7200007503852</v>
      </c>
      <c r="L26" s="772"/>
      <c r="P26" s="807"/>
    </row>
    <row r="27" spans="1:16" ht="13.5" thickBot="1">
      <c r="B27" s="612"/>
      <c r="C27" s="613"/>
      <c r="D27" s="613"/>
      <c r="E27" s="613"/>
      <c r="F27" s="613"/>
      <c r="G27" s="613"/>
      <c r="H27" s="613"/>
      <c r="I27" s="613"/>
      <c r="J27" s="613"/>
      <c r="K27" s="613"/>
      <c r="L27" s="614"/>
    </row>
    <row r="28" spans="1:16" ht="13.5" thickTop="1"/>
    <row r="30" spans="1:16" ht="28.5" hidden="1" outlineLevel="1" thickTop="1">
      <c r="A30" s="808"/>
      <c r="B30" s="809"/>
      <c r="C30" s="755"/>
      <c r="D30" s="810"/>
      <c r="E30" s="811"/>
      <c r="F30" s="811"/>
      <c r="G30" s="534"/>
      <c r="H30" s="534"/>
      <c r="I30" s="534"/>
      <c r="J30" s="534"/>
      <c r="K30" s="534"/>
      <c r="L30" s="535"/>
    </row>
    <row r="31" spans="1:16" ht="14.25" hidden="1" customHeight="1" outlineLevel="1">
      <c r="A31" s="596"/>
      <c r="B31" s="759"/>
      <c r="C31" s="760"/>
      <c r="D31" s="760"/>
      <c r="E31" s="928" t="s">
        <v>395</v>
      </c>
      <c r="F31" s="928"/>
      <c r="G31" s="540"/>
      <c r="H31" s="540"/>
      <c r="I31" s="540"/>
      <c r="J31" s="540"/>
      <c r="K31" s="540"/>
      <c r="L31" s="541"/>
    </row>
    <row r="32" spans="1:16" ht="14.25" hidden="1" outlineLevel="1">
      <c r="A32" s="785"/>
      <c r="B32" s="812"/>
      <c r="C32" s="599"/>
      <c r="D32" s="599"/>
      <c r="E32" s="599"/>
      <c r="F32" s="599"/>
      <c r="G32" s="599"/>
      <c r="H32" s="599"/>
      <c r="I32" s="599"/>
      <c r="J32" s="599"/>
      <c r="K32" s="599"/>
      <c r="L32" s="627"/>
    </row>
    <row r="33" spans="1:12" ht="15.75" hidden="1" outlineLevel="1">
      <c r="A33" s="813"/>
      <c r="B33" s="814"/>
      <c r="C33" s="764"/>
      <c r="D33" s="827"/>
      <c r="E33" s="827"/>
      <c r="F33" s="827"/>
      <c r="G33" s="629"/>
      <c r="H33" s="629"/>
      <c r="I33" s="629"/>
      <c r="J33" s="629"/>
      <c r="K33" s="629"/>
      <c r="L33" s="772"/>
    </row>
    <row r="34" spans="1:12" ht="15.75" hidden="1" outlineLevel="1">
      <c r="A34" s="813"/>
      <c r="B34" s="817"/>
      <c r="C34" s="764"/>
      <c r="D34" s="827"/>
      <c r="E34" s="827"/>
      <c r="F34" s="827"/>
      <c r="G34" s="629"/>
      <c r="H34" s="629"/>
      <c r="I34" s="629"/>
      <c r="J34" s="629"/>
      <c r="K34" s="629"/>
      <c r="L34" s="772"/>
    </row>
    <row r="35" spans="1:12" ht="25.5" hidden="1" outlineLevel="1">
      <c r="A35" s="813"/>
      <c r="B35" s="817"/>
      <c r="C35" s="764"/>
      <c r="D35" s="827"/>
      <c r="E35" s="827"/>
      <c r="F35" s="827"/>
      <c r="G35" s="629"/>
      <c r="H35" s="633" t="s">
        <v>391</v>
      </c>
      <c r="I35" s="923" t="s">
        <v>369</v>
      </c>
      <c r="J35" s="929" t="s">
        <v>392</v>
      </c>
      <c r="K35" s="633" t="s">
        <v>393</v>
      </c>
      <c r="L35" s="772"/>
    </row>
    <row r="36" spans="1:12" ht="22.5" hidden="1" customHeight="1" outlineLevel="1">
      <c r="A36" s="813"/>
      <c r="B36" s="817"/>
      <c r="C36" s="764"/>
      <c r="D36" s="930"/>
      <c r="E36" s="827"/>
      <c r="F36" s="827"/>
      <c r="G36" s="629"/>
      <c r="H36" s="633"/>
      <c r="I36" s="923"/>
      <c r="J36" s="924"/>
      <c r="K36" s="813"/>
      <c r="L36" s="772"/>
    </row>
    <row r="37" spans="1:12" ht="15.75" hidden="1" outlineLevel="1">
      <c r="A37" s="813"/>
      <c r="B37" s="817"/>
      <c r="C37" s="764"/>
      <c r="D37" s="827"/>
      <c r="E37" s="827"/>
      <c r="F37" s="827"/>
      <c r="G37" s="629"/>
      <c r="H37" s="633"/>
      <c r="I37" s="923"/>
      <c r="J37" s="932"/>
      <c r="K37" s="813"/>
      <c r="L37" s="772"/>
    </row>
    <row r="38" spans="1:12" ht="12.75" hidden="1" customHeight="1" outlineLevel="1">
      <c r="A38" s="813"/>
      <c r="B38" s="817"/>
      <c r="C38" s="933"/>
      <c r="D38" s="933" t="s">
        <v>199</v>
      </c>
      <c r="E38" s="933"/>
      <c r="F38" s="818"/>
      <c r="G38" s="819"/>
      <c r="H38" s="819"/>
      <c r="I38" s="819"/>
      <c r="J38" s="924"/>
      <c r="K38" s="822"/>
      <c r="L38" s="772"/>
    </row>
    <row r="39" spans="1:12" hidden="1" outlineLevel="1">
      <c r="A39" s="813"/>
      <c r="B39" s="817"/>
      <c r="C39" s="828"/>
      <c r="D39" s="2123"/>
      <c r="E39" s="2123"/>
      <c r="F39" s="829"/>
      <c r="G39" s="830"/>
      <c r="H39" s="830"/>
      <c r="I39" s="830"/>
      <c r="J39" s="830"/>
      <c r="K39" s="831"/>
      <c r="L39" s="772"/>
    </row>
    <row r="40" spans="1:12" ht="40.5" hidden="1" customHeight="1" outlineLevel="1">
      <c r="A40" s="813"/>
      <c r="B40" s="817"/>
      <c r="C40" s="832" t="s">
        <v>27</v>
      </c>
      <c r="D40" s="2132" t="str">
        <f>'15 - Priority of Payments'!F47</f>
        <v>(A)	on a pro rata and pari passu basis, any due and payable Issuer Operating Expenses and, in priority to such payment (if any), payment of any Issuer Operating Expenses Arrears calculated by the Management Company on the previous Payment Dates and remaining unpaid on such Payment Date;</v>
      </c>
      <c r="E40" s="2132"/>
      <c r="F40" s="2132"/>
      <c r="G40" s="833"/>
      <c r="H40" s="934">
        <f>'15 - Priority of Payments'!I47</f>
        <v>0</v>
      </c>
      <c r="I40" s="934">
        <f>'15 - Priority of Payments'!J47</f>
        <v>0</v>
      </c>
      <c r="J40" s="934">
        <f>'15 - Priority of Payments'!L47</f>
        <v>0</v>
      </c>
      <c r="K40" s="834">
        <f>'15 - Priority of Payments'!K47</f>
        <v>0</v>
      </c>
      <c r="L40" s="772"/>
    </row>
    <row r="41" spans="1:12" ht="61.5" hidden="1" customHeight="1" outlineLevel="1">
      <c r="A41" s="813"/>
      <c r="B41" s="817"/>
      <c r="C41" s="828" t="s">
        <v>28</v>
      </c>
      <c r="D41" s="2132" t="str">
        <f>'15 - Priority of Payments'!F48</f>
        <v>(B)	on a pro rata and pari passu basis, any due and payable Class A Notes Interest Amounts on the Class A Notes and, in priority to such payment, payment (on a pro rata and pari passu basis) of any Class A Notes Interest Amount Arrears calculated by the Management Company on the previous Payment Dates and remaining due and unpaid on such Payment Date;</v>
      </c>
      <c r="E41" s="2132"/>
      <c r="F41" s="2132"/>
      <c r="G41" s="835"/>
      <c r="H41" s="934">
        <f>'15 - Priority of Payments'!I48</f>
        <v>0</v>
      </c>
      <c r="I41" s="934">
        <f>'15 - Priority of Payments'!J48</f>
        <v>0</v>
      </c>
      <c r="J41" s="934">
        <f>'15 - Priority of Payments'!L48</f>
        <v>0</v>
      </c>
      <c r="K41" s="834">
        <f>'15 - Priority of Payments'!K48</f>
        <v>0</v>
      </c>
      <c r="L41" s="772"/>
    </row>
    <row r="42" spans="1:12" ht="29.25" hidden="1" customHeight="1" outlineLevel="1">
      <c r="A42" s="813"/>
      <c r="B42" s="817"/>
      <c r="C42" s="832" t="s">
        <v>29</v>
      </c>
      <c r="D42" s="2132" t="str">
        <f>'15 - Priority of Payments'!F49</f>
        <v>(C)	on a pro rata and pari passu basis, the Class A Notes Amortisation Amount in respect of the redemption of the Class A Notes until redeemed in full;</v>
      </c>
      <c r="E42" s="2132"/>
      <c r="F42" s="2132"/>
      <c r="G42" s="835"/>
      <c r="H42" s="934">
        <f>'15 - Priority of Payments'!I49</f>
        <v>0</v>
      </c>
      <c r="I42" s="934">
        <f>'15 - Priority of Payments'!J49</f>
        <v>0</v>
      </c>
      <c r="J42" s="934">
        <f>'15 - Priority of Payments'!L49</f>
        <v>0</v>
      </c>
      <c r="K42" s="834">
        <f>'15 - Priority of Payments'!K49</f>
        <v>0</v>
      </c>
      <c r="L42" s="772"/>
    </row>
    <row r="43" spans="1:12" ht="57.75" hidden="1" customHeight="1" outlineLevel="1">
      <c r="A43" s="813"/>
      <c r="B43" s="817"/>
      <c r="C43" s="832" t="s">
        <v>30</v>
      </c>
      <c r="D43" s="2132" t="str">
        <f>'15 - Priority of Payments'!F50</f>
        <v>(D)	on a pro rata and pari passu basis, any due and payable Class B Notes Interest Amounts on the Class B Notes and, in priority to such payment, payment (on a pro rata and pari passu basis) of any Class B Notes Interest Amount Arrears calculated by the Management Company on the previous Payment Dates and remaining due and unpaid on such Payment Date;</v>
      </c>
      <c r="E43" s="2132"/>
      <c r="F43" s="2132"/>
      <c r="G43" s="971"/>
      <c r="H43" s="934">
        <f>'15 - Priority of Payments'!I50</f>
        <v>0</v>
      </c>
      <c r="I43" s="934">
        <f>'15 - Priority of Payments'!J50</f>
        <v>0</v>
      </c>
      <c r="J43" s="934">
        <f>'15 - Priority of Payments'!L50</f>
        <v>0</v>
      </c>
      <c r="K43" s="834">
        <f>'15 - Priority of Payments'!K50</f>
        <v>0</v>
      </c>
      <c r="L43" s="772"/>
    </row>
    <row r="44" spans="1:12" ht="33.75" hidden="1" customHeight="1" outlineLevel="1">
      <c r="A44" s="813"/>
      <c r="B44" s="817"/>
      <c r="C44" s="836" t="s">
        <v>31</v>
      </c>
      <c r="D44" s="2132" t="str">
        <f>'15 - Priority of Payments'!F51</f>
        <v xml:space="preserve">(E)	on a pro rata and pari passu basis, the Class B Notes Amortisation Amount in respect of the redemption of the Class B Notes until redeemed in full; </v>
      </c>
      <c r="E44" s="2132"/>
      <c r="F44" s="2132"/>
      <c r="G44" s="1341"/>
      <c r="H44" s="934">
        <f>'15 - Priority of Payments'!I51</f>
        <v>0</v>
      </c>
      <c r="I44" s="934">
        <f>'15 - Priority of Payments'!J51</f>
        <v>0</v>
      </c>
      <c r="J44" s="934">
        <f>'15 - Priority of Payments'!L51</f>
        <v>0</v>
      </c>
      <c r="K44" s="834">
        <f>'15 - Priority of Payments'!K51</f>
        <v>0</v>
      </c>
      <c r="L44" s="772"/>
    </row>
    <row r="45" spans="1:12" ht="48.75" hidden="1" customHeight="1" outlineLevel="1">
      <c r="A45" s="813"/>
      <c r="B45" s="817"/>
      <c r="C45" s="828" t="s">
        <v>32</v>
      </c>
      <c r="D45" s="2132" t="str">
        <f>'15 - Priority of Payments'!F52</f>
        <v>(F)	to pay an amount to the Seller equal to the General Reserve Initial Amount less the aggregate of all the General Reserve Release Amounts that have been paid to the Seller on any previous Payment Date since the Issue Date (as the case may be); and</v>
      </c>
      <c r="E45" s="2132"/>
      <c r="F45" s="2132"/>
      <c r="G45" s="1341"/>
      <c r="H45" s="934">
        <f>'15 - Priority of Payments'!I52</f>
        <v>0</v>
      </c>
      <c r="I45" s="934">
        <f>'15 - Priority of Payments'!J52</f>
        <v>0</v>
      </c>
      <c r="J45" s="934">
        <f>'15 - Priority of Payments'!L52</f>
        <v>0</v>
      </c>
      <c r="K45" s="834">
        <f>'15 - Priority of Payments'!K52</f>
        <v>0</v>
      </c>
      <c r="L45" s="772"/>
    </row>
    <row r="46" spans="1:12" ht="43.5" hidden="1" customHeight="1" outlineLevel="1">
      <c r="A46" s="813"/>
      <c r="B46" s="817"/>
      <c r="C46" s="828" t="s">
        <v>33</v>
      </c>
      <c r="D46" s="2132" t="str">
        <f>'15 - Priority of Payments'!F53</f>
        <v>(G)	on any Payment Date which is not the Issuer Liquidation Date, the Excess Spread as interest payment to the Unitholders and on the Issuer Liquidation Date the Issuer Liquidation Surplus as final payment of principal and interest to the Unitholders.</v>
      </c>
      <c r="E46" s="2132"/>
      <c r="F46" s="2132"/>
      <c r="G46" s="1341"/>
      <c r="H46" s="934">
        <f>'15 - Priority of Payments'!I53</f>
        <v>0</v>
      </c>
      <c r="I46" s="934">
        <f>'15 - Priority of Payments'!J53</f>
        <v>0</v>
      </c>
      <c r="J46" s="934">
        <f>'15 - Priority of Payments'!L53</f>
        <v>0</v>
      </c>
      <c r="K46" s="834">
        <f>'15 - Priority of Payments'!K53</f>
        <v>0</v>
      </c>
      <c r="L46" s="772"/>
    </row>
    <row r="47" spans="1:12" hidden="1" outlineLevel="1">
      <c r="A47" s="813"/>
      <c r="B47" s="817"/>
      <c r="C47" s="828"/>
      <c r="D47" s="837"/>
      <c r="E47" s="837"/>
      <c r="F47" s="837"/>
      <c r="G47" s="837"/>
      <c r="H47" s="837"/>
      <c r="I47" s="837"/>
      <c r="J47" s="837"/>
      <c r="K47" s="838"/>
      <c r="L47" s="772"/>
    </row>
    <row r="48" spans="1:12" ht="12.75" hidden="1" customHeight="1" outlineLevel="1">
      <c r="A48" s="813"/>
      <c r="B48" s="817"/>
      <c r="C48" s="819"/>
      <c r="D48" s="930"/>
      <c r="E48" s="930"/>
      <c r="F48" s="839"/>
      <c r="G48" s="819"/>
      <c r="H48" s="819"/>
      <c r="I48" s="819"/>
      <c r="J48" s="824">
        <v>0</v>
      </c>
      <c r="L48" s="772"/>
    </row>
    <row r="49" spans="1:12" ht="13.5" hidden="1" outlineLevel="1" thickBot="1">
      <c r="B49" s="612"/>
      <c r="C49" s="613"/>
      <c r="D49" s="613"/>
      <c r="E49" s="613"/>
      <c r="F49" s="613"/>
      <c r="G49" s="613"/>
      <c r="H49" s="613"/>
      <c r="I49" s="613"/>
      <c r="J49" s="613"/>
      <c r="K49" s="613"/>
      <c r="L49" s="614"/>
    </row>
    <row r="50" spans="1:12" ht="13.5" hidden="1" outlineLevel="1" thickTop="1"/>
    <row r="51" spans="1:12" collapsed="1"/>
    <row r="52" spans="1:12" ht="13.5" thickBot="1"/>
    <row r="53" spans="1:12" ht="22.5" customHeight="1" thickTop="1">
      <c r="A53" s="813"/>
      <c r="B53" s="935"/>
      <c r="C53" s="1175" t="s">
        <v>1058</v>
      </c>
      <c r="D53" s="936"/>
      <c r="E53" s="936"/>
      <c r="F53" s="936"/>
      <c r="G53" s="937"/>
      <c r="H53" s="937"/>
      <c r="I53" s="937"/>
      <c r="J53" s="937"/>
      <c r="K53" s="937"/>
      <c r="L53" s="938"/>
    </row>
    <row r="54" spans="1:12" ht="15.75">
      <c r="A54" s="813"/>
      <c r="B54" s="817"/>
      <c r="C54" s="764"/>
      <c r="D54" s="827"/>
      <c r="E54" s="827"/>
      <c r="F54" s="827"/>
      <c r="G54" s="629"/>
      <c r="H54" s="629"/>
      <c r="I54" s="629"/>
      <c r="J54" s="629"/>
      <c r="K54" s="629"/>
      <c r="L54" s="772"/>
    </row>
    <row r="55" spans="1:12" ht="15.75">
      <c r="A55" s="813"/>
      <c r="B55" s="817"/>
      <c r="C55" s="764"/>
      <c r="D55" s="827"/>
      <c r="E55" s="827"/>
      <c r="F55" s="827"/>
      <c r="G55" s="629"/>
      <c r="H55" s="633"/>
      <c r="I55" s="633" t="s">
        <v>156</v>
      </c>
      <c r="J55" s="771" t="s">
        <v>157</v>
      </c>
      <c r="K55" s="633"/>
      <c r="L55" s="772"/>
    </row>
    <row r="56" spans="1:12" ht="22.5" customHeight="1">
      <c r="A56" s="813"/>
      <c r="B56" s="817"/>
      <c r="C56" s="764"/>
      <c r="E56" s="827"/>
      <c r="F56" s="827"/>
      <c r="G56" s="629"/>
      <c r="H56" s="633"/>
      <c r="I56" s="923"/>
      <c r="K56" s="633"/>
      <c r="L56" s="772"/>
    </row>
    <row r="57" spans="1:12" ht="15.75">
      <c r="A57" s="813"/>
      <c r="B57" s="817"/>
      <c r="C57" s="764"/>
      <c r="D57" s="930" t="s">
        <v>394</v>
      </c>
      <c r="E57" s="827"/>
      <c r="F57" s="827"/>
      <c r="G57" s="629"/>
      <c r="H57" s="633"/>
      <c r="I57" s="923"/>
      <c r="J57" s="924">
        <f>'13 - Issuer Account'!I12</f>
        <v>98972.350015595555</v>
      </c>
      <c r="K57" s="633"/>
      <c r="L57" s="772"/>
    </row>
    <row r="58" spans="1:12" ht="81" customHeight="1">
      <c r="A58" s="813"/>
      <c r="B58" s="817"/>
      <c r="C58" s="764"/>
      <c r="D58" s="2133" t="str">
        <f>'13 - Issuer Account'!F13</f>
        <v xml:space="preserve">(i) 	the proceeds of the issue of the Notes pursuant to the terms of the Notes Subscription Agreements and after having giving effect to any set-off mechanism agreed between the Issuer, the Seller, the Class A Notes Subscriber and the Class B Notes Subscriber on that date; </v>
      </c>
      <c r="E58" s="2133"/>
      <c r="F58" s="2133"/>
      <c r="G58" s="833"/>
      <c r="H58" s="934"/>
      <c r="I58" s="934">
        <f>'13 - Issuer Account'!H13</f>
        <v>0</v>
      </c>
      <c r="J58" s="934">
        <f>'13 - Issuer Account'!I13</f>
        <v>98972.350015595555</v>
      </c>
      <c r="K58" s="633"/>
      <c r="L58" s="772"/>
    </row>
    <row r="59" spans="1:12" ht="45.75" customHeight="1">
      <c r="A59" s="813"/>
      <c r="B59" s="817"/>
      <c r="C59" s="764"/>
      <c r="D59" s="2133" t="str">
        <f>'13 - Issuer Account'!F14</f>
        <v>(ii) 	the Available Collections in respect of the Purchased Home Loan Receivables reconciled between the Initial Cut-Off Date (excluded) and the Purchase Date;</v>
      </c>
      <c r="E59" s="2133"/>
      <c r="F59" s="2133"/>
      <c r="G59" s="833"/>
      <c r="H59" s="934"/>
      <c r="I59" s="934">
        <f>'13 - Issuer Account'!H14</f>
        <v>0</v>
      </c>
      <c r="J59" s="934">
        <f>'13 - Issuer Account'!I14</f>
        <v>98972.350015595555</v>
      </c>
      <c r="K59" s="633"/>
      <c r="L59" s="772"/>
    </row>
    <row r="60" spans="1:12" ht="45.75" customHeight="1">
      <c r="A60" s="813"/>
      <c r="B60" s="817"/>
      <c r="C60" s="764"/>
      <c r="D60" s="2133" t="str">
        <f>'13 - Issuer Account'!E15</f>
        <v>(b) 	pursuant to the terms of Servicing Agreement, with the amount any Available Collections on the second Business Day following the receipt of these Available Collections by the Servicer;</v>
      </c>
      <c r="E60" s="2133"/>
      <c r="F60" s="2133"/>
      <c r="G60" s="833"/>
      <c r="H60" s="934"/>
      <c r="I60" s="934">
        <f>'13 - Issuer Account'!H15</f>
        <v>97289072.850000754</v>
      </c>
      <c r="J60" s="934">
        <f>'13 - Issuer Account'!I15</f>
        <v>97388045.20001635</v>
      </c>
      <c r="K60" s="633"/>
      <c r="L60" s="772"/>
    </row>
    <row r="61" spans="1:12" ht="45.75" customHeight="1">
      <c r="A61" s="813"/>
      <c r="B61" s="817"/>
      <c r="C61" s="764"/>
      <c r="D61" s="2133" t="str">
        <f>'13 - Issuer Account'!E16</f>
        <v>(c)	 as at the relevant date, with the Financial Income (if positive) in respect of the preceding calendar month;</v>
      </c>
      <c r="E61" s="2133"/>
      <c r="F61" s="2133"/>
      <c r="G61" s="833"/>
      <c r="H61" s="934"/>
      <c r="I61" s="934">
        <f>'13 - Issuer Account'!H16</f>
        <v>0</v>
      </c>
      <c r="J61" s="934">
        <f>'13 - Issuer Account'!I16</f>
        <v>97388045.20001635</v>
      </c>
      <c r="K61" s="633"/>
      <c r="L61" s="772"/>
    </row>
    <row r="62" spans="1:12" ht="57.75" customHeight="1">
      <c r="A62" s="813"/>
      <c r="B62" s="817"/>
      <c r="C62" s="764"/>
      <c r="D62" s="2133" t="str">
        <f>'13 - Issuer Account'!E17</f>
        <v>(d)	 no later than each relevant Repurchase Date, with the Repurchased Amounts of the relevant Repurchased Home Loan Receivables paid by the Seller pursuant to the Home Loan Receivables Transfer Agreement (subject to set-off with the amount of collections received by the Issuer with respect to Repurchased Home Loan Receivables during the Collection Period of such Repurchase Date);</v>
      </c>
      <c r="E62" s="2133"/>
      <c r="F62" s="2133"/>
      <c r="G62" s="833"/>
      <c r="H62" s="934"/>
      <c r="I62" s="934">
        <f>'13 - Issuer Account'!H17</f>
        <v>2929832.1426000004</v>
      </c>
      <c r="J62" s="934">
        <f>'13 - Issuer Account'!I17</f>
        <v>100317877.34261635</v>
      </c>
      <c r="K62" s="633"/>
      <c r="L62" s="772"/>
    </row>
    <row r="63" spans="1:12" ht="81" customHeight="1">
      <c r="A63" s="813"/>
      <c r="B63" s="817"/>
      <c r="C63" s="764"/>
      <c r="D63" s="2133" t="str">
        <f>'13 - Issuer Account'!E18</f>
        <v>(e)	 no later than each relevant Rescission Date, with the Rescission Amounts of the relevant Rescinded Purchased Home Loan Receivables paid by the Seller pursuant to the the Home Loan Receivables Transfer Agreement (subject to set-off with the amount of collections received by the Issuer with respect to Rescinded Purchased Home Loan Receivables during the Collection Period of such Rescission Date);</v>
      </c>
      <c r="E63" s="2133"/>
      <c r="F63" s="2133"/>
      <c r="G63" s="833"/>
      <c r="H63" s="934"/>
      <c r="I63" s="934">
        <f>'13 - Issuer Account'!H18</f>
        <v>0</v>
      </c>
      <c r="J63" s="934">
        <f>'13 - Issuer Account'!I18</f>
        <v>100317877.34261635</v>
      </c>
      <c r="K63" s="633"/>
      <c r="L63" s="772"/>
    </row>
    <row r="64" spans="1:12" ht="50.25" customHeight="1">
      <c r="A64" s="813"/>
      <c r="B64" s="817"/>
      <c r="C64" s="764"/>
      <c r="D64" s="2133" t="str">
        <f>'13 - Issuer Account'!E19</f>
        <v xml:space="preserve">(f)	 on any Payment Date during the Amortisation Period with an amount corresponding to the Liquidity Shortfall debited from the General Reserve Account; </v>
      </c>
      <c r="E64" s="2133"/>
      <c r="F64" s="2133"/>
      <c r="G64" s="833"/>
      <c r="H64" s="934"/>
      <c r="I64" s="934">
        <f>'13 - Issuer Account'!H19</f>
        <v>0</v>
      </c>
      <c r="J64" s="934">
        <f>'13 - Issuer Account'!I19</f>
        <v>100317877.34261635</v>
      </c>
      <c r="K64" s="633"/>
      <c r="L64" s="772"/>
    </row>
    <row r="65" spans="1:12" ht="42.75" customHeight="1">
      <c r="A65" s="813"/>
      <c r="B65" s="817"/>
      <c r="C65" s="764"/>
      <c r="D65" s="2133" t="str">
        <f>'13 - Issuer Account'!E20</f>
        <v>(g)	 on each Payment Date during the Amortisation Period, with the General Reserve Release Amount (if any);</v>
      </c>
      <c r="E65" s="2133"/>
      <c r="F65" s="2133"/>
      <c r="G65" s="833"/>
      <c r="H65" s="934"/>
      <c r="I65" s="934">
        <f>'13 - Issuer Account'!H20</f>
        <v>410000</v>
      </c>
      <c r="J65" s="934">
        <f>'13 - Issuer Account'!I20</f>
        <v>100727877.34261635</v>
      </c>
      <c r="K65" s="633"/>
      <c r="L65" s="772"/>
    </row>
    <row r="66" spans="1:12" ht="71.25" customHeight="1">
      <c r="A66" s="813"/>
      <c r="B66" s="817"/>
      <c r="C66" s="764"/>
      <c r="D66" s="2133" t="str">
        <f>'13 - Issuer Account'!E21</f>
        <v>(h) 	on or prior each Payment Date during the Accelerated Amortisation Period, with any amounts standing to the credit of the General Reserve Account before the application of the applicable Accelerated Amortisation Period Priority of Payments;</v>
      </c>
      <c r="E66" s="2133"/>
      <c r="F66" s="2133"/>
      <c r="G66" s="833"/>
      <c r="H66" s="934"/>
      <c r="I66" s="934">
        <f>'13 - Issuer Account'!H21</f>
        <v>0</v>
      </c>
      <c r="J66" s="934">
        <f>'13 - Issuer Account'!I21</f>
        <v>100727877.34261635</v>
      </c>
      <c r="K66" s="633"/>
      <c r="L66" s="772"/>
    </row>
    <row r="67" spans="1:12" ht="81" customHeight="1">
      <c r="A67" s="813"/>
      <c r="B67" s="817"/>
      <c r="C67" s="764"/>
      <c r="D67" s="2133" t="str">
        <f>'13 - Issuer Account'!E22</f>
        <v>(i) 	on any Settlement Date, if the Servicer has failed to transfer whole or part of the Available Collections on the Operating Account pursuant to the terms of the Servicing Agreement during the previous Collection Period, with the amount debited by the Management Company from the Commingling Reserve;</v>
      </c>
      <c r="E67" s="2133"/>
      <c r="F67" s="2133"/>
      <c r="G67" s="833"/>
      <c r="H67" s="934"/>
      <c r="I67" s="934">
        <f>'13 - Issuer Account'!H22</f>
        <v>0</v>
      </c>
      <c r="J67" s="934">
        <f>'13 - Issuer Account'!I22</f>
        <v>100727877.34261635</v>
      </c>
      <c r="K67" s="633"/>
      <c r="L67" s="772"/>
    </row>
    <row r="68" spans="1:12" ht="81" customHeight="1">
      <c r="A68" s="813"/>
      <c r="B68" s="817"/>
      <c r="C68" s="764"/>
      <c r="D68" s="2133" t="str">
        <f>'13 - Issuer Account'!E23</f>
        <v>(j) 	on any Business Day following the decision of the Management Company to liquidate the Issuer upon the occurrence of an Issuer Liquidation Event, or upon the occurrence of any other events resulting in the Issuer Liquidation Date to take place, with the Purchased Home Loan Receivables Liquidation Price.</v>
      </c>
      <c r="E68" s="2133"/>
      <c r="F68" s="2133"/>
      <c r="G68" s="833"/>
      <c r="H68" s="934"/>
      <c r="I68" s="934">
        <f>'13 - Issuer Account'!H23</f>
        <v>0</v>
      </c>
      <c r="J68" s="934">
        <f>'13 - Issuer Account'!I23</f>
        <v>100727877.34261635</v>
      </c>
      <c r="K68" s="633"/>
      <c r="L68" s="772"/>
    </row>
    <row r="69" spans="1:12" ht="81" customHeight="1">
      <c r="A69" s="813"/>
      <c r="B69" s="817"/>
      <c r="C69" s="764"/>
      <c r="D69" s="2133" t="str">
        <f>'13 - Issuer Account'!E24</f>
        <v>(a) 	on the Closing Date, with the Purchase Price of the Purchased Home Loan Receivables transferred by the Seller to the Issuer on the Closing Date pursuant to the terms of the Home Loan Receivables Transfer Agreement and after having giving effect to any set-off mechanism agreed between the relevant Transaction Parties on that date;</v>
      </c>
      <c r="E69" s="2133"/>
      <c r="F69" s="2133"/>
      <c r="G69" s="833"/>
      <c r="H69" s="934"/>
      <c r="I69" s="934">
        <f>'13 - Issuer Account'!H24</f>
        <v>0</v>
      </c>
      <c r="J69" s="934">
        <f>'13 - Issuer Account'!I24</f>
        <v>100727877.34261635</v>
      </c>
      <c r="K69" s="633"/>
      <c r="L69" s="772"/>
    </row>
    <row r="70" spans="1:12" ht="81" customHeight="1">
      <c r="A70" s="813"/>
      <c r="B70" s="817"/>
      <c r="C70" s="764"/>
      <c r="D70" s="2133" t="str">
        <f>'13 - Issuer Account'!E25</f>
        <v>(b)	on each Payment Date during the Amortisation Period and the Accelerated Amortisation Period in accordance with the applicable Priority of Payments;</v>
      </c>
      <c r="E70" s="2133"/>
      <c r="F70" s="2133"/>
      <c r="G70" s="833"/>
      <c r="H70" s="934"/>
      <c r="I70" s="934">
        <f>'13 - Issuer Account'!H25</f>
        <v>100628106.27260001</v>
      </c>
      <c r="J70" s="934">
        <f>'13 - Issuer Account'!I25</f>
        <v>99771.070016339421</v>
      </c>
      <c r="K70" s="633"/>
      <c r="L70" s="772"/>
    </row>
    <row r="71" spans="1:12" ht="81" customHeight="1">
      <c r="A71" s="813"/>
      <c r="B71" s="817"/>
      <c r="C71" s="832"/>
      <c r="D71" s="2133" t="str">
        <f>'13 - Issuer Account'!E26</f>
        <v>(c) 	in the event of the rescission of the assignment of any Purchased Home Loan Receivables, with an amount equal to the collections received by the Issuer (if any) in respect of such Rescinded Purchased Home Loan Receivables (to the extent not set-off with the related Rescission Amount in accordance with the Home Loan Receivables Transfer Agreement or the Servicing Agreement);</v>
      </c>
      <c r="E71" s="2133"/>
      <c r="F71" s="2133"/>
      <c r="G71" s="833"/>
      <c r="H71" s="934"/>
      <c r="I71" s="934">
        <f>'13 - Issuer Account'!H26</f>
        <v>0</v>
      </c>
      <c r="J71" s="934">
        <f>'13 - Issuer Account'!I26</f>
        <v>99771.070016339421</v>
      </c>
      <c r="K71" s="633"/>
      <c r="L71" s="772"/>
    </row>
    <row r="72" spans="1:12" ht="81" customHeight="1">
      <c r="A72" s="813"/>
      <c r="B72" s="817"/>
      <c r="C72" s="828"/>
      <c r="D72" s="2133" t="str">
        <f>'13 - Issuer Account'!E27</f>
        <v>(d) 	in the event of the repurchase of any Purchased Home Loan Receivables, with an amount equal to the collections received by the Issuer (if any) in respect of such Repurchased Home Loan Receivables (to the extent not set-off the related Repurchase Price in accordance with the Home Loan Receivables Transfer Agreement or the Servicing Agreement); and</v>
      </c>
      <c r="E72" s="2133"/>
      <c r="F72" s="2133"/>
      <c r="G72" s="835"/>
      <c r="H72" s="939"/>
      <c r="I72" s="934">
        <f>'13 - Issuer Account'!H27</f>
        <v>0</v>
      </c>
      <c r="J72" s="934">
        <f>'13 - Issuer Account'!I27</f>
        <v>99771.070016339421</v>
      </c>
      <c r="K72" s="633"/>
      <c r="L72" s="772"/>
    </row>
    <row r="73" spans="1:12" ht="81" customHeight="1">
      <c r="A73" s="813"/>
      <c r="B73" s="817"/>
      <c r="C73" s="832"/>
      <c r="D73" s="2133" t="str">
        <f>'13 - Issuer Account'!E28</f>
        <v>(e) 	as at the relevant date, with the Financial Income (if negative) in respect of the preceding calendar month</v>
      </c>
      <c r="E73" s="2133"/>
      <c r="F73" s="2133"/>
      <c r="G73" s="835"/>
      <c r="H73" s="939"/>
      <c r="I73" s="934">
        <f>'13 - Issuer Account'!H28</f>
        <v>0</v>
      </c>
      <c r="J73" s="934">
        <f>'13 - Issuer Account'!I28</f>
        <v>99771.070016339421</v>
      </c>
      <c r="K73" s="633"/>
      <c r="L73" s="772"/>
    </row>
    <row r="74" spans="1:12">
      <c r="A74" s="813"/>
      <c r="B74" s="817"/>
      <c r="C74" s="828"/>
      <c r="D74" s="837"/>
      <c r="E74" s="837"/>
      <c r="F74" s="837"/>
      <c r="G74" s="837"/>
      <c r="H74" s="837"/>
      <c r="I74" s="837"/>
      <c r="J74" s="837"/>
      <c r="K74" s="633"/>
      <c r="L74" s="772"/>
    </row>
    <row r="75" spans="1:12">
      <c r="A75" s="813"/>
      <c r="B75" s="817"/>
      <c r="C75" s="819"/>
      <c r="D75" s="2131" t="s">
        <v>1102</v>
      </c>
      <c r="E75" s="2131"/>
      <c r="F75" s="839"/>
      <c r="G75" s="819"/>
      <c r="H75" s="819"/>
      <c r="I75" s="819"/>
      <c r="J75" s="824">
        <f>J73</f>
        <v>99771.070016339421</v>
      </c>
      <c r="L75" s="772"/>
    </row>
    <row r="76" spans="1:12" ht="13.5" thickBot="1">
      <c r="B76" s="612"/>
      <c r="C76" s="613"/>
      <c r="D76" s="613"/>
      <c r="E76" s="613"/>
      <c r="F76" s="613"/>
      <c r="G76" s="613"/>
      <c r="H76" s="613"/>
      <c r="I76" s="613"/>
      <c r="J76" s="613"/>
      <c r="K76" s="613"/>
      <c r="L76" s="614"/>
    </row>
    <row r="77" spans="1:12" ht="13.5" thickTop="1"/>
    <row r="78" spans="1:12" ht="13.5" thickBot="1"/>
    <row r="79" spans="1:12" ht="22.5" customHeight="1" thickTop="1">
      <c r="A79" s="813"/>
      <c r="B79" s="935"/>
      <c r="C79" s="1175" t="s">
        <v>1057</v>
      </c>
      <c r="D79" s="936"/>
      <c r="E79" s="936"/>
      <c r="F79" s="936"/>
      <c r="G79" s="937"/>
      <c r="H79" s="937"/>
      <c r="I79" s="937"/>
      <c r="J79" s="937"/>
      <c r="K79" s="937"/>
      <c r="L79" s="938"/>
    </row>
    <row r="80" spans="1:12" ht="15.75">
      <c r="A80" s="813"/>
      <c r="B80" s="817"/>
      <c r="C80" s="764"/>
      <c r="D80" s="827"/>
      <c r="E80" s="827"/>
      <c r="F80" s="827"/>
      <c r="G80" s="629"/>
      <c r="H80" s="629"/>
      <c r="I80" s="629"/>
      <c r="J80" s="629"/>
      <c r="K80" s="629"/>
      <c r="L80" s="772"/>
    </row>
    <row r="81" spans="1:12" ht="15.75">
      <c r="A81" s="813"/>
      <c r="B81" s="817"/>
      <c r="C81" s="764"/>
      <c r="D81" s="827"/>
      <c r="E81" s="827"/>
      <c r="F81" s="827"/>
      <c r="G81" s="629"/>
      <c r="H81" s="633"/>
      <c r="I81" s="633" t="s">
        <v>156</v>
      </c>
      <c r="J81" s="771" t="s">
        <v>157</v>
      </c>
      <c r="K81" s="633"/>
      <c r="L81" s="772"/>
    </row>
    <row r="82" spans="1:12" ht="22.5" customHeight="1">
      <c r="A82" s="813"/>
      <c r="B82" s="817"/>
      <c r="C82" s="764"/>
      <c r="E82" s="827"/>
      <c r="F82" s="827"/>
      <c r="G82" s="629"/>
      <c r="H82" s="633"/>
      <c r="I82" s="923"/>
      <c r="J82" s="924"/>
      <c r="K82" s="633"/>
      <c r="L82" s="772"/>
    </row>
    <row r="83" spans="1:12" ht="15.75">
      <c r="A83" s="813"/>
      <c r="B83" s="817"/>
      <c r="C83" s="764"/>
      <c r="D83" s="930" t="s">
        <v>1103</v>
      </c>
      <c r="E83" s="827"/>
      <c r="F83" s="827"/>
      <c r="G83" s="629"/>
      <c r="H83" s="633"/>
      <c r="I83" s="923"/>
      <c r="J83" s="924">
        <f>'13 - Issuer Account'!I35</f>
        <v>50490000</v>
      </c>
      <c r="K83" s="633"/>
      <c r="L83" s="772"/>
    </row>
    <row r="84" spans="1:12" ht="33.75" customHeight="1">
      <c r="A84" s="813"/>
      <c r="B84" s="817"/>
      <c r="C84" s="832"/>
      <c r="D84" s="2116" t="str">
        <f>'13 - Issuer Account'!E36</f>
        <v>(a)	 on the Issuer Establishment Date, with the applicable General Reserve Required Amount in accordance with General Reserve Deposit Agreement; and</v>
      </c>
      <c r="E84" s="2116"/>
      <c r="F84" s="2116"/>
      <c r="G84" s="833"/>
      <c r="H84" s="934"/>
      <c r="I84" s="934">
        <f>'13 - Issuer Account'!H36</f>
        <v>0</v>
      </c>
      <c r="J84" s="934">
        <f>'13 - Issuer Account'!I36</f>
        <v>50490000</v>
      </c>
      <c r="K84" s="633"/>
      <c r="L84" s="772"/>
    </row>
    <row r="85" spans="1:12" ht="33.75" customHeight="1">
      <c r="A85" s="813"/>
      <c r="B85" s="817"/>
      <c r="C85" s="832"/>
      <c r="D85" s="2116" t="str">
        <f>'13 - Issuer Account'!E37</f>
        <v>(c) 	on each Payment Date during the Amortisation Period, with the General Reserve Replenishment Amount (if any), subject to and in accordance with the applicable Priority of Payments.</v>
      </c>
      <c r="E85" s="2116"/>
      <c r="F85" s="2116"/>
      <c r="G85" s="833"/>
      <c r="H85" s="934"/>
      <c r="I85" s="934">
        <f>'13 - Issuer Account'!H37</f>
        <v>0</v>
      </c>
      <c r="J85" s="934">
        <f>'13 - Issuer Account'!I37</f>
        <v>50490000</v>
      </c>
      <c r="K85" s="633"/>
      <c r="L85" s="772"/>
    </row>
    <row r="86" spans="1:12" ht="33.75" customHeight="1">
      <c r="A86" s="813"/>
      <c r="B86" s="817"/>
      <c r="C86" s="832"/>
      <c r="D86" s="2116" t="str">
        <f>'13 - Issuer Account'!E38</f>
        <v>(a)	on any Payment Date during the Amortisation Period with an amount corresponding to the Liquidity Shortfall;</v>
      </c>
      <c r="E86" s="2116"/>
      <c r="F86" s="2116"/>
      <c r="G86" s="833"/>
      <c r="H86" s="934"/>
      <c r="I86" s="934">
        <f>'13 - Issuer Account'!H38</f>
        <v>0</v>
      </c>
      <c r="J86" s="934">
        <f>'13 - Issuer Account'!I38</f>
        <v>50490000</v>
      </c>
      <c r="K86" s="633"/>
      <c r="L86" s="772"/>
    </row>
    <row r="87" spans="1:12" ht="33.75" customHeight="1">
      <c r="A87" s="813"/>
      <c r="B87" s="817"/>
      <c r="C87" s="828"/>
      <c r="D87" s="2116" t="str">
        <f>'13 - Issuer Account'!E39</f>
        <v>(b) 	on each Payment Date during the Amortisation Period, with the General Reserve Release Amount (if any); and</v>
      </c>
      <c r="E87" s="2116"/>
      <c r="F87" s="2116"/>
      <c r="G87" s="835"/>
      <c r="H87" s="939"/>
      <c r="I87" s="934">
        <f>'13 - Issuer Account'!H39</f>
        <v>410000</v>
      </c>
      <c r="J87" s="934">
        <f>'13 - Issuer Account'!I39</f>
        <v>50080000</v>
      </c>
      <c r="K87" s="633"/>
      <c r="L87" s="772"/>
    </row>
    <row r="88" spans="1:12">
      <c r="A88" s="813"/>
      <c r="B88" s="817"/>
      <c r="C88" s="828"/>
      <c r="D88" s="837"/>
      <c r="E88" s="837"/>
      <c r="F88" s="837"/>
      <c r="G88" s="837"/>
      <c r="H88" s="837"/>
      <c r="I88" s="837"/>
      <c r="J88" s="837"/>
      <c r="K88" s="633"/>
      <c r="L88" s="772"/>
    </row>
    <row r="89" spans="1:12">
      <c r="A89" s="813"/>
      <c r="B89" s="817"/>
      <c r="C89" s="819"/>
      <c r="D89" s="2131" t="s">
        <v>1104</v>
      </c>
      <c r="E89" s="2131"/>
      <c r="F89" s="839"/>
      <c r="G89" s="819"/>
      <c r="H89" s="819"/>
      <c r="I89" s="819"/>
      <c r="J89" s="824">
        <f>J87</f>
        <v>50080000</v>
      </c>
      <c r="L89" s="772"/>
    </row>
    <row r="90" spans="1:12" ht="13.5" thickBot="1">
      <c r="B90" s="612"/>
      <c r="C90" s="613"/>
      <c r="D90" s="613"/>
      <c r="E90" s="613"/>
      <c r="F90" s="613"/>
      <c r="G90" s="613"/>
      <c r="H90" s="613"/>
      <c r="I90" s="613"/>
      <c r="J90" s="613"/>
      <c r="K90" s="613"/>
      <c r="L90" s="614"/>
    </row>
    <row r="91" spans="1:12" ht="13.5" thickTop="1"/>
    <row r="92" spans="1:12" ht="13.5" thickBot="1"/>
    <row r="93" spans="1:12" ht="22.5" customHeight="1" thickTop="1">
      <c r="A93" s="813"/>
      <c r="B93" s="935"/>
      <c r="C93" s="1175" t="s">
        <v>1059</v>
      </c>
      <c r="D93" s="936"/>
      <c r="E93" s="936"/>
      <c r="F93" s="936"/>
      <c r="G93" s="937"/>
      <c r="H93" s="937"/>
      <c r="I93" s="937"/>
      <c r="J93" s="937"/>
      <c r="K93" s="937"/>
      <c r="L93" s="938"/>
    </row>
    <row r="94" spans="1:12" ht="15.75">
      <c r="A94" s="813"/>
      <c r="B94" s="817"/>
      <c r="C94" s="764"/>
      <c r="D94" s="827"/>
      <c r="E94" s="827"/>
      <c r="F94" s="827"/>
      <c r="G94" s="629"/>
      <c r="H94" s="629"/>
      <c r="I94" s="629"/>
      <c r="J94" s="629"/>
      <c r="K94" s="629"/>
      <c r="L94" s="772"/>
    </row>
    <row r="95" spans="1:12" ht="15.75">
      <c r="A95" s="813"/>
      <c r="B95" s="817"/>
      <c r="C95" s="764"/>
      <c r="D95" s="827"/>
      <c r="E95" s="827"/>
      <c r="F95" s="827"/>
      <c r="G95" s="629"/>
      <c r="H95" s="633"/>
      <c r="I95" s="633" t="s">
        <v>156</v>
      </c>
      <c r="J95" s="771" t="s">
        <v>157</v>
      </c>
      <c r="K95" s="633"/>
      <c r="L95" s="772"/>
    </row>
    <row r="96" spans="1:12" ht="22.5" customHeight="1">
      <c r="A96" s="813"/>
      <c r="B96" s="817"/>
      <c r="C96" s="764"/>
      <c r="D96" s="930" t="s">
        <v>1887</v>
      </c>
      <c r="E96" s="827"/>
      <c r="F96" s="827"/>
      <c r="G96" s="629"/>
      <c r="H96" s="633"/>
      <c r="I96" s="923"/>
      <c r="J96" s="924">
        <f>'13 - Issuer Account'!I46</f>
        <v>0</v>
      </c>
      <c r="K96" s="633"/>
      <c r="L96" s="772"/>
    </row>
    <row r="97" spans="1:12" ht="15.75">
      <c r="A97" s="813"/>
      <c r="B97" s="817"/>
      <c r="C97" s="764"/>
      <c r="D97" s="827"/>
      <c r="E97" s="827"/>
      <c r="F97" s="827"/>
      <c r="G97" s="629"/>
      <c r="H97" s="633"/>
      <c r="I97" s="923"/>
      <c r="J97" s="924">
        <f>'13 - Issuer Account'!I47</f>
        <v>0</v>
      </c>
      <c r="K97" s="633"/>
      <c r="L97" s="772"/>
    </row>
    <row r="98" spans="1:12" ht="54.75" customHeight="1">
      <c r="A98" s="813"/>
      <c r="B98" s="817"/>
      <c r="C98" s="832"/>
      <c r="D98" s="2116" t="str">
        <f>'13 - Issuer Account'!E47</f>
        <v>The Commingling Reserve Account shall be credited by the Servicer, with the Commingling Reserve Required Amount and any Commingling Reserve Increase Amount due by the Servicer on any Settlement Date subject to and in accordance with the Commingling Reserve Deposit Agreement.</v>
      </c>
      <c r="E98" s="2116"/>
      <c r="F98" s="2116"/>
      <c r="G98" s="833"/>
      <c r="H98" s="934"/>
      <c r="I98" s="934">
        <f>'13 - Issuer Account'!H47</f>
        <v>0</v>
      </c>
      <c r="J98" s="924">
        <f>'13 - Issuer Account'!I48</f>
        <v>0</v>
      </c>
      <c r="K98" s="633"/>
      <c r="L98" s="772"/>
    </row>
    <row r="99" spans="1:12" ht="75.75" customHeight="1">
      <c r="A99" s="813"/>
      <c r="B99" s="817"/>
      <c r="C99" s="832"/>
      <c r="D99" s="2116" t="str">
        <f>'13 - Issuer Account'!E48</f>
        <v>(a)	on any Settlement Date, with an amount equal to the minimum between (A) the Available Collections not duly transferred by the Servicer to the credit of the Operating Account with respect the relevant Collection Period or any previous Collection Periods and (B) the amount standing to the credit of the Commingling Reserve Account for credit the Operating Account with such amount;</v>
      </c>
      <c r="E99" s="2116"/>
      <c r="F99" s="2116"/>
      <c r="G99" s="833"/>
      <c r="H99" s="934"/>
      <c r="I99" s="934">
        <f>'13 - Issuer Account'!H48</f>
        <v>0</v>
      </c>
      <c r="J99" s="924">
        <f>'13 - Issuer Account'!I49</f>
        <v>0</v>
      </c>
      <c r="K99" s="633"/>
      <c r="L99" s="772"/>
    </row>
    <row r="100" spans="1:12" ht="72" customHeight="1">
      <c r="A100" s="813"/>
      <c r="B100" s="817"/>
      <c r="C100" s="832"/>
      <c r="D100" s="2116" t="str">
        <f>'13 - Issuer Account'!E49</f>
        <v>(b)	on each Payment Date, with the Commingling Reserve Release Amount (if any) to be re-transferred directly to the Servicer (out of the Priority of Payments) in accordance with and subject to the Commingling Reserve Deposit Agreement (except if the Management Company does not receive any Servicer Report or any satisfactory documentary evidence of the amount of Available Collections, in the reasonable opinion of the Management Company);</v>
      </c>
      <c r="E100" s="2116"/>
      <c r="F100" s="2116"/>
      <c r="G100" s="833"/>
      <c r="H100" s="934"/>
      <c r="I100" s="934">
        <f>'13 - Issuer Account'!H49</f>
        <v>0</v>
      </c>
      <c r="J100" s="924">
        <f>'13 - Issuer Account'!I50</f>
        <v>0</v>
      </c>
      <c r="K100" s="633"/>
      <c r="L100" s="772"/>
    </row>
    <row r="101" spans="1:12" ht="66.75" customHeight="1">
      <c r="A101" s="813"/>
      <c r="B101" s="817"/>
      <c r="C101" s="828"/>
      <c r="D101" s="2116" t="str">
        <f>'13 - Issuer Account'!E50</f>
        <v>(c)	on the first Business Day following the termination of the appointment of the Servicer in accordance with the terms of the Servicing Agreement, with any amount standing to the credit of the Commingling Reserve Account (if any) which shall be re-transferred to the retiring Servicer (out of the Priority of Payments); and</v>
      </c>
      <c r="E101" s="2116"/>
      <c r="F101" s="2116"/>
      <c r="G101" s="833"/>
      <c r="H101" s="934"/>
      <c r="I101" s="934">
        <f>'13 - Issuer Account'!H50</f>
        <v>0</v>
      </c>
      <c r="J101" s="924">
        <f>'13 - Issuer Account'!I51</f>
        <v>0</v>
      </c>
      <c r="K101" s="633"/>
      <c r="L101" s="772"/>
    </row>
    <row r="102" spans="1:12" ht="54" customHeight="1">
      <c r="A102" s="813"/>
      <c r="B102" s="817"/>
      <c r="C102" s="832"/>
      <c r="D102" s="2116" t="str">
        <f>'13 - Issuer Account'!E51</f>
        <v>(d)	on the Issuer Liquidation Date, with any amount standing to the credit of the Commingling Reserve Account (if any) which shall be re-transferred to the Servicer (out of the Priority of Payments).</v>
      </c>
      <c r="E102" s="2116"/>
      <c r="F102" s="2116"/>
      <c r="G102" s="833"/>
      <c r="H102" s="934"/>
      <c r="I102" s="934">
        <f>'13 - Issuer Account'!H51</f>
        <v>0</v>
      </c>
      <c r="J102" s="924">
        <f>'13 - Issuer Account'!I52</f>
        <v>0</v>
      </c>
      <c r="K102" s="633"/>
      <c r="L102" s="772"/>
    </row>
    <row r="103" spans="1:12">
      <c r="A103" s="813"/>
      <c r="B103" s="817"/>
      <c r="C103" s="828"/>
      <c r="D103" s="837"/>
      <c r="E103" s="837"/>
      <c r="F103" s="837"/>
      <c r="G103" s="837"/>
      <c r="H103" s="837"/>
      <c r="I103" s="837"/>
      <c r="J103" s="837"/>
      <c r="K103" s="633"/>
      <c r="L103" s="772"/>
    </row>
    <row r="104" spans="1:12">
      <c r="A104" s="813"/>
      <c r="B104" s="817"/>
      <c r="C104" s="819"/>
      <c r="D104" s="2131" t="s">
        <v>1888</v>
      </c>
      <c r="E104" s="2131"/>
      <c r="F104" s="839"/>
      <c r="G104" s="819"/>
      <c r="H104" s="819"/>
      <c r="I104" s="819"/>
      <c r="J104" s="824">
        <f>J102</f>
        <v>0</v>
      </c>
      <c r="L104" s="772"/>
    </row>
    <row r="105" spans="1:12" ht="13.5" thickBot="1">
      <c r="B105" s="612"/>
      <c r="C105" s="613"/>
      <c r="D105" s="613"/>
      <c r="E105" s="613"/>
      <c r="F105" s="613"/>
      <c r="G105" s="613"/>
      <c r="H105" s="613"/>
      <c r="I105" s="613"/>
      <c r="J105" s="613"/>
      <c r="K105" s="613"/>
      <c r="L105" s="614"/>
    </row>
    <row r="106" spans="1:12" ht="13.5" thickTop="1"/>
    <row r="108" spans="1:12" outlineLevel="1"/>
    <row r="109" spans="1:12" outlineLevel="1"/>
  </sheetData>
  <mergeCells count="45">
    <mergeCell ref="D86:F86"/>
    <mergeCell ref="D99:F99"/>
    <mergeCell ref="D100:F100"/>
    <mergeCell ref="D65:F65"/>
    <mergeCell ref="D66:F66"/>
    <mergeCell ref="D67:F67"/>
    <mergeCell ref="D68:F68"/>
    <mergeCell ref="D69:F69"/>
    <mergeCell ref="D16:E16"/>
    <mergeCell ref="D18:F18"/>
    <mergeCell ref="D19:F19"/>
    <mergeCell ref="D17:F17"/>
    <mergeCell ref="D20:F20"/>
    <mergeCell ref="D21:F21"/>
    <mergeCell ref="D22:F22"/>
    <mergeCell ref="D41:F41"/>
    <mergeCell ref="D98:F98"/>
    <mergeCell ref="D101:F101"/>
    <mergeCell ref="D23:F23"/>
    <mergeCell ref="D24:F24"/>
    <mergeCell ref="D43:F43"/>
    <mergeCell ref="D44:F44"/>
    <mergeCell ref="D45:F45"/>
    <mergeCell ref="D71:F71"/>
    <mergeCell ref="D72:F72"/>
    <mergeCell ref="D73:F73"/>
    <mergeCell ref="D75:E75"/>
    <mergeCell ref="D70:F70"/>
    <mergeCell ref="D84:F84"/>
    <mergeCell ref="D102:F102"/>
    <mergeCell ref="D104:E104"/>
    <mergeCell ref="D39:E39"/>
    <mergeCell ref="D40:F40"/>
    <mergeCell ref="D46:F46"/>
    <mergeCell ref="D42:F42"/>
    <mergeCell ref="D87:F87"/>
    <mergeCell ref="D89:E89"/>
    <mergeCell ref="D58:F58"/>
    <mergeCell ref="D59:F59"/>
    <mergeCell ref="D60:F60"/>
    <mergeCell ref="D61:F61"/>
    <mergeCell ref="D62:F62"/>
    <mergeCell ref="D63:F63"/>
    <mergeCell ref="D64:F64"/>
    <mergeCell ref="D85:F85"/>
  </mergeCells>
  <pageMargins left="0.7" right="0.7" top="0.75" bottom="0.75" header="0.3" footer="0.3"/>
  <pageSetup paperSize="9" scale="24"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F068A-D1AF-4E05-976E-7AAED33F7B93}">
  <sheetPr codeName="Sheet33">
    <tabColor theme="3" tint="0.59999389629810485"/>
    <pageSetUpPr fitToPage="1"/>
  </sheetPr>
  <dimension ref="A1:M39"/>
  <sheetViews>
    <sheetView showGridLines="0" view="pageBreakPreview" topLeftCell="A4" zoomScale="85" zoomScaleNormal="100" zoomScaleSheetLayoutView="85" workbookViewId="0">
      <selection activeCell="C16" sqref="C16:D16"/>
    </sheetView>
  </sheetViews>
  <sheetFormatPr defaultColWidth="11.42578125" defaultRowHeight="12.75"/>
  <cols>
    <col min="1" max="1" width="2.7109375" style="592" customWidth="1"/>
    <col min="2" max="2" width="1.28515625" style="592" customWidth="1"/>
    <col min="3" max="3" width="11.7109375" style="592" bestFit="1" customWidth="1"/>
    <col min="4" max="4" width="43" style="592" bestFit="1" customWidth="1"/>
    <col min="5" max="5" width="15.140625" style="592" bestFit="1" customWidth="1"/>
    <col min="6" max="6" width="9.140625" style="592" bestFit="1" customWidth="1"/>
    <col min="7" max="7" width="6.5703125" style="592" bestFit="1" customWidth="1"/>
    <col min="8" max="8" width="32.5703125" style="592" bestFit="1" customWidth="1"/>
    <col min="9" max="9" width="32.5703125" style="592" customWidth="1"/>
    <col min="10" max="10" width="17" style="592" bestFit="1" customWidth="1"/>
    <col min="11" max="11" width="34.140625" style="592" bestFit="1" customWidth="1"/>
    <col min="12" max="12" width="11.42578125" style="592" bestFit="1" customWidth="1"/>
    <col min="13" max="16384" width="11.42578125" style="592"/>
  </cols>
  <sheetData>
    <row r="1" spans="1:12" ht="13.5" thickBot="1">
      <c r="A1" s="707"/>
      <c r="B1" s="707"/>
      <c r="C1" s="707"/>
      <c r="D1" s="707"/>
      <c r="E1" s="707"/>
      <c r="F1" s="707"/>
      <c r="G1" s="707"/>
      <c r="H1" s="707"/>
      <c r="I1" s="707"/>
      <c r="J1" s="707"/>
      <c r="K1" s="707"/>
    </row>
    <row r="2" spans="1:12" ht="28.5" thickTop="1">
      <c r="A2" s="808"/>
      <c r="B2" s="809"/>
      <c r="C2" s="755"/>
      <c r="D2" s="810"/>
      <c r="E2" s="810"/>
      <c r="F2" s="810"/>
      <c r="G2" s="810"/>
      <c r="H2" s="810"/>
      <c r="I2" s="810"/>
      <c r="J2" s="810"/>
      <c r="K2" s="534" t="s">
        <v>232</v>
      </c>
      <c r="L2" s="535">
        <f>'00 - Cover'!F16</f>
        <v>46265</v>
      </c>
    </row>
    <row r="3" spans="1:12" ht="14.25">
      <c r="A3" s="596"/>
      <c r="B3" s="759"/>
      <c r="C3" s="596"/>
      <c r="D3" s="596"/>
      <c r="E3" s="596"/>
      <c r="F3" s="596"/>
      <c r="G3" s="596"/>
      <c r="H3" s="596"/>
      <c r="I3" s="596"/>
      <c r="J3" s="596"/>
      <c r="K3" s="540" t="s">
        <v>233</v>
      </c>
      <c r="L3" s="541">
        <f>'00 - Cover'!F18</f>
        <v>46279</v>
      </c>
    </row>
    <row r="4" spans="1:12" ht="23.25">
      <c r="A4" s="596"/>
      <c r="B4" s="759"/>
      <c r="C4" s="2117"/>
      <c r="D4" s="2117"/>
      <c r="E4" s="2134"/>
      <c r="F4" s="2134"/>
      <c r="G4" s="2134"/>
      <c r="H4" s="2134"/>
      <c r="I4" s="940"/>
      <c r="J4" s="940"/>
      <c r="K4" s="540" t="s">
        <v>234</v>
      </c>
      <c r="L4" s="541">
        <f>'00 - Cover'!F19</f>
        <v>46286</v>
      </c>
    </row>
    <row r="5" spans="1:12" ht="23.25">
      <c r="A5" s="596"/>
      <c r="B5" s="759"/>
      <c r="C5" s="2117"/>
      <c r="D5" s="2117"/>
      <c r="E5" s="2134"/>
      <c r="F5" s="2134"/>
      <c r="G5" s="2134"/>
      <c r="H5" s="2134"/>
      <c r="I5" s="940"/>
      <c r="J5" s="940"/>
      <c r="K5" s="540" t="s">
        <v>235</v>
      </c>
      <c r="L5" s="541">
        <f>'00 - Cover'!F20</f>
        <v>46293</v>
      </c>
    </row>
    <row r="6" spans="1:12" ht="23.25">
      <c r="A6" s="596"/>
      <c r="B6" s="759"/>
      <c r="C6" s="596"/>
      <c r="D6" s="596"/>
      <c r="E6" s="2134"/>
      <c r="F6" s="2134"/>
      <c r="G6" s="2134"/>
      <c r="H6" s="2134"/>
      <c r="I6" s="940"/>
      <c r="J6" s="940"/>
      <c r="K6" s="540" t="s">
        <v>236</v>
      </c>
      <c r="L6" s="543">
        <f>_xlfn.XLOOKUP(L2,Calendar!E23:E478,Calendar!B23:B478)</f>
        <v>23</v>
      </c>
    </row>
    <row r="7" spans="1:12">
      <c r="A7" s="707"/>
      <c r="B7" s="941"/>
      <c r="C7" s="942"/>
      <c r="D7" s="942"/>
      <c r="E7" s="942"/>
      <c r="F7" s="942"/>
      <c r="G7" s="942"/>
      <c r="H7" s="942"/>
      <c r="I7" s="1698"/>
      <c r="J7" s="942"/>
      <c r="K7" s="942"/>
      <c r="L7" s="943"/>
    </row>
    <row r="8" spans="1:12" ht="15.75">
      <c r="B8" s="594"/>
      <c r="F8" s="944"/>
      <c r="G8" s="944"/>
      <c r="L8" s="603"/>
    </row>
    <row r="9" spans="1:12">
      <c r="B9" s="594"/>
      <c r="L9" s="603"/>
    </row>
    <row r="10" spans="1:12" ht="15">
      <c r="B10" s="594"/>
      <c r="C10" s="945" t="s">
        <v>396</v>
      </c>
      <c r="D10" s="1598">
        <f>L5</f>
        <v>46293</v>
      </c>
      <c r="L10" s="603"/>
    </row>
    <row r="11" spans="1:12">
      <c r="B11" s="594"/>
      <c r="L11" s="603"/>
    </row>
    <row r="12" spans="1:12">
      <c r="B12" s="594"/>
      <c r="D12" s="1176" t="s">
        <v>397</v>
      </c>
      <c r="E12" s="1177" t="s">
        <v>398</v>
      </c>
      <c r="F12" s="1177" t="s">
        <v>399</v>
      </c>
      <c r="G12" s="1177" t="s">
        <v>400</v>
      </c>
      <c r="H12" s="1177" t="s">
        <v>401</v>
      </c>
      <c r="I12" s="1177" t="s">
        <v>1986</v>
      </c>
      <c r="J12" s="1177" t="s">
        <v>402</v>
      </c>
      <c r="K12" s="1177" t="s">
        <v>403</v>
      </c>
      <c r="L12" s="603"/>
    </row>
    <row r="13" spans="1:12" ht="25.5">
      <c r="B13" s="594"/>
      <c r="D13" s="946" t="s">
        <v>370</v>
      </c>
      <c r="E13" s="1600">
        <f>'14 - Fees'!J53</f>
        <v>2214141.88</v>
      </c>
      <c r="F13" s="948" t="s">
        <v>404</v>
      </c>
      <c r="G13" s="1177" t="s">
        <v>400</v>
      </c>
      <c r="H13" s="949" t="s">
        <v>1357</v>
      </c>
      <c r="I13" s="949" t="s">
        <v>1984</v>
      </c>
      <c r="J13" s="949" t="s">
        <v>406</v>
      </c>
      <c r="K13" s="949" t="s">
        <v>2062</v>
      </c>
      <c r="L13" s="787"/>
    </row>
    <row r="14" spans="1:12" ht="25.5">
      <c r="B14" s="594"/>
      <c r="D14" s="946" t="s">
        <v>371</v>
      </c>
      <c r="E14" s="1600">
        <f>'14 - Fees'!J54</f>
        <v>17125.689999999999</v>
      </c>
      <c r="F14" s="948" t="s">
        <v>404</v>
      </c>
      <c r="G14" s="1177" t="s">
        <v>400</v>
      </c>
      <c r="H14" s="949" t="s">
        <v>1357</v>
      </c>
      <c r="I14" s="949" t="s">
        <v>1984</v>
      </c>
      <c r="J14" s="949" t="s">
        <v>406</v>
      </c>
      <c r="K14" s="949" t="s">
        <v>2062</v>
      </c>
      <c r="L14" s="787"/>
    </row>
    <row r="15" spans="1:12" ht="25.5">
      <c r="B15" s="594"/>
      <c r="D15" s="946" t="s">
        <v>407</v>
      </c>
      <c r="E15" s="947">
        <f>SUM('14 - Fees'!J18:J30)</f>
        <v>5416.67</v>
      </c>
      <c r="F15" s="948" t="s">
        <v>404</v>
      </c>
      <c r="G15" s="1177" t="s">
        <v>400</v>
      </c>
      <c r="H15" s="949" t="s">
        <v>1357</v>
      </c>
      <c r="I15" s="949" t="s">
        <v>1987</v>
      </c>
      <c r="J15" s="949" t="s">
        <v>1350</v>
      </c>
      <c r="K15" s="950" t="s">
        <v>1364</v>
      </c>
      <c r="L15" s="787"/>
    </row>
    <row r="16" spans="1:12" ht="25.5">
      <c r="B16" s="594"/>
      <c r="D16" s="946" t="s">
        <v>372</v>
      </c>
      <c r="E16" s="947">
        <f>'14 - Fees'!J34</f>
        <v>12500</v>
      </c>
      <c r="F16" s="948" t="s">
        <v>404</v>
      </c>
      <c r="G16" s="1177" t="s">
        <v>400</v>
      </c>
      <c r="H16" s="949" t="s">
        <v>1357</v>
      </c>
      <c r="I16" s="949" t="s">
        <v>1984</v>
      </c>
      <c r="J16" s="949" t="s">
        <v>408</v>
      </c>
      <c r="K16" s="950" t="s">
        <v>1361</v>
      </c>
      <c r="L16" s="787"/>
    </row>
    <row r="17" spans="2:13" ht="25.5">
      <c r="B17" s="594"/>
      <c r="D17" s="946" t="s">
        <v>377</v>
      </c>
      <c r="E17" s="947">
        <f>SUM('14 - Fees'!J39:J45)</f>
        <v>480</v>
      </c>
      <c r="F17" s="948" t="s">
        <v>404</v>
      </c>
      <c r="G17" s="1177" t="s">
        <v>400</v>
      </c>
      <c r="H17" s="949" t="s">
        <v>1357</v>
      </c>
      <c r="I17" s="949" t="s">
        <v>1984</v>
      </c>
      <c r="J17" s="949" t="s">
        <v>408</v>
      </c>
      <c r="K17" s="950" t="s">
        <v>1361</v>
      </c>
      <c r="L17" s="787"/>
      <c r="M17" s="951"/>
    </row>
    <row r="18" spans="2:13" ht="25.5">
      <c r="B18" s="594"/>
      <c r="D18" s="1885" t="s">
        <v>378</v>
      </c>
      <c r="E18" s="1884">
        <f>'14 - Fees'!J36+'14 - Fees'!J37</f>
        <v>1050</v>
      </c>
      <c r="F18" s="1886" t="s">
        <v>404</v>
      </c>
      <c r="G18" s="1887" t="s">
        <v>400</v>
      </c>
      <c r="H18" s="1883" t="s">
        <v>1357</v>
      </c>
      <c r="I18" s="1883" t="s">
        <v>1984</v>
      </c>
      <c r="J18" s="1883" t="s">
        <v>406</v>
      </c>
      <c r="K18" s="1883" t="s">
        <v>1357</v>
      </c>
      <c r="L18" s="787"/>
    </row>
    <row r="19" spans="2:13" ht="25.5">
      <c r="B19" s="594"/>
      <c r="D19" s="946" t="s">
        <v>183</v>
      </c>
      <c r="E19" s="947">
        <f>'14 - Fees'!J51</f>
        <v>0</v>
      </c>
      <c r="F19" s="948" t="s">
        <v>404</v>
      </c>
      <c r="G19" s="1177" t="s">
        <v>400</v>
      </c>
      <c r="H19" s="949" t="s">
        <v>1357</v>
      </c>
      <c r="I19" s="949" t="s">
        <v>1984</v>
      </c>
      <c r="J19" s="949" t="s">
        <v>408</v>
      </c>
      <c r="K19" s="950" t="str">
        <f>K16</f>
        <v>FR76 3000 3055 8100 0993 8864 676</v>
      </c>
      <c r="L19" s="787"/>
    </row>
    <row r="20" spans="2:13" ht="25.5">
      <c r="B20" s="594"/>
      <c r="D20" s="946" t="s">
        <v>379</v>
      </c>
      <c r="E20" s="947">
        <f>'14 - Fees'!J47</f>
        <v>0</v>
      </c>
      <c r="F20" s="948" t="s">
        <v>404</v>
      </c>
      <c r="G20" s="1177" t="s">
        <v>400</v>
      </c>
      <c r="H20" s="949" t="s">
        <v>1357</v>
      </c>
      <c r="I20" s="949" t="s">
        <v>1984</v>
      </c>
      <c r="J20" s="949" t="s">
        <v>408</v>
      </c>
      <c r="K20" s="950" t="str">
        <f>K16</f>
        <v>FR76 3000 3055 8100 0993 8864 676</v>
      </c>
      <c r="L20" s="787"/>
    </row>
    <row r="21" spans="2:13" ht="25.5">
      <c r="B21" s="594"/>
      <c r="D21" s="946" t="s">
        <v>186</v>
      </c>
      <c r="E21" s="1600">
        <f>'14 - Fees'!J58</f>
        <v>0</v>
      </c>
      <c r="F21" s="948" t="s">
        <v>404</v>
      </c>
      <c r="G21" s="1177" t="s">
        <v>400</v>
      </c>
      <c r="H21" s="949" t="s">
        <v>1357</v>
      </c>
      <c r="I21" s="949" t="s">
        <v>2066</v>
      </c>
      <c r="J21" s="949" t="s">
        <v>2067</v>
      </c>
      <c r="K21" s="950" t="s">
        <v>1365</v>
      </c>
      <c r="L21" s="787"/>
    </row>
    <row r="22" spans="2:13" ht="25.5">
      <c r="B22" s="594"/>
      <c r="D22" s="946" t="s">
        <v>380</v>
      </c>
      <c r="E22" s="1600">
        <f>'14 - Fees'!J60</f>
        <v>0</v>
      </c>
      <c r="F22" s="948" t="s">
        <v>404</v>
      </c>
      <c r="G22" s="1177" t="s">
        <v>400</v>
      </c>
      <c r="H22" s="949" t="s">
        <v>1357</v>
      </c>
      <c r="I22" s="949" t="s">
        <v>2068</v>
      </c>
      <c r="J22" s="949" t="s">
        <v>1360</v>
      </c>
      <c r="K22" s="950" t="s">
        <v>2069</v>
      </c>
      <c r="L22" s="787"/>
    </row>
    <row r="23" spans="2:13" ht="25.5">
      <c r="B23" s="594"/>
      <c r="D23" s="946" t="s">
        <v>381</v>
      </c>
      <c r="E23" s="1600">
        <f>'14 - Fees'!J30*0</f>
        <v>0</v>
      </c>
      <c r="F23" s="948" t="s">
        <v>404</v>
      </c>
      <c r="G23" s="1177" t="s">
        <v>400</v>
      </c>
      <c r="H23" s="949" t="s">
        <v>1357</v>
      </c>
      <c r="I23" s="949" t="s">
        <v>1987</v>
      </c>
      <c r="J23" s="949" t="s">
        <v>1350</v>
      </c>
      <c r="K23" s="950" t="str">
        <f>K15</f>
        <v>FR76 3005 6000 5000 5000 7046 525</v>
      </c>
      <c r="L23" s="787"/>
    </row>
    <row r="24" spans="2:13" ht="25.5">
      <c r="B24" s="594"/>
      <c r="D24" s="946" t="s">
        <v>383</v>
      </c>
      <c r="E24" s="1600">
        <f>'14 - Fees'!J49</f>
        <v>0</v>
      </c>
      <c r="F24" s="948" t="s">
        <v>404</v>
      </c>
      <c r="G24" s="1177" t="s">
        <v>400</v>
      </c>
      <c r="H24" s="949" t="s">
        <v>1357</v>
      </c>
      <c r="I24" s="949" t="s">
        <v>1987</v>
      </c>
      <c r="J24" s="949" t="s">
        <v>1350</v>
      </c>
      <c r="K24" s="950" t="str">
        <f>K15</f>
        <v>FR76 3005 6000 5000 5000 7046 525</v>
      </c>
      <c r="L24" s="787"/>
    </row>
    <row r="25" spans="2:13" ht="25.5">
      <c r="B25" s="594"/>
      <c r="D25" s="946" t="s">
        <v>409</v>
      </c>
      <c r="E25" s="1600">
        <f>'12 - Notes Interest'!K17</f>
        <v>3368904.8800000004</v>
      </c>
      <c r="F25" s="948" t="s">
        <v>404</v>
      </c>
      <c r="G25" s="1177" t="s">
        <v>400</v>
      </c>
      <c r="H25" s="949" t="s">
        <v>1357</v>
      </c>
      <c r="I25" s="949" t="s">
        <v>1984</v>
      </c>
      <c r="J25" s="949" t="s">
        <v>406</v>
      </c>
      <c r="K25" s="950" t="s">
        <v>1362</v>
      </c>
      <c r="L25" s="787"/>
    </row>
    <row r="26" spans="2:13" ht="25.5">
      <c r="B26" s="594"/>
      <c r="D26" s="946" t="s">
        <v>410</v>
      </c>
      <c r="E26" s="1600">
        <f>'11 - Notes Follow-up'!F25</f>
        <v>51485790.200000003</v>
      </c>
      <c r="F26" s="948" t="s">
        <v>404</v>
      </c>
      <c r="G26" s="1177" t="s">
        <v>400</v>
      </c>
      <c r="H26" s="949" t="s">
        <v>1357</v>
      </c>
      <c r="I26" s="949" t="s">
        <v>1984</v>
      </c>
      <c r="J26" s="949" t="s">
        <v>406</v>
      </c>
      <c r="K26" s="950" t="s">
        <v>1362</v>
      </c>
      <c r="L26" s="787"/>
    </row>
    <row r="27" spans="2:13" ht="25.5">
      <c r="B27" s="594"/>
      <c r="D27" s="946" t="s">
        <v>2070</v>
      </c>
      <c r="E27" s="1600">
        <f>'12 - Notes Interest'!T17</f>
        <v>1941967.6</v>
      </c>
      <c r="F27" s="948" t="s">
        <v>404</v>
      </c>
      <c r="G27" s="1177" t="s">
        <v>400</v>
      </c>
      <c r="H27" s="949" t="s">
        <v>1357</v>
      </c>
      <c r="I27" s="949" t="s">
        <v>1984</v>
      </c>
      <c r="J27" s="949" t="s">
        <v>406</v>
      </c>
      <c r="K27" s="950" t="s">
        <v>1362</v>
      </c>
      <c r="L27" s="787"/>
    </row>
    <row r="28" spans="2:13" ht="25.5">
      <c r="B28" s="594"/>
      <c r="D28" s="946" t="s">
        <v>2071</v>
      </c>
      <c r="E28" s="1600">
        <f>'11 - Notes Follow-up'!N25</f>
        <v>29673700.600000001</v>
      </c>
      <c r="F28" s="948" t="s">
        <v>404</v>
      </c>
      <c r="G28" s="1177" t="s">
        <v>400</v>
      </c>
      <c r="H28" s="949" t="s">
        <v>1357</v>
      </c>
      <c r="I28" s="949" t="s">
        <v>1984</v>
      </c>
      <c r="J28" s="949" t="s">
        <v>406</v>
      </c>
      <c r="K28" s="950" t="s">
        <v>1362</v>
      </c>
      <c r="L28" s="787"/>
    </row>
    <row r="29" spans="2:13" ht="25.5">
      <c r="B29" s="594"/>
      <c r="D29" s="946" t="s">
        <v>411</v>
      </c>
      <c r="E29" s="1600">
        <f>'15 - Priority of Payments'!I32</f>
        <v>698818.55999999994</v>
      </c>
      <c r="F29" s="948" t="s">
        <v>404</v>
      </c>
      <c r="G29" s="1177" t="s">
        <v>400</v>
      </c>
      <c r="H29" s="949" t="s">
        <v>1357</v>
      </c>
      <c r="I29" s="949" t="s">
        <v>1984</v>
      </c>
      <c r="J29" s="949" t="s">
        <v>406</v>
      </c>
      <c r="K29" s="950" t="s">
        <v>1363</v>
      </c>
      <c r="L29" s="787"/>
    </row>
    <row r="30" spans="2:13" ht="25.5">
      <c r="B30" s="594"/>
      <c r="D30" s="946" t="s">
        <v>412</v>
      </c>
      <c r="E30" s="1600">
        <f>'15 - Priority of Payments'!I33</f>
        <v>4271551.6800000006</v>
      </c>
      <c r="F30" s="948" t="s">
        <v>404</v>
      </c>
      <c r="G30" s="1177" t="s">
        <v>400</v>
      </c>
      <c r="H30" s="949" t="s">
        <v>1357</v>
      </c>
      <c r="I30" s="949" t="s">
        <v>1984</v>
      </c>
      <c r="J30" s="949" t="s">
        <v>406</v>
      </c>
      <c r="K30" s="950" t="s">
        <v>1363</v>
      </c>
      <c r="L30" s="787"/>
    </row>
    <row r="31" spans="2:13" ht="25.5">
      <c r="B31" s="594"/>
      <c r="D31" s="946" t="s">
        <v>413</v>
      </c>
      <c r="E31" s="1600">
        <v>0</v>
      </c>
      <c r="F31" s="948" t="s">
        <v>404</v>
      </c>
      <c r="G31" s="1177" t="s">
        <v>400</v>
      </c>
      <c r="H31" s="949" t="s">
        <v>1359</v>
      </c>
      <c r="I31" s="949" t="s">
        <v>1984</v>
      </c>
      <c r="J31" s="949" t="s">
        <v>405</v>
      </c>
      <c r="K31" s="950" t="s">
        <v>1357</v>
      </c>
      <c r="L31" s="787"/>
    </row>
    <row r="32" spans="2:13" ht="25.5">
      <c r="B32" s="594"/>
      <c r="D32" s="946" t="s">
        <v>414</v>
      </c>
      <c r="E32" s="1600">
        <f>'15 - Priority of Payments'!J35</f>
        <v>6526658.5125999916</v>
      </c>
      <c r="F32" s="948" t="s">
        <v>404</v>
      </c>
      <c r="G32" s="1177" t="s">
        <v>400</v>
      </c>
      <c r="H32" s="949" t="s">
        <v>1357</v>
      </c>
      <c r="I32" s="949" t="s">
        <v>1984</v>
      </c>
      <c r="J32" s="949" t="s">
        <v>406</v>
      </c>
      <c r="K32" s="950" t="s">
        <v>1366</v>
      </c>
      <c r="L32" s="787"/>
    </row>
    <row r="33" spans="2:12" ht="25.5">
      <c r="B33" s="594"/>
      <c r="D33" s="946" t="s">
        <v>2114</v>
      </c>
      <c r="E33" s="952">
        <f>-MIN('10 - Reserve calculation'!K12,0)</f>
        <v>410000</v>
      </c>
      <c r="F33" s="948" t="s">
        <v>404</v>
      </c>
      <c r="G33" s="1177" t="s">
        <v>400</v>
      </c>
      <c r="H33" s="949" t="s">
        <v>1359</v>
      </c>
      <c r="I33" s="949" t="s">
        <v>1984</v>
      </c>
      <c r="J33" s="949" t="s">
        <v>406</v>
      </c>
      <c r="K33" s="950" t="s">
        <v>1985</v>
      </c>
      <c r="L33" s="787"/>
    </row>
    <row r="34" spans="2:12" ht="15">
      <c r="B34" s="594"/>
      <c r="D34" s="946" t="s">
        <v>1358</v>
      </c>
      <c r="E34" s="952">
        <v>0</v>
      </c>
      <c r="F34" s="948" t="s">
        <v>404</v>
      </c>
      <c r="G34" s="1177" t="s">
        <v>400</v>
      </c>
      <c r="H34" s="949"/>
      <c r="I34" s="949"/>
      <c r="J34" s="949" t="s">
        <v>405</v>
      </c>
      <c r="K34" s="950" t="s">
        <v>1357</v>
      </c>
      <c r="L34" s="787"/>
    </row>
    <row r="35" spans="2:12" ht="15">
      <c r="B35" s="594"/>
      <c r="D35" s="953" t="s">
        <v>415</v>
      </c>
      <c r="E35" s="952">
        <f>SUM(E13:E34)</f>
        <v>100628106.27260001</v>
      </c>
      <c r="G35" s="954"/>
      <c r="L35" s="603"/>
    </row>
    <row r="36" spans="2:12" ht="13.5" thickBot="1">
      <c r="B36" s="612"/>
      <c r="C36" s="613"/>
      <c r="D36" s="613"/>
      <c r="E36" s="613"/>
      <c r="F36" s="613"/>
      <c r="G36" s="613"/>
      <c r="H36" s="613"/>
      <c r="I36" s="613"/>
      <c r="J36" s="613"/>
      <c r="K36" s="613"/>
      <c r="L36" s="614"/>
    </row>
    <row r="37" spans="2:12" ht="13.5" thickTop="1"/>
    <row r="38" spans="2:12">
      <c r="E38" s="954"/>
      <c r="J38" s="1635"/>
    </row>
    <row r="39" spans="2:12">
      <c r="J39" s="1635"/>
    </row>
  </sheetData>
  <mergeCells count="2">
    <mergeCell ref="C4:D5"/>
    <mergeCell ref="E4:H6"/>
  </mergeCells>
  <phoneticPr fontId="151" type="noConversion"/>
  <pageMargins left="0.7" right="0.7" top="0.75" bottom="0.75" header="0.3" footer="0.3"/>
  <pageSetup paperSize="9" scale="60"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F996F-2DCE-407D-AE4F-F124CC4F9F9E}">
  <sheetPr codeName="Sheet34">
    <tabColor theme="3" tint="0.59999389629810485"/>
  </sheetPr>
  <dimension ref="A2:O29"/>
  <sheetViews>
    <sheetView showGridLines="0" zoomScale="85" zoomScaleNormal="85" workbookViewId="0">
      <selection activeCell="C16" sqref="C16:D16"/>
    </sheetView>
  </sheetViews>
  <sheetFormatPr defaultColWidth="11.42578125" defaultRowHeight="12.75"/>
  <cols>
    <col min="1" max="1" width="3.85546875" style="592" customWidth="1"/>
    <col min="2" max="2" width="11.42578125" style="592"/>
    <col min="3" max="3" width="36.140625" style="592" bestFit="1" customWidth="1"/>
    <col min="4" max="4" width="18.7109375" style="592" bestFit="1" customWidth="1"/>
    <col min="5" max="5" width="22.140625" style="592" customWidth="1"/>
    <col min="6" max="6" width="12.28515625" style="592" customWidth="1"/>
    <col min="7" max="7" width="5.28515625" style="592" customWidth="1"/>
    <col min="8" max="8" width="21.7109375" style="592" customWidth="1"/>
    <col min="9" max="10" width="11.42578125" style="592"/>
    <col min="11" max="11" width="19.85546875" style="592" bestFit="1" customWidth="1"/>
    <col min="12" max="12" width="12.140625" style="592" bestFit="1" customWidth="1"/>
    <col min="13" max="13" width="1.42578125" style="592" customWidth="1"/>
    <col min="14" max="14" width="4.5703125" style="592" customWidth="1"/>
    <col min="15" max="15" width="19.5703125" style="592" bestFit="1" customWidth="1"/>
    <col min="16" max="16384" width="11.42578125" style="592"/>
  </cols>
  <sheetData>
    <row r="2" spans="1:13" ht="13.5" thickBot="1"/>
    <row r="3" spans="1:13" ht="28.5" thickTop="1">
      <c r="A3" s="808"/>
      <c r="B3" s="809"/>
      <c r="C3" s="1186"/>
      <c r="D3" s="810"/>
      <c r="E3" s="811"/>
      <c r="F3" s="811"/>
      <c r="G3" s="811"/>
      <c r="H3" s="534"/>
      <c r="I3" s="534"/>
      <c r="J3" s="534"/>
      <c r="K3" s="534"/>
      <c r="L3" s="618"/>
      <c r="M3" s="535"/>
    </row>
    <row r="4" spans="1:13" ht="14.25">
      <c r="A4" s="596"/>
      <c r="B4" s="759"/>
      <c r="C4" s="596"/>
      <c r="D4" s="596"/>
      <c r="E4" s="596"/>
      <c r="F4" s="596"/>
      <c r="G4" s="596"/>
      <c r="H4" s="540"/>
      <c r="I4" s="540"/>
      <c r="J4" s="540"/>
      <c r="K4" s="540"/>
      <c r="L4" s="621"/>
      <c r="M4" s="541"/>
    </row>
    <row r="5" spans="1:13" ht="14.25" customHeight="1">
      <c r="A5" s="596"/>
      <c r="B5" s="759"/>
      <c r="C5" s="760"/>
      <c r="D5" s="760"/>
      <c r="E5" s="760"/>
      <c r="H5" s="540"/>
      <c r="I5" s="540"/>
      <c r="J5" s="540"/>
      <c r="K5" s="540"/>
      <c r="L5" s="621"/>
      <c r="M5" s="541"/>
    </row>
    <row r="6" spans="1:13" ht="14.25" customHeight="1">
      <c r="A6" s="596"/>
      <c r="B6" s="759"/>
      <c r="C6" s="760"/>
      <c r="D6" s="760"/>
      <c r="E6" s="928"/>
      <c r="F6" s="928"/>
      <c r="G6" s="928"/>
      <c r="H6" s="540"/>
      <c r="I6" s="540"/>
      <c r="J6" s="540"/>
      <c r="K6" s="540"/>
      <c r="L6" s="621"/>
      <c r="M6" s="541"/>
    </row>
    <row r="7" spans="1:13" ht="14.25">
      <c r="A7" s="596"/>
      <c r="B7" s="759"/>
      <c r="C7" s="596"/>
      <c r="D7" s="596"/>
      <c r="F7" s="596"/>
      <c r="G7" s="596"/>
      <c r="H7" s="540"/>
      <c r="I7" s="540"/>
      <c r="J7" s="540"/>
      <c r="K7" s="540"/>
      <c r="L7" s="624"/>
      <c r="M7" s="543"/>
    </row>
    <row r="8" spans="1:13" ht="14.25">
      <c r="A8" s="785"/>
      <c r="B8" s="812"/>
      <c r="C8" s="599"/>
      <c r="D8" s="599"/>
      <c r="E8" s="599"/>
      <c r="F8" s="599"/>
      <c r="G8" s="599"/>
      <c r="H8" s="599"/>
      <c r="I8" s="599"/>
      <c r="J8" s="599"/>
      <c r="K8" s="599"/>
      <c r="L8" s="599"/>
      <c r="M8" s="943"/>
    </row>
    <row r="9" spans="1:13" ht="15.75">
      <c r="A9" s="813"/>
      <c r="B9" s="1200" t="s">
        <v>416</v>
      </c>
      <c r="C9" s="764"/>
      <c r="D9" s="827"/>
      <c r="E9" s="827"/>
      <c r="F9" s="827"/>
      <c r="G9" s="827"/>
      <c r="H9" s="629"/>
      <c r="I9" s="629"/>
      <c r="J9" s="629"/>
      <c r="K9" s="629"/>
      <c r="L9" s="629"/>
      <c r="M9" s="772"/>
    </row>
    <row r="10" spans="1:13" ht="15.75">
      <c r="A10" s="813"/>
      <c r="B10" s="817"/>
      <c r="C10" s="764"/>
      <c r="D10" s="827"/>
      <c r="E10" s="827"/>
      <c r="F10" s="827"/>
      <c r="G10" s="827"/>
      <c r="H10" s="629"/>
      <c r="I10" s="633"/>
      <c r="J10" s="923"/>
      <c r="K10" s="929"/>
      <c r="L10" s="633"/>
      <c r="M10" s="772"/>
    </row>
    <row r="11" spans="1:13" ht="22.5" customHeight="1">
      <c r="A11" s="813"/>
      <c r="B11" s="817"/>
      <c r="C11" s="2135" t="s">
        <v>417</v>
      </c>
      <c r="D11" s="2135"/>
      <c r="E11" s="2135"/>
      <c r="F11" s="827"/>
      <c r="G11" s="956"/>
      <c r="H11" s="2135" t="s">
        <v>418</v>
      </c>
      <c r="I11" s="2135"/>
      <c r="J11" s="2135"/>
      <c r="K11" s="955"/>
      <c r="L11" s="813"/>
      <c r="M11" s="772"/>
    </row>
    <row r="12" spans="1:13" ht="15.75">
      <c r="A12" s="813"/>
      <c r="B12" s="817"/>
      <c r="C12" s="764"/>
      <c r="D12" s="827"/>
      <c r="E12" s="827"/>
      <c r="F12" s="827"/>
      <c r="G12" s="956"/>
      <c r="H12" s="629"/>
      <c r="I12" s="633"/>
      <c r="J12" s="923"/>
      <c r="K12" s="932"/>
      <c r="L12" s="813"/>
      <c r="M12" s="772"/>
    </row>
    <row r="13" spans="1:13" ht="12.75" customHeight="1">
      <c r="A13" s="813"/>
      <c r="B13" s="817"/>
      <c r="C13" s="933"/>
      <c r="D13" s="933"/>
      <c r="E13" s="933"/>
      <c r="F13" s="818"/>
      <c r="G13" s="957"/>
      <c r="H13" s="819"/>
      <c r="I13" s="819"/>
      <c r="J13" s="819"/>
      <c r="K13" s="924"/>
      <c r="L13" s="822"/>
      <c r="M13" s="772"/>
    </row>
    <row r="14" spans="1:13" ht="15">
      <c r="A14" s="813"/>
      <c r="B14" s="817"/>
      <c r="C14" s="958" t="s">
        <v>1349</v>
      </c>
      <c r="D14" s="959"/>
      <c r="E14" s="960">
        <f>'16 - Simplified Balance Sheet'!E14</f>
        <v>10542450016.959999</v>
      </c>
      <c r="F14" s="829"/>
      <c r="G14" s="961"/>
      <c r="H14" s="962" t="s">
        <v>419</v>
      </c>
      <c r="I14" s="830"/>
      <c r="J14" s="830"/>
      <c r="K14" s="963">
        <f>K15+K17</f>
        <v>6880636933.8800001</v>
      </c>
      <c r="L14" s="831"/>
      <c r="M14" s="772"/>
    </row>
    <row r="15" spans="1:13" ht="22.5" customHeight="1">
      <c r="A15" s="813"/>
      <c r="B15" s="817"/>
      <c r="C15" s="832"/>
      <c r="D15" s="964"/>
      <c r="E15" s="965"/>
      <c r="F15" s="964"/>
      <c r="G15" s="966"/>
      <c r="H15" s="967" t="s">
        <v>118</v>
      </c>
      <c r="I15" s="968"/>
      <c r="J15" s="968"/>
      <c r="K15" s="969">
        <f>'16 - Simplified Balance Sheet'!J13</f>
        <v>6353514411.8000002</v>
      </c>
      <c r="L15" s="831"/>
      <c r="M15" s="772"/>
    </row>
    <row r="16" spans="1:13" ht="31.5" customHeight="1">
      <c r="A16" s="813"/>
      <c r="B16" s="817"/>
      <c r="C16" s="958" t="s">
        <v>420</v>
      </c>
      <c r="D16" s="967"/>
      <c r="E16" s="969">
        <f>'16 - Simplified Balance Sheet'!E16</f>
        <v>1202813.1199999999</v>
      </c>
      <c r="F16" s="967"/>
      <c r="G16" s="970"/>
      <c r="H16" s="967" t="s">
        <v>118</v>
      </c>
      <c r="K16" s="969">
        <f>'16 - Simplified Balance Sheet'!J14</f>
        <v>3661813881.8000002</v>
      </c>
      <c r="L16" s="831"/>
      <c r="M16" s="772"/>
    </row>
    <row r="17" spans="1:15" ht="31.5" customHeight="1">
      <c r="A17" s="813"/>
      <c r="B17" s="817"/>
      <c r="C17" s="832"/>
      <c r="D17" s="971"/>
      <c r="E17" s="971"/>
      <c r="F17" s="971"/>
      <c r="G17" s="972"/>
      <c r="H17" s="967" t="s">
        <v>119</v>
      </c>
      <c r="I17" s="968"/>
      <c r="J17" s="968"/>
      <c r="K17" s="969">
        <f>'16 - Simplified Balance Sheet'!J15</f>
        <v>527122522.0800001</v>
      </c>
      <c r="L17" s="831"/>
      <c r="M17" s="772"/>
    </row>
    <row r="18" spans="1:15" ht="24" customHeight="1">
      <c r="A18" s="813"/>
      <c r="B18" s="817"/>
      <c r="C18" s="836"/>
      <c r="D18" s="971"/>
      <c r="E18" s="971"/>
      <c r="F18" s="971"/>
      <c r="G18" s="972"/>
      <c r="H18" s="971" t="s">
        <v>130</v>
      </c>
      <c r="I18" s="968"/>
      <c r="J18" s="968"/>
      <c r="K18" s="969">
        <f>'16 - Simplified Balance Sheet'!J20</f>
        <v>300</v>
      </c>
      <c r="L18" s="831"/>
      <c r="M18" s="772"/>
    </row>
    <row r="19" spans="1:15" ht="23.25" customHeight="1">
      <c r="A19" s="813"/>
      <c r="B19" s="817"/>
      <c r="C19" s="958" t="s">
        <v>1349</v>
      </c>
      <c r="D19" s="971"/>
      <c r="E19" s="973">
        <f>E14</f>
        <v>10542450016.959999</v>
      </c>
      <c r="F19" s="971"/>
      <c r="G19" s="972"/>
      <c r="H19" s="801" t="s">
        <v>421</v>
      </c>
      <c r="I19" s="968"/>
      <c r="J19" s="968"/>
      <c r="K19" s="974">
        <f>SUM(K15:K18)</f>
        <v>10542451115.68</v>
      </c>
      <c r="L19" s="831"/>
      <c r="M19" s="772"/>
    </row>
    <row r="20" spans="1:15" ht="16.5" customHeight="1">
      <c r="A20" s="813"/>
      <c r="B20" s="817"/>
      <c r="C20" s="828"/>
      <c r="D20" s="971"/>
      <c r="E20" s="971"/>
      <c r="F20" s="971"/>
      <c r="G20" s="972"/>
      <c r="H20" s="971"/>
      <c r="I20" s="968"/>
      <c r="J20" s="968"/>
      <c r="K20" s="969"/>
      <c r="L20" s="831"/>
      <c r="M20" s="772"/>
    </row>
    <row r="21" spans="1:15" ht="47.25" customHeight="1">
      <c r="A21" s="813"/>
      <c r="B21" s="817"/>
      <c r="C21" s="828" t="s">
        <v>405</v>
      </c>
      <c r="D21" s="975"/>
      <c r="E21" s="976">
        <f>'16 - Simplified Balance Sheet'!E19</f>
        <v>1098.720000743866</v>
      </c>
      <c r="F21" s="975"/>
      <c r="G21" s="977"/>
      <c r="H21" s="1389" t="s">
        <v>1014</v>
      </c>
      <c r="I21" s="968"/>
      <c r="J21" s="968"/>
      <c r="K21" s="969">
        <f>'16 - Simplified Balance Sheet'!J22</f>
        <v>50080000</v>
      </c>
      <c r="L21" s="831"/>
      <c r="M21" s="772"/>
    </row>
    <row r="22" spans="1:15" ht="45" customHeight="1">
      <c r="A22" s="813"/>
      <c r="B22" s="817"/>
      <c r="C22" s="828" t="s">
        <v>1014</v>
      </c>
      <c r="D22" s="967"/>
      <c r="E22" s="965">
        <f>'16 - Simplified Balance Sheet'!E21</f>
        <v>50080000</v>
      </c>
      <c r="F22" s="967"/>
      <c r="G22" s="978"/>
      <c r="H22" s="1390"/>
      <c r="I22" s="968"/>
      <c r="J22" s="968"/>
      <c r="L22" s="831"/>
      <c r="M22" s="772"/>
    </row>
    <row r="23" spans="1:15" ht="27.75" customHeight="1">
      <c r="A23" s="813"/>
      <c r="B23" s="817"/>
      <c r="C23" s="828" t="s">
        <v>1013</v>
      </c>
      <c r="D23" s="967"/>
      <c r="E23" s="965">
        <f>'16 - Simplified Balance Sheet'!E23</f>
        <v>0</v>
      </c>
      <c r="F23" s="967"/>
      <c r="G23" s="978"/>
      <c r="H23" s="1391" t="s">
        <v>1013</v>
      </c>
      <c r="I23" s="968"/>
      <c r="J23" s="968"/>
      <c r="K23" s="969"/>
      <c r="L23" s="831"/>
      <c r="M23" s="772"/>
    </row>
    <row r="24" spans="1:15" ht="24.75" customHeight="1">
      <c r="A24" s="813"/>
      <c r="B24" s="817"/>
      <c r="C24" s="828"/>
      <c r="D24" s="967"/>
      <c r="E24" s="967"/>
      <c r="F24" s="967"/>
      <c r="G24" s="978"/>
      <c r="H24" s="967"/>
      <c r="I24" s="968"/>
      <c r="J24" s="968"/>
      <c r="K24" s="969">
        <f>'16 - Simplified Balance Sheet'!J24</f>
        <v>0</v>
      </c>
      <c r="L24" s="831"/>
      <c r="M24" s="772"/>
    </row>
    <row r="25" spans="1:15" ht="24.75" customHeight="1">
      <c r="A25" s="813"/>
      <c r="B25" s="817"/>
      <c r="C25" s="828"/>
      <c r="D25" s="837"/>
      <c r="E25" s="837"/>
      <c r="F25" s="837"/>
      <c r="G25" s="978"/>
      <c r="H25" s="837"/>
      <c r="I25" s="968"/>
      <c r="J25" s="968"/>
      <c r="K25" s="968"/>
      <c r="L25" s="831"/>
      <c r="M25" s="772"/>
    </row>
    <row r="26" spans="1:15" ht="24.75" customHeight="1">
      <c r="A26" s="813"/>
      <c r="B26" s="817"/>
      <c r="C26" s="958" t="s">
        <v>415</v>
      </c>
      <c r="D26" s="837"/>
      <c r="E26" s="829">
        <f>+E19+E21+E22+E23</f>
        <v>10592531115.68</v>
      </c>
      <c r="F26" s="837"/>
      <c r="G26" s="978"/>
      <c r="H26" s="958" t="s">
        <v>415</v>
      </c>
      <c r="I26" s="837"/>
      <c r="K26" s="829">
        <f>+K19+K24+K21</f>
        <v>10592531115.68</v>
      </c>
      <c r="L26" s="831"/>
      <c r="M26" s="772"/>
      <c r="O26" s="1488">
        <f>E26-K26</f>
        <v>0</v>
      </c>
    </row>
    <row r="27" spans="1:15" ht="12.75" customHeight="1">
      <c r="A27" s="813"/>
      <c r="B27" s="817"/>
      <c r="C27" s="819"/>
      <c r="D27" s="930"/>
      <c r="E27" s="930"/>
      <c r="F27" s="839"/>
      <c r="G27" s="839"/>
      <c r="H27" s="819"/>
      <c r="I27" s="819"/>
      <c r="J27" s="819"/>
      <c r="K27" s="924"/>
      <c r="M27" s="772"/>
    </row>
    <row r="28" spans="1:15" ht="13.5" thickBot="1">
      <c r="B28" s="612"/>
      <c r="C28" s="613"/>
      <c r="D28" s="613"/>
      <c r="E28" s="613"/>
      <c r="F28" s="613"/>
      <c r="G28" s="613"/>
      <c r="H28" s="613"/>
      <c r="I28" s="613"/>
      <c r="J28" s="613"/>
      <c r="K28" s="613"/>
      <c r="L28" s="613"/>
      <c r="M28" s="614"/>
    </row>
    <row r="29" spans="1:15" ht="13.5" thickTop="1"/>
  </sheetData>
  <mergeCells count="2">
    <mergeCell ref="C11:E11"/>
    <mergeCell ref="H11:J11"/>
  </mergeCells>
  <conditionalFormatting sqref="J22">
    <cfRule type="containsText" dxfId="4" priority="1" operator="containsText" text="ATTENTION">
      <formula>NOT(ISERROR(SEARCH("ATTENTION",J22)))</formula>
    </cfRule>
    <cfRule type="containsText" dxfId="3" priority="2" operator="containsText" text="OK">
      <formula>NOT(ISERROR(SEARCH("OK",J22)))</formula>
    </cfRule>
  </conditionalFormatting>
  <pageMargins left="0.7" right="0.7" top="0.75" bottom="0.75" header="0.3" footer="0.3"/>
  <pageSetup paperSize="9" scale="41"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2F70D-92C2-4230-BD0F-63FC8B600EFC}">
  <sheetPr codeName="Sheet35">
    <tabColor theme="3" tint="0.59999389629810485"/>
  </sheetPr>
  <dimension ref="A1:M392"/>
  <sheetViews>
    <sheetView showGridLines="0" zoomScale="85" zoomScaleNormal="85" workbookViewId="0">
      <selection activeCell="C16" sqref="C16:D16"/>
    </sheetView>
  </sheetViews>
  <sheetFormatPr defaultColWidth="11.42578125" defaultRowHeight="12.75"/>
  <cols>
    <col min="1" max="1" width="2.7109375" style="707" customWidth="1"/>
    <col min="2" max="2" width="1.28515625" style="707" customWidth="1"/>
    <col min="3" max="3" width="6.85546875" style="707" customWidth="1"/>
    <col min="4" max="4" width="31.7109375" style="708" customWidth="1"/>
    <col min="5" max="5" width="21" style="707" bestFit="1" customWidth="1"/>
    <col min="6" max="6" width="67.140625" style="707" bestFit="1" customWidth="1"/>
    <col min="7" max="7" width="33.140625" style="979" customWidth="1"/>
    <col min="8" max="8" width="25.7109375" style="707" customWidth="1"/>
    <col min="9" max="11" width="24.7109375" style="707" customWidth="1"/>
    <col min="12" max="12" width="30.28515625" style="707" customWidth="1"/>
    <col min="13" max="13" width="13.7109375" style="707" customWidth="1"/>
    <col min="14" max="14" width="4.7109375" style="707" customWidth="1"/>
    <col min="15" max="16384" width="11.42578125" style="707"/>
  </cols>
  <sheetData>
    <row r="1" spans="2:13" ht="15" customHeight="1" thickBot="1"/>
    <row r="2" spans="2:13" s="592" customFormat="1" ht="39.950000000000003" customHeight="1" thickTop="1">
      <c r="B2" s="593"/>
      <c r="C2" s="755"/>
      <c r="D2" s="617"/>
      <c r="E2" s="810"/>
      <c r="F2" s="811"/>
      <c r="G2" s="980"/>
      <c r="H2" s="617"/>
      <c r="I2" s="617"/>
      <c r="J2" s="617"/>
      <c r="K2" s="617"/>
      <c r="L2" s="534"/>
      <c r="M2" s="535"/>
    </row>
    <row r="3" spans="2:13" ht="14.25">
      <c r="B3" s="594"/>
      <c r="C3" s="592"/>
      <c r="D3" s="596"/>
      <c r="E3" s="596"/>
      <c r="F3" s="596"/>
      <c r="L3" s="540"/>
      <c r="M3" s="541"/>
    </row>
    <row r="4" spans="2:13" ht="15" customHeight="1">
      <c r="B4" s="594"/>
      <c r="C4" s="2117"/>
      <c r="D4" s="2117"/>
      <c r="E4" s="2117"/>
      <c r="F4" s="2136"/>
      <c r="G4" s="2136"/>
      <c r="H4" s="2136"/>
      <c r="I4" s="2136"/>
      <c r="J4" s="2136"/>
      <c r="K4" s="2136"/>
      <c r="L4" s="540"/>
      <c r="M4" s="541"/>
    </row>
    <row r="5" spans="2:13" ht="15" customHeight="1">
      <c r="B5" s="594"/>
      <c r="C5" s="2117"/>
      <c r="D5" s="2117"/>
      <c r="E5" s="2117"/>
      <c r="F5" s="2136"/>
      <c r="G5" s="2136"/>
      <c r="H5" s="2136"/>
      <c r="I5" s="2136"/>
      <c r="J5" s="2136"/>
      <c r="K5" s="2136"/>
      <c r="L5" s="540"/>
      <c r="M5" s="541"/>
    </row>
    <row r="6" spans="2:13" ht="15" customHeight="1">
      <c r="B6" s="594"/>
      <c r="C6" s="592"/>
      <c r="D6" s="596"/>
      <c r="E6" s="596"/>
      <c r="F6" s="981"/>
      <c r="L6" s="540"/>
      <c r="M6" s="982"/>
    </row>
    <row r="7" spans="2:13">
      <c r="B7" s="941"/>
      <c r="C7" s="983"/>
      <c r="D7" s="984"/>
      <c r="E7" s="983"/>
      <c r="F7" s="983"/>
      <c r="G7" s="985"/>
      <c r="H7" s="983"/>
      <c r="I7" s="983"/>
      <c r="J7" s="983"/>
      <c r="K7" s="983"/>
      <c r="L7" s="983"/>
      <c r="M7" s="986"/>
    </row>
    <row r="8" spans="2:13">
      <c r="B8" s="987"/>
      <c r="M8" s="787"/>
    </row>
    <row r="9" spans="2:13" ht="20.25">
      <c r="B9" s="987"/>
      <c r="D9" s="1201" t="s">
        <v>635</v>
      </c>
      <c r="M9" s="787"/>
    </row>
    <row r="10" spans="2:13">
      <c r="B10" s="987"/>
      <c r="M10" s="787"/>
    </row>
    <row r="11" spans="2:13">
      <c r="B11" s="987"/>
      <c r="M11" s="787"/>
    </row>
    <row r="12" spans="2:13">
      <c r="B12" s="987"/>
      <c r="M12" s="787"/>
    </row>
    <row r="13" spans="2:13" s="629" customFormat="1" ht="30" customHeight="1">
      <c r="B13" s="767"/>
      <c r="D13" s="2099" t="s">
        <v>422</v>
      </c>
      <c r="E13" s="2100"/>
      <c r="F13" s="2101"/>
      <c r="G13" s="988"/>
      <c r="M13" s="772"/>
    </row>
    <row r="14" spans="2:13" s="629" customFormat="1">
      <c r="B14" s="767"/>
      <c r="C14" s="629" t="s">
        <v>335</v>
      </c>
      <c r="D14" s="2137" t="s">
        <v>423</v>
      </c>
      <c r="E14" s="2138"/>
      <c r="F14" s="989">
        <f>INPUT_DATA!DX4</f>
        <v>46265</v>
      </c>
      <c r="G14" s="993"/>
      <c r="M14" s="772"/>
    </row>
    <row r="15" spans="2:13" s="629" customFormat="1">
      <c r="B15" s="767"/>
      <c r="C15" s="629" t="s">
        <v>337</v>
      </c>
      <c r="D15" s="2139" t="s">
        <v>424</v>
      </c>
      <c r="E15" s="2140"/>
      <c r="F15" s="990">
        <f>INPUT_DATA!EB4</f>
        <v>60687</v>
      </c>
      <c r="G15" s="993"/>
      <c r="M15" s="772"/>
    </row>
    <row r="16" spans="2:13" s="629" customFormat="1">
      <c r="B16" s="767"/>
      <c r="C16" s="629" t="s">
        <v>339</v>
      </c>
      <c r="D16" s="2139" t="s">
        <v>425</v>
      </c>
      <c r="E16" s="2140"/>
      <c r="F16" s="991">
        <f>G116</f>
        <v>72468</v>
      </c>
      <c r="G16" s="993"/>
      <c r="M16" s="772"/>
    </row>
    <row r="17" spans="2:13" s="629" customFormat="1">
      <c r="B17" s="767"/>
      <c r="C17" s="629" t="s">
        <v>340</v>
      </c>
      <c r="D17" s="2139" t="s">
        <v>426</v>
      </c>
      <c r="E17" s="2140"/>
      <c r="F17" s="992">
        <f>E116</f>
        <v>10542450016.960005</v>
      </c>
      <c r="G17" s="1634"/>
      <c r="M17" s="772"/>
    </row>
    <row r="18" spans="2:13" s="629" customFormat="1">
      <c r="B18" s="767"/>
      <c r="C18" s="629" t="s">
        <v>343</v>
      </c>
      <c r="D18" s="2139" t="s">
        <v>427</v>
      </c>
      <c r="E18" s="2140"/>
      <c r="F18" s="992">
        <f>F17/F16</f>
        <v>145477.3143588895</v>
      </c>
      <c r="G18" s="993"/>
      <c r="M18" s="772"/>
    </row>
    <row r="19" spans="2:13" s="629" customFormat="1">
      <c r="B19" s="767"/>
      <c r="C19" s="629" t="s">
        <v>345</v>
      </c>
      <c r="D19" s="2141" t="s">
        <v>428</v>
      </c>
      <c r="E19" s="2142"/>
      <c r="F19" s="994">
        <f>F17/F15</f>
        <v>173718.42432415517</v>
      </c>
      <c r="G19" s="993"/>
      <c r="M19" s="772"/>
    </row>
    <row r="20" spans="2:13" s="629" customFormat="1">
      <c r="B20" s="767"/>
      <c r="D20" s="813"/>
      <c r="G20" s="988"/>
      <c r="M20" s="772"/>
    </row>
    <row r="21" spans="2:13" s="629" customFormat="1">
      <c r="B21" s="767"/>
      <c r="D21" s="813"/>
      <c r="G21" s="988"/>
      <c r="M21" s="772"/>
    </row>
    <row r="22" spans="2:13" s="629" customFormat="1">
      <c r="B22" s="767"/>
      <c r="D22" s="813"/>
      <c r="G22" s="988"/>
      <c r="M22" s="772"/>
    </row>
    <row r="23" spans="2:13" s="629" customFormat="1">
      <c r="B23" s="767"/>
      <c r="D23" s="813"/>
      <c r="G23" s="988"/>
      <c r="M23" s="772"/>
    </row>
    <row r="24" spans="2:13" s="629" customFormat="1">
      <c r="B24" s="767"/>
      <c r="D24" s="813"/>
      <c r="G24" s="988"/>
      <c r="M24" s="772"/>
    </row>
    <row r="25" spans="2:13" s="629" customFormat="1">
      <c r="B25" s="767"/>
      <c r="D25" s="813"/>
      <c r="E25" s="629">
        <v>97</v>
      </c>
      <c r="F25" s="629">
        <v>98</v>
      </c>
      <c r="G25" s="629">
        <v>99</v>
      </c>
      <c r="M25" s="772"/>
    </row>
    <row r="26" spans="2:13" s="629" customFormat="1" ht="30" customHeight="1">
      <c r="B26" s="767"/>
      <c r="D26" s="1178" t="s">
        <v>429</v>
      </c>
      <c r="E26" s="1179" t="s">
        <v>430</v>
      </c>
      <c r="F26" s="1180" t="s">
        <v>431</v>
      </c>
      <c r="G26" s="1181" t="s">
        <v>432</v>
      </c>
      <c r="H26" s="1178" t="s">
        <v>433</v>
      </c>
      <c r="I26" s="1179" t="s">
        <v>430</v>
      </c>
      <c r="J26" s="1180" t="s">
        <v>431</v>
      </c>
      <c r="K26" s="1179" t="s">
        <v>432</v>
      </c>
      <c r="M26" s="772"/>
    </row>
    <row r="27" spans="2:13" s="629" customFormat="1">
      <c r="B27" s="767"/>
      <c r="C27" s="1331" t="s">
        <v>950</v>
      </c>
      <c r="D27" s="995" t="s">
        <v>434</v>
      </c>
      <c r="E27" s="996">
        <f>_xlfn.XLOOKUP(_xlfn.CONCAT($C27,"-",E$25),INPUT_DATA!$DY:$DY,INPUT_DATA!$EA:$EA)</f>
        <v>10270.41</v>
      </c>
      <c r="F27" s="1000">
        <f>_xlfn.XLOOKUP(_xlfn.CONCAT($C27,"-",F$25),INPUT_DATA!$DY:$DY,INPUT_DATA!$EA:$EA)</f>
        <v>203079.85</v>
      </c>
      <c r="G27" s="996">
        <f>_xlfn.XLOOKUP(_xlfn.CONCAT($C27,"-",G$25),INPUT_DATA!$DY:$DY,INPUT_DATA!$EA:$EA)</f>
        <v>3400000</v>
      </c>
      <c r="H27" s="995" t="s">
        <v>434</v>
      </c>
      <c r="I27" s="1506">
        <v>10587</v>
      </c>
      <c r="J27" s="1506">
        <v>187788.11</v>
      </c>
      <c r="K27" s="1534">
        <v>3400000</v>
      </c>
      <c r="M27" s="772"/>
    </row>
    <row r="28" spans="2:13" s="629" customFormat="1">
      <c r="B28" s="767"/>
      <c r="C28" s="1331" t="s">
        <v>951</v>
      </c>
      <c r="D28" s="1001" t="s">
        <v>435</v>
      </c>
      <c r="E28" s="997">
        <f>_xlfn.XLOOKUP(_xlfn.CONCAT($C28,"-",E$25),INPUT_DATA!$DY:$DY,INPUT_DATA!$EA:$EA)</f>
        <v>238.71</v>
      </c>
      <c r="F28" s="1000">
        <f>_xlfn.XLOOKUP(_xlfn.CONCAT($C28,"-",F$25),INPUT_DATA!$DY:$DY,INPUT_DATA!$EA:$EA)</f>
        <v>145486.91</v>
      </c>
      <c r="G28" s="997">
        <f>_xlfn.XLOOKUP(_xlfn.CONCAT($C28,"-",G$25),INPUT_DATA!$DY:$DY,INPUT_DATA!$EA:$EA)</f>
        <v>2349917.02</v>
      </c>
      <c r="H28" s="1001" t="s">
        <v>435</v>
      </c>
      <c r="I28" s="1507">
        <v>10000.61</v>
      </c>
      <c r="J28" s="1507">
        <v>143623.4</v>
      </c>
      <c r="K28" s="1535">
        <v>2366094.88</v>
      </c>
      <c r="M28" s="772"/>
    </row>
    <row r="29" spans="2:13" s="629" customFormat="1">
      <c r="B29" s="767"/>
      <c r="C29" s="1331" t="s">
        <v>1274</v>
      </c>
      <c r="D29" s="1001" t="s">
        <v>123</v>
      </c>
      <c r="E29" s="998">
        <f>_xlfn.XLOOKUP(_xlfn.CONCAT($C29,"-",E$25),INPUT_DATA!$DY:$DY,INPUT_DATA!$EA:$EA)</f>
        <v>0</v>
      </c>
      <c r="F29" s="1000">
        <f>_xlfn.XLOOKUP(_xlfn.CONCAT($C29,"-",F$25),INPUT_DATA!$DY:$DY,INPUT_DATA!$EA:$EA)</f>
        <v>1.68</v>
      </c>
      <c r="G29" s="998">
        <f>_xlfn.XLOOKUP(_xlfn.CONCAT($C29,"-",G$25),INPUT_DATA!$DY:$DY,INPUT_DATA!$EA:$EA)</f>
        <v>5.0999999999999996</v>
      </c>
      <c r="H29" s="1001" t="s">
        <v>123</v>
      </c>
      <c r="I29" s="1536">
        <v>0.5</v>
      </c>
      <c r="J29" s="1536">
        <v>1.4827809999999999</v>
      </c>
      <c r="K29" s="1536">
        <v>5.3</v>
      </c>
      <c r="M29" s="772"/>
    </row>
    <row r="30" spans="2:13" s="629" customFormat="1">
      <c r="B30" s="767"/>
      <c r="C30" s="1331" t="s">
        <v>952</v>
      </c>
      <c r="D30" s="1001" t="s">
        <v>436</v>
      </c>
      <c r="E30" s="998">
        <f>_xlfn.XLOOKUP(_xlfn.CONCAT($C30,"-",E$25),INPUT_DATA!$DY:$DY,INPUT_DATA!$EA:$EA)</f>
        <v>3.2</v>
      </c>
      <c r="F30" s="1000">
        <f>_xlfn.XLOOKUP(_xlfn.CONCAT($C30,"-",F$25),INPUT_DATA!$DY:$DY,INPUT_DATA!$EA:$EA)</f>
        <v>92.45</v>
      </c>
      <c r="G30" s="998">
        <f>_xlfn.XLOOKUP(_xlfn.CONCAT($C30,"-",G$25),INPUT_DATA!$DY:$DY,INPUT_DATA!$EA:$EA)</f>
        <v>120</v>
      </c>
      <c r="H30" s="1001" t="s">
        <v>436</v>
      </c>
      <c r="I30" s="1508">
        <v>3.2</v>
      </c>
      <c r="J30" s="1538">
        <v>92.664978000000005</v>
      </c>
      <c r="K30" s="1508">
        <v>120</v>
      </c>
      <c r="M30" s="772"/>
    </row>
    <row r="31" spans="2:13" s="629" customFormat="1">
      <c r="B31" s="767"/>
      <c r="C31" s="1331" t="s">
        <v>953</v>
      </c>
      <c r="D31" s="1001" t="s">
        <v>1275</v>
      </c>
      <c r="E31" s="998">
        <f>_xlfn.XLOOKUP(_xlfn.CONCAT($C31,"-",E$25),INPUT_DATA!$DY:$DY,INPUT_DATA!$EA:$EA)</f>
        <v>0.09</v>
      </c>
      <c r="F31" s="1000">
        <f>_xlfn.XLOOKUP(_xlfn.CONCAT($C31,"-",F$25),INPUT_DATA!$DY:$DY,INPUT_DATA!$EA:$EA)</f>
        <v>68.42</v>
      </c>
      <c r="G31" s="998">
        <f>_xlfn.XLOOKUP(_xlfn.CONCAT($C31,"-",G$25),INPUT_DATA!$DY:$DY,INPUT_DATA!$EA:$EA)</f>
        <v>118.79</v>
      </c>
      <c r="H31" s="1001" t="s">
        <v>1275</v>
      </c>
      <c r="I31" s="1508">
        <v>1.03</v>
      </c>
      <c r="J31" s="1508">
        <v>71.495692000000005</v>
      </c>
      <c r="K31" s="1508">
        <v>119.77</v>
      </c>
      <c r="M31" s="772"/>
    </row>
    <row r="32" spans="2:13" s="629" customFormat="1">
      <c r="B32" s="767"/>
      <c r="C32" s="1331" t="s">
        <v>954</v>
      </c>
      <c r="D32" s="1001" t="s">
        <v>437</v>
      </c>
      <c r="E32" s="998">
        <f>_xlfn.XLOOKUP(_xlfn.CONCAT($C32,"-",E$25),INPUT_DATA!$DY:$DY,INPUT_DATA!$EA:$EA)</f>
        <v>4</v>
      </c>
      <c r="F32" s="1000">
        <f>_xlfn.XLOOKUP(_xlfn.CONCAT($C32,"-",F$25),INPUT_DATA!$DY:$DY,INPUT_DATA!$EA:$EA)</f>
        <v>21.61</v>
      </c>
      <c r="G32" s="998">
        <f>_xlfn.XLOOKUP(_xlfn.CONCAT($C32,"-",G$25),INPUT_DATA!$DY:$DY,INPUT_DATA!$EA:$EA)</f>
        <v>32.83</v>
      </c>
      <c r="H32" s="1001" t="s">
        <v>437</v>
      </c>
      <c r="I32" s="1508">
        <v>4.0483900000000004</v>
      </c>
      <c r="J32" s="1508">
        <v>21.163150999999999</v>
      </c>
      <c r="K32" s="1508">
        <v>30.15851</v>
      </c>
      <c r="M32" s="772"/>
    </row>
    <row r="33" spans="1:13" s="629" customFormat="1">
      <c r="B33" s="767"/>
      <c r="C33" s="1331" t="s">
        <v>1277</v>
      </c>
      <c r="D33" s="1001" t="s">
        <v>438</v>
      </c>
      <c r="E33" s="998">
        <f>_xlfn.XLOOKUP(_xlfn.CONCAT($C33,"-",E$25),INPUT_DATA!$DY:$DY,INPUT_DATA!$EA:$EA)</f>
        <v>1.08</v>
      </c>
      <c r="F33" s="1000">
        <f>_xlfn.XLOOKUP(_xlfn.CONCAT($C33,"-",F$25),INPUT_DATA!$DY:$DY,INPUT_DATA!$EA:$EA)</f>
        <v>5.64</v>
      </c>
      <c r="G33" s="998">
        <f>_xlfn.XLOOKUP(_xlfn.CONCAT($C33,"-",G$25),INPUT_DATA!$DY:$DY,INPUT_DATA!$EA:$EA)</f>
        <v>16.670000000000002</v>
      </c>
      <c r="H33" s="1001" t="s">
        <v>438</v>
      </c>
      <c r="I33" s="1508">
        <v>0.16658000000000001</v>
      </c>
      <c r="J33" s="1508">
        <v>4.6348149999999997</v>
      </c>
      <c r="K33" s="1508">
        <v>14.73916</v>
      </c>
      <c r="M33" s="772"/>
    </row>
    <row r="34" spans="1:13" s="629" customFormat="1">
      <c r="B34" s="767"/>
      <c r="C34" s="1331" t="s">
        <v>1278</v>
      </c>
      <c r="D34" s="1001" t="s">
        <v>439</v>
      </c>
      <c r="E34" s="998">
        <f>_xlfn.XLOOKUP(_xlfn.CONCAT($C34,"-",E$25),INPUT_DATA!$DY:$DY,INPUT_DATA!$EA:$EA)</f>
        <v>-1.17</v>
      </c>
      <c r="F34" s="1000">
        <f>_xlfn.XLOOKUP(_xlfn.CONCAT($C34,"-",F$25),INPUT_DATA!$DY:$DY,INPUT_DATA!$EA:$EA)</f>
        <v>16.07</v>
      </c>
      <c r="G34" s="998">
        <f>_xlfn.XLOOKUP(_xlfn.CONCAT($C34,"-",G$25),INPUT_DATA!$DY:$DY,INPUT_DATA!$EA:$EA)</f>
        <v>25.25</v>
      </c>
      <c r="H34" s="1001" t="s">
        <v>439</v>
      </c>
      <c r="I34" s="1508">
        <v>0.26352999999999999</v>
      </c>
      <c r="J34" s="1508">
        <v>16.412262999999999</v>
      </c>
      <c r="K34" s="1508">
        <v>25.768910000000002</v>
      </c>
      <c r="M34" s="772"/>
    </row>
    <row r="35" spans="1:13" s="629" customFormat="1">
      <c r="B35" s="767"/>
      <c r="C35" s="1331" t="s">
        <v>1279</v>
      </c>
      <c r="D35" s="1002" t="s">
        <v>440</v>
      </c>
      <c r="E35" s="999">
        <f>_xlfn.XLOOKUP(_xlfn.CONCAT($C35,"-",E$25),INPUT_DATA!$DY:$DY,INPUT_DATA!$EA:$EA)</f>
        <v>0.34</v>
      </c>
      <c r="F35" s="999">
        <f>_xlfn.XLOOKUP(_xlfn.CONCAT($C35,"-",F$25),INPUT_DATA!$DY:$DY,INPUT_DATA!$EA:$EA)</f>
        <v>32.71</v>
      </c>
      <c r="G35" s="999">
        <f>_xlfn.XLOOKUP(_xlfn.CONCAT($C35,"-",G$25),INPUT_DATA!$DY:$DY,INPUT_DATA!$EA:$EA)</f>
        <v>59.99</v>
      </c>
      <c r="H35" s="1002" t="s">
        <v>440</v>
      </c>
      <c r="I35" s="1537">
        <v>0.34</v>
      </c>
      <c r="J35" s="1537">
        <v>32.895124000000003</v>
      </c>
      <c r="K35" s="1537">
        <v>59.99</v>
      </c>
      <c r="M35" s="772"/>
    </row>
    <row r="36" spans="1:13" s="629" customFormat="1">
      <c r="B36" s="767"/>
      <c r="D36" s="813"/>
      <c r="G36" s="988"/>
      <c r="M36" s="772"/>
    </row>
    <row r="37" spans="1:13" s="629" customFormat="1">
      <c r="B37" s="767"/>
      <c r="D37" s="813"/>
      <c r="G37" s="988"/>
      <c r="M37" s="772"/>
    </row>
    <row r="38" spans="1:13" s="629" customFormat="1">
      <c r="B38" s="767"/>
      <c r="D38" s="813"/>
      <c r="G38" s="988"/>
      <c r="M38" s="772"/>
    </row>
    <row r="39" spans="1:13" s="629" customFormat="1">
      <c r="B39" s="767"/>
      <c r="D39" s="813"/>
      <c r="G39" s="988"/>
      <c r="M39" s="772"/>
    </row>
    <row r="40" spans="1:13" s="629" customFormat="1">
      <c r="B40" s="767"/>
      <c r="C40" s="1003"/>
      <c r="D40" s="813"/>
      <c r="G40" s="988"/>
      <c r="M40" s="772"/>
    </row>
    <row r="41" spans="1:13" s="629" customFormat="1">
      <c r="B41" s="767"/>
      <c r="D41" s="813"/>
      <c r="G41" s="988"/>
      <c r="M41" s="772"/>
    </row>
    <row r="42" spans="1:13" s="629" customFormat="1" ht="24.6" customHeight="1">
      <c r="A42" s="813"/>
      <c r="B42" s="1004"/>
      <c r="C42" s="1190" t="s">
        <v>441</v>
      </c>
      <c r="E42" s="1005"/>
      <c r="F42" s="1005"/>
      <c r="G42" s="1006"/>
      <c r="H42" s="1005"/>
      <c r="M42" s="772"/>
    </row>
    <row r="43" spans="1:13" s="629" customFormat="1" ht="15" customHeight="1">
      <c r="A43" s="813"/>
      <c r="B43" s="817"/>
      <c r="C43" s="1007"/>
      <c r="D43" s="813"/>
      <c r="E43" s="813"/>
      <c r="F43" s="813"/>
      <c r="G43" s="1008"/>
      <c r="H43" s="813"/>
      <c r="M43" s="772"/>
    </row>
    <row r="44" spans="1:13" s="629" customFormat="1" ht="25.5">
      <c r="B44" s="767"/>
      <c r="C44" s="1009"/>
      <c r="D44" s="1179" t="s">
        <v>442</v>
      </c>
      <c r="E44" s="2099" t="s">
        <v>443</v>
      </c>
      <c r="F44" s="2101"/>
      <c r="G44" s="2099" t="s">
        <v>444</v>
      </c>
      <c r="H44" s="2101"/>
      <c r="M44" s="772"/>
    </row>
    <row r="45" spans="1:13" s="629" customFormat="1" ht="15">
      <c r="B45" s="767"/>
      <c r="C45" s="1332" t="s">
        <v>790</v>
      </c>
      <c r="D45" s="1010" t="s">
        <v>445</v>
      </c>
      <c r="E45" s="1011">
        <f>_xlfn.XLOOKUP($C45,INPUT_DATA!$DY:$DY,INPUT_DATA!$EA:$EA)</f>
        <v>59010384.850000001</v>
      </c>
      <c r="F45" s="1012">
        <f>E45/$E$76</f>
        <v>5.5974071259591437E-3</v>
      </c>
      <c r="G45" s="1013">
        <f>_xlfn.XLOOKUP($C45,INPUT_DATA!$DY:$DY,INPUT_DATA!$EB:$EB)</f>
        <v>2634</v>
      </c>
      <c r="H45" s="1014">
        <f>G45/$G$76</f>
        <v>3.6347077330683888E-2</v>
      </c>
      <c r="M45" s="772"/>
    </row>
    <row r="46" spans="1:13" s="629" customFormat="1" ht="15">
      <c r="B46" s="767"/>
      <c r="C46" s="1332" t="s">
        <v>791</v>
      </c>
      <c r="D46" s="1015" t="s">
        <v>446</v>
      </c>
      <c r="E46" s="1011">
        <f>_xlfn.XLOOKUP($C46,INPUT_DATA!$DY:$DY,INPUT_DATA!$EA:$EA)</f>
        <v>567816538.63999999</v>
      </c>
      <c r="F46" s="1012">
        <f t="shared" ref="F46:F75" si="0">E46/$E$76</f>
        <v>5.3860017142745194E-2</v>
      </c>
      <c r="G46" s="1013">
        <f>_xlfn.XLOOKUP($C46,INPUT_DATA!$DY:$DY,INPUT_DATA!$EB:$EB)</f>
        <v>12321</v>
      </c>
      <c r="H46" s="1014">
        <f t="shared" ref="H46:H75" si="1">G46/$G$76</f>
        <v>0.17001987083954298</v>
      </c>
      <c r="M46" s="772"/>
    </row>
    <row r="47" spans="1:13" s="629" customFormat="1" ht="15">
      <c r="B47" s="767"/>
      <c r="C47" s="1332" t="s">
        <v>792</v>
      </c>
      <c r="D47" s="1015" t="s">
        <v>447</v>
      </c>
      <c r="E47" s="1011">
        <f>_xlfn.XLOOKUP($C47,INPUT_DATA!$DY:$DY,INPUT_DATA!$EA:$EA)</f>
        <v>2078020220.5799999</v>
      </c>
      <c r="F47" s="1012">
        <f t="shared" si="0"/>
        <v>0.19710980059066133</v>
      </c>
      <c r="G47" s="1013">
        <f>_xlfn.XLOOKUP($C47,INPUT_DATA!$DY:$DY,INPUT_DATA!$EB:$EB)</f>
        <v>23629</v>
      </c>
      <c r="H47" s="1014">
        <f t="shared" si="1"/>
        <v>0.32606115802837116</v>
      </c>
      <c r="M47" s="772"/>
    </row>
    <row r="48" spans="1:13" s="629" customFormat="1" ht="15">
      <c r="B48" s="767"/>
      <c r="C48" s="1332" t="s">
        <v>793</v>
      </c>
      <c r="D48" s="1015" t="s">
        <v>448</v>
      </c>
      <c r="E48" s="1011">
        <f>_xlfn.XLOOKUP($C48,INPUT_DATA!$DY:$DY,INPUT_DATA!$EA:$EA)</f>
        <v>1288212355.45</v>
      </c>
      <c r="F48" s="1012">
        <f t="shared" si="0"/>
        <v>0.12219288243032773</v>
      </c>
      <c r="G48" s="1013">
        <f>_xlfn.XLOOKUP($C48,INPUT_DATA!$DY:$DY,INPUT_DATA!$EB:$EB)</f>
        <v>10798</v>
      </c>
      <c r="H48" s="1014">
        <f t="shared" si="1"/>
        <v>0.14900369818402606</v>
      </c>
      <c r="M48" s="772"/>
    </row>
    <row r="49" spans="2:13" s="629" customFormat="1" ht="15">
      <c r="B49" s="767"/>
      <c r="C49" s="1332" t="s">
        <v>794</v>
      </c>
      <c r="D49" s="1015" t="s">
        <v>449</v>
      </c>
      <c r="E49" s="1011">
        <f>_xlfn.XLOOKUP($C49,INPUT_DATA!$DY:$DY,INPUT_DATA!$EA:$EA)</f>
        <v>1152311926.45</v>
      </c>
      <c r="F49" s="1012">
        <f t="shared" si="0"/>
        <v>0.10930210004280184</v>
      </c>
      <c r="G49" s="1013">
        <f>_xlfn.XLOOKUP($C49,INPUT_DATA!$DY:$DY,INPUT_DATA!$EB:$EB)</f>
        <v>7189</v>
      </c>
      <c r="H49" s="1014">
        <f t="shared" si="1"/>
        <v>9.9202406579455754E-2</v>
      </c>
      <c r="M49" s="772"/>
    </row>
    <row r="50" spans="2:13" s="629" customFormat="1" ht="15">
      <c r="B50" s="767"/>
      <c r="C50" s="1332" t="s">
        <v>795</v>
      </c>
      <c r="D50" s="1015" t="s">
        <v>450</v>
      </c>
      <c r="E50" s="1011">
        <f>_xlfn.XLOOKUP($C50,INPUT_DATA!$DY:$DY,INPUT_DATA!$EA:$EA)</f>
        <v>985241130.03999996</v>
      </c>
      <c r="F50" s="1012">
        <f t="shared" si="0"/>
        <v>9.3454664566112122E-2</v>
      </c>
      <c r="G50" s="1013">
        <f>_xlfn.XLOOKUP($C50,INPUT_DATA!$DY:$DY,INPUT_DATA!$EB:$EB)</f>
        <v>5002</v>
      </c>
      <c r="H50" s="1014">
        <f t="shared" si="1"/>
        <v>6.9023569023569029E-2</v>
      </c>
      <c r="M50" s="772"/>
    </row>
    <row r="51" spans="2:13" s="629" customFormat="1" ht="15">
      <c r="B51" s="767"/>
      <c r="C51" s="1332" t="s">
        <v>796</v>
      </c>
      <c r="D51" s="1015" t="s">
        <v>451</v>
      </c>
      <c r="E51" s="1011">
        <f>_xlfn.XLOOKUP($C51,INPUT_DATA!$DY:$DY,INPUT_DATA!$EA:$EA)</f>
        <v>660606954.64999998</v>
      </c>
      <c r="F51" s="1012">
        <f t="shared" si="0"/>
        <v>6.2661615998867326E-2</v>
      </c>
      <c r="G51" s="1013">
        <f>_xlfn.XLOOKUP($C51,INPUT_DATA!$DY:$DY,INPUT_DATA!$EB:$EB)</f>
        <v>2826</v>
      </c>
      <c r="H51" s="1014">
        <f t="shared" si="1"/>
        <v>3.8996522603079981E-2</v>
      </c>
      <c r="M51" s="772"/>
    </row>
    <row r="52" spans="2:13" s="629" customFormat="1" ht="15">
      <c r="B52" s="767"/>
      <c r="C52" s="1332" t="s">
        <v>797</v>
      </c>
      <c r="D52" s="1015" t="s">
        <v>452</v>
      </c>
      <c r="E52" s="1011">
        <f>_xlfn.XLOOKUP($C52,INPUT_DATA!$DY:$DY,INPUT_DATA!$EA:$EA)</f>
        <v>486149150.32999998</v>
      </c>
      <c r="F52" s="1012">
        <f t="shared" si="0"/>
        <v>4.6113488757159406E-2</v>
      </c>
      <c r="G52" s="1013">
        <f>_xlfn.XLOOKUP($C52,INPUT_DATA!$DY:$DY,INPUT_DATA!$EB:$EB)</f>
        <v>1780</v>
      </c>
      <c r="H52" s="1014">
        <f t="shared" si="1"/>
        <v>2.4562565546172102E-2</v>
      </c>
      <c r="M52" s="772"/>
    </row>
    <row r="53" spans="2:13" s="629" customFormat="1" ht="15">
      <c r="B53" s="767"/>
      <c r="C53" s="1332" t="s">
        <v>798</v>
      </c>
      <c r="D53" s="1015" t="s">
        <v>453</v>
      </c>
      <c r="E53" s="1011">
        <f>_xlfn.XLOOKUP($C53,INPUT_DATA!$DY:$DY,INPUT_DATA!$EA:$EA)</f>
        <v>327013557.98000002</v>
      </c>
      <c r="F53" s="1012">
        <f t="shared" si="0"/>
        <v>3.1018743978289874E-2</v>
      </c>
      <c r="G53" s="1013">
        <f>_xlfn.XLOOKUP($C53,INPUT_DATA!$DY:$DY,INPUT_DATA!$EB:$EB)</f>
        <v>1088</v>
      </c>
      <c r="H53" s="1014">
        <f t="shared" si="1"/>
        <v>1.5013523210244522E-2</v>
      </c>
      <c r="M53" s="772"/>
    </row>
    <row r="54" spans="2:13" s="629" customFormat="1" ht="15">
      <c r="B54" s="767"/>
      <c r="C54" s="1332" t="s">
        <v>799</v>
      </c>
      <c r="D54" s="1015" t="s">
        <v>454</v>
      </c>
      <c r="E54" s="1011">
        <f>_xlfn.XLOOKUP($C54,INPUT_DATA!$DY:$DY,INPUT_DATA!$EA:$EA)</f>
        <v>274988493.50999999</v>
      </c>
      <c r="F54" s="1012">
        <f t="shared" si="0"/>
        <v>2.6083926702769902E-2</v>
      </c>
      <c r="G54" s="1013">
        <f>_xlfn.XLOOKUP($C54,INPUT_DATA!$DY:$DY,INPUT_DATA!$EB:$EB)</f>
        <v>788</v>
      </c>
      <c r="H54" s="1014">
        <f t="shared" si="1"/>
        <v>1.0873764972125628E-2</v>
      </c>
      <c r="M54" s="772"/>
    </row>
    <row r="55" spans="2:13" s="629" customFormat="1" ht="15">
      <c r="B55" s="767"/>
      <c r="C55" s="1332" t="s">
        <v>800</v>
      </c>
      <c r="D55" s="1015" t="s">
        <v>455</v>
      </c>
      <c r="E55" s="1011">
        <f>_xlfn.XLOOKUP($C55,INPUT_DATA!$DY:$DY,INPUT_DATA!$EA:$EA)</f>
        <v>291705948.52999997</v>
      </c>
      <c r="F55" s="1012">
        <f t="shared" si="0"/>
        <v>2.7669654402982476E-2</v>
      </c>
      <c r="G55" s="1013">
        <f>_xlfn.XLOOKUP($C55,INPUT_DATA!$DY:$DY,INPUT_DATA!$EB:$EB)</f>
        <v>719</v>
      </c>
      <c r="H55" s="1014">
        <f t="shared" si="1"/>
        <v>9.9216205773582818E-3</v>
      </c>
      <c r="M55" s="772"/>
    </row>
    <row r="56" spans="2:13" s="629" customFormat="1" ht="15">
      <c r="B56" s="767"/>
      <c r="C56" s="1332" t="s">
        <v>801</v>
      </c>
      <c r="D56" s="1015" t="s">
        <v>456</v>
      </c>
      <c r="E56" s="1011">
        <f>_xlfn.XLOOKUP($C56,INPUT_DATA!$DY:$DY,INPUT_DATA!$EA:$EA)</f>
        <v>288834830.68000001</v>
      </c>
      <c r="F56" s="1012">
        <f t="shared" si="0"/>
        <v>2.7397315634918023E-2</v>
      </c>
      <c r="G56" s="1013">
        <f>_xlfn.XLOOKUP($C56,INPUT_DATA!$DY:$DY,INPUT_DATA!$EB:$EB)</f>
        <v>631</v>
      </c>
      <c r="H56" s="1014">
        <f t="shared" si="1"/>
        <v>8.7072914941767401E-3</v>
      </c>
      <c r="M56" s="772"/>
    </row>
    <row r="57" spans="2:13" s="629" customFormat="1" ht="15">
      <c r="B57" s="767"/>
      <c r="C57" s="1332" t="s">
        <v>802</v>
      </c>
      <c r="D57" s="1015" t="s">
        <v>457</v>
      </c>
      <c r="E57" s="1011">
        <f>_xlfn.XLOOKUP($C57,INPUT_DATA!$DY:$DY,INPUT_DATA!$EA:$EA)</f>
        <v>325444555.13999999</v>
      </c>
      <c r="F57" s="1012">
        <f t="shared" si="0"/>
        <v>3.0869916823551089E-2</v>
      </c>
      <c r="G57" s="1013">
        <f>_xlfn.XLOOKUP($C57,INPUT_DATA!$DY:$DY,INPUT_DATA!$EB:$EB)</f>
        <v>666</v>
      </c>
      <c r="H57" s="1014">
        <f t="shared" si="1"/>
        <v>9.1902632886239448E-3</v>
      </c>
      <c r="M57" s="772"/>
    </row>
    <row r="58" spans="2:13" s="629" customFormat="1" ht="15">
      <c r="B58" s="767"/>
      <c r="C58" s="1332" t="s">
        <v>803</v>
      </c>
      <c r="D58" s="1015" t="s">
        <v>458</v>
      </c>
      <c r="E58" s="1011">
        <f>_xlfn.XLOOKUP($C58,INPUT_DATA!$DY:$DY,INPUT_DATA!$EA:$EA)</f>
        <v>244588242.19999999</v>
      </c>
      <c r="F58" s="1012">
        <f t="shared" si="0"/>
        <v>2.3200322677036408E-2</v>
      </c>
      <c r="G58" s="1013">
        <f>_xlfn.XLOOKUP($C58,INPUT_DATA!$DY:$DY,INPUT_DATA!$EB:$EB)</f>
        <v>465</v>
      </c>
      <c r="H58" s="1014">
        <f t="shared" si="1"/>
        <v>6.4166252690842857E-3</v>
      </c>
      <c r="M58" s="772"/>
    </row>
    <row r="59" spans="2:13" s="629" customFormat="1" ht="15">
      <c r="B59" s="767"/>
      <c r="C59" s="1332" t="s">
        <v>804</v>
      </c>
      <c r="D59" s="1015" t="s">
        <v>459</v>
      </c>
      <c r="E59" s="1011">
        <f>_xlfn.XLOOKUP($C59,INPUT_DATA!$DY:$DY,INPUT_DATA!$EA:$EA)</f>
        <v>201257650.53999999</v>
      </c>
      <c r="F59" s="1012">
        <f t="shared" si="0"/>
        <v>1.9090216241597534E-2</v>
      </c>
      <c r="G59" s="1013">
        <f>_xlfn.XLOOKUP($C59,INPUT_DATA!$DY:$DY,INPUT_DATA!$EB:$EB)</f>
        <v>351</v>
      </c>
      <c r="H59" s="1014">
        <f t="shared" si="1"/>
        <v>4.8435171385991056E-3</v>
      </c>
      <c r="M59" s="772"/>
    </row>
    <row r="60" spans="2:13" s="629" customFormat="1" ht="15">
      <c r="B60" s="767"/>
      <c r="C60" s="1332" t="s">
        <v>805</v>
      </c>
      <c r="D60" s="1015" t="s">
        <v>460</v>
      </c>
      <c r="E60" s="1011">
        <f>_xlfn.XLOOKUP($C60,INPUT_DATA!$DY:$DY,INPUT_DATA!$EA:$EA)</f>
        <v>167863887.11000001</v>
      </c>
      <c r="F60" s="1012">
        <f t="shared" si="0"/>
        <v>1.5922663786876071E-2</v>
      </c>
      <c r="G60" s="1013">
        <f>_xlfn.XLOOKUP($C60,INPUT_DATA!$DY:$DY,INPUT_DATA!$EB:$EB)</f>
        <v>281</v>
      </c>
      <c r="H60" s="1014">
        <f t="shared" si="1"/>
        <v>3.8775735497046972E-3</v>
      </c>
      <c r="M60" s="772"/>
    </row>
    <row r="61" spans="2:13" s="629" customFormat="1" ht="15">
      <c r="B61" s="767"/>
      <c r="C61" s="1332" t="s">
        <v>806</v>
      </c>
      <c r="D61" s="1015" t="s">
        <v>461</v>
      </c>
      <c r="E61" s="1011">
        <f>_xlfn.XLOOKUP($C61,INPUT_DATA!$DY:$DY,INPUT_DATA!$EA:$EA)</f>
        <v>143902108.83000001</v>
      </c>
      <c r="F61" s="1012">
        <f t="shared" si="0"/>
        <v>1.3649778618679696E-2</v>
      </c>
      <c r="G61" s="1013">
        <f>_xlfn.XLOOKUP($C61,INPUT_DATA!$DY:$DY,INPUT_DATA!$EB:$EB)</f>
        <v>228</v>
      </c>
      <c r="H61" s="1014">
        <f t="shared" si="1"/>
        <v>3.1462162609703593E-3</v>
      </c>
      <c r="M61" s="772"/>
    </row>
    <row r="62" spans="2:13" s="629" customFormat="1" ht="15">
      <c r="B62" s="767"/>
      <c r="C62" s="1332" t="s">
        <v>807</v>
      </c>
      <c r="D62" s="1015" t="s">
        <v>462</v>
      </c>
      <c r="E62" s="1011">
        <f>_xlfn.XLOOKUP($C62,INPUT_DATA!$DY:$DY,INPUT_DATA!$EA:$EA)</f>
        <v>105232760.31</v>
      </c>
      <c r="F62" s="1012">
        <f t="shared" si="0"/>
        <v>9.9818125901197964E-3</v>
      </c>
      <c r="G62" s="1013">
        <f>_xlfn.XLOOKUP($C62,INPUT_DATA!$DY:$DY,INPUT_DATA!$EB:$EB)</f>
        <v>154</v>
      </c>
      <c r="H62" s="1014">
        <f t="shared" si="1"/>
        <v>2.1250758955676987E-3</v>
      </c>
      <c r="M62" s="772"/>
    </row>
    <row r="63" spans="2:13" s="629" customFormat="1" ht="15">
      <c r="B63" s="767"/>
      <c r="C63" s="1332" t="s">
        <v>808</v>
      </c>
      <c r="D63" s="1015" t="s">
        <v>463</v>
      </c>
      <c r="E63" s="1011">
        <f>_xlfn.XLOOKUP($C63,INPUT_DATA!$DY:$DY,INPUT_DATA!$EA:$EA)</f>
        <v>93239337.219999999</v>
      </c>
      <c r="F63" s="1012">
        <f t="shared" si="0"/>
        <v>8.8441811030645322E-3</v>
      </c>
      <c r="G63" s="1013">
        <f>_xlfn.XLOOKUP($C63,INPUT_DATA!$DY:$DY,INPUT_DATA!$EB:$EB)</f>
        <v>130</v>
      </c>
      <c r="H63" s="1014">
        <f t="shared" si="1"/>
        <v>1.7938952365181874E-3</v>
      </c>
      <c r="M63" s="772"/>
    </row>
    <row r="64" spans="2:13" s="629" customFormat="1" ht="15">
      <c r="B64" s="767"/>
      <c r="C64" s="1332" t="s">
        <v>809</v>
      </c>
      <c r="D64" s="1015" t="s">
        <v>464</v>
      </c>
      <c r="E64" s="1011">
        <f>_xlfn.XLOOKUP($C64,INPUT_DATA!$DY:$DY,INPUT_DATA!$EA:$EA)</f>
        <v>72239355.379999995</v>
      </c>
      <c r="F64" s="1012">
        <f t="shared" si="0"/>
        <v>6.8522359853531263E-3</v>
      </c>
      <c r="G64" s="1013">
        <f>_xlfn.XLOOKUP($C64,INPUT_DATA!$DY:$DY,INPUT_DATA!$EB:$EB)</f>
        <v>97</v>
      </c>
      <c r="H64" s="1014">
        <f t="shared" si="1"/>
        <v>1.3385218303251091E-3</v>
      </c>
      <c r="M64" s="772"/>
    </row>
    <row r="65" spans="2:13" s="629" customFormat="1" ht="15">
      <c r="B65" s="767"/>
      <c r="C65" s="1332" t="s">
        <v>810</v>
      </c>
      <c r="D65" s="1015" t="s">
        <v>465</v>
      </c>
      <c r="E65" s="1011">
        <f>_xlfn.XLOOKUP($C65,INPUT_DATA!$DY:$DY,INPUT_DATA!$EA:$EA)</f>
        <v>83165239.430000007</v>
      </c>
      <c r="F65" s="1012">
        <f t="shared" si="0"/>
        <v>7.8886064715705771E-3</v>
      </c>
      <c r="G65" s="1013">
        <f>_xlfn.XLOOKUP($C65,INPUT_DATA!$DY:$DY,INPUT_DATA!$EB:$EB)</f>
        <v>106</v>
      </c>
      <c r="H65" s="1014">
        <f t="shared" si="1"/>
        <v>1.4627145774686759E-3</v>
      </c>
      <c r="M65" s="772"/>
    </row>
    <row r="66" spans="2:13" s="629" customFormat="1" ht="15">
      <c r="B66" s="767"/>
      <c r="C66" s="1332" t="s">
        <v>811</v>
      </c>
      <c r="D66" s="1015" t="s">
        <v>466</v>
      </c>
      <c r="E66" s="1011">
        <f>_xlfn.XLOOKUP($C66,INPUT_DATA!$DY:$DY,INPUT_DATA!$EA:$EA)</f>
        <v>49078168.57</v>
      </c>
      <c r="F66" s="1012">
        <f t="shared" si="0"/>
        <v>4.6552906099669687E-3</v>
      </c>
      <c r="G66" s="1013">
        <f>_xlfn.XLOOKUP($C66,INPUT_DATA!$DY:$DY,INPUT_DATA!$EB:$EB)</f>
        <v>58</v>
      </c>
      <c r="H66" s="1014">
        <f t="shared" si="1"/>
        <v>8.0035325936965278E-4</v>
      </c>
      <c r="M66" s="772"/>
    </row>
    <row r="67" spans="2:13" s="629" customFormat="1" ht="15">
      <c r="B67" s="767"/>
      <c r="C67" s="1332" t="s">
        <v>812</v>
      </c>
      <c r="D67" s="1015" t="s">
        <v>467</v>
      </c>
      <c r="E67" s="1011">
        <f>_xlfn.XLOOKUP($C67,INPUT_DATA!$DY:$DY,INPUT_DATA!$EA:$EA)</f>
        <v>54722963.859999999</v>
      </c>
      <c r="F67" s="1012">
        <f t="shared" si="0"/>
        <v>5.1907254738666336E-3</v>
      </c>
      <c r="G67" s="1013">
        <f>_xlfn.XLOOKUP($C67,INPUT_DATA!$DY:$DY,INPUT_DATA!$EB:$EB)</f>
        <v>67</v>
      </c>
      <c r="H67" s="1014">
        <f t="shared" si="1"/>
        <v>9.2454600651321959E-4</v>
      </c>
      <c r="M67" s="772"/>
    </row>
    <row r="68" spans="2:13" s="629" customFormat="1" ht="15">
      <c r="B68" s="767"/>
      <c r="C68" s="1332" t="s">
        <v>813</v>
      </c>
      <c r="D68" s="1015" t="s">
        <v>468</v>
      </c>
      <c r="E68" s="1011">
        <f>_xlfn.XLOOKUP($C68,INPUT_DATA!$DY:$DY,INPUT_DATA!$EA:$EA)</f>
        <v>42375955.75</v>
      </c>
      <c r="F68" s="1012">
        <f t="shared" si="0"/>
        <v>4.0195548171277403E-3</v>
      </c>
      <c r="G68" s="1013">
        <f>_xlfn.XLOOKUP($C68,INPUT_DATA!$DY:$DY,INPUT_DATA!$EB:$EB)</f>
        <v>46</v>
      </c>
      <c r="H68" s="1014">
        <f t="shared" si="1"/>
        <v>6.3476292984489702E-4</v>
      </c>
      <c r="M68" s="772"/>
    </row>
    <row r="69" spans="2:13" s="629" customFormat="1" ht="15">
      <c r="B69" s="767"/>
      <c r="C69" s="1332" t="s">
        <v>814</v>
      </c>
      <c r="D69" s="1015" t="s">
        <v>469</v>
      </c>
      <c r="E69" s="1011">
        <f>_xlfn.XLOOKUP($C69,INPUT_DATA!$DY:$DY,INPUT_DATA!$EA:$EA)</f>
        <v>46040880.659999996</v>
      </c>
      <c r="F69" s="1012">
        <f t="shared" si="0"/>
        <v>4.3671898454280033E-3</v>
      </c>
      <c r="G69" s="1013">
        <f>_xlfn.XLOOKUP($C69,INPUT_DATA!$DY:$DY,INPUT_DATA!$EB:$EB)</f>
        <v>53</v>
      </c>
      <c r="H69" s="1014">
        <f t="shared" si="1"/>
        <v>7.3135728873433795E-4</v>
      </c>
      <c r="M69" s="772"/>
    </row>
    <row r="70" spans="2:13" s="629" customFormat="1" ht="15">
      <c r="B70" s="767"/>
      <c r="C70" s="1332" t="s">
        <v>815</v>
      </c>
      <c r="D70" s="1015" t="s">
        <v>470</v>
      </c>
      <c r="E70" s="1011">
        <f>_xlfn.XLOOKUP($C70,INPUT_DATA!$DY:$DY,INPUT_DATA!$EA:$EA)</f>
        <v>36104581.210000001</v>
      </c>
      <c r="F70" s="1012">
        <f t="shared" si="0"/>
        <v>3.4246860219320292E-3</v>
      </c>
      <c r="G70" s="1013">
        <f>_xlfn.XLOOKUP($C70,INPUT_DATA!$DY:$DY,INPUT_DATA!$EB:$EB)</f>
        <v>38</v>
      </c>
      <c r="H70" s="1014">
        <f t="shared" si="1"/>
        <v>5.2436937682839326E-4</v>
      </c>
      <c r="M70" s="772"/>
    </row>
    <row r="71" spans="2:13" s="629" customFormat="1" ht="15">
      <c r="B71" s="767"/>
      <c r="C71" s="1332" t="s">
        <v>816</v>
      </c>
      <c r="D71" s="1015" t="s">
        <v>471</v>
      </c>
      <c r="E71" s="1011">
        <f>_xlfn.XLOOKUP($C71,INPUT_DATA!$DY:$DY,INPUT_DATA!$EA:$EA)</f>
        <v>50058663.600000001</v>
      </c>
      <c r="F71" s="1012">
        <f t="shared" si="0"/>
        <v>4.7482950850579238E-3</v>
      </c>
      <c r="G71" s="1013">
        <f>_xlfn.XLOOKUP($C71,INPUT_DATA!$DY:$DY,INPUT_DATA!$EB:$EB)</f>
        <v>47</v>
      </c>
      <c r="H71" s="1014">
        <f t="shared" si="1"/>
        <v>6.4856212397196007E-4</v>
      </c>
      <c r="M71" s="772"/>
    </row>
    <row r="72" spans="2:13" s="629" customFormat="1" ht="15">
      <c r="B72" s="767"/>
      <c r="C72" s="1332" t="s">
        <v>817</v>
      </c>
      <c r="D72" s="1015" t="s">
        <v>472</v>
      </c>
      <c r="E72" s="1011">
        <f>_xlfn.XLOOKUP($C72,INPUT_DATA!$DY:$DY,INPUT_DATA!$EA:$EA)</f>
        <v>30614275.32</v>
      </c>
      <c r="F72" s="1012">
        <f t="shared" si="0"/>
        <v>2.903905190041192E-3</v>
      </c>
      <c r="G72" s="1013">
        <f>_xlfn.XLOOKUP($C72,INPUT_DATA!$DY:$DY,INPUT_DATA!$EB:$EB)</f>
        <v>30</v>
      </c>
      <c r="H72" s="1014">
        <f t="shared" si="1"/>
        <v>4.1397582381188939E-4</v>
      </c>
      <c r="M72" s="772"/>
    </row>
    <row r="73" spans="2:13" s="629" customFormat="1" ht="15">
      <c r="B73" s="767"/>
      <c r="C73" s="1332" t="s">
        <v>818</v>
      </c>
      <c r="D73" s="1015" t="s">
        <v>473</v>
      </c>
      <c r="E73" s="1011">
        <f>_xlfn.XLOOKUP($C73,INPUT_DATA!$DY:$DY,INPUT_DATA!$EA:$EA)</f>
        <v>23527478.780000001</v>
      </c>
      <c r="F73" s="1012">
        <f t="shared" si="0"/>
        <v>2.231689857874644E-3</v>
      </c>
      <c r="G73" s="1013">
        <f>_xlfn.XLOOKUP($C73,INPUT_DATA!$DY:$DY,INPUT_DATA!$EB:$EB)</f>
        <v>21</v>
      </c>
      <c r="H73" s="1014">
        <f t="shared" si="1"/>
        <v>2.8978307666832257E-4</v>
      </c>
      <c r="M73" s="772"/>
    </row>
    <row r="74" spans="2:13" s="629" customFormat="1" ht="15">
      <c r="B74" s="767"/>
      <c r="C74" s="1332" t="s">
        <v>819</v>
      </c>
      <c r="D74" s="1015" t="s">
        <v>474</v>
      </c>
      <c r="E74" s="1011">
        <f>_xlfn.XLOOKUP($C74,INPUT_DATA!$DY:$DY,INPUT_DATA!$EA:$EA)</f>
        <v>23269544.59</v>
      </c>
      <c r="F74" s="1012">
        <f t="shared" si="0"/>
        <v>2.20722361050472E-3</v>
      </c>
      <c r="G74" s="1013">
        <f>_xlfn.XLOOKUP($C74,INPUT_DATA!$DY:$DY,INPUT_DATA!$EB:$EB)</f>
        <v>21</v>
      </c>
      <c r="H74" s="1014">
        <f t="shared" si="1"/>
        <v>2.8978307666832257E-4</v>
      </c>
      <c r="M74" s="772"/>
    </row>
    <row r="75" spans="2:13" s="629" customFormat="1" ht="15">
      <c r="B75" s="767"/>
      <c r="C75" s="1332" t="s">
        <v>820</v>
      </c>
      <c r="D75" s="1016" t="s">
        <v>475</v>
      </c>
      <c r="E75" s="1011">
        <f>_xlfn.XLOOKUP($C75,INPUT_DATA!$DY:$DY,INPUT_DATA!$EA:$EA)</f>
        <v>289812876.76999998</v>
      </c>
      <c r="F75" s="1012">
        <f t="shared" si="0"/>
        <v>2.7490087816756832E-2</v>
      </c>
      <c r="G75" s="1013">
        <f>_xlfn.XLOOKUP($C75,INPUT_DATA!$DY:$DY,INPUT_DATA!$EB:$EB)</f>
        <v>204</v>
      </c>
      <c r="H75" s="1014">
        <f t="shared" si="1"/>
        <v>2.8150356019208478E-3</v>
      </c>
      <c r="M75" s="772"/>
    </row>
    <row r="76" spans="2:13" s="629" customFormat="1" ht="15">
      <c r="B76" s="767"/>
      <c r="C76" s="1009"/>
      <c r="D76" s="1017" t="s">
        <v>415</v>
      </c>
      <c r="E76" s="1018">
        <f>SUM(E45:E75)</f>
        <v>10542450016.960001</v>
      </c>
      <c r="F76" s="1019">
        <f>SUM(F45:F75)</f>
        <v>1</v>
      </c>
      <c r="G76" s="1020">
        <f>SUM(G45:G75)</f>
        <v>72468</v>
      </c>
      <c r="H76" s="1021">
        <f>SUM(H45:H75)</f>
        <v>0.99999999999999978</v>
      </c>
      <c r="M76" s="772"/>
    </row>
    <row r="77" spans="2:13" s="629" customFormat="1" ht="15">
      <c r="B77" s="767"/>
      <c r="C77" s="1009"/>
      <c r="D77" s="813"/>
      <c r="G77" s="988"/>
      <c r="M77" s="772"/>
    </row>
    <row r="78" spans="2:13" s="629" customFormat="1" ht="15">
      <c r="B78" s="767"/>
      <c r="C78" s="1009"/>
      <c r="D78" s="813"/>
      <c r="G78" s="988"/>
      <c r="M78" s="772"/>
    </row>
    <row r="79" spans="2:13" s="629" customFormat="1" ht="15">
      <c r="B79" s="767"/>
      <c r="C79" s="1009"/>
      <c r="D79" s="813"/>
      <c r="G79" s="988"/>
      <c r="M79" s="772"/>
    </row>
    <row r="80" spans="2:13" s="629" customFormat="1" ht="15">
      <c r="B80" s="767"/>
      <c r="C80" s="1009"/>
      <c r="D80" s="813"/>
      <c r="G80" s="988"/>
      <c r="M80" s="772"/>
    </row>
    <row r="81" spans="1:13" s="629" customFormat="1" ht="15">
      <c r="B81" s="767"/>
      <c r="C81" s="1009"/>
      <c r="D81" s="813"/>
      <c r="G81" s="988"/>
      <c r="M81" s="772"/>
    </row>
    <row r="82" spans="1:13" s="629" customFormat="1" ht="24.6" customHeight="1">
      <c r="A82" s="813"/>
      <c r="B82" s="1004"/>
      <c r="C82" s="1190" t="s">
        <v>476</v>
      </c>
      <c r="D82" s="1022"/>
      <c r="E82" s="1022"/>
      <c r="F82" s="1022"/>
      <c r="G82" s="1023"/>
      <c r="H82" s="1022"/>
      <c r="M82" s="772"/>
    </row>
    <row r="83" spans="1:13" s="629" customFormat="1" ht="15" customHeight="1">
      <c r="A83" s="813"/>
      <c r="B83" s="817"/>
      <c r="C83" s="1007"/>
      <c r="D83" s="813"/>
      <c r="E83" s="813"/>
      <c r="F83" s="813"/>
      <c r="G83" s="1008"/>
      <c r="H83" s="813"/>
      <c r="M83" s="772"/>
    </row>
    <row r="84" spans="1:13" s="629" customFormat="1" ht="25.5">
      <c r="B84" s="767"/>
      <c r="C84" s="1009"/>
      <c r="D84" s="1179" t="s">
        <v>477</v>
      </c>
      <c r="E84" s="2099" t="s">
        <v>443</v>
      </c>
      <c r="F84" s="2101"/>
      <c r="G84" s="2099" t="s">
        <v>444</v>
      </c>
      <c r="H84" s="2101"/>
      <c r="M84" s="772"/>
    </row>
    <row r="85" spans="1:13" s="629" customFormat="1" ht="15">
      <c r="B85" s="767"/>
      <c r="C85" s="1332" t="s">
        <v>821</v>
      </c>
      <c r="D85" s="1010" t="s">
        <v>445</v>
      </c>
      <c r="E85" s="1011">
        <f>_xlfn.XLOOKUP($C85,INPUT_DATA!$DY:$DY,INPUT_DATA!$EA:$EA)</f>
        <v>422804048.94</v>
      </c>
      <c r="F85" s="1012">
        <f>E85/$E$116</f>
        <v>4.0104913778089578E-2</v>
      </c>
      <c r="G85" s="1013">
        <f>_xlfn.XLOOKUP($C85,INPUT_DATA!$DY:$DY,INPUT_DATA!$EB:$EB)</f>
        <v>14566</v>
      </c>
      <c r="H85" s="1014">
        <f>G85/$G$116</f>
        <v>0.20099906165479936</v>
      </c>
      <c r="M85" s="772"/>
    </row>
    <row r="86" spans="1:13" s="629" customFormat="1" ht="15">
      <c r="B86" s="767"/>
      <c r="C86" s="1332" t="s">
        <v>822</v>
      </c>
      <c r="D86" s="1015" t="s">
        <v>446</v>
      </c>
      <c r="E86" s="1011">
        <f>_xlfn.XLOOKUP($C86,INPUT_DATA!$DY:$DY,INPUT_DATA!$EA:$EA)</f>
        <v>1440225585.0799999</v>
      </c>
      <c r="F86" s="1012">
        <f>E86/$E$116</f>
        <v>0.13661203826084631</v>
      </c>
      <c r="G86" s="1013">
        <f>_xlfn.XLOOKUP($C86,INPUT_DATA!$DY:$DY,INPUT_DATA!$EB:$EB)</f>
        <v>19123</v>
      </c>
      <c r="H86" s="1014">
        <f t="shared" ref="H86:H115" si="2">G86/$G$116</f>
        <v>0.26388198929182538</v>
      </c>
      <c r="M86" s="772"/>
    </row>
    <row r="87" spans="1:13" s="629" customFormat="1" ht="15">
      <c r="B87" s="767"/>
      <c r="C87" s="1332" t="s">
        <v>823</v>
      </c>
      <c r="D87" s="1015" t="s">
        <v>447</v>
      </c>
      <c r="E87" s="1011">
        <f>_xlfn.XLOOKUP($C87,INPUT_DATA!$DY:$DY,INPUT_DATA!$EA:$EA)</f>
        <v>2132994135.5599999</v>
      </c>
      <c r="F87" s="1012">
        <f t="shared" ref="F87:F115" si="3">E87/$E$116</f>
        <v>0.20232432993550628</v>
      </c>
      <c r="G87" s="1013">
        <f>_xlfn.XLOOKUP($C87,INPUT_DATA!$DY:$DY,INPUT_DATA!$EB:$EB)</f>
        <v>17298</v>
      </c>
      <c r="H87" s="1014">
        <f t="shared" si="2"/>
        <v>0.23869846000993541</v>
      </c>
      <c r="M87" s="772"/>
    </row>
    <row r="88" spans="1:13" s="629" customFormat="1" ht="15">
      <c r="B88" s="767"/>
      <c r="C88" s="1332" t="s">
        <v>824</v>
      </c>
      <c r="D88" s="1015" t="s">
        <v>448</v>
      </c>
      <c r="E88" s="1011">
        <f>_xlfn.XLOOKUP($C88,INPUT_DATA!$DY:$DY,INPUT_DATA!$EA:$EA)</f>
        <v>1291412833.8900001</v>
      </c>
      <c r="F88" s="1012">
        <f t="shared" si="3"/>
        <v>0.12249646256918074</v>
      </c>
      <c r="G88" s="1013">
        <f>_xlfn.XLOOKUP($C88,INPUT_DATA!$DY:$DY,INPUT_DATA!$EB:$EB)</f>
        <v>7459</v>
      </c>
      <c r="H88" s="1014">
        <f t="shared" si="2"/>
        <v>0.10292818899376277</v>
      </c>
      <c r="M88" s="772"/>
    </row>
    <row r="89" spans="1:13" s="629" customFormat="1" ht="15">
      <c r="B89" s="767"/>
      <c r="C89" s="1332" t="s">
        <v>825</v>
      </c>
      <c r="D89" s="1015" t="s">
        <v>449</v>
      </c>
      <c r="E89" s="1011">
        <f>_xlfn.XLOOKUP($C89,INPUT_DATA!$DY:$DY,INPUT_DATA!$EA:$EA)</f>
        <v>1073693435.48</v>
      </c>
      <c r="F89" s="1012">
        <f t="shared" si="3"/>
        <v>0.10184477362972669</v>
      </c>
      <c r="G89" s="1013">
        <f>_xlfn.XLOOKUP($C89,INPUT_DATA!$DY:$DY,INPUT_DATA!$EB:$EB)</f>
        <v>4816</v>
      </c>
      <c r="H89" s="1014">
        <f t="shared" si="2"/>
        <v>6.6456918915935304E-2</v>
      </c>
      <c r="M89" s="772"/>
    </row>
    <row r="90" spans="1:13" s="629" customFormat="1" ht="15">
      <c r="B90" s="767"/>
      <c r="C90" s="1332" t="s">
        <v>826</v>
      </c>
      <c r="D90" s="1015" t="s">
        <v>450</v>
      </c>
      <c r="E90" s="1011">
        <f>_xlfn.XLOOKUP($C90,INPUT_DATA!$DY:$DY,INPUT_DATA!$EA:$EA)</f>
        <v>729825658.35000002</v>
      </c>
      <c r="F90" s="1012">
        <f t="shared" si="3"/>
        <v>6.9227329242813981E-2</v>
      </c>
      <c r="G90" s="1013">
        <f>_xlfn.XLOOKUP($C90,INPUT_DATA!$DY:$DY,INPUT_DATA!$EB:$EB)</f>
        <v>2677</v>
      </c>
      <c r="H90" s="1014">
        <f t="shared" si="2"/>
        <v>3.6940442678147598E-2</v>
      </c>
      <c r="M90" s="772"/>
    </row>
    <row r="91" spans="1:13" s="629" customFormat="1" ht="15">
      <c r="B91" s="767"/>
      <c r="C91" s="1332" t="s">
        <v>827</v>
      </c>
      <c r="D91" s="1015" t="s">
        <v>451</v>
      </c>
      <c r="E91" s="1011">
        <f>_xlfn.XLOOKUP($C91,INPUT_DATA!$DY:$DY,INPUT_DATA!$EA:$EA)</f>
        <v>483991910.30000001</v>
      </c>
      <c r="F91" s="1012">
        <f t="shared" si="3"/>
        <v>4.5908864592327729E-2</v>
      </c>
      <c r="G91" s="1013">
        <f>_xlfn.XLOOKUP($C91,INPUT_DATA!$DY:$DY,INPUT_DATA!$EB:$EB)</f>
        <v>1500</v>
      </c>
      <c r="H91" s="1014">
        <f t="shared" si="2"/>
        <v>2.0698791190594468E-2</v>
      </c>
      <c r="M91" s="772"/>
    </row>
    <row r="92" spans="1:13" s="629" customFormat="1" ht="15">
      <c r="B92" s="767"/>
      <c r="C92" s="1332" t="s">
        <v>828</v>
      </c>
      <c r="D92" s="1015" t="s">
        <v>452</v>
      </c>
      <c r="E92" s="1011">
        <f>_xlfn.XLOOKUP($C92,INPUT_DATA!$DY:$DY,INPUT_DATA!$EA:$EA)</f>
        <v>327448913.35000002</v>
      </c>
      <c r="F92" s="1012">
        <f t="shared" si="3"/>
        <v>3.1060039442750178E-2</v>
      </c>
      <c r="G92" s="1013">
        <f>_xlfn.XLOOKUP($C92,INPUT_DATA!$DY:$DY,INPUT_DATA!$EB:$EB)</f>
        <v>879</v>
      </c>
      <c r="H92" s="1014">
        <f t="shared" si="2"/>
        <v>1.212949163768836E-2</v>
      </c>
      <c r="M92" s="772"/>
    </row>
    <row r="93" spans="1:13" s="629" customFormat="1" ht="15">
      <c r="B93" s="767"/>
      <c r="C93" s="1332" t="s">
        <v>829</v>
      </c>
      <c r="D93" s="1015" t="s">
        <v>453</v>
      </c>
      <c r="E93" s="1011">
        <f>_xlfn.XLOOKUP($C93,INPUT_DATA!$DY:$DY,INPUT_DATA!$EA:$EA)</f>
        <v>249331728.65000001</v>
      </c>
      <c r="F93" s="1012">
        <f t="shared" si="3"/>
        <v>2.3650264241129093E-2</v>
      </c>
      <c r="G93" s="1013">
        <f>_xlfn.XLOOKUP($C93,INPUT_DATA!$DY:$DY,INPUT_DATA!$EB:$EB)</f>
        <v>586</v>
      </c>
      <c r="H93" s="1014">
        <f t="shared" si="2"/>
        <v>8.0863277584589058E-3</v>
      </c>
      <c r="M93" s="772"/>
    </row>
    <row r="94" spans="1:13" s="629" customFormat="1" ht="15">
      <c r="B94" s="767"/>
      <c r="C94" s="1332" t="s">
        <v>830</v>
      </c>
      <c r="D94" s="1015" t="s">
        <v>454</v>
      </c>
      <c r="E94" s="1011">
        <f>_xlfn.XLOOKUP($C94,INPUT_DATA!$DY:$DY,INPUT_DATA!$EA:$EA)</f>
        <v>390866346.82999998</v>
      </c>
      <c r="F94" s="1012">
        <f t="shared" si="3"/>
        <v>3.7075475454111682E-2</v>
      </c>
      <c r="G94" s="1013">
        <f>_xlfn.XLOOKUP($C94,INPUT_DATA!$DY:$DY,INPUT_DATA!$EB:$EB)</f>
        <v>823</v>
      </c>
      <c r="H94" s="1014">
        <f t="shared" si="2"/>
        <v>1.1356736766572832E-2</v>
      </c>
      <c r="M94" s="772"/>
    </row>
    <row r="95" spans="1:13" s="629" customFormat="1" ht="15">
      <c r="B95" s="767"/>
      <c r="C95" s="1332" t="s">
        <v>831</v>
      </c>
      <c r="D95" s="1015" t="s">
        <v>455</v>
      </c>
      <c r="E95" s="1011">
        <f>_xlfn.XLOOKUP($C95,INPUT_DATA!$DY:$DY,INPUT_DATA!$EA:$EA)</f>
        <v>333377264.47000003</v>
      </c>
      <c r="F95" s="1012">
        <f t="shared" si="3"/>
        <v>3.1622370884726463E-2</v>
      </c>
      <c r="G95" s="1013">
        <f>_xlfn.XLOOKUP($C95,INPUT_DATA!$DY:$DY,INPUT_DATA!$EB:$EB)</f>
        <v>638</v>
      </c>
      <c r="H95" s="1014">
        <f t="shared" si="2"/>
        <v>8.8038858530661811E-3</v>
      </c>
      <c r="M95" s="772"/>
    </row>
    <row r="96" spans="1:13" s="629" customFormat="1" ht="15">
      <c r="B96" s="767"/>
      <c r="C96" s="1332" t="s">
        <v>832</v>
      </c>
      <c r="D96" s="1015" t="s">
        <v>456</v>
      </c>
      <c r="E96" s="1011">
        <f>_xlfn.XLOOKUP($C96,INPUT_DATA!$DY:$DY,INPUT_DATA!$EA:$EA)</f>
        <v>287711192.62</v>
      </c>
      <c r="F96" s="1012">
        <f t="shared" si="3"/>
        <v>2.729073338333585E-2</v>
      </c>
      <c r="G96" s="1013">
        <f>_xlfn.XLOOKUP($C96,INPUT_DATA!$DY:$DY,INPUT_DATA!$EB:$EB)</f>
        <v>501</v>
      </c>
      <c r="H96" s="1014">
        <f t="shared" si="2"/>
        <v>6.913396257658553E-3</v>
      </c>
      <c r="M96" s="772"/>
    </row>
    <row r="97" spans="2:13" s="629" customFormat="1" ht="15">
      <c r="B97" s="767"/>
      <c r="C97" s="1332" t="s">
        <v>833</v>
      </c>
      <c r="D97" s="1015" t="s">
        <v>457</v>
      </c>
      <c r="E97" s="1011">
        <f>_xlfn.XLOOKUP($C97,INPUT_DATA!$DY:$DY,INPUT_DATA!$EA:$EA)</f>
        <v>233720886.84999999</v>
      </c>
      <c r="F97" s="1012">
        <f t="shared" si="3"/>
        <v>2.2169503907915628E-2</v>
      </c>
      <c r="G97" s="1013">
        <f>_xlfn.XLOOKUP($C97,INPUT_DATA!$DY:$DY,INPUT_DATA!$EB:$EB)</f>
        <v>375</v>
      </c>
      <c r="H97" s="1014">
        <f t="shared" si="2"/>
        <v>5.1746977976486171E-3</v>
      </c>
      <c r="M97" s="772"/>
    </row>
    <row r="98" spans="2:13" s="629" customFormat="1" ht="15">
      <c r="B98" s="767"/>
      <c r="C98" s="1332" t="s">
        <v>834</v>
      </c>
      <c r="D98" s="1015" t="s">
        <v>458</v>
      </c>
      <c r="E98" s="1011">
        <f>_xlfn.XLOOKUP($C98,INPUT_DATA!$DY:$DY,INPUT_DATA!$EA:$EA)</f>
        <v>156896593.47999999</v>
      </c>
      <c r="F98" s="1012">
        <f t="shared" si="3"/>
        <v>1.4882365411037757E-2</v>
      </c>
      <c r="G98" s="1013">
        <f>_xlfn.XLOOKUP($C98,INPUT_DATA!$DY:$DY,INPUT_DATA!$EB:$EB)</f>
        <v>233</v>
      </c>
      <c r="H98" s="1014">
        <f t="shared" si="2"/>
        <v>3.2152122316056742E-3</v>
      </c>
      <c r="M98" s="772"/>
    </row>
    <row r="99" spans="2:13" s="629" customFormat="1" ht="15">
      <c r="B99" s="767"/>
      <c r="C99" s="1332" t="s">
        <v>835</v>
      </c>
      <c r="D99" s="1015" t="s">
        <v>459</v>
      </c>
      <c r="E99" s="1011">
        <f>_xlfn.XLOOKUP($C99,INPUT_DATA!$DY:$DY,INPUT_DATA!$EA:$EA)</f>
        <v>118159802.87</v>
      </c>
      <c r="F99" s="1012">
        <f t="shared" si="3"/>
        <v>1.1208002189236111E-2</v>
      </c>
      <c r="G99" s="1013">
        <f>_xlfn.XLOOKUP($C99,INPUT_DATA!$DY:$DY,INPUT_DATA!$EB:$EB)</f>
        <v>163</v>
      </c>
      <c r="H99" s="1014">
        <f t="shared" si="2"/>
        <v>2.2492686427112657E-3</v>
      </c>
      <c r="M99" s="772"/>
    </row>
    <row r="100" spans="2:13" s="629" customFormat="1" ht="15">
      <c r="B100" s="767"/>
      <c r="C100" s="1332" t="s">
        <v>836</v>
      </c>
      <c r="D100" s="1015" t="s">
        <v>460</v>
      </c>
      <c r="E100" s="1011">
        <f>_xlfn.XLOOKUP($C100,INPUT_DATA!$DY:$DY,INPUT_DATA!$EA:$EA)</f>
        <v>115827800.37</v>
      </c>
      <c r="F100" s="1012">
        <f t="shared" si="3"/>
        <v>1.0986800998218043E-2</v>
      </c>
      <c r="G100" s="1013">
        <f>_xlfn.XLOOKUP($C100,INPUT_DATA!$DY:$DY,INPUT_DATA!$EB:$EB)</f>
        <v>150</v>
      </c>
      <c r="H100" s="1014">
        <f t="shared" si="2"/>
        <v>2.0698791190594469E-3</v>
      </c>
      <c r="M100" s="772"/>
    </row>
    <row r="101" spans="2:13" s="629" customFormat="1" ht="15">
      <c r="B101" s="767"/>
      <c r="C101" s="1332" t="s">
        <v>837</v>
      </c>
      <c r="D101" s="1015" t="s">
        <v>461</v>
      </c>
      <c r="E101" s="1011">
        <f>_xlfn.XLOOKUP($C101,INPUT_DATA!$DY:$DY,INPUT_DATA!$EA:$EA)</f>
        <v>95041701.920000002</v>
      </c>
      <c r="F101" s="1012">
        <f t="shared" si="3"/>
        <v>9.0151437063588757E-3</v>
      </c>
      <c r="G101" s="1013">
        <f>_xlfn.XLOOKUP($C101,INPUT_DATA!$DY:$DY,INPUT_DATA!$EB:$EB)</f>
        <v>115</v>
      </c>
      <c r="H101" s="1014">
        <f t="shared" si="2"/>
        <v>1.5869073246122427E-3</v>
      </c>
      <c r="M101" s="772"/>
    </row>
    <row r="102" spans="2:13" s="629" customFormat="1" ht="15">
      <c r="B102" s="767"/>
      <c r="C102" s="1332" t="s">
        <v>838</v>
      </c>
      <c r="D102" s="1015" t="s">
        <v>462</v>
      </c>
      <c r="E102" s="1011">
        <f>_xlfn.XLOOKUP($C102,INPUT_DATA!$DY:$DY,INPUT_DATA!$EA:$EA)</f>
        <v>74401360.359999999</v>
      </c>
      <c r="F102" s="1012">
        <f t="shared" si="3"/>
        <v>7.0573121276655756E-3</v>
      </c>
      <c r="G102" s="1013">
        <f>_xlfn.XLOOKUP($C102,INPUT_DATA!$DY:$DY,INPUT_DATA!$EB:$EB)</f>
        <v>85</v>
      </c>
      <c r="H102" s="1014">
        <f t="shared" si="2"/>
        <v>1.1729315008003533E-3</v>
      </c>
      <c r="M102" s="772"/>
    </row>
    <row r="103" spans="2:13" s="629" customFormat="1" ht="15">
      <c r="B103" s="767"/>
      <c r="C103" s="1332" t="s">
        <v>839</v>
      </c>
      <c r="D103" s="1015" t="s">
        <v>463</v>
      </c>
      <c r="E103" s="1011">
        <f>_xlfn.XLOOKUP($C103,INPUT_DATA!$DY:$DY,INPUT_DATA!$EA:$EA)</f>
        <v>70593428.109999999</v>
      </c>
      <c r="F103" s="1012">
        <f t="shared" si="3"/>
        <v>6.696112193696333E-3</v>
      </c>
      <c r="G103" s="1013">
        <f>_xlfn.XLOOKUP($C103,INPUT_DATA!$DY:$DY,INPUT_DATA!$EB:$EB)</f>
        <v>76</v>
      </c>
      <c r="H103" s="1014">
        <f t="shared" si="2"/>
        <v>1.0487387536567865E-3</v>
      </c>
      <c r="M103" s="772"/>
    </row>
    <row r="104" spans="2:13" s="629" customFormat="1" ht="15">
      <c r="B104" s="767"/>
      <c r="C104" s="1332" t="s">
        <v>840</v>
      </c>
      <c r="D104" s="1015" t="s">
        <v>464</v>
      </c>
      <c r="E104" s="1011">
        <f>_xlfn.XLOOKUP($C104,INPUT_DATA!$DY:$DY,INPUT_DATA!$EA:$EA)</f>
        <v>53518721.950000003</v>
      </c>
      <c r="F104" s="1012">
        <f t="shared" si="3"/>
        <v>5.0764975754120324E-3</v>
      </c>
      <c r="G104" s="1013">
        <f>_xlfn.XLOOKUP($C104,INPUT_DATA!$DY:$DY,INPUT_DATA!$EB:$EB)</f>
        <v>55</v>
      </c>
      <c r="H104" s="1014">
        <f t="shared" si="2"/>
        <v>7.5895567698846384E-4</v>
      </c>
      <c r="M104" s="772"/>
    </row>
    <row r="105" spans="2:13" s="629" customFormat="1" ht="15">
      <c r="B105" s="767"/>
      <c r="C105" s="1332" t="s">
        <v>841</v>
      </c>
      <c r="D105" s="1015" t="s">
        <v>465</v>
      </c>
      <c r="E105" s="1011">
        <f>_xlfn.XLOOKUP($C105,INPUT_DATA!$DY:$DY,INPUT_DATA!$EA:$EA)</f>
        <v>45047786.18</v>
      </c>
      <c r="F105" s="1012">
        <f t="shared" si="3"/>
        <v>4.2729902544029197E-3</v>
      </c>
      <c r="G105" s="1013">
        <f>_xlfn.XLOOKUP($C105,INPUT_DATA!$DY:$DY,INPUT_DATA!$EB:$EB)</f>
        <v>44</v>
      </c>
      <c r="H105" s="1014">
        <f t="shared" si="2"/>
        <v>6.0716454159077113E-4</v>
      </c>
      <c r="M105" s="772"/>
    </row>
    <row r="106" spans="2:13" s="629" customFormat="1" ht="15">
      <c r="B106" s="767"/>
      <c r="C106" s="1332" t="s">
        <v>842</v>
      </c>
      <c r="D106" s="1015" t="s">
        <v>466</v>
      </c>
      <c r="E106" s="1011">
        <f>_xlfn.XLOOKUP($C106,INPUT_DATA!$DY:$DY,INPUT_DATA!$EA:$EA)</f>
        <v>37611415.280000001</v>
      </c>
      <c r="F106" s="1012">
        <f t="shared" si="3"/>
        <v>3.5676161821486668E-3</v>
      </c>
      <c r="G106" s="1013">
        <f>_xlfn.XLOOKUP($C106,INPUT_DATA!$DY:$DY,INPUT_DATA!$EB:$EB)</f>
        <v>35</v>
      </c>
      <c r="H106" s="1014">
        <f t="shared" si="2"/>
        <v>4.8297179444720426E-4</v>
      </c>
      <c r="M106" s="772"/>
    </row>
    <row r="107" spans="2:13" s="629" customFormat="1" ht="15">
      <c r="B107" s="767"/>
      <c r="C107" s="1332" t="s">
        <v>843</v>
      </c>
      <c r="D107" s="1015" t="s">
        <v>467</v>
      </c>
      <c r="E107" s="1011">
        <f>_xlfn.XLOOKUP($C107,INPUT_DATA!$DY:$DY,INPUT_DATA!$EA:$EA)</f>
        <v>35984048.049999997</v>
      </c>
      <c r="F107" s="1012">
        <f t="shared" si="3"/>
        <v>3.4132528958744136E-3</v>
      </c>
      <c r="G107" s="1013">
        <f>_xlfn.XLOOKUP($C107,INPUT_DATA!$DY:$DY,INPUT_DATA!$EB:$EB)</f>
        <v>32</v>
      </c>
      <c r="H107" s="1014">
        <f t="shared" si="2"/>
        <v>4.4157421206601533E-4</v>
      </c>
      <c r="M107" s="772"/>
    </row>
    <row r="108" spans="2:13" s="629" customFormat="1" ht="15">
      <c r="B108" s="767"/>
      <c r="C108" s="1332" t="s">
        <v>844</v>
      </c>
      <c r="D108" s="1015" t="s">
        <v>468</v>
      </c>
      <c r="E108" s="1011">
        <f>_xlfn.XLOOKUP($C108,INPUT_DATA!$DY:$DY,INPUT_DATA!$EA:$EA)</f>
        <v>32878340.73</v>
      </c>
      <c r="F108" s="1012">
        <f t="shared" si="3"/>
        <v>3.1186622347848434E-3</v>
      </c>
      <c r="G108" s="1013">
        <f>_xlfn.XLOOKUP($C108,INPUT_DATA!$DY:$DY,INPUT_DATA!$EB:$EB)</f>
        <v>28</v>
      </c>
      <c r="H108" s="1014">
        <f t="shared" si="2"/>
        <v>3.8637743555776344E-4</v>
      </c>
      <c r="M108" s="772"/>
    </row>
    <row r="109" spans="2:13" s="629" customFormat="1" ht="15">
      <c r="B109" s="767"/>
      <c r="C109" s="1332" t="s">
        <v>845</v>
      </c>
      <c r="D109" s="1015" t="s">
        <v>469</v>
      </c>
      <c r="E109" s="1011">
        <f>_xlfn.XLOOKUP($C109,INPUT_DATA!$DY:$DY,INPUT_DATA!$EA:$EA)</f>
        <v>43002287.789999999</v>
      </c>
      <c r="F109" s="1012">
        <f t="shared" si="3"/>
        <v>4.0789652994152907E-3</v>
      </c>
      <c r="G109" s="1013">
        <f>_xlfn.XLOOKUP($C109,INPUT_DATA!$DY:$DY,INPUT_DATA!$EB:$EB)</f>
        <v>35</v>
      </c>
      <c r="H109" s="1014">
        <f t="shared" si="2"/>
        <v>4.8297179444720426E-4</v>
      </c>
      <c r="M109" s="772"/>
    </row>
    <row r="110" spans="2:13" s="629" customFormat="1" ht="15">
      <c r="B110" s="767"/>
      <c r="C110" s="1332" t="s">
        <v>846</v>
      </c>
      <c r="D110" s="1015" t="s">
        <v>470</v>
      </c>
      <c r="E110" s="1011">
        <f>_xlfn.XLOOKUP($C110,INPUT_DATA!$DY:$DY,INPUT_DATA!$EA:$EA)</f>
        <v>31927932.140000001</v>
      </c>
      <c r="F110" s="1012">
        <f t="shared" si="3"/>
        <v>3.0285115972697456E-3</v>
      </c>
      <c r="G110" s="1013">
        <f>_xlfn.XLOOKUP($C110,INPUT_DATA!$DY:$DY,INPUT_DATA!$EB:$EB)</f>
        <v>25</v>
      </c>
      <c r="H110" s="1014">
        <f t="shared" si="2"/>
        <v>3.4497985317657451E-4</v>
      </c>
      <c r="M110" s="772"/>
    </row>
    <row r="111" spans="2:13" s="629" customFormat="1" ht="15">
      <c r="B111" s="767"/>
      <c r="C111" s="1332" t="s">
        <v>847</v>
      </c>
      <c r="D111" s="1015" t="s">
        <v>471</v>
      </c>
      <c r="E111" s="1011">
        <f>_xlfn.XLOOKUP($C111,INPUT_DATA!$DY:$DY,INPUT_DATA!$EA:$EA)</f>
        <v>29244960.57</v>
      </c>
      <c r="F111" s="1012">
        <f t="shared" si="3"/>
        <v>2.7740193714888492E-3</v>
      </c>
      <c r="G111" s="1013">
        <f>_xlfn.XLOOKUP($C111,INPUT_DATA!$DY:$DY,INPUT_DATA!$EB:$EB)</f>
        <v>22</v>
      </c>
      <c r="H111" s="1014">
        <f t="shared" si="2"/>
        <v>3.0358227079538557E-4</v>
      </c>
      <c r="M111" s="772"/>
    </row>
    <row r="112" spans="2:13" s="629" customFormat="1" ht="15">
      <c r="B112" s="767"/>
      <c r="C112" s="1332" t="s">
        <v>848</v>
      </c>
      <c r="D112" s="1015" t="s">
        <v>472</v>
      </c>
      <c r="E112" s="1011">
        <f>_xlfn.XLOOKUP($C112,INPUT_DATA!$DY:$DY,INPUT_DATA!$EA:$EA)</f>
        <v>24737725.57</v>
      </c>
      <c r="F112" s="1012">
        <f t="shared" si="3"/>
        <v>2.3464873468883951E-3</v>
      </c>
      <c r="G112" s="1013">
        <f>_xlfn.XLOOKUP($C112,INPUT_DATA!$DY:$DY,INPUT_DATA!$EB:$EB)</f>
        <v>18</v>
      </c>
      <c r="H112" s="1014">
        <f t="shared" si="2"/>
        <v>2.4838549428713363E-4</v>
      </c>
      <c r="M112" s="772"/>
    </row>
    <row r="113" spans="1:13" s="629" customFormat="1" ht="15">
      <c r="B113" s="767"/>
      <c r="C113" s="1332" t="s">
        <v>849</v>
      </c>
      <c r="D113" s="1015" t="s">
        <v>473</v>
      </c>
      <c r="E113" s="1011">
        <f>_xlfn.XLOOKUP($C113,INPUT_DATA!$DY:$DY,INPUT_DATA!$EA:$EA)</f>
        <v>28438118.260000002</v>
      </c>
      <c r="F113" s="1012">
        <f t="shared" si="3"/>
        <v>2.6974866576792507E-3</v>
      </c>
      <c r="G113" s="1013">
        <f>_xlfn.XLOOKUP($C113,INPUT_DATA!$DY:$DY,INPUT_DATA!$EB:$EB)</f>
        <v>20</v>
      </c>
      <c r="H113" s="1014">
        <f t="shared" si="2"/>
        <v>2.7598388254125957E-4</v>
      </c>
      <c r="M113" s="772"/>
    </row>
    <row r="114" spans="1:13" s="629" customFormat="1" ht="15">
      <c r="B114" s="767"/>
      <c r="C114" s="1332" t="s">
        <v>850</v>
      </c>
      <c r="D114" s="1015" t="s">
        <v>474</v>
      </c>
      <c r="E114" s="1011">
        <f>_xlfn.XLOOKUP($C114,INPUT_DATA!$DY:$DY,INPUT_DATA!$EA:$EA)</f>
        <v>30962278.809999999</v>
      </c>
      <c r="F114" s="1012">
        <f t="shared" si="3"/>
        <v>2.9369149258654209E-3</v>
      </c>
      <c r="G114" s="1013">
        <f>_xlfn.XLOOKUP($C114,INPUT_DATA!$DY:$DY,INPUT_DATA!$EB:$EB)</f>
        <v>21</v>
      </c>
      <c r="H114" s="1014">
        <f t="shared" si="2"/>
        <v>2.8978307666832257E-4</v>
      </c>
      <c r="M114" s="772"/>
    </row>
    <row r="115" spans="1:13" s="629" customFormat="1" ht="15">
      <c r="B115" s="767"/>
      <c r="C115" s="1332" t="s">
        <v>851</v>
      </c>
      <c r="D115" s="1016" t="s">
        <v>475</v>
      </c>
      <c r="E115" s="1011">
        <f>_xlfn.XLOOKUP($C115,INPUT_DATA!$DY:$DY,INPUT_DATA!$EA:$EA)</f>
        <v>120771774.15000001</v>
      </c>
      <c r="F115" s="1012">
        <f t="shared" si="3"/>
        <v>1.1455759710096824E-2</v>
      </c>
      <c r="G115" s="1013">
        <f>_xlfn.XLOOKUP($C115,INPUT_DATA!$DY:$DY,INPUT_DATA!$EB:$EB)</f>
        <v>70</v>
      </c>
      <c r="H115" s="1014">
        <f t="shared" si="2"/>
        <v>9.6594358889440853E-4</v>
      </c>
      <c r="M115" s="772"/>
    </row>
    <row r="116" spans="1:13" s="629" customFormat="1" ht="15">
      <c r="B116" s="767"/>
      <c r="C116" s="1009"/>
      <c r="D116" s="1017" t="s">
        <v>415</v>
      </c>
      <c r="E116" s="1018">
        <f>SUM(E85:E115)</f>
        <v>10542450016.960005</v>
      </c>
      <c r="F116" s="1019">
        <f>SUM(F85:F115)</f>
        <v>0.99999999999999956</v>
      </c>
      <c r="G116" s="1020">
        <f>SUM(G85:G115)</f>
        <v>72468</v>
      </c>
      <c r="H116" s="1021">
        <f>SUM(H85:H115)</f>
        <v>0.99999999999999989</v>
      </c>
      <c r="M116" s="772"/>
    </row>
    <row r="117" spans="1:13" s="629" customFormat="1" ht="15">
      <c r="B117" s="767"/>
      <c r="C117" s="1009"/>
      <c r="D117" s="813"/>
      <c r="E117" s="1874"/>
      <c r="G117" s="988"/>
      <c r="M117" s="772"/>
    </row>
    <row r="118" spans="1:13" s="629" customFormat="1" ht="15">
      <c r="B118" s="767"/>
      <c r="C118" s="1009"/>
      <c r="D118" s="813"/>
      <c r="G118" s="988"/>
      <c r="M118" s="772"/>
    </row>
    <row r="119" spans="1:13" s="629" customFormat="1" ht="15">
      <c r="B119" s="767"/>
      <c r="C119" s="1009"/>
      <c r="D119" s="813"/>
      <c r="G119" s="988"/>
      <c r="M119" s="772"/>
    </row>
    <row r="120" spans="1:13" s="629" customFormat="1" ht="15">
      <c r="B120" s="767"/>
      <c r="C120" s="1009"/>
      <c r="D120" s="813"/>
      <c r="G120" s="988"/>
      <c r="M120" s="772"/>
    </row>
    <row r="121" spans="1:13" s="629" customFormat="1" ht="15">
      <c r="B121" s="767"/>
      <c r="C121" s="1009"/>
      <c r="D121" s="813"/>
      <c r="G121" s="988"/>
      <c r="M121" s="772"/>
    </row>
    <row r="122" spans="1:13" s="629" customFormat="1" ht="30" customHeight="1">
      <c r="B122" s="767"/>
      <c r="C122" s="1190" t="s">
        <v>478</v>
      </c>
      <c r="D122" s="813"/>
      <c r="G122" s="988"/>
      <c r="M122" s="772"/>
    </row>
    <row r="123" spans="1:13" s="629" customFormat="1" ht="15" customHeight="1">
      <c r="A123" s="813"/>
      <c r="B123" s="1004"/>
      <c r="C123" s="1024"/>
      <c r="D123" s="1022"/>
      <c r="E123" s="1022"/>
      <c r="F123" s="1022"/>
      <c r="G123" s="1023"/>
      <c r="H123" s="1022"/>
      <c r="M123" s="772"/>
    </row>
    <row r="124" spans="1:13" s="629" customFormat="1" ht="25.9" customHeight="1">
      <c r="B124" s="767"/>
      <c r="C124" s="1009"/>
      <c r="D124" s="1177" t="s">
        <v>479</v>
      </c>
      <c r="E124" s="2099" t="s">
        <v>443</v>
      </c>
      <c r="F124" s="2101"/>
      <c r="G124" s="2099" t="s">
        <v>444</v>
      </c>
      <c r="H124" s="2101"/>
      <c r="M124" s="772"/>
    </row>
    <row r="125" spans="1:13" s="629" customFormat="1" ht="15">
      <c r="B125" s="767"/>
      <c r="C125" s="1332" t="s">
        <v>852</v>
      </c>
      <c r="D125" s="1010" t="s">
        <v>480</v>
      </c>
      <c r="E125" s="1011">
        <f>_xlfn.XLOOKUP($C125,INPUT_DATA!$DY:$DY,INPUT_DATA!$EA:$EA)</f>
        <v>1273272.95</v>
      </c>
      <c r="F125" s="1012">
        <f>E125/$E$137</f>
        <v>1.207758109312012E-4</v>
      </c>
      <c r="G125" s="1013">
        <f>_xlfn.XLOOKUP($C125,INPUT_DATA!$DY:$DY,INPUT_DATA!$EB:$EB)</f>
        <v>25</v>
      </c>
      <c r="H125" s="1025">
        <f>G125/$G$137</f>
        <v>3.4497985317657451E-4</v>
      </c>
      <c r="M125" s="772"/>
    </row>
    <row r="126" spans="1:13" s="629" customFormat="1" ht="15">
      <c r="B126" s="767"/>
      <c r="C126" s="1332" t="s">
        <v>853</v>
      </c>
      <c r="D126" s="1015" t="s">
        <v>481</v>
      </c>
      <c r="E126" s="1011">
        <f>_xlfn.XLOOKUP($C126,INPUT_DATA!$DY:$DY,INPUT_DATA!$EA:$EA)</f>
        <v>10967803.779999999</v>
      </c>
      <c r="F126" s="1012">
        <f t="shared" ref="F126:F136" si="4">E126/$E$137</f>
        <v>1.0403467659183317E-3</v>
      </c>
      <c r="G126" s="1013">
        <f>_xlfn.XLOOKUP($C126,INPUT_DATA!$DY:$DY,INPUT_DATA!$EB:$EB)</f>
        <v>214</v>
      </c>
      <c r="H126" s="1025">
        <f t="shared" ref="H126:H136" si="5">G126/$G$137</f>
        <v>2.9530275431914775E-3</v>
      </c>
      <c r="M126" s="772"/>
    </row>
    <row r="127" spans="1:13" s="629" customFormat="1" ht="15">
      <c r="B127" s="767"/>
      <c r="C127" s="1332" t="s">
        <v>854</v>
      </c>
      <c r="D127" s="1015" t="s">
        <v>482</v>
      </c>
      <c r="E127" s="1011">
        <f>_xlfn.XLOOKUP($C127,INPUT_DATA!$DY:$DY,INPUT_DATA!$EA:$EA)</f>
        <v>43383326.439999998</v>
      </c>
      <c r="F127" s="1012">
        <f t="shared" si="4"/>
        <v>4.1151085725052291E-3</v>
      </c>
      <c r="G127" s="1013">
        <f>_xlfn.XLOOKUP($C127,INPUT_DATA!$DY:$DY,INPUT_DATA!$EB:$EB)</f>
        <v>595</v>
      </c>
      <c r="H127" s="1025">
        <f t="shared" si="5"/>
        <v>8.210520505602472E-3</v>
      </c>
      <c r="M127" s="772"/>
    </row>
    <row r="128" spans="1:13" s="629" customFormat="1" ht="15">
      <c r="B128" s="767"/>
      <c r="C128" s="1332" t="s">
        <v>855</v>
      </c>
      <c r="D128" s="1015" t="s">
        <v>483</v>
      </c>
      <c r="E128" s="1011">
        <f>_xlfn.XLOOKUP($C128,INPUT_DATA!$DY:$DY,INPUT_DATA!$EA:$EA)</f>
        <v>113312580.05</v>
      </c>
      <c r="F128" s="1012">
        <f t="shared" si="4"/>
        <v>1.0748220752074723E-2</v>
      </c>
      <c r="G128" s="1013">
        <f>_xlfn.XLOOKUP($C128,INPUT_DATA!$DY:$DY,INPUT_DATA!$EB:$EB)</f>
        <v>1168</v>
      </c>
      <c r="H128" s="1025">
        <f t="shared" si="5"/>
        <v>1.6117458740409561E-2</v>
      </c>
      <c r="M128" s="772"/>
    </row>
    <row r="129" spans="1:13" s="629" customFormat="1" ht="15">
      <c r="B129" s="767"/>
      <c r="C129" s="1332" t="s">
        <v>856</v>
      </c>
      <c r="D129" s="1015" t="s">
        <v>484</v>
      </c>
      <c r="E129" s="1011">
        <f>_xlfn.XLOOKUP($C129,INPUT_DATA!$DY:$DY,INPUT_DATA!$EA:$EA)</f>
        <v>181593806.91999999</v>
      </c>
      <c r="F129" s="1012">
        <f t="shared" si="4"/>
        <v>1.7225009995576343E-2</v>
      </c>
      <c r="G129" s="1013">
        <f>_xlfn.XLOOKUP($C129,INPUT_DATA!$DY:$DY,INPUT_DATA!$EB:$EB)</f>
        <v>1688</v>
      </c>
      <c r="H129" s="1025">
        <f t="shared" si="5"/>
        <v>2.329303968648231E-2</v>
      </c>
      <c r="M129" s="772"/>
    </row>
    <row r="130" spans="1:13" s="629" customFormat="1" ht="15">
      <c r="B130" s="767"/>
      <c r="C130" s="1332" t="s">
        <v>857</v>
      </c>
      <c r="D130" s="1015" t="s">
        <v>485</v>
      </c>
      <c r="E130" s="1011">
        <f>_xlfn.XLOOKUP($C130,INPUT_DATA!$DY:$DY,INPUT_DATA!$EA:$EA)</f>
        <v>335564732.56999999</v>
      </c>
      <c r="F130" s="1012">
        <f t="shared" si="4"/>
        <v>3.1829862321392607E-2</v>
      </c>
      <c r="G130" s="1013">
        <f>_xlfn.XLOOKUP($C130,INPUT_DATA!$DY:$DY,INPUT_DATA!$EB:$EB)</f>
        <v>2733</v>
      </c>
      <c r="H130" s="1025">
        <f t="shared" si="5"/>
        <v>3.7713197549263125E-2</v>
      </c>
      <c r="M130" s="772"/>
    </row>
    <row r="131" spans="1:13" s="629" customFormat="1" ht="15">
      <c r="B131" s="767"/>
      <c r="C131" s="1332" t="s">
        <v>858</v>
      </c>
      <c r="D131" s="1015" t="s">
        <v>486</v>
      </c>
      <c r="E131" s="1011">
        <f>_xlfn.XLOOKUP($C131,INPUT_DATA!$DY:$DY,INPUT_DATA!$EA:$EA)</f>
        <v>516996827.97000003</v>
      </c>
      <c r="F131" s="1012">
        <f t="shared" si="4"/>
        <v>4.903953323357374E-2</v>
      </c>
      <c r="G131" s="1013">
        <f>_xlfn.XLOOKUP($C131,INPUT_DATA!$DY:$DY,INPUT_DATA!$EB:$EB)</f>
        <v>3695</v>
      </c>
      <c r="H131" s="1025">
        <f t="shared" si="5"/>
        <v>5.0988022299497712E-2</v>
      </c>
      <c r="M131" s="772"/>
    </row>
    <row r="132" spans="1:13" s="629" customFormat="1" ht="15">
      <c r="B132" s="767"/>
      <c r="C132" s="1332" t="s">
        <v>859</v>
      </c>
      <c r="D132" s="1015" t="s">
        <v>487</v>
      </c>
      <c r="E132" s="1011">
        <f>_xlfn.XLOOKUP($C132,INPUT_DATA!$DY:$DY,INPUT_DATA!$EA:$EA)</f>
        <v>782127756.58000004</v>
      </c>
      <c r="F132" s="1012">
        <f t="shared" si="4"/>
        <v>7.418842444799495E-2</v>
      </c>
      <c r="G132" s="1013">
        <f>_xlfn.XLOOKUP($C132,INPUT_DATA!$DY:$DY,INPUT_DATA!$EB:$EB)</f>
        <v>5002</v>
      </c>
      <c r="H132" s="1025">
        <f t="shared" si="5"/>
        <v>6.9023569023569029E-2</v>
      </c>
      <c r="M132" s="772"/>
    </row>
    <row r="133" spans="1:13" s="629" customFormat="1" ht="15">
      <c r="B133" s="767"/>
      <c r="C133" s="1332" t="s">
        <v>860</v>
      </c>
      <c r="D133" s="1015" t="s">
        <v>488</v>
      </c>
      <c r="E133" s="1011">
        <f>_xlfn.XLOOKUP($C133,INPUT_DATA!$DY:$DY,INPUT_DATA!$EA:$EA)</f>
        <v>1251503125.8800001</v>
      </c>
      <c r="F133" s="1012">
        <f t="shared" si="4"/>
        <v>0.11871084272314918</v>
      </c>
      <c r="G133" s="1013">
        <f>_xlfn.XLOOKUP($C133,INPUT_DATA!$DY:$DY,INPUT_DATA!$EB:$EB)</f>
        <v>7516</v>
      </c>
      <c r="H133" s="1025">
        <f t="shared" si="5"/>
        <v>0.10371474305900535</v>
      </c>
      <c r="M133" s="772"/>
    </row>
    <row r="134" spans="1:13" s="629" customFormat="1" ht="15">
      <c r="B134" s="767"/>
      <c r="C134" s="1332" t="s">
        <v>861</v>
      </c>
      <c r="D134" s="1015" t="s">
        <v>489</v>
      </c>
      <c r="E134" s="1011">
        <f>_xlfn.XLOOKUP($C134,INPUT_DATA!$DY:$DY,INPUT_DATA!$EA:$EA)</f>
        <v>2390026894.9200001</v>
      </c>
      <c r="F134" s="1012">
        <f t="shared" si="4"/>
        <v>0.22670507245233146</v>
      </c>
      <c r="G134" s="1013">
        <f>_xlfn.XLOOKUP($C134,INPUT_DATA!$DY:$DY,INPUT_DATA!$EB:$EB)</f>
        <v>13640</v>
      </c>
      <c r="H134" s="1025">
        <f t="shared" si="5"/>
        <v>0.18822100789313903</v>
      </c>
      <c r="M134" s="772"/>
    </row>
    <row r="135" spans="1:13" s="629" customFormat="1" ht="15">
      <c r="B135" s="767"/>
      <c r="C135" s="1332" t="s">
        <v>862</v>
      </c>
      <c r="D135" s="1026" t="s">
        <v>490</v>
      </c>
      <c r="E135" s="1011">
        <f>_xlfn.XLOOKUP($C135,INPUT_DATA!$DY:$DY,INPUT_DATA!$EA:$EA)</f>
        <v>4102941231.2800002</v>
      </c>
      <c r="F135" s="1012">
        <f t="shared" si="4"/>
        <v>0.3891828962603055</v>
      </c>
      <c r="G135" s="1013">
        <f>_xlfn.XLOOKUP($C135,INPUT_DATA!$DY:$DY,INPUT_DATA!$EB:$EB)</f>
        <v>28764</v>
      </c>
      <c r="H135" s="1025">
        <f t="shared" si="5"/>
        <v>0.39692001987083952</v>
      </c>
      <c r="M135" s="772"/>
    </row>
    <row r="136" spans="1:13" s="629" customFormat="1" ht="15">
      <c r="B136" s="767"/>
      <c r="C136" s="1332" t="s">
        <v>863</v>
      </c>
      <c r="D136" s="1016" t="s">
        <v>1198</v>
      </c>
      <c r="E136" s="1011">
        <f>_xlfn.XLOOKUP($C136,INPUT_DATA!$DY:$DY,INPUT_DATA!$EA:$EA)</f>
        <v>812758657.62</v>
      </c>
      <c r="F136" s="1012">
        <f t="shared" si="4"/>
        <v>7.7093906664246661E-2</v>
      </c>
      <c r="G136" s="1013">
        <f>_xlfn.XLOOKUP($C136,INPUT_DATA!$DY:$DY,INPUT_DATA!$EB:$EB)</f>
        <v>7428</v>
      </c>
      <c r="H136" s="1025">
        <f t="shared" si="5"/>
        <v>0.10250041397582381</v>
      </c>
      <c r="M136" s="772"/>
    </row>
    <row r="137" spans="1:13" s="629" customFormat="1" ht="15">
      <c r="B137" s="767"/>
      <c r="C137" s="1009"/>
      <c r="D137" s="1017" t="s">
        <v>415</v>
      </c>
      <c r="E137" s="1018">
        <f>SUM(E125:E136)</f>
        <v>10542450016.960001</v>
      </c>
      <c r="F137" s="1019">
        <f>SUM(F125:F136)</f>
        <v>0.99999999999999978</v>
      </c>
      <c r="G137" s="1020">
        <f>SUM(G125:G136)</f>
        <v>72468</v>
      </c>
      <c r="H137" s="1021">
        <f>SUM(H125:H136)</f>
        <v>0.99999999999999989</v>
      </c>
      <c r="M137" s="772"/>
    </row>
    <row r="138" spans="1:13" s="629" customFormat="1" ht="15">
      <c r="B138" s="767"/>
      <c r="C138" s="1009"/>
      <c r="D138" s="813"/>
      <c r="G138" s="988"/>
      <c r="M138" s="772"/>
    </row>
    <row r="139" spans="1:13" s="629" customFormat="1" ht="15">
      <c r="B139" s="767"/>
      <c r="C139" s="1009"/>
      <c r="D139" s="813"/>
      <c r="G139" s="988"/>
      <c r="M139" s="772"/>
    </row>
    <row r="140" spans="1:13" s="629" customFormat="1" ht="15">
      <c r="B140" s="767"/>
      <c r="C140" s="1009"/>
      <c r="D140" s="813"/>
      <c r="G140" s="988"/>
      <c r="M140" s="772"/>
    </row>
    <row r="141" spans="1:13" s="629" customFormat="1" ht="30" customHeight="1">
      <c r="B141" s="767"/>
      <c r="C141" s="1190" t="s">
        <v>1280</v>
      </c>
      <c r="D141" s="813"/>
      <c r="G141" s="988"/>
      <c r="M141" s="772"/>
    </row>
    <row r="142" spans="1:13" s="629" customFormat="1" ht="15" customHeight="1">
      <c r="A142" s="813"/>
      <c r="B142" s="1004"/>
      <c r="C142" s="1024"/>
      <c r="D142" s="1022"/>
      <c r="E142" s="1022"/>
      <c r="F142" s="1022"/>
      <c r="G142" s="1023"/>
      <c r="H142" s="1022"/>
      <c r="M142" s="772"/>
    </row>
    <row r="143" spans="1:13" s="629" customFormat="1" ht="25.9" customHeight="1">
      <c r="B143" s="767"/>
      <c r="C143" s="1009"/>
      <c r="D143" s="1177" t="s">
        <v>1299</v>
      </c>
      <c r="E143" s="2099" t="s">
        <v>443</v>
      </c>
      <c r="F143" s="2101"/>
      <c r="G143" s="2099" t="s">
        <v>444</v>
      </c>
      <c r="H143" s="2101"/>
      <c r="M143" s="772"/>
    </row>
    <row r="144" spans="1:13" s="629" customFormat="1" ht="15">
      <c r="B144" s="767"/>
      <c r="C144" s="1332" t="s">
        <v>864</v>
      </c>
      <c r="D144" s="1010" t="s">
        <v>480</v>
      </c>
      <c r="E144" s="1011">
        <f>_xlfn.XLOOKUP($C144,INPUT_DATA!$DY:$DY,INPUT_DATA!$EA:$EA)</f>
        <v>46078044.119999997</v>
      </c>
      <c r="F144" s="1012">
        <f>E144/$E$137</f>
        <v>4.3707149709861243E-3</v>
      </c>
      <c r="G144" s="1013">
        <f>_xlfn.XLOOKUP($C144,INPUT_DATA!$DY:$DY,INPUT_DATA!$EB:$EB)</f>
        <v>2296</v>
      </c>
      <c r="H144" s="1025">
        <f>G144/$G$137</f>
        <v>3.1682949715736604E-2</v>
      </c>
      <c r="M144" s="772"/>
    </row>
    <row r="145" spans="2:13" s="629" customFormat="1" ht="15">
      <c r="B145" s="767"/>
      <c r="C145" s="1332" t="s">
        <v>865</v>
      </c>
      <c r="D145" s="1015" t="s">
        <v>481</v>
      </c>
      <c r="E145" s="1011">
        <f>_xlfn.XLOOKUP($C145,INPUT_DATA!$DY:$DY,INPUT_DATA!$EA:$EA)</f>
        <v>170954409.91999999</v>
      </c>
      <c r="F145" s="1012">
        <f t="shared" ref="F145:F155" si="6">E145/$E$137</f>
        <v>1.6215814127169659E-2</v>
      </c>
      <c r="G145" s="1013">
        <f>_xlfn.XLOOKUP($C145,INPUT_DATA!$DY:$DY,INPUT_DATA!$EB:$EB)</f>
        <v>3557</v>
      </c>
      <c r="H145" s="1025">
        <f t="shared" ref="H145:H155" si="7">G145/$G$137</f>
        <v>4.9083733509963021E-2</v>
      </c>
      <c r="M145" s="772"/>
    </row>
    <row r="146" spans="2:13" s="629" customFormat="1" ht="15">
      <c r="B146" s="767"/>
      <c r="C146" s="1332" t="s">
        <v>866</v>
      </c>
      <c r="D146" s="1015" t="s">
        <v>482</v>
      </c>
      <c r="E146" s="1011">
        <f>_xlfn.XLOOKUP($C146,INPUT_DATA!$DY:$DY,INPUT_DATA!$EA:$EA)</f>
        <v>375120771.00999999</v>
      </c>
      <c r="F146" s="1012">
        <f t="shared" si="6"/>
        <v>3.5581934977783183E-2</v>
      </c>
      <c r="G146" s="1013">
        <f>_xlfn.XLOOKUP($C146,INPUT_DATA!$DY:$DY,INPUT_DATA!$EB:$EB)</f>
        <v>5000</v>
      </c>
      <c r="H146" s="1025">
        <f t="shared" si="7"/>
        <v>6.8995970635314902E-2</v>
      </c>
      <c r="M146" s="772"/>
    </row>
    <row r="147" spans="2:13" s="629" customFormat="1" ht="15">
      <c r="B147" s="767"/>
      <c r="C147" s="1332" t="s">
        <v>867</v>
      </c>
      <c r="D147" s="1015" t="s">
        <v>483</v>
      </c>
      <c r="E147" s="1011">
        <f>_xlfn.XLOOKUP($C147,INPUT_DATA!$DY:$DY,INPUT_DATA!$EA:$EA)</f>
        <v>657645900.08000004</v>
      </c>
      <c r="F147" s="1012">
        <f t="shared" si="6"/>
        <v>6.2380746318172961E-2</v>
      </c>
      <c r="G147" s="1013">
        <f>_xlfn.XLOOKUP($C147,INPUT_DATA!$DY:$DY,INPUT_DATA!$EB:$EB)</f>
        <v>6225</v>
      </c>
      <c r="H147" s="1025">
        <f t="shared" si="7"/>
        <v>8.5899983440967054E-2</v>
      </c>
      <c r="M147" s="772"/>
    </row>
    <row r="148" spans="2:13" s="629" customFormat="1" ht="15">
      <c r="B148" s="767"/>
      <c r="C148" s="1332" t="s">
        <v>868</v>
      </c>
      <c r="D148" s="1015" t="s">
        <v>484</v>
      </c>
      <c r="E148" s="1011">
        <f>_xlfn.XLOOKUP($C148,INPUT_DATA!$DY:$DY,INPUT_DATA!$EA:$EA)</f>
        <v>979344231.25</v>
      </c>
      <c r="F148" s="1012">
        <f t="shared" si="6"/>
        <v>9.2895316522676921E-2</v>
      </c>
      <c r="G148" s="1013">
        <f>_xlfn.XLOOKUP($C148,INPUT_DATA!$DY:$DY,INPUT_DATA!$EB:$EB)</f>
        <v>7615</v>
      </c>
      <c r="H148" s="1025">
        <f t="shared" si="7"/>
        <v>0.10508086327758459</v>
      </c>
      <c r="M148" s="772"/>
    </row>
    <row r="149" spans="2:13" s="629" customFormat="1" ht="15">
      <c r="B149" s="767"/>
      <c r="C149" s="1332" t="s">
        <v>869</v>
      </c>
      <c r="D149" s="1015" t="s">
        <v>485</v>
      </c>
      <c r="E149" s="1011">
        <f>_xlfn.XLOOKUP($C149,INPUT_DATA!$DY:$DY,INPUT_DATA!$EA:$EA)</f>
        <v>1263948534.6900001</v>
      </c>
      <c r="F149" s="1012">
        <f t="shared" si="6"/>
        <v>0.11989134714005215</v>
      </c>
      <c r="G149" s="1013">
        <f>_xlfn.XLOOKUP($C149,INPUT_DATA!$DY:$DY,INPUT_DATA!$EB:$EB)</f>
        <v>8451</v>
      </c>
      <c r="H149" s="1025">
        <f t="shared" si="7"/>
        <v>0.11661698956780923</v>
      </c>
      <c r="M149" s="772"/>
    </row>
    <row r="150" spans="2:13" s="629" customFormat="1" ht="15">
      <c r="B150" s="767"/>
      <c r="C150" s="1332" t="s">
        <v>870</v>
      </c>
      <c r="D150" s="1015" t="s">
        <v>486</v>
      </c>
      <c r="E150" s="1011">
        <f>_xlfn.XLOOKUP($C150,INPUT_DATA!$DY:$DY,INPUT_DATA!$EA:$EA)</f>
        <v>1525127187.77</v>
      </c>
      <c r="F150" s="1012">
        <f t="shared" si="6"/>
        <v>0.1446653467947655</v>
      </c>
      <c r="G150" s="1013">
        <f>_xlfn.XLOOKUP($C150,INPUT_DATA!$DY:$DY,INPUT_DATA!$EB:$EB)</f>
        <v>9235</v>
      </c>
      <c r="H150" s="1025">
        <f t="shared" si="7"/>
        <v>0.1274355577634266</v>
      </c>
      <c r="M150" s="772"/>
    </row>
    <row r="151" spans="2:13" s="629" customFormat="1" ht="15">
      <c r="B151" s="767"/>
      <c r="C151" s="1332" t="s">
        <v>871</v>
      </c>
      <c r="D151" s="1015" t="s">
        <v>487</v>
      </c>
      <c r="E151" s="1011">
        <f>_xlfn.XLOOKUP($C151,INPUT_DATA!$DY:$DY,INPUT_DATA!$EA:$EA)</f>
        <v>1793779133.22</v>
      </c>
      <c r="F151" s="1012">
        <f t="shared" si="6"/>
        <v>0.17014822269342383</v>
      </c>
      <c r="G151" s="1013">
        <f>_xlfn.XLOOKUP($C151,INPUT_DATA!$DY:$DY,INPUT_DATA!$EB:$EB)</f>
        <v>10113</v>
      </c>
      <c r="H151" s="1025">
        <f t="shared" si="7"/>
        <v>0.13955125020698791</v>
      </c>
      <c r="M151" s="772"/>
    </row>
    <row r="152" spans="2:13" s="629" customFormat="1" ht="15">
      <c r="B152" s="767"/>
      <c r="C152" s="1332" t="s">
        <v>872</v>
      </c>
      <c r="D152" s="1015" t="s">
        <v>488</v>
      </c>
      <c r="E152" s="1011">
        <f>_xlfn.XLOOKUP($C152,INPUT_DATA!$DY:$DY,INPUT_DATA!$EA:$EA)</f>
        <v>1883943293.3599999</v>
      </c>
      <c r="F152" s="1012">
        <f t="shared" si="6"/>
        <v>0.17870070906945118</v>
      </c>
      <c r="G152" s="1013">
        <f>_xlfn.XLOOKUP($C152,INPUT_DATA!$DY:$DY,INPUT_DATA!$EB:$EB)</f>
        <v>10131</v>
      </c>
      <c r="H152" s="1025">
        <f t="shared" si="7"/>
        <v>0.13979963570127504</v>
      </c>
      <c r="M152" s="772"/>
    </row>
    <row r="153" spans="2:13" s="629" customFormat="1" ht="15">
      <c r="B153" s="767"/>
      <c r="C153" s="1332" t="s">
        <v>873</v>
      </c>
      <c r="D153" s="1015" t="s">
        <v>489</v>
      </c>
      <c r="E153" s="1011">
        <f>_xlfn.XLOOKUP($C153,INPUT_DATA!$DY:$DY,INPUT_DATA!$EA:$EA)</f>
        <v>1545236991.4300001</v>
      </c>
      <c r="F153" s="1012">
        <f t="shared" si="6"/>
        <v>0.14657285440709933</v>
      </c>
      <c r="G153" s="1013">
        <f>_xlfn.XLOOKUP($C153,INPUT_DATA!$DY:$DY,INPUT_DATA!$EB:$EB)</f>
        <v>8106</v>
      </c>
      <c r="H153" s="1025">
        <f t="shared" si="7"/>
        <v>0.11185626759397251</v>
      </c>
      <c r="M153" s="772"/>
    </row>
    <row r="154" spans="2:13" s="629" customFormat="1" ht="15">
      <c r="B154" s="767"/>
      <c r="C154" s="1332" t="s">
        <v>874</v>
      </c>
      <c r="D154" s="1026" t="s">
        <v>490</v>
      </c>
      <c r="E154" s="1011">
        <f>_xlfn.XLOOKUP($C154,INPUT_DATA!$DY:$DY,INPUT_DATA!$EA:$EA)</f>
        <v>301271520.11000001</v>
      </c>
      <c r="F154" s="1012">
        <f t="shared" si="6"/>
        <v>2.8576992978419077E-2</v>
      </c>
      <c r="G154" s="1013">
        <f>_xlfn.XLOOKUP($C154,INPUT_DATA!$DY:$DY,INPUT_DATA!$EB:$EB)</f>
        <v>1739</v>
      </c>
      <c r="H154" s="1025">
        <f t="shared" si="7"/>
        <v>2.399679858696252E-2</v>
      </c>
      <c r="M154" s="772"/>
    </row>
    <row r="155" spans="2:13" s="629" customFormat="1" ht="15">
      <c r="B155" s="767"/>
      <c r="C155" s="1332" t="s">
        <v>875</v>
      </c>
      <c r="D155" s="1016" t="s">
        <v>1198</v>
      </c>
      <c r="E155" s="1011">
        <f>_xlfn.XLOOKUP($C155,INPUT_DATA!$DY:$DY,INPUT_DATA!$EA:$EA)</f>
        <v>0</v>
      </c>
      <c r="F155" s="1012">
        <f t="shared" si="6"/>
        <v>0</v>
      </c>
      <c r="G155" s="1013">
        <f>_xlfn.XLOOKUP($C155,INPUT_DATA!$DY:$DY,INPUT_DATA!$EB:$EB)</f>
        <v>0</v>
      </c>
      <c r="H155" s="1025">
        <f t="shared" si="7"/>
        <v>0</v>
      </c>
      <c r="M155" s="772"/>
    </row>
    <row r="156" spans="2:13" s="629" customFormat="1" ht="15">
      <c r="B156" s="767"/>
      <c r="C156" s="1009"/>
      <c r="D156" s="1017" t="s">
        <v>415</v>
      </c>
      <c r="E156" s="1018">
        <f>SUM(E144:E155)</f>
        <v>10542450016.960001</v>
      </c>
      <c r="F156" s="1019">
        <f>SUM(F144:F155)</f>
        <v>1</v>
      </c>
      <c r="G156" s="1020">
        <f>SUM(G144:G155)</f>
        <v>72468</v>
      </c>
      <c r="H156" s="1021">
        <f>SUM(H144:H155)</f>
        <v>1</v>
      </c>
      <c r="M156" s="772"/>
    </row>
    <row r="157" spans="2:13" s="629" customFormat="1" ht="15">
      <c r="B157" s="767"/>
      <c r="C157" s="1009"/>
      <c r="D157" s="813"/>
      <c r="G157" s="988"/>
      <c r="M157" s="772"/>
    </row>
    <row r="158" spans="2:13" s="629" customFormat="1" ht="15">
      <c r="B158" s="767"/>
      <c r="C158" s="1009"/>
      <c r="D158" s="813"/>
      <c r="G158" s="988"/>
      <c r="M158" s="772"/>
    </row>
    <row r="159" spans="2:13" s="629" customFormat="1" ht="15">
      <c r="B159" s="767"/>
      <c r="C159" s="1009"/>
      <c r="D159" s="813"/>
      <c r="G159" s="988"/>
      <c r="M159" s="772"/>
    </row>
    <row r="160" spans="2:13" s="629" customFormat="1" ht="15">
      <c r="B160" s="767"/>
      <c r="C160" s="1009"/>
      <c r="D160" s="813"/>
      <c r="G160" s="988"/>
      <c r="M160" s="772"/>
    </row>
    <row r="161" spans="1:13" s="629" customFormat="1" ht="15">
      <c r="B161" s="767"/>
      <c r="C161" s="1009"/>
      <c r="D161" s="813"/>
      <c r="G161" s="988"/>
      <c r="M161" s="772"/>
    </row>
    <row r="162" spans="1:13" s="629" customFormat="1" ht="15">
      <c r="B162" s="767"/>
      <c r="C162" s="1009"/>
      <c r="D162" s="813"/>
      <c r="G162" s="988"/>
      <c r="M162" s="772"/>
    </row>
    <row r="163" spans="1:13" s="629" customFormat="1" ht="30" customHeight="1">
      <c r="B163" s="767"/>
      <c r="C163" s="1190" t="s">
        <v>1283</v>
      </c>
      <c r="D163" s="813"/>
      <c r="G163" s="988"/>
      <c r="M163" s="772"/>
    </row>
    <row r="164" spans="1:13" s="629" customFormat="1" ht="15" customHeight="1">
      <c r="A164" s="813"/>
      <c r="B164" s="1004"/>
      <c r="C164" s="1024"/>
      <c r="D164" s="1022"/>
      <c r="E164" s="1022"/>
      <c r="F164" s="1022"/>
      <c r="G164" s="1023"/>
      <c r="H164" s="1022"/>
      <c r="M164" s="772"/>
    </row>
    <row r="165" spans="1:13" s="629" customFormat="1" ht="25.9" customHeight="1">
      <c r="B165" s="767"/>
      <c r="C165" s="1009"/>
      <c r="D165" s="1177" t="s">
        <v>491</v>
      </c>
      <c r="E165" s="2099" t="s">
        <v>443</v>
      </c>
      <c r="F165" s="2101"/>
      <c r="G165" s="2099" t="s">
        <v>444</v>
      </c>
      <c r="H165" s="2101"/>
      <c r="M165" s="772"/>
    </row>
    <row r="166" spans="1:13" s="629" customFormat="1" ht="15">
      <c r="B166" s="767"/>
      <c r="C166" s="1332" t="s">
        <v>876</v>
      </c>
      <c r="D166" s="1010" t="s">
        <v>492</v>
      </c>
      <c r="E166" s="1011">
        <f>_xlfn.XLOOKUP($C166,INPUT_DATA!$DY:$DY,INPUT_DATA!$EA:$EA)</f>
        <v>244429.61</v>
      </c>
      <c r="F166" s="1012">
        <f>E166/$E$193</f>
        <v>2.3185275681343306E-5</v>
      </c>
      <c r="G166" s="1013">
        <f>_xlfn.XLOOKUP($C166,INPUT_DATA!$DY:$DY,INPUT_DATA!$EB:$EB)</f>
        <v>7</v>
      </c>
      <c r="H166" s="1025">
        <f>G166/$G$193</f>
        <v>9.6594358889440861E-5</v>
      </c>
      <c r="M166" s="772"/>
    </row>
    <row r="167" spans="1:13" s="629" customFormat="1" ht="15">
      <c r="B167" s="767"/>
      <c r="C167" s="1332" t="s">
        <v>877</v>
      </c>
      <c r="D167" s="1015" t="s">
        <v>493</v>
      </c>
      <c r="E167" s="1011">
        <f>_xlfn.XLOOKUP($C167,INPUT_DATA!$DY:$DY,INPUT_DATA!$EA:$EA)</f>
        <v>1176979.76</v>
      </c>
      <c r="F167" s="1012">
        <f t="shared" ref="F167:F192" si="8">E167/$E$193</f>
        <v>1.1164195780929029E-4</v>
      </c>
      <c r="G167" s="1013">
        <f>_xlfn.XLOOKUP($C167,INPUT_DATA!$DY:$DY,INPUT_DATA!$EB:$EB)</f>
        <v>36</v>
      </c>
      <c r="H167" s="1025">
        <f t="shared" ref="H167:H192" si="9">G167/$G$193</f>
        <v>4.9677098857426726E-4</v>
      </c>
      <c r="M167" s="772"/>
    </row>
    <row r="168" spans="1:13" s="629" customFormat="1" ht="15">
      <c r="B168" s="767"/>
      <c r="C168" s="1332" t="s">
        <v>878</v>
      </c>
      <c r="D168" s="1015" t="s">
        <v>494</v>
      </c>
      <c r="E168" s="1011">
        <f>_xlfn.XLOOKUP($C168,INPUT_DATA!$DY:$DY,INPUT_DATA!$EA:$EA)</f>
        <v>2343941.96</v>
      </c>
      <c r="F168" s="1012">
        <f t="shared" si="8"/>
        <v>2.2233370385718886E-4</v>
      </c>
      <c r="G168" s="1013">
        <f>_xlfn.XLOOKUP($C168,INPUT_DATA!$DY:$DY,INPUT_DATA!$EB:$EB)</f>
        <v>70</v>
      </c>
      <c r="H168" s="1025">
        <f t="shared" si="9"/>
        <v>9.6594358889440853E-4</v>
      </c>
      <c r="M168" s="772"/>
    </row>
    <row r="169" spans="1:13" s="629" customFormat="1" ht="15">
      <c r="B169" s="767"/>
      <c r="C169" s="1332" t="s">
        <v>879</v>
      </c>
      <c r="D169" s="1015" t="s">
        <v>495</v>
      </c>
      <c r="E169" s="1011">
        <f>_xlfn.XLOOKUP($C169,INPUT_DATA!$DY:$DY,INPUT_DATA!$EA:$EA)</f>
        <v>10962109.76</v>
      </c>
      <c r="F169" s="1012">
        <f t="shared" si="8"/>
        <v>1.039806661863692E-3</v>
      </c>
      <c r="G169" s="1013">
        <f>_xlfn.XLOOKUP($C169,INPUT_DATA!$DY:$DY,INPUT_DATA!$EB:$EB)</f>
        <v>276</v>
      </c>
      <c r="H169" s="1025">
        <f t="shared" si="9"/>
        <v>3.8085775790693823E-3</v>
      </c>
      <c r="M169" s="772"/>
    </row>
    <row r="170" spans="1:13" s="629" customFormat="1" ht="15">
      <c r="B170" s="767"/>
      <c r="C170" s="1332" t="s">
        <v>880</v>
      </c>
      <c r="D170" s="1015" t="s">
        <v>496</v>
      </c>
      <c r="E170" s="1011">
        <f>_xlfn.XLOOKUP($C170,INPUT_DATA!$DY:$DY,INPUT_DATA!$EA:$EA)</f>
        <v>9334459.3599999994</v>
      </c>
      <c r="F170" s="1012">
        <f t="shared" si="8"/>
        <v>8.8541651560911701E-4</v>
      </c>
      <c r="G170" s="1013">
        <f>_xlfn.XLOOKUP($C170,INPUT_DATA!$DY:$DY,INPUT_DATA!$EB:$EB)</f>
        <v>222</v>
      </c>
      <c r="H170" s="1025">
        <f t="shared" si="9"/>
        <v>3.0634210962079815E-3</v>
      </c>
      <c r="M170" s="772"/>
    </row>
    <row r="171" spans="1:13" s="629" customFormat="1" ht="15">
      <c r="B171" s="767"/>
      <c r="C171" s="1332" t="s">
        <v>881</v>
      </c>
      <c r="D171" s="1015" t="s">
        <v>497</v>
      </c>
      <c r="E171" s="1011">
        <f>_xlfn.XLOOKUP($C171,INPUT_DATA!$DY:$DY,INPUT_DATA!$EA:$EA)</f>
        <v>13543658.01</v>
      </c>
      <c r="F171" s="1012">
        <f t="shared" si="8"/>
        <v>1.2846784180348832E-3</v>
      </c>
      <c r="G171" s="1013">
        <f>_xlfn.XLOOKUP($C171,INPUT_DATA!$DY:$DY,INPUT_DATA!$EB:$EB)</f>
        <v>358</v>
      </c>
      <c r="H171" s="1025">
        <f t="shared" si="9"/>
        <v>4.9401114974885465E-3</v>
      </c>
      <c r="M171" s="772"/>
    </row>
    <row r="172" spans="1:13" s="629" customFormat="1" ht="15">
      <c r="B172" s="767"/>
      <c r="C172" s="1332" t="s">
        <v>882</v>
      </c>
      <c r="D172" s="1015" t="s">
        <v>498</v>
      </c>
      <c r="E172" s="1011">
        <f>_xlfn.XLOOKUP($C172,INPUT_DATA!$DY:$DY,INPUT_DATA!$EA:$EA)</f>
        <v>132514600.68000001</v>
      </c>
      <c r="F172" s="1012">
        <f t="shared" si="8"/>
        <v>1.2569620957824722E-2</v>
      </c>
      <c r="G172" s="1013">
        <f>_xlfn.XLOOKUP($C172,INPUT_DATA!$DY:$DY,INPUT_DATA!$EB:$EB)</f>
        <v>2346</v>
      </c>
      <c r="H172" s="1025">
        <f t="shared" si="9"/>
        <v>3.237290942208975E-2</v>
      </c>
      <c r="M172" s="772"/>
    </row>
    <row r="173" spans="1:13" s="629" customFormat="1" ht="15">
      <c r="B173" s="767"/>
      <c r="C173" s="1332" t="s">
        <v>883</v>
      </c>
      <c r="D173" s="1015" t="s">
        <v>499</v>
      </c>
      <c r="E173" s="1011">
        <f>_xlfn.XLOOKUP($C173,INPUT_DATA!$DY:$DY,INPUT_DATA!$EA:$EA)</f>
        <v>31641518.789999999</v>
      </c>
      <c r="F173" s="1012">
        <f t="shared" si="8"/>
        <v>3.0013439702438437E-3</v>
      </c>
      <c r="G173" s="1013">
        <f>_xlfn.XLOOKUP($C173,INPUT_DATA!$DY:$DY,INPUT_DATA!$EB:$EB)</f>
        <v>595</v>
      </c>
      <c r="H173" s="1025">
        <f t="shared" si="9"/>
        <v>8.210520505602472E-3</v>
      </c>
      <c r="M173" s="772"/>
    </row>
    <row r="174" spans="1:13" s="629" customFormat="1" ht="15">
      <c r="B174" s="767"/>
      <c r="C174" s="1332" t="s">
        <v>884</v>
      </c>
      <c r="D174" s="1015" t="s">
        <v>500</v>
      </c>
      <c r="E174" s="1011">
        <f>_xlfn.XLOOKUP($C174,INPUT_DATA!$DY:$DY,INPUT_DATA!$EA:$EA)</f>
        <v>152624921.59999999</v>
      </c>
      <c r="F174" s="1012">
        <f t="shared" si="8"/>
        <v>1.4477177634654856E-2</v>
      </c>
      <c r="G174" s="1013">
        <f>_xlfn.XLOOKUP($C174,INPUT_DATA!$DY:$DY,INPUT_DATA!$EB:$EB)</f>
        <v>2321</v>
      </c>
      <c r="H174" s="1025">
        <f t="shared" si="9"/>
        <v>3.2027929568913177E-2</v>
      </c>
      <c r="M174" s="772"/>
    </row>
    <row r="175" spans="1:13" s="629" customFormat="1" ht="15">
      <c r="B175" s="767"/>
      <c r="C175" s="1332" t="s">
        <v>885</v>
      </c>
      <c r="D175" s="1015" t="s">
        <v>501</v>
      </c>
      <c r="E175" s="1011">
        <f>_xlfn.XLOOKUP($C175,INPUT_DATA!$DY:$DY,INPUT_DATA!$EA:$EA)</f>
        <v>70820209.519999996</v>
      </c>
      <c r="F175" s="1012">
        <f t="shared" si="8"/>
        <v>6.7176234562240375E-3</v>
      </c>
      <c r="G175" s="1013">
        <f>_xlfn.XLOOKUP($C175,INPUT_DATA!$DY:$DY,INPUT_DATA!$EB:$EB)</f>
        <v>947</v>
      </c>
      <c r="H175" s="1025">
        <f t="shared" si="9"/>
        <v>1.3067836838328642E-2</v>
      </c>
      <c r="M175" s="772"/>
    </row>
    <row r="176" spans="1:13" s="629" customFormat="1" ht="15">
      <c r="B176" s="767"/>
      <c r="C176" s="1332" t="s">
        <v>886</v>
      </c>
      <c r="D176" s="1015" t="s">
        <v>502</v>
      </c>
      <c r="E176" s="1011">
        <f>_xlfn.XLOOKUP($C176,INPUT_DATA!$DY:$DY,INPUT_DATA!$EA:$EA)</f>
        <v>100166531.26000001</v>
      </c>
      <c r="F176" s="1012">
        <f t="shared" si="8"/>
        <v>9.5012574021084931E-3</v>
      </c>
      <c r="G176" s="1013">
        <f>_xlfn.XLOOKUP($C176,INPUT_DATA!$DY:$DY,INPUT_DATA!$EB:$EB)</f>
        <v>1233</v>
      </c>
      <c r="H176" s="1025">
        <f t="shared" si="9"/>
        <v>1.7014406358668653E-2</v>
      </c>
      <c r="M176" s="772"/>
    </row>
    <row r="177" spans="2:13" s="629" customFormat="1" ht="15">
      <c r="B177" s="767"/>
      <c r="C177" s="1332" t="s">
        <v>887</v>
      </c>
      <c r="D177" s="1015" t="s">
        <v>503</v>
      </c>
      <c r="E177" s="1011">
        <f>_xlfn.XLOOKUP($C177,INPUT_DATA!$DY:$DY,INPUT_DATA!$EA:$EA)</f>
        <v>776365749.87</v>
      </c>
      <c r="F177" s="1012">
        <f t="shared" si="8"/>
        <v>7.3641871540394685E-2</v>
      </c>
      <c r="G177" s="1013">
        <f>_xlfn.XLOOKUP($C177,INPUT_DATA!$DY:$DY,INPUT_DATA!$EB:$EB)</f>
        <v>8735</v>
      </c>
      <c r="H177" s="1025">
        <f t="shared" si="9"/>
        <v>0.12053596069989513</v>
      </c>
      <c r="M177" s="772"/>
    </row>
    <row r="178" spans="2:13" s="629" customFormat="1" ht="15">
      <c r="B178" s="767"/>
      <c r="C178" s="1332" t="s">
        <v>888</v>
      </c>
      <c r="D178" s="1015" t="s">
        <v>504</v>
      </c>
      <c r="E178" s="1011">
        <f>_xlfn.XLOOKUP($C178,INPUT_DATA!$DY:$DY,INPUT_DATA!$EA:$EA)</f>
        <v>144369760.96000001</v>
      </c>
      <c r="F178" s="1012">
        <f t="shared" si="8"/>
        <v>1.3694137579760629E-2</v>
      </c>
      <c r="G178" s="1013">
        <f>_xlfn.XLOOKUP($C178,INPUT_DATA!$DY:$DY,INPUT_DATA!$EB:$EB)</f>
        <v>1403</v>
      </c>
      <c r="H178" s="1025">
        <f t="shared" si="9"/>
        <v>1.9360269360269359E-2</v>
      </c>
      <c r="M178" s="772"/>
    </row>
    <row r="179" spans="2:13" s="629" customFormat="1" ht="15">
      <c r="B179" s="767"/>
      <c r="C179" s="1332" t="s">
        <v>889</v>
      </c>
      <c r="D179" s="1015" t="s">
        <v>505</v>
      </c>
      <c r="E179" s="1011">
        <f>_xlfn.XLOOKUP($C179,INPUT_DATA!$DY:$DY,INPUT_DATA!$EA:$EA)</f>
        <v>317396738.13999999</v>
      </c>
      <c r="F179" s="1012">
        <f t="shared" si="8"/>
        <v>3.010654426906393E-2</v>
      </c>
      <c r="G179" s="1013">
        <f>_xlfn.XLOOKUP($C179,INPUT_DATA!$DY:$DY,INPUT_DATA!$EB:$EB)</f>
        <v>2857</v>
      </c>
      <c r="H179" s="1025">
        <f t="shared" si="9"/>
        <v>3.9424297621018935E-2</v>
      </c>
      <c r="M179" s="772"/>
    </row>
    <row r="180" spans="2:13" s="629" customFormat="1" ht="15">
      <c r="B180" s="767"/>
      <c r="C180" s="1332" t="s">
        <v>890</v>
      </c>
      <c r="D180" s="1015" t="s">
        <v>506</v>
      </c>
      <c r="E180" s="1011">
        <f>_xlfn.XLOOKUP($C180,INPUT_DATA!$DY:$DY,INPUT_DATA!$EA:$EA)</f>
        <v>226935305.55000001</v>
      </c>
      <c r="F180" s="1012">
        <f t="shared" si="8"/>
        <v>2.1525860230299544E-2</v>
      </c>
      <c r="G180" s="1013">
        <f>_xlfn.XLOOKUP($C180,INPUT_DATA!$DY:$DY,INPUT_DATA!$EB:$EB)</f>
        <v>1694</v>
      </c>
      <c r="H180" s="1025">
        <f t="shared" si="9"/>
        <v>2.3375834851244687E-2</v>
      </c>
      <c r="M180" s="772"/>
    </row>
    <row r="181" spans="2:13" s="629" customFormat="1" ht="15">
      <c r="B181" s="767"/>
      <c r="C181" s="1332" t="s">
        <v>891</v>
      </c>
      <c r="D181" s="1015" t="s">
        <v>507</v>
      </c>
      <c r="E181" s="1011">
        <f>_xlfn.XLOOKUP($C181,INPUT_DATA!$DY:$DY,INPUT_DATA!$EA:$EA)</f>
        <v>204976851.74000001</v>
      </c>
      <c r="F181" s="1012">
        <f t="shared" si="8"/>
        <v>1.9442999626296236E-2</v>
      </c>
      <c r="G181" s="1013">
        <f>_xlfn.XLOOKUP($C181,INPUT_DATA!$DY:$DY,INPUT_DATA!$EB:$EB)</f>
        <v>1412</v>
      </c>
      <c r="H181" s="1025">
        <f t="shared" si="9"/>
        <v>1.9484462107412927E-2</v>
      </c>
      <c r="M181" s="772"/>
    </row>
    <row r="182" spans="2:13" s="629" customFormat="1" ht="15">
      <c r="B182" s="767"/>
      <c r="C182" s="1332" t="s">
        <v>892</v>
      </c>
      <c r="D182" s="1015" t="s">
        <v>508</v>
      </c>
      <c r="E182" s="1011">
        <f>_xlfn.XLOOKUP($C182,INPUT_DATA!$DY:$DY,INPUT_DATA!$EA:$EA)</f>
        <v>2630141527.2399998</v>
      </c>
      <c r="F182" s="1012">
        <f t="shared" si="8"/>
        <v>0.2494810526024597</v>
      </c>
      <c r="G182" s="1013">
        <f>_xlfn.XLOOKUP($C182,INPUT_DATA!$DY:$DY,INPUT_DATA!$EB:$EB)</f>
        <v>18564</v>
      </c>
      <c r="H182" s="1025">
        <f t="shared" si="9"/>
        <v>0.25616823977479714</v>
      </c>
      <c r="M182" s="772"/>
    </row>
    <row r="183" spans="2:13" s="629" customFormat="1" ht="15">
      <c r="B183" s="767"/>
      <c r="C183" s="1332" t="s">
        <v>893</v>
      </c>
      <c r="D183" s="1015" t="s">
        <v>509</v>
      </c>
      <c r="E183" s="1011">
        <f>_xlfn.XLOOKUP($C183,INPUT_DATA!$DY:$DY,INPUT_DATA!$EA:$EA)</f>
        <v>289554505.20999998</v>
      </c>
      <c r="F183" s="1012">
        <f t="shared" si="8"/>
        <v>2.7465580082825507E-2</v>
      </c>
      <c r="G183" s="1013">
        <f>_xlfn.XLOOKUP($C183,INPUT_DATA!$DY:$DY,INPUT_DATA!$EB:$EB)</f>
        <v>1811</v>
      </c>
      <c r="H183" s="1025">
        <f t="shared" si="9"/>
        <v>2.4990340564111056E-2</v>
      </c>
      <c r="M183" s="772"/>
    </row>
    <row r="184" spans="2:13" s="629" customFormat="1" ht="15">
      <c r="B184" s="767"/>
      <c r="C184" s="1332" t="s">
        <v>894</v>
      </c>
      <c r="D184" s="1015" t="s">
        <v>510</v>
      </c>
      <c r="E184" s="1011">
        <f>_xlfn.XLOOKUP($C184,INPUT_DATA!$DY:$DY,INPUT_DATA!$EA:$EA)</f>
        <v>463598645.99000001</v>
      </c>
      <c r="F184" s="1012">
        <f t="shared" si="8"/>
        <v>4.3974469430179235E-2</v>
      </c>
      <c r="G184" s="1013">
        <f>_xlfn.XLOOKUP($C184,INPUT_DATA!$DY:$DY,INPUT_DATA!$EB:$EB)</f>
        <v>2644</v>
      </c>
      <c r="H184" s="1025">
        <f t="shared" si="9"/>
        <v>3.6485069271954516E-2</v>
      </c>
      <c r="M184" s="772"/>
    </row>
    <row r="185" spans="2:13" s="629" customFormat="1" ht="15">
      <c r="B185" s="767"/>
      <c r="C185" s="1332" t="s">
        <v>895</v>
      </c>
      <c r="D185" s="1015" t="s">
        <v>511</v>
      </c>
      <c r="E185" s="1011">
        <f>_xlfn.XLOOKUP($C185,INPUT_DATA!$DY:$DY,INPUT_DATA!$EA:$EA)</f>
        <v>203064277.22999999</v>
      </c>
      <c r="F185" s="1012">
        <f t="shared" si="8"/>
        <v>1.92615831142973E-2</v>
      </c>
      <c r="G185" s="1013">
        <f>_xlfn.XLOOKUP($C185,INPUT_DATA!$DY:$DY,INPUT_DATA!$EB:$EB)</f>
        <v>1103</v>
      </c>
      <c r="H185" s="1025">
        <f t="shared" si="9"/>
        <v>1.5220511122150466E-2</v>
      </c>
      <c r="M185" s="772"/>
    </row>
    <row r="186" spans="2:13" s="629" customFormat="1" ht="15">
      <c r="B186" s="767"/>
      <c r="C186" s="1332" t="s">
        <v>896</v>
      </c>
      <c r="D186" s="1015" t="s">
        <v>512</v>
      </c>
      <c r="E186" s="1011">
        <f>_xlfn.XLOOKUP($C186,INPUT_DATA!$DY:$DY,INPUT_DATA!$EA:$EA)</f>
        <v>155492813.49000001</v>
      </c>
      <c r="F186" s="1012">
        <f t="shared" si="8"/>
        <v>1.4749210405536988E-2</v>
      </c>
      <c r="G186" s="1013">
        <f>_xlfn.XLOOKUP($C186,INPUT_DATA!$DY:$DY,INPUT_DATA!$EB:$EB)</f>
        <v>777</v>
      </c>
      <c r="H186" s="1025">
        <f t="shared" si="9"/>
        <v>1.0721973836727934E-2</v>
      </c>
      <c r="M186" s="772"/>
    </row>
    <row r="187" spans="2:13" s="629" customFormat="1" ht="15">
      <c r="B187" s="767"/>
      <c r="C187" s="1332" t="s">
        <v>897</v>
      </c>
      <c r="D187" s="1015" t="s">
        <v>513</v>
      </c>
      <c r="E187" s="1011">
        <f>_xlfn.XLOOKUP($C187,INPUT_DATA!$DY:$DY,INPUT_DATA!$EA:$EA)</f>
        <v>4041273116.4499998</v>
      </c>
      <c r="F187" s="1012">
        <f t="shared" si="8"/>
        <v>0.38333339118977711</v>
      </c>
      <c r="G187" s="1013">
        <f>_xlfn.XLOOKUP($C187,INPUT_DATA!$DY:$DY,INPUT_DATA!$EB:$EB)</f>
        <v>20050</v>
      </c>
      <c r="H187" s="1025">
        <f t="shared" si="9"/>
        <v>0.27667384224761277</v>
      </c>
      <c r="M187" s="772"/>
    </row>
    <row r="188" spans="2:13" s="629" customFormat="1" ht="15">
      <c r="B188" s="767"/>
      <c r="C188" s="1332" t="s">
        <v>898</v>
      </c>
      <c r="D188" s="1015" t="s">
        <v>514</v>
      </c>
      <c r="E188" s="1011">
        <f>_xlfn.XLOOKUP($C188,INPUT_DATA!$DY:$DY,INPUT_DATA!$EA:$EA)</f>
        <v>172166769.24000001</v>
      </c>
      <c r="F188" s="1012">
        <f t="shared" si="8"/>
        <v>1.6330811999395723E-2</v>
      </c>
      <c r="G188" s="1013">
        <f>_xlfn.XLOOKUP($C188,INPUT_DATA!$DY:$DY,INPUT_DATA!$EB:$EB)</f>
        <v>940</v>
      </c>
      <c r="H188" s="1025">
        <f t="shared" si="9"/>
        <v>1.2971242479439201E-2</v>
      </c>
      <c r="M188" s="772"/>
    </row>
    <row r="189" spans="2:13" s="629" customFormat="1" ht="15">
      <c r="B189" s="767"/>
      <c r="C189" s="1332" t="s">
        <v>899</v>
      </c>
      <c r="D189" s="1015" t="s">
        <v>515</v>
      </c>
      <c r="E189" s="1011">
        <f>_xlfn.XLOOKUP($C189,INPUT_DATA!$DY:$DY,INPUT_DATA!$EA:$EA)</f>
        <v>335776214.74000001</v>
      </c>
      <c r="F189" s="1012">
        <f t="shared" si="8"/>
        <v>3.1849922380454768E-2</v>
      </c>
      <c r="G189" s="1013">
        <f>_xlfn.XLOOKUP($C189,INPUT_DATA!$DY:$DY,INPUT_DATA!$EB:$EB)</f>
        <v>1600</v>
      </c>
      <c r="H189" s="1025">
        <f t="shared" si="9"/>
        <v>2.2078710603300768E-2</v>
      </c>
      <c r="M189" s="772"/>
    </row>
    <row r="190" spans="2:13" s="629" customFormat="1" ht="15">
      <c r="B190" s="767"/>
      <c r="C190" s="1332" t="s">
        <v>900</v>
      </c>
      <c r="D190" s="1015" t="s">
        <v>516</v>
      </c>
      <c r="E190" s="1011">
        <f>_xlfn.XLOOKUP($C190,INPUT_DATA!$DY:$DY,INPUT_DATA!$EA:$EA)</f>
        <v>28480957.68</v>
      </c>
      <c r="F190" s="1012">
        <f t="shared" si="8"/>
        <v>2.7015501742177301E-3</v>
      </c>
      <c r="G190" s="1013">
        <f>_xlfn.XLOOKUP($C190,INPUT_DATA!$DY:$DY,INPUT_DATA!$EB:$EB)</f>
        <v>172</v>
      </c>
      <c r="H190" s="1025">
        <f t="shared" si="9"/>
        <v>2.3734613898548323E-3</v>
      </c>
      <c r="M190" s="772"/>
    </row>
    <row r="191" spans="2:13" s="629" customFormat="1" ht="16.899999999999999" customHeight="1">
      <c r="B191" s="767"/>
      <c r="C191" s="1332" t="s">
        <v>901</v>
      </c>
      <c r="D191" s="1015" t="s">
        <v>517</v>
      </c>
      <c r="E191" s="1011">
        <f>_xlfn.XLOOKUP($C191,INPUT_DATA!$DY:$DY,INPUT_DATA!$EA:$EA)</f>
        <v>3140661.35</v>
      </c>
      <c r="F191" s="1012">
        <f t="shared" si="8"/>
        <v>2.9790621202353449E-4</v>
      </c>
      <c r="G191" s="1013">
        <f>_xlfn.XLOOKUP($C191,INPUT_DATA!$DY:$DY,INPUT_DATA!$EB:$EB)</f>
        <v>28</v>
      </c>
      <c r="H191" s="1025">
        <f t="shared" si="9"/>
        <v>3.8637743555776344E-4</v>
      </c>
      <c r="M191" s="772"/>
    </row>
    <row r="192" spans="2:13" s="629" customFormat="1" ht="15">
      <c r="B192" s="767"/>
      <c r="C192" s="1332" t="s">
        <v>902</v>
      </c>
      <c r="D192" s="1016" t="s">
        <v>518</v>
      </c>
      <c r="E192" s="1011">
        <f>_xlfn.XLOOKUP($C192,INPUT_DATA!$DY:$DY,INPUT_DATA!$EA:$EA)</f>
        <v>24342761.77</v>
      </c>
      <c r="F192" s="1012">
        <f t="shared" si="8"/>
        <v>2.3090232091059447E-3</v>
      </c>
      <c r="G192" s="1013">
        <f>_xlfn.XLOOKUP($C192,INPUT_DATA!$DY:$DY,INPUT_DATA!$EB:$EB)</f>
        <v>267</v>
      </c>
      <c r="H192" s="1025">
        <f t="shared" si="9"/>
        <v>3.6843848319258157E-3</v>
      </c>
      <c r="M192" s="772"/>
    </row>
    <row r="193" spans="1:13" s="629" customFormat="1" ht="15">
      <c r="B193" s="767"/>
      <c r="C193" s="1009"/>
      <c r="D193" s="1017" t="s">
        <v>415</v>
      </c>
      <c r="E193" s="1018">
        <f>SUM(E166:E192)</f>
        <v>10542450016.959999</v>
      </c>
      <c r="F193" s="1019">
        <f>SUM(F166:F192)</f>
        <v>1</v>
      </c>
      <c r="G193" s="1020">
        <f>SUM(G166:G192)</f>
        <v>72468</v>
      </c>
      <c r="H193" s="1019">
        <f>SUM(H166:H192)</f>
        <v>1.0000000000000002</v>
      </c>
      <c r="M193" s="772"/>
    </row>
    <row r="194" spans="1:13" s="629" customFormat="1" ht="15">
      <c r="B194" s="767"/>
      <c r="C194" s="1009"/>
      <c r="D194" s="813"/>
      <c r="G194" s="988"/>
      <c r="M194" s="772"/>
    </row>
    <row r="195" spans="1:13" s="629" customFormat="1" ht="15">
      <c r="B195" s="767"/>
      <c r="C195" s="1009"/>
      <c r="D195" s="813"/>
      <c r="G195" s="988"/>
      <c r="M195" s="772"/>
    </row>
    <row r="196" spans="1:13" s="629" customFormat="1" ht="15">
      <c r="B196" s="767"/>
      <c r="C196" s="1009"/>
      <c r="D196" s="813"/>
      <c r="G196" s="988"/>
      <c r="M196" s="772"/>
    </row>
    <row r="197" spans="1:13" s="629" customFormat="1" ht="15">
      <c r="B197" s="767"/>
      <c r="C197" s="1009"/>
      <c r="D197" s="813"/>
      <c r="G197" s="988"/>
      <c r="M197" s="772"/>
    </row>
    <row r="198" spans="1:13" s="629" customFormat="1" ht="24.6" customHeight="1">
      <c r="A198" s="813"/>
      <c r="B198" s="1004"/>
      <c r="C198" s="1190" t="s">
        <v>1284</v>
      </c>
      <c r="D198" s="1022"/>
      <c r="E198" s="1022"/>
      <c r="F198" s="1022"/>
      <c r="G198" s="1023"/>
      <c r="H198" s="1022"/>
      <c r="M198" s="772"/>
    </row>
    <row r="199" spans="1:13" s="629" customFormat="1" ht="15" customHeight="1">
      <c r="A199" s="813"/>
      <c r="B199" s="817"/>
      <c r="C199" s="1007"/>
      <c r="D199" s="813"/>
      <c r="E199" s="813"/>
      <c r="F199" s="813"/>
      <c r="G199" s="1008"/>
      <c r="H199" s="813"/>
      <c r="M199" s="772"/>
    </row>
    <row r="200" spans="1:13" s="629" customFormat="1" ht="25.9" customHeight="1">
      <c r="B200" s="767"/>
      <c r="C200" s="1009"/>
      <c r="D200" s="1177" t="s">
        <v>519</v>
      </c>
      <c r="E200" s="2099" t="s">
        <v>443</v>
      </c>
      <c r="F200" s="2101"/>
      <c r="G200" s="2099" t="s">
        <v>444</v>
      </c>
      <c r="H200" s="2101"/>
      <c r="M200" s="772"/>
    </row>
    <row r="201" spans="1:13" s="629" customFormat="1" ht="15">
      <c r="B201" s="767"/>
      <c r="C201" s="1332" t="s">
        <v>903</v>
      </c>
      <c r="D201" s="1010" t="s">
        <v>520</v>
      </c>
      <c r="E201" s="1011">
        <f>_xlfn.XLOOKUP($C201,INPUT_DATA!$DY:$DY,INPUT_DATA!$EA:$EA)</f>
        <v>8698156.4900000002</v>
      </c>
      <c r="F201" s="1012">
        <f t="shared" ref="F201:F226" si="10">E201/$E$227</f>
        <v>8.2506025411616644E-4</v>
      </c>
      <c r="G201" s="1013">
        <f>_xlfn.XLOOKUP($C201,INPUT_DATA!$DY:$DY,INPUT_DATA!$EB:$EB)</f>
        <v>1240</v>
      </c>
      <c r="H201" s="1025">
        <f t="shared" ref="H201:H226" si="11">G201/$G$227</f>
        <v>1.7111000717558094E-2</v>
      </c>
      <c r="M201" s="772"/>
    </row>
    <row r="202" spans="1:13" s="629" customFormat="1" ht="15">
      <c r="B202" s="767"/>
      <c r="C202" s="1332" t="s">
        <v>904</v>
      </c>
      <c r="D202" s="1015" t="s">
        <v>521</v>
      </c>
      <c r="E202" s="1011">
        <f>_xlfn.XLOOKUP($C202,INPUT_DATA!$DY:$DY,INPUT_DATA!$EA:$EA)</f>
        <v>26798493.359999999</v>
      </c>
      <c r="F202" s="1012">
        <f t="shared" si="10"/>
        <v>2.5419606748799707E-3</v>
      </c>
      <c r="G202" s="1013">
        <f>_xlfn.XLOOKUP($C202,INPUT_DATA!$DY:$DY,INPUT_DATA!$EB:$EB)</f>
        <v>1449</v>
      </c>
      <c r="H202" s="1025">
        <f t="shared" si="11"/>
        <v>1.9995032290114258E-2</v>
      </c>
      <c r="M202" s="772"/>
    </row>
    <row r="203" spans="1:13" s="629" customFormat="1" ht="15">
      <c r="B203" s="767"/>
      <c r="C203" s="1332" t="s">
        <v>905</v>
      </c>
      <c r="D203" s="1015" t="s">
        <v>522</v>
      </c>
      <c r="E203" s="1011">
        <f>_xlfn.XLOOKUP($C203,INPUT_DATA!$DY:$DY,INPUT_DATA!$EA:$EA)</f>
        <v>53183012.780000001</v>
      </c>
      <c r="F203" s="1012">
        <f t="shared" si="10"/>
        <v>5.0446540125343416E-3</v>
      </c>
      <c r="G203" s="1013">
        <f>_xlfn.XLOOKUP($C203,INPUT_DATA!$DY:$DY,INPUT_DATA!$EB:$EB)</f>
        <v>1725</v>
      </c>
      <c r="H203" s="1025">
        <f t="shared" si="11"/>
        <v>2.3803609869183638E-2</v>
      </c>
      <c r="M203" s="772"/>
    </row>
    <row r="204" spans="1:13" s="629" customFormat="1" ht="15">
      <c r="B204" s="767"/>
      <c r="C204" s="1332" t="s">
        <v>906</v>
      </c>
      <c r="D204" s="1015" t="s">
        <v>523</v>
      </c>
      <c r="E204" s="1011">
        <f>_xlfn.XLOOKUP($C204,INPUT_DATA!$DY:$DY,INPUT_DATA!$EA:$EA)</f>
        <v>86168888.719999999</v>
      </c>
      <c r="F204" s="1012">
        <f t="shared" si="10"/>
        <v>8.1735164578800156E-3</v>
      </c>
      <c r="G204" s="1013">
        <f>_xlfn.XLOOKUP($C204,INPUT_DATA!$DY:$DY,INPUT_DATA!$EB:$EB)</f>
        <v>2122</v>
      </c>
      <c r="H204" s="1025">
        <f t="shared" si="11"/>
        <v>2.9281889937627644E-2</v>
      </c>
      <c r="M204" s="772"/>
    </row>
    <row r="205" spans="1:13" s="629" customFormat="1" ht="15">
      <c r="B205" s="767"/>
      <c r="C205" s="1332" t="s">
        <v>907</v>
      </c>
      <c r="D205" s="1015" t="s">
        <v>524</v>
      </c>
      <c r="E205" s="1011">
        <f>_xlfn.XLOOKUP($C205,INPUT_DATA!$DY:$DY,INPUT_DATA!$EA:$EA)</f>
        <v>127710227.12</v>
      </c>
      <c r="F205" s="1012">
        <f t="shared" si="10"/>
        <v>1.2113903970571186E-2</v>
      </c>
      <c r="G205" s="1013">
        <f>_xlfn.XLOOKUP($C205,INPUT_DATA!$DY:$DY,INPUT_DATA!$EB:$EB)</f>
        <v>2469</v>
      </c>
      <c r="H205" s="1025">
        <f t="shared" si="11"/>
        <v>3.4070210299718497E-2</v>
      </c>
      <c r="M205" s="772"/>
    </row>
    <row r="206" spans="1:13" s="629" customFormat="1" ht="15">
      <c r="B206" s="767"/>
      <c r="C206" s="1332" t="s">
        <v>908</v>
      </c>
      <c r="D206" s="1015" t="s">
        <v>493</v>
      </c>
      <c r="E206" s="1011">
        <f>_xlfn.XLOOKUP($C206,INPUT_DATA!$DY:$DY,INPUT_DATA!$EA:$EA)</f>
        <v>177056134.16999999</v>
      </c>
      <c r="F206" s="1012">
        <f t="shared" si="10"/>
        <v>1.6794590810026488E-2</v>
      </c>
      <c r="G206" s="1013">
        <f>_xlfn.XLOOKUP($C206,INPUT_DATA!$DY:$DY,INPUT_DATA!$EB:$EB)</f>
        <v>2876</v>
      </c>
      <c r="H206" s="1025">
        <f t="shared" si="11"/>
        <v>3.9686482309433127E-2</v>
      </c>
      <c r="M206" s="772"/>
    </row>
    <row r="207" spans="1:13" s="629" customFormat="1" ht="15">
      <c r="B207" s="767"/>
      <c r="C207" s="1332" t="s">
        <v>909</v>
      </c>
      <c r="D207" s="1015" t="s">
        <v>494</v>
      </c>
      <c r="E207" s="1011">
        <f>_xlfn.XLOOKUP($C207,INPUT_DATA!$DY:$DY,INPUT_DATA!$EA:$EA)</f>
        <v>196440579.24000001</v>
      </c>
      <c r="F207" s="1012">
        <f t="shared" si="10"/>
        <v>1.8633294815150116E-2</v>
      </c>
      <c r="G207" s="1013">
        <f>_xlfn.XLOOKUP($C207,INPUT_DATA!$DY:$DY,INPUT_DATA!$EB:$EB)</f>
        <v>2725</v>
      </c>
      <c r="H207" s="1025">
        <f t="shared" si="11"/>
        <v>3.7602803996246617E-2</v>
      </c>
      <c r="M207" s="772"/>
    </row>
    <row r="208" spans="1:13" s="629" customFormat="1" ht="15">
      <c r="B208" s="767"/>
      <c r="C208" s="1332" t="s">
        <v>910</v>
      </c>
      <c r="D208" s="1015" t="s">
        <v>495</v>
      </c>
      <c r="E208" s="1011">
        <f>_xlfn.XLOOKUP($C208,INPUT_DATA!$DY:$DY,INPUT_DATA!$EA:$EA)</f>
        <v>265744739.38999999</v>
      </c>
      <c r="F208" s="1012">
        <f t="shared" si="10"/>
        <v>2.5207113997456697E-2</v>
      </c>
      <c r="G208" s="1013">
        <f>_xlfn.XLOOKUP($C208,INPUT_DATA!$DY:$DY,INPUT_DATA!$EB:$EB)</f>
        <v>3102</v>
      </c>
      <c r="H208" s="1025">
        <f t="shared" si="11"/>
        <v>4.2805100182149364E-2</v>
      </c>
      <c r="M208" s="772"/>
    </row>
    <row r="209" spans="2:13" s="629" customFormat="1" ht="15">
      <c r="B209" s="767"/>
      <c r="C209" s="1332" t="s">
        <v>911</v>
      </c>
      <c r="D209" s="1015" t="s">
        <v>496</v>
      </c>
      <c r="E209" s="1011">
        <f>_xlfn.XLOOKUP($C209,INPUT_DATA!$DY:$DY,INPUT_DATA!$EA:$EA)</f>
        <v>343435952.13</v>
      </c>
      <c r="F209" s="1012">
        <f t="shared" si="10"/>
        <v>3.2576483794327017E-2</v>
      </c>
      <c r="G209" s="1013">
        <f>_xlfn.XLOOKUP($C209,INPUT_DATA!$DY:$DY,INPUT_DATA!$EB:$EB)</f>
        <v>3541</v>
      </c>
      <c r="H209" s="1025">
        <f t="shared" si="11"/>
        <v>4.8862946403930012E-2</v>
      </c>
      <c r="M209" s="772"/>
    </row>
    <row r="210" spans="2:13" s="629" customFormat="1" ht="15">
      <c r="B210" s="767"/>
      <c r="C210" s="1332" t="s">
        <v>912</v>
      </c>
      <c r="D210" s="1015" t="s">
        <v>497</v>
      </c>
      <c r="E210" s="1011">
        <f>_xlfn.XLOOKUP($C210,INPUT_DATA!$DY:$DY,INPUT_DATA!$EA:$EA)</f>
        <v>340169149.70999998</v>
      </c>
      <c r="F210" s="1012">
        <f t="shared" si="10"/>
        <v>3.2266612520121821E-2</v>
      </c>
      <c r="G210" s="1013">
        <f>_xlfn.XLOOKUP($C210,INPUT_DATA!$DY:$DY,INPUT_DATA!$EB:$EB)</f>
        <v>3288</v>
      </c>
      <c r="H210" s="1025">
        <f t="shared" si="11"/>
        <v>4.5371750289783075E-2</v>
      </c>
      <c r="M210" s="772"/>
    </row>
    <row r="211" spans="2:13" s="629" customFormat="1" ht="15">
      <c r="B211" s="767"/>
      <c r="C211" s="1332" t="s">
        <v>913</v>
      </c>
      <c r="D211" s="1015" t="s">
        <v>498</v>
      </c>
      <c r="E211" s="1011">
        <f>_xlfn.XLOOKUP($C211,INPUT_DATA!$DY:$DY,INPUT_DATA!$EA:$EA)</f>
        <v>436538145</v>
      </c>
      <c r="F211" s="1012">
        <f t="shared" si="10"/>
        <v>4.1407656123360906E-2</v>
      </c>
      <c r="G211" s="1013">
        <f>_xlfn.XLOOKUP($C211,INPUT_DATA!$DY:$DY,INPUT_DATA!$EB:$EB)</f>
        <v>3669</v>
      </c>
      <c r="H211" s="1025">
        <f t="shared" si="11"/>
        <v>5.0629243252194069E-2</v>
      </c>
      <c r="M211" s="772"/>
    </row>
    <row r="212" spans="2:13" s="629" customFormat="1" ht="15">
      <c r="B212" s="767"/>
      <c r="C212" s="1332" t="s">
        <v>914</v>
      </c>
      <c r="D212" s="1015" t="s">
        <v>499</v>
      </c>
      <c r="E212" s="1011">
        <f>_xlfn.XLOOKUP($C212,INPUT_DATA!$DY:$DY,INPUT_DATA!$EA:$EA)</f>
        <v>443239267.93000001</v>
      </c>
      <c r="F212" s="1012">
        <f t="shared" si="10"/>
        <v>4.2043288535107672E-2</v>
      </c>
      <c r="G212" s="1013">
        <f>_xlfn.XLOOKUP($C212,INPUT_DATA!$DY:$DY,INPUT_DATA!$EB:$EB)</f>
        <v>3411</v>
      </c>
      <c r="H212" s="1025">
        <f t="shared" si="11"/>
        <v>4.7069051167411821E-2</v>
      </c>
      <c r="M212" s="772"/>
    </row>
    <row r="213" spans="2:13" s="629" customFormat="1" ht="15">
      <c r="B213" s="767"/>
      <c r="C213" s="1332" t="s">
        <v>1199</v>
      </c>
      <c r="D213" s="1015" t="s">
        <v>500</v>
      </c>
      <c r="E213" s="1011">
        <f>_xlfn.XLOOKUP($C213,INPUT_DATA!$DY:$DY,INPUT_DATA!$EA:$EA)</f>
        <v>485494039.63999999</v>
      </c>
      <c r="F213" s="1012">
        <f t="shared" si="10"/>
        <v>4.60513484872083E-2</v>
      </c>
      <c r="G213" s="1013">
        <f>_xlfn.XLOOKUP($C213,INPUT_DATA!$DY:$DY,INPUT_DATA!$EB:$EB)</f>
        <v>3468</v>
      </c>
      <c r="H213" s="1025">
        <f t="shared" si="11"/>
        <v>4.7855605232654412E-2</v>
      </c>
      <c r="M213" s="772"/>
    </row>
    <row r="214" spans="2:13" s="629" customFormat="1" ht="15">
      <c r="B214" s="767"/>
      <c r="C214" s="1332" t="s">
        <v>1200</v>
      </c>
      <c r="D214" s="1015" t="s">
        <v>501</v>
      </c>
      <c r="E214" s="1011">
        <f>_xlfn.XLOOKUP($C214,INPUT_DATA!$DY:$DY,INPUT_DATA!$EA:$EA)</f>
        <v>618290496.63</v>
      </c>
      <c r="F214" s="1012">
        <f t="shared" si="10"/>
        <v>5.8647704815800401E-2</v>
      </c>
      <c r="G214" s="1013">
        <f>_xlfn.XLOOKUP($C214,INPUT_DATA!$DY:$DY,INPUT_DATA!$EB:$EB)</f>
        <v>4003</v>
      </c>
      <c r="H214" s="1025">
        <f t="shared" si="11"/>
        <v>5.5238174090633106E-2</v>
      </c>
      <c r="M214" s="772"/>
    </row>
    <row r="215" spans="2:13" s="629" customFormat="1" ht="15">
      <c r="B215" s="767"/>
      <c r="C215" s="1332" t="s">
        <v>1201</v>
      </c>
      <c r="D215" s="1015" t="s">
        <v>502</v>
      </c>
      <c r="E215" s="1011">
        <f>_xlfn.XLOOKUP($C215,INPUT_DATA!$DY:$DY,INPUT_DATA!$EA:$EA)</f>
        <v>555052704.54999995</v>
      </c>
      <c r="F215" s="1012">
        <f t="shared" si="10"/>
        <v>5.264930861963469E-2</v>
      </c>
      <c r="G215" s="1013">
        <f>_xlfn.XLOOKUP($C215,INPUT_DATA!$DY:$DY,INPUT_DATA!$EB:$EB)</f>
        <v>3390</v>
      </c>
      <c r="H215" s="1025">
        <f t="shared" si="11"/>
        <v>4.6779268090743502E-2</v>
      </c>
      <c r="M215" s="772"/>
    </row>
    <row r="216" spans="2:13" s="629" customFormat="1" ht="15">
      <c r="B216" s="767"/>
      <c r="C216" s="1332" t="s">
        <v>1202</v>
      </c>
      <c r="D216" s="1015" t="s">
        <v>503</v>
      </c>
      <c r="E216" s="1011">
        <f>_xlfn.XLOOKUP($C216,INPUT_DATA!$DY:$DY,INPUT_DATA!$EA:$EA)</f>
        <v>708064976.42999995</v>
      </c>
      <c r="F216" s="1012">
        <f t="shared" si="10"/>
        <v>6.7163228214590698E-2</v>
      </c>
      <c r="G216" s="1013">
        <f>_xlfn.XLOOKUP($C216,INPUT_DATA!$DY:$DY,INPUT_DATA!$EB:$EB)</f>
        <v>3999</v>
      </c>
      <c r="H216" s="1025">
        <f t="shared" si="11"/>
        <v>5.5182977314124852E-2</v>
      </c>
      <c r="M216" s="772"/>
    </row>
    <row r="217" spans="2:13" s="629" customFormat="1" ht="15">
      <c r="B217" s="767"/>
      <c r="C217" s="1332" t="s">
        <v>1203</v>
      </c>
      <c r="D217" s="1015" t="s">
        <v>504</v>
      </c>
      <c r="E217" s="1011">
        <f>_xlfn.XLOOKUP($C217,INPUT_DATA!$DY:$DY,INPUT_DATA!$EA:$EA)</f>
        <v>633814396.19000006</v>
      </c>
      <c r="F217" s="1012">
        <f t="shared" si="10"/>
        <v>6.0120218276620827E-2</v>
      </c>
      <c r="G217" s="1013">
        <f>_xlfn.XLOOKUP($C217,INPUT_DATA!$DY:$DY,INPUT_DATA!$EB:$EB)</f>
        <v>3484</v>
      </c>
      <c r="H217" s="1025">
        <f t="shared" si="11"/>
        <v>4.8076392338687421E-2</v>
      </c>
      <c r="M217" s="772"/>
    </row>
    <row r="218" spans="2:13" s="629" customFormat="1" ht="15">
      <c r="B218" s="767"/>
      <c r="C218" s="1332" t="s">
        <v>1204</v>
      </c>
      <c r="D218" s="1015" t="s">
        <v>505</v>
      </c>
      <c r="E218" s="1011">
        <f>_xlfn.XLOOKUP($C218,INPUT_DATA!$DY:$DY,INPUT_DATA!$EA:$EA)</f>
        <v>607834478.89999998</v>
      </c>
      <c r="F218" s="1012">
        <f t="shared" si="10"/>
        <v>5.7655903316795994E-2</v>
      </c>
      <c r="G218" s="1013">
        <f>_xlfn.XLOOKUP($C218,INPUT_DATA!$DY:$DY,INPUT_DATA!$EB:$EB)</f>
        <v>3364</v>
      </c>
      <c r="H218" s="1025">
        <f t="shared" si="11"/>
        <v>4.6420489043439865E-2</v>
      </c>
      <c r="M218" s="772"/>
    </row>
    <row r="219" spans="2:13" s="629" customFormat="1" ht="15">
      <c r="B219" s="767"/>
      <c r="C219" s="1332" t="s">
        <v>1205</v>
      </c>
      <c r="D219" s="1015" t="s">
        <v>506</v>
      </c>
      <c r="E219" s="1011">
        <f>_xlfn.XLOOKUP($C219,INPUT_DATA!$DY:$DY,INPUT_DATA!$EA:$EA)</f>
        <v>767862303.21000004</v>
      </c>
      <c r="F219" s="1012">
        <f t="shared" si="10"/>
        <v>7.2835280411547007E-2</v>
      </c>
      <c r="G219" s="1013">
        <f>_xlfn.XLOOKUP($C219,INPUT_DATA!$DY:$DY,INPUT_DATA!$EB:$EB)</f>
        <v>3848</v>
      </c>
      <c r="H219" s="1025">
        <f t="shared" si="11"/>
        <v>5.3099299000938342E-2</v>
      </c>
      <c r="M219" s="772"/>
    </row>
    <row r="220" spans="2:13" s="629" customFormat="1" ht="15">
      <c r="B220" s="767"/>
      <c r="C220" s="1332" t="s">
        <v>1206</v>
      </c>
      <c r="D220" s="1015" t="s">
        <v>507</v>
      </c>
      <c r="E220" s="1011">
        <f>_xlfn.XLOOKUP($C220,INPUT_DATA!$DY:$DY,INPUT_DATA!$EA:$EA)</f>
        <v>523159471.29000002</v>
      </c>
      <c r="F220" s="1012">
        <f t="shared" si="10"/>
        <v>4.9624088371144806E-2</v>
      </c>
      <c r="G220" s="1013">
        <f>_xlfn.XLOOKUP($C220,INPUT_DATA!$DY:$DY,INPUT_DATA!$EB:$EB)</f>
        <v>2402</v>
      </c>
      <c r="H220" s="1025">
        <f t="shared" si="11"/>
        <v>3.3145664293205278E-2</v>
      </c>
      <c r="M220" s="772"/>
    </row>
    <row r="221" spans="2:13" s="629" customFormat="1" ht="15">
      <c r="B221" s="767"/>
      <c r="C221" s="1332" t="s">
        <v>1207</v>
      </c>
      <c r="D221" s="1015" t="s">
        <v>508</v>
      </c>
      <c r="E221" s="1011">
        <f>_xlfn.XLOOKUP($C221,INPUT_DATA!$DY:$DY,INPUT_DATA!$EA:$EA)</f>
        <v>1012027120.67</v>
      </c>
      <c r="F221" s="1012">
        <f t="shared" si="10"/>
        <v>9.599543929939601E-2</v>
      </c>
      <c r="G221" s="1013">
        <f>_xlfn.XLOOKUP($C221,INPUT_DATA!$DY:$DY,INPUT_DATA!$EB:$EB)</f>
        <v>4006</v>
      </c>
      <c r="H221" s="1025">
        <f t="shared" si="11"/>
        <v>5.5279571673014297E-2</v>
      </c>
      <c r="M221" s="772"/>
    </row>
    <row r="222" spans="2:13" s="629" customFormat="1" ht="15">
      <c r="B222" s="767"/>
      <c r="C222" s="1332" t="s">
        <v>1208</v>
      </c>
      <c r="D222" s="1015" t="s">
        <v>509</v>
      </c>
      <c r="E222" s="1011">
        <f>_xlfn.XLOOKUP($C222,INPUT_DATA!$DY:$DY,INPUT_DATA!$EA:$EA)</f>
        <v>753188128.02999997</v>
      </c>
      <c r="F222" s="1012">
        <f t="shared" si="10"/>
        <v>7.1443367226623838E-2</v>
      </c>
      <c r="G222" s="1013">
        <f>_xlfn.XLOOKUP($C222,INPUT_DATA!$DY:$DY,INPUT_DATA!$EB:$EB)</f>
        <v>3172</v>
      </c>
      <c r="H222" s="1025">
        <f t="shared" si="11"/>
        <v>4.3771043771043773E-2</v>
      </c>
      <c r="M222" s="772"/>
    </row>
    <row r="223" spans="2:13" s="629" customFormat="1" ht="15">
      <c r="B223" s="767"/>
      <c r="C223" s="1332" t="s">
        <v>1209</v>
      </c>
      <c r="D223" s="1015" t="s">
        <v>510</v>
      </c>
      <c r="E223" s="1011">
        <f>_xlfn.XLOOKUP($C223,INPUT_DATA!$DY:$DY,INPUT_DATA!$EA:$EA)</f>
        <v>501739385.31999999</v>
      </c>
      <c r="F223" s="1012">
        <f t="shared" si="10"/>
        <v>4.7592294439417281E-2</v>
      </c>
      <c r="G223" s="1013">
        <f>_xlfn.XLOOKUP($C223,INPUT_DATA!$DY:$DY,INPUT_DATA!$EB:$EB)</f>
        <v>2218</v>
      </c>
      <c r="H223" s="1025">
        <f t="shared" si="11"/>
        <v>3.060661257382569E-2</v>
      </c>
      <c r="M223" s="772"/>
    </row>
    <row r="224" spans="2:13" s="629" customFormat="1" ht="15">
      <c r="B224" s="767"/>
      <c r="C224" s="1332" t="s">
        <v>1210</v>
      </c>
      <c r="D224" s="1015" t="s">
        <v>511</v>
      </c>
      <c r="E224" s="1011">
        <f>_xlfn.XLOOKUP($C224,INPUT_DATA!$DY:$DY,INPUT_DATA!$EA:$EA)</f>
        <v>822402350.17999995</v>
      </c>
      <c r="F224" s="1012">
        <f t="shared" si="10"/>
        <v>7.8008655374886604E-2</v>
      </c>
      <c r="G224" s="1013">
        <f>_xlfn.XLOOKUP($C224,INPUT_DATA!$DY:$DY,INPUT_DATA!$EB:$EB)</f>
        <v>3303</v>
      </c>
      <c r="H224" s="1025">
        <f t="shared" si="11"/>
        <v>4.557873820168902E-2</v>
      </c>
      <c r="M224" s="772"/>
    </row>
    <row r="225" spans="1:13" s="629" customFormat="1" ht="15">
      <c r="B225" s="767"/>
      <c r="C225" s="1332" t="s">
        <v>1211</v>
      </c>
      <c r="D225" s="1015" t="s">
        <v>512</v>
      </c>
      <c r="E225" s="1011">
        <f>_xlfn.XLOOKUP($C225,INPUT_DATA!$DY:$DY,INPUT_DATA!$EA:$EA)</f>
        <v>48072234.710000001</v>
      </c>
      <c r="F225" s="1012">
        <f t="shared" si="10"/>
        <v>4.5598731445408375E-3</v>
      </c>
      <c r="G225" s="1013">
        <f>_xlfn.XLOOKUP($C225,INPUT_DATA!$DY:$DY,INPUT_DATA!$EB:$EB)</f>
        <v>193</v>
      </c>
      <c r="H225" s="1025">
        <f t="shared" si="11"/>
        <v>2.6632444665231551E-3</v>
      </c>
      <c r="M225" s="772"/>
    </row>
    <row r="226" spans="1:13" s="629" customFormat="1" ht="15">
      <c r="B226" s="767"/>
      <c r="C226" s="1332" t="s">
        <v>1212</v>
      </c>
      <c r="D226" s="1015" t="s">
        <v>1213</v>
      </c>
      <c r="E226" s="1011">
        <f>_xlfn.XLOOKUP($C226,INPUT_DATA!$DY:$DY,INPUT_DATA!$EA:$EA)</f>
        <v>265185.17</v>
      </c>
      <c r="F226" s="1012">
        <f t="shared" si="10"/>
        <v>2.5154036260393698E-5</v>
      </c>
      <c r="G226" s="1013">
        <f>_xlfn.XLOOKUP($C226,INPUT_DATA!$DY:$DY,INPUT_DATA!$EB:$EB)</f>
        <v>1</v>
      </c>
      <c r="H226" s="1025">
        <f t="shared" si="11"/>
        <v>1.3799194127062979E-5</v>
      </c>
      <c r="M226" s="772"/>
    </row>
    <row r="227" spans="1:13" s="629" customFormat="1" ht="15">
      <c r="B227" s="767"/>
      <c r="C227" s="1009"/>
      <c r="D227" s="1017" t="s">
        <v>415</v>
      </c>
      <c r="E227" s="1018">
        <f>SUM(E201:E226)</f>
        <v>10542450016.959999</v>
      </c>
      <c r="F227" s="1019">
        <f>SUM(F201:F226)</f>
        <v>1</v>
      </c>
      <c r="G227" s="1020">
        <f>SUM(G201:G226)</f>
        <v>72468</v>
      </c>
      <c r="H227" s="1019">
        <f>SUM(H201:H226)</f>
        <v>1</v>
      </c>
      <c r="M227" s="772"/>
    </row>
    <row r="228" spans="1:13" s="629" customFormat="1" ht="15">
      <c r="B228" s="767"/>
      <c r="C228" s="1009"/>
      <c r="D228" s="813"/>
      <c r="G228" s="988"/>
      <c r="M228" s="772"/>
    </row>
    <row r="229" spans="1:13" s="629" customFormat="1" ht="15">
      <c r="B229" s="767"/>
      <c r="C229" s="1009"/>
      <c r="D229" s="813"/>
      <c r="G229" s="988"/>
      <c r="M229" s="772"/>
    </row>
    <row r="230" spans="1:13" s="629" customFormat="1" ht="15">
      <c r="B230" s="767"/>
      <c r="C230" s="1009"/>
      <c r="D230" s="813"/>
      <c r="G230" s="988"/>
      <c r="M230" s="772"/>
    </row>
    <row r="231" spans="1:13" s="629" customFormat="1" ht="30" customHeight="1">
      <c r="B231" s="767"/>
      <c r="C231" s="1190" t="s">
        <v>1285</v>
      </c>
      <c r="D231" s="813"/>
      <c r="G231" s="988"/>
      <c r="M231" s="772"/>
    </row>
    <row r="232" spans="1:13" s="629" customFormat="1" ht="15" customHeight="1">
      <c r="A232" s="813"/>
      <c r="B232" s="1004"/>
      <c r="C232" s="1024"/>
      <c r="D232" s="1022"/>
      <c r="E232" s="1022"/>
      <c r="F232" s="1022"/>
      <c r="G232" s="1023"/>
      <c r="H232" s="1022"/>
      <c r="M232" s="772"/>
    </row>
    <row r="233" spans="1:13" s="629" customFormat="1" ht="25.9" customHeight="1">
      <c r="B233" s="767"/>
      <c r="C233" s="1009"/>
      <c r="D233" s="1177" t="s">
        <v>525</v>
      </c>
      <c r="E233" s="2099" t="s">
        <v>443</v>
      </c>
      <c r="F233" s="2101"/>
      <c r="G233" s="2099" t="s">
        <v>444</v>
      </c>
      <c r="H233" s="2101"/>
      <c r="M233" s="772"/>
    </row>
    <row r="234" spans="1:13" s="629" customFormat="1" ht="15">
      <c r="B234" s="767"/>
      <c r="C234" s="1332" t="s">
        <v>915</v>
      </c>
      <c r="D234" s="1027">
        <v>2010</v>
      </c>
      <c r="E234" s="1011">
        <f>_xlfn.XLOOKUP($C234,INPUT_DATA!$DY:$DY,INPUT_DATA!$EA:$EA)</f>
        <v>77414141.469999999</v>
      </c>
      <c r="F234" s="1012">
        <f>E234/$E$250</f>
        <v>7.3430883092128708E-3</v>
      </c>
      <c r="G234" s="1013">
        <f>_xlfn.XLOOKUP($C234,INPUT_DATA!$DY:$DY,INPUT_DATA!$EB:$EB)</f>
        <v>1556</v>
      </c>
      <c r="H234" s="1025">
        <f>G234/$G$250</f>
        <v>2.1471546061709996E-2</v>
      </c>
      <c r="M234" s="772"/>
    </row>
    <row r="235" spans="1:13" s="629" customFormat="1" ht="15">
      <c r="B235" s="767"/>
      <c r="C235" s="1332" t="s">
        <v>916</v>
      </c>
      <c r="D235" s="1028">
        <v>2011</v>
      </c>
      <c r="E235" s="1011">
        <f>_xlfn.XLOOKUP($C235,INPUT_DATA!$DY:$DY,INPUT_DATA!$EA:$EA)</f>
        <v>68746168.049999997</v>
      </c>
      <c r="F235" s="1012">
        <f t="shared" ref="F235:F245" si="12">E235/$E$250</f>
        <v>6.5208910584736652E-3</v>
      </c>
      <c r="G235" s="1013">
        <f>_xlfn.XLOOKUP($C235,INPUT_DATA!$DY:$DY,INPUT_DATA!$EB:$EB)</f>
        <v>1357</v>
      </c>
      <c r="H235" s="1025">
        <f t="shared" ref="H235:H245" si="13">G235/$G$250</f>
        <v>1.8725506430424463E-2</v>
      </c>
      <c r="M235" s="772"/>
    </row>
    <row r="236" spans="1:13" s="629" customFormat="1" ht="15">
      <c r="B236" s="767"/>
      <c r="C236" s="1332" t="s">
        <v>1214</v>
      </c>
      <c r="D236" s="1028">
        <v>2012</v>
      </c>
      <c r="E236" s="1011">
        <f>_xlfn.XLOOKUP($C236,INPUT_DATA!$DY:$DY,INPUT_DATA!$EA:$EA)</f>
        <v>80587676.379999995</v>
      </c>
      <c r="F236" s="1012">
        <f t="shared" si="12"/>
        <v>7.644112729996903E-3</v>
      </c>
      <c r="G236" s="1013">
        <f>_xlfn.XLOOKUP($C236,INPUT_DATA!$DY:$DY,INPUT_DATA!$EB:$EB)</f>
        <v>1674</v>
      </c>
      <c r="H236" s="1025">
        <f t="shared" si="13"/>
        <v>2.3099850968703428E-2</v>
      </c>
      <c r="M236" s="772"/>
    </row>
    <row r="237" spans="1:13" s="629" customFormat="1" ht="15">
      <c r="B237" s="767"/>
      <c r="C237" s="1332" t="s">
        <v>1215</v>
      </c>
      <c r="D237" s="1028">
        <v>2013</v>
      </c>
      <c r="E237" s="1011">
        <f>_xlfn.XLOOKUP($C237,INPUT_DATA!$DY:$DY,INPUT_DATA!$EA:$EA)</f>
        <v>84168066.599999994</v>
      </c>
      <c r="F237" s="1012">
        <f t="shared" si="12"/>
        <v>7.9837292531238901E-3</v>
      </c>
      <c r="G237" s="1013">
        <f>_xlfn.XLOOKUP($C237,INPUT_DATA!$DY:$DY,INPUT_DATA!$EB:$EB)</f>
        <v>1526</v>
      </c>
      <c r="H237" s="1025">
        <f t="shared" si="13"/>
        <v>2.1057570237898105E-2</v>
      </c>
      <c r="M237" s="772"/>
    </row>
    <row r="238" spans="1:13" s="629" customFormat="1" ht="15">
      <c r="B238" s="767"/>
      <c r="C238" s="1332" t="s">
        <v>1216</v>
      </c>
      <c r="D238" s="1028">
        <v>2014</v>
      </c>
      <c r="E238" s="1011">
        <f>_xlfn.XLOOKUP($C238,INPUT_DATA!$DY:$DY,INPUT_DATA!$EA:$EA)</f>
        <v>119009936.45999999</v>
      </c>
      <c r="F238" s="1012">
        <f t="shared" si="12"/>
        <v>1.1288641280588919E-2</v>
      </c>
      <c r="G238" s="1013">
        <f>_xlfn.XLOOKUP($C238,INPUT_DATA!$DY:$DY,INPUT_DATA!$EB:$EB)</f>
        <v>1964</v>
      </c>
      <c r="H238" s="1025">
        <f t="shared" si="13"/>
        <v>2.7101617265551693E-2</v>
      </c>
      <c r="M238" s="772"/>
    </row>
    <row r="239" spans="1:13" s="629" customFormat="1" ht="15">
      <c r="B239" s="767"/>
      <c r="C239" s="1332" t="s">
        <v>1217</v>
      </c>
      <c r="D239" s="1028">
        <v>2015</v>
      </c>
      <c r="E239" s="1011">
        <f>_xlfn.XLOOKUP($C239,INPUT_DATA!$DY:$DY,INPUT_DATA!$EA:$EA)</f>
        <v>283767778.06999999</v>
      </c>
      <c r="F239" s="1012">
        <f t="shared" si="12"/>
        <v>2.6916682328442923E-2</v>
      </c>
      <c r="G239" s="1013">
        <f>_xlfn.XLOOKUP($C239,INPUT_DATA!$DY:$DY,INPUT_DATA!$EB:$EB)</f>
        <v>3809</v>
      </c>
      <c r="H239" s="1025">
        <f t="shared" si="13"/>
        <v>5.2561130429982887E-2</v>
      </c>
      <c r="M239" s="772"/>
    </row>
    <row r="240" spans="1:13" s="629" customFormat="1" ht="15">
      <c r="B240" s="767"/>
      <c r="C240" s="1332" t="s">
        <v>1218</v>
      </c>
      <c r="D240" s="1028">
        <v>2016</v>
      </c>
      <c r="E240" s="1011">
        <f>_xlfn.XLOOKUP($C240,INPUT_DATA!$DY:$DY,INPUT_DATA!$EA:$EA)</f>
        <v>311210586.44999999</v>
      </c>
      <c r="F240" s="1012">
        <f t="shared" si="12"/>
        <v>2.9519759254190904E-2</v>
      </c>
      <c r="G240" s="1013">
        <f>_xlfn.XLOOKUP($C240,INPUT_DATA!$DY:$DY,INPUT_DATA!$EB:$EB)</f>
        <v>3865</v>
      </c>
      <c r="H240" s="1025">
        <f t="shared" si="13"/>
        <v>5.3333885301098415E-2</v>
      </c>
      <c r="M240" s="772"/>
    </row>
    <row r="241" spans="1:13" s="629" customFormat="1" ht="15">
      <c r="B241" s="767"/>
      <c r="C241" s="1332" t="s">
        <v>1219</v>
      </c>
      <c r="D241" s="1028">
        <v>2017</v>
      </c>
      <c r="E241" s="1011">
        <f>_xlfn.XLOOKUP($C241,INPUT_DATA!$DY:$DY,INPUT_DATA!$EA:$EA)</f>
        <v>523158301.82999998</v>
      </c>
      <c r="F241" s="1012">
        <f t="shared" si="12"/>
        <v>4.96239774424709E-2</v>
      </c>
      <c r="G241" s="1013">
        <f>_xlfn.XLOOKUP($C241,INPUT_DATA!$DY:$DY,INPUT_DATA!$EB:$EB)</f>
        <v>5414</v>
      </c>
      <c r="H241" s="1025">
        <f t="shared" si="13"/>
        <v>7.4708837003918976E-2</v>
      </c>
      <c r="M241" s="772"/>
    </row>
    <row r="242" spans="1:13" s="629" customFormat="1" ht="15">
      <c r="B242" s="767"/>
      <c r="C242" s="1332" t="s">
        <v>1220</v>
      </c>
      <c r="D242" s="1028">
        <v>2018</v>
      </c>
      <c r="E242" s="1011">
        <f>_xlfn.XLOOKUP($C242,INPUT_DATA!$DY:$DY,INPUT_DATA!$EA:$EA)</f>
        <v>615148682.89999998</v>
      </c>
      <c r="F242" s="1012">
        <f t="shared" si="12"/>
        <v>5.8349689295219734E-2</v>
      </c>
      <c r="G242" s="1013">
        <f>_xlfn.XLOOKUP($C242,INPUT_DATA!$DY:$DY,INPUT_DATA!$EB:$EB)</f>
        <v>5377</v>
      </c>
      <c r="H242" s="1025">
        <f t="shared" si="13"/>
        <v>7.4198266821217634E-2</v>
      </c>
      <c r="M242" s="772"/>
    </row>
    <row r="243" spans="1:13" s="629" customFormat="1" ht="15">
      <c r="B243" s="767"/>
      <c r="C243" s="1332" t="s">
        <v>1221</v>
      </c>
      <c r="D243" s="1028">
        <v>2019</v>
      </c>
      <c r="E243" s="1011">
        <f>_xlfn.XLOOKUP($C243,INPUT_DATA!$DY:$DY,INPUT_DATA!$EA:$EA)</f>
        <v>1087899215.73</v>
      </c>
      <c r="F243" s="1012">
        <f t="shared" si="12"/>
        <v>0.10319225739556359</v>
      </c>
      <c r="G243" s="1013">
        <f>_xlfn.XLOOKUP($C243,INPUT_DATA!$DY:$DY,INPUT_DATA!$EB:$EB)</f>
        <v>7802</v>
      </c>
      <c r="H243" s="1025">
        <f t="shared" si="13"/>
        <v>0.10766131257934537</v>
      </c>
      <c r="M243" s="772"/>
    </row>
    <row r="244" spans="1:13" s="629" customFormat="1" ht="15">
      <c r="B244" s="767"/>
      <c r="C244" s="1332" t="s">
        <v>1222</v>
      </c>
      <c r="D244" s="1028">
        <v>2020</v>
      </c>
      <c r="E244" s="1011">
        <f>_xlfn.XLOOKUP($C244,INPUT_DATA!$DY:$DY,INPUT_DATA!$EA:$EA)</f>
        <v>1042086783.96</v>
      </c>
      <c r="F244" s="1012">
        <f t="shared" si="12"/>
        <v>9.8846736980830782E-2</v>
      </c>
      <c r="G244" s="1013">
        <f>_xlfn.XLOOKUP($C244,INPUT_DATA!$DY:$DY,INPUT_DATA!$EB:$EB)</f>
        <v>6581</v>
      </c>
      <c r="H244" s="1025">
        <f t="shared" si="13"/>
        <v>9.0812496550201474E-2</v>
      </c>
      <c r="M244" s="772"/>
    </row>
    <row r="245" spans="1:13" s="629" customFormat="1" ht="15">
      <c r="B245" s="767"/>
      <c r="C245" s="1332" t="s">
        <v>1223</v>
      </c>
      <c r="D245" s="1028">
        <v>2021</v>
      </c>
      <c r="E245" s="1011">
        <f>_xlfn.XLOOKUP($C245,INPUT_DATA!$DY:$DY,INPUT_DATA!$EA:$EA)</f>
        <v>1844081784.52</v>
      </c>
      <c r="F245" s="1012">
        <f t="shared" si="12"/>
        <v>0.17491966113696178</v>
      </c>
      <c r="G245" s="1013">
        <f>_xlfn.XLOOKUP($C245,INPUT_DATA!$DY:$DY,INPUT_DATA!$EB:$EB)</f>
        <v>9585</v>
      </c>
      <c r="H245" s="1025">
        <f t="shared" si="13"/>
        <v>0.13226527570789867</v>
      </c>
      <c r="M245" s="772"/>
    </row>
    <row r="246" spans="1:13" s="629" customFormat="1" ht="15">
      <c r="B246" s="767"/>
      <c r="C246" s="1332" t="s">
        <v>1224</v>
      </c>
      <c r="D246" s="1028">
        <v>2022</v>
      </c>
      <c r="E246" s="1011">
        <f>_xlfn.XLOOKUP($C246,INPUT_DATA!$DY:$DY,INPUT_DATA!$EA:$EA)</f>
        <v>1984759361.79</v>
      </c>
      <c r="F246" s="1012">
        <f>E246/$E$250</f>
        <v>0.18826357806743688</v>
      </c>
      <c r="G246" s="1013">
        <f>_xlfn.XLOOKUP($C246,INPUT_DATA!$DY:$DY,INPUT_DATA!$EB:$EB)</f>
        <v>9466</v>
      </c>
      <c r="H246" s="1025">
        <f>G246/$G$250</f>
        <v>0.13062317160677817</v>
      </c>
      <c r="M246" s="772"/>
    </row>
    <row r="247" spans="1:13" s="629" customFormat="1" ht="15">
      <c r="B247" s="767"/>
      <c r="C247" s="1332" t="s">
        <v>1281</v>
      </c>
      <c r="D247" s="1028">
        <v>2023</v>
      </c>
      <c r="E247" s="1011">
        <f>_xlfn.XLOOKUP($C247,INPUT_DATA!$DY:$DY,INPUT_DATA!$EA:$EA)</f>
        <v>709039679.94000006</v>
      </c>
      <c r="F247" s="1012">
        <f>E247/$E$250</f>
        <v>6.7255683337302405E-2</v>
      </c>
      <c r="G247" s="1013">
        <f>_xlfn.XLOOKUP($C247,INPUT_DATA!$DY:$DY,INPUT_DATA!$EB:$EB)</f>
        <v>4080</v>
      </c>
      <c r="H247" s="1025">
        <f>G247/$G$250</f>
        <v>5.630071203841696E-2</v>
      </c>
      <c r="M247" s="772"/>
    </row>
    <row r="248" spans="1:13" s="629" customFormat="1" ht="15">
      <c r="B248" s="767"/>
      <c r="C248" s="1332" t="s">
        <v>1282</v>
      </c>
      <c r="D248" s="1028">
        <v>2024</v>
      </c>
      <c r="E248" s="1011">
        <f>_xlfn.XLOOKUP($C248,INPUT_DATA!$DY:$DY,INPUT_DATA!$EA:$EA)</f>
        <v>756978306.79999995</v>
      </c>
      <c r="F248" s="1012">
        <f>E248/$E$250</f>
        <v>7.1802883161145956E-2</v>
      </c>
      <c r="G248" s="1013">
        <f>_xlfn.XLOOKUP($C248,INPUT_DATA!$DY:$DY,INPUT_DATA!$EB:$EB)</f>
        <v>4241</v>
      </c>
      <c r="H248" s="1025">
        <f>G248/$G$250</f>
        <v>5.8522382292874098E-2</v>
      </c>
      <c r="M248" s="772"/>
    </row>
    <row r="249" spans="1:13" s="629" customFormat="1" ht="15">
      <c r="B249" s="767"/>
      <c r="C249" s="1332" t="s">
        <v>2051</v>
      </c>
      <c r="D249" s="1028">
        <v>2025</v>
      </c>
      <c r="E249" s="1011">
        <f>_xlfn.XLOOKUP($C249,INPUT_DATA!$DY:$DY,INPUT_DATA!$EA:$EA)</f>
        <v>954393546.00999999</v>
      </c>
      <c r="F249" s="1012">
        <f>E249/$E$250</f>
        <v>9.0528628969037989E-2</v>
      </c>
      <c r="G249" s="1013">
        <f>_xlfn.XLOOKUP($C249,INPUT_DATA!$DY:$DY,INPUT_DATA!$EB:$EB)</f>
        <v>4171</v>
      </c>
      <c r="H249" s="1025">
        <f>G249/$G$250</f>
        <v>5.7556438703979688E-2</v>
      </c>
      <c r="M249" s="772"/>
    </row>
    <row r="250" spans="1:13" s="629" customFormat="1" ht="15">
      <c r="B250" s="767"/>
      <c r="C250" s="1009"/>
      <c r="D250" s="1017" t="s">
        <v>415</v>
      </c>
      <c r="E250" s="1018">
        <f>SUM(E234:E249)</f>
        <v>10542450016.959999</v>
      </c>
      <c r="F250" s="1019">
        <f>SUM(F234:F249)</f>
        <v>1</v>
      </c>
      <c r="G250" s="1020">
        <f>SUM(G234:G249)</f>
        <v>72468</v>
      </c>
      <c r="H250" s="1019">
        <f>SUM(H234:H249)</f>
        <v>1</v>
      </c>
      <c r="M250" s="772"/>
    </row>
    <row r="251" spans="1:13" s="629" customFormat="1" ht="15">
      <c r="B251" s="767"/>
      <c r="C251" s="1009"/>
      <c r="D251" s="813"/>
      <c r="G251" s="988"/>
      <c r="M251" s="772"/>
    </row>
    <row r="252" spans="1:13" s="629" customFormat="1" ht="15">
      <c r="B252" s="767"/>
      <c r="C252" s="1009"/>
      <c r="D252" s="813"/>
      <c r="G252" s="988"/>
      <c r="M252" s="772"/>
    </row>
    <row r="253" spans="1:13" s="629" customFormat="1" ht="15">
      <c r="B253" s="767"/>
      <c r="C253" s="1009"/>
      <c r="D253" s="813"/>
      <c r="G253" s="988"/>
      <c r="M253" s="772"/>
    </row>
    <row r="254" spans="1:13" s="629" customFormat="1" ht="15">
      <c r="B254" s="767"/>
      <c r="C254" s="1009"/>
      <c r="D254" s="813"/>
      <c r="G254" s="988"/>
      <c r="M254" s="772"/>
    </row>
    <row r="255" spans="1:13" s="629" customFormat="1" ht="24.6" customHeight="1">
      <c r="A255" s="813"/>
      <c r="B255" s="1004"/>
      <c r="C255" s="1190" t="s">
        <v>1286</v>
      </c>
      <c r="D255" s="1022"/>
      <c r="E255" s="1022"/>
      <c r="F255" s="1022"/>
      <c r="G255" s="1023"/>
      <c r="H255" s="1022"/>
      <c r="M255" s="772"/>
    </row>
    <row r="256" spans="1:13" s="629" customFormat="1" ht="15" customHeight="1">
      <c r="A256" s="813"/>
      <c r="B256" s="817"/>
      <c r="C256" s="1007"/>
      <c r="D256" s="813"/>
      <c r="E256" s="813"/>
      <c r="F256" s="813"/>
      <c r="G256" s="1008"/>
      <c r="H256" s="813"/>
      <c r="M256" s="772"/>
    </row>
    <row r="257" spans="1:13" s="629" customFormat="1" ht="25.9" customHeight="1">
      <c r="B257" s="767"/>
      <c r="C257" s="1009"/>
      <c r="D257" s="1177" t="s">
        <v>526</v>
      </c>
      <c r="E257" s="2099" t="s">
        <v>443</v>
      </c>
      <c r="F257" s="2101"/>
      <c r="G257" s="2099" t="s">
        <v>444</v>
      </c>
      <c r="H257" s="2101"/>
      <c r="M257" s="772"/>
    </row>
    <row r="258" spans="1:13" s="629" customFormat="1" ht="15">
      <c r="B258" s="767"/>
      <c r="C258" s="1332" t="s">
        <v>917</v>
      </c>
      <c r="D258" s="1010" t="s">
        <v>148</v>
      </c>
      <c r="E258" s="1011">
        <f>_xlfn.XLOOKUP($C258,INPUT_DATA!$DY:$DY,INPUT_DATA!$EA:$EA)</f>
        <v>10542450016.959999</v>
      </c>
      <c r="F258" s="1012">
        <f>E258/$E$259</f>
        <v>1</v>
      </c>
      <c r="G258" s="1013">
        <f>_xlfn.XLOOKUP($C258,INPUT_DATA!$DY:$DY,INPUT_DATA!$EB:$EB)</f>
        <v>72468</v>
      </c>
      <c r="H258" s="1025">
        <f>G258/$G$259</f>
        <v>1</v>
      </c>
      <c r="M258" s="772"/>
    </row>
    <row r="259" spans="1:13" s="629" customFormat="1" ht="15">
      <c r="B259" s="767"/>
      <c r="C259" s="1009"/>
      <c r="D259" s="1017" t="s">
        <v>415</v>
      </c>
      <c r="E259" s="1018">
        <f>SUM(E258:E258)</f>
        <v>10542450016.959999</v>
      </c>
      <c r="F259" s="1019">
        <f>SUM(F258:F258)</f>
        <v>1</v>
      </c>
      <c r="G259" s="1020">
        <f>SUM(G258:G258)</f>
        <v>72468</v>
      </c>
      <c r="H259" s="1019">
        <f>SUM(H258:H258)</f>
        <v>1</v>
      </c>
      <c r="M259" s="772"/>
    </row>
    <row r="260" spans="1:13" s="629" customFormat="1" ht="15">
      <c r="B260" s="767"/>
      <c r="C260" s="1009"/>
      <c r="D260" s="1029"/>
      <c r="E260" s="1030"/>
      <c r="F260" s="1031"/>
      <c r="G260" s="1032"/>
      <c r="H260" s="1031"/>
      <c r="M260" s="772"/>
    </row>
    <row r="261" spans="1:13" s="629" customFormat="1" ht="15">
      <c r="B261" s="767"/>
      <c r="C261" s="1009"/>
      <c r="D261" s="1029"/>
      <c r="E261" s="1030"/>
      <c r="F261" s="1031"/>
      <c r="G261" s="1032"/>
      <c r="H261" s="1031"/>
      <c r="M261" s="772"/>
    </row>
    <row r="262" spans="1:13" s="629" customFormat="1" ht="15">
      <c r="B262" s="767"/>
      <c r="C262" s="1009"/>
      <c r="D262" s="1029"/>
      <c r="E262" s="1030"/>
      <c r="F262" s="1031"/>
      <c r="G262" s="1032"/>
      <c r="H262" s="1031"/>
      <c r="M262" s="772"/>
    </row>
    <row r="263" spans="1:13" s="629" customFormat="1" ht="24.6" customHeight="1">
      <c r="A263" s="813"/>
      <c r="B263" s="1004"/>
      <c r="C263" s="1190" t="s">
        <v>1287</v>
      </c>
      <c r="D263" s="1022"/>
      <c r="E263" s="1033"/>
      <c r="F263" s="1033"/>
      <c r="G263" s="1034"/>
      <c r="H263" s="1033"/>
      <c r="M263" s="772"/>
    </row>
    <row r="264" spans="1:13" s="629" customFormat="1" ht="15" customHeight="1">
      <c r="A264" s="813"/>
      <c r="B264" s="817"/>
      <c r="C264" s="1007"/>
      <c r="D264" s="813"/>
      <c r="E264" s="1035"/>
      <c r="F264" s="1035"/>
      <c r="G264" s="1036"/>
      <c r="H264" s="1035"/>
      <c r="M264" s="772"/>
    </row>
    <row r="265" spans="1:13" s="629" customFormat="1" ht="25.9" customHeight="1">
      <c r="B265" s="767"/>
      <c r="C265" s="1009"/>
      <c r="D265" s="1177" t="s">
        <v>527</v>
      </c>
      <c r="E265" s="2099" t="s">
        <v>443</v>
      </c>
      <c r="F265" s="2101"/>
      <c r="G265" s="2099" t="s">
        <v>444</v>
      </c>
      <c r="H265" s="2101"/>
      <c r="M265" s="772"/>
    </row>
    <row r="266" spans="1:13" s="629" customFormat="1" ht="15">
      <c r="B266" s="767"/>
      <c r="C266" s="1332" t="s">
        <v>918</v>
      </c>
      <c r="D266" s="1010" t="s">
        <v>1118</v>
      </c>
      <c r="E266" s="1011">
        <f>_xlfn.XLOOKUP($C266,INPUT_DATA!$DY:$DY,INPUT_DATA!$EA:$EA)</f>
        <v>2589810182.77</v>
      </c>
      <c r="F266" s="1012">
        <f t="shared" ref="F266:F275" si="14">E266/$E$276</f>
        <v>0.24565543859384523</v>
      </c>
      <c r="G266" s="1013">
        <f>_xlfn.XLOOKUP($C266,INPUT_DATA!$DY:$DY,INPUT_DATA!$EB:$EB)</f>
        <v>18274</v>
      </c>
      <c r="H266" s="1025">
        <f>G266/$G$276</f>
        <v>0.2521664734779489</v>
      </c>
      <c r="M266" s="772"/>
    </row>
    <row r="267" spans="1:13" s="629" customFormat="1" ht="15">
      <c r="B267" s="767"/>
      <c r="C267" s="1332" t="s">
        <v>919</v>
      </c>
      <c r="D267" s="1015" t="s">
        <v>1119</v>
      </c>
      <c r="E267" s="1011">
        <f>_xlfn.XLOOKUP($C267,INPUT_DATA!$DY:$DY,INPUT_DATA!$EA:$EA)</f>
        <v>3559294885.9200001</v>
      </c>
      <c r="F267" s="1012">
        <f t="shared" si="14"/>
        <v>0.33761553340960027</v>
      </c>
      <c r="G267" s="1013">
        <f>_xlfn.XLOOKUP($C267,INPUT_DATA!$DY:$DY,INPUT_DATA!$EB:$EB)</f>
        <v>23205</v>
      </c>
      <c r="H267" s="1025">
        <f t="shared" ref="H267:H275" si="15">G267/$G$276</f>
        <v>0.32021029971849646</v>
      </c>
      <c r="M267" s="772"/>
    </row>
    <row r="268" spans="1:13" s="629" customFormat="1" ht="15">
      <c r="B268" s="767"/>
      <c r="C268" s="1332" t="s">
        <v>920</v>
      </c>
      <c r="D268" s="1015" t="s">
        <v>1120</v>
      </c>
      <c r="E268" s="1011">
        <f>_xlfn.XLOOKUP($C268,INPUT_DATA!$DY:$DY,INPUT_DATA!$EA:$EA)</f>
        <v>1521321342.1400001</v>
      </c>
      <c r="F268" s="1012">
        <f t="shared" si="14"/>
        <v>0.14430434478632559</v>
      </c>
      <c r="G268" s="1013">
        <f>_xlfn.XLOOKUP($C268,INPUT_DATA!$DY:$DY,INPUT_DATA!$EB:$EB)</f>
        <v>12319</v>
      </c>
      <c r="H268" s="1025">
        <f t="shared" si="15"/>
        <v>0.16999227245128884</v>
      </c>
      <c r="M268" s="772"/>
    </row>
    <row r="269" spans="1:13" s="629" customFormat="1" ht="15">
      <c r="B269" s="767"/>
      <c r="C269" s="1332" t="s">
        <v>921</v>
      </c>
      <c r="D269" s="1015" t="s">
        <v>1121</v>
      </c>
      <c r="E269" s="1011">
        <f>_xlfn.XLOOKUP($C269,INPUT_DATA!$DY:$DY,INPUT_DATA!$EA:$EA)</f>
        <v>601104643.42999995</v>
      </c>
      <c r="F269" s="1012">
        <f t="shared" si="14"/>
        <v>5.7017547388224017E-2</v>
      </c>
      <c r="G269" s="1013">
        <f>_xlfn.XLOOKUP($C269,INPUT_DATA!$DY:$DY,INPUT_DATA!$EB:$EB)</f>
        <v>5253</v>
      </c>
      <c r="H269" s="1025">
        <f t="shared" si="15"/>
        <v>7.2487166749461832E-2</v>
      </c>
      <c r="M269" s="772"/>
    </row>
    <row r="270" spans="1:13" s="629" customFormat="1" ht="15">
      <c r="B270" s="767"/>
      <c r="C270" s="1332" t="s">
        <v>922</v>
      </c>
      <c r="D270" s="1015" t="s">
        <v>1122</v>
      </c>
      <c r="E270" s="1011">
        <f>_xlfn.XLOOKUP($C270,INPUT_DATA!$DY:$DY,INPUT_DATA!$EA:$EA)</f>
        <v>816864716.12</v>
      </c>
      <c r="F270" s="1012">
        <f t="shared" si="14"/>
        <v>7.7483385247820169E-2</v>
      </c>
      <c r="G270" s="1013">
        <f>_xlfn.XLOOKUP($C270,INPUT_DATA!$DY:$DY,INPUT_DATA!$EB:$EB)</f>
        <v>4764</v>
      </c>
      <c r="H270" s="1025">
        <f t="shared" si="15"/>
        <v>6.573936082132803E-2</v>
      </c>
      <c r="M270" s="772"/>
    </row>
    <row r="271" spans="1:13" s="629" customFormat="1" ht="15">
      <c r="B271" s="767"/>
      <c r="C271" s="1332" t="s">
        <v>923</v>
      </c>
      <c r="D271" s="1015" t="s">
        <v>1123</v>
      </c>
      <c r="E271" s="1011">
        <f>_xlfn.XLOOKUP($C271,INPUT_DATA!$DY:$DY,INPUT_DATA!$EA:$EA)</f>
        <v>727873092.77999997</v>
      </c>
      <c r="F271" s="1012">
        <f t="shared" si="14"/>
        <v>6.9042119394357629E-2</v>
      </c>
      <c r="G271" s="1013">
        <f>_xlfn.XLOOKUP($C271,INPUT_DATA!$DY:$DY,INPUT_DATA!$EB:$EB)</f>
        <v>4092</v>
      </c>
      <c r="H271" s="1025">
        <f t="shared" si="15"/>
        <v>5.6466302367941715E-2</v>
      </c>
      <c r="M271" s="772"/>
    </row>
    <row r="272" spans="1:13" s="629" customFormat="1" ht="15">
      <c r="B272" s="767"/>
      <c r="C272" s="1332" t="s">
        <v>924</v>
      </c>
      <c r="D272" s="1015" t="s">
        <v>1124</v>
      </c>
      <c r="E272" s="1011">
        <f>_xlfn.XLOOKUP($C272,INPUT_DATA!$DY:$DY,INPUT_DATA!$EA:$EA)</f>
        <v>512770854</v>
      </c>
      <c r="F272" s="1012">
        <f t="shared" si="14"/>
        <v>4.8638680114687569E-2</v>
      </c>
      <c r="G272" s="1013">
        <f>_xlfn.XLOOKUP($C272,INPUT_DATA!$DY:$DY,INPUT_DATA!$EB:$EB)</f>
        <v>2924</v>
      </c>
      <c r="H272" s="1025">
        <f t="shared" si="15"/>
        <v>4.0348843627532154E-2</v>
      </c>
      <c r="M272" s="772"/>
    </row>
    <row r="273" spans="1:13" s="629" customFormat="1" ht="15">
      <c r="B273" s="767"/>
      <c r="C273" s="1332" t="s">
        <v>925</v>
      </c>
      <c r="D273" s="1015" t="s">
        <v>1125</v>
      </c>
      <c r="E273" s="1011">
        <f>_xlfn.XLOOKUP($C273,INPUT_DATA!$DY:$DY,INPUT_DATA!$EA:$EA)</f>
        <v>171845890.56999999</v>
      </c>
      <c r="F273" s="1012">
        <f t="shared" si="14"/>
        <v>1.6300375177833011E-2</v>
      </c>
      <c r="G273" s="1013">
        <f>_xlfn.XLOOKUP($C273,INPUT_DATA!$DY:$DY,INPUT_DATA!$EB:$EB)</f>
        <v>1289</v>
      </c>
      <c r="H273" s="1025">
        <f t="shared" si="15"/>
        <v>1.7787161229784181E-2</v>
      </c>
      <c r="M273" s="772"/>
    </row>
    <row r="274" spans="1:13" s="629" customFormat="1" ht="15">
      <c r="B274" s="767"/>
      <c r="C274" s="1332" t="s">
        <v>926</v>
      </c>
      <c r="D274" s="1015" t="s">
        <v>1126</v>
      </c>
      <c r="E274" s="1011">
        <f>_xlfn.XLOOKUP($C274,INPUT_DATA!$DY:$DY,INPUT_DATA!$EA:$EA)</f>
        <v>41131365.259999998</v>
      </c>
      <c r="F274" s="1012">
        <f t="shared" si="14"/>
        <v>3.9014996697950247E-3</v>
      </c>
      <c r="G274" s="1013">
        <f>_xlfn.XLOOKUP($C274,INPUT_DATA!$DY:$DY,INPUT_DATA!$EB:$EB)</f>
        <v>342</v>
      </c>
      <c r="H274" s="1025">
        <f t="shared" si="15"/>
        <v>4.7193243914555394E-3</v>
      </c>
      <c r="M274" s="772"/>
    </row>
    <row r="275" spans="1:13" s="629" customFormat="1" ht="15">
      <c r="B275" s="767"/>
      <c r="C275" s="1332" t="s">
        <v>927</v>
      </c>
      <c r="D275" s="1015" t="s">
        <v>1127</v>
      </c>
      <c r="E275" s="1011">
        <f>_xlfn.XLOOKUP($C275,INPUT_DATA!$DY:$DY,INPUT_DATA!$EA:$EA)</f>
        <v>433043.97</v>
      </c>
      <c r="F275" s="1012">
        <f t="shared" si="14"/>
        <v>4.1076217511427351E-5</v>
      </c>
      <c r="G275" s="1013">
        <f>_xlfn.XLOOKUP($C275,INPUT_DATA!$DY:$DY,INPUT_DATA!$EB:$EB)</f>
        <v>6</v>
      </c>
      <c r="H275" s="1025">
        <f t="shared" si="15"/>
        <v>8.2795164762377877E-5</v>
      </c>
      <c r="M275" s="772"/>
    </row>
    <row r="276" spans="1:13" s="629" customFormat="1" ht="15">
      <c r="B276" s="767"/>
      <c r="C276" s="1009"/>
      <c r="D276" s="1017" t="s">
        <v>415</v>
      </c>
      <c r="E276" s="1018">
        <f>SUM(E266:E275)</f>
        <v>10542450016.960001</v>
      </c>
      <c r="F276" s="1019">
        <f>SUM(F266:F275)</f>
        <v>1</v>
      </c>
      <c r="G276" s="1020">
        <f>SUM(G266:G275)</f>
        <v>72468</v>
      </c>
      <c r="H276" s="1019">
        <f>SUM(H266:H275)</f>
        <v>0.99999999999999989</v>
      </c>
      <c r="M276" s="772"/>
    </row>
    <row r="277" spans="1:13" s="629" customFormat="1" ht="15">
      <c r="B277" s="767"/>
      <c r="C277" s="1009"/>
      <c r="D277" s="813"/>
      <c r="E277" s="1035"/>
      <c r="F277" s="1035"/>
      <c r="G277" s="1036"/>
      <c r="H277" s="1035"/>
      <c r="M277" s="772"/>
    </row>
    <row r="278" spans="1:13" s="629" customFormat="1" ht="15">
      <c r="B278" s="767"/>
      <c r="C278" s="1009"/>
      <c r="D278" s="813"/>
      <c r="E278" s="1035"/>
      <c r="F278" s="1035"/>
      <c r="G278" s="1036"/>
      <c r="H278" s="1035"/>
      <c r="M278" s="772"/>
    </row>
    <row r="279" spans="1:13" s="629" customFormat="1" ht="24.6" customHeight="1">
      <c r="A279" s="813"/>
      <c r="B279" s="1004"/>
      <c r="C279" s="1190" t="s">
        <v>1289</v>
      </c>
      <c r="D279" s="1022"/>
      <c r="E279" s="1033"/>
      <c r="F279" s="1033"/>
      <c r="G279" s="1034"/>
      <c r="H279" s="1033"/>
      <c r="M279" s="772"/>
    </row>
    <row r="280" spans="1:13" s="629" customFormat="1" ht="15" customHeight="1">
      <c r="A280" s="813"/>
      <c r="B280" s="817"/>
      <c r="C280" s="1007"/>
      <c r="D280" s="813"/>
      <c r="E280" s="1035"/>
      <c r="F280" s="1035"/>
      <c r="G280" s="1036"/>
      <c r="H280" s="1035"/>
      <c r="M280" s="772"/>
    </row>
    <row r="281" spans="1:13" s="629" customFormat="1" ht="25.9" customHeight="1">
      <c r="B281" s="767"/>
      <c r="C281" s="1009"/>
      <c r="D281" s="1177" t="s">
        <v>1298</v>
      </c>
      <c r="E281" s="2099" t="s">
        <v>443</v>
      </c>
      <c r="F281" s="2101"/>
      <c r="G281" s="2099" t="s">
        <v>444</v>
      </c>
      <c r="H281" s="2101"/>
      <c r="M281" s="772"/>
    </row>
    <row r="282" spans="1:13" s="629" customFormat="1" ht="15">
      <c r="B282" s="767"/>
      <c r="C282" s="1332" t="s">
        <v>928</v>
      </c>
      <c r="D282" s="1010" t="s">
        <v>1225</v>
      </c>
      <c r="E282" s="1011">
        <f>_xlfn.XLOOKUP($C282,INPUT_DATA!$DY:$DY,INPUT_DATA!$EA:$EA)</f>
        <v>51685373.450000003</v>
      </c>
      <c r="F282" s="1012">
        <f t="shared" ref="F282:F292" si="16">E282/$E$276</f>
        <v>4.902596015807708E-3</v>
      </c>
      <c r="G282" s="1013">
        <f>_xlfn.XLOOKUP($C282,INPUT_DATA!$DY:$DY,INPUT_DATA!$EB:$EB)</f>
        <v>630</v>
      </c>
      <c r="H282" s="1025">
        <f>G282/$G$293</f>
        <v>8.6934923000496767E-3</v>
      </c>
      <c r="M282" s="772"/>
    </row>
    <row r="283" spans="1:13" s="629" customFormat="1" ht="15">
      <c r="B283" s="767"/>
      <c r="C283" s="1332" t="s">
        <v>929</v>
      </c>
      <c r="D283" s="1015" t="s">
        <v>1226</v>
      </c>
      <c r="E283" s="1011">
        <f>_xlfn.XLOOKUP($C283,INPUT_DATA!$DY:$DY,INPUT_DATA!$EA:$EA)</f>
        <v>156191626.30000001</v>
      </c>
      <c r="F283" s="1012">
        <f t="shared" si="16"/>
        <v>1.4815496023099867E-2</v>
      </c>
      <c r="G283" s="1013">
        <f>_xlfn.XLOOKUP($C283,INPUT_DATA!$DY:$DY,INPUT_DATA!$EB:$EB)</f>
        <v>1599</v>
      </c>
      <c r="H283" s="1025">
        <f t="shared" ref="H283:H291" si="17">G283/$G$293</f>
        <v>2.2064911409173705E-2</v>
      </c>
      <c r="M283" s="772"/>
    </row>
    <row r="284" spans="1:13" s="629" customFormat="1" ht="15">
      <c r="B284" s="767"/>
      <c r="C284" s="1332" t="s">
        <v>930</v>
      </c>
      <c r="D284" s="1015" t="s">
        <v>1227</v>
      </c>
      <c r="E284" s="1011">
        <f>_xlfn.XLOOKUP($C284,INPUT_DATA!$DY:$DY,INPUT_DATA!$EA:$EA)</f>
        <v>407183937.55000001</v>
      </c>
      <c r="F284" s="1012">
        <f t="shared" si="16"/>
        <v>3.8623274181518459E-2</v>
      </c>
      <c r="G284" s="1013">
        <f>_xlfn.XLOOKUP($C284,INPUT_DATA!$DY:$DY,INPUT_DATA!$EB:$EB)</f>
        <v>3632</v>
      </c>
      <c r="H284" s="1025">
        <f t="shared" si="17"/>
        <v>5.011867306949274E-2</v>
      </c>
      <c r="M284" s="772"/>
    </row>
    <row r="285" spans="1:13" s="629" customFormat="1" ht="15">
      <c r="B285" s="767"/>
      <c r="C285" s="1332" t="s">
        <v>931</v>
      </c>
      <c r="D285" s="1015" t="s">
        <v>1228</v>
      </c>
      <c r="E285" s="1011">
        <f>_xlfn.XLOOKUP($C285,INPUT_DATA!$DY:$DY,INPUT_DATA!$EA:$EA)</f>
        <v>985729366.04999995</v>
      </c>
      <c r="F285" s="1012">
        <f t="shared" si="16"/>
        <v>9.3500976003132411E-2</v>
      </c>
      <c r="G285" s="1013">
        <f>_xlfn.XLOOKUP($C285,INPUT_DATA!$DY:$DY,INPUT_DATA!$EB:$EB)</f>
        <v>8102</v>
      </c>
      <c r="H285" s="1025">
        <f t="shared" si="17"/>
        <v>0.11180107081746427</v>
      </c>
      <c r="M285" s="772"/>
    </row>
    <row r="286" spans="1:13" s="629" customFormat="1" ht="15">
      <c r="B286" s="767"/>
      <c r="C286" s="1332" t="s">
        <v>1229</v>
      </c>
      <c r="D286" s="1015" t="s">
        <v>1230</v>
      </c>
      <c r="E286" s="1011">
        <f>_xlfn.XLOOKUP($C286,INPUT_DATA!$DY:$DY,INPUT_DATA!$EA:$EA)</f>
        <v>1964234071.6099999</v>
      </c>
      <c r="F286" s="1012">
        <f t="shared" si="16"/>
        <v>0.18631665964268923</v>
      </c>
      <c r="G286" s="1013">
        <f>_xlfn.XLOOKUP($C286,INPUT_DATA!$DY:$DY,INPUT_DATA!$EB:$EB)</f>
        <v>14489</v>
      </c>
      <c r="H286" s="1025">
        <f t="shared" si="17"/>
        <v>0.19993652370701551</v>
      </c>
      <c r="M286" s="772"/>
    </row>
    <row r="287" spans="1:13" s="629" customFormat="1" ht="15">
      <c r="B287" s="767"/>
      <c r="C287" s="1332" t="s">
        <v>1231</v>
      </c>
      <c r="D287" s="1015" t="s">
        <v>1232</v>
      </c>
      <c r="E287" s="1011">
        <f>_xlfn.XLOOKUP($C287,INPUT_DATA!$DY:$DY,INPUT_DATA!$EA:$EA)</f>
        <v>3756142078.5300002</v>
      </c>
      <c r="F287" s="1012">
        <f t="shared" si="16"/>
        <v>0.35628739737796866</v>
      </c>
      <c r="G287" s="1013">
        <f>_xlfn.XLOOKUP($C287,INPUT_DATA!$DY:$DY,INPUT_DATA!$EB:$EB)</f>
        <v>23711</v>
      </c>
      <c r="H287" s="1025">
        <f t="shared" si="17"/>
        <v>0.32719269194679029</v>
      </c>
      <c r="M287" s="772"/>
    </row>
    <row r="288" spans="1:13" s="629" customFormat="1" ht="15">
      <c r="B288" s="767"/>
      <c r="C288" s="1332" t="s">
        <v>1233</v>
      </c>
      <c r="D288" s="1015" t="s">
        <v>1234</v>
      </c>
      <c r="E288" s="1011">
        <f>_xlfn.XLOOKUP($C288,INPUT_DATA!$DY:$DY,INPUT_DATA!$EA:$EA)</f>
        <v>1629986418.21</v>
      </c>
      <c r="F288" s="1012">
        <f t="shared" si="16"/>
        <v>0.15461172835420467</v>
      </c>
      <c r="G288" s="1013">
        <f>_xlfn.XLOOKUP($C288,INPUT_DATA!$DY:$DY,INPUT_DATA!$EB:$EB)</f>
        <v>10395</v>
      </c>
      <c r="H288" s="1025">
        <f t="shared" si="17"/>
        <v>0.14344262295081966</v>
      </c>
      <c r="M288" s="772"/>
    </row>
    <row r="289" spans="1:13" s="629" customFormat="1" ht="15">
      <c r="B289" s="767"/>
      <c r="C289" s="1332" t="s">
        <v>1235</v>
      </c>
      <c r="D289" s="1015" t="s">
        <v>1236</v>
      </c>
      <c r="E289" s="1011">
        <f>_xlfn.XLOOKUP($C289,INPUT_DATA!$DY:$DY,INPUT_DATA!$EA:$EA)</f>
        <v>809364577.36000001</v>
      </c>
      <c r="F289" s="1012">
        <f t="shared" si="16"/>
        <v>7.6771962499983165E-2</v>
      </c>
      <c r="G289" s="1013">
        <f>_xlfn.XLOOKUP($C289,INPUT_DATA!$DY:$DY,INPUT_DATA!$EB:$EB)</f>
        <v>4815</v>
      </c>
      <c r="H289" s="1025">
        <f t="shared" si="17"/>
        <v>6.6443119721808247E-2</v>
      </c>
      <c r="M289" s="772"/>
    </row>
    <row r="290" spans="1:13" s="629" customFormat="1" ht="15">
      <c r="B290" s="767"/>
      <c r="C290" s="1332" t="s">
        <v>1237</v>
      </c>
      <c r="D290" s="1015" t="s">
        <v>1238</v>
      </c>
      <c r="E290" s="1011">
        <f>_xlfn.XLOOKUP($C290,INPUT_DATA!$DY:$DY,INPUT_DATA!$EA:$EA)</f>
        <v>441620615.99000001</v>
      </c>
      <c r="F290" s="1012">
        <f t="shared" si="16"/>
        <v>4.1889751934279962E-2</v>
      </c>
      <c r="G290" s="1013">
        <f>_xlfn.XLOOKUP($C290,INPUT_DATA!$DY:$DY,INPUT_DATA!$EB:$EB)</f>
        <v>2825</v>
      </c>
      <c r="H290" s="1025">
        <f t="shared" si="17"/>
        <v>3.8982723408952917E-2</v>
      </c>
      <c r="M290" s="772"/>
    </row>
    <row r="291" spans="1:13" s="629" customFormat="1" ht="15">
      <c r="B291" s="767"/>
      <c r="C291" s="1332" t="s">
        <v>1239</v>
      </c>
      <c r="D291" s="1015" t="s">
        <v>1240</v>
      </c>
      <c r="E291" s="1011">
        <f>_xlfn.XLOOKUP($C291,INPUT_DATA!$DY:$DY,INPUT_DATA!$EA:$EA)</f>
        <v>206986990.72</v>
      </c>
      <c r="F291" s="1012">
        <f t="shared" si="16"/>
        <v>1.9633670578187511E-2</v>
      </c>
      <c r="G291" s="1013">
        <f>_xlfn.XLOOKUP($C291,INPUT_DATA!$DY:$DY,INPUT_DATA!$EB:$EB)</f>
        <v>1362</v>
      </c>
      <c r="H291" s="1025">
        <f t="shared" si="17"/>
        <v>1.8794502401059777E-2</v>
      </c>
      <c r="M291" s="772"/>
    </row>
    <row r="292" spans="1:13" s="629" customFormat="1" ht="15">
      <c r="B292" s="767"/>
      <c r="C292" s="1332" t="s">
        <v>1241</v>
      </c>
      <c r="D292" s="1015" t="s">
        <v>1242</v>
      </c>
      <c r="E292" s="1011">
        <f>_xlfn.XLOOKUP($C292,INPUT_DATA!$DY:$DY,INPUT_DATA!$EA:$EA)</f>
        <v>133324961.19</v>
      </c>
      <c r="F292" s="1012">
        <f t="shared" si="16"/>
        <v>1.2646487389128292E-2</v>
      </c>
      <c r="G292" s="1013">
        <f>_xlfn.XLOOKUP($C292,INPUT_DATA!$DY:$DY,INPUT_DATA!$EB:$EB)</f>
        <v>908</v>
      </c>
      <c r="H292" s="1025">
        <f>G292/$G$293</f>
        <v>1.2529668267373185E-2</v>
      </c>
      <c r="M292" s="772"/>
    </row>
    <row r="293" spans="1:13" s="629" customFormat="1" ht="15">
      <c r="B293" s="767"/>
      <c r="C293" s="1009"/>
      <c r="D293" s="1017" t="s">
        <v>415</v>
      </c>
      <c r="E293" s="1018">
        <f>SUM(E282:E292)</f>
        <v>10542450016.960001</v>
      </c>
      <c r="F293" s="1019">
        <f>SUM(F282:F292)</f>
        <v>1</v>
      </c>
      <c r="G293" s="1020">
        <f>SUM(G282:G292)</f>
        <v>72468</v>
      </c>
      <c r="H293" s="1019">
        <f>SUM(H282:H292)</f>
        <v>1</v>
      </c>
      <c r="M293" s="772"/>
    </row>
    <row r="294" spans="1:13" s="629" customFormat="1" ht="15">
      <c r="B294" s="767"/>
      <c r="C294" s="1009"/>
      <c r="D294" s="813"/>
      <c r="E294" s="1035"/>
      <c r="F294" s="1035"/>
      <c r="G294" s="1036"/>
      <c r="H294" s="1035"/>
      <c r="M294" s="772"/>
    </row>
    <row r="295" spans="1:13" s="629" customFormat="1" ht="15">
      <c r="B295" s="767"/>
      <c r="C295" s="1009"/>
      <c r="D295" s="813"/>
      <c r="E295" s="1035"/>
      <c r="F295" s="1035"/>
      <c r="G295" s="1036"/>
      <c r="H295" s="1035"/>
      <c r="M295" s="772"/>
    </row>
    <row r="296" spans="1:13" s="629" customFormat="1" ht="15">
      <c r="B296" s="767"/>
      <c r="C296" s="1009"/>
      <c r="D296" s="813"/>
      <c r="E296" s="1035"/>
      <c r="F296" s="1035"/>
      <c r="G296" s="1036"/>
      <c r="H296" s="1035"/>
      <c r="M296" s="772"/>
    </row>
    <row r="297" spans="1:13" s="629" customFormat="1" ht="30" customHeight="1">
      <c r="B297" s="767"/>
      <c r="C297" s="1190" t="s">
        <v>1288</v>
      </c>
      <c r="D297" s="813"/>
      <c r="E297" s="1035"/>
      <c r="F297" s="1035"/>
      <c r="G297" s="1036" t="s">
        <v>528</v>
      </c>
      <c r="H297" s="1035"/>
      <c r="M297" s="772"/>
    </row>
    <row r="298" spans="1:13" s="629" customFormat="1" ht="15" customHeight="1">
      <c r="A298" s="813"/>
      <c r="B298" s="817"/>
      <c r="C298" s="1007"/>
      <c r="D298" s="813"/>
      <c r="E298" s="1035"/>
      <c r="F298" s="1035"/>
      <c r="G298" s="1036"/>
      <c r="H298" s="1035"/>
      <c r="M298" s="772"/>
    </row>
    <row r="299" spans="1:13" s="629" customFormat="1" ht="25.9" customHeight="1">
      <c r="B299" s="767"/>
      <c r="C299" s="1009"/>
      <c r="D299" s="1177" t="s">
        <v>529</v>
      </c>
      <c r="E299" s="2099" t="s">
        <v>443</v>
      </c>
      <c r="F299" s="2101"/>
      <c r="G299" s="2099" t="s">
        <v>444</v>
      </c>
      <c r="H299" s="2101"/>
      <c r="M299" s="772"/>
    </row>
    <row r="300" spans="1:13" s="629" customFormat="1" ht="15">
      <c r="B300" s="767"/>
      <c r="C300" s="1332" t="s">
        <v>932</v>
      </c>
      <c r="D300" s="1010" t="s">
        <v>530</v>
      </c>
      <c r="E300" s="1011">
        <f>_xlfn.XLOOKUP($C300,INPUT_DATA!$DY:$DY,INPUT_DATA!$EA:$EA)</f>
        <v>3987847401.5100002</v>
      </c>
      <c r="F300" s="1012">
        <f>E300/$E$313</f>
        <v>0.37826571575816004</v>
      </c>
      <c r="G300" s="1013">
        <f>_xlfn.XLOOKUP($C300,INPUT_DATA!$DY:$DY,INPUT_DATA!$EB:$EB)</f>
        <v>22996</v>
      </c>
      <c r="H300" s="1025">
        <f>G300/$G$313</f>
        <v>0.31732626814594028</v>
      </c>
      <c r="M300" s="772"/>
    </row>
    <row r="301" spans="1:13" s="629" customFormat="1" ht="15">
      <c r="B301" s="767"/>
      <c r="C301" s="1332" t="s">
        <v>933</v>
      </c>
      <c r="D301" s="1015" t="s">
        <v>531</v>
      </c>
      <c r="E301" s="1011">
        <f>_xlfn.XLOOKUP($C301,INPUT_DATA!$DY:$DY,INPUT_DATA!$EA:$EA)</f>
        <v>313793323.47000003</v>
      </c>
      <c r="F301" s="1012">
        <f t="shared" ref="F301:F312" si="18">E301/$E$313</f>
        <v>2.9764743770678542E-2</v>
      </c>
      <c r="G301" s="1013">
        <f>_xlfn.XLOOKUP($C301,INPUT_DATA!$DY:$DY,INPUT_DATA!$EB:$EB)</f>
        <v>2789</v>
      </c>
      <c r="H301" s="1025">
        <f t="shared" ref="H301:H312" si="19">G301/$G$313</f>
        <v>3.8485952420378652E-2</v>
      </c>
      <c r="M301" s="772"/>
    </row>
    <row r="302" spans="1:13" s="629" customFormat="1" ht="15">
      <c r="B302" s="767"/>
      <c r="C302" s="1332" t="s">
        <v>934</v>
      </c>
      <c r="D302" s="1015" t="s">
        <v>532</v>
      </c>
      <c r="E302" s="1011">
        <f>_xlfn.XLOOKUP($C302,INPUT_DATA!$DY:$DY,INPUT_DATA!$EA:$EA)</f>
        <v>1236710354.26</v>
      </c>
      <c r="F302" s="1012">
        <f t="shared" si="18"/>
        <v>0.11730768011899149</v>
      </c>
      <c r="G302" s="1013">
        <f>_xlfn.XLOOKUP($C302,INPUT_DATA!$DY:$DY,INPUT_DATA!$EB:$EB)</f>
        <v>10178</v>
      </c>
      <c r="H302" s="1025">
        <f t="shared" si="19"/>
        <v>0.14044819782524701</v>
      </c>
      <c r="M302" s="772"/>
    </row>
    <row r="303" spans="1:13" s="629" customFormat="1" ht="15">
      <c r="B303" s="767"/>
      <c r="C303" s="1332" t="s">
        <v>935</v>
      </c>
      <c r="D303" s="1015" t="s">
        <v>533</v>
      </c>
      <c r="E303" s="1011">
        <f>_xlfn.XLOOKUP($C303,INPUT_DATA!$DY:$DY,INPUT_DATA!$EA:$EA)</f>
        <v>459384855.63999999</v>
      </c>
      <c r="F303" s="1012">
        <f t="shared" si="18"/>
        <v>4.357477198383411E-2</v>
      </c>
      <c r="G303" s="1013">
        <f>_xlfn.XLOOKUP($C303,INPUT_DATA!$DY:$DY,INPUT_DATA!$EB:$EB)</f>
        <v>3964</v>
      </c>
      <c r="H303" s="1025">
        <f t="shared" si="19"/>
        <v>5.4700005519677651E-2</v>
      </c>
      <c r="M303" s="772"/>
    </row>
    <row r="304" spans="1:13" s="629" customFormat="1" ht="15">
      <c r="B304" s="767"/>
      <c r="C304" s="1332" t="s">
        <v>936</v>
      </c>
      <c r="D304" s="1015" t="s">
        <v>534</v>
      </c>
      <c r="E304" s="1011">
        <f>_xlfn.XLOOKUP($C304,INPUT_DATA!$DY:$DY,INPUT_DATA!$EA:$EA)</f>
        <v>135019181.41999999</v>
      </c>
      <c r="F304" s="1012">
        <f t="shared" si="18"/>
        <v>1.2807191990741243E-2</v>
      </c>
      <c r="G304" s="1013">
        <f>_xlfn.XLOOKUP($C304,INPUT_DATA!$DY:$DY,INPUT_DATA!$EB:$EB)</f>
        <v>1285</v>
      </c>
      <c r="H304" s="1025">
        <f t="shared" si="19"/>
        <v>1.773196445327593E-2</v>
      </c>
      <c r="M304" s="772"/>
    </row>
    <row r="305" spans="1:13" s="629" customFormat="1" ht="15">
      <c r="B305" s="767"/>
      <c r="C305" s="1332" t="s">
        <v>937</v>
      </c>
      <c r="D305" s="1015" t="s">
        <v>535</v>
      </c>
      <c r="E305" s="1011">
        <f>_xlfn.XLOOKUP($C305,INPUT_DATA!$DY:$DY,INPUT_DATA!$EA:$EA)</f>
        <v>342299655.12</v>
      </c>
      <c r="F305" s="1012">
        <f t="shared" si="18"/>
        <v>3.2468700782961352E-2</v>
      </c>
      <c r="G305" s="1013">
        <f>_xlfn.XLOOKUP($C305,INPUT_DATA!$DY:$DY,INPUT_DATA!$EB:$EB)</f>
        <v>2697</v>
      </c>
      <c r="H305" s="1025">
        <f t="shared" si="19"/>
        <v>3.7216426560688853E-2</v>
      </c>
      <c r="M305" s="772"/>
    </row>
    <row r="306" spans="1:13" s="629" customFormat="1" ht="15">
      <c r="B306" s="767"/>
      <c r="C306" s="1332" t="s">
        <v>938</v>
      </c>
      <c r="D306" s="1015" t="s">
        <v>536</v>
      </c>
      <c r="E306" s="1011">
        <f>_xlfn.XLOOKUP($C306,INPUT_DATA!$DY:$DY,INPUT_DATA!$EA:$EA)</f>
        <v>270802521.31</v>
      </c>
      <c r="F306" s="1012">
        <f t="shared" si="18"/>
        <v>2.5686867936234058E-2</v>
      </c>
      <c r="G306" s="1013">
        <f>_xlfn.XLOOKUP($C306,INPUT_DATA!$DY:$DY,INPUT_DATA!$EB:$EB)</f>
        <v>1971</v>
      </c>
      <c r="H306" s="1025">
        <f t="shared" si="19"/>
        <v>2.7198211624441134E-2</v>
      </c>
      <c r="M306" s="772"/>
    </row>
    <row r="307" spans="1:13" s="629" customFormat="1" ht="15">
      <c r="B307" s="767"/>
      <c r="C307" s="1332" t="s">
        <v>939</v>
      </c>
      <c r="D307" s="1015" t="s">
        <v>537</v>
      </c>
      <c r="E307" s="1011">
        <f>_xlfn.XLOOKUP($C307,INPUT_DATA!$DY:$DY,INPUT_DATA!$EA:$EA)</f>
        <v>756693994.41999996</v>
      </c>
      <c r="F307" s="1012">
        <f t="shared" si="18"/>
        <v>7.1775914820813053E-2</v>
      </c>
      <c r="G307" s="1013">
        <f>_xlfn.XLOOKUP($C307,INPUT_DATA!$DY:$DY,INPUT_DATA!$EB:$EB)</f>
        <v>5410</v>
      </c>
      <c r="H307" s="1025">
        <f t="shared" si="19"/>
        <v>7.4653640227410722E-2</v>
      </c>
      <c r="M307" s="772"/>
    </row>
    <row r="308" spans="1:13" s="629" customFormat="1" ht="15">
      <c r="B308" s="767"/>
      <c r="C308" s="1332" t="s">
        <v>940</v>
      </c>
      <c r="D308" s="1015" t="s">
        <v>538</v>
      </c>
      <c r="E308" s="1011">
        <f>_xlfn.XLOOKUP($C308,INPUT_DATA!$DY:$DY,INPUT_DATA!$EA:$EA)</f>
        <v>1009305645.08</v>
      </c>
      <c r="F308" s="1012">
        <f t="shared" si="18"/>
        <v>9.5737294789759078E-2</v>
      </c>
      <c r="G308" s="1013">
        <f>_xlfn.XLOOKUP($C308,INPUT_DATA!$DY:$DY,INPUT_DATA!$EB:$EB)</f>
        <v>6786</v>
      </c>
      <c r="H308" s="1025">
        <f t="shared" si="19"/>
        <v>9.3641331346249385E-2</v>
      </c>
      <c r="M308" s="772"/>
    </row>
    <row r="309" spans="1:13" s="629" customFormat="1" ht="15">
      <c r="B309" s="767"/>
      <c r="C309" s="1332" t="s">
        <v>941</v>
      </c>
      <c r="D309" s="1015" t="s">
        <v>539</v>
      </c>
      <c r="E309" s="1011">
        <f>_xlfn.XLOOKUP($C309,INPUT_DATA!$DY:$DY,INPUT_DATA!$EA:$EA)</f>
        <v>1143575515.8800001</v>
      </c>
      <c r="F309" s="1012">
        <f t="shared" si="18"/>
        <v>0.10847341121279125</v>
      </c>
      <c r="G309" s="1013">
        <f>_xlfn.XLOOKUP($C309,INPUT_DATA!$DY:$DY,INPUT_DATA!$EB:$EB)</f>
        <v>7078</v>
      </c>
      <c r="H309" s="1025">
        <f t="shared" si="19"/>
        <v>9.767069603135177E-2</v>
      </c>
      <c r="M309" s="772"/>
    </row>
    <row r="310" spans="1:13" s="629" customFormat="1" ht="15">
      <c r="B310" s="767"/>
      <c r="C310" s="1332" t="s">
        <v>942</v>
      </c>
      <c r="D310" s="1015" t="s">
        <v>540</v>
      </c>
      <c r="E310" s="1011">
        <f>_xlfn.XLOOKUP($C310,INPUT_DATA!$DY:$DY,INPUT_DATA!$EA:$EA)</f>
        <v>81972338.629999995</v>
      </c>
      <c r="F310" s="1012">
        <f t="shared" si="18"/>
        <v>7.7754543296983435E-3</v>
      </c>
      <c r="G310" s="1013">
        <f>_xlfn.XLOOKUP($C310,INPUT_DATA!$DY:$DY,INPUT_DATA!$EB:$EB)</f>
        <v>560</v>
      </c>
      <c r="H310" s="1025">
        <f t="shared" si="19"/>
        <v>7.7275487111552682E-3</v>
      </c>
      <c r="M310" s="772"/>
    </row>
    <row r="311" spans="1:13" s="629" customFormat="1" ht="15">
      <c r="B311" s="767"/>
      <c r="C311" s="1332" t="s">
        <v>943</v>
      </c>
      <c r="D311" s="1015" t="s">
        <v>541</v>
      </c>
      <c r="E311" s="1011">
        <f>_xlfn.XLOOKUP($C311,INPUT_DATA!$DY:$DY,INPUT_DATA!$EA:$EA)</f>
        <v>156173271.88</v>
      </c>
      <c r="F311" s="1012">
        <f t="shared" si="18"/>
        <v>1.4813755021722533E-2</v>
      </c>
      <c r="G311" s="1013">
        <f>_xlfn.XLOOKUP($C311,INPUT_DATA!$DY:$DY,INPUT_DATA!$EB:$EB)</f>
        <v>1539</v>
      </c>
      <c r="H311" s="1025">
        <f t="shared" si="19"/>
        <v>2.1236959761549927E-2</v>
      </c>
      <c r="M311" s="772"/>
    </row>
    <row r="312" spans="1:13" s="629" customFormat="1" ht="15">
      <c r="B312" s="767"/>
      <c r="C312" s="1332" t="s">
        <v>944</v>
      </c>
      <c r="D312" s="1016" t="s">
        <v>542</v>
      </c>
      <c r="E312" s="1011">
        <f>_xlfn.XLOOKUP($C312,INPUT_DATA!$DY:$DY,INPUT_DATA!$EA:$EA)</f>
        <v>648871958.34000003</v>
      </c>
      <c r="F312" s="1012">
        <f t="shared" si="18"/>
        <v>6.1548497483615058E-2</v>
      </c>
      <c r="G312" s="1013">
        <f>_xlfn.XLOOKUP($C312,INPUT_DATA!$DY:$DY,INPUT_DATA!$EB:$EB)</f>
        <v>5215</v>
      </c>
      <c r="H312" s="1025">
        <f t="shared" si="19"/>
        <v>7.1962797372633433E-2</v>
      </c>
      <c r="M312" s="772"/>
    </row>
    <row r="313" spans="1:13" s="629" customFormat="1" ht="15">
      <c r="B313" s="767"/>
      <c r="C313" s="1009"/>
      <c r="D313" s="1017" t="s">
        <v>415</v>
      </c>
      <c r="E313" s="1018">
        <f>SUM(E300:E312)</f>
        <v>10542450016.959999</v>
      </c>
      <c r="F313" s="1019">
        <f>SUM(F300:F312)</f>
        <v>1.0000000000000002</v>
      </c>
      <c r="G313" s="1020">
        <f>SUM(G300:G312)</f>
        <v>72468</v>
      </c>
      <c r="H313" s="1019">
        <f>SUM(H300:H312)</f>
        <v>1.0000000000000002</v>
      </c>
      <c r="M313" s="772"/>
    </row>
    <row r="314" spans="1:13" s="629" customFormat="1" ht="15">
      <c r="B314" s="767"/>
      <c r="C314" s="1009"/>
      <c r="D314" s="813"/>
      <c r="E314" s="1035"/>
      <c r="F314" s="1035"/>
      <c r="G314" s="1036"/>
      <c r="H314" s="1035"/>
      <c r="M314" s="772"/>
    </row>
    <row r="315" spans="1:13" s="629" customFormat="1" ht="15">
      <c r="B315" s="767"/>
      <c r="C315" s="1009"/>
      <c r="D315" s="813"/>
      <c r="E315" s="1035"/>
      <c r="F315" s="1035"/>
      <c r="G315" s="1036"/>
      <c r="H315" s="1035"/>
      <c r="M315" s="772"/>
    </row>
    <row r="316" spans="1:13" s="629" customFormat="1" ht="15">
      <c r="B316" s="767"/>
      <c r="C316" s="1009"/>
      <c r="D316" s="813"/>
      <c r="E316" s="1035"/>
      <c r="F316" s="1035"/>
      <c r="G316" s="1036"/>
      <c r="H316" s="1035"/>
      <c r="M316" s="772"/>
    </row>
    <row r="317" spans="1:13" s="629" customFormat="1" ht="15">
      <c r="B317" s="767"/>
      <c r="C317" s="1009"/>
      <c r="D317" s="813"/>
      <c r="E317" s="1035"/>
      <c r="F317" s="1035"/>
      <c r="G317" s="1036"/>
      <c r="H317" s="1035"/>
      <c r="M317" s="772"/>
    </row>
    <row r="318" spans="1:13" s="629" customFormat="1" ht="24.6" customHeight="1">
      <c r="A318" s="813"/>
      <c r="B318" s="1004"/>
      <c r="C318" s="1190" t="s">
        <v>1290</v>
      </c>
      <c r="D318" s="1022"/>
      <c r="E318" s="1033"/>
      <c r="F318" s="1033"/>
      <c r="G318" s="1034"/>
      <c r="H318" s="1033"/>
      <c r="M318" s="772"/>
    </row>
    <row r="319" spans="1:13" s="629" customFormat="1" ht="15" customHeight="1">
      <c r="A319" s="813"/>
      <c r="B319" s="817"/>
      <c r="C319" s="1007"/>
      <c r="D319" s="813"/>
      <c r="E319" s="1035"/>
      <c r="F319" s="1035"/>
      <c r="G319" s="1036"/>
      <c r="H319" s="1035"/>
      <c r="M319" s="772"/>
    </row>
    <row r="320" spans="1:13" s="629" customFormat="1" ht="25.9" customHeight="1">
      <c r="B320" s="767"/>
      <c r="C320" s="1009"/>
      <c r="D320" s="1177" t="s">
        <v>543</v>
      </c>
      <c r="E320" s="2099" t="s">
        <v>443</v>
      </c>
      <c r="F320" s="2101"/>
      <c r="G320" s="2099" t="s">
        <v>444</v>
      </c>
      <c r="H320" s="2101"/>
      <c r="M320" s="772"/>
    </row>
    <row r="321" spans="1:13" s="629" customFormat="1" ht="15">
      <c r="B321" s="767"/>
      <c r="C321" s="1332" t="s">
        <v>945</v>
      </c>
      <c r="D321" s="1010" t="s">
        <v>544</v>
      </c>
      <c r="E321" s="1011">
        <f>_xlfn.XLOOKUP($C321,INPUT_DATA!$DY:$DY,INPUT_DATA!$EA:$EA)</f>
        <v>1855895872.1500001</v>
      </c>
      <c r="F321" s="1012">
        <f>E321/$E$324</f>
        <v>0.17604028182864104</v>
      </c>
      <c r="G321" s="1013">
        <f>_xlfn.XLOOKUP($C321,INPUT_DATA!$DY:$DY,INPUT_DATA!$EB:$EB)</f>
        <v>14921</v>
      </c>
      <c r="H321" s="1025">
        <f>G321/$G$324</f>
        <v>0.20589777556990671</v>
      </c>
      <c r="M321" s="772"/>
    </row>
    <row r="322" spans="1:13" s="629" customFormat="1" ht="15">
      <c r="B322" s="767"/>
      <c r="C322" s="1332" t="s">
        <v>946</v>
      </c>
      <c r="D322" s="1015" t="s">
        <v>545</v>
      </c>
      <c r="E322" s="1011">
        <f>_xlfn.XLOOKUP($C322,INPUT_DATA!$DY:$DY,INPUT_DATA!$EA:$EA)</f>
        <v>1295324167.46</v>
      </c>
      <c r="F322" s="1012">
        <f>E322/$E$324</f>
        <v>0.12286747059518116</v>
      </c>
      <c r="G322" s="1013">
        <f>_xlfn.XLOOKUP($C322,INPUT_DATA!$DY:$DY,INPUT_DATA!$EB:$EB)</f>
        <v>10109</v>
      </c>
      <c r="H322" s="1025">
        <f>G322/$G$324</f>
        <v>0.13949605343047966</v>
      </c>
      <c r="M322" s="772"/>
    </row>
    <row r="323" spans="1:13" s="629" customFormat="1" ht="15">
      <c r="B323" s="767"/>
      <c r="C323" s="1332" t="s">
        <v>947</v>
      </c>
      <c r="D323" s="1015" t="s">
        <v>546</v>
      </c>
      <c r="E323" s="1011">
        <f>_xlfn.XLOOKUP($C323,INPUT_DATA!$DY:$DY,INPUT_DATA!$EA:$EA)</f>
        <v>7391229977.3500004</v>
      </c>
      <c r="F323" s="1012">
        <f>E323/$E$324</f>
        <v>0.70109224757617772</v>
      </c>
      <c r="G323" s="1013">
        <f>_xlfn.XLOOKUP($C323,INPUT_DATA!$DY:$DY,INPUT_DATA!$EB:$EB)</f>
        <v>47438</v>
      </c>
      <c r="H323" s="1025">
        <f>G323/$G$324</f>
        <v>0.6546061709996136</v>
      </c>
      <c r="M323" s="772"/>
    </row>
    <row r="324" spans="1:13" s="629" customFormat="1" ht="15">
      <c r="B324" s="767"/>
      <c r="C324" s="1009"/>
      <c r="D324" s="1017" t="s">
        <v>415</v>
      </c>
      <c r="E324" s="1018">
        <f>SUM(E321:E323)</f>
        <v>10542450016.960001</v>
      </c>
      <c r="F324" s="1019">
        <f>SUM(F321:F323)</f>
        <v>0.99999999999999989</v>
      </c>
      <c r="G324" s="1020">
        <f>SUM(G321:G323)</f>
        <v>72468</v>
      </c>
      <c r="H324" s="1019">
        <f>SUM(H321:H323)</f>
        <v>1</v>
      </c>
      <c r="M324" s="772"/>
    </row>
    <row r="325" spans="1:13" s="629" customFormat="1" ht="15">
      <c r="B325" s="767"/>
      <c r="C325" s="1009"/>
      <c r="D325" s="813"/>
      <c r="E325" s="1035"/>
      <c r="F325" s="1035"/>
      <c r="G325" s="1036"/>
      <c r="H325" s="1035"/>
      <c r="M325" s="772"/>
    </row>
    <row r="326" spans="1:13" s="629" customFormat="1" ht="15">
      <c r="B326" s="767"/>
      <c r="C326" s="1009"/>
      <c r="D326" s="813"/>
      <c r="E326" s="1035"/>
      <c r="F326" s="1035"/>
      <c r="G326" s="1036"/>
      <c r="H326" s="1035"/>
      <c r="M326" s="772"/>
    </row>
    <row r="327" spans="1:13" s="629" customFormat="1" ht="24.6" customHeight="1">
      <c r="A327" s="813"/>
      <c r="B327" s="1004"/>
      <c r="C327" s="1190" t="s">
        <v>1292</v>
      </c>
      <c r="D327" s="1022"/>
      <c r="E327" s="1033"/>
      <c r="F327" s="1033"/>
      <c r="G327" s="1034"/>
      <c r="H327" s="1033"/>
      <c r="M327" s="772"/>
    </row>
    <row r="328" spans="1:13" s="629" customFormat="1" ht="15" customHeight="1">
      <c r="A328" s="813"/>
      <c r="B328" s="817"/>
      <c r="C328" s="1007"/>
      <c r="D328" s="813"/>
      <c r="E328" s="1035"/>
      <c r="F328" s="1035"/>
      <c r="G328" s="1036"/>
      <c r="H328" s="1035"/>
      <c r="M328" s="772"/>
    </row>
    <row r="329" spans="1:13" s="629" customFormat="1" ht="25.9" customHeight="1">
      <c r="B329" s="767"/>
      <c r="C329" s="1009"/>
      <c r="D329" s="1177" t="s">
        <v>1297</v>
      </c>
      <c r="E329" s="2099" t="s">
        <v>443</v>
      </c>
      <c r="F329" s="2101"/>
      <c r="G329" s="2099" t="s">
        <v>444</v>
      </c>
      <c r="H329" s="2101"/>
      <c r="M329" s="772"/>
    </row>
    <row r="330" spans="1:13" s="629" customFormat="1" ht="15">
      <c r="B330" s="767"/>
      <c r="C330" s="1332" t="s">
        <v>948</v>
      </c>
      <c r="D330" s="1010" t="s">
        <v>1243</v>
      </c>
      <c r="E330" s="1011">
        <f>_xlfn.XLOOKUP($C330,INPUT_DATA!$DY:$DY,INPUT_DATA!$EA:$EA)</f>
        <v>1106914516.73</v>
      </c>
      <c r="F330" s="1012">
        <f>E330/$E$332</f>
        <v>0.10499594638336145</v>
      </c>
      <c r="G330" s="1013">
        <f>_xlfn.XLOOKUP($C330,INPUT_DATA!$DY:$DY,INPUT_DATA!$EB:$EB)</f>
        <v>8373</v>
      </c>
      <c r="H330" s="1025">
        <f>G330/$G$332</f>
        <v>0.11554065242589832</v>
      </c>
      <c r="M330" s="772"/>
    </row>
    <row r="331" spans="1:13" s="629" customFormat="1" ht="15">
      <c r="B331" s="767"/>
      <c r="C331" s="1332" t="s">
        <v>949</v>
      </c>
      <c r="D331" s="1015" t="s">
        <v>1293</v>
      </c>
      <c r="E331" s="1011">
        <f>_xlfn.XLOOKUP($C331,INPUT_DATA!$DY:$DY,INPUT_DATA!$EA:$EA)</f>
        <v>9435535500.2299995</v>
      </c>
      <c r="F331" s="1012">
        <f>E331/$E$332</f>
        <v>0.8950040536166386</v>
      </c>
      <c r="G331" s="1013">
        <f>_xlfn.XLOOKUP($C331,INPUT_DATA!$DY:$DY,INPUT_DATA!$EB:$EB)</f>
        <v>64095</v>
      </c>
      <c r="H331" s="1025">
        <f>G331/$G$332</f>
        <v>0.88445934757410172</v>
      </c>
      <c r="M331" s="772"/>
    </row>
    <row r="332" spans="1:13" s="629" customFormat="1" ht="15">
      <c r="B332" s="767"/>
      <c r="C332" s="1009"/>
      <c r="D332" s="1017" t="s">
        <v>415</v>
      </c>
      <c r="E332" s="1018">
        <f>SUM(E330:E331)</f>
        <v>10542450016.959999</v>
      </c>
      <c r="F332" s="1019">
        <f>SUM(F330:F331)</f>
        <v>1</v>
      </c>
      <c r="G332" s="1020">
        <f>SUM(G330:G331)</f>
        <v>72468</v>
      </c>
      <c r="H332" s="1019">
        <f>SUM(H330:H331)</f>
        <v>1</v>
      </c>
      <c r="M332" s="772"/>
    </row>
    <row r="333" spans="1:13" s="629" customFormat="1" ht="15">
      <c r="B333" s="767"/>
      <c r="C333" s="1009"/>
      <c r="D333" s="813"/>
      <c r="E333" s="1035"/>
      <c r="F333" s="1035"/>
      <c r="G333" s="1036"/>
      <c r="H333" s="1035"/>
      <c r="M333" s="772"/>
    </row>
    <row r="334" spans="1:13" s="629" customFormat="1" ht="15">
      <c r="B334" s="767"/>
      <c r="C334" s="1009"/>
      <c r="D334" s="813"/>
      <c r="E334" s="1035"/>
      <c r="F334" s="1035"/>
      <c r="G334" s="1036"/>
      <c r="H334" s="1035"/>
      <c r="M334" s="772"/>
    </row>
    <row r="335" spans="1:13" s="629" customFormat="1" ht="15">
      <c r="B335" s="767"/>
      <c r="C335" s="1009"/>
      <c r="D335" s="813"/>
      <c r="E335" s="1035"/>
      <c r="F335" s="1035"/>
      <c r="G335" s="1036"/>
      <c r="H335" s="1035"/>
      <c r="M335" s="772"/>
    </row>
    <row r="336" spans="1:13" s="629" customFormat="1" ht="15">
      <c r="B336" s="767"/>
      <c r="C336" s="1009"/>
      <c r="D336" s="813"/>
      <c r="E336" s="1035"/>
      <c r="F336" s="1035"/>
      <c r="G336" s="1036"/>
      <c r="H336" s="1035"/>
      <c r="M336" s="772"/>
    </row>
    <row r="337" spans="1:13" s="629" customFormat="1" ht="24.6" customHeight="1">
      <c r="A337" s="813"/>
      <c r="B337" s="1004"/>
      <c r="C337" s="1190" t="s">
        <v>1291</v>
      </c>
      <c r="D337" s="1022"/>
      <c r="E337" s="1033"/>
      <c r="F337" s="1033"/>
      <c r="G337" s="1034"/>
      <c r="H337" s="1033"/>
      <c r="M337" s="772"/>
    </row>
    <row r="338" spans="1:13" s="629" customFormat="1" ht="15" customHeight="1">
      <c r="A338" s="813"/>
      <c r="B338" s="817"/>
      <c r="C338" s="1007"/>
      <c r="D338" s="813"/>
      <c r="E338" s="1035"/>
      <c r="F338" s="1035"/>
      <c r="G338" s="1036"/>
      <c r="H338" s="1035"/>
      <c r="M338" s="772"/>
    </row>
    <row r="339" spans="1:13" s="629" customFormat="1" ht="25.9" customHeight="1">
      <c r="B339" s="767"/>
      <c r="C339" s="1009"/>
      <c r="D339" s="1179" t="s">
        <v>548</v>
      </c>
      <c r="E339" s="2099" t="s">
        <v>443</v>
      </c>
      <c r="F339" s="2101"/>
      <c r="G339" s="2099" t="s">
        <v>444</v>
      </c>
      <c r="H339" s="2101"/>
      <c r="M339" s="772"/>
    </row>
    <row r="340" spans="1:13" s="629" customFormat="1" ht="15">
      <c r="B340" s="767"/>
      <c r="C340" s="1332" t="s">
        <v>1244</v>
      </c>
      <c r="D340" s="1010" t="s">
        <v>549</v>
      </c>
      <c r="E340" s="1011">
        <f>_xlfn.XLOOKUP($C340,INPUT_DATA!$DY:$DY,INPUT_DATA!$EA:$EA)</f>
        <v>2349917.02</v>
      </c>
      <c r="F340" s="1014">
        <f>E340/$F$17</f>
        <v>2.2290046585182827E-4</v>
      </c>
      <c r="G340" s="1013">
        <f>_xlfn.XLOOKUP($C340,INPUT_DATA!$DY:$DY,INPUT_DATA!$EB:$EB)</f>
        <v>1</v>
      </c>
      <c r="H340" s="1025">
        <f>G340/$F$16</f>
        <v>1.3799194127062979E-5</v>
      </c>
      <c r="M340" s="772"/>
    </row>
    <row r="341" spans="1:13" s="629" customFormat="1" ht="15">
      <c r="B341" s="767"/>
      <c r="C341" s="1332" t="s">
        <v>1245</v>
      </c>
      <c r="D341" s="1015" t="s">
        <v>550</v>
      </c>
      <c r="E341" s="1011">
        <f>_xlfn.XLOOKUP($C341,INPUT_DATA!$DY:$DY,INPUT_DATA!$EA:$EA)</f>
        <v>2343130.2599999998</v>
      </c>
      <c r="F341" s="1014">
        <f t="shared" ref="F341:F359" si="20">E341/$F$17</f>
        <v>2.2225671036908167E-4</v>
      </c>
      <c r="G341" s="1013">
        <f>_xlfn.XLOOKUP($C341,INPUT_DATA!$DY:$DY,INPUT_DATA!$EB:$EB)</f>
        <v>2</v>
      </c>
      <c r="H341" s="1025">
        <f t="shared" ref="H341:H359" si="21">G341/$F$16</f>
        <v>2.7598388254125958E-5</v>
      </c>
      <c r="M341" s="772"/>
    </row>
    <row r="342" spans="1:13" s="629" customFormat="1" ht="15">
      <c r="B342" s="767"/>
      <c r="C342" s="1332" t="s">
        <v>1246</v>
      </c>
      <c r="D342" s="1015" t="s">
        <v>551</v>
      </c>
      <c r="E342" s="1011">
        <f>_xlfn.XLOOKUP($C342,INPUT_DATA!$DY:$DY,INPUT_DATA!$EA:$EA)</f>
        <v>2311358.75</v>
      </c>
      <c r="F342" s="1014">
        <f t="shared" si="20"/>
        <v>2.1924303613312247E-4</v>
      </c>
      <c r="G342" s="1013">
        <f>_xlfn.XLOOKUP($C342,INPUT_DATA!$DY:$DY,INPUT_DATA!$EB:$EB)</f>
        <v>1</v>
      </c>
      <c r="H342" s="1025">
        <f t="shared" si="21"/>
        <v>1.3799194127062979E-5</v>
      </c>
      <c r="M342" s="772"/>
    </row>
    <row r="343" spans="1:13" s="629" customFormat="1" ht="15">
      <c r="B343" s="767"/>
      <c r="C343" s="1332" t="s">
        <v>1247</v>
      </c>
      <c r="D343" s="1015" t="s">
        <v>552</v>
      </c>
      <c r="E343" s="1011">
        <f>_xlfn.XLOOKUP($C343,INPUT_DATA!$DY:$DY,INPUT_DATA!$EA:$EA)</f>
        <v>2290423.86</v>
      </c>
      <c r="F343" s="1014">
        <f t="shared" si="20"/>
        <v>2.1725726527660228E-4</v>
      </c>
      <c r="G343" s="1013">
        <f>_xlfn.XLOOKUP($C343,INPUT_DATA!$DY:$DY,INPUT_DATA!$EB:$EB)</f>
        <v>1</v>
      </c>
      <c r="H343" s="1025">
        <f t="shared" si="21"/>
        <v>1.3799194127062979E-5</v>
      </c>
      <c r="M343" s="772"/>
    </row>
    <row r="344" spans="1:13" s="629" customFormat="1" ht="15">
      <c r="B344" s="767"/>
      <c r="C344" s="1332" t="s">
        <v>1248</v>
      </c>
      <c r="D344" s="1015" t="s">
        <v>553</v>
      </c>
      <c r="E344" s="1011">
        <f>_xlfn.XLOOKUP($C344,INPUT_DATA!$DY:$DY,INPUT_DATA!$EA:$EA)</f>
        <v>2240415.86</v>
      </c>
      <c r="F344" s="1014">
        <f t="shared" si="20"/>
        <v>2.1251377586763658E-4</v>
      </c>
      <c r="G344" s="1013">
        <f>_xlfn.XLOOKUP($C344,INPUT_DATA!$DY:$DY,INPUT_DATA!$EB:$EB)</f>
        <v>1</v>
      </c>
      <c r="H344" s="1025">
        <f t="shared" si="21"/>
        <v>1.3799194127062979E-5</v>
      </c>
      <c r="M344" s="772"/>
    </row>
    <row r="345" spans="1:13" s="629" customFormat="1" ht="15">
      <c r="B345" s="767"/>
      <c r="C345" s="1332" t="s">
        <v>1249</v>
      </c>
      <c r="D345" s="1015" t="s">
        <v>554</v>
      </c>
      <c r="E345" s="1011">
        <f>_xlfn.XLOOKUP($C345,INPUT_DATA!$DY:$DY,INPUT_DATA!$EA:$EA)</f>
        <v>2113274</v>
      </c>
      <c r="F345" s="1014">
        <f t="shared" si="20"/>
        <v>2.0045378413938912E-4</v>
      </c>
      <c r="G345" s="1013">
        <f>_xlfn.XLOOKUP($C345,INPUT_DATA!$DY:$DY,INPUT_DATA!$EB:$EB)</f>
        <v>1</v>
      </c>
      <c r="H345" s="1025">
        <f t="shared" si="21"/>
        <v>1.3799194127062979E-5</v>
      </c>
      <c r="M345" s="772"/>
    </row>
    <row r="346" spans="1:13" s="629" customFormat="1" ht="15">
      <c r="B346" s="767"/>
      <c r="C346" s="1332" t="s">
        <v>1250</v>
      </c>
      <c r="D346" s="1015" t="s">
        <v>555</v>
      </c>
      <c r="E346" s="1011">
        <f>_xlfn.XLOOKUP($C346,INPUT_DATA!$DY:$DY,INPUT_DATA!$EA:$EA)</f>
        <v>2098357.13</v>
      </c>
      <c r="F346" s="1014">
        <f t="shared" si="20"/>
        <v>1.99038850231616E-4</v>
      </c>
      <c r="G346" s="1013">
        <f>_xlfn.XLOOKUP($C346,INPUT_DATA!$DY:$DY,INPUT_DATA!$EB:$EB)</f>
        <v>1</v>
      </c>
      <c r="H346" s="1025">
        <f t="shared" si="21"/>
        <v>1.3799194127062979E-5</v>
      </c>
      <c r="M346" s="772"/>
    </row>
    <row r="347" spans="1:13" s="629" customFormat="1" ht="15">
      <c r="B347" s="767"/>
      <c r="C347" s="1332" t="s">
        <v>1251</v>
      </c>
      <c r="D347" s="1015" t="s">
        <v>556</v>
      </c>
      <c r="E347" s="1011">
        <f>_xlfn.XLOOKUP($C347,INPUT_DATA!$DY:$DY,INPUT_DATA!$EA:$EA)</f>
        <v>2081681.68</v>
      </c>
      <c r="F347" s="1014">
        <f t="shared" si="20"/>
        <v>1.9745710690125413E-4</v>
      </c>
      <c r="G347" s="1013">
        <f>_xlfn.XLOOKUP($C347,INPUT_DATA!$DY:$DY,INPUT_DATA!$EB:$EB)</f>
        <v>1</v>
      </c>
      <c r="H347" s="1025">
        <f t="shared" si="21"/>
        <v>1.3799194127062979E-5</v>
      </c>
      <c r="M347" s="772"/>
    </row>
    <row r="348" spans="1:13" s="629" customFormat="1" ht="15">
      <c r="B348" s="767"/>
      <c r="C348" s="1332" t="s">
        <v>1252</v>
      </c>
      <c r="D348" s="1015" t="s">
        <v>557</v>
      </c>
      <c r="E348" s="1011">
        <f>_xlfn.XLOOKUP($C348,INPUT_DATA!$DY:$DY,INPUT_DATA!$EA:$EA)</f>
        <v>2070574.15</v>
      </c>
      <c r="F348" s="1014">
        <f t="shared" si="20"/>
        <v>1.964035064590295E-4</v>
      </c>
      <c r="G348" s="1013">
        <f>_xlfn.XLOOKUP($C348,INPUT_DATA!$DY:$DY,INPUT_DATA!$EB:$EB)</f>
        <v>1</v>
      </c>
      <c r="H348" s="1025">
        <f t="shared" si="21"/>
        <v>1.3799194127062979E-5</v>
      </c>
      <c r="M348" s="772"/>
    </row>
    <row r="349" spans="1:13" s="629" customFormat="1" ht="15">
      <c r="B349" s="767"/>
      <c r="C349" s="1332" t="s">
        <v>1253</v>
      </c>
      <c r="D349" s="1015" t="s">
        <v>558</v>
      </c>
      <c r="E349" s="1011">
        <f>_xlfn.XLOOKUP($C349,INPUT_DATA!$DY:$DY,INPUT_DATA!$EA:$EA)</f>
        <v>2001946.46</v>
      </c>
      <c r="F349" s="1014">
        <f t="shared" si="20"/>
        <v>1.8989385358995293E-4</v>
      </c>
      <c r="G349" s="1013">
        <f>_xlfn.XLOOKUP($C349,INPUT_DATA!$DY:$DY,INPUT_DATA!$EB:$EB)</f>
        <v>1</v>
      </c>
      <c r="H349" s="1025">
        <f t="shared" si="21"/>
        <v>1.3799194127062979E-5</v>
      </c>
      <c r="M349" s="772"/>
    </row>
    <row r="350" spans="1:13" s="629" customFormat="1" ht="15">
      <c r="B350" s="767"/>
      <c r="C350" s="1332" t="s">
        <v>1254</v>
      </c>
      <c r="D350" s="1015" t="s">
        <v>559</v>
      </c>
      <c r="E350" s="1011">
        <f>_xlfn.XLOOKUP($C350,INPUT_DATA!$DY:$DY,INPUT_DATA!$EA:$EA)</f>
        <v>1990848.49</v>
      </c>
      <c r="F350" s="1014">
        <f t="shared" si="20"/>
        <v>1.8884115995781371E-4</v>
      </c>
      <c r="G350" s="1013">
        <f>_xlfn.XLOOKUP($C350,INPUT_DATA!$DY:$DY,INPUT_DATA!$EB:$EB)</f>
        <v>7</v>
      </c>
      <c r="H350" s="1025">
        <f t="shared" si="21"/>
        <v>9.6594358889440861E-5</v>
      </c>
      <c r="M350" s="772"/>
    </row>
    <row r="351" spans="1:13" s="629" customFormat="1" ht="15">
      <c r="B351" s="767"/>
      <c r="C351" s="1332" t="s">
        <v>1255</v>
      </c>
      <c r="D351" s="1015" t="s">
        <v>560</v>
      </c>
      <c r="E351" s="1011">
        <f>_xlfn.XLOOKUP($C351,INPUT_DATA!$DY:$DY,INPUT_DATA!$EA:$EA)</f>
        <v>1967805.63</v>
      </c>
      <c r="F351" s="1014">
        <f t="shared" si="20"/>
        <v>1.8665543842601319E-4</v>
      </c>
      <c r="G351" s="1013">
        <f>_xlfn.XLOOKUP($C351,INPUT_DATA!$DY:$DY,INPUT_DATA!$EB:$EB)</f>
        <v>1</v>
      </c>
      <c r="H351" s="1025">
        <f t="shared" si="21"/>
        <v>1.3799194127062979E-5</v>
      </c>
      <c r="M351" s="772"/>
    </row>
    <row r="352" spans="1:13" s="629" customFormat="1" ht="15">
      <c r="B352" s="767"/>
      <c r="C352" s="1332" t="s">
        <v>1256</v>
      </c>
      <c r="D352" s="1015" t="s">
        <v>561</v>
      </c>
      <c r="E352" s="1011">
        <f>_xlfn.XLOOKUP($C352,INPUT_DATA!$DY:$DY,INPUT_DATA!$EA:$EA)</f>
        <v>1958375.58</v>
      </c>
      <c r="F352" s="1014">
        <f t="shared" si="20"/>
        <v>1.8576095469738946E-4</v>
      </c>
      <c r="G352" s="1013">
        <f>_xlfn.XLOOKUP($C352,INPUT_DATA!$DY:$DY,INPUT_DATA!$EB:$EB)</f>
        <v>1</v>
      </c>
      <c r="H352" s="1025">
        <f t="shared" si="21"/>
        <v>1.3799194127062979E-5</v>
      </c>
      <c r="M352" s="772"/>
    </row>
    <row r="353" spans="1:13" s="629" customFormat="1" ht="15">
      <c r="B353" s="767"/>
      <c r="C353" s="1332" t="s">
        <v>1257</v>
      </c>
      <c r="D353" s="1015" t="s">
        <v>562</v>
      </c>
      <c r="E353" s="1011">
        <f>_xlfn.XLOOKUP($C353,INPUT_DATA!$DY:$DY,INPUT_DATA!$EA:$EA)</f>
        <v>1955153.88</v>
      </c>
      <c r="F353" s="1014">
        <f t="shared" si="20"/>
        <v>1.8545536159570841E-4</v>
      </c>
      <c r="G353" s="1013">
        <f>_xlfn.XLOOKUP($C353,INPUT_DATA!$DY:$DY,INPUT_DATA!$EB:$EB)</f>
        <v>1</v>
      </c>
      <c r="H353" s="1025">
        <f t="shared" si="21"/>
        <v>1.3799194127062979E-5</v>
      </c>
      <c r="M353" s="772"/>
    </row>
    <row r="354" spans="1:13" s="629" customFormat="1" ht="15">
      <c r="B354" s="767"/>
      <c r="C354" s="1332" t="s">
        <v>1258</v>
      </c>
      <c r="D354" s="1015" t="s">
        <v>563</v>
      </c>
      <c r="E354" s="1011">
        <f>_xlfn.XLOOKUP($C354,INPUT_DATA!$DY:$DY,INPUT_DATA!$EA:$EA)</f>
        <v>1949159.96</v>
      </c>
      <c r="F354" s="1014">
        <f t="shared" si="20"/>
        <v>1.8488681064309707E-4</v>
      </c>
      <c r="G354" s="1013">
        <f>_xlfn.XLOOKUP($C354,INPUT_DATA!$DY:$DY,INPUT_DATA!$EB:$EB)</f>
        <v>1</v>
      </c>
      <c r="H354" s="1025">
        <f t="shared" si="21"/>
        <v>1.3799194127062979E-5</v>
      </c>
      <c r="M354" s="772"/>
    </row>
    <row r="355" spans="1:13" s="629" customFormat="1" ht="15">
      <c r="B355" s="767"/>
      <c r="C355" s="1332" t="s">
        <v>1259</v>
      </c>
      <c r="D355" s="1015" t="s">
        <v>564</v>
      </c>
      <c r="E355" s="1011">
        <f>_xlfn.XLOOKUP($C355,INPUT_DATA!$DY:$DY,INPUT_DATA!$EA:$EA)</f>
        <v>1934555.54</v>
      </c>
      <c r="F355" s="1014">
        <f t="shared" si="20"/>
        <v>1.8350151405866885E-4</v>
      </c>
      <c r="G355" s="1013">
        <f>_xlfn.XLOOKUP($C355,INPUT_DATA!$DY:$DY,INPUT_DATA!$EB:$EB)</f>
        <v>2</v>
      </c>
      <c r="H355" s="1025">
        <f t="shared" si="21"/>
        <v>2.7598388254125958E-5</v>
      </c>
      <c r="M355" s="772"/>
    </row>
    <row r="356" spans="1:13" s="629" customFormat="1" ht="15">
      <c r="B356" s="767"/>
      <c r="C356" s="1332" t="s">
        <v>1260</v>
      </c>
      <c r="D356" s="1015" t="s">
        <v>565</v>
      </c>
      <c r="E356" s="1011">
        <f>_xlfn.XLOOKUP($C356,INPUT_DATA!$DY:$DY,INPUT_DATA!$EA:$EA)</f>
        <v>1933961.08</v>
      </c>
      <c r="F356" s="1014">
        <f t="shared" si="20"/>
        <v>1.8344512678635135E-4</v>
      </c>
      <c r="G356" s="1013">
        <f>_xlfn.XLOOKUP($C356,INPUT_DATA!$DY:$DY,INPUT_DATA!$EB:$EB)</f>
        <v>1</v>
      </c>
      <c r="H356" s="1025">
        <f t="shared" si="21"/>
        <v>1.3799194127062979E-5</v>
      </c>
      <c r="M356" s="772"/>
    </row>
    <row r="357" spans="1:13" s="629" customFormat="1" ht="15">
      <c r="B357" s="767"/>
      <c r="C357" s="1332" t="s">
        <v>1261</v>
      </c>
      <c r="D357" s="1015" t="s">
        <v>566</v>
      </c>
      <c r="E357" s="1011">
        <f>_xlfn.XLOOKUP($C357,INPUT_DATA!$DY:$DY,INPUT_DATA!$EA:$EA)</f>
        <v>1926100.15</v>
      </c>
      <c r="F357" s="1014">
        <f t="shared" si="20"/>
        <v>1.8269948132563265E-4</v>
      </c>
      <c r="G357" s="1013">
        <f>_xlfn.XLOOKUP($C357,INPUT_DATA!$DY:$DY,INPUT_DATA!$EB:$EB)</f>
        <v>1</v>
      </c>
      <c r="H357" s="1025">
        <f t="shared" si="21"/>
        <v>1.3799194127062979E-5</v>
      </c>
      <c r="M357" s="772"/>
    </row>
    <row r="358" spans="1:13" s="629" customFormat="1" ht="15">
      <c r="B358" s="767"/>
      <c r="C358" s="1332" t="s">
        <v>1262</v>
      </c>
      <c r="D358" s="1015" t="s">
        <v>567</v>
      </c>
      <c r="E358" s="1011">
        <f>_xlfn.XLOOKUP($C358,INPUT_DATA!$DY:$DY,INPUT_DATA!$EA:$EA)</f>
        <v>1897756.15</v>
      </c>
      <c r="F358" s="1014">
        <f t="shared" si="20"/>
        <v>1.8001092221893523E-4</v>
      </c>
      <c r="G358" s="1013">
        <f>_xlfn.XLOOKUP($C358,INPUT_DATA!$DY:$DY,INPUT_DATA!$EB:$EB)</f>
        <v>1</v>
      </c>
      <c r="H358" s="1025">
        <f t="shared" si="21"/>
        <v>1.3799194127062979E-5</v>
      </c>
      <c r="M358" s="772"/>
    </row>
    <row r="359" spans="1:13" s="629" customFormat="1" ht="15">
      <c r="B359" s="767"/>
      <c r="C359" s="1332" t="s">
        <v>1263</v>
      </c>
      <c r="D359" s="1016" t="s">
        <v>568</v>
      </c>
      <c r="E359" s="1011">
        <f>_xlfn.XLOOKUP($C359,INPUT_DATA!$DY:$DY,INPUT_DATA!$EA:$EA)</f>
        <v>1807119.3</v>
      </c>
      <c r="F359" s="1014">
        <f t="shared" si="20"/>
        <v>1.7141359902990525E-4</v>
      </c>
      <c r="G359" s="1013">
        <f>_xlfn.XLOOKUP($C359,INPUT_DATA!$DY:$DY,INPUT_DATA!$EB:$EB)</f>
        <v>1</v>
      </c>
      <c r="H359" s="1025">
        <f t="shared" si="21"/>
        <v>1.3799194127062979E-5</v>
      </c>
      <c r="M359" s="772"/>
    </row>
    <row r="360" spans="1:13" s="629" customFormat="1" ht="15">
      <c r="B360" s="767"/>
      <c r="C360" s="1009"/>
      <c r="D360" s="1017" t="s">
        <v>415</v>
      </c>
      <c r="E360" s="1018">
        <f>SUM(E340:E359)</f>
        <v>41221914.929999992</v>
      </c>
      <c r="F360" s="1019">
        <f>SUM(F340:F359)</f>
        <v>3.9100887235590286E-3</v>
      </c>
      <c r="G360" s="1020">
        <f>SUM(G340:G359)</f>
        <v>28</v>
      </c>
      <c r="H360" s="1019">
        <f>SUM(H340:H359)</f>
        <v>3.8637743555776355E-4</v>
      </c>
      <c r="M360" s="772"/>
    </row>
    <row r="361" spans="1:13" s="629" customFormat="1" ht="15">
      <c r="B361" s="767"/>
      <c r="C361" s="1009"/>
      <c r="D361" s="813"/>
      <c r="E361" s="1035"/>
      <c r="F361" s="1035"/>
      <c r="G361" s="1036"/>
      <c r="H361" s="1035"/>
      <c r="M361" s="772"/>
    </row>
    <row r="362" spans="1:13" s="629" customFormat="1" ht="15">
      <c r="B362" s="767"/>
      <c r="C362" s="1009"/>
      <c r="D362" s="813"/>
      <c r="E362" s="1035"/>
      <c r="F362" s="1035"/>
      <c r="G362" s="1036"/>
      <c r="H362" s="1035"/>
      <c r="M362" s="772"/>
    </row>
    <row r="363" spans="1:13" s="629" customFormat="1" ht="24.6" customHeight="1">
      <c r="A363" s="813"/>
      <c r="B363" s="1004"/>
      <c r="C363" s="1190" t="s">
        <v>1300</v>
      </c>
      <c r="D363" s="1022"/>
      <c r="E363" s="1033"/>
      <c r="F363" s="1033"/>
      <c r="G363" s="1034"/>
      <c r="H363" s="1033"/>
      <c r="M363" s="772"/>
    </row>
    <row r="364" spans="1:13" s="629" customFormat="1" ht="15" customHeight="1">
      <c r="A364" s="813"/>
      <c r="B364" s="817"/>
      <c r="C364" s="1007"/>
      <c r="D364" s="813"/>
      <c r="E364" s="1035"/>
      <c r="F364" s="1035"/>
      <c r="G364" s="1036"/>
      <c r="H364" s="1035"/>
      <c r="M364" s="772"/>
    </row>
    <row r="365" spans="1:13" s="629" customFormat="1" ht="25.9" customHeight="1">
      <c r="B365" s="767"/>
      <c r="C365" s="1009"/>
      <c r="D365" s="1179" t="s">
        <v>1295</v>
      </c>
      <c r="E365" s="2099" t="s">
        <v>443</v>
      </c>
      <c r="F365" s="2101"/>
      <c r="G365" s="2099" t="s">
        <v>444</v>
      </c>
      <c r="H365" s="2101"/>
      <c r="M365" s="772"/>
    </row>
    <row r="366" spans="1:13" s="629" customFormat="1" ht="15">
      <c r="B366" s="767"/>
      <c r="C366" s="1332" t="s">
        <v>106</v>
      </c>
      <c r="D366" s="1010" t="s">
        <v>1264</v>
      </c>
      <c r="E366" s="1011">
        <f>_xlfn.XLOOKUP($C366,INPUT_DATA!$DY:$DY,INPUT_DATA!$EA:$EA)</f>
        <v>10542450016.959999</v>
      </c>
      <c r="F366" s="1014">
        <f>E366/$E$388</f>
        <v>1</v>
      </c>
      <c r="G366" s="1013">
        <f>_xlfn.XLOOKUP($C366,INPUT_DATA!$DY:$DY,INPUT_DATA!$EB:$EB)</f>
        <v>72468</v>
      </c>
      <c r="H366" s="1025">
        <f>G366/$G$388</f>
        <v>1</v>
      </c>
      <c r="M366" s="772"/>
    </row>
    <row r="367" spans="1:13" s="629" customFormat="1" ht="15">
      <c r="B367" s="767"/>
      <c r="C367" s="1009"/>
      <c r="D367" s="1017" t="s">
        <v>415</v>
      </c>
      <c r="E367" s="1018">
        <f>SUM(E366:E366)</f>
        <v>10542450016.959999</v>
      </c>
      <c r="F367" s="1019">
        <f>SUM(F366:F366)</f>
        <v>1</v>
      </c>
      <c r="G367" s="1020">
        <f>SUM(G366:G366)</f>
        <v>72468</v>
      </c>
      <c r="H367" s="1019">
        <f>SUM(H366:H366)</f>
        <v>1</v>
      </c>
      <c r="M367" s="772"/>
    </row>
    <row r="368" spans="1:13" s="629" customFormat="1" ht="15">
      <c r="B368" s="767"/>
      <c r="C368" s="1009"/>
      <c r="D368" s="1029"/>
      <c r="E368" s="1030"/>
      <c r="F368" s="1031"/>
      <c r="G368" s="1032"/>
      <c r="H368" s="1031"/>
      <c r="M368" s="772"/>
    </row>
    <row r="369" spans="1:13" s="629" customFormat="1" ht="15">
      <c r="B369" s="767"/>
      <c r="C369" s="1009"/>
      <c r="D369" s="813"/>
      <c r="E369" s="1035"/>
      <c r="F369" s="1035"/>
      <c r="G369" s="1036"/>
      <c r="H369" s="1035"/>
      <c r="M369" s="772"/>
    </row>
    <row r="370" spans="1:13" s="629" customFormat="1" ht="24.6" customHeight="1">
      <c r="A370" s="813"/>
      <c r="B370" s="1004"/>
      <c r="C370" s="1190" t="s">
        <v>1301</v>
      </c>
      <c r="D370" s="1022"/>
      <c r="E370" s="1033"/>
      <c r="F370" s="1033"/>
      <c r="G370" s="1034"/>
      <c r="H370" s="1033"/>
      <c r="M370" s="772"/>
    </row>
    <row r="371" spans="1:13" s="629" customFormat="1" ht="15" customHeight="1">
      <c r="A371" s="813"/>
      <c r="B371" s="817"/>
      <c r="C371" s="1007"/>
      <c r="D371" s="813"/>
      <c r="E371" s="1035"/>
      <c r="F371" s="1035"/>
      <c r="G371" s="1036"/>
      <c r="H371" s="1035"/>
      <c r="M371" s="772"/>
    </row>
    <row r="372" spans="1:13" s="629" customFormat="1" ht="25.9" customHeight="1">
      <c r="B372" s="767"/>
      <c r="C372" s="1009"/>
      <c r="D372" s="1179" t="s">
        <v>1296</v>
      </c>
      <c r="E372" s="2099" t="s">
        <v>443</v>
      </c>
      <c r="F372" s="2101"/>
      <c r="G372" s="2099" t="s">
        <v>444</v>
      </c>
      <c r="H372" s="2101"/>
      <c r="M372" s="772"/>
    </row>
    <row r="373" spans="1:13" s="629" customFormat="1" ht="15">
      <c r="B373" s="767"/>
      <c r="C373" s="1332" t="s">
        <v>1265</v>
      </c>
      <c r="D373" s="1010" t="s">
        <v>1266</v>
      </c>
      <c r="E373" s="1011">
        <f>_xlfn.XLOOKUP($C373,INPUT_DATA!$DY:$DY,INPUT_DATA!$EA:$EA)</f>
        <v>7773800542.0699997</v>
      </c>
      <c r="F373" s="1014">
        <f>E373/$E$388</f>
        <v>0.73738082984164222</v>
      </c>
      <c r="G373" s="1013">
        <f>_xlfn.XLOOKUP($C373,INPUT_DATA!$DY:$DY,INPUT_DATA!$EB:$EB)</f>
        <v>48647</v>
      </c>
      <c r="H373" s="1025">
        <f>G373/$G$388</f>
        <v>0.67128939669923271</v>
      </c>
      <c r="M373" s="772"/>
    </row>
    <row r="374" spans="1:13" s="629" customFormat="1" ht="15">
      <c r="B374" s="767"/>
      <c r="C374" s="1332" t="s">
        <v>1267</v>
      </c>
      <c r="D374" s="1015" t="s">
        <v>1268</v>
      </c>
      <c r="E374" s="1011">
        <f>_xlfn.XLOOKUP($C374,INPUT_DATA!$DY:$DY,INPUT_DATA!$EA:$EA)</f>
        <v>506568994.43000001</v>
      </c>
      <c r="F374" s="1014">
        <f>E374/$E$388</f>
        <v>4.8050405134960582E-2</v>
      </c>
      <c r="G374" s="1013">
        <f>_xlfn.XLOOKUP($C374,INPUT_DATA!$DY:$DY,INPUT_DATA!$EB:$EB)</f>
        <v>3332</v>
      </c>
      <c r="H374" s="1025">
        <f>G374/$G$388</f>
        <v>4.5978914831373847E-2</v>
      </c>
      <c r="M374" s="772"/>
    </row>
    <row r="375" spans="1:13" s="629" customFormat="1" ht="15">
      <c r="B375" s="767"/>
      <c r="C375" s="1332" t="s">
        <v>1269</v>
      </c>
      <c r="D375" s="1015" t="s">
        <v>1270</v>
      </c>
      <c r="E375" s="1011">
        <f>_xlfn.XLOOKUP($C375,INPUT_DATA!$DY:$DY,INPUT_DATA!$EA:$EA)</f>
        <v>2262080480.46</v>
      </c>
      <c r="F375" s="1014">
        <f>E375/$E$388</f>
        <v>0.21456876502339722</v>
      </c>
      <c r="G375" s="1013">
        <f>_xlfn.XLOOKUP($C375,INPUT_DATA!$DY:$DY,INPUT_DATA!$EB:$EB)</f>
        <v>20489</v>
      </c>
      <c r="H375" s="1025">
        <f>G375/$G$388</f>
        <v>0.28273168846939339</v>
      </c>
      <c r="M375" s="772"/>
    </row>
    <row r="376" spans="1:13" s="629" customFormat="1" ht="15">
      <c r="B376" s="767"/>
      <c r="C376" s="1009"/>
      <c r="D376" s="1017" t="s">
        <v>415</v>
      </c>
      <c r="E376" s="1018">
        <f>SUM(E373:E375)</f>
        <v>10542450016.959999</v>
      </c>
      <c r="F376" s="1019">
        <f>SUM(F373:F375)</f>
        <v>1</v>
      </c>
      <c r="G376" s="1020">
        <f>SUM(G373:G375)</f>
        <v>72468</v>
      </c>
      <c r="H376" s="1019">
        <f>SUM(H373:H375)</f>
        <v>1</v>
      </c>
      <c r="M376" s="772"/>
    </row>
    <row r="377" spans="1:13" s="629" customFormat="1" ht="15">
      <c r="B377" s="767"/>
      <c r="C377" s="1009"/>
      <c r="D377" s="1029"/>
      <c r="E377" s="1030"/>
      <c r="F377" s="1031"/>
      <c r="G377" s="1032"/>
      <c r="H377" s="1031"/>
      <c r="M377" s="772"/>
    </row>
    <row r="378" spans="1:13" s="629" customFormat="1" ht="15">
      <c r="B378" s="767"/>
      <c r="C378" s="1009"/>
      <c r="D378" s="813"/>
      <c r="E378" s="1035"/>
      <c r="F378" s="1035"/>
      <c r="G378" s="1036"/>
      <c r="H378" s="1035"/>
      <c r="M378" s="772"/>
    </row>
    <row r="379" spans="1:13" s="629" customFormat="1" ht="15">
      <c r="B379" s="767"/>
      <c r="C379" s="1009"/>
      <c r="D379" s="813"/>
      <c r="E379" s="1035"/>
      <c r="F379" s="1035"/>
      <c r="G379" s="1036"/>
      <c r="H379" s="1035"/>
      <c r="M379" s="772"/>
    </row>
    <row r="380" spans="1:13" s="629" customFormat="1" ht="15">
      <c r="B380" s="767"/>
      <c r="C380" s="1009"/>
      <c r="D380" s="813"/>
      <c r="E380" s="1035"/>
      <c r="F380" s="1035"/>
      <c r="G380" s="1036"/>
      <c r="H380" s="1035"/>
      <c r="M380" s="772"/>
    </row>
    <row r="381" spans="1:13" s="629" customFormat="1" ht="24.6" customHeight="1">
      <c r="A381" s="813"/>
      <c r="B381" s="1004"/>
      <c r="C381" s="1190" t="s">
        <v>1294</v>
      </c>
      <c r="D381" s="1022"/>
      <c r="E381" s="1033"/>
      <c r="F381" s="1033"/>
      <c r="G381" s="1034"/>
      <c r="H381" s="1033"/>
      <c r="M381" s="772"/>
    </row>
    <row r="382" spans="1:13" s="629" customFormat="1" ht="15" customHeight="1">
      <c r="A382" s="813"/>
      <c r="B382" s="817"/>
      <c r="C382" s="1007"/>
      <c r="D382" s="813"/>
      <c r="E382" s="1035"/>
      <c r="F382" s="1035"/>
      <c r="G382" s="1036"/>
      <c r="H382" s="1035"/>
      <c r="M382" s="772"/>
    </row>
    <row r="383" spans="1:13" s="629" customFormat="1" ht="25.9" customHeight="1">
      <c r="B383" s="767"/>
      <c r="C383" s="1009"/>
      <c r="D383" s="1179" t="s">
        <v>569</v>
      </c>
      <c r="E383" s="2099" t="s">
        <v>443</v>
      </c>
      <c r="F383" s="2101"/>
      <c r="G383" s="2099" t="s">
        <v>444</v>
      </c>
      <c r="H383" s="2101"/>
      <c r="M383" s="772"/>
    </row>
    <row r="384" spans="1:13" s="629" customFormat="1" ht="15">
      <c r="B384" s="767"/>
      <c r="C384" s="1332" t="s">
        <v>1271</v>
      </c>
      <c r="D384" s="1010" t="s">
        <v>570</v>
      </c>
      <c r="E384" s="1011">
        <f>_xlfn.XLOOKUP($C384,INPUT_DATA!$DY:$DY,INPUT_DATA!$EA:$EA)</f>
        <v>8859139643.1399994</v>
      </c>
      <c r="F384" s="1014">
        <f>E384/$E$388</f>
        <v>0.84033024855588589</v>
      </c>
      <c r="G384" s="1013">
        <f>_xlfn.XLOOKUP($C384,INPUT_DATA!$DY:$DY,INPUT_DATA!$EB:$EB)</f>
        <v>58763</v>
      </c>
      <c r="H384" s="1025">
        <f>G384/$G$388</f>
        <v>0.81088204448860191</v>
      </c>
      <c r="M384" s="772"/>
    </row>
    <row r="385" spans="2:13" s="629" customFormat="1" ht="15">
      <c r="B385" s="767"/>
      <c r="C385" s="1332" t="s">
        <v>1272</v>
      </c>
      <c r="D385" s="1015" t="s">
        <v>571</v>
      </c>
      <c r="E385" s="1011">
        <f>_xlfn.XLOOKUP($C385,INPUT_DATA!$DY:$DY,INPUT_DATA!$EA:$EA)</f>
        <v>1089379240.75</v>
      </c>
      <c r="F385" s="1014">
        <f>E385/$E$388</f>
        <v>0.10333264459375936</v>
      </c>
      <c r="G385" s="1013">
        <f>_xlfn.XLOOKUP($C385,INPUT_DATA!$DY:$DY,INPUT_DATA!$EB:$EB)</f>
        <v>7443</v>
      </c>
      <c r="H385" s="1025">
        <f>G385/$G$388</f>
        <v>0.10270740188772975</v>
      </c>
      <c r="M385" s="772"/>
    </row>
    <row r="386" spans="2:13" s="629" customFormat="1" ht="15">
      <c r="B386" s="767"/>
      <c r="C386" s="1332" t="s">
        <v>1273</v>
      </c>
      <c r="D386" s="1015" t="s">
        <v>572</v>
      </c>
      <c r="E386" s="1011">
        <f>_xlfn.XLOOKUP($C386,INPUT_DATA!$DY:$DY,INPUT_DATA!$EA:$EA)</f>
        <v>0</v>
      </c>
      <c r="F386" s="1014">
        <f>E386/$E$388</f>
        <v>0</v>
      </c>
      <c r="G386" s="1013">
        <f>_xlfn.XLOOKUP($C386,INPUT_DATA!$DY:$DY,INPUT_DATA!$EB:$EB)</f>
        <v>0</v>
      </c>
      <c r="H386" s="1025">
        <f>G386/$G$388</f>
        <v>0</v>
      </c>
      <c r="M386" s="772"/>
    </row>
    <row r="387" spans="2:13" s="629" customFormat="1" ht="15">
      <c r="B387" s="767"/>
      <c r="C387" s="1332" t="s">
        <v>1276</v>
      </c>
      <c r="D387" s="1016" t="s">
        <v>547</v>
      </c>
      <c r="E387" s="1011">
        <f>_xlfn.XLOOKUP($C387,INPUT_DATA!$DY:$DY,INPUT_DATA!$EA:$EA)</f>
        <v>593931133.07000005</v>
      </c>
      <c r="F387" s="1037">
        <f>E387/$E$388</f>
        <v>5.6337106850354784E-2</v>
      </c>
      <c r="G387" s="1013">
        <f>_xlfn.XLOOKUP($C387,INPUT_DATA!$DY:$DY,INPUT_DATA!$EB:$EB)</f>
        <v>6262</v>
      </c>
      <c r="H387" s="1025">
        <f>G387/$G$388</f>
        <v>8.6410553623668382E-2</v>
      </c>
      <c r="M387" s="772"/>
    </row>
    <row r="388" spans="2:13" s="629" customFormat="1" ht="15">
      <c r="B388" s="767"/>
      <c r="C388" s="1009"/>
      <c r="D388" s="1017" t="s">
        <v>415</v>
      </c>
      <c r="E388" s="1018">
        <f>SUM(E384:E387)</f>
        <v>10542450016.959999</v>
      </c>
      <c r="F388" s="1019">
        <f>SUM(F384:F387)</f>
        <v>1</v>
      </c>
      <c r="G388" s="1020">
        <f>SUM(G384:G387)</f>
        <v>72468</v>
      </c>
      <c r="H388" s="1019">
        <f>SUM(H384:H387)</f>
        <v>1</v>
      </c>
      <c r="M388" s="772"/>
    </row>
    <row r="389" spans="2:13" s="629" customFormat="1" ht="15">
      <c r="B389" s="767"/>
      <c r="C389" s="1009"/>
      <c r="D389" s="1029"/>
      <c r="E389" s="1030"/>
      <c r="F389" s="1031"/>
      <c r="G389" s="1032"/>
      <c r="H389" s="1031"/>
      <c r="M389" s="772"/>
    </row>
    <row r="390" spans="2:13" s="629" customFormat="1" ht="15">
      <c r="B390" s="767"/>
      <c r="C390" s="1009"/>
      <c r="D390" s="1029"/>
      <c r="E390" s="1030"/>
      <c r="F390" s="1031"/>
      <c r="G390" s="1032"/>
      <c r="H390" s="1031"/>
      <c r="M390" s="772"/>
    </row>
    <row r="391" spans="2:13" s="629" customFormat="1" ht="13.5" thickBot="1">
      <c r="B391" s="780"/>
      <c r="C391" s="1038"/>
      <c r="D391" s="1039"/>
      <c r="E391" s="1040"/>
      <c r="F391" s="1040"/>
      <c r="G391" s="1041"/>
      <c r="H391" s="1040"/>
      <c r="I391" s="1038"/>
      <c r="J391" s="1038"/>
      <c r="K391" s="1038"/>
      <c r="L391" s="1038"/>
      <c r="M391" s="784"/>
    </row>
    <row r="392" spans="2:13" ht="13.5" thickTop="1"/>
  </sheetData>
  <mergeCells count="43">
    <mergeCell ref="E84:F84"/>
    <mergeCell ref="G84:H84"/>
    <mergeCell ref="C4:E5"/>
    <mergeCell ref="F4:K5"/>
    <mergeCell ref="D13:F13"/>
    <mergeCell ref="D14:E14"/>
    <mergeCell ref="D15:E15"/>
    <mergeCell ref="D16:E16"/>
    <mergeCell ref="D17:E17"/>
    <mergeCell ref="D18:E18"/>
    <mergeCell ref="D19:E19"/>
    <mergeCell ref="E44:F44"/>
    <mergeCell ref="G44:H44"/>
    <mergeCell ref="E124:F124"/>
    <mergeCell ref="G124:H124"/>
    <mergeCell ref="E165:F165"/>
    <mergeCell ref="G165:H165"/>
    <mergeCell ref="E200:F200"/>
    <mergeCell ref="G200:H200"/>
    <mergeCell ref="E143:F143"/>
    <mergeCell ref="G143:H143"/>
    <mergeCell ref="E233:F233"/>
    <mergeCell ref="G233:H233"/>
    <mergeCell ref="E257:F257"/>
    <mergeCell ref="G257:H257"/>
    <mergeCell ref="E265:F265"/>
    <mergeCell ref="G265:H265"/>
    <mergeCell ref="E383:F383"/>
    <mergeCell ref="G383:H383"/>
    <mergeCell ref="E299:F299"/>
    <mergeCell ref="G299:H299"/>
    <mergeCell ref="E320:F320"/>
    <mergeCell ref="G320:H320"/>
    <mergeCell ref="E339:F339"/>
    <mergeCell ref="G339:H339"/>
    <mergeCell ref="E372:F372"/>
    <mergeCell ref="G372:H372"/>
    <mergeCell ref="E281:F281"/>
    <mergeCell ref="G281:H281"/>
    <mergeCell ref="E329:F329"/>
    <mergeCell ref="G329:H329"/>
    <mergeCell ref="E365:F365"/>
    <mergeCell ref="G365:H365"/>
  </mergeCells>
  <phoneticPr fontId="151" type="noConversion"/>
  <pageMargins left="0.7" right="0.7" top="0.75" bottom="0.75" header="0.3" footer="0.3"/>
  <pageSetup paperSize="9" scale="18" orientation="portrait" r:id="rId1"/>
  <rowBreaks count="1" manualBreakCount="1">
    <brk id="229" max="13"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D309B-DFD3-446F-8498-13C6BC940D94}">
  <sheetPr codeName="Sheet36">
    <tabColor theme="3" tint="0.59999389629810485"/>
  </sheetPr>
  <dimension ref="A1:R569"/>
  <sheetViews>
    <sheetView showGridLines="0" zoomScale="85" zoomScaleNormal="85" workbookViewId="0">
      <selection activeCell="C16" sqref="C16:D16"/>
    </sheetView>
  </sheetViews>
  <sheetFormatPr defaultColWidth="11.42578125" defaultRowHeight="12.75"/>
  <cols>
    <col min="1" max="1" width="2.7109375" style="592" customWidth="1"/>
    <col min="2" max="2" width="6.28515625" style="592" customWidth="1"/>
    <col min="3" max="4" width="20.7109375" style="592" customWidth="1"/>
    <col min="5" max="5" width="18.5703125" style="1306" customWidth="1"/>
    <col min="6" max="17" width="15.7109375" style="592" customWidth="1"/>
    <col min="18" max="18" width="3.7109375" style="592" customWidth="1"/>
    <col min="19" max="19" width="4.5703125" style="592" customWidth="1"/>
    <col min="20" max="16384" width="11.42578125" style="592"/>
  </cols>
  <sheetData>
    <row r="1" spans="1:18" ht="13.5" thickBot="1">
      <c r="B1" s="613"/>
    </row>
    <row r="2" spans="1:18" ht="28.5" thickTop="1">
      <c r="A2" s="603"/>
      <c r="B2" s="1191"/>
      <c r="C2" s="1042"/>
      <c r="D2" s="757"/>
      <c r="E2" s="1307"/>
      <c r="F2" s="757"/>
      <c r="G2" s="757"/>
      <c r="H2" s="757"/>
      <c r="I2" s="757"/>
      <c r="J2" s="757"/>
      <c r="K2" s="757"/>
      <c r="L2" s="757"/>
      <c r="M2" s="757"/>
      <c r="N2" s="757"/>
      <c r="O2" s="534"/>
      <c r="P2" s="534" t="s">
        <v>232</v>
      </c>
      <c r="Q2" s="618">
        <f>'Cashflow Synthesis'!L2</f>
        <v>46265</v>
      </c>
      <c r="R2" s="619"/>
    </row>
    <row r="3" spans="1:18" ht="14.25">
      <c r="A3" s="603"/>
      <c r="B3" s="596"/>
      <c r="C3" s="596"/>
      <c r="D3" s="596"/>
      <c r="E3" s="1308"/>
      <c r="F3" s="596"/>
      <c r="G3" s="596"/>
      <c r="H3" s="596"/>
      <c r="I3" s="596"/>
      <c r="J3" s="596"/>
      <c r="K3" s="596"/>
      <c r="L3" s="596"/>
      <c r="M3" s="596"/>
      <c r="N3" s="596"/>
      <c r="O3" s="540"/>
      <c r="P3" s="540" t="s">
        <v>233</v>
      </c>
      <c r="Q3" s="621">
        <f>'Cashflow Synthesis'!L3</f>
        <v>46279</v>
      </c>
      <c r="R3" s="603"/>
    </row>
    <row r="4" spans="1:18">
      <c r="A4" s="603"/>
      <c r="B4" s="2105"/>
      <c r="C4" s="2106"/>
      <c r="D4" s="2106"/>
      <c r="E4" s="2143" t="s">
        <v>573</v>
      </c>
      <c r="F4" s="2143"/>
      <c r="G4" s="2143"/>
      <c r="H4" s="2143"/>
      <c r="I4" s="2143"/>
      <c r="J4" s="2143"/>
      <c r="K4" s="2143"/>
      <c r="L4" s="2143"/>
      <c r="M4" s="2143"/>
      <c r="N4" s="2143"/>
      <c r="O4" s="540"/>
      <c r="P4" s="540" t="s">
        <v>234</v>
      </c>
      <c r="Q4" s="621">
        <f>'Cashflow Synthesis'!L4</f>
        <v>46286</v>
      </c>
      <c r="R4" s="603"/>
    </row>
    <row r="5" spans="1:18">
      <c r="A5" s="603"/>
      <c r="B5" s="2105"/>
      <c r="C5" s="2106"/>
      <c r="D5" s="2106"/>
      <c r="E5" s="2143"/>
      <c r="F5" s="2143"/>
      <c r="G5" s="2143"/>
      <c r="H5" s="2143"/>
      <c r="I5" s="2143"/>
      <c r="J5" s="2143"/>
      <c r="K5" s="2143"/>
      <c r="L5" s="2143"/>
      <c r="M5" s="2143"/>
      <c r="N5" s="2143"/>
      <c r="O5" s="540"/>
      <c r="P5" s="540" t="s">
        <v>235</v>
      </c>
      <c r="Q5" s="621">
        <f>'Cashflow Synthesis'!L5</f>
        <v>46293</v>
      </c>
      <c r="R5" s="603"/>
    </row>
    <row r="6" spans="1:18" ht="14.25">
      <c r="A6" s="603"/>
      <c r="B6" s="596"/>
      <c r="C6" s="596"/>
      <c r="D6" s="596"/>
      <c r="E6" s="1308"/>
      <c r="F6" s="596"/>
      <c r="G6" s="596"/>
      <c r="H6" s="596"/>
      <c r="I6" s="596"/>
      <c r="J6" s="596"/>
      <c r="K6" s="596"/>
      <c r="L6" s="596"/>
      <c r="M6" s="596"/>
      <c r="N6" s="596"/>
      <c r="O6" s="540"/>
      <c r="P6" s="540" t="s">
        <v>236</v>
      </c>
      <c r="Q6" s="624">
        <f>'Cashflow Synthesis'!L6</f>
        <v>23</v>
      </c>
      <c r="R6" s="603"/>
    </row>
    <row r="7" spans="1:18">
      <c r="A7" s="603"/>
      <c r="B7" s="629"/>
      <c r="C7" s="813"/>
      <c r="D7" s="629"/>
      <c r="E7" s="1309"/>
      <c r="F7" s="629"/>
      <c r="G7" s="629"/>
      <c r="H7" s="629"/>
      <c r="I7" s="629"/>
      <c r="J7" s="629"/>
      <c r="K7" s="629"/>
      <c r="L7" s="629"/>
      <c r="M7" s="629"/>
      <c r="N7" s="629"/>
      <c r="O7" s="629"/>
      <c r="P7" s="629"/>
      <c r="Q7" s="629"/>
      <c r="R7" s="943"/>
    </row>
    <row r="8" spans="1:18">
      <c r="A8" s="603"/>
      <c r="B8" s="1044"/>
      <c r="C8" s="1045"/>
      <c r="D8" s="1044"/>
      <c r="E8" s="1310"/>
      <c r="F8" s="1044"/>
      <c r="G8" s="1044"/>
      <c r="H8" s="1044"/>
      <c r="I8" s="1044"/>
      <c r="J8" s="1044"/>
      <c r="K8" s="1044"/>
      <c r="L8" s="1044"/>
      <c r="M8" s="1044"/>
      <c r="N8" s="1044"/>
      <c r="O8" s="1044"/>
      <c r="P8" s="1044"/>
      <c r="Q8" s="1044"/>
      <c r="R8" s="630"/>
    </row>
    <row r="9" spans="1:18">
      <c r="A9" s="603"/>
      <c r="B9" s="629"/>
      <c r="C9" s="2144" t="s">
        <v>574</v>
      </c>
      <c r="D9" s="2146" t="s">
        <v>246</v>
      </c>
      <c r="E9" s="2148" t="s">
        <v>575</v>
      </c>
      <c r="F9" s="2149"/>
      <c r="G9" s="2149"/>
      <c r="H9" s="2149"/>
      <c r="I9" s="2149"/>
      <c r="J9" s="2149"/>
      <c r="K9" s="2149"/>
      <c r="L9" s="2149"/>
      <c r="M9" s="2149"/>
      <c r="N9" s="2149"/>
      <c r="O9" s="2149"/>
      <c r="P9" s="2149"/>
      <c r="Q9" s="2149"/>
      <c r="R9" s="772"/>
    </row>
    <row r="10" spans="1:18" ht="39" thickBot="1">
      <c r="A10" s="603"/>
      <c r="B10" s="629"/>
      <c r="C10" s="2145"/>
      <c r="D10" s="2147"/>
      <c r="E10" s="1311" t="s">
        <v>576</v>
      </c>
      <c r="F10" s="1183" t="s">
        <v>577</v>
      </c>
      <c r="G10" s="1183" t="s">
        <v>578</v>
      </c>
      <c r="H10" s="1183" t="s">
        <v>579</v>
      </c>
      <c r="I10" s="1183" t="s">
        <v>580</v>
      </c>
      <c r="J10" s="1183" t="s">
        <v>581</v>
      </c>
      <c r="K10" s="1183" t="s">
        <v>582</v>
      </c>
      <c r="L10" s="1183" t="s">
        <v>583</v>
      </c>
      <c r="M10" s="1183" t="s">
        <v>584</v>
      </c>
      <c r="N10" s="1183" t="s">
        <v>585</v>
      </c>
      <c r="O10" s="1183" t="s">
        <v>586</v>
      </c>
      <c r="P10" s="1183" t="s">
        <v>587</v>
      </c>
      <c r="Q10" s="1183" t="s">
        <v>588</v>
      </c>
      <c r="R10" s="772"/>
    </row>
    <row r="11" spans="1:18">
      <c r="A11" s="603"/>
      <c r="B11" s="629"/>
      <c r="C11" s="1304">
        <f>'07 - Delinquent Home Loans Stat'!B13</f>
        <v>46265</v>
      </c>
      <c r="D11" s="1303">
        <f>IF($C11=0,"",'07 - Delinquent Home Loans Stat'!C13)</f>
        <v>10542450016.959999</v>
      </c>
      <c r="E11" s="1046">
        <f>IF($C11=0,"",'07 - Delinquent Home Loans Stat'!E13/$D11)</f>
        <v>0.99404114264056864</v>
      </c>
      <c r="F11" s="1046">
        <f>IF($C11=0,"",'07 - Delinquent Home Loans Stat'!G13/$D11)</f>
        <v>3.2358056727914992E-3</v>
      </c>
      <c r="G11" s="1046">
        <f>IF($C11=0,"",'07 - Delinquent Home Loans Stat'!I13/$D11)</f>
        <v>1.4798365944255817E-3</v>
      </c>
      <c r="H11" s="1046">
        <f>IF($C11=0,"",'07 - Delinquent Home Loans Stat'!K13/$D11)</f>
        <v>4.8242984902162122E-4</v>
      </c>
      <c r="I11" s="1046">
        <f>IF($C11=0,"",'07 - Delinquent Home Loans Stat'!M13/$D11)</f>
        <v>2.2915372386054031E-4</v>
      </c>
      <c r="J11" s="1046">
        <f>IF($C11=0,"",'07 - Delinquent Home Loans Stat'!O13/$D11)</f>
        <v>7.9404606012198106E-5</v>
      </c>
      <c r="K11" s="1046">
        <f>IF($C11=0,"",'07 - Delinquent Home Loans Stat'!Q13/$D11)</f>
        <v>1.3425492439831697E-4</v>
      </c>
      <c r="L11" s="1046">
        <f>IF($C11=0,"",'07 - Delinquent Home Loans Stat'!S13/$D11)</f>
        <v>1.3824363859021272E-4</v>
      </c>
      <c r="M11" s="1046">
        <f>IF($C11=0,"",'07 - Delinquent Home Loans Stat'!U13/$D11)</f>
        <v>1.0162955463638555E-5</v>
      </c>
      <c r="N11" s="1046">
        <f>IF($C11=0,"",'07 - Delinquent Home Loans Stat'!W13/$D11)</f>
        <v>8.1413187505677747E-5</v>
      </c>
      <c r="O11" s="1046">
        <f>IF($C11=0,"",'07 - Delinquent Home Loans Stat'!Y13/$D11)</f>
        <v>3.9606726076791444E-5</v>
      </c>
      <c r="P11" s="1046">
        <f>IF($C11=0,"",'07 - Delinquent Home Loans Stat'!AA13/$D11)</f>
        <v>4.2505537069571698E-5</v>
      </c>
      <c r="Q11" s="1046">
        <f>IF($C11=0,"",'07 - Delinquent Home Loans Stat'!AC13/$D11)</f>
        <v>6.0399442157717177E-6</v>
      </c>
      <c r="R11" s="772"/>
    </row>
    <row r="12" spans="1:18">
      <c r="A12" s="603"/>
      <c r="B12" s="629"/>
      <c r="C12" s="1305">
        <f>'07 - Delinquent Home Loans Stat'!B14</f>
        <v>46234</v>
      </c>
      <c r="D12" s="1314">
        <f>IF($C12=0,"",'07 - Delinquent Home Loans Stat'!C14)</f>
        <v>10627881030.059999</v>
      </c>
      <c r="E12" s="1315">
        <f>IF($C12=0,"",'07 - Delinquent Home Loans Stat'!E14/$D12)</f>
        <v>0.99454009251647857</v>
      </c>
      <c r="F12" s="1699">
        <f>IF($C12=0,"",'07 - Delinquent Home Loans Stat'!G14/$D12)</f>
        <v>3.0619573147231856E-3</v>
      </c>
      <c r="G12" s="1699">
        <f>IF($C12=0,"",'07 - Delinquent Home Loans Stat'!I14/$D12)</f>
        <v>1.2264801951707971E-3</v>
      </c>
      <c r="H12" s="1699">
        <f>IF($C12=0,"",'07 - Delinquent Home Loans Stat'!K14/$D12)</f>
        <v>4.5667157604347021E-4</v>
      </c>
      <c r="I12" s="1699">
        <f>IF($C12=0,"",'07 - Delinquent Home Loans Stat'!M14/$D12)</f>
        <v>1.5167094884114448E-4</v>
      </c>
      <c r="J12" s="1699">
        <f>IF($C12=0,"",'07 - Delinquent Home Loans Stat'!O14/$D12)</f>
        <v>1.3730942563926701E-4</v>
      </c>
      <c r="K12" s="1699">
        <f>IF($C12=0,"",'07 - Delinquent Home Loans Stat'!Q14/$D12)</f>
        <v>1.6621276762542265E-4</v>
      </c>
      <c r="L12" s="1699">
        <f>IF($C12=0,"",'07 - Delinquent Home Loans Stat'!S14/$D12)</f>
        <v>1.2138930576575307E-5</v>
      </c>
      <c r="M12" s="1699">
        <f>IF($C12=0,"",'07 - Delinquent Home Loans Stat'!U14/$D12)</f>
        <v>6.7822887550325785E-5</v>
      </c>
      <c r="N12" s="1699">
        <f>IF($C12=0,"",'07 - Delinquent Home Loans Stat'!W14/$D12)</f>
        <v>3.9622401568944046E-5</v>
      </c>
      <c r="O12" s="1699">
        <f>IF($C12=0,"",'07 - Delinquent Home Loans Stat'!Y14/$D12)</f>
        <v>7.4155812223610361E-5</v>
      </c>
      <c r="P12" s="1699">
        <f>IF($C12=0,"",'07 - Delinquent Home Loans Stat'!AA14/$D12)</f>
        <v>6.5865223558684132E-5</v>
      </c>
      <c r="Q12" s="1699">
        <f>IF($C12=0,"",'07 - Delinquent Home Loans Stat'!AC14/$D12)</f>
        <v>0</v>
      </c>
      <c r="R12" s="772"/>
    </row>
    <row r="13" spans="1:18">
      <c r="A13" s="603"/>
      <c r="B13" s="629"/>
      <c r="C13" s="1305">
        <f>'07 - Delinquent Home Loans Stat'!B15</f>
        <v>46203</v>
      </c>
      <c r="D13" s="1314">
        <f>IF($C13=0,"",'07 - Delinquent Home Loans Stat'!C15)</f>
        <v>10731409727.809999</v>
      </c>
      <c r="E13" s="1315">
        <f>IF($C13=0,"",'07 - Delinquent Home Loans Stat'!E15/$D13)</f>
        <v>0.99395866449381864</v>
      </c>
      <c r="F13" s="1699">
        <f>IF($C13=0,"",'07 - Delinquent Home Loans Stat'!G15/$D13)</f>
        <v>3.6914484531646225E-3</v>
      </c>
      <c r="G13" s="1699">
        <f>IF($C13=0,"",'07 - Delinquent Home Loans Stat'!I15/$D13)</f>
        <v>1.2409343672238715E-3</v>
      </c>
      <c r="H13" s="1699">
        <f>IF($C13=0,"",'07 - Delinquent Home Loans Stat'!K15/$D13)</f>
        <v>3.8572921125850512E-4</v>
      </c>
      <c r="I13" s="1699">
        <f>IF($C13=0,"",'07 - Delinquent Home Loans Stat'!M15/$D13)</f>
        <v>1.5955694856778429E-4</v>
      </c>
      <c r="J13" s="1699">
        <f>IF($C13=0,"",'07 - Delinquent Home Loans Stat'!O15/$D13)</f>
        <v>2.1653382816781233E-4</v>
      </c>
      <c r="K13" s="1699">
        <f>IF($C13=0,"",'07 - Delinquent Home Loans Stat'!Q15/$D13)</f>
        <v>5.9137767180334071E-5</v>
      </c>
      <c r="L13" s="1699">
        <f>IF($C13=0,"",'07 - Delinquent Home Loans Stat'!S15/$D13)</f>
        <v>7.8200700680101562E-5</v>
      </c>
      <c r="M13" s="1699">
        <f>IF($C13=0,"",'07 - Delinquent Home Loans Stat'!U15/$D13)</f>
        <v>6.2596507545433777E-5</v>
      </c>
      <c r="N13" s="1699">
        <f>IF($C13=0,"",'07 - Delinquent Home Loans Stat'!W15/$D13)</f>
        <v>4.6984397463957034E-5</v>
      </c>
      <c r="O13" s="1699">
        <f>IF($C13=0,"",'07 - Delinquent Home Loans Stat'!Y15/$D13)</f>
        <v>7.1831929779211953E-5</v>
      </c>
      <c r="P13" s="1699">
        <f>IF($C13=0,"",'07 - Delinquent Home Loans Stat'!AA15/$D13)</f>
        <v>2.1085677999378525E-5</v>
      </c>
      <c r="Q13" s="1699">
        <f>IF($C13=0,"",'07 - Delinquent Home Loans Stat'!AC15/$D13)</f>
        <v>7.2957171504789455E-6</v>
      </c>
      <c r="R13" s="772"/>
    </row>
    <row r="14" spans="1:18">
      <c r="A14" s="603"/>
      <c r="B14" s="629"/>
      <c r="C14" s="1305">
        <f>'07 - Delinquent Home Loans Stat'!B16</f>
        <v>46173</v>
      </c>
      <c r="D14" s="1314">
        <f>IF($C14=0,"",'07 - Delinquent Home Loans Stat'!C16)</f>
        <v>10826314196.07</v>
      </c>
      <c r="E14" s="1315">
        <f>IF($C14=0,"",'07 - Delinquent Home Loans Stat'!E16/$D14)</f>
        <v>0.99456111629372679</v>
      </c>
      <c r="F14" s="1699">
        <f>IF($C14=0,"",'07 - Delinquent Home Loans Stat'!G16/$D14)</f>
        <v>3.0425823279687696E-3</v>
      </c>
      <c r="G14" s="1699">
        <f>IF($C14=0,"",'07 - Delinquent Home Loans Stat'!I16/$D14)</f>
        <v>9.8043322480453258E-4</v>
      </c>
      <c r="H14" s="1699">
        <f>IF($C14=0,"",'07 - Delinquent Home Loans Stat'!K16/$D14)</f>
        <v>4.8761708411495532E-4</v>
      </c>
      <c r="I14" s="1699">
        <f>IF($C14=0,"",'07 - Delinquent Home Loans Stat'!M16/$D14)</f>
        <v>3.6206066801782811E-4</v>
      </c>
      <c r="J14" s="1699">
        <f>IF($C14=0,"",'07 - Delinquent Home Loans Stat'!O16/$D14)</f>
        <v>1.3144275366740882E-4</v>
      </c>
      <c r="K14" s="1699">
        <f>IF($C14=0,"",'07 - Delinquent Home Loans Stat'!Q16/$D14)</f>
        <v>1.2420578468784222E-4</v>
      </c>
      <c r="L14" s="1699">
        <f>IF($C14=0,"",'07 - Delinquent Home Loans Stat'!S16/$D14)</f>
        <v>6.3899401723545453E-5</v>
      </c>
      <c r="M14" s="1699">
        <f>IF($C14=0,"",'07 - Delinquent Home Loans Stat'!U16/$D14)</f>
        <v>1.0176871740891754E-4</v>
      </c>
      <c r="N14" s="1699">
        <f>IF($C14=0,"",'07 - Delinquent Home Loans Stat'!W16/$D14)</f>
        <v>8.9400153410598655E-5</v>
      </c>
      <c r="O14" s="1699">
        <f>IF($C14=0,"",'07 - Delinquent Home Loans Stat'!Y16/$D14)</f>
        <v>2.9632921619479453E-5</v>
      </c>
      <c r="P14" s="1699">
        <f>IF($C14=0,"",'07 - Delinquent Home Loans Stat'!AA16/$D14)</f>
        <v>6.7274465419116382E-6</v>
      </c>
      <c r="Q14" s="1699">
        <f>IF($C14=0,"",'07 - Delinquent Home Loans Stat'!AC16/$D14)</f>
        <v>1.9113222307469608E-5</v>
      </c>
      <c r="R14" s="772"/>
    </row>
    <row r="15" spans="1:18">
      <c r="A15" s="603"/>
      <c r="B15" s="629"/>
      <c r="C15" s="1305">
        <f>'07 - Delinquent Home Loans Stat'!B17</f>
        <v>46142</v>
      </c>
      <c r="D15" s="1314">
        <f>IF($C15=0,"",'07 - Delinquent Home Loans Stat'!C17)</f>
        <v>10910642357.889997</v>
      </c>
      <c r="E15" s="1315">
        <f>IF($C15=0,"",'07 - Delinquent Home Loans Stat'!E17/$D15)</f>
        <v>0.99488901474351121</v>
      </c>
      <c r="F15" s="1699">
        <f>IF($C15=0,"",'07 - Delinquent Home Loans Stat'!G17/$D15)</f>
        <v>2.9320622948351008E-3</v>
      </c>
      <c r="G15" s="1699">
        <f>IF($C15=0,"",'07 - Delinquent Home Loans Stat'!I17/$D15)</f>
        <v>9.3688542935402666E-4</v>
      </c>
      <c r="H15" s="1699">
        <f>IF($C15=0,"",'07 - Delinquent Home Loans Stat'!K17/$D15)</f>
        <v>4.2909340865842364E-4</v>
      </c>
      <c r="I15" s="1699">
        <f>IF($C15=0,"",'07 - Delinquent Home Loans Stat'!M17/$D15)</f>
        <v>2.3899884300710304E-4</v>
      </c>
      <c r="J15" s="1699">
        <f>IF($C15=0,"",'07 - Delinquent Home Loans Stat'!O17/$D15)</f>
        <v>1.8351306498027426E-4</v>
      </c>
      <c r="K15" s="1699">
        <f>IF($C15=0,"",'07 - Delinquent Home Loans Stat'!Q17/$D15)</f>
        <v>9.4424416657282477E-5</v>
      </c>
      <c r="L15" s="1699">
        <f>IF($C15=0,"",'07 - Delinquent Home Loans Stat'!S17/$D15)</f>
        <v>1.3811546291866761E-4</v>
      </c>
      <c r="M15" s="1699">
        <f>IF($C15=0,"",'07 - Delinquent Home Loans Stat'!U17/$D15)</f>
        <v>7.9256354633846785E-5</v>
      </c>
      <c r="N15" s="1699">
        <f>IF($C15=0,"",'07 - Delinquent Home Loans Stat'!W17/$D15)</f>
        <v>2.7175344977336424E-5</v>
      </c>
      <c r="O15" s="1699">
        <f>IF($C15=0,"",'07 - Delinquent Home Loans Stat'!Y17/$D15)</f>
        <v>3.8330126337389786E-6</v>
      </c>
      <c r="P15" s="1699">
        <f>IF($C15=0,"",'07 - Delinquent Home Loans Stat'!AA17/$D15)</f>
        <v>4.762762383318505E-5</v>
      </c>
      <c r="Q15" s="1699">
        <f>IF($C15=0,"",'07 - Delinquent Home Loans Stat'!AC17/$D15)</f>
        <v>0</v>
      </c>
      <c r="R15" s="772"/>
    </row>
    <row r="16" spans="1:18">
      <c r="A16" s="603"/>
      <c r="B16" s="629"/>
      <c r="C16" s="1305">
        <f>'07 - Delinquent Home Loans Stat'!B18</f>
        <v>46112</v>
      </c>
      <c r="D16" s="1314">
        <f>IF($C16=0,"",'07 - Delinquent Home Loans Stat'!C18)</f>
        <v>11003433195.969999</v>
      </c>
      <c r="E16" s="1315">
        <f>IF($C16=0,"",'07 - Delinquent Home Loans Stat'!E18/$D16)</f>
        <v>0.99495756379742273</v>
      </c>
      <c r="F16" s="1699">
        <f>IF($C16=0,"",'07 - Delinquent Home Loans Stat'!G18/$D16)</f>
        <v>3.0815631290803587E-3</v>
      </c>
      <c r="G16" s="1699">
        <f>IF($C16=0,"",'07 - Delinquent Home Loans Stat'!I18/$D16)</f>
        <v>8.7275168022260454E-4</v>
      </c>
      <c r="H16" s="1699">
        <f>IF($C16=0,"",'07 - Delinquent Home Loans Stat'!K18/$D16)</f>
        <v>4.1218495802392891E-4</v>
      </c>
      <c r="I16" s="1699">
        <f>IF($C16=0,"",'07 - Delinquent Home Loans Stat'!M18/$D16)</f>
        <v>2.0559696230341599E-4</v>
      </c>
      <c r="J16" s="1699">
        <f>IF($C16=0,"",'07 - Delinquent Home Loans Stat'!O18/$D16)</f>
        <v>1.2012736538302548E-4</v>
      </c>
      <c r="K16" s="1699">
        <f>IF($C16=0,"",'07 - Delinquent Home Loans Stat'!Q18/$D16)</f>
        <v>1.1975108100648051E-4</v>
      </c>
      <c r="L16" s="1699">
        <f>IF($C16=0,"",'07 - Delinquent Home Loans Stat'!S18/$D16)</f>
        <v>8.9522218425497837E-5</v>
      </c>
      <c r="M16" s="1699">
        <f>IF($C16=0,"",'07 - Delinquent Home Loans Stat'!U18/$D16)</f>
        <v>1.1454823031611893E-5</v>
      </c>
      <c r="N16" s="1699">
        <f>IF($C16=0,"",'07 - Delinquent Home Loans Stat'!W18/$D16)</f>
        <v>6.3328399199552877E-5</v>
      </c>
      <c r="O16" s="1699">
        <f>IF($C16=0,"",'07 - Delinquent Home Loans Stat'!Y18/$D16)</f>
        <v>4.7510945055900294E-5</v>
      </c>
      <c r="P16" s="1699">
        <f>IF($C16=0,"",'07 - Delinquent Home Loans Stat'!AA18/$D16)</f>
        <v>1.8644640844926282E-5</v>
      </c>
      <c r="Q16" s="1699">
        <f>IF($C16=0,"",'07 - Delinquent Home Loans Stat'!AC18/$D16)</f>
        <v>0</v>
      </c>
      <c r="R16" s="772"/>
    </row>
    <row r="17" spans="1:18">
      <c r="A17" s="603"/>
      <c r="B17" s="629"/>
      <c r="C17" s="1305">
        <f>'07 - Delinquent Home Loans Stat'!B19</f>
        <v>46081</v>
      </c>
      <c r="D17" s="1314">
        <f>IF($C17=0,"",'07 - Delinquent Home Loans Stat'!C19)</f>
        <v>11124620357.440001</v>
      </c>
      <c r="E17" s="1315">
        <f>IF($C17=0,"",'07 - Delinquent Home Loans Stat'!E19/$D17)</f>
        <v>0.99490166571913008</v>
      </c>
      <c r="F17" s="1699">
        <f>IF($C17=0,"",'07 - Delinquent Home Loans Stat'!G19/$D17)</f>
        <v>3.3174407677937739E-3</v>
      </c>
      <c r="G17" s="1699">
        <f>IF($C17=0,"",'07 - Delinquent Home Loans Stat'!I19/$D17)</f>
        <v>7.5932130523003859E-4</v>
      </c>
      <c r="H17" s="1699">
        <f>IF($C17=0,"",'07 - Delinquent Home Loans Stat'!K19/$D17)</f>
        <v>3.2165282185174997E-4</v>
      </c>
      <c r="I17" s="1699">
        <f>IF($C17=0,"",'07 - Delinquent Home Loans Stat'!M19/$D17)</f>
        <v>2.1163973460230491E-4</v>
      </c>
      <c r="J17" s="1699">
        <f>IF($C17=0,"",'07 - Delinquent Home Loans Stat'!O19/$D17)</f>
        <v>1.8068391148788385E-4</v>
      </c>
      <c r="K17" s="1699">
        <f>IF($C17=0,"",'07 - Delinquent Home Loans Stat'!Q19/$D17)</f>
        <v>1.1453109041585303E-4</v>
      </c>
      <c r="L17" s="1699">
        <f>IF($C17=0,"",'07 - Delinquent Home Loans Stat'!S19/$D17)</f>
        <v>5.109186396818265E-5</v>
      </c>
      <c r="M17" s="1699">
        <f>IF($C17=0,"",'07 - Delinquent Home Loans Stat'!U19/$D17)</f>
        <v>6.3023182587179923E-5</v>
      </c>
      <c r="N17" s="1699">
        <f>IF($C17=0,"",'07 - Delinquent Home Loans Stat'!W19/$D17)</f>
        <v>4.7274661345928672E-5</v>
      </c>
      <c r="O17" s="1699">
        <f>IF($C17=0,"",'07 - Delinquent Home Loans Stat'!Y19/$D17)</f>
        <v>1.8546067494520588E-5</v>
      </c>
      <c r="P17" s="1699">
        <f>IF($C17=0,"",'07 - Delinquent Home Loans Stat'!AA19/$D17)</f>
        <v>0</v>
      </c>
      <c r="Q17" s="1699">
        <f>IF($C17=0,"",'07 - Delinquent Home Loans Stat'!AC19/$D17)</f>
        <v>1.3128874092527675E-5</v>
      </c>
      <c r="R17" s="772"/>
    </row>
    <row r="18" spans="1:18">
      <c r="A18" s="603"/>
      <c r="B18" s="629"/>
      <c r="C18" s="1305">
        <f>'07 - Delinquent Home Loans Stat'!B20</f>
        <v>46053</v>
      </c>
      <c r="D18" s="1314">
        <f>IF($C18=0,"",'07 - Delinquent Home Loans Stat'!C20)</f>
        <v>11215080214.710003</v>
      </c>
      <c r="E18" s="1315">
        <f>IF($C18=0,"",'07 - Delinquent Home Loans Stat'!E20/$D18)</f>
        <v>0.99463709070746409</v>
      </c>
      <c r="F18" s="1699">
        <f>IF($C18=0,"",'07 - Delinquent Home Loans Stat'!G20/$D18)</f>
        <v>2.7183805640562972E-3</v>
      </c>
      <c r="G18" s="1699">
        <f>IF($C18=0,"",'07 - Delinquent Home Loans Stat'!I20/$D18)</f>
        <v>1.4114376586658514E-3</v>
      </c>
      <c r="H18" s="1699">
        <f>IF($C18=0,"",'07 - Delinquent Home Loans Stat'!K20/$D18)</f>
        <v>5.3373868000950212E-4</v>
      </c>
      <c r="I18" s="1699">
        <f>IF($C18=0,"",'07 - Delinquent Home Loans Stat'!M20/$D18)</f>
        <v>2.867852729025859E-4</v>
      </c>
      <c r="J18" s="1699">
        <f>IF($C18=0,"",'07 - Delinquent Home Loans Stat'!O20/$D18)</f>
        <v>1.5671707882166473E-4</v>
      </c>
      <c r="K18" s="1699">
        <f>IF($C18=0,"",'07 - Delinquent Home Loans Stat'!Q20/$D18)</f>
        <v>8.0414417260886263E-5</v>
      </c>
      <c r="L18" s="1699">
        <f>IF($C18=0,"",'07 - Delinquent Home Loans Stat'!S20/$D18)</f>
        <v>6.0305479501868054E-5</v>
      </c>
      <c r="M18" s="1699">
        <f>IF($C18=0,"",'07 - Delinquent Home Loans Stat'!U20/$D18)</f>
        <v>4.7171792788972009E-5</v>
      </c>
      <c r="N18" s="1699">
        <f>IF($C18=0,"",'07 - Delinquent Home Loans Stat'!W20/$D18)</f>
        <v>4.0275741354711286E-5</v>
      </c>
      <c r="O18" s="1699">
        <f>IF($C18=0,"",'07 - Delinquent Home Loans Stat'!Y20/$D18)</f>
        <v>1.4543438555710549E-5</v>
      </c>
      <c r="P18" s="1699">
        <f>IF($C18=0,"",'07 - Delinquent Home Loans Stat'!AA20/$D18)</f>
        <v>1.4815801297797186E-6</v>
      </c>
      <c r="Q18" s="1699">
        <f>IF($C18=0,"",'07 - Delinquent Home Loans Stat'!AC20/$D18)</f>
        <v>1.1657588487732512E-5</v>
      </c>
      <c r="R18" s="772"/>
    </row>
    <row r="19" spans="1:18">
      <c r="A19" s="603"/>
      <c r="B19" s="629"/>
      <c r="C19" s="1305">
        <f>'07 - Delinquent Home Loans Stat'!B21</f>
        <v>46022</v>
      </c>
      <c r="D19" s="1314">
        <f>IF($C19=0,"",'07 - Delinquent Home Loans Stat'!C21)</f>
        <v>11314220550.59</v>
      </c>
      <c r="E19" s="1065">
        <f>IF($C19=0,"",'07 - Delinquent Home Loans Stat'!E21/$D19)</f>
        <v>0.99460031545285588</v>
      </c>
      <c r="F19" s="1047">
        <f>IF($C19=0,"",'07 - Delinquent Home Loans Stat'!G21/$D19)</f>
        <v>3.1239057389734984E-3</v>
      </c>
      <c r="G19" s="1047">
        <f>IF($C19=0,"",'07 - Delinquent Home Loans Stat'!I21/$D19)</f>
        <v>9.8631351228327217E-4</v>
      </c>
      <c r="H19" s="1047">
        <f>IF($C19=0,"",'07 - Delinquent Home Loans Stat'!K21/$D19)</f>
        <v>4.5142641220067593E-4</v>
      </c>
      <c r="I19" s="1047">
        <f>IF($C19=0,"",'07 - Delinquent Home Loans Stat'!M21/$D19)</f>
        <v>3.358949088014571E-4</v>
      </c>
      <c r="J19" s="1047">
        <f>IF($C19=0,"",'07 - Delinquent Home Loans Stat'!O21/$D19)</f>
        <v>1.0103960099490783E-4</v>
      </c>
      <c r="K19" s="1047">
        <f>IF($C19=0,"",'07 - Delinquent Home Loans Stat'!Q21/$D19)</f>
        <v>6.7114641844276439E-5</v>
      </c>
      <c r="L19" s="1047">
        <f>IF($C19=0,"",'07 - Delinquent Home Loans Stat'!S21/$D19)</f>
        <v>6.3607103713606838E-5</v>
      </c>
      <c r="M19" s="1047">
        <f>IF($C19=0,"",'07 - Delinquent Home Loans Stat'!U21/$D19)</f>
        <v>5.4754129745835215E-5</v>
      </c>
      <c r="N19" s="1047">
        <f>IF($C19=0,"",'07 - Delinquent Home Loans Stat'!W21/$D19)</f>
        <v>1.8108431693009204E-5</v>
      </c>
      <c r="O19" s="1047">
        <f>IF($C19=0,"",'07 - Delinquent Home Loans Stat'!Y21/$D19)</f>
        <v>1.3139018223597204E-5</v>
      </c>
      <c r="P19" s="1047">
        <f>IF($C19=0,"",'07 - Delinquent Home Loans Stat'!AA21/$D19)</f>
        <v>1.7503099848064494E-4</v>
      </c>
      <c r="Q19" s="1047">
        <f>IF($C19=0,"",'07 - Delinquent Home Loans Stat'!AC21/$D19)</f>
        <v>9.3500501892269965E-6</v>
      </c>
      <c r="R19" s="772"/>
    </row>
    <row r="20" spans="1:18">
      <c r="A20" s="603"/>
      <c r="B20" s="629"/>
      <c r="C20" s="1305">
        <f>'07 - Delinquent Home Loans Stat'!B22</f>
        <v>45991</v>
      </c>
      <c r="D20" s="1314">
        <f>IF($C20=0,"",'07 - Delinquent Home Loans Stat'!C22)</f>
        <v>11410540020.710003</v>
      </c>
      <c r="E20" s="1065">
        <f>IF($C20=0,"",'07 - Delinquent Home Loans Stat'!E22/$D20)</f>
        <v>0.99439708124383541</v>
      </c>
      <c r="F20" s="1047">
        <f>IF($C20=0,"",'07 - Delinquent Home Loans Stat'!G22/$D20)</f>
        <v>3.4561175105142961E-3</v>
      </c>
      <c r="G20" s="1047">
        <f>IF($C20=0,"",'07 - Delinquent Home Loans Stat'!I22/$D20)</f>
        <v>1.0025725626689639E-3</v>
      </c>
      <c r="H20" s="1047">
        <f>IF($C20=0,"",'07 - Delinquent Home Loans Stat'!K22/$D20)</f>
        <v>4.6657421649959129E-4</v>
      </c>
      <c r="I20" s="1047">
        <f>IF($C20=0,"",'07 - Delinquent Home Loans Stat'!M22/$D20)</f>
        <v>2.0957322139528346E-4</v>
      </c>
      <c r="J20" s="1047">
        <f>IF($C20=0,"",'07 - Delinquent Home Loans Stat'!O22/$D20)</f>
        <v>7.0588102626003692E-5</v>
      </c>
      <c r="K20" s="1047">
        <f>IF($C20=0,"",'07 - Delinquent Home Loans Stat'!Q22/$D20)</f>
        <v>9.391435532893565E-5</v>
      </c>
      <c r="L20" s="1047">
        <f>IF($C20=0,"",'07 - Delinquent Home Loans Stat'!S22/$D20)</f>
        <v>6.0930707813839212E-5</v>
      </c>
      <c r="M20" s="1047">
        <f>IF($C20=0,"",'07 - Delinquent Home Loans Stat'!U22/$D20)</f>
        <v>4.5472207192496627E-5</v>
      </c>
      <c r="N20" s="1047">
        <f>IF($C20=0,"",'07 - Delinquent Home Loans Stat'!W22/$D20)</f>
        <v>1.3141928403724155E-5</v>
      </c>
      <c r="O20" s="1047">
        <f>IF($C20=0,"",'07 - Delinquent Home Loans Stat'!Y22/$D20)</f>
        <v>1.7642340821260615E-4</v>
      </c>
      <c r="P20" s="1047">
        <f>IF($C20=0,"",'07 - Delinquent Home Loans Stat'!AA22/$D20)</f>
        <v>7.6105355086074622E-6</v>
      </c>
      <c r="Q20" s="1047">
        <f>IF($C20=0,"",'07 - Delinquent Home Loans Stat'!AC22/$D20)</f>
        <v>0</v>
      </c>
      <c r="R20" s="772"/>
    </row>
    <row r="21" spans="1:18">
      <c r="A21" s="603"/>
      <c r="B21" s="629"/>
      <c r="C21" s="1305">
        <f>'07 - Delinquent Home Loans Stat'!B23</f>
        <v>45961</v>
      </c>
      <c r="D21" s="1314">
        <f>IF($C21=0,"",'07 - Delinquent Home Loans Stat'!C23)</f>
        <v>11501221849.949997</v>
      </c>
      <c r="E21" s="1065">
        <f>IF($C21=0,"",'07 - Delinquent Home Loans Stat'!E23/$D21)</f>
        <v>0.99559571848357853</v>
      </c>
      <c r="F21" s="1047">
        <f>IF($C21=0,"",'07 - Delinquent Home Loans Stat'!G23/$D21)</f>
        <v>2.4193798052961628E-3</v>
      </c>
      <c r="G21" s="1047">
        <f>IF($C21=0,"",'07 - Delinquent Home Loans Stat'!I23/$D21)</f>
        <v>9.6052216574259272E-4</v>
      </c>
      <c r="H21" s="1047">
        <f>IF($C21=0,"",'07 - Delinquent Home Loans Stat'!K23/$D21)</f>
        <v>4.1420250058220651E-4</v>
      </c>
      <c r="I21" s="1047">
        <f>IF($C21=0,"",'07 - Delinquent Home Loans Stat'!M23/$D21)</f>
        <v>1.3534459732265469E-4</v>
      </c>
      <c r="J21" s="1047">
        <f>IF($C21=0,"",'07 - Delinquent Home Loans Stat'!O23/$D21)</f>
        <v>1.3580619871329504E-4</v>
      </c>
      <c r="K21" s="1047">
        <f>IF($C21=0,"",'07 - Delinquent Home Loans Stat'!Q23/$D21)</f>
        <v>7.5532117485741467E-5</v>
      </c>
      <c r="L21" s="1047">
        <f>IF($C21=0,"",'07 - Delinquent Home Loans Stat'!S23/$D21)</f>
        <v>5.5125476951195096E-5</v>
      </c>
      <c r="M21" s="1047">
        <f>IF($C21=0,"",'07 - Delinquent Home Loans Stat'!U23/$D21)</f>
        <v>1.3151044469301979E-5</v>
      </c>
      <c r="N21" s="1047">
        <f>IF($C21=0,"",'07 - Delinquent Home Loans Stat'!W23/$D21)</f>
        <v>1.7620717402375914E-4</v>
      </c>
      <c r="O21" s="1047">
        <f>IF($C21=0,"",'07 - Delinquent Home Loans Stat'!Y23/$D21)</f>
        <v>7.5739344164010472E-6</v>
      </c>
      <c r="P21" s="1047">
        <f>IF($C21=0,"",'07 - Delinquent Home Loans Stat'!AA23/$D21)</f>
        <v>0</v>
      </c>
      <c r="Q21" s="1047">
        <f>IF($C21=0,"",'07 - Delinquent Home Loans Stat'!AC23/$D21)</f>
        <v>1.1436501418375113E-5</v>
      </c>
      <c r="R21" s="772"/>
    </row>
    <row r="22" spans="1:18">
      <c r="A22" s="603"/>
      <c r="B22" s="629"/>
      <c r="C22" s="1305">
        <f>'07 - Delinquent Home Loans Stat'!B24</f>
        <v>45930</v>
      </c>
      <c r="D22" s="1314">
        <f>IF($C22=0,"",'07 - Delinquent Home Loans Stat'!C24)</f>
        <v>11613993146.950001</v>
      </c>
      <c r="E22" s="1065">
        <f>IF($C22=0,"",'07 - Delinquent Home Loans Stat'!E24/$D22)</f>
        <v>0.9962392068156618</v>
      </c>
      <c r="F22" s="1047">
        <f>IF($C22=0,"",'07 - Delinquent Home Loans Stat'!G24/$D22)</f>
        <v>1.7917875554683748E-3</v>
      </c>
      <c r="G22" s="1047">
        <f>IF($C22=0,"",'07 - Delinquent Home Loans Stat'!I24/$D22)</f>
        <v>9.1996254990092576E-4</v>
      </c>
      <c r="H22" s="1047">
        <f>IF($C22=0,"",'07 - Delinquent Home Loans Stat'!K24/$D22)</f>
        <v>3.0553437866733029E-4</v>
      </c>
      <c r="I22" s="1047">
        <f>IF($C22=0,"",'07 - Delinquent Home Loans Stat'!M24/$D22)</f>
        <v>2.6027899635827243E-4</v>
      </c>
      <c r="J22" s="1047">
        <f>IF($C22=0,"",'07 - Delinquent Home Loans Stat'!O24/$D22)</f>
        <v>1.0486442902024929E-4</v>
      </c>
      <c r="K22" s="1047">
        <f>IF($C22=0,"",'07 - Delinquent Home Loans Stat'!Q24/$D22)</f>
        <v>1.7067483637361696E-4</v>
      </c>
      <c r="L22" s="1047">
        <f>IF($C22=0,"",'07 - Delinquent Home Loans Stat'!S24/$D22)</f>
        <v>1.3134801103276104E-5</v>
      </c>
      <c r="M22" s="1047">
        <f>IF($C22=0,"",'07 - Delinquent Home Loans Stat'!U24/$D22)</f>
        <v>1.7565805526032681E-4</v>
      </c>
      <c r="N22" s="1047">
        <f>IF($C22=0,"",'07 - Delinquent Home Loans Stat'!W24/$D22)</f>
        <v>7.5235338005125979E-6</v>
      </c>
      <c r="O22" s="1047">
        <f>IF($C22=0,"",'07 - Delinquent Home Loans Stat'!Y24/$D22)</f>
        <v>0</v>
      </c>
      <c r="P22" s="1047">
        <f>IF($C22=0,"",'07 - Delinquent Home Loans Stat'!AA24/$D22)</f>
        <v>1.1374048385304139E-5</v>
      </c>
      <c r="Q22" s="1047">
        <f>IF($C22=0,"",'07 - Delinquent Home Loans Stat'!AC24/$D22)</f>
        <v>0</v>
      </c>
      <c r="R22" s="772"/>
    </row>
    <row r="23" spans="1:18">
      <c r="A23" s="603"/>
      <c r="B23" s="629"/>
      <c r="C23" s="1305">
        <f>'07 - Delinquent Home Loans Stat'!B25</f>
        <v>45900</v>
      </c>
      <c r="D23" s="1314">
        <f>IF($C23=0,"",'07 - Delinquent Home Loans Stat'!C25)</f>
        <v>7430770897.8499994</v>
      </c>
      <c r="E23" s="1065">
        <f>IF($C23=0,"",'07 - Delinquent Home Loans Stat'!E25/$D23)</f>
        <v>0.9938275980594059</v>
      </c>
      <c r="F23" s="1047">
        <f>IF($C23=0,"",'07 - Delinquent Home Loans Stat'!G25/$D23)</f>
        <v>3.2382763256719833E-3</v>
      </c>
      <c r="G23" s="1047">
        <f>IF($C23=0,"",'07 - Delinquent Home Loans Stat'!I25/$D23)</f>
        <v>1.2493714444467869E-3</v>
      </c>
      <c r="H23" s="1047">
        <f>IF($C23=0,"",'07 - Delinquent Home Loans Stat'!K25/$D23)</f>
        <v>6.322952684975707E-4</v>
      </c>
      <c r="I23" s="1047">
        <f>IF($C23=0,"",'07 - Delinquent Home Loans Stat'!M25/$D23)</f>
        <v>2.5831608003893373E-4</v>
      </c>
      <c r="J23" s="1047">
        <f>IF($C23=0,"",'07 - Delinquent Home Loans Stat'!O25/$D23)</f>
        <v>3.211709380907596E-4</v>
      </c>
      <c r="K23" s="1047">
        <f>IF($C23=0,"",'07 - Delinquent Home Loans Stat'!Q25/$D23)</f>
        <v>1.2765629744747764E-4</v>
      </c>
      <c r="L23" s="1047">
        <f>IF($C23=0,"",'07 - Delinquent Home Loans Stat'!S25/$D23)</f>
        <v>3.010019513112905E-4</v>
      </c>
      <c r="M23" s="1047">
        <f>IF($C23=0,"",'07 - Delinquent Home Loans Stat'!U25/$D23)</f>
        <v>1.6937719077897572E-5</v>
      </c>
      <c r="N23" s="1047">
        <f>IF($C23=0,"",'07 - Delinquent Home Loans Stat'!W25/$D23)</f>
        <v>0</v>
      </c>
      <c r="O23" s="1047">
        <f>IF($C23=0,"",'07 - Delinquent Home Loans Stat'!Y25/$D23)</f>
        <v>1.7853031916026913E-5</v>
      </c>
      <c r="P23" s="1047">
        <f>IF($C23=0,"",'07 - Delinquent Home Loans Stat'!AA25/$D23)</f>
        <v>9.5228840954407836E-6</v>
      </c>
      <c r="Q23" s="1047">
        <f>IF($C23=0,"",'07 - Delinquent Home Loans Stat'!AC25/$D23)</f>
        <v>0</v>
      </c>
      <c r="R23" s="772"/>
    </row>
    <row r="24" spans="1:18">
      <c r="A24" s="603"/>
      <c r="B24" s="629"/>
      <c r="C24" s="1305">
        <f>'07 - Delinquent Home Loans Stat'!B26</f>
        <v>45869</v>
      </c>
      <c r="D24" s="1314">
        <f>IF($C24=0,"",'07 - Delinquent Home Loans Stat'!C26)</f>
        <v>7501402080.4800005</v>
      </c>
      <c r="E24" s="1065">
        <f>IF($C24=0,"",'07 - Delinquent Home Loans Stat'!E26/$D24)</f>
        <v>0.99375937046198104</v>
      </c>
      <c r="F24" s="1047">
        <f>IF($C24=0,"",'07 - Delinquent Home Loans Stat'!G26/$D24)</f>
        <v>3.1795108093277723E-3</v>
      </c>
      <c r="G24" s="1047">
        <f>IF($C24=0,"",'07 - Delinquent Home Loans Stat'!I26/$D24)</f>
        <v>1.6925544709886519E-3</v>
      </c>
      <c r="H24" s="1047">
        <f>IF($C24=0,"",'07 - Delinquent Home Loans Stat'!K26/$D24)</f>
        <v>4.2543620322719593E-4</v>
      </c>
      <c r="I24" s="1047">
        <f>IF($C24=0,"",'07 - Delinquent Home Loans Stat'!M26/$D24)</f>
        <v>3.2471606159313306E-4</v>
      </c>
      <c r="J24" s="1047">
        <f>IF($C24=0,"",'07 - Delinquent Home Loans Stat'!O26/$D24)</f>
        <v>1.7129064756355261E-4</v>
      </c>
      <c r="K24" s="1047">
        <f>IF($C24=0,"",'07 - Delinquent Home Loans Stat'!Q26/$D24)</f>
        <v>3.7531280816503699E-4</v>
      </c>
      <c r="L24" s="1047">
        <f>IF($C24=0,"",'07 - Delinquent Home Loans Stat'!S26/$D24)</f>
        <v>4.4537016735759646E-5</v>
      </c>
      <c r="M24" s="1047">
        <f>IF($C24=0,"",'07 - Delinquent Home Loans Stat'!U26/$D24)</f>
        <v>0</v>
      </c>
      <c r="N24" s="1047">
        <f>IF($C24=0,"",'07 - Delinquent Home Loans Stat'!W26/$D24)</f>
        <v>1.7759981210269323E-5</v>
      </c>
      <c r="O24" s="1047">
        <f>IF($C24=0,"",'07 - Delinquent Home Loans Stat'!Y26/$D24)</f>
        <v>9.5115392075389814E-6</v>
      </c>
      <c r="P24" s="1047">
        <f>IF($C24=0,"",'07 - Delinquent Home Loans Stat'!AA26/$D24)</f>
        <v>0</v>
      </c>
      <c r="Q24" s="1047">
        <f>IF($C24=0,"",'07 - Delinquent Home Loans Stat'!AC26/$D24)</f>
        <v>0</v>
      </c>
      <c r="R24" s="772"/>
    </row>
    <row r="25" spans="1:18">
      <c r="A25" s="603"/>
      <c r="B25" s="629"/>
      <c r="C25" s="1305">
        <f>'07 - Delinquent Home Loans Stat'!B27</f>
        <v>45838</v>
      </c>
      <c r="D25" s="1314">
        <f>IF($C25=0,"",'07 - Delinquent Home Loans Stat'!C27)</f>
        <v>7570005186.9900017</v>
      </c>
      <c r="E25" s="1065">
        <f>IF($C25=0,"",'07 - Delinquent Home Loans Stat'!E27/$D25)</f>
        <v>0.99350363531130481</v>
      </c>
      <c r="F25" s="1047">
        <f>IF($C25=0,"",'07 - Delinquent Home Loans Stat'!G27/$D25)</f>
        <v>3.9183293402463527E-3</v>
      </c>
      <c r="G25" s="1047">
        <f>IF($C25=0,"",'07 - Delinquent Home Loans Stat'!I27/$D25)</f>
        <v>1.1685859694261903E-3</v>
      </c>
      <c r="H25" s="1047">
        <f>IF($C25=0,"",'07 - Delinquent Home Loans Stat'!K27/$D25)</f>
        <v>6.2407565692546994E-4</v>
      </c>
      <c r="I25" s="1047">
        <f>IF($C25=0,"",'07 - Delinquent Home Loans Stat'!M27/$D25)</f>
        <v>2.4302617297565E-4</v>
      </c>
      <c r="J25" s="1047">
        <f>IF($C25=0,"",'07 - Delinquent Home Loans Stat'!O27/$D25)</f>
        <v>4.3753082041373965E-4</v>
      </c>
      <c r="K25" s="1047">
        <f>IF($C25=0,"",'07 - Delinquent Home Loans Stat'!Q27/$D25)</f>
        <v>7.7640530684193335E-5</v>
      </c>
      <c r="L25" s="1047">
        <f>IF($C25=0,"",'07 - Delinquent Home Loans Stat'!S27/$D25)</f>
        <v>0</v>
      </c>
      <c r="M25" s="1047">
        <f>IF($C25=0,"",'07 - Delinquent Home Loans Stat'!U27/$D25)</f>
        <v>1.7673307573147996E-5</v>
      </c>
      <c r="N25" s="1047">
        <f>IF($C25=0,"",'07 - Delinquent Home Loans Stat'!W27/$D25)</f>
        <v>9.5028904502777065E-6</v>
      </c>
      <c r="O25" s="1047">
        <f>IF($C25=0,"",'07 - Delinquent Home Loans Stat'!Y27/$D25)</f>
        <v>0</v>
      </c>
      <c r="P25" s="1047">
        <f>IF($C25=0,"",'07 - Delinquent Home Loans Stat'!AA27/$D25)</f>
        <v>0</v>
      </c>
      <c r="Q25" s="1047">
        <f>IF($C25=0,"",'07 - Delinquent Home Loans Stat'!AC27/$D25)</f>
        <v>0</v>
      </c>
      <c r="R25" s="772"/>
    </row>
    <row r="26" spans="1:18">
      <c r="A26" s="603"/>
      <c r="B26" s="629"/>
      <c r="C26" s="1305">
        <f>'07 - Delinquent Home Loans Stat'!B28</f>
        <v>45808</v>
      </c>
      <c r="D26" s="1314">
        <f>IF($C26=0,"",'07 - Delinquent Home Loans Stat'!C28)</f>
        <v>7635175945.3200016</v>
      </c>
      <c r="E26" s="1065">
        <f>IF($C26=0,"",'07 - Delinquent Home Loans Stat'!E28/$D26)</f>
        <v>0.99421826062082308</v>
      </c>
      <c r="F26" s="1047">
        <f>IF($C26=0,"",'07 - Delinquent Home Loans Stat'!G28/$D26)</f>
        <v>3.2737078227150673E-3</v>
      </c>
      <c r="G26" s="1047">
        <f>IF($C26=0,"",'07 - Delinquent Home Loans Stat'!I28/$D26)</f>
        <v>1.3946722022204431E-3</v>
      </c>
      <c r="H26" s="1047">
        <f>IF($C26=0,"",'07 - Delinquent Home Loans Stat'!K28/$D26)</f>
        <v>4.3130812617599488E-4</v>
      </c>
      <c r="I26" s="1047">
        <f>IF($C26=0,"",'07 - Delinquent Home Loans Stat'!M28/$D26)</f>
        <v>5.0959149964119516E-4</v>
      </c>
      <c r="J26" s="1047">
        <f>IF($C26=0,"",'07 - Delinquent Home Loans Stat'!O28/$D26)</f>
        <v>1.4536511901605995E-4</v>
      </c>
      <c r="K26" s="1047">
        <f>IF($C26=0,"",'07 - Delinquent Home Loans Stat'!Q28/$D26)</f>
        <v>0</v>
      </c>
      <c r="L26" s="1047">
        <f>IF($C26=0,"",'07 - Delinquent Home Loans Stat'!S28/$D26)</f>
        <v>1.7596004461737294E-5</v>
      </c>
      <c r="M26" s="1047">
        <f>IF($C26=0,"",'07 - Delinquent Home Loans Stat'!U28/$D26)</f>
        <v>9.4986049462885612E-6</v>
      </c>
      <c r="N26" s="1047">
        <f>IF($C26=0,"",'07 - Delinquent Home Loans Stat'!W28/$D26)</f>
        <v>0</v>
      </c>
      <c r="O26" s="1047">
        <f>IF($C26=0,"",'07 - Delinquent Home Loans Stat'!Y28/$D26)</f>
        <v>0</v>
      </c>
      <c r="P26" s="1047">
        <f>IF($C26=0,"",'07 - Delinquent Home Loans Stat'!AA28/$D26)</f>
        <v>0</v>
      </c>
      <c r="Q26" s="1047">
        <f>IF($C26=0,"",'07 - Delinquent Home Loans Stat'!AC28/$D26)</f>
        <v>0</v>
      </c>
      <c r="R26" s="772"/>
    </row>
    <row r="27" spans="1:18">
      <c r="A27" s="603"/>
      <c r="B27" s="629"/>
      <c r="C27" s="1305">
        <f>'07 - Delinquent Home Loans Stat'!B29</f>
        <v>45777</v>
      </c>
      <c r="D27" s="1314">
        <f>IF($C27=0,"",'07 - Delinquent Home Loans Stat'!C29)</f>
        <v>7700874478.6100006</v>
      </c>
      <c r="E27" s="1065">
        <f>IF($C27=0,"",'07 - Delinquent Home Loans Stat'!E29/$D27)</f>
        <v>0.99490872454434853</v>
      </c>
      <c r="F27" s="1047">
        <f>IF($C27=0,"",'07 - Delinquent Home Loans Stat'!G29/$D27)</f>
        <v>3.3837026057725516E-3</v>
      </c>
      <c r="G27" s="1047">
        <f>IF($C27=0,"",'07 - Delinquent Home Loans Stat'!I29/$D27)</f>
        <v>8.0540468841916663E-4</v>
      </c>
      <c r="H27" s="1047">
        <f>IF($C27=0,"",'07 - Delinquent Home Loans Stat'!K29/$D27)</f>
        <v>6.1688111307294858E-4</v>
      </c>
      <c r="I27" s="1047">
        <f>IF($C27=0,"",'07 - Delinquent Home Loans Stat'!M29/$D27)</f>
        <v>2.1371072266809077E-4</v>
      </c>
      <c r="J27" s="1047">
        <f>IF($C27=0,"",'07 - Delinquent Home Loans Stat'!O29/$D27)</f>
        <v>4.1860539461511407E-5</v>
      </c>
      <c r="K27" s="1047">
        <f>IF($C27=0,"",'07 - Delinquent Home Loans Stat'!Q29/$D27)</f>
        <v>1.7518718215019007E-5</v>
      </c>
      <c r="L27" s="1047">
        <f>IF($C27=0,"",'07 - Delinquent Home Loans Stat'!S29/$D27)</f>
        <v>1.2197068042193814E-5</v>
      </c>
      <c r="M27" s="1047">
        <f>IF($C27=0,"",'07 - Delinquent Home Loans Stat'!U29/$D27)</f>
        <v>0</v>
      </c>
      <c r="N27" s="1047">
        <f>IF($C27=0,"",'07 - Delinquent Home Loans Stat'!W29/$D27)</f>
        <v>0</v>
      </c>
      <c r="O27" s="1047">
        <f>IF($C27=0,"",'07 - Delinquent Home Loans Stat'!Y29/$D27)</f>
        <v>0</v>
      </c>
      <c r="P27" s="1047">
        <f>IF($C27=0,"",'07 - Delinquent Home Loans Stat'!AA29/$D27)</f>
        <v>0</v>
      </c>
      <c r="Q27" s="1047">
        <f>IF($C27=0,"",'07 - Delinquent Home Loans Stat'!AC29/$D27)</f>
        <v>0</v>
      </c>
      <c r="R27" s="772"/>
    </row>
    <row r="28" spans="1:18">
      <c r="A28" s="603"/>
      <c r="B28" s="629"/>
      <c r="C28" s="1305">
        <f>'07 - Delinquent Home Loans Stat'!B30</f>
        <v>45747</v>
      </c>
      <c r="D28" s="1314">
        <f>IF($C28=0,"",'07 - Delinquent Home Loans Stat'!C30)</f>
        <v>7762584280.3299999</v>
      </c>
      <c r="E28" s="1065">
        <f>IF($C28=0,"",'07 - Delinquent Home Loans Stat'!E30/$D28)</f>
        <v>0.99797260673743937</v>
      </c>
      <c r="F28" s="1047">
        <f>IF($C28=0,"",'07 - Delinquent Home Loans Stat'!G30/$D28)</f>
        <v>4.1685417550950415E-4</v>
      </c>
      <c r="G28" s="1047">
        <f>IF($C28=0,"",'07 - Delinquent Home Loans Stat'!I30/$D28)</f>
        <v>9.2411992462064973E-4</v>
      </c>
      <c r="H28" s="1047">
        <f>IF($C28=0,"",'07 - Delinquent Home Loans Stat'!K30/$D28)</f>
        <v>3.3670672492703511E-4</v>
      </c>
      <c r="I28" s="1047">
        <f>IF($C28=0,"",'07 - Delinquent Home Loans Stat'!M30/$D28)</f>
        <v>2.1458754969281776E-4</v>
      </c>
      <c r="J28" s="1047">
        <f>IF($C28=0,"",'07 - Delinquent Home Loans Stat'!O30/$D28)</f>
        <v>1.2291892307279874E-4</v>
      </c>
      <c r="K28" s="1047">
        <f>IF($C28=0,"",'07 - Delinquent Home Loans Stat'!Q30/$D28)</f>
        <v>1.2205964737811779E-5</v>
      </c>
      <c r="L28" s="1047">
        <f>IF($C28=0,"",'07 - Delinquent Home Loans Stat'!S30/$D28)</f>
        <v>0</v>
      </c>
      <c r="M28" s="1047">
        <f>IF($C28=0,"",'07 - Delinquent Home Loans Stat'!U30/$D28)</f>
        <v>0</v>
      </c>
      <c r="N28" s="1047">
        <f>IF($C28=0,"",'07 - Delinquent Home Loans Stat'!W30/$D28)</f>
        <v>0</v>
      </c>
      <c r="O28" s="1047">
        <f>IF($C28=0,"",'07 - Delinquent Home Loans Stat'!Y30/$D28)</f>
        <v>0</v>
      </c>
      <c r="P28" s="1047">
        <f>IF($C28=0,"",'07 - Delinquent Home Loans Stat'!AA30/$D28)</f>
        <v>0</v>
      </c>
      <c r="Q28" s="1047">
        <f>IF($C28=0,"",'07 - Delinquent Home Loans Stat'!AC30/$D28)</f>
        <v>0</v>
      </c>
      <c r="R28" s="772"/>
    </row>
    <row r="29" spans="1:18">
      <c r="A29" s="603"/>
      <c r="B29" s="629"/>
      <c r="C29" s="1305">
        <f>'07 - Delinquent Home Loans Stat'!B31</f>
        <v>45716</v>
      </c>
      <c r="D29" s="1314">
        <f>IF($C29=0,"",'07 - Delinquent Home Loans Stat'!C31)</f>
        <v>7821840687.46</v>
      </c>
      <c r="E29" s="1065">
        <f>IF($C29=0,"",'07 - Delinquent Home Loans Stat'!E31/$D29)</f>
        <v>0.99602147191518597</v>
      </c>
      <c r="F29" s="1047">
        <f>IF($C29=0,"",'07 - Delinquent Home Loans Stat'!G31/$D29)</f>
        <v>2.2603822740017185E-3</v>
      </c>
      <c r="G29" s="1047">
        <f>IF($C29=0,"",'07 - Delinquent Home Loans Stat'!I31/$D29)</f>
        <v>1.1703971029065805E-3</v>
      </c>
      <c r="H29" s="1047">
        <f>IF($C29=0,"",'07 - Delinquent Home Loans Stat'!K31/$D29)</f>
        <v>3.622736441746904E-4</v>
      </c>
      <c r="I29" s="1047">
        <f>IF($C29=0,"",'07 - Delinquent Home Loans Stat'!M31/$D29)</f>
        <v>1.4925295549315291E-4</v>
      </c>
      <c r="J29" s="1047">
        <f>IF($C29=0,"",'07 - Delinquent Home Loans Stat'!O31/$D29)</f>
        <v>3.6222108237799481E-5</v>
      </c>
      <c r="K29" s="1047">
        <f>IF($C29=0,"",'07 - Delinquent Home Loans Stat'!Q31/$D29)</f>
        <v>0</v>
      </c>
      <c r="L29" s="1047">
        <f>IF($C29=0,"",'07 - Delinquent Home Loans Stat'!S31/$D29)</f>
        <v>0</v>
      </c>
      <c r="M29" s="1047">
        <f>IF($C29=0,"",'07 - Delinquent Home Loans Stat'!U31/$D29)</f>
        <v>0</v>
      </c>
      <c r="N29" s="1047">
        <f>IF($C29=0,"",'07 - Delinquent Home Loans Stat'!W31/$D29)</f>
        <v>0</v>
      </c>
      <c r="O29" s="1047">
        <f>IF($C29=0,"",'07 - Delinquent Home Loans Stat'!Y31/$D29)</f>
        <v>0</v>
      </c>
      <c r="P29" s="1047">
        <f>IF($C29=0,"",'07 - Delinquent Home Loans Stat'!AA31/$D29)</f>
        <v>0</v>
      </c>
      <c r="Q29" s="1047">
        <f>IF($C29=0,"",'07 - Delinquent Home Loans Stat'!AC31/$D29)</f>
        <v>0</v>
      </c>
      <c r="R29" s="772"/>
    </row>
    <row r="30" spans="1:18">
      <c r="A30" s="603"/>
      <c r="B30" s="629"/>
      <c r="C30" s="1305">
        <f>'07 - Delinquent Home Loans Stat'!B32</f>
        <v>45688</v>
      </c>
      <c r="D30" s="1314">
        <f>IF($C30=0,"",'07 - Delinquent Home Loans Stat'!C32)</f>
        <v>7882097726.960001</v>
      </c>
      <c r="E30" s="1065">
        <f>IF($C30=0,"",'07 - Delinquent Home Loans Stat'!E32/$D30)</f>
        <v>0.99616706702497926</v>
      </c>
      <c r="F30" s="1047">
        <f>IF($C30=0,"",'07 - Delinquent Home Loans Stat'!G32/$D30)</f>
        <v>2.4194558733738442E-3</v>
      </c>
      <c r="G30" s="1047">
        <f>IF($C30=0,"",'07 - Delinquent Home Loans Stat'!I32/$D30)</f>
        <v>9.5313034679887375E-4</v>
      </c>
      <c r="H30" s="1047">
        <f>IF($C30=0,"",'07 - Delinquent Home Loans Stat'!K32/$D30)</f>
        <v>2.8352381655408784E-4</v>
      </c>
      <c r="I30" s="1047">
        <f>IF($C30=0,"",'07 - Delinquent Home Loans Stat'!M32/$D30)</f>
        <v>1.768229382938064E-4</v>
      </c>
      <c r="J30" s="1047">
        <f>IF($C30=0,"",'07 - Delinquent Home Loans Stat'!O32/$D30)</f>
        <v>0</v>
      </c>
      <c r="K30" s="1047">
        <f>IF($C30=0,"",'07 - Delinquent Home Loans Stat'!Q32/$D30)</f>
        <v>0</v>
      </c>
      <c r="L30" s="1047">
        <f>IF($C30=0,"",'07 - Delinquent Home Loans Stat'!S32/$D30)</f>
        <v>0</v>
      </c>
      <c r="M30" s="1047">
        <f>IF($C30=0,"",'07 - Delinquent Home Loans Stat'!U32/$D30)</f>
        <v>0</v>
      </c>
      <c r="N30" s="1047">
        <f>IF($C30=0,"",'07 - Delinquent Home Loans Stat'!W32/$D30)</f>
        <v>0</v>
      </c>
      <c r="O30" s="1047">
        <f>IF($C30=0,"",'07 - Delinquent Home Loans Stat'!Y32/$D30)</f>
        <v>0</v>
      </c>
      <c r="P30" s="1047">
        <f>IF($C30=0,"",'07 - Delinquent Home Loans Stat'!AA32/$D30)</f>
        <v>0</v>
      </c>
      <c r="Q30" s="1047">
        <f>IF($C30=0,"",'07 - Delinquent Home Loans Stat'!AC32/$D30)</f>
        <v>0</v>
      </c>
      <c r="R30" s="772"/>
    </row>
    <row r="31" spans="1:18">
      <c r="A31" s="603"/>
      <c r="B31" s="629"/>
      <c r="C31" s="1305">
        <f>'07 - Delinquent Home Loans Stat'!B33</f>
        <v>45657</v>
      </c>
      <c r="D31" s="1314">
        <f>IF($C31=0,"",'07 - Delinquent Home Loans Stat'!C33)</f>
        <v>7942231678.2000008</v>
      </c>
      <c r="E31" s="1065">
        <f>IF($C31=0,"",'07 - Delinquent Home Loans Stat'!E33/$D31)</f>
        <v>0.99634179587460925</v>
      </c>
      <c r="F31" s="1047">
        <f>IF($C31=0,"",'07 - Delinquent Home Loans Stat'!G33/$D31)</f>
        <v>2.5511106047956533E-3</v>
      </c>
      <c r="G31" s="1047">
        <f>IF($C31=0,"",'07 - Delinquent Home Loans Stat'!I33/$D31)</f>
        <v>7.8182039149571575E-4</v>
      </c>
      <c r="H31" s="1047">
        <f>IF($C31=0,"",'07 - Delinquent Home Loans Stat'!K33/$D31)</f>
        <v>3.2527312909933788E-4</v>
      </c>
      <c r="I31" s="1047">
        <f>IF($C31=0,"",'07 - Delinquent Home Loans Stat'!M33/$D31)</f>
        <v>0</v>
      </c>
      <c r="J31" s="1047">
        <f>IF($C31=0,"",'07 - Delinquent Home Loans Stat'!O33/$D31)</f>
        <v>0</v>
      </c>
      <c r="K31" s="1047">
        <f>IF($C31=0,"",'07 - Delinquent Home Loans Stat'!Q33/$D31)</f>
        <v>0</v>
      </c>
      <c r="L31" s="1047">
        <f>IF($C31=0,"",'07 - Delinquent Home Loans Stat'!S33/$D31)</f>
        <v>0</v>
      </c>
      <c r="M31" s="1047">
        <f>IF($C31=0,"",'07 - Delinquent Home Loans Stat'!U33/$D31)</f>
        <v>0</v>
      </c>
      <c r="N31" s="1047">
        <f>IF($C31=0,"",'07 - Delinquent Home Loans Stat'!W33/$D31)</f>
        <v>0</v>
      </c>
      <c r="O31" s="1047">
        <f>IF($C31=0,"",'07 - Delinquent Home Loans Stat'!Y33/$D31)</f>
        <v>0</v>
      </c>
      <c r="P31" s="1047">
        <f>IF($C31=0,"",'07 - Delinquent Home Loans Stat'!AA33/$D31)</f>
        <v>0</v>
      </c>
      <c r="Q31" s="1047">
        <f>IF($C31=0,"",'07 - Delinquent Home Loans Stat'!AC33/$D31)</f>
        <v>0</v>
      </c>
      <c r="R31" s="772"/>
    </row>
    <row r="32" spans="1:18" ht="13.5" thickBot="1">
      <c r="A32" s="603"/>
      <c r="B32" s="1038"/>
      <c r="C32" s="1048" t="s">
        <v>143</v>
      </c>
      <c r="D32" s="1049" t="s">
        <v>143</v>
      </c>
      <c r="E32" s="1312" t="s">
        <v>143</v>
      </c>
      <c r="F32" s="1050" t="s">
        <v>143</v>
      </c>
      <c r="G32" s="1050" t="s">
        <v>143</v>
      </c>
      <c r="H32" s="1050" t="s">
        <v>143</v>
      </c>
      <c r="I32" s="1050" t="s">
        <v>143</v>
      </c>
      <c r="J32" s="1050" t="s">
        <v>143</v>
      </c>
      <c r="K32" s="1050" t="s">
        <v>143</v>
      </c>
      <c r="L32" s="1050" t="s">
        <v>143</v>
      </c>
      <c r="M32" s="1050" t="s">
        <v>143</v>
      </c>
      <c r="N32" s="1050" t="s">
        <v>143</v>
      </c>
      <c r="O32" s="1050" t="s">
        <v>143</v>
      </c>
      <c r="P32" s="1050" t="s">
        <v>143</v>
      </c>
      <c r="Q32" s="1050" t="s">
        <v>143</v>
      </c>
      <c r="R32" s="784"/>
    </row>
    <row r="33" spans="3:17" ht="15.75" thickTop="1">
      <c r="C33" s="592" t="s">
        <v>143</v>
      </c>
      <c r="D33" s="592" t="s">
        <v>143</v>
      </c>
      <c r="E33" s="1313" t="s">
        <v>143</v>
      </c>
      <c r="F33" s="1051" t="s">
        <v>143</v>
      </c>
      <c r="G33" s="1051" t="s">
        <v>143</v>
      </c>
      <c r="H33" s="1051" t="s">
        <v>143</v>
      </c>
      <c r="I33" s="1051" t="s">
        <v>143</v>
      </c>
      <c r="J33" s="1051" t="s">
        <v>143</v>
      </c>
      <c r="K33" s="1051" t="s">
        <v>143</v>
      </c>
      <c r="L33" s="1051" t="s">
        <v>143</v>
      </c>
      <c r="M33" s="1051" t="s">
        <v>143</v>
      </c>
      <c r="N33" s="1051" t="s">
        <v>143</v>
      </c>
      <c r="O33" s="1051" t="s">
        <v>143</v>
      </c>
      <c r="P33" s="1051" t="s">
        <v>143</v>
      </c>
      <c r="Q33" s="1051" t="s">
        <v>143</v>
      </c>
    </row>
    <row r="34" spans="3:17" ht="15">
      <c r="C34" s="592" t="s">
        <v>143</v>
      </c>
      <c r="D34" s="592" t="s">
        <v>143</v>
      </c>
      <c r="E34" s="1313" t="s">
        <v>143</v>
      </c>
      <c r="F34" s="1051" t="s">
        <v>143</v>
      </c>
      <c r="G34" s="1051" t="s">
        <v>143</v>
      </c>
      <c r="H34" s="1051" t="s">
        <v>143</v>
      </c>
      <c r="I34" s="1051" t="s">
        <v>143</v>
      </c>
      <c r="J34" s="1051" t="s">
        <v>143</v>
      </c>
      <c r="K34" s="1051" t="s">
        <v>143</v>
      </c>
      <c r="L34" s="1051" t="s">
        <v>143</v>
      </c>
      <c r="M34" s="1051" t="s">
        <v>143</v>
      </c>
      <c r="N34" s="1051" t="s">
        <v>143</v>
      </c>
      <c r="O34" s="1051" t="s">
        <v>143</v>
      </c>
      <c r="P34" s="1051" t="s">
        <v>143</v>
      </c>
      <c r="Q34" s="1051" t="s">
        <v>143</v>
      </c>
    </row>
    <row r="35" spans="3:17" ht="15">
      <c r="C35" s="592" t="s">
        <v>143</v>
      </c>
      <c r="D35" s="592" t="s">
        <v>143</v>
      </c>
      <c r="E35" s="1313" t="s">
        <v>143</v>
      </c>
      <c r="F35" s="1051" t="s">
        <v>143</v>
      </c>
      <c r="G35" s="1051" t="s">
        <v>143</v>
      </c>
      <c r="H35" s="1051" t="s">
        <v>143</v>
      </c>
      <c r="I35" s="1051" t="s">
        <v>143</v>
      </c>
      <c r="J35" s="1051" t="s">
        <v>143</v>
      </c>
      <c r="K35" s="1051" t="s">
        <v>143</v>
      </c>
      <c r="L35" s="1051" t="s">
        <v>143</v>
      </c>
      <c r="M35" s="1051" t="s">
        <v>143</v>
      </c>
      <c r="N35" s="1051" t="s">
        <v>143</v>
      </c>
      <c r="O35" s="1051" t="s">
        <v>143</v>
      </c>
      <c r="P35" s="1051" t="s">
        <v>143</v>
      </c>
      <c r="Q35" s="1051" t="s">
        <v>143</v>
      </c>
    </row>
    <row r="36" spans="3:17" ht="15">
      <c r="C36" s="592" t="s">
        <v>143</v>
      </c>
      <c r="D36" s="592" t="s">
        <v>143</v>
      </c>
      <c r="E36" s="1313" t="s">
        <v>143</v>
      </c>
      <c r="F36" s="1051" t="s">
        <v>143</v>
      </c>
      <c r="G36" s="1051" t="s">
        <v>143</v>
      </c>
      <c r="H36" s="1051" t="s">
        <v>143</v>
      </c>
      <c r="I36" s="1051" t="s">
        <v>143</v>
      </c>
      <c r="J36" s="1051" t="s">
        <v>143</v>
      </c>
      <c r="K36" s="1051" t="s">
        <v>143</v>
      </c>
      <c r="L36" s="1051" t="s">
        <v>143</v>
      </c>
      <c r="M36" s="1051" t="s">
        <v>143</v>
      </c>
      <c r="N36" s="1051" t="s">
        <v>143</v>
      </c>
      <c r="O36" s="1051" t="s">
        <v>143</v>
      </c>
      <c r="P36" s="1051" t="s">
        <v>143</v>
      </c>
      <c r="Q36" s="1051" t="s">
        <v>143</v>
      </c>
    </row>
    <row r="37" spans="3:17" ht="15">
      <c r="C37" s="592" t="s">
        <v>143</v>
      </c>
      <c r="D37" s="592" t="s">
        <v>143</v>
      </c>
      <c r="E37" s="1313" t="s">
        <v>143</v>
      </c>
      <c r="F37" s="1051" t="s">
        <v>143</v>
      </c>
      <c r="G37" s="1051" t="s">
        <v>143</v>
      </c>
      <c r="H37" s="1051" t="s">
        <v>143</v>
      </c>
      <c r="I37" s="1051" t="s">
        <v>143</v>
      </c>
      <c r="J37" s="1051" t="s">
        <v>143</v>
      </c>
      <c r="K37" s="1051" t="s">
        <v>143</v>
      </c>
      <c r="L37" s="1051" t="s">
        <v>143</v>
      </c>
      <c r="M37" s="1051" t="s">
        <v>143</v>
      </c>
      <c r="N37" s="1051" t="s">
        <v>143</v>
      </c>
      <c r="O37" s="1051" t="s">
        <v>143</v>
      </c>
      <c r="P37" s="1051" t="s">
        <v>143</v>
      </c>
      <c r="Q37" s="1051" t="s">
        <v>143</v>
      </c>
    </row>
    <row r="38" spans="3:17" ht="15">
      <c r="C38" s="592" t="s">
        <v>143</v>
      </c>
      <c r="D38" s="592" t="s">
        <v>143</v>
      </c>
      <c r="E38" s="1313" t="s">
        <v>143</v>
      </c>
      <c r="F38" s="1051" t="s">
        <v>143</v>
      </c>
      <c r="G38" s="1051" t="s">
        <v>143</v>
      </c>
      <c r="H38" s="1051" t="s">
        <v>143</v>
      </c>
      <c r="I38" s="1051" t="s">
        <v>143</v>
      </c>
      <c r="J38" s="1051" t="s">
        <v>143</v>
      </c>
      <c r="K38" s="1051" t="s">
        <v>143</v>
      </c>
      <c r="L38" s="1051" t="s">
        <v>143</v>
      </c>
      <c r="M38" s="1051" t="s">
        <v>143</v>
      </c>
      <c r="N38" s="1051" t="s">
        <v>143</v>
      </c>
      <c r="O38" s="1051" t="s">
        <v>143</v>
      </c>
      <c r="P38" s="1051" t="s">
        <v>143</v>
      </c>
      <c r="Q38" s="1051" t="s">
        <v>143</v>
      </c>
    </row>
    <row r="39" spans="3:17" ht="15">
      <c r="C39" s="592" t="s">
        <v>143</v>
      </c>
      <c r="D39" s="592" t="s">
        <v>143</v>
      </c>
      <c r="E39" s="1313" t="s">
        <v>143</v>
      </c>
      <c r="F39" s="1051" t="s">
        <v>143</v>
      </c>
      <c r="G39" s="1051" t="s">
        <v>143</v>
      </c>
      <c r="H39" s="1051" t="s">
        <v>143</v>
      </c>
      <c r="I39" s="1051" t="s">
        <v>143</v>
      </c>
      <c r="J39" s="1051" t="s">
        <v>143</v>
      </c>
      <c r="K39" s="1051" t="s">
        <v>143</v>
      </c>
      <c r="L39" s="1051" t="s">
        <v>143</v>
      </c>
      <c r="M39" s="1051" t="s">
        <v>143</v>
      </c>
      <c r="N39" s="1051" t="s">
        <v>143</v>
      </c>
      <c r="O39" s="1051" t="s">
        <v>143</v>
      </c>
      <c r="P39" s="1051" t="s">
        <v>143</v>
      </c>
      <c r="Q39" s="1051" t="s">
        <v>143</v>
      </c>
    </row>
    <row r="40" spans="3:17" ht="15">
      <c r="C40" s="592" t="s">
        <v>143</v>
      </c>
      <c r="D40" s="592" t="s">
        <v>143</v>
      </c>
      <c r="E40" s="1313" t="s">
        <v>143</v>
      </c>
      <c r="F40" s="1051" t="s">
        <v>143</v>
      </c>
      <c r="G40" s="1051" t="s">
        <v>143</v>
      </c>
      <c r="H40" s="1051" t="s">
        <v>143</v>
      </c>
      <c r="I40" s="1051" t="s">
        <v>143</v>
      </c>
      <c r="J40" s="1051" t="s">
        <v>143</v>
      </c>
      <c r="K40" s="1051" t="s">
        <v>143</v>
      </c>
      <c r="L40" s="1051" t="s">
        <v>143</v>
      </c>
      <c r="M40" s="1051" t="s">
        <v>143</v>
      </c>
      <c r="N40" s="1051" t="s">
        <v>143</v>
      </c>
      <c r="O40" s="1051" t="s">
        <v>143</v>
      </c>
      <c r="P40" s="1051" t="s">
        <v>143</v>
      </c>
      <c r="Q40" s="1051" t="s">
        <v>143</v>
      </c>
    </row>
    <row r="41" spans="3:17" ht="15">
      <c r="C41" s="592" t="s">
        <v>143</v>
      </c>
      <c r="D41" s="592" t="s">
        <v>143</v>
      </c>
      <c r="E41" s="1313" t="s">
        <v>143</v>
      </c>
      <c r="F41" s="1051" t="s">
        <v>143</v>
      </c>
      <c r="G41" s="1051" t="s">
        <v>143</v>
      </c>
      <c r="H41" s="1051" t="s">
        <v>143</v>
      </c>
      <c r="I41" s="1051" t="s">
        <v>143</v>
      </c>
      <c r="J41" s="1051" t="s">
        <v>143</v>
      </c>
      <c r="K41" s="1051" t="s">
        <v>143</v>
      </c>
      <c r="L41" s="1051" t="s">
        <v>143</v>
      </c>
      <c r="M41" s="1051" t="s">
        <v>143</v>
      </c>
      <c r="N41" s="1051" t="s">
        <v>143</v>
      </c>
      <c r="O41" s="1051" t="s">
        <v>143</v>
      </c>
      <c r="P41" s="1051" t="s">
        <v>143</v>
      </c>
      <c r="Q41" s="1051" t="s">
        <v>143</v>
      </c>
    </row>
    <row r="42" spans="3:17" ht="15">
      <c r="C42" s="592" t="s">
        <v>143</v>
      </c>
      <c r="D42" s="592" t="s">
        <v>143</v>
      </c>
      <c r="E42" s="1313" t="s">
        <v>143</v>
      </c>
      <c r="F42" s="1051" t="s">
        <v>143</v>
      </c>
      <c r="G42" s="1051" t="s">
        <v>143</v>
      </c>
      <c r="H42" s="1051" t="s">
        <v>143</v>
      </c>
      <c r="I42" s="1051" t="s">
        <v>143</v>
      </c>
      <c r="J42" s="1051" t="s">
        <v>143</v>
      </c>
      <c r="K42" s="1051" t="s">
        <v>143</v>
      </c>
      <c r="L42" s="1051" t="s">
        <v>143</v>
      </c>
      <c r="M42" s="1051" t="s">
        <v>143</v>
      </c>
      <c r="N42" s="1051" t="s">
        <v>143</v>
      </c>
      <c r="O42" s="1051" t="s">
        <v>143</v>
      </c>
      <c r="P42" s="1051" t="s">
        <v>143</v>
      </c>
      <c r="Q42" s="1051" t="s">
        <v>143</v>
      </c>
    </row>
    <row r="43" spans="3:17" ht="15">
      <c r="C43" s="592" t="s">
        <v>143</v>
      </c>
      <c r="D43" s="592" t="s">
        <v>143</v>
      </c>
      <c r="E43" s="1313" t="s">
        <v>143</v>
      </c>
      <c r="F43" s="1051" t="s">
        <v>143</v>
      </c>
      <c r="G43" s="1051" t="s">
        <v>143</v>
      </c>
      <c r="H43" s="1051" t="s">
        <v>143</v>
      </c>
      <c r="I43" s="1051" t="s">
        <v>143</v>
      </c>
      <c r="J43" s="1051" t="s">
        <v>143</v>
      </c>
      <c r="K43" s="1051" t="s">
        <v>143</v>
      </c>
      <c r="L43" s="1051" t="s">
        <v>143</v>
      </c>
      <c r="M43" s="1051" t="s">
        <v>143</v>
      </c>
      <c r="N43" s="1051" t="s">
        <v>143</v>
      </c>
      <c r="O43" s="1051" t="s">
        <v>143</v>
      </c>
      <c r="P43" s="1051" t="s">
        <v>143</v>
      </c>
      <c r="Q43" s="1051" t="s">
        <v>143</v>
      </c>
    </row>
    <row r="44" spans="3:17" ht="15">
      <c r="C44" s="592" t="s">
        <v>143</v>
      </c>
      <c r="D44" s="592" t="s">
        <v>143</v>
      </c>
      <c r="E44" s="1313" t="s">
        <v>143</v>
      </c>
      <c r="F44" s="1051" t="s">
        <v>143</v>
      </c>
      <c r="G44" s="1051" t="s">
        <v>143</v>
      </c>
      <c r="H44" s="1051" t="s">
        <v>143</v>
      </c>
      <c r="I44" s="1051" t="s">
        <v>143</v>
      </c>
      <c r="J44" s="1051" t="s">
        <v>143</v>
      </c>
      <c r="K44" s="1051" t="s">
        <v>143</v>
      </c>
      <c r="L44" s="1051" t="s">
        <v>143</v>
      </c>
      <c r="M44" s="1051" t="s">
        <v>143</v>
      </c>
      <c r="N44" s="1051" t="s">
        <v>143</v>
      </c>
      <c r="O44" s="1051" t="s">
        <v>143</v>
      </c>
      <c r="P44" s="1051" t="s">
        <v>143</v>
      </c>
      <c r="Q44" s="1051" t="s">
        <v>143</v>
      </c>
    </row>
    <row r="45" spans="3:17" ht="15">
      <c r="C45" s="592" t="s">
        <v>143</v>
      </c>
      <c r="D45" s="592" t="s">
        <v>143</v>
      </c>
      <c r="E45" s="1313" t="s">
        <v>143</v>
      </c>
      <c r="F45" s="1051" t="s">
        <v>143</v>
      </c>
      <c r="G45" s="1051" t="s">
        <v>143</v>
      </c>
      <c r="H45" s="1051" t="s">
        <v>143</v>
      </c>
      <c r="I45" s="1051" t="s">
        <v>143</v>
      </c>
      <c r="J45" s="1051" t="s">
        <v>143</v>
      </c>
      <c r="K45" s="1051" t="s">
        <v>143</v>
      </c>
      <c r="L45" s="1051" t="s">
        <v>143</v>
      </c>
      <c r="M45" s="1051" t="s">
        <v>143</v>
      </c>
      <c r="N45" s="1051" t="s">
        <v>143</v>
      </c>
      <c r="O45" s="1051" t="s">
        <v>143</v>
      </c>
      <c r="P45" s="1051" t="s">
        <v>143</v>
      </c>
      <c r="Q45" s="1051" t="s">
        <v>143</v>
      </c>
    </row>
    <row r="46" spans="3:17" ht="15">
      <c r="C46" s="592" t="s">
        <v>143</v>
      </c>
      <c r="D46" s="592" t="s">
        <v>143</v>
      </c>
      <c r="E46" s="1313" t="s">
        <v>143</v>
      </c>
      <c r="F46" s="1051" t="s">
        <v>143</v>
      </c>
      <c r="G46" s="1051" t="s">
        <v>143</v>
      </c>
      <c r="H46" s="1051" t="s">
        <v>143</v>
      </c>
      <c r="I46" s="1051" t="s">
        <v>143</v>
      </c>
      <c r="J46" s="1051" t="s">
        <v>143</v>
      </c>
      <c r="K46" s="1051" t="s">
        <v>143</v>
      </c>
      <c r="L46" s="1051" t="s">
        <v>143</v>
      </c>
      <c r="M46" s="1051" t="s">
        <v>143</v>
      </c>
      <c r="N46" s="1051" t="s">
        <v>143</v>
      </c>
      <c r="O46" s="1051" t="s">
        <v>143</v>
      </c>
      <c r="P46" s="1051" t="s">
        <v>143</v>
      </c>
      <c r="Q46" s="1051" t="s">
        <v>143</v>
      </c>
    </row>
    <row r="47" spans="3:17" ht="15">
      <c r="C47" s="592" t="s">
        <v>143</v>
      </c>
      <c r="D47" s="592" t="s">
        <v>143</v>
      </c>
      <c r="E47" s="1313" t="s">
        <v>143</v>
      </c>
      <c r="F47" s="1051" t="s">
        <v>143</v>
      </c>
      <c r="G47" s="1051" t="s">
        <v>143</v>
      </c>
      <c r="H47" s="1051" t="s">
        <v>143</v>
      </c>
      <c r="I47" s="1051" t="s">
        <v>143</v>
      </c>
      <c r="J47" s="1051" t="s">
        <v>143</v>
      </c>
      <c r="K47" s="1051" t="s">
        <v>143</v>
      </c>
      <c r="L47" s="1051" t="s">
        <v>143</v>
      </c>
      <c r="M47" s="1051" t="s">
        <v>143</v>
      </c>
      <c r="N47" s="1051" t="s">
        <v>143</v>
      </c>
      <c r="O47" s="1051" t="s">
        <v>143</v>
      </c>
      <c r="P47" s="1051" t="s">
        <v>143</v>
      </c>
      <c r="Q47" s="1051" t="s">
        <v>143</v>
      </c>
    </row>
    <row r="48" spans="3:17" ht="15">
      <c r="C48" s="592" t="s">
        <v>143</v>
      </c>
      <c r="D48" s="592" t="s">
        <v>143</v>
      </c>
      <c r="E48" s="1313" t="s">
        <v>143</v>
      </c>
      <c r="F48" s="1051" t="s">
        <v>143</v>
      </c>
      <c r="G48" s="1051" t="s">
        <v>143</v>
      </c>
      <c r="H48" s="1051" t="s">
        <v>143</v>
      </c>
      <c r="I48" s="1051" t="s">
        <v>143</v>
      </c>
      <c r="J48" s="1051" t="s">
        <v>143</v>
      </c>
      <c r="K48" s="1051" t="s">
        <v>143</v>
      </c>
      <c r="L48" s="1051" t="s">
        <v>143</v>
      </c>
      <c r="M48" s="1051" t="s">
        <v>143</v>
      </c>
      <c r="N48" s="1051" t="s">
        <v>143</v>
      </c>
      <c r="O48" s="1051" t="s">
        <v>143</v>
      </c>
      <c r="P48" s="1051" t="s">
        <v>143</v>
      </c>
      <c r="Q48" s="1051" t="s">
        <v>143</v>
      </c>
    </row>
    <row r="49" spans="3:17" ht="15">
      <c r="C49" s="592" t="s">
        <v>143</v>
      </c>
      <c r="D49" s="592" t="s">
        <v>143</v>
      </c>
      <c r="E49" s="1313" t="s">
        <v>143</v>
      </c>
      <c r="F49" s="1051" t="s">
        <v>143</v>
      </c>
      <c r="G49" s="1051" t="s">
        <v>143</v>
      </c>
      <c r="H49" s="1051" t="s">
        <v>143</v>
      </c>
      <c r="I49" s="1051" t="s">
        <v>143</v>
      </c>
      <c r="J49" s="1051" t="s">
        <v>143</v>
      </c>
      <c r="K49" s="1051" t="s">
        <v>143</v>
      </c>
      <c r="L49" s="1051" t="s">
        <v>143</v>
      </c>
      <c r="M49" s="1051" t="s">
        <v>143</v>
      </c>
      <c r="N49" s="1051" t="s">
        <v>143</v>
      </c>
      <c r="O49" s="1051" t="s">
        <v>143</v>
      </c>
      <c r="P49" s="1051" t="s">
        <v>143</v>
      </c>
      <c r="Q49" s="1051" t="s">
        <v>143</v>
      </c>
    </row>
    <row r="50" spans="3:17" ht="15">
      <c r="C50" s="592" t="s">
        <v>143</v>
      </c>
      <c r="D50" s="592" t="s">
        <v>143</v>
      </c>
      <c r="E50" s="1313" t="s">
        <v>143</v>
      </c>
      <c r="F50" s="1051" t="s">
        <v>143</v>
      </c>
      <c r="G50" s="1051" t="s">
        <v>143</v>
      </c>
      <c r="H50" s="1051" t="s">
        <v>143</v>
      </c>
      <c r="I50" s="1051" t="s">
        <v>143</v>
      </c>
      <c r="J50" s="1051" t="s">
        <v>143</v>
      </c>
      <c r="K50" s="1051" t="s">
        <v>143</v>
      </c>
      <c r="L50" s="1051" t="s">
        <v>143</v>
      </c>
      <c r="M50" s="1051" t="s">
        <v>143</v>
      </c>
      <c r="N50" s="1051" t="s">
        <v>143</v>
      </c>
      <c r="O50" s="1051" t="s">
        <v>143</v>
      </c>
      <c r="P50" s="1051" t="s">
        <v>143</v>
      </c>
      <c r="Q50" s="1051" t="s">
        <v>143</v>
      </c>
    </row>
    <row r="51" spans="3:17" ht="15">
      <c r="C51" s="592" t="s">
        <v>143</v>
      </c>
      <c r="D51" s="592" t="s">
        <v>143</v>
      </c>
      <c r="E51" s="1313" t="s">
        <v>143</v>
      </c>
      <c r="F51" s="1051" t="s">
        <v>143</v>
      </c>
      <c r="G51" s="1051" t="s">
        <v>143</v>
      </c>
      <c r="H51" s="1051" t="s">
        <v>143</v>
      </c>
      <c r="I51" s="1051" t="s">
        <v>143</v>
      </c>
      <c r="J51" s="1051" t="s">
        <v>143</v>
      </c>
      <c r="K51" s="1051" t="s">
        <v>143</v>
      </c>
      <c r="L51" s="1051" t="s">
        <v>143</v>
      </c>
      <c r="M51" s="1051" t="s">
        <v>143</v>
      </c>
      <c r="N51" s="1051" t="s">
        <v>143</v>
      </c>
      <c r="O51" s="1051" t="s">
        <v>143</v>
      </c>
      <c r="P51" s="1051" t="s">
        <v>143</v>
      </c>
      <c r="Q51" s="1051" t="s">
        <v>143</v>
      </c>
    </row>
    <row r="52" spans="3:17" ht="15">
      <c r="C52" s="592" t="s">
        <v>143</v>
      </c>
      <c r="D52" s="592" t="s">
        <v>143</v>
      </c>
      <c r="E52" s="1313" t="s">
        <v>143</v>
      </c>
      <c r="F52" s="1051" t="s">
        <v>143</v>
      </c>
      <c r="G52" s="1051" t="s">
        <v>143</v>
      </c>
      <c r="H52" s="1051" t="s">
        <v>143</v>
      </c>
      <c r="I52" s="1051" t="s">
        <v>143</v>
      </c>
      <c r="J52" s="1051" t="s">
        <v>143</v>
      </c>
      <c r="K52" s="1051" t="s">
        <v>143</v>
      </c>
      <c r="L52" s="1051" t="s">
        <v>143</v>
      </c>
      <c r="M52" s="1051" t="s">
        <v>143</v>
      </c>
      <c r="N52" s="1051" t="s">
        <v>143</v>
      </c>
      <c r="O52" s="1051" t="s">
        <v>143</v>
      </c>
      <c r="P52" s="1051" t="s">
        <v>143</v>
      </c>
      <c r="Q52" s="1051" t="s">
        <v>143</v>
      </c>
    </row>
    <row r="53" spans="3:17" ht="15">
      <c r="C53" s="592" t="s">
        <v>143</v>
      </c>
      <c r="D53" s="592" t="s">
        <v>143</v>
      </c>
      <c r="E53" s="1313" t="s">
        <v>143</v>
      </c>
      <c r="F53" s="1051" t="s">
        <v>143</v>
      </c>
      <c r="G53" s="1051" t="s">
        <v>143</v>
      </c>
      <c r="H53" s="1051" t="s">
        <v>143</v>
      </c>
      <c r="I53" s="1051" t="s">
        <v>143</v>
      </c>
      <c r="J53" s="1051" t="s">
        <v>143</v>
      </c>
      <c r="K53" s="1051" t="s">
        <v>143</v>
      </c>
      <c r="L53" s="1051" t="s">
        <v>143</v>
      </c>
      <c r="M53" s="1051" t="s">
        <v>143</v>
      </c>
      <c r="N53" s="1051" t="s">
        <v>143</v>
      </c>
      <c r="O53" s="1051" t="s">
        <v>143</v>
      </c>
      <c r="P53" s="1051" t="s">
        <v>143</v>
      </c>
      <c r="Q53" s="1051" t="s">
        <v>143</v>
      </c>
    </row>
    <row r="54" spans="3:17" ht="15">
      <c r="C54" s="592" t="s">
        <v>143</v>
      </c>
      <c r="D54" s="592" t="s">
        <v>143</v>
      </c>
      <c r="E54" s="1313" t="s">
        <v>143</v>
      </c>
      <c r="F54" s="1051" t="s">
        <v>143</v>
      </c>
      <c r="G54" s="1051" t="s">
        <v>143</v>
      </c>
      <c r="H54" s="1051" t="s">
        <v>143</v>
      </c>
      <c r="I54" s="1051" t="s">
        <v>143</v>
      </c>
      <c r="J54" s="1051" t="s">
        <v>143</v>
      </c>
      <c r="K54" s="1051" t="s">
        <v>143</v>
      </c>
      <c r="L54" s="1051" t="s">
        <v>143</v>
      </c>
      <c r="M54" s="1051" t="s">
        <v>143</v>
      </c>
      <c r="N54" s="1051" t="s">
        <v>143</v>
      </c>
      <c r="O54" s="1051" t="s">
        <v>143</v>
      </c>
      <c r="P54" s="1051" t="s">
        <v>143</v>
      </c>
      <c r="Q54" s="1051" t="s">
        <v>143</v>
      </c>
    </row>
    <row r="55" spans="3:17" ht="15">
      <c r="C55" s="592" t="s">
        <v>143</v>
      </c>
      <c r="D55" s="592" t="s">
        <v>143</v>
      </c>
      <c r="E55" s="1313" t="s">
        <v>143</v>
      </c>
      <c r="F55" s="1051" t="s">
        <v>143</v>
      </c>
      <c r="G55" s="1051" t="s">
        <v>143</v>
      </c>
      <c r="H55" s="1051" t="s">
        <v>143</v>
      </c>
      <c r="I55" s="1051" t="s">
        <v>143</v>
      </c>
      <c r="J55" s="1051" t="s">
        <v>143</v>
      </c>
      <c r="K55" s="1051" t="s">
        <v>143</v>
      </c>
      <c r="L55" s="1051" t="s">
        <v>143</v>
      </c>
      <c r="M55" s="1051" t="s">
        <v>143</v>
      </c>
      <c r="N55" s="1051" t="s">
        <v>143</v>
      </c>
      <c r="O55" s="1051" t="s">
        <v>143</v>
      </c>
      <c r="P55" s="1051" t="s">
        <v>143</v>
      </c>
      <c r="Q55" s="1051" t="s">
        <v>143</v>
      </c>
    </row>
    <row r="56" spans="3:17" ht="15">
      <c r="C56" s="592" t="s">
        <v>143</v>
      </c>
      <c r="D56" s="592" t="s">
        <v>143</v>
      </c>
      <c r="E56" s="1313" t="s">
        <v>143</v>
      </c>
      <c r="F56" s="1051" t="s">
        <v>143</v>
      </c>
      <c r="G56" s="1051" t="s">
        <v>143</v>
      </c>
      <c r="H56" s="1051" t="s">
        <v>143</v>
      </c>
      <c r="I56" s="1051" t="s">
        <v>143</v>
      </c>
      <c r="J56" s="1051" t="s">
        <v>143</v>
      </c>
      <c r="K56" s="1051" t="s">
        <v>143</v>
      </c>
      <c r="L56" s="1051" t="s">
        <v>143</v>
      </c>
      <c r="M56" s="1051" t="s">
        <v>143</v>
      </c>
      <c r="N56" s="1051" t="s">
        <v>143</v>
      </c>
      <c r="O56" s="1051" t="s">
        <v>143</v>
      </c>
      <c r="P56" s="1051" t="s">
        <v>143</v>
      </c>
      <c r="Q56" s="1051" t="s">
        <v>143</v>
      </c>
    </row>
    <row r="57" spans="3:17" ht="15">
      <c r="C57" s="592" t="s">
        <v>143</v>
      </c>
      <c r="D57" s="592" t="s">
        <v>143</v>
      </c>
      <c r="E57" s="1313" t="s">
        <v>143</v>
      </c>
      <c r="F57" s="1051" t="s">
        <v>143</v>
      </c>
      <c r="G57" s="1051" t="s">
        <v>143</v>
      </c>
      <c r="H57" s="1051" t="s">
        <v>143</v>
      </c>
      <c r="I57" s="1051" t="s">
        <v>143</v>
      </c>
      <c r="J57" s="1051" t="s">
        <v>143</v>
      </c>
      <c r="K57" s="1051" t="s">
        <v>143</v>
      </c>
      <c r="L57" s="1051" t="s">
        <v>143</v>
      </c>
      <c r="M57" s="1051" t="s">
        <v>143</v>
      </c>
      <c r="N57" s="1051" t="s">
        <v>143</v>
      </c>
      <c r="O57" s="1051" t="s">
        <v>143</v>
      </c>
      <c r="P57" s="1051" t="s">
        <v>143</v>
      </c>
      <c r="Q57" s="1051" t="s">
        <v>143</v>
      </c>
    </row>
    <row r="58" spans="3:17" ht="15">
      <c r="C58" s="592" t="s">
        <v>143</v>
      </c>
      <c r="D58" s="592" t="s">
        <v>143</v>
      </c>
      <c r="E58" s="1313" t="s">
        <v>143</v>
      </c>
      <c r="F58" s="1051" t="s">
        <v>143</v>
      </c>
      <c r="G58" s="1051" t="s">
        <v>143</v>
      </c>
      <c r="H58" s="1051" t="s">
        <v>143</v>
      </c>
      <c r="I58" s="1051" t="s">
        <v>143</v>
      </c>
      <c r="J58" s="1051" t="s">
        <v>143</v>
      </c>
      <c r="K58" s="1051" t="s">
        <v>143</v>
      </c>
      <c r="L58" s="1051" t="s">
        <v>143</v>
      </c>
      <c r="M58" s="1051" t="s">
        <v>143</v>
      </c>
      <c r="N58" s="1051" t="s">
        <v>143</v>
      </c>
      <c r="O58" s="1051" t="s">
        <v>143</v>
      </c>
      <c r="P58" s="1051" t="s">
        <v>143</v>
      </c>
      <c r="Q58" s="1051" t="s">
        <v>143</v>
      </c>
    </row>
    <row r="59" spans="3:17" ht="15">
      <c r="C59" s="592" t="s">
        <v>143</v>
      </c>
      <c r="D59" s="592" t="s">
        <v>143</v>
      </c>
      <c r="E59" s="1313" t="s">
        <v>143</v>
      </c>
      <c r="F59" s="1051" t="s">
        <v>143</v>
      </c>
      <c r="G59" s="1051" t="s">
        <v>143</v>
      </c>
      <c r="H59" s="1051" t="s">
        <v>143</v>
      </c>
      <c r="I59" s="1051" t="s">
        <v>143</v>
      </c>
      <c r="J59" s="1051" t="s">
        <v>143</v>
      </c>
      <c r="K59" s="1051" t="s">
        <v>143</v>
      </c>
      <c r="L59" s="1051" t="s">
        <v>143</v>
      </c>
      <c r="M59" s="1051" t="s">
        <v>143</v>
      </c>
      <c r="N59" s="1051" t="s">
        <v>143</v>
      </c>
      <c r="O59" s="1051" t="s">
        <v>143</v>
      </c>
      <c r="P59" s="1051" t="s">
        <v>143</v>
      </c>
      <c r="Q59" s="1051" t="s">
        <v>143</v>
      </c>
    </row>
    <row r="60" spans="3:17" ht="15">
      <c r="C60" s="592" t="s">
        <v>143</v>
      </c>
      <c r="D60" s="592" t="s">
        <v>143</v>
      </c>
      <c r="E60" s="1313" t="s">
        <v>143</v>
      </c>
      <c r="F60" s="1051" t="s">
        <v>143</v>
      </c>
      <c r="G60" s="1051" t="s">
        <v>143</v>
      </c>
      <c r="H60" s="1051" t="s">
        <v>143</v>
      </c>
      <c r="I60" s="1051" t="s">
        <v>143</v>
      </c>
      <c r="J60" s="1051" t="s">
        <v>143</v>
      </c>
      <c r="K60" s="1051" t="s">
        <v>143</v>
      </c>
      <c r="L60" s="1051" t="s">
        <v>143</v>
      </c>
      <c r="M60" s="1051" t="s">
        <v>143</v>
      </c>
      <c r="N60" s="1051" t="s">
        <v>143</v>
      </c>
      <c r="O60" s="1051" t="s">
        <v>143</v>
      </c>
      <c r="P60" s="1051" t="s">
        <v>143</v>
      </c>
      <c r="Q60" s="1051" t="s">
        <v>143</v>
      </c>
    </row>
    <row r="61" spans="3:17" ht="15">
      <c r="C61" s="592" t="s">
        <v>143</v>
      </c>
      <c r="D61" s="592" t="s">
        <v>143</v>
      </c>
      <c r="E61" s="1313" t="s">
        <v>143</v>
      </c>
      <c r="F61" s="1051" t="s">
        <v>143</v>
      </c>
      <c r="G61" s="1051" t="s">
        <v>143</v>
      </c>
      <c r="H61" s="1051" t="s">
        <v>143</v>
      </c>
      <c r="I61" s="1051" t="s">
        <v>143</v>
      </c>
      <c r="J61" s="1051" t="s">
        <v>143</v>
      </c>
      <c r="K61" s="1051" t="s">
        <v>143</v>
      </c>
      <c r="L61" s="1051" t="s">
        <v>143</v>
      </c>
      <c r="M61" s="1051" t="s">
        <v>143</v>
      </c>
      <c r="N61" s="1051" t="s">
        <v>143</v>
      </c>
      <c r="O61" s="1051" t="s">
        <v>143</v>
      </c>
      <c r="P61" s="1051" t="s">
        <v>143</v>
      </c>
      <c r="Q61" s="1051" t="s">
        <v>143</v>
      </c>
    </row>
    <row r="62" spans="3:17" ht="15">
      <c r="C62" s="592" t="s">
        <v>143</v>
      </c>
      <c r="D62" s="592" t="s">
        <v>143</v>
      </c>
      <c r="E62" s="1313" t="s">
        <v>143</v>
      </c>
      <c r="F62" s="1051" t="s">
        <v>143</v>
      </c>
      <c r="G62" s="1051" t="s">
        <v>143</v>
      </c>
      <c r="H62" s="1051" t="s">
        <v>143</v>
      </c>
      <c r="I62" s="1051" t="s">
        <v>143</v>
      </c>
      <c r="J62" s="1051" t="s">
        <v>143</v>
      </c>
      <c r="K62" s="1051" t="s">
        <v>143</v>
      </c>
      <c r="L62" s="1051" t="s">
        <v>143</v>
      </c>
      <c r="M62" s="1051" t="s">
        <v>143</v>
      </c>
      <c r="N62" s="1051" t="s">
        <v>143</v>
      </c>
      <c r="O62" s="1051" t="s">
        <v>143</v>
      </c>
      <c r="P62" s="1051" t="s">
        <v>143</v>
      </c>
      <c r="Q62" s="1051" t="s">
        <v>143</v>
      </c>
    </row>
    <row r="63" spans="3:17" ht="15">
      <c r="C63" s="592" t="s">
        <v>143</v>
      </c>
      <c r="D63" s="592" t="s">
        <v>143</v>
      </c>
      <c r="E63" s="1313" t="s">
        <v>143</v>
      </c>
      <c r="F63" s="1051" t="s">
        <v>143</v>
      </c>
      <c r="G63" s="1051" t="s">
        <v>143</v>
      </c>
      <c r="H63" s="1051" t="s">
        <v>143</v>
      </c>
      <c r="I63" s="1051" t="s">
        <v>143</v>
      </c>
      <c r="J63" s="1051" t="s">
        <v>143</v>
      </c>
      <c r="K63" s="1051" t="s">
        <v>143</v>
      </c>
      <c r="L63" s="1051" t="s">
        <v>143</v>
      </c>
      <c r="M63" s="1051" t="s">
        <v>143</v>
      </c>
      <c r="N63" s="1051" t="s">
        <v>143</v>
      </c>
      <c r="O63" s="1051" t="s">
        <v>143</v>
      </c>
      <c r="P63" s="1051" t="s">
        <v>143</v>
      </c>
      <c r="Q63" s="1051" t="s">
        <v>143</v>
      </c>
    </row>
    <row r="64" spans="3:17" ht="15">
      <c r="C64" s="592" t="s">
        <v>143</v>
      </c>
      <c r="D64" s="592" t="s">
        <v>143</v>
      </c>
      <c r="E64" s="1313" t="s">
        <v>143</v>
      </c>
      <c r="F64" s="1051" t="s">
        <v>143</v>
      </c>
      <c r="G64" s="1051" t="s">
        <v>143</v>
      </c>
      <c r="H64" s="1051" t="s">
        <v>143</v>
      </c>
      <c r="I64" s="1051" t="s">
        <v>143</v>
      </c>
      <c r="J64" s="1051" t="s">
        <v>143</v>
      </c>
      <c r="K64" s="1051" t="s">
        <v>143</v>
      </c>
      <c r="L64" s="1051" t="s">
        <v>143</v>
      </c>
      <c r="M64" s="1051" t="s">
        <v>143</v>
      </c>
      <c r="N64" s="1051" t="s">
        <v>143</v>
      </c>
      <c r="O64" s="1051" t="s">
        <v>143</v>
      </c>
      <c r="P64" s="1051" t="s">
        <v>143</v>
      </c>
      <c r="Q64" s="1051" t="s">
        <v>143</v>
      </c>
    </row>
    <row r="65" spans="3:17" ht="15">
      <c r="C65" s="592" t="s">
        <v>143</v>
      </c>
      <c r="D65" s="592" t="s">
        <v>143</v>
      </c>
      <c r="E65" s="1313" t="s">
        <v>143</v>
      </c>
      <c r="F65" s="1051" t="s">
        <v>143</v>
      </c>
      <c r="G65" s="1051" t="s">
        <v>143</v>
      </c>
      <c r="H65" s="1051" t="s">
        <v>143</v>
      </c>
      <c r="I65" s="1051" t="s">
        <v>143</v>
      </c>
      <c r="J65" s="1051" t="s">
        <v>143</v>
      </c>
      <c r="K65" s="1051" t="s">
        <v>143</v>
      </c>
      <c r="L65" s="1051" t="s">
        <v>143</v>
      </c>
      <c r="M65" s="1051" t="s">
        <v>143</v>
      </c>
      <c r="N65" s="1051" t="s">
        <v>143</v>
      </c>
      <c r="O65" s="1051" t="s">
        <v>143</v>
      </c>
      <c r="P65" s="1051" t="s">
        <v>143</v>
      </c>
      <c r="Q65" s="1051" t="s">
        <v>143</v>
      </c>
    </row>
    <row r="66" spans="3:17" ht="15">
      <c r="C66" s="592" t="s">
        <v>143</v>
      </c>
      <c r="D66" s="592" t="s">
        <v>143</v>
      </c>
      <c r="E66" s="1313" t="s">
        <v>143</v>
      </c>
      <c r="F66" s="1051" t="s">
        <v>143</v>
      </c>
      <c r="G66" s="1051" t="s">
        <v>143</v>
      </c>
      <c r="H66" s="1051" t="s">
        <v>143</v>
      </c>
      <c r="I66" s="1051" t="s">
        <v>143</v>
      </c>
      <c r="J66" s="1051" t="s">
        <v>143</v>
      </c>
      <c r="K66" s="1051" t="s">
        <v>143</v>
      </c>
      <c r="L66" s="1051" t="s">
        <v>143</v>
      </c>
      <c r="M66" s="1051" t="s">
        <v>143</v>
      </c>
      <c r="N66" s="1051" t="s">
        <v>143</v>
      </c>
      <c r="O66" s="1051" t="s">
        <v>143</v>
      </c>
      <c r="P66" s="1051" t="s">
        <v>143</v>
      </c>
      <c r="Q66" s="1051" t="s">
        <v>143</v>
      </c>
    </row>
    <row r="67" spans="3:17" ht="15">
      <c r="C67" s="592" t="s">
        <v>143</v>
      </c>
      <c r="D67" s="592" t="s">
        <v>143</v>
      </c>
      <c r="E67" s="1313" t="s">
        <v>143</v>
      </c>
      <c r="F67" s="1051" t="s">
        <v>143</v>
      </c>
      <c r="G67" s="1051" t="s">
        <v>143</v>
      </c>
      <c r="H67" s="1051" t="s">
        <v>143</v>
      </c>
      <c r="I67" s="1051" t="s">
        <v>143</v>
      </c>
      <c r="J67" s="1051" t="s">
        <v>143</v>
      </c>
      <c r="K67" s="1051" t="s">
        <v>143</v>
      </c>
      <c r="L67" s="1051" t="s">
        <v>143</v>
      </c>
      <c r="M67" s="1051" t="s">
        <v>143</v>
      </c>
      <c r="N67" s="1051" t="s">
        <v>143</v>
      </c>
      <c r="O67" s="1051" t="s">
        <v>143</v>
      </c>
      <c r="P67" s="1051" t="s">
        <v>143</v>
      </c>
      <c r="Q67" s="1051" t="s">
        <v>143</v>
      </c>
    </row>
    <row r="68" spans="3:17" ht="15">
      <c r="C68" s="592" t="s">
        <v>143</v>
      </c>
      <c r="D68" s="592" t="s">
        <v>143</v>
      </c>
      <c r="E68" s="1313" t="s">
        <v>143</v>
      </c>
      <c r="F68" s="1051" t="s">
        <v>143</v>
      </c>
      <c r="G68" s="1051" t="s">
        <v>143</v>
      </c>
      <c r="H68" s="1051" t="s">
        <v>143</v>
      </c>
      <c r="I68" s="1051" t="s">
        <v>143</v>
      </c>
      <c r="J68" s="1051" t="s">
        <v>143</v>
      </c>
      <c r="K68" s="1051" t="s">
        <v>143</v>
      </c>
      <c r="L68" s="1051" t="s">
        <v>143</v>
      </c>
      <c r="M68" s="1051" t="s">
        <v>143</v>
      </c>
      <c r="N68" s="1051" t="s">
        <v>143</v>
      </c>
      <c r="O68" s="1051" t="s">
        <v>143</v>
      </c>
      <c r="P68" s="1051" t="s">
        <v>143</v>
      </c>
      <c r="Q68" s="1051" t="s">
        <v>143</v>
      </c>
    </row>
    <row r="69" spans="3:17" ht="15">
      <c r="C69" s="592" t="s">
        <v>143</v>
      </c>
      <c r="D69" s="592" t="s">
        <v>143</v>
      </c>
      <c r="E69" s="1313" t="s">
        <v>143</v>
      </c>
      <c r="F69" s="1051" t="s">
        <v>143</v>
      </c>
      <c r="G69" s="1051" t="s">
        <v>143</v>
      </c>
      <c r="H69" s="1051" t="s">
        <v>143</v>
      </c>
      <c r="I69" s="1051" t="s">
        <v>143</v>
      </c>
      <c r="J69" s="1051" t="s">
        <v>143</v>
      </c>
      <c r="K69" s="1051" t="s">
        <v>143</v>
      </c>
      <c r="L69" s="1051" t="s">
        <v>143</v>
      </c>
      <c r="M69" s="1051" t="s">
        <v>143</v>
      </c>
      <c r="N69" s="1051" t="s">
        <v>143</v>
      </c>
      <c r="O69" s="1051" t="s">
        <v>143</v>
      </c>
      <c r="P69" s="1051" t="s">
        <v>143</v>
      </c>
      <c r="Q69" s="1051" t="s">
        <v>143</v>
      </c>
    </row>
    <row r="70" spans="3:17" ht="15">
      <c r="C70" s="592" t="s">
        <v>143</v>
      </c>
      <c r="D70" s="592" t="s">
        <v>143</v>
      </c>
      <c r="E70" s="1313" t="s">
        <v>143</v>
      </c>
      <c r="F70" s="1051" t="s">
        <v>143</v>
      </c>
      <c r="G70" s="1051" t="s">
        <v>143</v>
      </c>
      <c r="H70" s="1051" t="s">
        <v>143</v>
      </c>
      <c r="I70" s="1051" t="s">
        <v>143</v>
      </c>
      <c r="J70" s="1051" t="s">
        <v>143</v>
      </c>
      <c r="K70" s="1051" t="s">
        <v>143</v>
      </c>
      <c r="L70" s="1051" t="s">
        <v>143</v>
      </c>
      <c r="M70" s="1051" t="s">
        <v>143</v>
      </c>
      <c r="N70" s="1051" t="s">
        <v>143</v>
      </c>
      <c r="O70" s="1051" t="s">
        <v>143</v>
      </c>
      <c r="P70" s="1051" t="s">
        <v>143</v>
      </c>
      <c r="Q70" s="1051" t="s">
        <v>143</v>
      </c>
    </row>
    <row r="71" spans="3:17" ht="15">
      <c r="C71" s="592" t="s">
        <v>143</v>
      </c>
      <c r="D71" s="592" t="s">
        <v>143</v>
      </c>
      <c r="E71" s="1313" t="s">
        <v>143</v>
      </c>
      <c r="F71" s="1051" t="s">
        <v>143</v>
      </c>
      <c r="G71" s="1051" t="s">
        <v>143</v>
      </c>
      <c r="H71" s="1051" t="s">
        <v>143</v>
      </c>
      <c r="I71" s="1051" t="s">
        <v>143</v>
      </c>
      <c r="J71" s="1051" t="s">
        <v>143</v>
      </c>
      <c r="K71" s="1051" t="s">
        <v>143</v>
      </c>
      <c r="L71" s="1051" t="s">
        <v>143</v>
      </c>
      <c r="M71" s="1051" t="s">
        <v>143</v>
      </c>
      <c r="N71" s="1051" t="s">
        <v>143</v>
      </c>
      <c r="O71" s="1051" t="s">
        <v>143</v>
      </c>
      <c r="P71" s="1051" t="s">
        <v>143</v>
      </c>
      <c r="Q71" s="1051" t="s">
        <v>143</v>
      </c>
    </row>
    <row r="72" spans="3:17" ht="15">
      <c r="C72" s="592" t="s">
        <v>143</v>
      </c>
      <c r="D72" s="592" t="s">
        <v>143</v>
      </c>
      <c r="E72" s="1313" t="s">
        <v>143</v>
      </c>
      <c r="F72" s="1051" t="s">
        <v>143</v>
      </c>
      <c r="G72" s="1051" t="s">
        <v>143</v>
      </c>
      <c r="H72" s="1051" t="s">
        <v>143</v>
      </c>
      <c r="I72" s="1051" t="s">
        <v>143</v>
      </c>
      <c r="J72" s="1051" t="s">
        <v>143</v>
      </c>
      <c r="K72" s="1051" t="s">
        <v>143</v>
      </c>
      <c r="L72" s="1051" t="s">
        <v>143</v>
      </c>
      <c r="M72" s="1051" t="s">
        <v>143</v>
      </c>
      <c r="N72" s="1051" t="s">
        <v>143</v>
      </c>
      <c r="O72" s="1051" t="s">
        <v>143</v>
      </c>
      <c r="P72" s="1051" t="s">
        <v>143</v>
      </c>
      <c r="Q72" s="1051" t="s">
        <v>143</v>
      </c>
    </row>
    <row r="73" spans="3:17" ht="15">
      <c r="C73" s="592" t="s">
        <v>143</v>
      </c>
      <c r="D73" s="592" t="s">
        <v>143</v>
      </c>
      <c r="E73" s="1313" t="s">
        <v>143</v>
      </c>
      <c r="F73" s="1051" t="s">
        <v>143</v>
      </c>
      <c r="G73" s="1051" t="s">
        <v>143</v>
      </c>
      <c r="H73" s="1051" t="s">
        <v>143</v>
      </c>
      <c r="I73" s="1051" t="s">
        <v>143</v>
      </c>
      <c r="J73" s="1051" t="s">
        <v>143</v>
      </c>
      <c r="K73" s="1051" t="s">
        <v>143</v>
      </c>
      <c r="L73" s="1051" t="s">
        <v>143</v>
      </c>
      <c r="M73" s="1051" t="s">
        <v>143</v>
      </c>
      <c r="N73" s="1051" t="s">
        <v>143</v>
      </c>
      <c r="O73" s="1051" t="s">
        <v>143</v>
      </c>
      <c r="P73" s="1051" t="s">
        <v>143</v>
      </c>
      <c r="Q73" s="1051" t="s">
        <v>143</v>
      </c>
    </row>
    <row r="74" spans="3:17" ht="15">
      <c r="C74" s="592" t="s">
        <v>143</v>
      </c>
      <c r="D74" s="592" t="s">
        <v>143</v>
      </c>
      <c r="E74" s="1313" t="s">
        <v>143</v>
      </c>
      <c r="F74" s="1051" t="s">
        <v>143</v>
      </c>
      <c r="G74" s="1051" t="s">
        <v>143</v>
      </c>
      <c r="H74" s="1051" t="s">
        <v>143</v>
      </c>
      <c r="I74" s="1051" t="s">
        <v>143</v>
      </c>
      <c r="J74" s="1051" t="s">
        <v>143</v>
      </c>
      <c r="K74" s="1051" t="s">
        <v>143</v>
      </c>
      <c r="L74" s="1051" t="s">
        <v>143</v>
      </c>
      <c r="M74" s="1051" t="s">
        <v>143</v>
      </c>
      <c r="N74" s="1051" t="s">
        <v>143</v>
      </c>
      <c r="O74" s="1051" t="s">
        <v>143</v>
      </c>
      <c r="P74" s="1051" t="s">
        <v>143</v>
      </c>
      <c r="Q74" s="1051" t="s">
        <v>143</v>
      </c>
    </row>
    <row r="75" spans="3:17" ht="15">
      <c r="C75" s="592" t="s">
        <v>143</v>
      </c>
      <c r="D75" s="592" t="s">
        <v>143</v>
      </c>
      <c r="E75" s="1313" t="s">
        <v>143</v>
      </c>
      <c r="F75" s="1051" t="s">
        <v>143</v>
      </c>
      <c r="G75" s="1051" t="s">
        <v>143</v>
      </c>
      <c r="H75" s="1051" t="s">
        <v>143</v>
      </c>
      <c r="I75" s="1051" t="s">
        <v>143</v>
      </c>
      <c r="J75" s="1051" t="s">
        <v>143</v>
      </c>
      <c r="K75" s="1051" t="s">
        <v>143</v>
      </c>
      <c r="L75" s="1051" t="s">
        <v>143</v>
      </c>
      <c r="M75" s="1051" t="s">
        <v>143</v>
      </c>
      <c r="N75" s="1051" t="s">
        <v>143</v>
      </c>
      <c r="O75" s="1051" t="s">
        <v>143</v>
      </c>
      <c r="P75" s="1051" t="s">
        <v>143</v>
      </c>
      <c r="Q75" s="1051" t="s">
        <v>143</v>
      </c>
    </row>
    <row r="76" spans="3:17" ht="15">
      <c r="C76" s="592" t="s">
        <v>143</v>
      </c>
      <c r="D76" s="592" t="s">
        <v>143</v>
      </c>
      <c r="E76" s="1313" t="s">
        <v>143</v>
      </c>
      <c r="F76" s="1051" t="s">
        <v>143</v>
      </c>
      <c r="G76" s="1051" t="s">
        <v>143</v>
      </c>
      <c r="H76" s="1051" t="s">
        <v>143</v>
      </c>
      <c r="I76" s="1051" t="s">
        <v>143</v>
      </c>
      <c r="J76" s="1051" t="s">
        <v>143</v>
      </c>
      <c r="K76" s="1051" t="s">
        <v>143</v>
      </c>
      <c r="L76" s="1051" t="s">
        <v>143</v>
      </c>
      <c r="M76" s="1051" t="s">
        <v>143</v>
      </c>
      <c r="N76" s="1051" t="s">
        <v>143</v>
      </c>
      <c r="O76" s="1051" t="s">
        <v>143</v>
      </c>
      <c r="P76" s="1051" t="s">
        <v>143</v>
      </c>
      <c r="Q76" s="1051" t="s">
        <v>143</v>
      </c>
    </row>
    <row r="77" spans="3:17" ht="15">
      <c r="C77" s="592" t="s">
        <v>143</v>
      </c>
      <c r="D77" s="592" t="s">
        <v>143</v>
      </c>
      <c r="E77" s="1313" t="s">
        <v>143</v>
      </c>
      <c r="F77" s="1051" t="s">
        <v>143</v>
      </c>
      <c r="G77" s="1051" t="s">
        <v>143</v>
      </c>
      <c r="H77" s="1051" t="s">
        <v>143</v>
      </c>
      <c r="I77" s="1051" t="s">
        <v>143</v>
      </c>
      <c r="J77" s="1051" t="s">
        <v>143</v>
      </c>
      <c r="K77" s="1051" t="s">
        <v>143</v>
      </c>
      <c r="L77" s="1051" t="s">
        <v>143</v>
      </c>
      <c r="M77" s="1051" t="s">
        <v>143</v>
      </c>
      <c r="N77" s="1051" t="s">
        <v>143</v>
      </c>
      <c r="O77" s="1051" t="s">
        <v>143</v>
      </c>
      <c r="P77" s="1051" t="s">
        <v>143</v>
      </c>
      <c r="Q77" s="1051" t="s">
        <v>143</v>
      </c>
    </row>
    <row r="78" spans="3:17" ht="15">
      <c r="C78" s="592" t="s">
        <v>143</v>
      </c>
      <c r="D78" s="592" t="s">
        <v>143</v>
      </c>
      <c r="E78" s="1313" t="s">
        <v>143</v>
      </c>
      <c r="F78" s="1051" t="s">
        <v>143</v>
      </c>
      <c r="G78" s="1051" t="s">
        <v>143</v>
      </c>
      <c r="H78" s="1051" t="s">
        <v>143</v>
      </c>
      <c r="I78" s="1051" t="s">
        <v>143</v>
      </c>
      <c r="J78" s="1051" t="s">
        <v>143</v>
      </c>
      <c r="K78" s="1051" t="s">
        <v>143</v>
      </c>
      <c r="L78" s="1051" t="s">
        <v>143</v>
      </c>
      <c r="M78" s="1051" t="s">
        <v>143</v>
      </c>
      <c r="N78" s="1051" t="s">
        <v>143</v>
      </c>
      <c r="O78" s="1051" t="s">
        <v>143</v>
      </c>
      <c r="P78" s="1051" t="s">
        <v>143</v>
      </c>
      <c r="Q78" s="1051" t="s">
        <v>143</v>
      </c>
    </row>
    <row r="79" spans="3:17" ht="15">
      <c r="C79" s="592" t="s">
        <v>143</v>
      </c>
      <c r="D79" s="592" t="s">
        <v>143</v>
      </c>
      <c r="E79" s="1313" t="s">
        <v>143</v>
      </c>
      <c r="F79" s="1051" t="s">
        <v>143</v>
      </c>
      <c r="G79" s="1051" t="s">
        <v>143</v>
      </c>
      <c r="H79" s="1051" t="s">
        <v>143</v>
      </c>
      <c r="I79" s="1051" t="s">
        <v>143</v>
      </c>
      <c r="J79" s="1051" t="s">
        <v>143</v>
      </c>
      <c r="K79" s="1051" t="s">
        <v>143</v>
      </c>
      <c r="L79" s="1051" t="s">
        <v>143</v>
      </c>
      <c r="M79" s="1051" t="s">
        <v>143</v>
      </c>
      <c r="N79" s="1051" t="s">
        <v>143</v>
      </c>
      <c r="O79" s="1051" t="s">
        <v>143</v>
      </c>
      <c r="P79" s="1051" t="s">
        <v>143</v>
      </c>
      <c r="Q79" s="1051" t="s">
        <v>143</v>
      </c>
    </row>
    <row r="80" spans="3:17" ht="15">
      <c r="C80" s="592" t="s">
        <v>143</v>
      </c>
      <c r="D80" s="592" t="s">
        <v>143</v>
      </c>
      <c r="E80" s="1313" t="s">
        <v>143</v>
      </c>
      <c r="F80" s="1051" t="s">
        <v>143</v>
      </c>
      <c r="G80" s="1051" t="s">
        <v>143</v>
      </c>
      <c r="H80" s="1051" t="s">
        <v>143</v>
      </c>
      <c r="I80" s="1051" t="s">
        <v>143</v>
      </c>
      <c r="J80" s="1051" t="s">
        <v>143</v>
      </c>
      <c r="K80" s="1051" t="s">
        <v>143</v>
      </c>
      <c r="L80" s="1051" t="s">
        <v>143</v>
      </c>
      <c r="M80" s="1051" t="s">
        <v>143</v>
      </c>
      <c r="N80" s="1051" t="s">
        <v>143</v>
      </c>
      <c r="O80" s="1051" t="s">
        <v>143</v>
      </c>
      <c r="P80" s="1051" t="s">
        <v>143</v>
      </c>
      <c r="Q80" s="1051" t="s">
        <v>143</v>
      </c>
    </row>
    <row r="81" spans="3:17" ht="15">
      <c r="C81" s="592" t="s">
        <v>143</v>
      </c>
      <c r="D81" s="592" t="s">
        <v>143</v>
      </c>
      <c r="E81" s="1313" t="s">
        <v>143</v>
      </c>
      <c r="F81" s="1051" t="s">
        <v>143</v>
      </c>
      <c r="G81" s="1051" t="s">
        <v>143</v>
      </c>
      <c r="H81" s="1051" t="s">
        <v>143</v>
      </c>
      <c r="I81" s="1051" t="s">
        <v>143</v>
      </c>
      <c r="J81" s="1051" t="s">
        <v>143</v>
      </c>
      <c r="K81" s="1051" t="s">
        <v>143</v>
      </c>
      <c r="L81" s="1051" t="s">
        <v>143</v>
      </c>
      <c r="M81" s="1051" t="s">
        <v>143</v>
      </c>
      <c r="N81" s="1051" t="s">
        <v>143</v>
      </c>
      <c r="O81" s="1051" t="s">
        <v>143</v>
      </c>
      <c r="P81" s="1051" t="s">
        <v>143</v>
      </c>
      <c r="Q81" s="1051" t="s">
        <v>143</v>
      </c>
    </row>
    <row r="82" spans="3:17" ht="15">
      <c r="C82" s="592" t="s">
        <v>143</v>
      </c>
      <c r="D82" s="592" t="s">
        <v>143</v>
      </c>
      <c r="E82" s="1313" t="s">
        <v>143</v>
      </c>
      <c r="F82" s="1051" t="s">
        <v>143</v>
      </c>
      <c r="G82" s="1051" t="s">
        <v>143</v>
      </c>
      <c r="H82" s="1051" t="s">
        <v>143</v>
      </c>
      <c r="I82" s="1051" t="s">
        <v>143</v>
      </c>
      <c r="J82" s="1051" t="s">
        <v>143</v>
      </c>
      <c r="K82" s="1051" t="s">
        <v>143</v>
      </c>
      <c r="L82" s="1051" t="s">
        <v>143</v>
      </c>
      <c r="M82" s="1051" t="s">
        <v>143</v>
      </c>
      <c r="N82" s="1051" t="s">
        <v>143</v>
      </c>
      <c r="O82" s="1051" t="s">
        <v>143</v>
      </c>
      <c r="P82" s="1051" t="s">
        <v>143</v>
      </c>
      <c r="Q82" s="1051" t="s">
        <v>143</v>
      </c>
    </row>
    <row r="83" spans="3:17" ht="15">
      <c r="C83" s="592" t="s">
        <v>143</v>
      </c>
      <c r="D83" s="592" t="s">
        <v>143</v>
      </c>
      <c r="E83" s="1313" t="s">
        <v>143</v>
      </c>
      <c r="F83" s="1051" t="s">
        <v>143</v>
      </c>
      <c r="G83" s="1051" t="s">
        <v>143</v>
      </c>
      <c r="H83" s="1051" t="s">
        <v>143</v>
      </c>
      <c r="I83" s="1051" t="s">
        <v>143</v>
      </c>
      <c r="J83" s="1051" t="s">
        <v>143</v>
      </c>
      <c r="K83" s="1051" t="s">
        <v>143</v>
      </c>
      <c r="L83" s="1051" t="s">
        <v>143</v>
      </c>
      <c r="M83" s="1051" t="s">
        <v>143</v>
      </c>
      <c r="N83" s="1051" t="s">
        <v>143</v>
      </c>
      <c r="O83" s="1051" t="s">
        <v>143</v>
      </c>
      <c r="P83" s="1051" t="s">
        <v>143</v>
      </c>
      <c r="Q83" s="1051" t="s">
        <v>143</v>
      </c>
    </row>
    <row r="84" spans="3:17" ht="15">
      <c r="C84" s="592" t="s">
        <v>143</v>
      </c>
      <c r="D84" s="592" t="s">
        <v>143</v>
      </c>
      <c r="E84" s="1313" t="s">
        <v>143</v>
      </c>
      <c r="F84" s="1051" t="s">
        <v>143</v>
      </c>
      <c r="G84" s="1051" t="s">
        <v>143</v>
      </c>
      <c r="H84" s="1051" t="s">
        <v>143</v>
      </c>
      <c r="I84" s="1051" t="s">
        <v>143</v>
      </c>
      <c r="J84" s="1051" t="s">
        <v>143</v>
      </c>
      <c r="K84" s="1051" t="s">
        <v>143</v>
      </c>
      <c r="L84" s="1051" t="s">
        <v>143</v>
      </c>
      <c r="M84" s="1051" t="s">
        <v>143</v>
      </c>
      <c r="N84" s="1051" t="s">
        <v>143</v>
      </c>
      <c r="O84" s="1051" t="s">
        <v>143</v>
      </c>
      <c r="P84" s="1051" t="s">
        <v>143</v>
      </c>
      <c r="Q84" s="1051" t="s">
        <v>143</v>
      </c>
    </row>
    <row r="85" spans="3:17" ht="15">
      <c r="C85" s="592" t="s">
        <v>143</v>
      </c>
      <c r="D85" s="592" t="s">
        <v>143</v>
      </c>
      <c r="E85" s="1313" t="s">
        <v>143</v>
      </c>
      <c r="F85" s="1051" t="s">
        <v>143</v>
      </c>
      <c r="G85" s="1051" t="s">
        <v>143</v>
      </c>
      <c r="H85" s="1051" t="s">
        <v>143</v>
      </c>
      <c r="I85" s="1051" t="s">
        <v>143</v>
      </c>
      <c r="J85" s="1051" t="s">
        <v>143</v>
      </c>
      <c r="K85" s="1051" t="s">
        <v>143</v>
      </c>
      <c r="L85" s="1051" t="s">
        <v>143</v>
      </c>
      <c r="M85" s="1051" t="s">
        <v>143</v>
      </c>
      <c r="N85" s="1051" t="s">
        <v>143</v>
      </c>
      <c r="O85" s="1051" t="s">
        <v>143</v>
      </c>
      <c r="P85" s="1051" t="s">
        <v>143</v>
      </c>
      <c r="Q85" s="1051" t="s">
        <v>143</v>
      </c>
    </row>
    <row r="86" spans="3:17" ht="15">
      <c r="C86" s="592" t="s">
        <v>143</v>
      </c>
      <c r="D86" s="592" t="s">
        <v>143</v>
      </c>
      <c r="E86" s="1313" t="s">
        <v>143</v>
      </c>
      <c r="F86" s="1051" t="s">
        <v>143</v>
      </c>
      <c r="G86" s="1051" t="s">
        <v>143</v>
      </c>
      <c r="H86" s="1051" t="s">
        <v>143</v>
      </c>
      <c r="I86" s="1051" t="s">
        <v>143</v>
      </c>
      <c r="J86" s="1051" t="s">
        <v>143</v>
      </c>
      <c r="K86" s="1051" t="s">
        <v>143</v>
      </c>
      <c r="L86" s="1051" t="s">
        <v>143</v>
      </c>
      <c r="M86" s="1051" t="s">
        <v>143</v>
      </c>
      <c r="N86" s="1051" t="s">
        <v>143</v>
      </c>
      <c r="O86" s="1051" t="s">
        <v>143</v>
      </c>
      <c r="P86" s="1051" t="s">
        <v>143</v>
      </c>
      <c r="Q86" s="1051" t="s">
        <v>143</v>
      </c>
    </row>
    <row r="87" spans="3:17" ht="15">
      <c r="C87" s="592" t="s">
        <v>143</v>
      </c>
      <c r="D87" s="592" t="s">
        <v>143</v>
      </c>
      <c r="E87" s="1313" t="s">
        <v>143</v>
      </c>
      <c r="F87" s="1051" t="s">
        <v>143</v>
      </c>
      <c r="G87" s="1051" t="s">
        <v>143</v>
      </c>
      <c r="H87" s="1051" t="s">
        <v>143</v>
      </c>
      <c r="I87" s="1051" t="s">
        <v>143</v>
      </c>
      <c r="J87" s="1051" t="s">
        <v>143</v>
      </c>
      <c r="K87" s="1051" t="s">
        <v>143</v>
      </c>
      <c r="L87" s="1051" t="s">
        <v>143</v>
      </c>
      <c r="M87" s="1051" t="s">
        <v>143</v>
      </c>
      <c r="N87" s="1051" t="s">
        <v>143</v>
      </c>
      <c r="O87" s="1051" t="s">
        <v>143</v>
      </c>
      <c r="P87" s="1051" t="s">
        <v>143</v>
      </c>
      <c r="Q87" s="1051" t="s">
        <v>143</v>
      </c>
    </row>
    <row r="88" spans="3:17" ht="15">
      <c r="C88" s="592" t="s">
        <v>143</v>
      </c>
      <c r="D88" s="592" t="s">
        <v>143</v>
      </c>
      <c r="E88" s="1313" t="s">
        <v>143</v>
      </c>
      <c r="F88" s="1051" t="s">
        <v>143</v>
      </c>
      <c r="G88" s="1051" t="s">
        <v>143</v>
      </c>
      <c r="H88" s="1051" t="s">
        <v>143</v>
      </c>
      <c r="I88" s="1051" t="s">
        <v>143</v>
      </c>
      <c r="J88" s="1051" t="s">
        <v>143</v>
      </c>
      <c r="K88" s="1051" t="s">
        <v>143</v>
      </c>
      <c r="L88" s="1051" t="s">
        <v>143</v>
      </c>
      <c r="M88" s="1051" t="s">
        <v>143</v>
      </c>
      <c r="N88" s="1051" t="s">
        <v>143</v>
      </c>
      <c r="O88" s="1051" t="s">
        <v>143</v>
      </c>
      <c r="P88" s="1051" t="s">
        <v>143</v>
      </c>
      <c r="Q88" s="1051" t="s">
        <v>143</v>
      </c>
    </row>
    <row r="89" spans="3:17" ht="15">
      <c r="C89" s="592" t="s">
        <v>143</v>
      </c>
      <c r="D89" s="592" t="s">
        <v>143</v>
      </c>
      <c r="E89" s="1313" t="s">
        <v>143</v>
      </c>
      <c r="F89" s="1051" t="s">
        <v>143</v>
      </c>
      <c r="G89" s="1051" t="s">
        <v>143</v>
      </c>
      <c r="H89" s="1051" t="s">
        <v>143</v>
      </c>
      <c r="I89" s="1051" t="s">
        <v>143</v>
      </c>
      <c r="J89" s="1051" t="s">
        <v>143</v>
      </c>
      <c r="K89" s="1051" t="s">
        <v>143</v>
      </c>
      <c r="L89" s="1051" t="s">
        <v>143</v>
      </c>
      <c r="M89" s="1051" t="s">
        <v>143</v>
      </c>
      <c r="N89" s="1051" t="s">
        <v>143</v>
      </c>
      <c r="O89" s="1051" t="s">
        <v>143</v>
      </c>
      <c r="P89" s="1051" t="s">
        <v>143</v>
      </c>
      <c r="Q89" s="1051" t="s">
        <v>143</v>
      </c>
    </row>
    <row r="90" spans="3:17" ht="15">
      <c r="C90" s="592" t="s">
        <v>143</v>
      </c>
      <c r="D90" s="592" t="s">
        <v>143</v>
      </c>
      <c r="E90" s="1313" t="s">
        <v>143</v>
      </c>
      <c r="F90" s="1051" t="s">
        <v>143</v>
      </c>
      <c r="G90" s="1051" t="s">
        <v>143</v>
      </c>
      <c r="H90" s="1051" t="s">
        <v>143</v>
      </c>
      <c r="I90" s="1051" t="s">
        <v>143</v>
      </c>
      <c r="J90" s="1051" t="s">
        <v>143</v>
      </c>
      <c r="K90" s="1051" t="s">
        <v>143</v>
      </c>
      <c r="L90" s="1051" t="s">
        <v>143</v>
      </c>
      <c r="M90" s="1051" t="s">
        <v>143</v>
      </c>
      <c r="N90" s="1051" t="s">
        <v>143</v>
      </c>
      <c r="O90" s="1051" t="s">
        <v>143</v>
      </c>
      <c r="P90" s="1051" t="s">
        <v>143</v>
      </c>
      <c r="Q90" s="1051" t="s">
        <v>143</v>
      </c>
    </row>
    <row r="91" spans="3:17" ht="15">
      <c r="C91" s="592" t="s">
        <v>143</v>
      </c>
      <c r="D91" s="592" t="s">
        <v>143</v>
      </c>
      <c r="E91" s="1313" t="s">
        <v>143</v>
      </c>
      <c r="F91" s="1051" t="s">
        <v>143</v>
      </c>
      <c r="G91" s="1051" t="s">
        <v>143</v>
      </c>
      <c r="H91" s="1051" t="s">
        <v>143</v>
      </c>
      <c r="I91" s="1051" t="s">
        <v>143</v>
      </c>
      <c r="J91" s="1051" t="s">
        <v>143</v>
      </c>
      <c r="K91" s="1051" t="s">
        <v>143</v>
      </c>
      <c r="L91" s="1051" t="s">
        <v>143</v>
      </c>
      <c r="M91" s="1051" t="s">
        <v>143</v>
      </c>
      <c r="N91" s="1051" t="s">
        <v>143</v>
      </c>
      <c r="O91" s="1051" t="s">
        <v>143</v>
      </c>
      <c r="P91" s="1051" t="s">
        <v>143</v>
      </c>
      <c r="Q91" s="1051" t="s">
        <v>143</v>
      </c>
    </row>
    <row r="92" spans="3:17" ht="15">
      <c r="C92" s="592" t="s">
        <v>143</v>
      </c>
      <c r="D92" s="592" t="s">
        <v>143</v>
      </c>
      <c r="E92" s="1313" t="s">
        <v>143</v>
      </c>
      <c r="F92" s="1051" t="s">
        <v>143</v>
      </c>
      <c r="G92" s="1051" t="s">
        <v>143</v>
      </c>
      <c r="H92" s="1051" t="s">
        <v>143</v>
      </c>
      <c r="I92" s="1051" t="s">
        <v>143</v>
      </c>
      <c r="J92" s="1051" t="s">
        <v>143</v>
      </c>
      <c r="K92" s="1051" t="s">
        <v>143</v>
      </c>
      <c r="L92" s="1051" t="s">
        <v>143</v>
      </c>
      <c r="M92" s="1051" t="s">
        <v>143</v>
      </c>
      <c r="N92" s="1051" t="s">
        <v>143</v>
      </c>
      <c r="O92" s="1051" t="s">
        <v>143</v>
      </c>
      <c r="P92" s="1051" t="s">
        <v>143</v>
      </c>
      <c r="Q92" s="1051" t="s">
        <v>143</v>
      </c>
    </row>
    <row r="93" spans="3:17" ht="15">
      <c r="C93" s="592" t="s">
        <v>143</v>
      </c>
      <c r="D93" s="592" t="s">
        <v>143</v>
      </c>
      <c r="E93" s="1313" t="s">
        <v>143</v>
      </c>
      <c r="F93" s="1051" t="s">
        <v>143</v>
      </c>
      <c r="G93" s="1051" t="s">
        <v>143</v>
      </c>
      <c r="H93" s="1051" t="s">
        <v>143</v>
      </c>
      <c r="I93" s="1051" t="s">
        <v>143</v>
      </c>
      <c r="J93" s="1051" t="s">
        <v>143</v>
      </c>
      <c r="K93" s="1051" t="s">
        <v>143</v>
      </c>
      <c r="L93" s="1051" t="s">
        <v>143</v>
      </c>
      <c r="M93" s="1051" t="s">
        <v>143</v>
      </c>
      <c r="N93" s="1051" t="s">
        <v>143</v>
      </c>
      <c r="O93" s="1051" t="s">
        <v>143</v>
      </c>
      <c r="P93" s="1051" t="s">
        <v>143</v>
      </c>
      <c r="Q93" s="1051" t="s">
        <v>143</v>
      </c>
    </row>
    <row r="94" spans="3:17" ht="15">
      <c r="C94" s="592" t="s">
        <v>143</v>
      </c>
      <c r="D94" s="592" t="s">
        <v>143</v>
      </c>
      <c r="E94" s="1313" t="s">
        <v>143</v>
      </c>
      <c r="F94" s="1051" t="s">
        <v>143</v>
      </c>
      <c r="G94" s="1051" t="s">
        <v>143</v>
      </c>
      <c r="H94" s="1051" t="s">
        <v>143</v>
      </c>
      <c r="I94" s="1051" t="s">
        <v>143</v>
      </c>
      <c r="J94" s="1051" t="s">
        <v>143</v>
      </c>
      <c r="K94" s="1051" t="s">
        <v>143</v>
      </c>
      <c r="L94" s="1051" t="s">
        <v>143</v>
      </c>
      <c r="M94" s="1051" t="s">
        <v>143</v>
      </c>
      <c r="N94" s="1051" t="s">
        <v>143</v>
      </c>
      <c r="O94" s="1051" t="s">
        <v>143</v>
      </c>
      <c r="P94" s="1051" t="s">
        <v>143</v>
      </c>
      <c r="Q94" s="1051" t="s">
        <v>143</v>
      </c>
    </row>
    <row r="95" spans="3:17" ht="15">
      <c r="C95" s="592" t="s">
        <v>143</v>
      </c>
      <c r="D95" s="592" t="s">
        <v>143</v>
      </c>
      <c r="E95" s="1313" t="s">
        <v>143</v>
      </c>
      <c r="F95" s="1051" t="s">
        <v>143</v>
      </c>
      <c r="G95" s="1051" t="s">
        <v>143</v>
      </c>
      <c r="H95" s="1051" t="s">
        <v>143</v>
      </c>
      <c r="I95" s="1051" t="s">
        <v>143</v>
      </c>
      <c r="J95" s="1051" t="s">
        <v>143</v>
      </c>
      <c r="K95" s="1051" t="s">
        <v>143</v>
      </c>
      <c r="L95" s="1051" t="s">
        <v>143</v>
      </c>
      <c r="M95" s="1051" t="s">
        <v>143</v>
      </c>
      <c r="N95" s="1051" t="s">
        <v>143</v>
      </c>
      <c r="O95" s="1051" t="s">
        <v>143</v>
      </c>
      <c r="P95" s="1051" t="s">
        <v>143</v>
      </c>
      <c r="Q95" s="1051" t="s">
        <v>143</v>
      </c>
    </row>
    <row r="96" spans="3:17" ht="15">
      <c r="C96" s="592" t="s">
        <v>143</v>
      </c>
      <c r="D96" s="592" t="s">
        <v>143</v>
      </c>
      <c r="E96" s="1313" t="s">
        <v>143</v>
      </c>
      <c r="F96" s="1051" t="s">
        <v>143</v>
      </c>
      <c r="G96" s="1051" t="s">
        <v>143</v>
      </c>
      <c r="H96" s="1051" t="s">
        <v>143</v>
      </c>
      <c r="I96" s="1051" t="s">
        <v>143</v>
      </c>
      <c r="J96" s="1051" t="s">
        <v>143</v>
      </c>
      <c r="K96" s="1051" t="s">
        <v>143</v>
      </c>
      <c r="L96" s="1051" t="s">
        <v>143</v>
      </c>
      <c r="M96" s="1051" t="s">
        <v>143</v>
      </c>
      <c r="N96" s="1051" t="s">
        <v>143</v>
      </c>
      <c r="O96" s="1051" t="s">
        <v>143</v>
      </c>
      <c r="P96" s="1051" t="s">
        <v>143</v>
      </c>
      <c r="Q96" s="1051" t="s">
        <v>143</v>
      </c>
    </row>
    <row r="97" spans="3:17" ht="15">
      <c r="C97" s="592" t="s">
        <v>143</v>
      </c>
      <c r="D97" s="592" t="s">
        <v>143</v>
      </c>
      <c r="E97" s="1313" t="s">
        <v>143</v>
      </c>
      <c r="F97" s="1051" t="s">
        <v>143</v>
      </c>
      <c r="G97" s="1051" t="s">
        <v>143</v>
      </c>
      <c r="H97" s="1051" t="s">
        <v>143</v>
      </c>
      <c r="I97" s="1051" t="s">
        <v>143</v>
      </c>
      <c r="J97" s="1051" t="s">
        <v>143</v>
      </c>
      <c r="K97" s="1051" t="s">
        <v>143</v>
      </c>
      <c r="L97" s="1051" t="s">
        <v>143</v>
      </c>
      <c r="M97" s="1051" t="s">
        <v>143</v>
      </c>
      <c r="N97" s="1051" t="s">
        <v>143</v>
      </c>
      <c r="O97" s="1051" t="s">
        <v>143</v>
      </c>
      <c r="P97" s="1051" t="s">
        <v>143</v>
      </c>
      <c r="Q97" s="1051" t="s">
        <v>143</v>
      </c>
    </row>
    <row r="98" spans="3:17" ht="15">
      <c r="C98" s="592" t="s">
        <v>143</v>
      </c>
      <c r="D98" s="592" t="s">
        <v>143</v>
      </c>
      <c r="E98" s="1313" t="s">
        <v>143</v>
      </c>
      <c r="F98" s="1051" t="s">
        <v>143</v>
      </c>
      <c r="G98" s="1051" t="s">
        <v>143</v>
      </c>
      <c r="H98" s="1051" t="s">
        <v>143</v>
      </c>
      <c r="I98" s="1051" t="s">
        <v>143</v>
      </c>
      <c r="J98" s="1051" t="s">
        <v>143</v>
      </c>
      <c r="K98" s="1051" t="s">
        <v>143</v>
      </c>
      <c r="L98" s="1051" t="s">
        <v>143</v>
      </c>
      <c r="M98" s="1051" t="s">
        <v>143</v>
      </c>
      <c r="N98" s="1051" t="s">
        <v>143</v>
      </c>
      <c r="O98" s="1051" t="s">
        <v>143</v>
      </c>
      <c r="P98" s="1051" t="s">
        <v>143</v>
      </c>
      <c r="Q98" s="1051" t="s">
        <v>143</v>
      </c>
    </row>
    <row r="99" spans="3:17" ht="15">
      <c r="C99" s="592" t="s">
        <v>143</v>
      </c>
      <c r="D99" s="592" t="s">
        <v>143</v>
      </c>
      <c r="E99" s="1313" t="s">
        <v>143</v>
      </c>
      <c r="F99" s="1051" t="s">
        <v>143</v>
      </c>
      <c r="G99" s="1051" t="s">
        <v>143</v>
      </c>
      <c r="H99" s="1051" t="s">
        <v>143</v>
      </c>
      <c r="I99" s="1051" t="s">
        <v>143</v>
      </c>
      <c r="J99" s="1051" t="s">
        <v>143</v>
      </c>
      <c r="K99" s="1051" t="s">
        <v>143</v>
      </c>
      <c r="L99" s="1051" t="s">
        <v>143</v>
      </c>
      <c r="M99" s="1051" t="s">
        <v>143</v>
      </c>
      <c r="N99" s="1051" t="s">
        <v>143</v>
      </c>
      <c r="O99" s="1051" t="s">
        <v>143</v>
      </c>
      <c r="P99" s="1051" t="s">
        <v>143</v>
      </c>
      <c r="Q99" s="1051" t="s">
        <v>143</v>
      </c>
    </row>
    <row r="100" spans="3:17" ht="15">
      <c r="C100" s="592" t="s">
        <v>143</v>
      </c>
      <c r="D100" s="592" t="s">
        <v>143</v>
      </c>
      <c r="E100" s="1313" t="s">
        <v>143</v>
      </c>
      <c r="F100" s="1051" t="s">
        <v>143</v>
      </c>
      <c r="G100" s="1051" t="s">
        <v>143</v>
      </c>
      <c r="H100" s="1051" t="s">
        <v>143</v>
      </c>
      <c r="I100" s="1051" t="s">
        <v>143</v>
      </c>
      <c r="J100" s="1051" t="s">
        <v>143</v>
      </c>
      <c r="K100" s="1051" t="s">
        <v>143</v>
      </c>
      <c r="L100" s="1051" t="s">
        <v>143</v>
      </c>
      <c r="M100" s="1051" t="s">
        <v>143</v>
      </c>
      <c r="N100" s="1051" t="s">
        <v>143</v>
      </c>
      <c r="O100" s="1051" t="s">
        <v>143</v>
      </c>
      <c r="P100" s="1051" t="s">
        <v>143</v>
      </c>
      <c r="Q100" s="1051" t="s">
        <v>143</v>
      </c>
    </row>
    <row r="101" spans="3:17" ht="15">
      <c r="C101" s="592" t="s">
        <v>143</v>
      </c>
      <c r="D101" s="592" t="s">
        <v>143</v>
      </c>
      <c r="E101" s="1313" t="s">
        <v>143</v>
      </c>
      <c r="F101" s="1051" t="s">
        <v>143</v>
      </c>
      <c r="G101" s="1051" t="s">
        <v>143</v>
      </c>
      <c r="H101" s="1051" t="s">
        <v>143</v>
      </c>
      <c r="I101" s="1051" t="s">
        <v>143</v>
      </c>
      <c r="J101" s="1051" t="s">
        <v>143</v>
      </c>
      <c r="K101" s="1051" t="s">
        <v>143</v>
      </c>
      <c r="L101" s="1051" t="s">
        <v>143</v>
      </c>
      <c r="M101" s="1051" t="s">
        <v>143</v>
      </c>
      <c r="N101" s="1051" t="s">
        <v>143</v>
      </c>
      <c r="O101" s="1051" t="s">
        <v>143</v>
      </c>
      <c r="P101" s="1051" t="s">
        <v>143</v>
      </c>
      <c r="Q101" s="1051" t="s">
        <v>143</v>
      </c>
    </row>
    <row r="102" spans="3:17" ht="15">
      <c r="C102" s="592" t="s">
        <v>143</v>
      </c>
      <c r="D102" s="592" t="s">
        <v>143</v>
      </c>
      <c r="E102" s="1313" t="s">
        <v>143</v>
      </c>
      <c r="F102" s="1051" t="s">
        <v>143</v>
      </c>
      <c r="G102" s="1051" t="s">
        <v>143</v>
      </c>
      <c r="H102" s="1051" t="s">
        <v>143</v>
      </c>
      <c r="I102" s="1051" t="s">
        <v>143</v>
      </c>
      <c r="J102" s="1051" t="s">
        <v>143</v>
      </c>
      <c r="K102" s="1051" t="s">
        <v>143</v>
      </c>
      <c r="L102" s="1051" t="s">
        <v>143</v>
      </c>
      <c r="M102" s="1051" t="s">
        <v>143</v>
      </c>
      <c r="N102" s="1051" t="s">
        <v>143</v>
      </c>
      <c r="O102" s="1051" t="s">
        <v>143</v>
      </c>
      <c r="P102" s="1051" t="s">
        <v>143</v>
      </c>
      <c r="Q102" s="1051" t="s">
        <v>143</v>
      </c>
    </row>
    <row r="103" spans="3:17" ht="15">
      <c r="C103" s="592" t="s">
        <v>143</v>
      </c>
      <c r="D103" s="592" t="s">
        <v>143</v>
      </c>
      <c r="E103" s="1313" t="s">
        <v>143</v>
      </c>
      <c r="F103" s="1051" t="s">
        <v>143</v>
      </c>
      <c r="G103" s="1051" t="s">
        <v>143</v>
      </c>
      <c r="H103" s="1051" t="s">
        <v>143</v>
      </c>
      <c r="I103" s="1051" t="s">
        <v>143</v>
      </c>
      <c r="J103" s="1051" t="s">
        <v>143</v>
      </c>
      <c r="K103" s="1051" t="s">
        <v>143</v>
      </c>
      <c r="L103" s="1051" t="s">
        <v>143</v>
      </c>
      <c r="M103" s="1051" t="s">
        <v>143</v>
      </c>
      <c r="N103" s="1051" t="s">
        <v>143</v>
      </c>
      <c r="O103" s="1051" t="s">
        <v>143</v>
      </c>
      <c r="P103" s="1051" t="s">
        <v>143</v>
      </c>
      <c r="Q103" s="1051" t="s">
        <v>143</v>
      </c>
    </row>
    <row r="104" spans="3:17" ht="15">
      <c r="C104" s="592" t="s">
        <v>143</v>
      </c>
      <c r="D104" s="592" t="s">
        <v>143</v>
      </c>
      <c r="E104" s="1313" t="s">
        <v>143</v>
      </c>
      <c r="F104" s="1051" t="s">
        <v>143</v>
      </c>
      <c r="G104" s="1051" t="s">
        <v>143</v>
      </c>
      <c r="H104" s="1051" t="s">
        <v>143</v>
      </c>
      <c r="I104" s="1051" t="s">
        <v>143</v>
      </c>
      <c r="J104" s="1051" t="s">
        <v>143</v>
      </c>
      <c r="K104" s="1051" t="s">
        <v>143</v>
      </c>
      <c r="L104" s="1051" t="s">
        <v>143</v>
      </c>
      <c r="M104" s="1051" t="s">
        <v>143</v>
      </c>
      <c r="N104" s="1051" t="s">
        <v>143</v>
      </c>
      <c r="O104" s="1051" t="s">
        <v>143</v>
      </c>
      <c r="P104" s="1051" t="s">
        <v>143</v>
      </c>
      <c r="Q104" s="1051" t="s">
        <v>143</v>
      </c>
    </row>
    <row r="105" spans="3:17" ht="15">
      <c r="C105" s="592" t="s">
        <v>143</v>
      </c>
      <c r="D105" s="592" t="s">
        <v>143</v>
      </c>
      <c r="E105" s="1313" t="s">
        <v>143</v>
      </c>
      <c r="F105" s="1051" t="s">
        <v>143</v>
      </c>
      <c r="G105" s="1051" t="s">
        <v>143</v>
      </c>
      <c r="H105" s="1051" t="s">
        <v>143</v>
      </c>
      <c r="I105" s="1051" t="s">
        <v>143</v>
      </c>
      <c r="J105" s="1051" t="s">
        <v>143</v>
      </c>
      <c r="K105" s="1051" t="s">
        <v>143</v>
      </c>
      <c r="L105" s="1051" t="s">
        <v>143</v>
      </c>
      <c r="M105" s="1051" t="s">
        <v>143</v>
      </c>
      <c r="N105" s="1051" t="s">
        <v>143</v>
      </c>
      <c r="O105" s="1051" t="s">
        <v>143</v>
      </c>
      <c r="P105" s="1051" t="s">
        <v>143</v>
      </c>
      <c r="Q105" s="1051" t="s">
        <v>143</v>
      </c>
    </row>
    <row r="106" spans="3:17" ht="15">
      <c r="C106" s="592" t="s">
        <v>143</v>
      </c>
      <c r="D106" s="592" t="s">
        <v>143</v>
      </c>
      <c r="E106" s="1313" t="s">
        <v>143</v>
      </c>
      <c r="F106" s="1051" t="s">
        <v>143</v>
      </c>
      <c r="G106" s="1051" t="s">
        <v>143</v>
      </c>
      <c r="H106" s="1051" t="s">
        <v>143</v>
      </c>
      <c r="I106" s="1051" t="s">
        <v>143</v>
      </c>
      <c r="J106" s="1051" t="s">
        <v>143</v>
      </c>
      <c r="K106" s="1051" t="s">
        <v>143</v>
      </c>
      <c r="L106" s="1051" t="s">
        <v>143</v>
      </c>
      <c r="M106" s="1051" t="s">
        <v>143</v>
      </c>
      <c r="N106" s="1051" t="s">
        <v>143</v>
      </c>
      <c r="O106" s="1051" t="s">
        <v>143</v>
      </c>
      <c r="P106" s="1051" t="s">
        <v>143</v>
      </c>
      <c r="Q106" s="1051" t="s">
        <v>143</v>
      </c>
    </row>
    <row r="107" spans="3:17" ht="15">
      <c r="C107" s="592" t="s">
        <v>143</v>
      </c>
      <c r="D107" s="592" t="s">
        <v>143</v>
      </c>
      <c r="E107" s="1313" t="s">
        <v>143</v>
      </c>
      <c r="F107" s="1051" t="s">
        <v>143</v>
      </c>
      <c r="G107" s="1051" t="s">
        <v>143</v>
      </c>
      <c r="H107" s="1051" t="s">
        <v>143</v>
      </c>
      <c r="I107" s="1051" t="s">
        <v>143</v>
      </c>
      <c r="J107" s="1051" t="s">
        <v>143</v>
      </c>
      <c r="K107" s="1051" t="s">
        <v>143</v>
      </c>
      <c r="L107" s="1051" t="s">
        <v>143</v>
      </c>
      <c r="M107" s="1051" t="s">
        <v>143</v>
      </c>
      <c r="N107" s="1051" t="s">
        <v>143</v>
      </c>
      <c r="O107" s="1051" t="s">
        <v>143</v>
      </c>
      <c r="P107" s="1051" t="s">
        <v>143</v>
      </c>
      <c r="Q107" s="1051" t="s">
        <v>143</v>
      </c>
    </row>
    <row r="108" spans="3:17" ht="15">
      <c r="C108" s="592" t="s">
        <v>143</v>
      </c>
      <c r="D108" s="592" t="s">
        <v>143</v>
      </c>
      <c r="E108" s="1313" t="s">
        <v>143</v>
      </c>
      <c r="F108" s="1051" t="s">
        <v>143</v>
      </c>
      <c r="G108" s="1051" t="s">
        <v>143</v>
      </c>
      <c r="H108" s="1051" t="s">
        <v>143</v>
      </c>
      <c r="I108" s="1051" t="s">
        <v>143</v>
      </c>
      <c r="J108" s="1051" t="s">
        <v>143</v>
      </c>
      <c r="K108" s="1051" t="s">
        <v>143</v>
      </c>
      <c r="L108" s="1051" t="s">
        <v>143</v>
      </c>
      <c r="M108" s="1051" t="s">
        <v>143</v>
      </c>
      <c r="N108" s="1051" t="s">
        <v>143</v>
      </c>
      <c r="O108" s="1051" t="s">
        <v>143</v>
      </c>
      <c r="P108" s="1051" t="s">
        <v>143</v>
      </c>
      <c r="Q108" s="1051" t="s">
        <v>143</v>
      </c>
    </row>
    <row r="109" spans="3:17" ht="15">
      <c r="C109" s="592" t="s">
        <v>143</v>
      </c>
      <c r="D109" s="592" t="s">
        <v>143</v>
      </c>
      <c r="E109" s="1313" t="s">
        <v>143</v>
      </c>
      <c r="F109" s="1051" t="s">
        <v>143</v>
      </c>
      <c r="G109" s="1051" t="s">
        <v>143</v>
      </c>
      <c r="H109" s="1051" t="s">
        <v>143</v>
      </c>
      <c r="I109" s="1051" t="s">
        <v>143</v>
      </c>
      <c r="J109" s="1051" t="s">
        <v>143</v>
      </c>
      <c r="K109" s="1051" t="s">
        <v>143</v>
      </c>
      <c r="L109" s="1051" t="s">
        <v>143</v>
      </c>
      <c r="M109" s="1051" t="s">
        <v>143</v>
      </c>
      <c r="N109" s="1051" t="s">
        <v>143</v>
      </c>
      <c r="O109" s="1051" t="s">
        <v>143</v>
      </c>
      <c r="P109" s="1051" t="s">
        <v>143</v>
      </c>
      <c r="Q109" s="1051" t="s">
        <v>143</v>
      </c>
    </row>
    <row r="110" spans="3:17" ht="15">
      <c r="C110" s="592" t="s">
        <v>143</v>
      </c>
      <c r="D110" s="592" t="s">
        <v>143</v>
      </c>
      <c r="E110" s="1313" t="s">
        <v>143</v>
      </c>
      <c r="F110" s="1051" t="s">
        <v>143</v>
      </c>
      <c r="G110" s="1051" t="s">
        <v>143</v>
      </c>
      <c r="H110" s="1051" t="s">
        <v>143</v>
      </c>
      <c r="I110" s="1051" t="s">
        <v>143</v>
      </c>
      <c r="J110" s="1051" t="s">
        <v>143</v>
      </c>
      <c r="K110" s="1051" t="s">
        <v>143</v>
      </c>
      <c r="L110" s="1051" t="s">
        <v>143</v>
      </c>
      <c r="M110" s="1051" t="s">
        <v>143</v>
      </c>
      <c r="N110" s="1051" t="s">
        <v>143</v>
      </c>
      <c r="O110" s="1051" t="s">
        <v>143</v>
      </c>
      <c r="P110" s="1051" t="s">
        <v>143</v>
      </c>
      <c r="Q110" s="1051" t="s">
        <v>143</v>
      </c>
    </row>
    <row r="111" spans="3:17" ht="15">
      <c r="C111" s="592" t="s">
        <v>143</v>
      </c>
      <c r="D111" s="592" t="s">
        <v>143</v>
      </c>
      <c r="E111" s="1313" t="s">
        <v>143</v>
      </c>
      <c r="F111" s="1051" t="s">
        <v>143</v>
      </c>
      <c r="G111" s="1051" t="s">
        <v>143</v>
      </c>
      <c r="H111" s="1051" t="s">
        <v>143</v>
      </c>
      <c r="I111" s="1051" t="s">
        <v>143</v>
      </c>
      <c r="J111" s="1051" t="s">
        <v>143</v>
      </c>
      <c r="K111" s="1051" t="s">
        <v>143</v>
      </c>
      <c r="L111" s="1051" t="s">
        <v>143</v>
      </c>
      <c r="M111" s="1051" t="s">
        <v>143</v>
      </c>
      <c r="N111" s="1051" t="s">
        <v>143</v>
      </c>
      <c r="O111" s="1051" t="s">
        <v>143</v>
      </c>
      <c r="P111" s="1051" t="s">
        <v>143</v>
      </c>
      <c r="Q111" s="1051" t="s">
        <v>143</v>
      </c>
    </row>
    <row r="112" spans="3:17" ht="15">
      <c r="C112" s="592" t="s">
        <v>143</v>
      </c>
      <c r="D112" s="592" t="s">
        <v>143</v>
      </c>
      <c r="E112" s="1313" t="s">
        <v>143</v>
      </c>
      <c r="F112" s="1051" t="s">
        <v>143</v>
      </c>
      <c r="G112" s="1051" t="s">
        <v>143</v>
      </c>
      <c r="H112" s="1051" t="s">
        <v>143</v>
      </c>
      <c r="I112" s="1051" t="s">
        <v>143</v>
      </c>
      <c r="J112" s="1051" t="s">
        <v>143</v>
      </c>
      <c r="K112" s="1051" t="s">
        <v>143</v>
      </c>
      <c r="L112" s="1051" t="s">
        <v>143</v>
      </c>
      <c r="M112" s="1051" t="s">
        <v>143</v>
      </c>
      <c r="N112" s="1051" t="s">
        <v>143</v>
      </c>
      <c r="O112" s="1051" t="s">
        <v>143</v>
      </c>
      <c r="P112" s="1051" t="s">
        <v>143</v>
      </c>
      <c r="Q112" s="1051" t="s">
        <v>143</v>
      </c>
    </row>
    <row r="113" spans="3:17" ht="15">
      <c r="C113" s="592" t="s">
        <v>143</v>
      </c>
      <c r="D113" s="592" t="s">
        <v>143</v>
      </c>
      <c r="E113" s="1313" t="s">
        <v>143</v>
      </c>
      <c r="F113" s="1051" t="s">
        <v>143</v>
      </c>
      <c r="G113" s="1051" t="s">
        <v>143</v>
      </c>
      <c r="H113" s="1051" t="s">
        <v>143</v>
      </c>
      <c r="I113" s="1051" t="s">
        <v>143</v>
      </c>
      <c r="J113" s="1051" t="s">
        <v>143</v>
      </c>
      <c r="K113" s="1051" t="s">
        <v>143</v>
      </c>
      <c r="L113" s="1051" t="s">
        <v>143</v>
      </c>
      <c r="M113" s="1051" t="s">
        <v>143</v>
      </c>
      <c r="N113" s="1051" t="s">
        <v>143</v>
      </c>
      <c r="O113" s="1051" t="s">
        <v>143</v>
      </c>
      <c r="P113" s="1051" t="s">
        <v>143</v>
      </c>
      <c r="Q113" s="1051" t="s">
        <v>143</v>
      </c>
    </row>
    <row r="114" spans="3:17" ht="15">
      <c r="C114" s="592" t="s">
        <v>143</v>
      </c>
      <c r="D114" s="592" t="s">
        <v>143</v>
      </c>
      <c r="E114" s="1313" t="s">
        <v>143</v>
      </c>
      <c r="F114" s="1051" t="s">
        <v>143</v>
      </c>
      <c r="G114" s="1051" t="s">
        <v>143</v>
      </c>
      <c r="H114" s="1051" t="s">
        <v>143</v>
      </c>
      <c r="I114" s="1051" t="s">
        <v>143</v>
      </c>
      <c r="J114" s="1051" t="s">
        <v>143</v>
      </c>
      <c r="K114" s="1051" t="s">
        <v>143</v>
      </c>
      <c r="L114" s="1051" t="s">
        <v>143</v>
      </c>
      <c r="M114" s="1051" t="s">
        <v>143</v>
      </c>
      <c r="N114" s="1051" t="s">
        <v>143</v>
      </c>
      <c r="O114" s="1051" t="s">
        <v>143</v>
      </c>
      <c r="P114" s="1051" t="s">
        <v>143</v>
      </c>
      <c r="Q114" s="1051" t="s">
        <v>143</v>
      </c>
    </row>
    <row r="115" spans="3:17" ht="15">
      <c r="C115" s="592" t="s">
        <v>143</v>
      </c>
      <c r="D115" s="592" t="s">
        <v>143</v>
      </c>
      <c r="E115" s="1313" t="s">
        <v>143</v>
      </c>
      <c r="F115" s="1051" t="s">
        <v>143</v>
      </c>
      <c r="G115" s="1051" t="s">
        <v>143</v>
      </c>
      <c r="H115" s="1051" t="s">
        <v>143</v>
      </c>
      <c r="I115" s="1051" t="s">
        <v>143</v>
      </c>
      <c r="J115" s="1051" t="s">
        <v>143</v>
      </c>
      <c r="K115" s="1051" t="s">
        <v>143</v>
      </c>
      <c r="L115" s="1051" t="s">
        <v>143</v>
      </c>
      <c r="M115" s="1051" t="s">
        <v>143</v>
      </c>
      <c r="N115" s="1051" t="s">
        <v>143</v>
      </c>
      <c r="O115" s="1051" t="s">
        <v>143</v>
      </c>
      <c r="P115" s="1051" t="s">
        <v>143</v>
      </c>
      <c r="Q115" s="1051" t="s">
        <v>143</v>
      </c>
    </row>
    <row r="116" spans="3:17" ht="15">
      <c r="C116" s="592" t="s">
        <v>143</v>
      </c>
      <c r="D116" s="592" t="s">
        <v>143</v>
      </c>
      <c r="E116" s="1313" t="s">
        <v>143</v>
      </c>
      <c r="F116" s="1051" t="s">
        <v>143</v>
      </c>
      <c r="G116" s="1051" t="s">
        <v>143</v>
      </c>
      <c r="H116" s="1051" t="s">
        <v>143</v>
      </c>
      <c r="I116" s="1051" t="s">
        <v>143</v>
      </c>
      <c r="J116" s="1051" t="s">
        <v>143</v>
      </c>
      <c r="K116" s="1051" t="s">
        <v>143</v>
      </c>
      <c r="L116" s="1051" t="s">
        <v>143</v>
      </c>
      <c r="M116" s="1051" t="s">
        <v>143</v>
      </c>
      <c r="N116" s="1051" t="s">
        <v>143</v>
      </c>
      <c r="O116" s="1051" t="s">
        <v>143</v>
      </c>
      <c r="P116" s="1051" t="s">
        <v>143</v>
      </c>
      <c r="Q116" s="1051" t="s">
        <v>143</v>
      </c>
    </row>
    <row r="117" spans="3:17" ht="15">
      <c r="C117" s="592" t="s">
        <v>143</v>
      </c>
      <c r="D117" s="592" t="s">
        <v>143</v>
      </c>
      <c r="E117" s="1313" t="s">
        <v>143</v>
      </c>
      <c r="F117" s="1051" t="s">
        <v>143</v>
      </c>
      <c r="G117" s="1051" t="s">
        <v>143</v>
      </c>
      <c r="H117" s="1051" t="s">
        <v>143</v>
      </c>
      <c r="I117" s="1051" t="s">
        <v>143</v>
      </c>
      <c r="J117" s="1051" t="s">
        <v>143</v>
      </c>
      <c r="K117" s="1051" t="s">
        <v>143</v>
      </c>
      <c r="L117" s="1051" t="s">
        <v>143</v>
      </c>
      <c r="M117" s="1051" t="s">
        <v>143</v>
      </c>
      <c r="N117" s="1051" t="s">
        <v>143</v>
      </c>
      <c r="O117" s="1051" t="s">
        <v>143</v>
      </c>
      <c r="P117" s="1051" t="s">
        <v>143</v>
      </c>
      <c r="Q117" s="1051" t="s">
        <v>143</v>
      </c>
    </row>
    <row r="118" spans="3:17" ht="15">
      <c r="C118" s="592" t="s">
        <v>143</v>
      </c>
      <c r="D118" s="592" t="s">
        <v>143</v>
      </c>
      <c r="E118" s="1313" t="s">
        <v>143</v>
      </c>
      <c r="F118" s="1051" t="s">
        <v>143</v>
      </c>
      <c r="G118" s="1051" t="s">
        <v>143</v>
      </c>
      <c r="H118" s="1051" t="s">
        <v>143</v>
      </c>
      <c r="I118" s="1051" t="s">
        <v>143</v>
      </c>
      <c r="J118" s="1051" t="s">
        <v>143</v>
      </c>
      <c r="K118" s="1051" t="s">
        <v>143</v>
      </c>
      <c r="L118" s="1051" t="s">
        <v>143</v>
      </c>
      <c r="M118" s="1051" t="s">
        <v>143</v>
      </c>
      <c r="N118" s="1051" t="s">
        <v>143</v>
      </c>
      <c r="O118" s="1051" t="s">
        <v>143</v>
      </c>
      <c r="P118" s="1051" t="s">
        <v>143</v>
      </c>
      <c r="Q118" s="1051" t="s">
        <v>143</v>
      </c>
    </row>
    <row r="119" spans="3:17" ht="15">
      <c r="C119" s="592" t="s">
        <v>143</v>
      </c>
      <c r="D119" s="592" t="s">
        <v>143</v>
      </c>
      <c r="E119" s="1313" t="s">
        <v>143</v>
      </c>
      <c r="F119" s="1051" t="s">
        <v>143</v>
      </c>
      <c r="G119" s="1051" t="s">
        <v>143</v>
      </c>
      <c r="H119" s="1051" t="s">
        <v>143</v>
      </c>
      <c r="I119" s="1051" t="s">
        <v>143</v>
      </c>
      <c r="J119" s="1051" t="s">
        <v>143</v>
      </c>
      <c r="K119" s="1051" t="s">
        <v>143</v>
      </c>
      <c r="L119" s="1051" t="s">
        <v>143</v>
      </c>
      <c r="M119" s="1051" t="s">
        <v>143</v>
      </c>
      <c r="N119" s="1051" t="s">
        <v>143</v>
      </c>
      <c r="O119" s="1051" t="s">
        <v>143</v>
      </c>
      <c r="P119" s="1051" t="s">
        <v>143</v>
      </c>
      <c r="Q119" s="1051" t="s">
        <v>143</v>
      </c>
    </row>
    <row r="120" spans="3:17" ht="15">
      <c r="C120" s="592" t="s">
        <v>143</v>
      </c>
      <c r="D120" s="592" t="s">
        <v>143</v>
      </c>
      <c r="E120" s="1313" t="s">
        <v>143</v>
      </c>
      <c r="F120" s="1051" t="s">
        <v>143</v>
      </c>
      <c r="G120" s="1051" t="s">
        <v>143</v>
      </c>
      <c r="H120" s="1051" t="s">
        <v>143</v>
      </c>
      <c r="I120" s="1051" t="s">
        <v>143</v>
      </c>
      <c r="J120" s="1051" t="s">
        <v>143</v>
      </c>
      <c r="K120" s="1051" t="s">
        <v>143</v>
      </c>
      <c r="L120" s="1051" t="s">
        <v>143</v>
      </c>
      <c r="M120" s="1051" t="s">
        <v>143</v>
      </c>
      <c r="N120" s="1051" t="s">
        <v>143</v>
      </c>
      <c r="O120" s="1051" t="s">
        <v>143</v>
      </c>
      <c r="P120" s="1051" t="s">
        <v>143</v>
      </c>
      <c r="Q120" s="1051" t="s">
        <v>143</v>
      </c>
    </row>
    <row r="121" spans="3:17" ht="15">
      <c r="C121" s="592" t="s">
        <v>143</v>
      </c>
      <c r="D121" s="592" t="s">
        <v>143</v>
      </c>
      <c r="E121" s="1313" t="s">
        <v>143</v>
      </c>
      <c r="F121" s="1051" t="s">
        <v>143</v>
      </c>
      <c r="G121" s="1051" t="s">
        <v>143</v>
      </c>
      <c r="H121" s="1051" t="s">
        <v>143</v>
      </c>
      <c r="I121" s="1051" t="s">
        <v>143</v>
      </c>
      <c r="J121" s="1051" t="s">
        <v>143</v>
      </c>
      <c r="K121" s="1051" t="s">
        <v>143</v>
      </c>
      <c r="L121" s="1051" t="s">
        <v>143</v>
      </c>
      <c r="M121" s="1051" t="s">
        <v>143</v>
      </c>
      <c r="N121" s="1051" t="s">
        <v>143</v>
      </c>
      <c r="O121" s="1051" t="s">
        <v>143</v>
      </c>
      <c r="P121" s="1051" t="s">
        <v>143</v>
      </c>
      <c r="Q121" s="1051" t="s">
        <v>143</v>
      </c>
    </row>
    <row r="122" spans="3:17" ht="15">
      <c r="C122" s="592" t="s">
        <v>143</v>
      </c>
      <c r="D122" s="592" t="s">
        <v>143</v>
      </c>
      <c r="E122" s="1313" t="s">
        <v>143</v>
      </c>
      <c r="F122" s="1051" t="s">
        <v>143</v>
      </c>
      <c r="G122" s="1051" t="s">
        <v>143</v>
      </c>
      <c r="H122" s="1051" t="s">
        <v>143</v>
      </c>
      <c r="I122" s="1051" t="s">
        <v>143</v>
      </c>
      <c r="J122" s="1051" t="s">
        <v>143</v>
      </c>
      <c r="K122" s="1051" t="s">
        <v>143</v>
      </c>
      <c r="L122" s="1051" t="s">
        <v>143</v>
      </c>
      <c r="M122" s="1051" t="s">
        <v>143</v>
      </c>
      <c r="N122" s="1051" t="s">
        <v>143</v>
      </c>
      <c r="O122" s="1051" t="s">
        <v>143</v>
      </c>
      <c r="P122" s="1051" t="s">
        <v>143</v>
      </c>
      <c r="Q122" s="1051" t="s">
        <v>143</v>
      </c>
    </row>
    <row r="123" spans="3:17" ht="15">
      <c r="C123" s="592" t="s">
        <v>143</v>
      </c>
      <c r="D123" s="592" t="s">
        <v>143</v>
      </c>
      <c r="E123" s="1313" t="s">
        <v>143</v>
      </c>
      <c r="F123" s="1051" t="s">
        <v>143</v>
      </c>
      <c r="G123" s="1051" t="s">
        <v>143</v>
      </c>
      <c r="H123" s="1051" t="s">
        <v>143</v>
      </c>
      <c r="I123" s="1051" t="s">
        <v>143</v>
      </c>
      <c r="J123" s="1051" t="s">
        <v>143</v>
      </c>
      <c r="K123" s="1051" t="s">
        <v>143</v>
      </c>
      <c r="L123" s="1051" t="s">
        <v>143</v>
      </c>
      <c r="M123" s="1051" t="s">
        <v>143</v>
      </c>
      <c r="N123" s="1051" t="s">
        <v>143</v>
      </c>
      <c r="O123" s="1051" t="s">
        <v>143</v>
      </c>
      <c r="P123" s="1051" t="s">
        <v>143</v>
      </c>
      <c r="Q123" s="1051" t="s">
        <v>143</v>
      </c>
    </row>
    <row r="124" spans="3:17" ht="15">
      <c r="C124" s="592" t="s">
        <v>143</v>
      </c>
      <c r="D124" s="592" t="s">
        <v>143</v>
      </c>
      <c r="E124" s="1313" t="s">
        <v>143</v>
      </c>
      <c r="F124" s="1051" t="s">
        <v>143</v>
      </c>
      <c r="G124" s="1051" t="s">
        <v>143</v>
      </c>
      <c r="H124" s="1051" t="s">
        <v>143</v>
      </c>
      <c r="I124" s="1051" t="s">
        <v>143</v>
      </c>
      <c r="J124" s="1051" t="s">
        <v>143</v>
      </c>
      <c r="K124" s="1051" t="s">
        <v>143</v>
      </c>
      <c r="L124" s="1051" t="s">
        <v>143</v>
      </c>
      <c r="M124" s="1051" t="s">
        <v>143</v>
      </c>
      <c r="N124" s="1051" t="s">
        <v>143</v>
      </c>
      <c r="O124" s="1051" t="s">
        <v>143</v>
      </c>
      <c r="P124" s="1051" t="s">
        <v>143</v>
      </c>
      <c r="Q124" s="1051" t="s">
        <v>143</v>
      </c>
    </row>
    <row r="125" spans="3:17" ht="15">
      <c r="C125" s="592" t="s">
        <v>143</v>
      </c>
      <c r="D125" s="592" t="s">
        <v>143</v>
      </c>
      <c r="E125" s="1313" t="s">
        <v>143</v>
      </c>
      <c r="F125" s="1051" t="s">
        <v>143</v>
      </c>
      <c r="G125" s="1051" t="s">
        <v>143</v>
      </c>
      <c r="H125" s="1051" t="s">
        <v>143</v>
      </c>
      <c r="I125" s="1051" t="s">
        <v>143</v>
      </c>
      <c r="J125" s="1051" t="s">
        <v>143</v>
      </c>
      <c r="K125" s="1051" t="s">
        <v>143</v>
      </c>
      <c r="L125" s="1051" t="s">
        <v>143</v>
      </c>
      <c r="M125" s="1051" t="s">
        <v>143</v>
      </c>
      <c r="N125" s="1051" t="s">
        <v>143</v>
      </c>
      <c r="O125" s="1051" t="s">
        <v>143</v>
      </c>
      <c r="P125" s="1051" t="s">
        <v>143</v>
      </c>
      <c r="Q125" s="1051" t="s">
        <v>143</v>
      </c>
    </row>
    <row r="126" spans="3:17" ht="15">
      <c r="C126" s="592" t="s">
        <v>143</v>
      </c>
      <c r="D126" s="592" t="s">
        <v>143</v>
      </c>
      <c r="E126" s="1313" t="s">
        <v>143</v>
      </c>
      <c r="F126" s="1051" t="s">
        <v>143</v>
      </c>
      <c r="G126" s="1051" t="s">
        <v>143</v>
      </c>
      <c r="H126" s="1051" t="s">
        <v>143</v>
      </c>
      <c r="I126" s="1051" t="s">
        <v>143</v>
      </c>
      <c r="J126" s="1051" t="s">
        <v>143</v>
      </c>
      <c r="K126" s="1051" t="s">
        <v>143</v>
      </c>
      <c r="L126" s="1051" t="s">
        <v>143</v>
      </c>
      <c r="M126" s="1051" t="s">
        <v>143</v>
      </c>
      <c r="N126" s="1051" t="s">
        <v>143</v>
      </c>
      <c r="O126" s="1051" t="s">
        <v>143</v>
      </c>
      <c r="P126" s="1051" t="s">
        <v>143</v>
      </c>
      <c r="Q126" s="1051" t="s">
        <v>143</v>
      </c>
    </row>
    <row r="127" spans="3:17" ht="15">
      <c r="C127" s="592" t="s">
        <v>143</v>
      </c>
      <c r="D127" s="592" t="s">
        <v>143</v>
      </c>
      <c r="E127" s="1313" t="s">
        <v>143</v>
      </c>
      <c r="F127" s="1051" t="s">
        <v>143</v>
      </c>
      <c r="G127" s="1051" t="s">
        <v>143</v>
      </c>
      <c r="H127" s="1051" t="s">
        <v>143</v>
      </c>
      <c r="I127" s="1051" t="s">
        <v>143</v>
      </c>
      <c r="J127" s="1051" t="s">
        <v>143</v>
      </c>
      <c r="K127" s="1051" t="s">
        <v>143</v>
      </c>
      <c r="L127" s="1051" t="s">
        <v>143</v>
      </c>
      <c r="M127" s="1051" t="s">
        <v>143</v>
      </c>
      <c r="N127" s="1051" t="s">
        <v>143</v>
      </c>
      <c r="O127" s="1051" t="s">
        <v>143</v>
      </c>
      <c r="P127" s="1051" t="s">
        <v>143</v>
      </c>
      <c r="Q127" s="1051" t="s">
        <v>143</v>
      </c>
    </row>
    <row r="128" spans="3:17" ht="15">
      <c r="C128" s="592" t="s">
        <v>143</v>
      </c>
      <c r="D128" s="592" t="s">
        <v>143</v>
      </c>
      <c r="E128" s="1313" t="s">
        <v>143</v>
      </c>
      <c r="F128" s="1051" t="s">
        <v>143</v>
      </c>
      <c r="G128" s="1051" t="s">
        <v>143</v>
      </c>
      <c r="H128" s="1051" t="s">
        <v>143</v>
      </c>
      <c r="I128" s="1051" t="s">
        <v>143</v>
      </c>
      <c r="J128" s="1051" t="s">
        <v>143</v>
      </c>
      <c r="K128" s="1051" t="s">
        <v>143</v>
      </c>
      <c r="L128" s="1051" t="s">
        <v>143</v>
      </c>
      <c r="M128" s="1051" t="s">
        <v>143</v>
      </c>
      <c r="N128" s="1051" t="s">
        <v>143</v>
      </c>
      <c r="O128" s="1051" t="s">
        <v>143</v>
      </c>
      <c r="P128" s="1051" t="s">
        <v>143</v>
      </c>
      <c r="Q128" s="1051" t="s">
        <v>143</v>
      </c>
    </row>
    <row r="129" spans="3:17" ht="15">
      <c r="C129" s="592" t="s">
        <v>143</v>
      </c>
      <c r="D129" s="592" t="s">
        <v>143</v>
      </c>
      <c r="E129" s="1313" t="s">
        <v>143</v>
      </c>
      <c r="F129" s="1051" t="s">
        <v>143</v>
      </c>
      <c r="G129" s="1051" t="s">
        <v>143</v>
      </c>
      <c r="H129" s="1051" t="s">
        <v>143</v>
      </c>
      <c r="I129" s="1051" t="s">
        <v>143</v>
      </c>
      <c r="J129" s="1051" t="s">
        <v>143</v>
      </c>
      <c r="K129" s="1051" t="s">
        <v>143</v>
      </c>
      <c r="L129" s="1051" t="s">
        <v>143</v>
      </c>
      <c r="M129" s="1051" t="s">
        <v>143</v>
      </c>
      <c r="N129" s="1051" t="s">
        <v>143</v>
      </c>
      <c r="O129" s="1051" t="s">
        <v>143</v>
      </c>
      <c r="P129" s="1051" t="s">
        <v>143</v>
      </c>
      <c r="Q129" s="1051" t="s">
        <v>143</v>
      </c>
    </row>
    <row r="130" spans="3:17" ht="15">
      <c r="C130" s="592" t="s">
        <v>143</v>
      </c>
      <c r="D130" s="592" t="s">
        <v>143</v>
      </c>
      <c r="E130" s="1313" t="s">
        <v>143</v>
      </c>
      <c r="F130" s="1051" t="s">
        <v>143</v>
      </c>
      <c r="G130" s="1051" t="s">
        <v>143</v>
      </c>
      <c r="H130" s="1051" t="s">
        <v>143</v>
      </c>
      <c r="I130" s="1051" t="s">
        <v>143</v>
      </c>
      <c r="J130" s="1051" t="s">
        <v>143</v>
      </c>
      <c r="K130" s="1051" t="s">
        <v>143</v>
      </c>
      <c r="L130" s="1051" t="s">
        <v>143</v>
      </c>
      <c r="M130" s="1051" t="s">
        <v>143</v>
      </c>
      <c r="N130" s="1051" t="s">
        <v>143</v>
      </c>
      <c r="O130" s="1051" t="s">
        <v>143</v>
      </c>
      <c r="P130" s="1051" t="s">
        <v>143</v>
      </c>
      <c r="Q130" s="1051" t="s">
        <v>143</v>
      </c>
    </row>
    <row r="131" spans="3:17" ht="15">
      <c r="C131" s="592" t="s">
        <v>143</v>
      </c>
      <c r="D131" s="592" t="s">
        <v>143</v>
      </c>
      <c r="E131" s="1313" t="s">
        <v>143</v>
      </c>
      <c r="F131" s="1051" t="s">
        <v>143</v>
      </c>
      <c r="G131" s="1051" t="s">
        <v>143</v>
      </c>
      <c r="H131" s="1051" t="s">
        <v>143</v>
      </c>
      <c r="I131" s="1051" t="s">
        <v>143</v>
      </c>
      <c r="J131" s="1051" t="s">
        <v>143</v>
      </c>
      <c r="K131" s="1051" t="s">
        <v>143</v>
      </c>
      <c r="L131" s="1051" t="s">
        <v>143</v>
      </c>
      <c r="M131" s="1051" t="s">
        <v>143</v>
      </c>
      <c r="N131" s="1051" t="s">
        <v>143</v>
      </c>
      <c r="O131" s="1051" t="s">
        <v>143</v>
      </c>
      <c r="P131" s="1051" t="s">
        <v>143</v>
      </c>
      <c r="Q131" s="1051" t="s">
        <v>143</v>
      </c>
    </row>
    <row r="132" spans="3:17" ht="15">
      <c r="C132" s="592" t="s">
        <v>143</v>
      </c>
      <c r="D132" s="592" t="s">
        <v>143</v>
      </c>
      <c r="E132" s="1313" t="s">
        <v>143</v>
      </c>
      <c r="F132" s="1051" t="s">
        <v>143</v>
      </c>
      <c r="G132" s="1051" t="s">
        <v>143</v>
      </c>
      <c r="H132" s="1051" t="s">
        <v>143</v>
      </c>
      <c r="I132" s="1051" t="s">
        <v>143</v>
      </c>
      <c r="J132" s="1051" t="s">
        <v>143</v>
      </c>
      <c r="K132" s="1051" t="s">
        <v>143</v>
      </c>
      <c r="L132" s="1051" t="s">
        <v>143</v>
      </c>
      <c r="M132" s="1051" t="s">
        <v>143</v>
      </c>
      <c r="N132" s="1051" t="s">
        <v>143</v>
      </c>
      <c r="O132" s="1051" t="s">
        <v>143</v>
      </c>
      <c r="P132" s="1051" t="s">
        <v>143</v>
      </c>
      <c r="Q132" s="1051" t="s">
        <v>143</v>
      </c>
    </row>
    <row r="133" spans="3:17" ht="15">
      <c r="C133" s="592" t="s">
        <v>143</v>
      </c>
      <c r="D133" s="592" t="s">
        <v>143</v>
      </c>
      <c r="E133" s="1313" t="s">
        <v>143</v>
      </c>
      <c r="F133" s="1051" t="s">
        <v>143</v>
      </c>
      <c r="G133" s="1051" t="s">
        <v>143</v>
      </c>
      <c r="H133" s="1051" t="s">
        <v>143</v>
      </c>
      <c r="I133" s="1051" t="s">
        <v>143</v>
      </c>
      <c r="J133" s="1051" t="s">
        <v>143</v>
      </c>
      <c r="K133" s="1051" t="s">
        <v>143</v>
      </c>
      <c r="L133" s="1051" t="s">
        <v>143</v>
      </c>
      <c r="M133" s="1051" t="s">
        <v>143</v>
      </c>
      <c r="N133" s="1051" t="s">
        <v>143</v>
      </c>
      <c r="O133" s="1051" t="s">
        <v>143</v>
      </c>
      <c r="P133" s="1051" t="s">
        <v>143</v>
      </c>
      <c r="Q133" s="1051" t="s">
        <v>143</v>
      </c>
    </row>
    <row r="134" spans="3:17" ht="15">
      <c r="C134" s="592" t="s">
        <v>143</v>
      </c>
      <c r="D134" s="592" t="s">
        <v>143</v>
      </c>
      <c r="E134" s="1313" t="s">
        <v>143</v>
      </c>
      <c r="F134" s="1051" t="s">
        <v>143</v>
      </c>
      <c r="G134" s="1051" t="s">
        <v>143</v>
      </c>
      <c r="H134" s="1051" t="s">
        <v>143</v>
      </c>
      <c r="I134" s="1051" t="s">
        <v>143</v>
      </c>
      <c r="J134" s="1051" t="s">
        <v>143</v>
      </c>
      <c r="K134" s="1051" t="s">
        <v>143</v>
      </c>
      <c r="L134" s="1051" t="s">
        <v>143</v>
      </c>
      <c r="M134" s="1051" t="s">
        <v>143</v>
      </c>
      <c r="N134" s="1051" t="s">
        <v>143</v>
      </c>
      <c r="O134" s="1051" t="s">
        <v>143</v>
      </c>
      <c r="P134" s="1051" t="s">
        <v>143</v>
      </c>
      <c r="Q134" s="1051" t="s">
        <v>143</v>
      </c>
    </row>
    <row r="135" spans="3:17" ht="15">
      <c r="C135" s="592" t="s">
        <v>143</v>
      </c>
      <c r="D135" s="592" t="s">
        <v>143</v>
      </c>
      <c r="E135" s="1313" t="s">
        <v>143</v>
      </c>
      <c r="F135" s="1051" t="s">
        <v>143</v>
      </c>
      <c r="G135" s="1051" t="s">
        <v>143</v>
      </c>
      <c r="H135" s="1051" t="s">
        <v>143</v>
      </c>
      <c r="I135" s="1051" t="s">
        <v>143</v>
      </c>
      <c r="J135" s="1051" t="s">
        <v>143</v>
      </c>
      <c r="K135" s="1051" t="s">
        <v>143</v>
      </c>
      <c r="L135" s="1051" t="s">
        <v>143</v>
      </c>
      <c r="M135" s="1051" t="s">
        <v>143</v>
      </c>
      <c r="N135" s="1051" t="s">
        <v>143</v>
      </c>
      <c r="O135" s="1051" t="s">
        <v>143</v>
      </c>
      <c r="P135" s="1051" t="s">
        <v>143</v>
      </c>
      <c r="Q135" s="1051" t="s">
        <v>143</v>
      </c>
    </row>
    <row r="136" spans="3:17" ht="15">
      <c r="C136" s="592" t="s">
        <v>143</v>
      </c>
      <c r="D136" s="592" t="s">
        <v>143</v>
      </c>
      <c r="E136" s="1313" t="s">
        <v>143</v>
      </c>
      <c r="F136" s="1051" t="s">
        <v>143</v>
      </c>
      <c r="G136" s="1051" t="s">
        <v>143</v>
      </c>
      <c r="H136" s="1051" t="s">
        <v>143</v>
      </c>
      <c r="I136" s="1051" t="s">
        <v>143</v>
      </c>
      <c r="J136" s="1051" t="s">
        <v>143</v>
      </c>
      <c r="K136" s="1051" t="s">
        <v>143</v>
      </c>
      <c r="L136" s="1051" t="s">
        <v>143</v>
      </c>
      <c r="M136" s="1051" t="s">
        <v>143</v>
      </c>
      <c r="N136" s="1051" t="s">
        <v>143</v>
      </c>
      <c r="O136" s="1051" t="s">
        <v>143</v>
      </c>
      <c r="P136" s="1051" t="s">
        <v>143</v>
      </c>
      <c r="Q136" s="1051" t="s">
        <v>143</v>
      </c>
    </row>
    <row r="137" spans="3:17" ht="15">
      <c r="C137" s="592" t="s">
        <v>143</v>
      </c>
      <c r="D137" s="592" t="s">
        <v>143</v>
      </c>
      <c r="E137" s="1313" t="s">
        <v>143</v>
      </c>
      <c r="F137" s="1051" t="s">
        <v>143</v>
      </c>
      <c r="G137" s="1051" t="s">
        <v>143</v>
      </c>
      <c r="H137" s="1051" t="s">
        <v>143</v>
      </c>
      <c r="I137" s="1051" t="s">
        <v>143</v>
      </c>
      <c r="J137" s="1051" t="s">
        <v>143</v>
      </c>
      <c r="K137" s="1051" t="s">
        <v>143</v>
      </c>
      <c r="L137" s="1051" t="s">
        <v>143</v>
      </c>
      <c r="M137" s="1051" t="s">
        <v>143</v>
      </c>
      <c r="N137" s="1051" t="s">
        <v>143</v>
      </c>
      <c r="O137" s="1051" t="s">
        <v>143</v>
      </c>
      <c r="P137" s="1051" t="s">
        <v>143</v>
      </c>
      <c r="Q137" s="1051" t="s">
        <v>143</v>
      </c>
    </row>
    <row r="138" spans="3:17" ht="15">
      <c r="C138" s="592" t="s">
        <v>143</v>
      </c>
      <c r="D138" s="592" t="s">
        <v>143</v>
      </c>
      <c r="E138" s="1313" t="s">
        <v>143</v>
      </c>
      <c r="F138" s="1051" t="s">
        <v>143</v>
      </c>
      <c r="G138" s="1051" t="s">
        <v>143</v>
      </c>
      <c r="H138" s="1051" t="s">
        <v>143</v>
      </c>
      <c r="I138" s="1051" t="s">
        <v>143</v>
      </c>
      <c r="J138" s="1051" t="s">
        <v>143</v>
      </c>
      <c r="K138" s="1051" t="s">
        <v>143</v>
      </c>
      <c r="L138" s="1051" t="s">
        <v>143</v>
      </c>
      <c r="M138" s="1051" t="s">
        <v>143</v>
      </c>
      <c r="N138" s="1051" t="s">
        <v>143</v>
      </c>
      <c r="O138" s="1051" t="s">
        <v>143</v>
      </c>
      <c r="P138" s="1051" t="s">
        <v>143</v>
      </c>
      <c r="Q138" s="1051" t="s">
        <v>143</v>
      </c>
    </row>
    <row r="139" spans="3:17" ht="15">
      <c r="C139" s="592" t="s">
        <v>143</v>
      </c>
      <c r="D139" s="592" t="s">
        <v>143</v>
      </c>
      <c r="E139" s="1313" t="s">
        <v>143</v>
      </c>
      <c r="F139" s="1051" t="s">
        <v>143</v>
      </c>
      <c r="G139" s="1051" t="s">
        <v>143</v>
      </c>
      <c r="H139" s="1051" t="s">
        <v>143</v>
      </c>
      <c r="I139" s="1051" t="s">
        <v>143</v>
      </c>
      <c r="J139" s="1051" t="s">
        <v>143</v>
      </c>
      <c r="K139" s="1051" t="s">
        <v>143</v>
      </c>
      <c r="L139" s="1051" t="s">
        <v>143</v>
      </c>
      <c r="M139" s="1051" t="s">
        <v>143</v>
      </c>
      <c r="N139" s="1051" t="s">
        <v>143</v>
      </c>
      <c r="O139" s="1051" t="s">
        <v>143</v>
      </c>
      <c r="P139" s="1051" t="s">
        <v>143</v>
      </c>
      <c r="Q139" s="1051" t="s">
        <v>143</v>
      </c>
    </row>
    <row r="140" spans="3:17" ht="15">
      <c r="C140" s="592" t="s">
        <v>143</v>
      </c>
      <c r="D140" s="592" t="s">
        <v>143</v>
      </c>
      <c r="E140" s="1313" t="s">
        <v>143</v>
      </c>
      <c r="F140" s="1051" t="s">
        <v>143</v>
      </c>
      <c r="G140" s="1051" t="s">
        <v>143</v>
      </c>
      <c r="H140" s="1051" t="s">
        <v>143</v>
      </c>
      <c r="I140" s="1051" t="s">
        <v>143</v>
      </c>
      <c r="J140" s="1051" t="s">
        <v>143</v>
      </c>
      <c r="K140" s="1051" t="s">
        <v>143</v>
      </c>
      <c r="L140" s="1051" t="s">
        <v>143</v>
      </c>
      <c r="M140" s="1051" t="s">
        <v>143</v>
      </c>
      <c r="N140" s="1051" t="s">
        <v>143</v>
      </c>
      <c r="O140" s="1051" t="s">
        <v>143</v>
      </c>
      <c r="P140" s="1051" t="s">
        <v>143</v>
      </c>
      <c r="Q140" s="1051" t="s">
        <v>143</v>
      </c>
    </row>
    <row r="141" spans="3:17" ht="15">
      <c r="C141" s="592" t="s">
        <v>143</v>
      </c>
      <c r="D141" s="592" t="s">
        <v>143</v>
      </c>
      <c r="E141" s="1313" t="s">
        <v>143</v>
      </c>
      <c r="F141" s="1051" t="s">
        <v>143</v>
      </c>
      <c r="G141" s="1051" t="s">
        <v>143</v>
      </c>
      <c r="H141" s="1051" t="s">
        <v>143</v>
      </c>
      <c r="I141" s="1051" t="s">
        <v>143</v>
      </c>
      <c r="J141" s="1051" t="s">
        <v>143</v>
      </c>
      <c r="K141" s="1051" t="s">
        <v>143</v>
      </c>
      <c r="L141" s="1051" t="s">
        <v>143</v>
      </c>
      <c r="M141" s="1051" t="s">
        <v>143</v>
      </c>
      <c r="N141" s="1051" t="s">
        <v>143</v>
      </c>
      <c r="O141" s="1051" t="s">
        <v>143</v>
      </c>
      <c r="P141" s="1051" t="s">
        <v>143</v>
      </c>
      <c r="Q141" s="1051" t="s">
        <v>143</v>
      </c>
    </row>
    <row r="142" spans="3:17" ht="15">
      <c r="C142" s="592" t="s">
        <v>143</v>
      </c>
      <c r="D142" s="592" t="s">
        <v>143</v>
      </c>
      <c r="E142" s="1313" t="s">
        <v>143</v>
      </c>
      <c r="F142" s="1051" t="s">
        <v>143</v>
      </c>
      <c r="G142" s="1051" t="s">
        <v>143</v>
      </c>
      <c r="H142" s="1051" t="s">
        <v>143</v>
      </c>
      <c r="I142" s="1051" t="s">
        <v>143</v>
      </c>
      <c r="J142" s="1051" t="s">
        <v>143</v>
      </c>
      <c r="K142" s="1051" t="s">
        <v>143</v>
      </c>
      <c r="L142" s="1051" t="s">
        <v>143</v>
      </c>
      <c r="M142" s="1051" t="s">
        <v>143</v>
      </c>
      <c r="N142" s="1051" t="s">
        <v>143</v>
      </c>
      <c r="O142" s="1051" t="s">
        <v>143</v>
      </c>
      <c r="P142" s="1051" t="s">
        <v>143</v>
      </c>
      <c r="Q142" s="1051" t="s">
        <v>143</v>
      </c>
    </row>
    <row r="143" spans="3:17" ht="15">
      <c r="C143" s="592" t="s">
        <v>143</v>
      </c>
      <c r="D143" s="592" t="s">
        <v>143</v>
      </c>
      <c r="E143" s="1313" t="s">
        <v>143</v>
      </c>
      <c r="F143" s="1051" t="s">
        <v>143</v>
      </c>
      <c r="G143" s="1051" t="s">
        <v>143</v>
      </c>
      <c r="H143" s="1051" t="s">
        <v>143</v>
      </c>
      <c r="I143" s="1051" t="s">
        <v>143</v>
      </c>
      <c r="J143" s="1051" t="s">
        <v>143</v>
      </c>
      <c r="K143" s="1051" t="s">
        <v>143</v>
      </c>
      <c r="L143" s="1051" t="s">
        <v>143</v>
      </c>
      <c r="M143" s="1051" t="s">
        <v>143</v>
      </c>
      <c r="N143" s="1051" t="s">
        <v>143</v>
      </c>
      <c r="O143" s="1051" t="s">
        <v>143</v>
      </c>
      <c r="P143" s="1051" t="s">
        <v>143</v>
      </c>
      <c r="Q143" s="1051" t="s">
        <v>143</v>
      </c>
    </row>
    <row r="144" spans="3:17" ht="15">
      <c r="C144" s="592" t="s">
        <v>143</v>
      </c>
      <c r="D144" s="592" t="s">
        <v>143</v>
      </c>
      <c r="E144" s="1313" t="s">
        <v>143</v>
      </c>
      <c r="F144" s="1051" t="s">
        <v>143</v>
      </c>
      <c r="G144" s="1051" t="s">
        <v>143</v>
      </c>
      <c r="H144" s="1051" t="s">
        <v>143</v>
      </c>
      <c r="I144" s="1051" t="s">
        <v>143</v>
      </c>
      <c r="J144" s="1051" t="s">
        <v>143</v>
      </c>
      <c r="K144" s="1051" t="s">
        <v>143</v>
      </c>
      <c r="L144" s="1051" t="s">
        <v>143</v>
      </c>
      <c r="M144" s="1051" t="s">
        <v>143</v>
      </c>
      <c r="N144" s="1051" t="s">
        <v>143</v>
      </c>
      <c r="O144" s="1051" t="s">
        <v>143</v>
      </c>
      <c r="P144" s="1051" t="s">
        <v>143</v>
      </c>
      <c r="Q144" s="1051" t="s">
        <v>143</v>
      </c>
    </row>
    <row r="145" spans="3:17" ht="15">
      <c r="C145" s="592" t="s">
        <v>143</v>
      </c>
      <c r="D145" s="592" t="s">
        <v>143</v>
      </c>
      <c r="E145" s="1313" t="s">
        <v>143</v>
      </c>
      <c r="F145" s="1051" t="s">
        <v>143</v>
      </c>
      <c r="G145" s="1051" t="s">
        <v>143</v>
      </c>
      <c r="H145" s="1051" t="s">
        <v>143</v>
      </c>
      <c r="I145" s="1051" t="s">
        <v>143</v>
      </c>
      <c r="J145" s="1051" t="s">
        <v>143</v>
      </c>
      <c r="K145" s="1051" t="s">
        <v>143</v>
      </c>
      <c r="L145" s="1051" t="s">
        <v>143</v>
      </c>
      <c r="M145" s="1051" t="s">
        <v>143</v>
      </c>
      <c r="N145" s="1051" t="s">
        <v>143</v>
      </c>
      <c r="O145" s="1051" t="s">
        <v>143</v>
      </c>
      <c r="P145" s="1051" t="s">
        <v>143</v>
      </c>
      <c r="Q145" s="1051" t="s">
        <v>143</v>
      </c>
    </row>
    <row r="146" spans="3:17" ht="15">
      <c r="C146" s="592" t="s">
        <v>143</v>
      </c>
      <c r="D146" s="592" t="s">
        <v>143</v>
      </c>
      <c r="E146" s="1313" t="s">
        <v>143</v>
      </c>
      <c r="F146" s="1051" t="s">
        <v>143</v>
      </c>
      <c r="G146" s="1051" t="s">
        <v>143</v>
      </c>
      <c r="H146" s="1051" t="s">
        <v>143</v>
      </c>
      <c r="I146" s="1051" t="s">
        <v>143</v>
      </c>
      <c r="J146" s="1051" t="s">
        <v>143</v>
      </c>
      <c r="K146" s="1051" t="s">
        <v>143</v>
      </c>
      <c r="L146" s="1051" t="s">
        <v>143</v>
      </c>
      <c r="M146" s="1051" t="s">
        <v>143</v>
      </c>
      <c r="N146" s="1051" t="s">
        <v>143</v>
      </c>
      <c r="O146" s="1051" t="s">
        <v>143</v>
      </c>
      <c r="P146" s="1051" t="s">
        <v>143</v>
      </c>
      <c r="Q146" s="1051" t="s">
        <v>143</v>
      </c>
    </row>
    <row r="147" spans="3:17" ht="15">
      <c r="C147" s="592" t="s">
        <v>143</v>
      </c>
      <c r="D147" s="592" t="s">
        <v>143</v>
      </c>
      <c r="E147" s="1313" t="s">
        <v>143</v>
      </c>
      <c r="F147" s="1051" t="s">
        <v>143</v>
      </c>
      <c r="G147" s="1051" t="s">
        <v>143</v>
      </c>
      <c r="H147" s="1051" t="s">
        <v>143</v>
      </c>
      <c r="I147" s="1051" t="s">
        <v>143</v>
      </c>
      <c r="J147" s="1051" t="s">
        <v>143</v>
      </c>
      <c r="K147" s="1051" t="s">
        <v>143</v>
      </c>
      <c r="L147" s="1051" t="s">
        <v>143</v>
      </c>
      <c r="M147" s="1051" t="s">
        <v>143</v>
      </c>
      <c r="N147" s="1051" t="s">
        <v>143</v>
      </c>
      <c r="O147" s="1051" t="s">
        <v>143</v>
      </c>
      <c r="P147" s="1051" t="s">
        <v>143</v>
      </c>
      <c r="Q147" s="1051" t="s">
        <v>143</v>
      </c>
    </row>
    <row r="148" spans="3:17" ht="15">
      <c r="C148" s="592" t="s">
        <v>143</v>
      </c>
      <c r="D148" s="592" t="s">
        <v>143</v>
      </c>
      <c r="E148" s="1313" t="s">
        <v>143</v>
      </c>
      <c r="F148" s="1051" t="s">
        <v>143</v>
      </c>
      <c r="G148" s="1051" t="s">
        <v>143</v>
      </c>
      <c r="H148" s="1051" t="s">
        <v>143</v>
      </c>
      <c r="I148" s="1051" t="s">
        <v>143</v>
      </c>
      <c r="J148" s="1051" t="s">
        <v>143</v>
      </c>
      <c r="K148" s="1051" t="s">
        <v>143</v>
      </c>
      <c r="L148" s="1051" t="s">
        <v>143</v>
      </c>
      <c r="M148" s="1051" t="s">
        <v>143</v>
      </c>
      <c r="N148" s="1051" t="s">
        <v>143</v>
      </c>
      <c r="O148" s="1051" t="s">
        <v>143</v>
      </c>
      <c r="P148" s="1051" t="s">
        <v>143</v>
      </c>
      <c r="Q148" s="1051" t="s">
        <v>143</v>
      </c>
    </row>
    <row r="149" spans="3:17" ht="15">
      <c r="C149" s="592" t="s">
        <v>143</v>
      </c>
      <c r="D149" s="592" t="s">
        <v>143</v>
      </c>
      <c r="E149" s="1313" t="s">
        <v>143</v>
      </c>
      <c r="F149" s="1051" t="s">
        <v>143</v>
      </c>
      <c r="G149" s="1051" t="s">
        <v>143</v>
      </c>
      <c r="H149" s="1051" t="s">
        <v>143</v>
      </c>
      <c r="I149" s="1051" t="s">
        <v>143</v>
      </c>
      <c r="J149" s="1051" t="s">
        <v>143</v>
      </c>
      <c r="K149" s="1051" t="s">
        <v>143</v>
      </c>
      <c r="L149" s="1051" t="s">
        <v>143</v>
      </c>
      <c r="M149" s="1051" t="s">
        <v>143</v>
      </c>
      <c r="N149" s="1051" t="s">
        <v>143</v>
      </c>
      <c r="O149" s="1051" t="s">
        <v>143</v>
      </c>
      <c r="P149" s="1051" t="s">
        <v>143</v>
      </c>
      <c r="Q149" s="1051" t="s">
        <v>143</v>
      </c>
    </row>
    <row r="150" spans="3:17" ht="15">
      <c r="C150" s="592" t="s">
        <v>143</v>
      </c>
      <c r="D150" s="592" t="s">
        <v>143</v>
      </c>
      <c r="E150" s="1313" t="s">
        <v>143</v>
      </c>
      <c r="F150" s="1051" t="s">
        <v>143</v>
      </c>
      <c r="G150" s="1051" t="s">
        <v>143</v>
      </c>
      <c r="H150" s="1051" t="s">
        <v>143</v>
      </c>
      <c r="I150" s="1051" t="s">
        <v>143</v>
      </c>
      <c r="J150" s="1051" t="s">
        <v>143</v>
      </c>
      <c r="K150" s="1051" t="s">
        <v>143</v>
      </c>
      <c r="L150" s="1051" t="s">
        <v>143</v>
      </c>
      <c r="M150" s="1051" t="s">
        <v>143</v>
      </c>
      <c r="N150" s="1051" t="s">
        <v>143</v>
      </c>
      <c r="O150" s="1051" t="s">
        <v>143</v>
      </c>
      <c r="P150" s="1051" t="s">
        <v>143</v>
      </c>
      <c r="Q150" s="1051" t="s">
        <v>143</v>
      </c>
    </row>
    <row r="151" spans="3:17" ht="15">
      <c r="C151" s="592" t="s">
        <v>143</v>
      </c>
      <c r="D151" s="592" t="s">
        <v>143</v>
      </c>
      <c r="E151" s="1313" t="s">
        <v>143</v>
      </c>
      <c r="F151" s="1051" t="s">
        <v>143</v>
      </c>
      <c r="G151" s="1051" t="s">
        <v>143</v>
      </c>
      <c r="H151" s="1051" t="s">
        <v>143</v>
      </c>
      <c r="I151" s="1051" t="s">
        <v>143</v>
      </c>
      <c r="J151" s="1051" t="s">
        <v>143</v>
      </c>
      <c r="K151" s="1051" t="s">
        <v>143</v>
      </c>
      <c r="L151" s="1051" t="s">
        <v>143</v>
      </c>
      <c r="M151" s="1051" t="s">
        <v>143</v>
      </c>
      <c r="N151" s="1051" t="s">
        <v>143</v>
      </c>
      <c r="O151" s="1051" t="s">
        <v>143</v>
      </c>
      <c r="P151" s="1051" t="s">
        <v>143</v>
      </c>
      <c r="Q151" s="1051" t="s">
        <v>143</v>
      </c>
    </row>
    <row r="152" spans="3:17" ht="15">
      <c r="C152" s="592" t="s">
        <v>143</v>
      </c>
      <c r="D152" s="592" t="s">
        <v>143</v>
      </c>
      <c r="E152" s="1313" t="s">
        <v>143</v>
      </c>
      <c r="F152" s="1051" t="s">
        <v>143</v>
      </c>
      <c r="G152" s="1051" t="s">
        <v>143</v>
      </c>
      <c r="H152" s="1051" t="s">
        <v>143</v>
      </c>
      <c r="I152" s="1051" t="s">
        <v>143</v>
      </c>
      <c r="J152" s="1051" t="s">
        <v>143</v>
      </c>
      <c r="K152" s="1051" t="s">
        <v>143</v>
      </c>
      <c r="L152" s="1051" t="s">
        <v>143</v>
      </c>
      <c r="M152" s="1051" t="s">
        <v>143</v>
      </c>
      <c r="N152" s="1051" t="s">
        <v>143</v>
      </c>
      <c r="O152" s="1051" t="s">
        <v>143</v>
      </c>
      <c r="P152" s="1051" t="s">
        <v>143</v>
      </c>
      <c r="Q152" s="1051" t="s">
        <v>143</v>
      </c>
    </row>
    <row r="153" spans="3:17" ht="15">
      <c r="C153" s="592" t="s">
        <v>143</v>
      </c>
      <c r="D153" s="592" t="s">
        <v>143</v>
      </c>
      <c r="E153" s="1313" t="s">
        <v>143</v>
      </c>
      <c r="F153" s="1051" t="s">
        <v>143</v>
      </c>
      <c r="G153" s="1051" t="s">
        <v>143</v>
      </c>
      <c r="H153" s="1051" t="s">
        <v>143</v>
      </c>
      <c r="I153" s="1051" t="s">
        <v>143</v>
      </c>
      <c r="J153" s="1051" t="s">
        <v>143</v>
      </c>
      <c r="K153" s="1051" t="s">
        <v>143</v>
      </c>
      <c r="L153" s="1051" t="s">
        <v>143</v>
      </c>
      <c r="M153" s="1051" t="s">
        <v>143</v>
      </c>
      <c r="N153" s="1051" t="s">
        <v>143</v>
      </c>
      <c r="O153" s="1051" t="s">
        <v>143</v>
      </c>
      <c r="P153" s="1051" t="s">
        <v>143</v>
      </c>
      <c r="Q153" s="1051" t="s">
        <v>143</v>
      </c>
    </row>
    <row r="154" spans="3:17" ht="15">
      <c r="C154" s="592" t="s">
        <v>143</v>
      </c>
      <c r="D154" s="592" t="s">
        <v>143</v>
      </c>
      <c r="E154" s="1313" t="s">
        <v>143</v>
      </c>
      <c r="F154" s="1051" t="s">
        <v>143</v>
      </c>
      <c r="G154" s="1051" t="s">
        <v>143</v>
      </c>
      <c r="H154" s="1051" t="s">
        <v>143</v>
      </c>
      <c r="I154" s="1051" t="s">
        <v>143</v>
      </c>
      <c r="J154" s="1051" t="s">
        <v>143</v>
      </c>
      <c r="K154" s="1051" t="s">
        <v>143</v>
      </c>
      <c r="L154" s="1051" t="s">
        <v>143</v>
      </c>
      <c r="M154" s="1051" t="s">
        <v>143</v>
      </c>
      <c r="N154" s="1051" t="s">
        <v>143</v>
      </c>
      <c r="O154" s="1051" t="s">
        <v>143</v>
      </c>
      <c r="P154" s="1051" t="s">
        <v>143</v>
      </c>
      <c r="Q154" s="1051" t="s">
        <v>143</v>
      </c>
    </row>
    <row r="155" spans="3:17" ht="15">
      <c r="C155" s="592" t="s">
        <v>143</v>
      </c>
      <c r="D155" s="592" t="s">
        <v>143</v>
      </c>
      <c r="E155" s="1313" t="s">
        <v>143</v>
      </c>
      <c r="F155" s="1051" t="s">
        <v>143</v>
      </c>
      <c r="G155" s="1051" t="s">
        <v>143</v>
      </c>
      <c r="H155" s="1051" t="s">
        <v>143</v>
      </c>
      <c r="I155" s="1051" t="s">
        <v>143</v>
      </c>
      <c r="J155" s="1051" t="s">
        <v>143</v>
      </c>
      <c r="K155" s="1051" t="s">
        <v>143</v>
      </c>
      <c r="L155" s="1051" t="s">
        <v>143</v>
      </c>
      <c r="M155" s="1051" t="s">
        <v>143</v>
      </c>
      <c r="N155" s="1051" t="s">
        <v>143</v>
      </c>
      <c r="O155" s="1051" t="s">
        <v>143</v>
      </c>
      <c r="P155" s="1051" t="s">
        <v>143</v>
      </c>
      <c r="Q155" s="1051" t="s">
        <v>143</v>
      </c>
    </row>
    <row r="156" spans="3:17" ht="15">
      <c r="C156" s="592" t="s">
        <v>143</v>
      </c>
      <c r="D156" s="592" t="s">
        <v>143</v>
      </c>
      <c r="E156" s="1313" t="s">
        <v>143</v>
      </c>
      <c r="F156" s="1051" t="s">
        <v>143</v>
      </c>
      <c r="G156" s="1051" t="s">
        <v>143</v>
      </c>
      <c r="H156" s="1051" t="s">
        <v>143</v>
      </c>
      <c r="I156" s="1051" t="s">
        <v>143</v>
      </c>
      <c r="J156" s="1051" t="s">
        <v>143</v>
      </c>
      <c r="K156" s="1051" t="s">
        <v>143</v>
      </c>
      <c r="L156" s="1051" t="s">
        <v>143</v>
      </c>
      <c r="M156" s="1051" t="s">
        <v>143</v>
      </c>
      <c r="N156" s="1051" t="s">
        <v>143</v>
      </c>
      <c r="O156" s="1051" t="s">
        <v>143</v>
      </c>
      <c r="P156" s="1051" t="s">
        <v>143</v>
      </c>
      <c r="Q156" s="1051" t="s">
        <v>143</v>
      </c>
    </row>
    <row r="157" spans="3:17" ht="15">
      <c r="C157" s="592" t="s">
        <v>143</v>
      </c>
      <c r="D157" s="592" t="s">
        <v>143</v>
      </c>
      <c r="E157" s="1313" t="s">
        <v>143</v>
      </c>
      <c r="F157" s="1051" t="s">
        <v>143</v>
      </c>
      <c r="G157" s="1051" t="s">
        <v>143</v>
      </c>
      <c r="H157" s="1051" t="s">
        <v>143</v>
      </c>
      <c r="I157" s="1051" t="s">
        <v>143</v>
      </c>
      <c r="J157" s="1051" t="s">
        <v>143</v>
      </c>
      <c r="K157" s="1051" t="s">
        <v>143</v>
      </c>
      <c r="L157" s="1051" t="s">
        <v>143</v>
      </c>
      <c r="M157" s="1051" t="s">
        <v>143</v>
      </c>
      <c r="N157" s="1051" t="s">
        <v>143</v>
      </c>
      <c r="O157" s="1051" t="s">
        <v>143</v>
      </c>
      <c r="P157" s="1051" t="s">
        <v>143</v>
      </c>
      <c r="Q157" s="1051" t="s">
        <v>143</v>
      </c>
    </row>
    <row r="158" spans="3:17" ht="15">
      <c r="C158" s="592" t="s">
        <v>143</v>
      </c>
      <c r="D158" s="592" t="s">
        <v>143</v>
      </c>
      <c r="E158" s="1313" t="s">
        <v>143</v>
      </c>
      <c r="F158" s="1051" t="s">
        <v>143</v>
      </c>
      <c r="G158" s="1051" t="s">
        <v>143</v>
      </c>
      <c r="H158" s="1051" t="s">
        <v>143</v>
      </c>
      <c r="I158" s="1051" t="s">
        <v>143</v>
      </c>
      <c r="J158" s="1051" t="s">
        <v>143</v>
      </c>
      <c r="K158" s="1051" t="s">
        <v>143</v>
      </c>
      <c r="L158" s="1051" t="s">
        <v>143</v>
      </c>
      <c r="M158" s="1051" t="s">
        <v>143</v>
      </c>
      <c r="N158" s="1051" t="s">
        <v>143</v>
      </c>
      <c r="O158" s="1051" t="s">
        <v>143</v>
      </c>
      <c r="P158" s="1051" t="s">
        <v>143</v>
      </c>
      <c r="Q158" s="1051" t="s">
        <v>143</v>
      </c>
    </row>
    <row r="159" spans="3:17" ht="15">
      <c r="C159" s="592" t="s">
        <v>143</v>
      </c>
      <c r="D159" s="592" t="s">
        <v>143</v>
      </c>
      <c r="E159" s="1313" t="s">
        <v>143</v>
      </c>
      <c r="F159" s="1051" t="s">
        <v>143</v>
      </c>
      <c r="G159" s="1051" t="s">
        <v>143</v>
      </c>
      <c r="H159" s="1051" t="s">
        <v>143</v>
      </c>
      <c r="I159" s="1051" t="s">
        <v>143</v>
      </c>
      <c r="J159" s="1051" t="s">
        <v>143</v>
      </c>
      <c r="K159" s="1051" t="s">
        <v>143</v>
      </c>
      <c r="L159" s="1051" t="s">
        <v>143</v>
      </c>
      <c r="M159" s="1051" t="s">
        <v>143</v>
      </c>
      <c r="N159" s="1051" t="s">
        <v>143</v>
      </c>
      <c r="O159" s="1051" t="s">
        <v>143</v>
      </c>
      <c r="P159" s="1051" t="s">
        <v>143</v>
      </c>
      <c r="Q159" s="1051" t="s">
        <v>143</v>
      </c>
    </row>
    <row r="160" spans="3:17" ht="15">
      <c r="C160" s="592" t="s">
        <v>143</v>
      </c>
      <c r="D160" s="592" t="s">
        <v>143</v>
      </c>
      <c r="E160" s="1313" t="s">
        <v>143</v>
      </c>
      <c r="F160" s="1051" t="s">
        <v>143</v>
      </c>
      <c r="G160" s="1051" t="s">
        <v>143</v>
      </c>
      <c r="H160" s="1051" t="s">
        <v>143</v>
      </c>
      <c r="I160" s="1051" t="s">
        <v>143</v>
      </c>
      <c r="J160" s="1051" t="s">
        <v>143</v>
      </c>
      <c r="K160" s="1051" t="s">
        <v>143</v>
      </c>
      <c r="L160" s="1051" t="s">
        <v>143</v>
      </c>
      <c r="M160" s="1051" t="s">
        <v>143</v>
      </c>
      <c r="N160" s="1051" t="s">
        <v>143</v>
      </c>
      <c r="O160" s="1051" t="s">
        <v>143</v>
      </c>
      <c r="P160" s="1051" t="s">
        <v>143</v>
      </c>
      <c r="Q160" s="1051" t="s">
        <v>143</v>
      </c>
    </row>
    <row r="161" spans="3:17" ht="15">
      <c r="C161" s="592" t="s">
        <v>143</v>
      </c>
      <c r="D161" s="592" t="s">
        <v>143</v>
      </c>
      <c r="E161" s="1313" t="s">
        <v>143</v>
      </c>
      <c r="F161" s="1051" t="s">
        <v>143</v>
      </c>
      <c r="G161" s="1051" t="s">
        <v>143</v>
      </c>
      <c r="H161" s="1051" t="s">
        <v>143</v>
      </c>
      <c r="I161" s="1051" t="s">
        <v>143</v>
      </c>
      <c r="J161" s="1051" t="s">
        <v>143</v>
      </c>
      <c r="K161" s="1051" t="s">
        <v>143</v>
      </c>
      <c r="L161" s="1051" t="s">
        <v>143</v>
      </c>
      <c r="M161" s="1051" t="s">
        <v>143</v>
      </c>
      <c r="N161" s="1051" t="s">
        <v>143</v>
      </c>
      <c r="O161" s="1051" t="s">
        <v>143</v>
      </c>
      <c r="P161" s="1051" t="s">
        <v>143</v>
      </c>
      <c r="Q161" s="1051" t="s">
        <v>143</v>
      </c>
    </row>
    <row r="162" spans="3:17" ht="15">
      <c r="C162" s="592" t="s">
        <v>143</v>
      </c>
      <c r="D162" s="592" t="s">
        <v>143</v>
      </c>
      <c r="E162" s="1313" t="s">
        <v>143</v>
      </c>
      <c r="F162" s="1051" t="s">
        <v>143</v>
      </c>
      <c r="G162" s="1051" t="s">
        <v>143</v>
      </c>
      <c r="H162" s="1051" t="s">
        <v>143</v>
      </c>
      <c r="I162" s="1051" t="s">
        <v>143</v>
      </c>
      <c r="J162" s="1051" t="s">
        <v>143</v>
      </c>
      <c r="K162" s="1051" t="s">
        <v>143</v>
      </c>
      <c r="L162" s="1051" t="s">
        <v>143</v>
      </c>
      <c r="M162" s="1051" t="s">
        <v>143</v>
      </c>
      <c r="N162" s="1051" t="s">
        <v>143</v>
      </c>
      <c r="O162" s="1051" t="s">
        <v>143</v>
      </c>
      <c r="P162" s="1051" t="s">
        <v>143</v>
      </c>
      <c r="Q162" s="1051" t="s">
        <v>143</v>
      </c>
    </row>
    <row r="163" spans="3:17" ht="15">
      <c r="C163" s="592" t="s">
        <v>143</v>
      </c>
      <c r="D163" s="592" t="s">
        <v>143</v>
      </c>
      <c r="E163" s="1313" t="s">
        <v>143</v>
      </c>
      <c r="F163" s="1051" t="s">
        <v>143</v>
      </c>
      <c r="G163" s="1051" t="s">
        <v>143</v>
      </c>
      <c r="H163" s="1051" t="s">
        <v>143</v>
      </c>
      <c r="I163" s="1051" t="s">
        <v>143</v>
      </c>
      <c r="J163" s="1051" t="s">
        <v>143</v>
      </c>
      <c r="K163" s="1051" t="s">
        <v>143</v>
      </c>
      <c r="L163" s="1051" t="s">
        <v>143</v>
      </c>
      <c r="M163" s="1051" t="s">
        <v>143</v>
      </c>
      <c r="N163" s="1051" t="s">
        <v>143</v>
      </c>
      <c r="O163" s="1051" t="s">
        <v>143</v>
      </c>
      <c r="P163" s="1051" t="s">
        <v>143</v>
      </c>
      <c r="Q163" s="1051" t="s">
        <v>143</v>
      </c>
    </row>
    <row r="164" spans="3:17" ht="15">
      <c r="C164" s="592" t="s">
        <v>143</v>
      </c>
      <c r="D164" s="592" t="s">
        <v>143</v>
      </c>
      <c r="E164" s="1313" t="s">
        <v>143</v>
      </c>
      <c r="F164" s="1051" t="s">
        <v>143</v>
      </c>
      <c r="G164" s="1051" t="s">
        <v>143</v>
      </c>
      <c r="H164" s="1051" t="s">
        <v>143</v>
      </c>
      <c r="I164" s="1051" t="s">
        <v>143</v>
      </c>
      <c r="J164" s="1051" t="s">
        <v>143</v>
      </c>
      <c r="K164" s="1051" t="s">
        <v>143</v>
      </c>
      <c r="L164" s="1051" t="s">
        <v>143</v>
      </c>
      <c r="M164" s="1051" t="s">
        <v>143</v>
      </c>
      <c r="N164" s="1051" t="s">
        <v>143</v>
      </c>
      <c r="O164" s="1051" t="s">
        <v>143</v>
      </c>
      <c r="P164" s="1051" t="s">
        <v>143</v>
      </c>
      <c r="Q164" s="1051" t="s">
        <v>143</v>
      </c>
    </row>
    <row r="165" spans="3:17" ht="15">
      <c r="C165" s="592" t="s">
        <v>143</v>
      </c>
      <c r="D165" s="592" t="s">
        <v>143</v>
      </c>
      <c r="E165" s="1313" t="s">
        <v>143</v>
      </c>
      <c r="F165" s="1051" t="s">
        <v>143</v>
      </c>
      <c r="G165" s="1051" t="s">
        <v>143</v>
      </c>
      <c r="H165" s="1051" t="s">
        <v>143</v>
      </c>
      <c r="I165" s="1051" t="s">
        <v>143</v>
      </c>
      <c r="J165" s="1051" t="s">
        <v>143</v>
      </c>
      <c r="K165" s="1051" t="s">
        <v>143</v>
      </c>
      <c r="L165" s="1051" t="s">
        <v>143</v>
      </c>
      <c r="M165" s="1051" t="s">
        <v>143</v>
      </c>
      <c r="N165" s="1051" t="s">
        <v>143</v>
      </c>
      <c r="O165" s="1051" t="s">
        <v>143</v>
      </c>
      <c r="P165" s="1051" t="s">
        <v>143</v>
      </c>
      <c r="Q165" s="1051" t="s">
        <v>143</v>
      </c>
    </row>
    <row r="166" spans="3:17" ht="15">
      <c r="C166" s="592" t="s">
        <v>143</v>
      </c>
      <c r="D166" s="592" t="s">
        <v>143</v>
      </c>
      <c r="E166" s="1313" t="s">
        <v>143</v>
      </c>
      <c r="F166" s="1051" t="s">
        <v>143</v>
      </c>
      <c r="G166" s="1051" t="s">
        <v>143</v>
      </c>
      <c r="H166" s="1051" t="s">
        <v>143</v>
      </c>
      <c r="I166" s="1051" t="s">
        <v>143</v>
      </c>
      <c r="J166" s="1051" t="s">
        <v>143</v>
      </c>
      <c r="K166" s="1051" t="s">
        <v>143</v>
      </c>
      <c r="L166" s="1051" t="s">
        <v>143</v>
      </c>
      <c r="M166" s="1051" t="s">
        <v>143</v>
      </c>
      <c r="N166" s="1051" t="s">
        <v>143</v>
      </c>
      <c r="O166" s="1051" t="s">
        <v>143</v>
      </c>
      <c r="P166" s="1051" t="s">
        <v>143</v>
      </c>
      <c r="Q166" s="1051" t="s">
        <v>143</v>
      </c>
    </row>
    <row r="167" spans="3:17" ht="15">
      <c r="C167" s="592" t="s">
        <v>143</v>
      </c>
      <c r="D167" s="592" t="s">
        <v>143</v>
      </c>
      <c r="E167" s="1313" t="s">
        <v>143</v>
      </c>
      <c r="F167" s="1051" t="s">
        <v>143</v>
      </c>
      <c r="G167" s="1051" t="s">
        <v>143</v>
      </c>
      <c r="H167" s="1051" t="s">
        <v>143</v>
      </c>
      <c r="I167" s="1051" t="s">
        <v>143</v>
      </c>
      <c r="J167" s="1051" t="s">
        <v>143</v>
      </c>
      <c r="K167" s="1051" t="s">
        <v>143</v>
      </c>
      <c r="L167" s="1051" t="s">
        <v>143</v>
      </c>
      <c r="M167" s="1051" t="s">
        <v>143</v>
      </c>
      <c r="N167" s="1051" t="s">
        <v>143</v>
      </c>
      <c r="O167" s="1051" t="s">
        <v>143</v>
      </c>
      <c r="P167" s="1051" t="s">
        <v>143</v>
      </c>
      <c r="Q167" s="1051" t="s">
        <v>143</v>
      </c>
    </row>
    <row r="168" spans="3:17" ht="15">
      <c r="C168" s="592" t="s">
        <v>143</v>
      </c>
      <c r="D168" s="592" t="s">
        <v>143</v>
      </c>
      <c r="E168" s="1313" t="s">
        <v>143</v>
      </c>
      <c r="F168" s="1051" t="s">
        <v>143</v>
      </c>
      <c r="G168" s="1051" t="s">
        <v>143</v>
      </c>
      <c r="H168" s="1051" t="s">
        <v>143</v>
      </c>
      <c r="I168" s="1051" t="s">
        <v>143</v>
      </c>
      <c r="J168" s="1051" t="s">
        <v>143</v>
      </c>
      <c r="K168" s="1051" t="s">
        <v>143</v>
      </c>
      <c r="L168" s="1051" t="s">
        <v>143</v>
      </c>
      <c r="M168" s="1051" t="s">
        <v>143</v>
      </c>
      <c r="N168" s="1051" t="s">
        <v>143</v>
      </c>
      <c r="O168" s="1051" t="s">
        <v>143</v>
      </c>
      <c r="P168" s="1051" t="s">
        <v>143</v>
      </c>
      <c r="Q168" s="1051" t="s">
        <v>143</v>
      </c>
    </row>
    <row r="169" spans="3:17" ht="15">
      <c r="C169" s="592" t="s">
        <v>143</v>
      </c>
      <c r="D169" s="592" t="s">
        <v>143</v>
      </c>
      <c r="E169" s="1313" t="s">
        <v>143</v>
      </c>
      <c r="F169" s="1051" t="s">
        <v>143</v>
      </c>
      <c r="G169" s="1051" t="s">
        <v>143</v>
      </c>
      <c r="H169" s="1051" t="s">
        <v>143</v>
      </c>
      <c r="I169" s="1051" t="s">
        <v>143</v>
      </c>
      <c r="J169" s="1051" t="s">
        <v>143</v>
      </c>
      <c r="K169" s="1051" t="s">
        <v>143</v>
      </c>
      <c r="L169" s="1051" t="s">
        <v>143</v>
      </c>
      <c r="M169" s="1051" t="s">
        <v>143</v>
      </c>
      <c r="N169" s="1051" t="s">
        <v>143</v>
      </c>
      <c r="O169" s="1051" t="s">
        <v>143</v>
      </c>
      <c r="P169" s="1051" t="s">
        <v>143</v>
      </c>
      <c r="Q169" s="1051" t="s">
        <v>143</v>
      </c>
    </row>
    <row r="170" spans="3:17" ht="15">
      <c r="C170" s="592" t="s">
        <v>143</v>
      </c>
      <c r="D170" s="592" t="s">
        <v>143</v>
      </c>
      <c r="E170" s="1313" t="s">
        <v>143</v>
      </c>
      <c r="F170" s="1051" t="s">
        <v>143</v>
      </c>
      <c r="G170" s="1051" t="s">
        <v>143</v>
      </c>
      <c r="H170" s="1051" t="s">
        <v>143</v>
      </c>
      <c r="I170" s="1051" t="s">
        <v>143</v>
      </c>
      <c r="J170" s="1051" t="s">
        <v>143</v>
      </c>
      <c r="K170" s="1051" t="s">
        <v>143</v>
      </c>
      <c r="L170" s="1051" t="s">
        <v>143</v>
      </c>
      <c r="M170" s="1051" t="s">
        <v>143</v>
      </c>
      <c r="N170" s="1051" t="s">
        <v>143</v>
      </c>
      <c r="O170" s="1051" t="s">
        <v>143</v>
      </c>
      <c r="P170" s="1051" t="s">
        <v>143</v>
      </c>
      <c r="Q170" s="1051" t="s">
        <v>143</v>
      </c>
    </row>
    <row r="171" spans="3:17" ht="15">
      <c r="C171" s="592" t="s">
        <v>143</v>
      </c>
      <c r="D171" s="592" t="s">
        <v>143</v>
      </c>
      <c r="E171" s="1313" t="s">
        <v>143</v>
      </c>
      <c r="F171" s="1051" t="s">
        <v>143</v>
      </c>
      <c r="G171" s="1051" t="s">
        <v>143</v>
      </c>
      <c r="H171" s="1051" t="s">
        <v>143</v>
      </c>
      <c r="I171" s="1051" t="s">
        <v>143</v>
      </c>
      <c r="J171" s="1051" t="s">
        <v>143</v>
      </c>
      <c r="K171" s="1051" t="s">
        <v>143</v>
      </c>
      <c r="L171" s="1051" t="s">
        <v>143</v>
      </c>
      <c r="M171" s="1051" t="s">
        <v>143</v>
      </c>
      <c r="N171" s="1051" t="s">
        <v>143</v>
      </c>
      <c r="O171" s="1051" t="s">
        <v>143</v>
      </c>
      <c r="P171" s="1051" t="s">
        <v>143</v>
      </c>
      <c r="Q171" s="1051" t="s">
        <v>143</v>
      </c>
    </row>
    <row r="172" spans="3:17" ht="15">
      <c r="C172" s="592" t="s">
        <v>143</v>
      </c>
      <c r="D172" s="592" t="s">
        <v>143</v>
      </c>
      <c r="E172" s="1313" t="s">
        <v>143</v>
      </c>
      <c r="F172" s="1051" t="s">
        <v>143</v>
      </c>
      <c r="G172" s="1051" t="s">
        <v>143</v>
      </c>
      <c r="H172" s="1051" t="s">
        <v>143</v>
      </c>
      <c r="I172" s="1051" t="s">
        <v>143</v>
      </c>
      <c r="J172" s="1051" t="s">
        <v>143</v>
      </c>
      <c r="K172" s="1051" t="s">
        <v>143</v>
      </c>
      <c r="L172" s="1051" t="s">
        <v>143</v>
      </c>
      <c r="M172" s="1051" t="s">
        <v>143</v>
      </c>
      <c r="N172" s="1051" t="s">
        <v>143</v>
      </c>
      <c r="O172" s="1051" t="s">
        <v>143</v>
      </c>
      <c r="P172" s="1051" t="s">
        <v>143</v>
      </c>
      <c r="Q172" s="1051" t="s">
        <v>143</v>
      </c>
    </row>
    <row r="173" spans="3:17" ht="15">
      <c r="C173" s="592" t="s">
        <v>143</v>
      </c>
      <c r="D173" s="592" t="s">
        <v>143</v>
      </c>
      <c r="E173" s="1313" t="s">
        <v>143</v>
      </c>
      <c r="F173" s="1051" t="s">
        <v>143</v>
      </c>
      <c r="G173" s="1051" t="s">
        <v>143</v>
      </c>
      <c r="H173" s="1051" t="s">
        <v>143</v>
      </c>
      <c r="I173" s="1051" t="s">
        <v>143</v>
      </c>
      <c r="J173" s="1051" t="s">
        <v>143</v>
      </c>
      <c r="K173" s="1051" t="s">
        <v>143</v>
      </c>
      <c r="L173" s="1051" t="s">
        <v>143</v>
      </c>
      <c r="M173" s="1051" t="s">
        <v>143</v>
      </c>
      <c r="N173" s="1051" t="s">
        <v>143</v>
      </c>
      <c r="O173" s="1051" t="s">
        <v>143</v>
      </c>
      <c r="P173" s="1051" t="s">
        <v>143</v>
      </c>
      <c r="Q173" s="1051" t="s">
        <v>143</v>
      </c>
    </row>
    <row r="174" spans="3:17" ht="15">
      <c r="C174" s="592" t="s">
        <v>143</v>
      </c>
      <c r="D174" s="592" t="s">
        <v>143</v>
      </c>
      <c r="E174" s="1313" t="s">
        <v>143</v>
      </c>
      <c r="F174" s="1051" t="s">
        <v>143</v>
      </c>
      <c r="G174" s="1051" t="s">
        <v>143</v>
      </c>
      <c r="H174" s="1051" t="s">
        <v>143</v>
      </c>
      <c r="I174" s="1051" t="s">
        <v>143</v>
      </c>
      <c r="J174" s="1051" t="s">
        <v>143</v>
      </c>
      <c r="K174" s="1051" t="s">
        <v>143</v>
      </c>
      <c r="L174" s="1051" t="s">
        <v>143</v>
      </c>
      <c r="M174" s="1051" t="s">
        <v>143</v>
      </c>
      <c r="N174" s="1051" t="s">
        <v>143</v>
      </c>
      <c r="O174" s="1051" t="s">
        <v>143</v>
      </c>
      <c r="P174" s="1051" t="s">
        <v>143</v>
      </c>
      <c r="Q174" s="1051" t="s">
        <v>143</v>
      </c>
    </row>
    <row r="175" spans="3:17" ht="15">
      <c r="C175" s="592" t="s">
        <v>143</v>
      </c>
      <c r="D175" s="592" t="s">
        <v>143</v>
      </c>
      <c r="E175" s="1313" t="s">
        <v>143</v>
      </c>
      <c r="F175" s="1051" t="s">
        <v>143</v>
      </c>
      <c r="G175" s="1051" t="s">
        <v>143</v>
      </c>
      <c r="H175" s="1051" t="s">
        <v>143</v>
      </c>
      <c r="I175" s="1051" t="s">
        <v>143</v>
      </c>
      <c r="J175" s="1051" t="s">
        <v>143</v>
      </c>
      <c r="K175" s="1051" t="s">
        <v>143</v>
      </c>
      <c r="L175" s="1051" t="s">
        <v>143</v>
      </c>
      <c r="M175" s="1051" t="s">
        <v>143</v>
      </c>
      <c r="N175" s="1051" t="s">
        <v>143</v>
      </c>
      <c r="O175" s="1051" t="s">
        <v>143</v>
      </c>
      <c r="P175" s="1051" t="s">
        <v>143</v>
      </c>
      <c r="Q175" s="1051" t="s">
        <v>143</v>
      </c>
    </row>
    <row r="176" spans="3:17" ht="15">
      <c r="C176" s="592" t="s">
        <v>143</v>
      </c>
      <c r="D176" s="592" t="s">
        <v>143</v>
      </c>
      <c r="E176" s="1313" t="s">
        <v>143</v>
      </c>
      <c r="F176" s="1051" t="s">
        <v>143</v>
      </c>
      <c r="G176" s="1051" t="s">
        <v>143</v>
      </c>
      <c r="H176" s="1051" t="s">
        <v>143</v>
      </c>
      <c r="I176" s="1051" t="s">
        <v>143</v>
      </c>
      <c r="J176" s="1051" t="s">
        <v>143</v>
      </c>
      <c r="K176" s="1051" t="s">
        <v>143</v>
      </c>
      <c r="L176" s="1051" t="s">
        <v>143</v>
      </c>
      <c r="M176" s="1051" t="s">
        <v>143</v>
      </c>
      <c r="N176" s="1051" t="s">
        <v>143</v>
      </c>
      <c r="O176" s="1051" t="s">
        <v>143</v>
      </c>
      <c r="P176" s="1051" t="s">
        <v>143</v>
      </c>
      <c r="Q176" s="1051" t="s">
        <v>143</v>
      </c>
    </row>
    <row r="177" spans="3:17" ht="15">
      <c r="C177" s="592" t="s">
        <v>143</v>
      </c>
      <c r="D177" s="592" t="s">
        <v>143</v>
      </c>
      <c r="E177" s="1313" t="s">
        <v>143</v>
      </c>
      <c r="F177" s="1051" t="s">
        <v>143</v>
      </c>
      <c r="G177" s="1051" t="s">
        <v>143</v>
      </c>
      <c r="H177" s="1051" t="s">
        <v>143</v>
      </c>
      <c r="I177" s="1051" t="s">
        <v>143</v>
      </c>
      <c r="J177" s="1051" t="s">
        <v>143</v>
      </c>
      <c r="K177" s="1051" t="s">
        <v>143</v>
      </c>
      <c r="L177" s="1051" t="s">
        <v>143</v>
      </c>
      <c r="M177" s="1051" t="s">
        <v>143</v>
      </c>
      <c r="N177" s="1051" t="s">
        <v>143</v>
      </c>
      <c r="O177" s="1051" t="s">
        <v>143</v>
      </c>
      <c r="P177" s="1051" t="s">
        <v>143</v>
      </c>
      <c r="Q177" s="1051" t="s">
        <v>143</v>
      </c>
    </row>
    <row r="178" spans="3:17" ht="15">
      <c r="C178" s="592" t="s">
        <v>143</v>
      </c>
      <c r="D178" s="592" t="s">
        <v>143</v>
      </c>
      <c r="E178" s="1313" t="s">
        <v>143</v>
      </c>
      <c r="F178" s="1051" t="s">
        <v>143</v>
      </c>
      <c r="G178" s="1051" t="s">
        <v>143</v>
      </c>
      <c r="H178" s="1051" t="s">
        <v>143</v>
      </c>
      <c r="I178" s="1051" t="s">
        <v>143</v>
      </c>
      <c r="J178" s="1051" t="s">
        <v>143</v>
      </c>
      <c r="K178" s="1051" t="s">
        <v>143</v>
      </c>
      <c r="L178" s="1051" t="s">
        <v>143</v>
      </c>
      <c r="M178" s="1051" t="s">
        <v>143</v>
      </c>
      <c r="N178" s="1051" t="s">
        <v>143</v>
      </c>
      <c r="O178" s="1051" t="s">
        <v>143</v>
      </c>
      <c r="P178" s="1051" t="s">
        <v>143</v>
      </c>
      <c r="Q178" s="1051" t="s">
        <v>143</v>
      </c>
    </row>
    <row r="179" spans="3:17" ht="15">
      <c r="C179" s="592" t="s">
        <v>143</v>
      </c>
      <c r="D179" s="592" t="s">
        <v>143</v>
      </c>
      <c r="E179" s="1313" t="s">
        <v>143</v>
      </c>
      <c r="F179" s="1051" t="s">
        <v>143</v>
      </c>
      <c r="G179" s="1051" t="s">
        <v>143</v>
      </c>
      <c r="H179" s="1051" t="s">
        <v>143</v>
      </c>
      <c r="I179" s="1051" t="s">
        <v>143</v>
      </c>
      <c r="J179" s="1051" t="s">
        <v>143</v>
      </c>
      <c r="K179" s="1051" t="s">
        <v>143</v>
      </c>
      <c r="L179" s="1051" t="s">
        <v>143</v>
      </c>
      <c r="M179" s="1051" t="s">
        <v>143</v>
      </c>
      <c r="N179" s="1051" t="s">
        <v>143</v>
      </c>
      <c r="O179" s="1051" t="s">
        <v>143</v>
      </c>
      <c r="P179" s="1051" t="s">
        <v>143</v>
      </c>
      <c r="Q179" s="1051" t="s">
        <v>143</v>
      </c>
    </row>
    <row r="180" spans="3:17" ht="15">
      <c r="C180" s="592" t="s">
        <v>143</v>
      </c>
      <c r="D180" s="592" t="s">
        <v>143</v>
      </c>
      <c r="E180" s="1313" t="s">
        <v>143</v>
      </c>
      <c r="F180" s="1051" t="s">
        <v>143</v>
      </c>
      <c r="G180" s="1051" t="s">
        <v>143</v>
      </c>
      <c r="H180" s="1051" t="s">
        <v>143</v>
      </c>
      <c r="I180" s="1051" t="s">
        <v>143</v>
      </c>
      <c r="J180" s="1051" t="s">
        <v>143</v>
      </c>
      <c r="K180" s="1051" t="s">
        <v>143</v>
      </c>
      <c r="L180" s="1051" t="s">
        <v>143</v>
      </c>
      <c r="M180" s="1051" t="s">
        <v>143</v>
      </c>
      <c r="N180" s="1051" t="s">
        <v>143</v>
      </c>
      <c r="O180" s="1051" t="s">
        <v>143</v>
      </c>
      <c r="P180" s="1051" t="s">
        <v>143</v>
      </c>
      <c r="Q180" s="1051" t="s">
        <v>143</v>
      </c>
    </row>
    <row r="181" spans="3:17" ht="15">
      <c r="C181" s="592" t="s">
        <v>143</v>
      </c>
      <c r="D181" s="592" t="s">
        <v>143</v>
      </c>
      <c r="E181" s="1313" t="s">
        <v>143</v>
      </c>
      <c r="F181" s="1051" t="s">
        <v>143</v>
      </c>
      <c r="G181" s="1051" t="s">
        <v>143</v>
      </c>
      <c r="H181" s="1051" t="s">
        <v>143</v>
      </c>
      <c r="I181" s="1051" t="s">
        <v>143</v>
      </c>
      <c r="J181" s="1051" t="s">
        <v>143</v>
      </c>
      <c r="K181" s="1051" t="s">
        <v>143</v>
      </c>
      <c r="L181" s="1051" t="s">
        <v>143</v>
      </c>
      <c r="M181" s="1051" t="s">
        <v>143</v>
      </c>
      <c r="N181" s="1051" t="s">
        <v>143</v>
      </c>
      <c r="O181" s="1051" t="s">
        <v>143</v>
      </c>
      <c r="P181" s="1051" t="s">
        <v>143</v>
      </c>
      <c r="Q181" s="1051" t="s">
        <v>143</v>
      </c>
    </row>
    <row r="182" spans="3:17" ht="15">
      <c r="C182" s="592" t="s">
        <v>143</v>
      </c>
      <c r="D182" s="592" t="s">
        <v>143</v>
      </c>
      <c r="E182" s="1313" t="s">
        <v>143</v>
      </c>
      <c r="F182" s="1051" t="s">
        <v>143</v>
      </c>
      <c r="G182" s="1051" t="s">
        <v>143</v>
      </c>
      <c r="H182" s="1051" t="s">
        <v>143</v>
      </c>
      <c r="I182" s="1051" t="s">
        <v>143</v>
      </c>
      <c r="J182" s="1051" t="s">
        <v>143</v>
      </c>
      <c r="K182" s="1051" t="s">
        <v>143</v>
      </c>
      <c r="L182" s="1051" t="s">
        <v>143</v>
      </c>
      <c r="M182" s="1051" t="s">
        <v>143</v>
      </c>
      <c r="N182" s="1051" t="s">
        <v>143</v>
      </c>
      <c r="O182" s="1051" t="s">
        <v>143</v>
      </c>
      <c r="P182" s="1051" t="s">
        <v>143</v>
      </c>
      <c r="Q182" s="1051" t="s">
        <v>143</v>
      </c>
    </row>
    <row r="183" spans="3:17" ht="15">
      <c r="C183" s="592" t="s">
        <v>143</v>
      </c>
      <c r="D183" s="592" t="s">
        <v>143</v>
      </c>
      <c r="E183" s="1313" t="s">
        <v>143</v>
      </c>
      <c r="F183" s="1051" t="s">
        <v>143</v>
      </c>
      <c r="G183" s="1051" t="s">
        <v>143</v>
      </c>
      <c r="H183" s="1051" t="s">
        <v>143</v>
      </c>
      <c r="I183" s="1051" t="s">
        <v>143</v>
      </c>
      <c r="J183" s="1051" t="s">
        <v>143</v>
      </c>
      <c r="K183" s="1051" t="s">
        <v>143</v>
      </c>
      <c r="L183" s="1051" t="s">
        <v>143</v>
      </c>
      <c r="M183" s="1051" t="s">
        <v>143</v>
      </c>
      <c r="N183" s="1051" t="s">
        <v>143</v>
      </c>
      <c r="O183" s="1051" t="s">
        <v>143</v>
      </c>
      <c r="P183" s="1051" t="s">
        <v>143</v>
      </c>
      <c r="Q183" s="1051" t="s">
        <v>143</v>
      </c>
    </row>
    <row r="184" spans="3:17" ht="15">
      <c r="C184" s="592" t="s">
        <v>143</v>
      </c>
      <c r="D184" s="592" t="s">
        <v>143</v>
      </c>
      <c r="E184" s="1313" t="s">
        <v>143</v>
      </c>
      <c r="F184" s="1051" t="s">
        <v>143</v>
      </c>
      <c r="G184" s="1051" t="s">
        <v>143</v>
      </c>
      <c r="H184" s="1051" t="s">
        <v>143</v>
      </c>
      <c r="I184" s="1051" t="s">
        <v>143</v>
      </c>
      <c r="J184" s="1051" t="s">
        <v>143</v>
      </c>
      <c r="K184" s="1051" t="s">
        <v>143</v>
      </c>
      <c r="L184" s="1051" t="s">
        <v>143</v>
      </c>
      <c r="M184" s="1051" t="s">
        <v>143</v>
      </c>
      <c r="N184" s="1051" t="s">
        <v>143</v>
      </c>
      <c r="O184" s="1051" t="s">
        <v>143</v>
      </c>
      <c r="P184" s="1051" t="s">
        <v>143</v>
      </c>
      <c r="Q184" s="1051" t="s">
        <v>143</v>
      </c>
    </row>
    <row r="185" spans="3:17" ht="15">
      <c r="C185" s="592" t="s">
        <v>143</v>
      </c>
      <c r="D185" s="592" t="s">
        <v>143</v>
      </c>
      <c r="E185" s="1313" t="s">
        <v>143</v>
      </c>
      <c r="F185" s="1051" t="s">
        <v>143</v>
      </c>
      <c r="G185" s="1051" t="s">
        <v>143</v>
      </c>
      <c r="H185" s="1051" t="s">
        <v>143</v>
      </c>
      <c r="I185" s="1051" t="s">
        <v>143</v>
      </c>
      <c r="J185" s="1051" t="s">
        <v>143</v>
      </c>
      <c r="K185" s="1051" t="s">
        <v>143</v>
      </c>
      <c r="L185" s="1051" t="s">
        <v>143</v>
      </c>
      <c r="M185" s="1051" t="s">
        <v>143</v>
      </c>
      <c r="N185" s="1051" t="s">
        <v>143</v>
      </c>
      <c r="O185" s="1051" t="s">
        <v>143</v>
      </c>
      <c r="P185" s="1051" t="s">
        <v>143</v>
      </c>
      <c r="Q185" s="1051" t="s">
        <v>143</v>
      </c>
    </row>
    <row r="186" spans="3:17" ht="15">
      <c r="C186" s="592" t="s">
        <v>143</v>
      </c>
      <c r="D186" s="592" t="s">
        <v>143</v>
      </c>
      <c r="E186" s="1313" t="s">
        <v>143</v>
      </c>
      <c r="F186" s="1051" t="s">
        <v>143</v>
      </c>
      <c r="G186" s="1051" t="s">
        <v>143</v>
      </c>
      <c r="H186" s="1051" t="s">
        <v>143</v>
      </c>
      <c r="I186" s="1051" t="s">
        <v>143</v>
      </c>
      <c r="J186" s="1051" t="s">
        <v>143</v>
      </c>
      <c r="K186" s="1051" t="s">
        <v>143</v>
      </c>
      <c r="L186" s="1051" t="s">
        <v>143</v>
      </c>
      <c r="M186" s="1051" t="s">
        <v>143</v>
      </c>
      <c r="N186" s="1051" t="s">
        <v>143</v>
      </c>
      <c r="O186" s="1051" t="s">
        <v>143</v>
      </c>
      <c r="P186" s="1051" t="s">
        <v>143</v>
      </c>
      <c r="Q186" s="1051" t="s">
        <v>143</v>
      </c>
    </row>
    <row r="187" spans="3:17" ht="15">
      <c r="C187" s="592" t="s">
        <v>143</v>
      </c>
      <c r="D187" s="592" t="s">
        <v>143</v>
      </c>
      <c r="E187" s="1313" t="s">
        <v>143</v>
      </c>
      <c r="F187" s="1051" t="s">
        <v>143</v>
      </c>
      <c r="G187" s="1051" t="s">
        <v>143</v>
      </c>
      <c r="H187" s="1051" t="s">
        <v>143</v>
      </c>
      <c r="I187" s="1051" t="s">
        <v>143</v>
      </c>
      <c r="J187" s="1051" t="s">
        <v>143</v>
      </c>
      <c r="K187" s="1051" t="s">
        <v>143</v>
      </c>
      <c r="L187" s="1051" t="s">
        <v>143</v>
      </c>
      <c r="M187" s="1051" t="s">
        <v>143</v>
      </c>
      <c r="N187" s="1051" t="s">
        <v>143</v>
      </c>
      <c r="O187" s="1051" t="s">
        <v>143</v>
      </c>
      <c r="P187" s="1051" t="s">
        <v>143</v>
      </c>
      <c r="Q187" s="1051" t="s">
        <v>143</v>
      </c>
    </row>
    <row r="188" spans="3:17" ht="15">
      <c r="C188" s="592" t="s">
        <v>143</v>
      </c>
      <c r="D188" s="592" t="s">
        <v>143</v>
      </c>
      <c r="E188" s="1313" t="s">
        <v>143</v>
      </c>
      <c r="F188" s="1051" t="s">
        <v>143</v>
      </c>
      <c r="G188" s="1051" t="s">
        <v>143</v>
      </c>
      <c r="H188" s="1051" t="s">
        <v>143</v>
      </c>
      <c r="I188" s="1051" t="s">
        <v>143</v>
      </c>
      <c r="J188" s="1051" t="s">
        <v>143</v>
      </c>
      <c r="K188" s="1051" t="s">
        <v>143</v>
      </c>
      <c r="L188" s="1051" t="s">
        <v>143</v>
      </c>
      <c r="M188" s="1051" t="s">
        <v>143</v>
      </c>
      <c r="N188" s="1051" t="s">
        <v>143</v>
      </c>
      <c r="O188" s="1051" t="s">
        <v>143</v>
      </c>
      <c r="P188" s="1051" t="s">
        <v>143</v>
      </c>
      <c r="Q188" s="1051" t="s">
        <v>143</v>
      </c>
    </row>
    <row r="189" spans="3:17" ht="15">
      <c r="C189" s="592" t="s">
        <v>143</v>
      </c>
      <c r="D189" s="592" t="s">
        <v>143</v>
      </c>
      <c r="E189" s="1313" t="s">
        <v>143</v>
      </c>
      <c r="F189" s="1051" t="s">
        <v>143</v>
      </c>
      <c r="G189" s="1051" t="s">
        <v>143</v>
      </c>
      <c r="H189" s="1051" t="s">
        <v>143</v>
      </c>
      <c r="I189" s="1051" t="s">
        <v>143</v>
      </c>
      <c r="J189" s="1051" t="s">
        <v>143</v>
      </c>
      <c r="K189" s="1051" t="s">
        <v>143</v>
      </c>
      <c r="L189" s="1051" t="s">
        <v>143</v>
      </c>
      <c r="M189" s="1051" t="s">
        <v>143</v>
      </c>
      <c r="N189" s="1051" t="s">
        <v>143</v>
      </c>
      <c r="O189" s="1051" t="s">
        <v>143</v>
      </c>
      <c r="P189" s="1051" t="s">
        <v>143</v>
      </c>
      <c r="Q189" s="1051" t="s">
        <v>143</v>
      </c>
    </row>
    <row r="190" spans="3:17" ht="15">
      <c r="C190" s="592" t="s">
        <v>143</v>
      </c>
      <c r="D190" s="592" t="s">
        <v>143</v>
      </c>
      <c r="E190" s="1313" t="s">
        <v>143</v>
      </c>
      <c r="F190" s="1051" t="s">
        <v>143</v>
      </c>
      <c r="G190" s="1051" t="s">
        <v>143</v>
      </c>
      <c r="H190" s="1051" t="s">
        <v>143</v>
      </c>
      <c r="I190" s="1051" t="s">
        <v>143</v>
      </c>
      <c r="J190" s="1051" t="s">
        <v>143</v>
      </c>
      <c r="K190" s="1051" t="s">
        <v>143</v>
      </c>
      <c r="L190" s="1051" t="s">
        <v>143</v>
      </c>
      <c r="M190" s="1051" t="s">
        <v>143</v>
      </c>
      <c r="N190" s="1051" t="s">
        <v>143</v>
      </c>
      <c r="O190" s="1051" t="s">
        <v>143</v>
      </c>
      <c r="P190" s="1051" t="s">
        <v>143</v>
      </c>
      <c r="Q190" s="1051" t="s">
        <v>143</v>
      </c>
    </row>
    <row r="191" spans="3:17" ht="15">
      <c r="C191" s="592" t="s">
        <v>143</v>
      </c>
      <c r="D191" s="592" t="s">
        <v>143</v>
      </c>
      <c r="E191" s="1313" t="s">
        <v>143</v>
      </c>
      <c r="F191" s="1051" t="s">
        <v>143</v>
      </c>
      <c r="G191" s="1051" t="s">
        <v>143</v>
      </c>
      <c r="H191" s="1051" t="s">
        <v>143</v>
      </c>
      <c r="I191" s="1051" t="s">
        <v>143</v>
      </c>
      <c r="J191" s="1051" t="s">
        <v>143</v>
      </c>
      <c r="K191" s="1051" t="s">
        <v>143</v>
      </c>
      <c r="L191" s="1051" t="s">
        <v>143</v>
      </c>
      <c r="M191" s="1051" t="s">
        <v>143</v>
      </c>
      <c r="N191" s="1051" t="s">
        <v>143</v>
      </c>
      <c r="O191" s="1051" t="s">
        <v>143</v>
      </c>
      <c r="P191" s="1051" t="s">
        <v>143</v>
      </c>
      <c r="Q191" s="1051" t="s">
        <v>143</v>
      </c>
    </row>
    <row r="192" spans="3:17" ht="15">
      <c r="C192" s="592" t="s">
        <v>143</v>
      </c>
      <c r="D192" s="592" t="s">
        <v>143</v>
      </c>
      <c r="E192" s="1313" t="s">
        <v>143</v>
      </c>
      <c r="F192" s="1051" t="s">
        <v>143</v>
      </c>
      <c r="G192" s="1051" t="s">
        <v>143</v>
      </c>
      <c r="H192" s="1051" t="s">
        <v>143</v>
      </c>
      <c r="I192" s="1051" t="s">
        <v>143</v>
      </c>
      <c r="J192" s="1051" t="s">
        <v>143</v>
      </c>
      <c r="K192" s="1051" t="s">
        <v>143</v>
      </c>
      <c r="L192" s="1051" t="s">
        <v>143</v>
      </c>
      <c r="M192" s="1051" t="s">
        <v>143</v>
      </c>
      <c r="N192" s="1051" t="s">
        <v>143</v>
      </c>
      <c r="O192" s="1051" t="s">
        <v>143</v>
      </c>
      <c r="P192" s="1051" t="s">
        <v>143</v>
      </c>
      <c r="Q192" s="1051" t="s">
        <v>143</v>
      </c>
    </row>
    <row r="193" spans="3:17" ht="15">
      <c r="C193" s="592" t="s">
        <v>143</v>
      </c>
      <c r="D193" s="592" t="s">
        <v>143</v>
      </c>
      <c r="E193" s="1313" t="s">
        <v>143</v>
      </c>
      <c r="F193" s="1051" t="s">
        <v>143</v>
      </c>
      <c r="G193" s="1051" t="s">
        <v>143</v>
      </c>
      <c r="H193" s="1051" t="s">
        <v>143</v>
      </c>
      <c r="I193" s="1051" t="s">
        <v>143</v>
      </c>
      <c r="J193" s="1051" t="s">
        <v>143</v>
      </c>
      <c r="K193" s="1051" t="s">
        <v>143</v>
      </c>
      <c r="L193" s="1051" t="s">
        <v>143</v>
      </c>
      <c r="M193" s="1051" t="s">
        <v>143</v>
      </c>
      <c r="N193" s="1051" t="s">
        <v>143</v>
      </c>
      <c r="O193" s="1051" t="s">
        <v>143</v>
      </c>
      <c r="P193" s="1051" t="s">
        <v>143</v>
      </c>
      <c r="Q193" s="1051" t="s">
        <v>143</v>
      </c>
    </row>
    <row r="194" spans="3:17" ht="15">
      <c r="C194" s="592" t="s">
        <v>143</v>
      </c>
      <c r="D194" s="592" t="s">
        <v>143</v>
      </c>
      <c r="E194" s="1313" t="s">
        <v>143</v>
      </c>
      <c r="F194" s="1051" t="s">
        <v>143</v>
      </c>
      <c r="G194" s="1051" t="s">
        <v>143</v>
      </c>
      <c r="H194" s="1051" t="s">
        <v>143</v>
      </c>
      <c r="I194" s="1051" t="s">
        <v>143</v>
      </c>
      <c r="J194" s="1051" t="s">
        <v>143</v>
      </c>
      <c r="K194" s="1051" t="s">
        <v>143</v>
      </c>
      <c r="L194" s="1051" t="s">
        <v>143</v>
      </c>
      <c r="M194" s="1051" t="s">
        <v>143</v>
      </c>
      <c r="N194" s="1051" t="s">
        <v>143</v>
      </c>
      <c r="O194" s="1051" t="s">
        <v>143</v>
      </c>
      <c r="P194" s="1051" t="s">
        <v>143</v>
      </c>
      <c r="Q194" s="1051" t="s">
        <v>143</v>
      </c>
    </row>
    <row r="195" spans="3:17" ht="15">
      <c r="C195" s="592" t="s">
        <v>143</v>
      </c>
      <c r="D195" s="592" t="s">
        <v>143</v>
      </c>
      <c r="E195" s="1313" t="s">
        <v>143</v>
      </c>
      <c r="F195" s="1051" t="s">
        <v>143</v>
      </c>
      <c r="G195" s="1051" t="s">
        <v>143</v>
      </c>
      <c r="H195" s="1051" t="s">
        <v>143</v>
      </c>
      <c r="I195" s="1051" t="s">
        <v>143</v>
      </c>
      <c r="J195" s="1051" t="s">
        <v>143</v>
      </c>
      <c r="K195" s="1051" t="s">
        <v>143</v>
      </c>
      <c r="L195" s="1051" t="s">
        <v>143</v>
      </c>
      <c r="M195" s="1051" t="s">
        <v>143</v>
      </c>
      <c r="N195" s="1051" t="s">
        <v>143</v>
      </c>
      <c r="O195" s="1051" t="s">
        <v>143</v>
      </c>
      <c r="P195" s="1051" t="s">
        <v>143</v>
      </c>
      <c r="Q195" s="1051" t="s">
        <v>143</v>
      </c>
    </row>
    <row r="196" spans="3:17" ht="15">
      <c r="C196" s="592" t="s">
        <v>143</v>
      </c>
      <c r="D196" s="592" t="s">
        <v>143</v>
      </c>
      <c r="E196" s="1313" t="s">
        <v>143</v>
      </c>
      <c r="F196" s="1051" t="s">
        <v>143</v>
      </c>
      <c r="G196" s="1051" t="s">
        <v>143</v>
      </c>
      <c r="H196" s="1051" t="s">
        <v>143</v>
      </c>
      <c r="I196" s="1051" t="s">
        <v>143</v>
      </c>
      <c r="J196" s="1051" t="s">
        <v>143</v>
      </c>
      <c r="K196" s="1051" t="s">
        <v>143</v>
      </c>
      <c r="L196" s="1051" t="s">
        <v>143</v>
      </c>
      <c r="M196" s="1051" t="s">
        <v>143</v>
      </c>
      <c r="N196" s="1051" t="s">
        <v>143</v>
      </c>
      <c r="O196" s="1051" t="s">
        <v>143</v>
      </c>
      <c r="P196" s="1051" t="s">
        <v>143</v>
      </c>
      <c r="Q196" s="1051" t="s">
        <v>143</v>
      </c>
    </row>
    <row r="197" spans="3:17" ht="15">
      <c r="C197" s="592" t="s">
        <v>143</v>
      </c>
      <c r="D197" s="592" t="s">
        <v>143</v>
      </c>
      <c r="E197" s="1313" t="s">
        <v>143</v>
      </c>
      <c r="F197" s="1051" t="s">
        <v>143</v>
      </c>
      <c r="G197" s="1051" t="s">
        <v>143</v>
      </c>
      <c r="H197" s="1051" t="s">
        <v>143</v>
      </c>
      <c r="I197" s="1051" t="s">
        <v>143</v>
      </c>
      <c r="J197" s="1051" t="s">
        <v>143</v>
      </c>
      <c r="K197" s="1051" t="s">
        <v>143</v>
      </c>
      <c r="L197" s="1051" t="s">
        <v>143</v>
      </c>
      <c r="M197" s="1051" t="s">
        <v>143</v>
      </c>
      <c r="N197" s="1051" t="s">
        <v>143</v>
      </c>
      <c r="O197" s="1051" t="s">
        <v>143</v>
      </c>
      <c r="P197" s="1051" t="s">
        <v>143</v>
      </c>
      <c r="Q197" s="1051" t="s">
        <v>143</v>
      </c>
    </row>
    <row r="198" spans="3:17" ht="15">
      <c r="C198" s="592" t="s">
        <v>143</v>
      </c>
      <c r="D198" s="592" t="s">
        <v>143</v>
      </c>
      <c r="E198" s="1313" t="s">
        <v>143</v>
      </c>
      <c r="F198" s="1051" t="s">
        <v>143</v>
      </c>
      <c r="G198" s="1051" t="s">
        <v>143</v>
      </c>
      <c r="H198" s="1051" t="s">
        <v>143</v>
      </c>
      <c r="I198" s="1051" t="s">
        <v>143</v>
      </c>
      <c r="J198" s="1051" t="s">
        <v>143</v>
      </c>
      <c r="K198" s="1051" t="s">
        <v>143</v>
      </c>
      <c r="L198" s="1051" t="s">
        <v>143</v>
      </c>
      <c r="M198" s="1051" t="s">
        <v>143</v>
      </c>
      <c r="N198" s="1051" t="s">
        <v>143</v>
      </c>
      <c r="O198" s="1051" t="s">
        <v>143</v>
      </c>
      <c r="P198" s="1051" t="s">
        <v>143</v>
      </c>
      <c r="Q198" s="1051" t="s">
        <v>143</v>
      </c>
    </row>
    <row r="199" spans="3:17" ht="15">
      <c r="C199" s="592" t="s">
        <v>143</v>
      </c>
      <c r="D199" s="592" t="s">
        <v>143</v>
      </c>
      <c r="E199" s="1313" t="s">
        <v>143</v>
      </c>
      <c r="F199" s="1051" t="s">
        <v>143</v>
      </c>
      <c r="G199" s="1051" t="s">
        <v>143</v>
      </c>
      <c r="H199" s="1051" t="s">
        <v>143</v>
      </c>
      <c r="I199" s="1051" t="s">
        <v>143</v>
      </c>
      <c r="J199" s="1051" t="s">
        <v>143</v>
      </c>
      <c r="K199" s="1051" t="s">
        <v>143</v>
      </c>
      <c r="L199" s="1051" t="s">
        <v>143</v>
      </c>
      <c r="M199" s="1051" t="s">
        <v>143</v>
      </c>
      <c r="N199" s="1051" t="s">
        <v>143</v>
      </c>
      <c r="O199" s="1051" t="s">
        <v>143</v>
      </c>
      <c r="P199" s="1051" t="s">
        <v>143</v>
      </c>
      <c r="Q199" s="1051" t="s">
        <v>143</v>
      </c>
    </row>
    <row r="200" spans="3:17" ht="15">
      <c r="C200" s="592" t="s">
        <v>143</v>
      </c>
      <c r="D200" s="592" t="s">
        <v>143</v>
      </c>
      <c r="E200" s="1313" t="s">
        <v>143</v>
      </c>
      <c r="F200" s="1051" t="s">
        <v>143</v>
      </c>
      <c r="G200" s="1051" t="s">
        <v>143</v>
      </c>
      <c r="H200" s="1051" t="s">
        <v>143</v>
      </c>
      <c r="I200" s="1051" t="s">
        <v>143</v>
      </c>
      <c r="J200" s="1051" t="s">
        <v>143</v>
      </c>
      <c r="K200" s="1051" t="s">
        <v>143</v>
      </c>
      <c r="L200" s="1051" t="s">
        <v>143</v>
      </c>
      <c r="M200" s="1051" t="s">
        <v>143</v>
      </c>
      <c r="N200" s="1051" t="s">
        <v>143</v>
      </c>
      <c r="O200" s="1051" t="s">
        <v>143</v>
      </c>
      <c r="P200" s="1051" t="s">
        <v>143</v>
      </c>
      <c r="Q200" s="1051" t="s">
        <v>143</v>
      </c>
    </row>
    <row r="201" spans="3:17" ht="15">
      <c r="C201" s="592" t="s">
        <v>143</v>
      </c>
      <c r="D201" s="592" t="s">
        <v>143</v>
      </c>
      <c r="E201" s="1313" t="s">
        <v>143</v>
      </c>
      <c r="F201" s="1051" t="s">
        <v>143</v>
      </c>
      <c r="G201" s="1051" t="s">
        <v>143</v>
      </c>
      <c r="H201" s="1051" t="s">
        <v>143</v>
      </c>
      <c r="I201" s="1051" t="s">
        <v>143</v>
      </c>
      <c r="J201" s="1051" t="s">
        <v>143</v>
      </c>
      <c r="K201" s="1051" t="s">
        <v>143</v>
      </c>
      <c r="L201" s="1051" t="s">
        <v>143</v>
      </c>
      <c r="M201" s="1051" t="s">
        <v>143</v>
      </c>
      <c r="N201" s="1051" t="s">
        <v>143</v>
      </c>
      <c r="O201" s="1051" t="s">
        <v>143</v>
      </c>
      <c r="P201" s="1051" t="s">
        <v>143</v>
      </c>
      <c r="Q201" s="1051" t="s">
        <v>143</v>
      </c>
    </row>
    <row r="202" spans="3:17" ht="15">
      <c r="C202" s="592" t="s">
        <v>143</v>
      </c>
      <c r="D202" s="592" t="s">
        <v>143</v>
      </c>
      <c r="E202" s="1313" t="s">
        <v>143</v>
      </c>
      <c r="F202" s="1051" t="s">
        <v>143</v>
      </c>
      <c r="G202" s="1051" t="s">
        <v>143</v>
      </c>
      <c r="H202" s="1051" t="s">
        <v>143</v>
      </c>
      <c r="I202" s="1051" t="s">
        <v>143</v>
      </c>
      <c r="J202" s="1051" t="s">
        <v>143</v>
      </c>
      <c r="K202" s="1051" t="s">
        <v>143</v>
      </c>
      <c r="L202" s="1051" t="s">
        <v>143</v>
      </c>
      <c r="M202" s="1051" t="s">
        <v>143</v>
      </c>
      <c r="N202" s="1051" t="s">
        <v>143</v>
      </c>
      <c r="O202" s="1051" t="s">
        <v>143</v>
      </c>
      <c r="P202" s="1051" t="s">
        <v>143</v>
      </c>
      <c r="Q202" s="1051" t="s">
        <v>143</v>
      </c>
    </row>
    <row r="203" spans="3:17" ht="15">
      <c r="C203" s="592" t="s">
        <v>143</v>
      </c>
      <c r="D203" s="592" t="s">
        <v>143</v>
      </c>
      <c r="E203" s="1313" t="s">
        <v>143</v>
      </c>
      <c r="F203" s="1051" t="s">
        <v>143</v>
      </c>
      <c r="G203" s="1051" t="s">
        <v>143</v>
      </c>
      <c r="H203" s="1051" t="s">
        <v>143</v>
      </c>
      <c r="I203" s="1051" t="s">
        <v>143</v>
      </c>
      <c r="J203" s="1051" t="s">
        <v>143</v>
      </c>
      <c r="K203" s="1051" t="s">
        <v>143</v>
      </c>
      <c r="L203" s="1051" t="s">
        <v>143</v>
      </c>
      <c r="M203" s="1051" t="s">
        <v>143</v>
      </c>
      <c r="N203" s="1051" t="s">
        <v>143</v>
      </c>
      <c r="O203" s="1051" t="s">
        <v>143</v>
      </c>
      <c r="P203" s="1051" t="s">
        <v>143</v>
      </c>
      <c r="Q203" s="1051" t="s">
        <v>143</v>
      </c>
    </row>
    <row r="204" spans="3:17" ht="15">
      <c r="C204" s="592" t="s">
        <v>143</v>
      </c>
      <c r="D204" s="592" t="s">
        <v>143</v>
      </c>
      <c r="E204" s="1313" t="s">
        <v>143</v>
      </c>
      <c r="F204" s="1051" t="s">
        <v>143</v>
      </c>
      <c r="G204" s="1051" t="s">
        <v>143</v>
      </c>
      <c r="H204" s="1051" t="s">
        <v>143</v>
      </c>
      <c r="I204" s="1051" t="s">
        <v>143</v>
      </c>
      <c r="J204" s="1051" t="s">
        <v>143</v>
      </c>
      <c r="K204" s="1051" t="s">
        <v>143</v>
      </c>
      <c r="L204" s="1051" t="s">
        <v>143</v>
      </c>
      <c r="M204" s="1051" t="s">
        <v>143</v>
      </c>
      <c r="N204" s="1051" t="s">
        <v>143</v>
      </c>
      <c r="O204" s="1051" t="s">
        <v>143</v>
      </c>
      <c r="P204" s="1051" t="s">
        <v>143</v>
      </c>
      <c r="Q204" s="1051" t="s">
        <v>143</v>
      </c>
    </row>
    <row r="205" spans="3:17" ht="15">
      <c r="C205" s="592" t="s">
        <v>143</v>
      </c>
      <c r="D205" s="592" t="s">
        <v>143</v>
      </c>
      <c r="E205" s="1313" t="s">
        <v>143</v>
      </c>
      <c r="F205" s="1051" t="s">
        <v>143</v>
      </c>
      <c r="G205" s="1051" t="s">
        <v>143</v>
      </c>
      <c r="H205" s="1051" t="s">
        <v>143</v>
      </c>
      <c r="I205" s="1051" t="s">
        <v>143</v>
      </c>
      <c r="J205" s="1051" t="s">
        <v>143</v>
      </c>
      <c r="K205" s="1051" t="s">
        <v>143</v>
      </c>
      <c r="L205" s="1051" t="s">
        <v>143</v>
      </c>
      <c r="M205" s="1051" t="s">
        <v>143</v>
      </c>
      <c r="N205" s="1051" t="s">
        <v>143</v>
      </c>
      <c r="O205" s="1051" t="s">
        <v>143</v>
      </c>
      <c r="P205" s="1051" t="s">
        <v>143</v>
      </c>
      <c r="Q205" s="1051" t="s">
        <v>143</v>
      </c>
    </row>
    <row r="206" spans="3:17" ht="15">
      <c r="C206" s="592" t="s">
        <v>143</v>
      </c>
      <c r="D206" s="592" t="s">
        <v>143</v>
      </c>
      <c r="E206" s="1313" t="s">
        <v>143</v>
      </c>
      <c r="F206" s="1051" t="s">
        <v>143</v>
      </c>
      <c r="G206" s="1051" t="s">
        <v>143</v>
      </c>
      <c r="H206" s="1051" t="s">
        <v>143</v>
      </c>
      <c r="I206" s="1051" t="s">
        <v>143</v>
      </c>
      <c r="J206" s="1051" t="s">
        <v>143</v>
      </c>
      <c r="K206" s="1051" t="s">
        <v>143</v>
      </c>
      <c r="L206" s="1051" t="s">
        <v>143</v>
      </c>
      <c r="M206" s="1051" t="s">
        <v>143</v>
      </c>
      <c r="N206" s="1051" t="s">
        <v>143</v>
      </c>
      <c r="O206" s="1051" t="s">
        <v>143</v>
      </c>
      <c r="P206" s="1051" t="s">
        <v>143</v>
      </c>
      <c r="Q206" s="1051" t="s">
        <v>143</v>
      </c>
    </row>
    <row r="207" spans="3:17" ht="15">
      <c r="C207" s="592" t="s">
        <v>143</v>
      </c>
      <c r="D207" s="592" t="s">
        <v>143</v>
      </c>
      <c r="E207" s="1313" t="s">
        <v>143</v>
      </c>
      <c r="F207" s="1051" t="s">
        <v>143</v>
      </c>
      <c r="G207" s="1051" t="s">
        <v>143</v>
      </c>
      <c r="H207" s="1051" t="s">
        <v>143</v>
      </c>
      <c r="I207" s="1051" t="s">
        <v>143</v>
      </c>
      <c r="J207" s="1051" t="s">
        <v>143</v>
      </c>
      <c r="K207" s="1051" t="s">
        <v>143</v>
      </c>
      <c r="L207" s="1051" t="s">
        <v>143</v>
      </c>
      <c r="M207" s="1051" t="s">
        <v>143</v>
      </c>
      <c r="N207" s="1051" t="s">
        <v>143</v>
      </c>
      <c r="O207" s="1051" t="s">
        <v>143</v>
      </c>
      <c r="P207" s="1051" t="s">
        <v>143</v>
      </c>
      <c r="Q207" s="1051" t="s">
        <v>143</v>
      </c>
    </row>
    <row r="208" spans="3:17" ht="15">
      <c r="C208" s="592" t="s">
        <v>143</v>
      </c>
      <c r="D208" s="592" t="s">
        <v>143</v>
      </c>
      <c r="E208" s="1313" t="s">
        <v>143</v>
      </c>
      <c r="F208" s="1051" t="s">
        <v>143</v>
      </c>
      <c r="G208" s="1051" t="s">
        <v>143</v>
      </c>
      <c r="H208" s="1051" t="s">
        <v>143</v>
      </c>
      <c r="I208" s="1051" t="s">
        <v>143</v>
      </c>
      <c r="J208" s="1051" t="s">
        <v>143</v>
      </c>
      <c r="K208" s="1051" t="s">
        <v>143</v>
      </c>
      <c r="L208" s="1051" t="s">
        <v>143</v>
      </c>
      <c r="M208" s="1051" t="s">
        <v>143</v>
      </c>
      <c r="N208" s="1051" t="s">
        <v>143</v>
      </c>
      <c r="O208" s="1051" t="s">
        <v>143</v>
      </c>
      <c r="P208" s="1051" t="s">
        <v>143</v>
      </c>
      <c r="Q208" s="1051" t="s">
        <v>143</v>
      </c>
    </row>
    <row r="209" spans="3:17" ht="15">
      <c r="C209" s="592" t="s">
        <v>143</v>
      </c>
      <c r="D209" s="592" t="s">
        <v>143</v>
      </c>
      <c r="E209" s="1313" t="s">
        <v>143</v>
      </c>
      <c r="F209" s="1051" t="s">
        <v>143</v>
      </c>
      <c r="G209" s="1051" t="s">
        <v>143</v>
      </c>
      <c r="H209" s="1051" t="s">
        <v>143</v>
      </c>
      <c r="I209" s="1051" t="s">
        <v>143</v>
      </c>
      <c r="J209" s="1051" t="s">
        <v>143</v>
      </c>
      <c r="K209" s="1051" t="s">
        <v>143</v>
      </c>
      <c r="L209" s="1051" t="s">
        <v>143</v>
      </c>
      <c r="M209" s="1051" t="s">
        <v>143</v>
      </c>
      <c r="N209" s="1051" t="s">
        <v>143</v>
      </c>
      <c r="O209" s="1051" t="s">
        <v>143</v>
      </c>
      <c r="P209" s="1051" t="s">
        <v>143</v>
      </c>
      <c r="Q209" s="1051" t="s">
        <v>143</v>
      </c>
    </row>
    <row r="210" spans="3:17" ht="15">
      <c r="C210" s="592" t="s">
        <v>143</v>
      </c>
      <c r="D210" s="592" t="s">
        <v>143</v>
      </c>
      <c r="E210" s="1313" t="s">
        <v>143</v>
      </c>
      <c r="F210" s="1051" t="s">
        <v>143</v>
      </c>
      <c r="G210" s="1051" t="s">
        <v>143</v>
      </c>
      <c r="H210" s="1051" t="s">
        <v>143</v>
      </c>
      <c r="I210" s="1051" t="s">
        <v>143</v>
      </c>
      <c r="J210" s="1051" t="s">
        <v>143</v>
      </c>
      <c r="K210" s="1051" t="s">
        <v>143</v>
      </c>
      <c r="L210" s="1051" t="s">
        <v>143</v>
      </c>
      <c r="M210" s="1051" t="s">
        <v>143</v>
      </c>
      <c r="N210" s="1051" t="s">
        <v>143</v>
      </c>
      <c r="O210" s="1051" t="s">
        <v>143</v>
      </c>
      <c r="P210" s="1051" t="s">
        <v>143</v>
      </c>
      <c r="Q210" s="1051" t="s">
        <v>143</v>
      </c>
    </row>
    <row r="211" spans="3:17" ht="15">
      <c r="C211" s="592" t="s">
        <v>143</v>
      </c>
      <c r="D211" s="592" t="s">
        <v>143</v>
      </c>
      <c r="E211" s="1313" t="s">
        <v>143</v>
      </c>
      <c r="F211" s="1051" t="s">
        <v>143</v>
      </c>
      <c r="G211" s="1051" t="s">
        <v>143</v>
      </c>
      <c r="H211" s="1051" t="s">
        <v>143</v>
      </c>
      <c r="I211" s="1051" t="s">
        <v>143</v>
      </c>
      <c r="J211" s="1051" t="s">
        <v>143</v>
      </c>
      <c r="K211" s="1051" t="s">
        <v>143</v>
      </c>
      <c r="L211" s="1051" t="s">
        <v>143</v>
      </c>
      <c r="M211" s="1051" t="s">
        <v>143</v>
      </c>
      <c r="N211" s="1051" t="s">
        <v>143</v>
      </c>
      <c r="O211" s="1051" t="s">
        <v>143</v>
      </c>
      <c r="P211" s="1051" t="s">
        <v>143</v>
      </c>
      <c r="Q211" s="1051" t="s">
        <v>143</v>
      </c>
    </row>
    <row r="212" spans="3:17" ht="15">
      <c r="C212" s="592" t="s">
        <v>143</v>
      </c>
      <c r="D212" s="592" t="s">
        <v>143</v>
      </c>
      <c r="E212" s="1313" t="s">
        <v>143</v>
      </c>
      <c r="F212" s="1051" t="s">
        <v>143</v>
      </c>
      <c r="G212" s="1051" t="s">
        <v>143</v>
      </c>
      <c r="H212" s="1051" t="s">
        <v>143</v>
      </c>
      <c r="I212" s="1051" t="s">
        <v>143</v>
      </c>
      <c r="J212" s="1051" t="s">
        <v>143</v>
      </c>
      <c r="K212" s="1051" t="s">
        <v>143</v>
      </c>
      <c r="L212" s="1051" t="s">
        <v>143</v>
      </c>
      <c r="M212" s="1051" t="s">
        <v>143</v>
      </c>
      <c r="N212" s="1051" t="s">
        <v>143</v>
      </c>
      <c r="O212" s="1051" t="s">
        <v>143</v>
      </c>
      <c r="P212" s="1051" t="s">
        <v>143</v>
      </c>
      <c r="Q212" s="1051" t="s">
        <v>143</v>
      </c>
    </row>
    <row r="213" spans="3:17" ht="15">
      <c r="C213" s="592" t="s">
        <v>143</v>
      </c>
      <c r="D213" s="592" t="s">
        <v>143</v>
      </c>
      <c r="E213" s="1313" t="s">
        <v>143</v>
      </c>
      <c r="F213" s="1051" t="s">
        <v>143</v>
      </c>
      <c r="G213" s="1051" t="s">
        <v>143</v>
      </c>
      <c r="H213" s="1051" t="s">
        <v>143</v>
      </c>
      <c r="I213" s="1051" t="s">
        <v>143</v>
      </c>
      <c r="J213" s="1051" t="s">
        <v>143</v>
      </c>
      <c r="K213" s="1051" t="s">
        <v>143</v>
      </c>
      <c r="L213" s="1051" t="s">
        <v>143</v>
      </c>
      <c r="M213" s="1051" t="s">
        <v>143</v>
      </c>
      <c r="N213" s="1051" t="s">
        <v>143</v>
      </c>
      <c r="O213" s="1051" t="s">
        <v>143</v>
      </c>
      <c r="P213" s="1051" t="s">
        <v>143</v>
      </c>
      <c r="Q213" s="1051" t="s">
        <v>143</v>
      </c>
    </row>
    <row r="214" spans="3:17" ht="15">
      <c r="C214" s="592" t="s">
        <v>143</v>
      </c>
      <c r="D214" s="592" t="s">
        <v>143</v>
      </c>
      <c r="E214" s="1313" t="s">
        <v>143</v>
      </c>
      <c r="F214" s="1051" t="s">
        <v>143</v>
      </c>
      <c r="G214" s="1051" t="s">
        <v>143</v>
      </c>
      <c r="H214" s="1051" t="s">
        <v>143</v>
      </c>
      <c r="I214" s="1051" t="s">
        <v>143</v>
      </c>
      <c r="J214" s="1051" t="s">
        <v>143</v>
      </c>
      <c r="K214" s="1051" t="s">
        <v>143</v>
      </c>
      <c r="L214" s="1051" t="s">
        <v>143</v>
      </c>
      <c r="M214" s="1051" t="s">
        <v>143</v>
      </c>
      <c r="N214" s="1051" t="s">
        <v>143</v>
      </c>
      <c r="O214" s="1051" t="s">
        <v>143</v>
      </c>
      <c r="P214" s="1051" t="s">
        <v>143</v>
      </c>
      <c r="Q214" s="1051" t="s">
        <v>143</v>
      </c>
    </row>
    <row r="215" spans="3:17" ht="15">
      <c r="C215" s="592" t="s">
        <v>143</v>
      </c>
      <c r="D215" s="592" t="s">
        <v>143</v>
      </c>
      <c r="E215" s="1313" t="s">
        <v>143</v>
      </c>
      <c r="F215" s="1051" t="s">
        <v>143</v>
      </c>
      <c r="G215" s="1051" t="s">
        <v>143</v>
      </c>
      <c r="H215" s="1051" t="s">
        <v>143</v>
      </c>
      <c r="I215" s="1051" t="s">
        <v>143</v>
      </c>
      <c r="J215" s="1051" t="s">
        <v>143</v>
      </c>
      <c r="K215" s="1051" t="s">
        <v>143</v>
      </c>
      <c r="L215" s="1051" t="s">
        <v>143</v>
      </c>
      <c r="M215" s="1051" t="s">
        <v>143</v>
      </c>
      <c r="N215" s="1051" t="s">
        <v>143</v>
      </c>
      <c r="O215" s="1051" t="s">
        <v>143</v>
      </c>
      <c r="P215" s="1051" t="s">
        <v>143</v>
      </c>
      <c r="Q215" s="1051" t="s">
        <v>143</v>
      </c>
    </row>
    <row r="216" spans="3:17" ht="15">
      <c r="C216" s="592" t="s">
        <v>143</v>
      </c>
      <c r="D216" s="592" t="s">
        <v>143</v>
      </c>
      <c r="E216" s="1313" t="s">
        <v>143</v>
      </c>
      <c r="F216" s="1051" t="s">
        <v>143</v>
      </c>
      <c r="G216" s="1051" t="s">
        <v>143</v>
      </c>
      <c r="H216" s="1051" t="s">
        <v>143</v>
      </c>
      <c r="I216" s="1051" t="s">
        <v>143</v>
      </c>
      <c r="J216" s="1051" t="s">
        <v>143</v>
      </c>
      <c r="K216" s="1051" t="s">
        <v>143</v>
      </c>
      <c r="L216" s="1051" t="s">
        <v>143</v>
      </c>
      <c r="M216" s="1051" t="s">
        <v>143</v>
      </c>
      <c r="N216" s="1051" t="s">
        <v>143</v>
      </c>
      <c r="O216" s="1051" t="s">
        <v>143</v>
      </c>
      <c r="P216" s="1051" t="s">
        <v>143</v>
      </c>
      <c r="Q216" s="1051" t="s">
        <v>143</v>
      </c>
    </row>
    <row r="217" spans="3:17" ht="15">
      <c r="C217" s="592" t="s">
        <v>143</v>
      </c>
      <c r="D217" s="592" t="s">
        <v>143</v>
      </c>
      <c r="E217" s="1313" t="s">
        <v>143</v>
      </c>
      <c r="F217" s="1051" t="s">
        <v>143</v>
      </c>
      <c r="G217" s="1051" t="s">
        <v>143</v>
      </c>
      <c r="H217" s="1051" t="s">
        <v>143</v>
      </c>
      <c r="I217" s="1051" t="s">
        <v>143</v>
      </c>
      <c r="J217" s="1051" t="s">
        <v>143</v>
      </c>
      <c r="K217" s="1051" t="s">
        <v>143</v>
      </c>
      <c r="L217" s="1051" t="s">
        <v>143</v>
      </c>
      <c r="M217" s="1051" t="s">
        <v>143</v>
      </c>
      <c r="N217" s="1051" t="s">
        <v>143</v>
      </c>
      <c r="O217" s="1051" t="s">
        <v>143</v>
      </c>
      <c r="P217" s="1051" t="s">
        <v>143</v>
      </c>
      <c r="Q217" s="1051" t="s">
        <v>143</v>
      </c>
    </row>
    <row r="218" spans="3:17" ht="15">
      <c r="C218" s="592" t="s">
        <v>143</v>
      </c>
      <c r="D218" s="592" t="s">
        <v>143</v>
      </c>
      <c r="E218" s="1313" t="s">
        <v>143</v>
      </c>
      <c r="F218" s="1051" t="s">
        <v>143</v>
      </c>
      <c r="G218" s="1051" t="s">
        <v>143</v>
      </c>
      <c r="H218" s="1051" t="s">
        <v>143</v>
      </c>
      <c r="I218" s="1051" t="s">
        <v>143</v>
      </c>
      <c r="J218" s="1051" t="s">
        <v>143</v>
      </c>
      <c r="K218" s="1051" t="s">
        <v>143</v>
      </c>
      <c r="L218" s="1051" t="s">
        <v>143</v>
      </c>
      <c r="M218" s="1051" t="s">
        <v>143</v>
      </c>
      <c r="N218" s="1051" t="s">
        <v>143</v>
      </c>
      <c r="O218" s="1051" t="s">
        <v>143</v>
      </c>
      <c r="P218" s="1051" t="s">
        <v>143</v>
      </c>
      <c r="Q218" s="1051" t="s">
        <v>143</v>
      </c>
    </row>
    <row r="219" spans="3:17" ht="15">
      <c r="C219" s="592" t="s">
        <v>143</v>
      </c>
      <c r="D219" s="592" t="s">
        <v>143</v>
      </c>
      <c r="E219" s="1313" t="s">
        <v>143</v>
      </c>
      <c r="F219" s="1051" t="s">
        <v>143</v>
      </c>
      <c r="G219" s="1051" t="s">
        <v>143</v>
      </c>
      <c r="H219" s="1051" t="s">
        <v>143</v>
      </c>
      <c r="I219" s="1051" t="s">
        <v>143</v>
      </c>
      <c r="J219" s="1051" t="s">
        <v>143</v>
      </c>
      <c r="K219" s="1051" t="s">
        <v>143</v>
      </c>
      <c r="L219" s="1051" t="s">
        <v>143</v>
      </c>
      <c r="M219" s="1051" t="s">
        <v>143</v>
      </c>
      <c r="N219" s="1051" t="s">
        <v>143</v>
      </c>
      <c r="O219" s="1051" t="s">
        <v>143</v>
      </c>
      <c r="P219" s="1051" t="s">
        <v>143</v>
      </c>
      <c r="Q219" s="1051" t="s">
        <v>143</v>
      </c>
    </row>
    <row r="220" spans="3:17" ht="15">
      <c r="C220" s="592" t="s">
        <v>143</v>
      </c>
      <c r="D220" s="592" t="s">
        <v>143</v>
      </c>
      <c r="E220" s="1313" t="s">
        <v>143</v>
      </c>
      <c r="F220" s="1051" t="s">
        <v>143</v>
      </c>
      <c r="G220" s="1051" t="s">
        <v>143</v>
      </c>
      <c r="H220" s="1051" t="s">
        <v>143</v>
      </c>
      <c r="I220" s="1051" t="s">
        <v>143</v>
      </c>
      <c r="J220" s="1051" t="s">
        <v>143</v>
      </c>
      <c r="K220" s="1051" t="s">
        <v>143</v>
      </c>
      <c r="L220" s="1051" t="s">
        <v>143</v>
      </c>
      <c r="M220" s="1051" t="s">
        <v>143</v>
      </c>
      <c r="N220" s="1051" t="s">
        <v>143</v>
      </c>
      <c r="O220" s="1051" t="s">
        <v>143</v>
      </c>
      <c r="P220" s="1051" t="s">
        <v>143</v>
      </c>
      <c r="Q220" s="1051" t="s">
        <v>143</v>
      </c>
    </row>
    <row r="221" spans="3:17" ht="15">
      <c r="C221" s="592" t="s">
        <v>143</v>
      </c>
      <c r="D221" s="592" t="s">
        <v>143</v>
      </c>
      <c r="E221" s="1313" t="s">
        <v>143</v>
      </c>
      <c r="F221" s="1051" t="s">
        <v>143</v>
      </c>
      <c r="G221" s="1051" t="s">
        <v>143</v>
      </c>
      <c r="H221" s="1051" t="s">
        <v>143</v>
      </c>
      <c r="I221" s="1051" t="s">
        <v>143</v>
      </c>
      <c r="J221" s="1051" t="s">
        <v>143</v>
      </c>
      <c r="K221" s="1051" t="s">
        <v>143</v>
      </c>
      <c r="L221" s="1051" t="s">
        <v>143</v>
      </c>
      <c r="M221" s="1051" t="s">
        <v>143</v>
      </c>
      <c r="N221" s="1051" t="s">
        <v>143</v>
      </c>
      <c r="O221" s="1051" t="s">
        <v>143</v>
      </c>
      <c r="P221" s="1051" t="s">
        <v>143</v>
      </c>
      <c r="Q221" s="1051" t="s">
        <v>143</v>
      </c>
    </row>
    <row r="222" spans="3:17" ht="15">
      <c r="C222" s="592" t="s">
        <v>143</v>
      </c>
      <c r="D222" s="592" t="s">
        <v>143</v>
      </c>
      <c r="E222" s="1313" t="s">
        <v>143</v>
      </c>
      <c r="F222" s="1051" t="s">
        <v>143</v>
      </c>
      <c r="G222" s="1051" t="s">
        <v>143</v>
      </c>
      <c r="H222" s="1051" t="s">
        <v>143</v>
      </c>
      <c r="I222" s="1051" t="s">
        <v>143</v>
      </c>
      <c r="J222" s="1051" t="s">
        <v>143</v>
      </c>
      <c r="K222" s="1051" t="s">
        <v>143</v>
      </c>
      <c r="L222" s="1051" t="s">
        <v>143</v>
      </c>
      <c r="M222" s="1051" t="s">
        <v>143</v>
      </c>
      <c r="N222" s="1051" t="s">
        <v>143</v>
      </c>
      <c r="O222" s="1051" t="s">
        <v>143</v>
      </c>
      <c r="P222" s="1051" t="s">
        <v>143</v>
      </c>
      <c r="Q222" s="1051" t="s">
        <v>143</v>
      </c>
    </row>
    <row r="223" spans="3:17" ht="15">
      <c r="C223" s="592" t="s">
        <v>143</v>
      </c>
      <c r="D223" s="592" t="s">
        <v>143</v>
      </c>
      <c r="E223" s="1313" t="s">
        <v>143</v>
      </c>
      <c r="F223" s="1051" t="s">
        <v>143</v>
      </c>
      <c r="G223" s="1051" t="s">
        <v>143</v>
      </c>
      <c r="H223" s="1051" t="s">
        <v>143</v>
      </c>
      <c r="I223" s="1051" t="s">
        <v>143</v>
      </c>
      <c r="J223" s="1051" t="s">
        <v>143</v>
      </c>
      <c r="K223" s="1051" t="s">
        <v>143</v>
      </c>
      <c r="L223" s="1051" t="s">
        <v>143</v>
      </c>
      <c r="M223" s="1051" t="s">
        <v>143</v>
      </c>
      <c r="N223" s="1051" t="s">
        <v>143</v>
      </c>
      <c r="O223" s="1051" t="s">
        <v>143</v>
      </c>
      <c r="P223" s="1051" t="s">
        <v>143</v>
      </c>
      <c r="Q223" s="1051" t="s">
        <v>143</v>
      </c>
    </row>
    <row r="224" spans="3:17" ht="15">
      <c r="C224" s="592" t="s">
        <v>143</v>
      </c>
      <c r="D224" s="592" t="s">
        <v>143</v>
      </c>
      <c r="E224" s="1313" t="s">
        <v>143</v>
      </c>
      <c r="F224" s="1051" t="s">
        <v>143</v>
      </c>
      <c r="G224" s="1051" t="s">
        <v>143</v>
      </c>
      <c r="H224" s="1051" t="s">
        <v>143</v>
      </c>
      <c r="I224" s="1051" t="s">
        <v>143</v>
      </c>
      <c r="J224" s="1051" t="s">
        <v>143</v>
      </c>
      <c r="K224" s="1051" t="s">
        <v>143</v>
      </c>
      <c r="L224" s="1051" t="s">
        <v>143</v>
      </c>
      <c r="M224" s="1051" t="s">
        <v>143</v>
      </c>
      <c r="N224" s="1051" t="s">
        <v>143</v>
      </c>
      <c r="O224" s="1051" t="s">
        <v>143</v>
      </c>
      <c r="P224" s="1051" t="s">
        <v>143</v>
      </c>
      <c r="Q224" s="1051" t="s">
        <v>143</v>
      </c>
    </row>
    <row r="225" spans="3:17" ht="15">
      <c r="C225" s="592" t="s">
        <v>143</v>
      </c>
      <c r="D225" s="592" t="s">
        <v>143</v>
      </c>
      <c r="E225" s="1313" t="s">
        <v>143</v>
      </c>
      <c r="F225" s="1051" t="s">
        <v>143</v>
      </c>
      <c r="G225" s="1051" t="s">
        <v>143</v>
      </c>
      <c r="H225" s="1051" t="s">
        <v>143</v>
      </c>
      <c r="I225" s="1051" t="s">
        <v>143</v>
      </c>
      <c r="J225" s="1051" t="s">
        <v>143</v>
      </c>
      <c r="K225" s="1051" t="s">
        <v>143</v>
      </c>
      <c r="L225" s="1051" t="s">
        <v>143</v>
      </c>
      <c r="M225" s="1051" t="s">
        <v>143</v>
      </c>
      <c r="N225" s="1051" t="s">
        <v>143</v>
      </c>
      <c r="O225" s="1051" t="s">
        <v>143</v>
      </c>
      <c r="P225" s="1051" t="s">
        <v>143</v>
      </c>
      <c r="Q225" s="1051" t="s">
        <v>143</v>
      </c>
    </row>
    <row r="226" spans="3:17" ht="15">
      <c r="C226" s="592" t="s">
        <v>143</v>
      </c>
      <c r="D226" s="592" t="s">
        <v>143</v>
      </c>
      <c r="E226" s="1313" t="s">
        <v>143</v>
      </c>
      <c r="F226" s="1051" t="s">
        <v>143</v>
      </c>
      <c r="G226" s="1051" t="s">
        <v>143</v>
      </c>
      <c r="H226" s="1051" t="s">
        <v>143</v>
      </c>
      <c r="I226" s="1051" t="s">
        <v>143</v>
      </c>
      <c r="J226" s="1051" t="s">
        <v>143</v>
      </c>
      <c r="K226" s="1051" t="s">
        <v>143</v>
      </c>
      <c r="L226" s="1051" t="s">
        <v>143</v>
      </c>
      <c r="M226" s="1051" t="s">
        <v>143</v>
      </c>
      <c r="N226" s="1051" t="s">
        <v>143</v>
      </c>
      <c r="O226" s="1051" t="s">
        <v>143</v>
      </c>
      <c r="P226" s="1051" t="s">
        <v>143</v>
      </c>
      <c r="Q226" s="1051" t="s">
        <v>143</v>
      </c>
    </row>
    <row r="227" spans="3:17" ht="15">
      <c r="C227" s="592" t="s">
        <v>143</v>
      </c>
      <c r="D227" s="592" t="s">
        <v>143</v>
      </c>
      <c r="E227" s="1313" t="s">
        <v>143</v>
      </c>
      <c r="F227" s="1051" t="s">
        <v>143</v>
      </c>
      <c r="G227" s="1051" t="s">
        <v>143</v>
      </c>
      <c r="H227" s="1051" t="s">
        <v>143</v>
      </c>
      <c r="I227" s="1051" t="s">
        <v>143</v>
      </c>
      <c r="J227" s="1051" t="s">
        <v>143</v>
      </c>
      <c r="K227" s="1051" t="s">
        <v>143</v>
      </c>
      <c r="L227" s="1051" t="s">
        <v>143</v>
      </c>
      <c r="M227" s="1051" t="s">
        <v>143</v>
      </c>
      <c r="N227" s="1051" t="s">
        <v>143</v>
      </c>
      <c r="O227" s="1051" t="s">
        <v>143</v>
      </c>
      <c r="P227" s="1051" t="s">
        <v>143</v>
      </c>
      <c r="Q227" s="1051" t="s">
        <v>143</v>
      </c>
    </row>
    <row r="228" spans="3:17" ht="15">
      <c r="C228" s="592" t="s">
        <v>143</v>
      </c>
      <c r="D228" s="592" t="s">
        <v>143</v>
      </c>
      <c r="E228" s="1313" t="s">
        <v>143</v>
      </c>
      <c r="F228" s="1051" t="s">
        <v>143</v>
      </c>
      <c r="G228" s="1051" t="s">
        <v>143</v>
      </c>
      <c r="H228" s="1051" t="s">
        <v>143</v>
      </c>
      <c r="I228" s="1051" t="s">
        <v>143</v>
      </c>
      <c r="J228" s="1051" t="s">
        <v>143</v>
      </c>
      <c r="K228" s="1051" t="s">
        <v>143</v>
      </c>
      <c r="L228" s="1051" t="s">
        <v>143</v>
      </c>
      <c r="M228" s="1051" t="s">
        <v>143</v>
      </c>
      <c r="N228" s="1051" t="s">
        <v>143</v>
      </c>
      <c r="O228" s="1051" t="s">
        <v>143</v>
      </c>
      <c r="P228" s="1051" t="s">
        <v>143</v>
      </c>
      <c r="Q228" s="1051" t="s">
        <v>143</v>
      </c>
    </row>
    <row r="229" spans="3:17" ht="15">
      <c r="C229" s="592" t="s">
        <v>143</v>
      </c>
      <c r="D229" s="592" t="s">
        <v>143</v>
      </c>
      <c r="E229" s="1313" t="s">
        <v>143</v>
      </c>
      <c r="F229" s="1051" t="s">
        <v>143</v>
      </c>
      <c r="G229" s="1051" t="s">
        <v>143</v>
      </c>
      <c r="H229" s="1051" t="s">
        <v>143</v>
      </c>
      <c r="I229" s="1051" t="s">
        <v>143</v>
      </c>
      <c r="J229" s="1051" t="s">
        <v>143</v>
      </c>
      <c r="K229" s="1051" t="s">
        <v>143</v>
      </c>
      <c r="L229" s="1051" t="s">
        <v>143</v>
      </c>
      <c r="M229" s="1051" t="s">
        <v>143</v>
      </c>
      <c r="N229" s="1051" t="s">
        <v>143</v>
      </c>
      <c r="O229" s="1051" t="s">
        <v>143</v>
      </c>
      <c r="P229" s="1051" t="s">
        <v>143</v>
      </c>
      <c r="Q229" s="1051" t="s">
        <v>143</v>
      </c>
    </row>
    <row r="230" spans="3:17" ht="15">
      <c r="C230" s="592" t="s">
        <v>143</v>
      </c>
      <c r="D230" s="592" t="s">
        <v>143</v>
      </c>
      <c r="E230" s="1313" t="s">
        <v>143</v>
      </c>
      <c r="F230" s="1051" t="s">
        <v>143</v>
      </c>
      <c r="G230" s="1051" t="s">
        <v>143</v>
      </c>
      <c r="H230" s="1051" t="s">
        <v>143</v>
      </c>
      <c r="I230" s="1051" t="s">
        <v>143</v>
      </c>
      <c r="J230" s="1051" t="s">
        <v>143</v>
      </c>
      <c r="K230" s="1051" t="s">
        <v>143</v>
      </c>
      <c r="L230" s="1051" t="s">
        <v>143</v>
      </c>
      <c r="M230" s="1051" t="s">
        <v>143</v>
      </c>
      <c r="N230" s="1051" t="s">
        <v>143</v>
      </c>
      <c r="O230" s="1051" t="s">
        <v>143</v>
      </c>
      <c r="P230" s="1051" t="s">
        <v>143</v>
      </c>
      <c r="Q230" s="1051" t="s">
        <v>143</v>
      </c>
    </row>
    <row r="231" spans="3:17" ht="15">
      <c r="C231" s="592" t="s">
        <v>143</v>
      </c>
      <c r="D231" s="592" t="s">
        <v>143</v>
      </c>
      <c r="E231" s="1313" t="s">
        <v>143</v>
      </c>
      <c r="F231" s="1051" t="s">
        <v>143</v>
      </c>
      <c r="G231" s="1051" t="s">
        <v>143</v>
      </c>
      <c r="H231" s="1051" t="s">
        <v>143</v>
      </c>
      <c r="I231" s="1051" t="s">
        <v>143</v>
      </c>
      <c r="J231" s="1051" t="s">
        <v>143</v>
      </c>
      <c r="K231" s="1051" t="s">
        <v>143</v>
      </c>
      <c r="L231" s="1051" t="s">
        <v>143</v>
      </c>
      <c r="M231" s="1051" t="s">
        <v>143</v>
      </c>
      <c r="N231" s="1051" t="s">
        <v>143</v>
      </c>
      <c r="O231" s="1051" t="s">
        <v>143</v>
      </c>
      <c r="P231" s="1051" t="s">
        <v>143</v>
      </c>
      <c r="Q231" s="1051" t="s">
        <v>143</v>
      </c>
    </row>
    <row r="232" spans="3:17" ht="15">
      <c r="C232" s="592" t="s">
        <v>143</v>
      </c>
      <c r="D232" s="592" t="s">
        <v>143</v>
      </c>
      <c r="E232" s="1313" t="s">
        <v>143</v>
      </c>
      <c r="F232" s="1051" t="s">
        <v>143</v>
      </c>
      <c r="G232" s="1051" t="s">
        <v>143</v>
      </c>
      <c r="H232" s="1051" t="s">
        <v>143</v>
      </c>
      <c r="I232" s="1051" t="s">
        <v>143</v>
      </c>
      <c r="J232" s="1051" t="s">
        <v>143</v>
      </c>
      <c r="K232" s="1051" t="s">
        <v>143</v>
      </c>
      <c r="L232" s="1051" t="s">
        <v>143</v>
      </c>
      <c r="M232" s="1051" t="s">
        <v>143</v>
      </c>
      <c r="N232" s="1051" t="s">
        <v>143</v>
      </c>
      <c r="O232" s="1051" t="s">
        <v>143</v>
      </c>
      <c r="P232" s="1051" t="s">
        <v>143</v>
      </c>
      <c r="Q232" s="1051" t="s">
        <v>143</v>
      </c>
    </row>
    <row r="233" spans="3:17" ht="15">
      <c r="C233" s="592" t="s">
        <v>143</v>
      </c>
      <c r="D233" s="592" t="s">
        <v>143</v>
      </c>
      <c r="E233" s="1313" t="s">
        <v>143</v>
      </c>
      <c r="F233" s="1051" t="s">
        <v>143</v>
      </c>
      <c r="G233" s="1051" t="s">
        <v>143</v>
      </c>
      <c r="H233" s="1051" t="s">
        <v>143</v>
      </c>
      <c r="I233" s="1051" t="s">
        <v>143</v>
      </c>
      <c r="J233" s="1051" t="s">
        <v>143</v>
      </c>
      <c r="K233" s="1051" t="s">
        <v>143</v>
      </c>
      <c r="L233" s="1051" t="s">
        <v>143</v>
      </c>
      <c r="M233" s="1051" t="s">
        <v>143</v>
      </c>
      <c r="N233" s="1051" t="s">
        <v>143</v>
      </c>
      <c r="O233" s="1051" t="s">
        <v>143</v>
      </c>
      <c r="P233" s="1051" t="s">
        <v>143</v>
      </c>
      <c r="Q233" s="1051" t="s">
        <v>143</v>
      </c>
    </row>
    <row r="234" spans="3:17" ht="15">
      <c r="C234" s="592" t="s">
        <v>143</v>
      </c>
      <c r="D234" s="592" t="s">
        <v>143</v>
      </c>
      <c r="E234" s="1313" t="s">
        <v>143</v>
      </c>
      <c r="F234" s="1051" t="s">
        <v>143</v>
      </c>
      <c r="G234" s="1051" t="s">
        <v>143</v>
      </c>
      <c r="H234" s="1051" t="s">
        <v>143</v>
      </c>
      <c r="I234" s="1051" t="s">
        <v>143</v>
      </c>
      <c r="J234" s="1051" t="s">
        <v>143</v>
      </c>
      <c r="K234" s="1051" t="s">
        <v>143</v>
      </c>
      <c r="L234" s="1051" t="s">
        <v>143</v>
      </c>
      <c r="M234" s="1051" t="s">
        <v>143</v>
      </c>
      <c r="N234" s="1051" t="s">
        <v>143</v>
      </c>
      <c r="O234" s="1051" t="s">
        <v>143</v>
      </c>
      <c r="P234" s="1051" t="s">
        <v>143</v>
      </c>
      <c r="Q234" s="1051" t="s">
        <v>143</v>
      </c>
    </row>
    <row r="235" spans="3:17" ht="15">
      <c r="C235" s="592" t="s">
        <v>143</v>
      </c>
      <c r="D235" s="592" t="s">
        <v>143</v>
      </c>
      <c r="E235" s="1313" t="s">
        <v>143</v>
      </c>
      <c r="F235" s="1051" t="s">
        <v>143</v>
      </c>
      <c r="G235" s="1051" t="s">
        <v>143</v>
      </c>
      <c r="H235" s="1051" t="s">
        <v>143</v>
      </c>
      <c r="I235" s="1051" t="s">
        <v>143</v>
      </c>
      <c r="J235" s="1051" t="s">
        <v>143</v>
      </c>
      <c r="K235" s="1051" t="s">
        <v>143</v>
      </c>
      <c r="L235" s="1051" t="s">
        <v>143</v>
      </c>
      <c r="M235" s="1051" t="s">
        <v>143</v>
      </c>
      <c r="N235" s="1051" t="s">
        <v>143</v>
      </c>
      <c r="O235" s="1051" t="s">
        <v>143</v>
      </c>
      <c r="P235" s="1051" t="s">
        <v>143</v>
      </c>
      <c r="Q235" s="1051" t="s">
        <v>143</v>
      </c>
    </row>
    <row r="236" spans="3:17" ht="15">
      <c r="C236" s="592" t="s">
        <v>143</v>
      </c>
      <c r="D236" s="592" t="s">
        <v>143</v>
      </c>
      <c r="E236" s="1313" t="s">
        <v>143</v>
      </c>
      <c r="F236" s="1051" t="s">
        <v>143</v>
      </c>
      <c r="G236" s="1051" t="s">
        <v>143</v>
      </c>
      <c r="H236" s="1051" t="s">
        <v>143</v>
      </c>
      <c r="I236" s="1051" t="s">
        <v>143</v>
      </c>
      <c r="J236" s="1051" t="s">
        <v>143</v>
      </c>
      <c r="K236" s="1051" t="s">
        <v>143</v>
      </c>
      <c r="L236" s="1051" t="s">
        <v>143</v>
      </c>
      <c r="M236" s="1051" t="s">
        <v>143</v>
      </c>
      <c r="N236" s="1051" t="s">
        <v>143</v>
      </c>
      <c r="O236" s="1051" t="s">
        <v>143</v>
      </c>
      <c r="P236" s="1051" t="s">
        <v>143</v>
      </c>
      <c r="Q236" s="1051" t="s">
        <v>143</v>
      </c>
    </row>
    <row r="237" spans="3:17" ht="15">
      <c r="C237" s="592" t="s">
        <v>143</v>
      </c>
      <c r="D237" s="592" t="s">
        <v>143</v>
      </c>
      <c r="E237" s="1313" t="s">
        <v>143</v>
      </c>
      <c r="F237" s="1051" t="s">
        <v>143</v>
      </c>
      <c r="G237" s="1051" t="s">
        <v>143</v>
      </c>
      <c r="H237" s="1051" t="s">
        <v>143</v>
      </c>
      <c r="I237" s="1051" t="s">
        <v>143</v>
      </c>
      <c r="J237" s="1051" t="s">
        <v>143</v>
      </c>
      <c r="K237" s="1051" t="s">
        <v>143</v>
      </c>
      <c r="L237" s="1051" t="s">
        <v>143</v>
      </c>
      <c r="M237" s="1051" t="s">
        <v>143</v>
      </c>
      <c r="N237" s="1051" t="s">
        <v>143</v>
      </c>
      <c r="O237" s="1051" t="s">
        <v>143</v>
      </c>
      <c r="P237" s="1051" t="s">
        <v>143</v>
      </c>
      <c r="Q237" s="1051" t="s">
        <v>143</v>
      </c>
    </row>
    <row r="238" spans="3:17" ht="15">
      <c r="C238" s="592" t="s">
        <v>143</v>
      </c>
      <c r="D238" s="592" t="s">
        <v>143</v>
      </c>
      <c r="E238" s="1313" t="s">
        <v>143</v>
      </c>
      <c r="F238" s="1051" t="s">
        <v>143</v>
      </c>
      <c r="G238" s="1051" t="s">
        <v>143</v>
      </c>
      <c r="H238" s="1051" t="s">
        <v>143</v>
      </c>
      <c r="I238" s="1051" t="s">
        <v>143</v>
      </c>
      <c r="J238" s="1051" t="s">
        <v>143</v>
      </c>
      <c r="K238" s="1051" t="s">
        <v>143</v>
      </c>
      <c r="L238" s="1051" t="s">
        <v>143</v>
      </c>
      <c r="M238" s="1051" t="s">
        <v>143</v>
      </c>
      <c r="N238" s="1051" t="s">
        <v>143</v>
      </c>
      <c r="O238" s="1051" t="s">
        <v>143</v>
      </c>
      <c r="P238" s="1051" t="s">
        <v>143</v>
      </c>
      <c r="Q238" s="1051" t="s">
        <v>143</v>
      </c>
    </row>
    <row r="239" spans="3:17" ht="15">
      <c r="C239" s="592" t="s">
        <v>143</v>
      </c>
      <c r="D239" s="592" t="s">
        <v>143</v>
      </c>
      <c r="E239" s="1313" t="s">
        <v>143</v>
      </c>
      <c r="F239" s="1051" t="s">
        <v>143</v>
      </c>
      <c r="G239" s="1051" t="s">
        <v>143</v>
      </c>
      <c r="H239" s="1051" t="s">
        <v>143</v>
      </c>
      <c r="I239" s="1051" t="s">
        <v>143</v>
      </c>
      <c r="J239" s="1051" t="s">
        <v>143</v>
      </c>
      <c r="K239" s="1051" t="s">
        <v>143</v>
      </c>
      <c r="L239" s="1051" t="s">
        <v>143</v>
      </c>
      <c r="M239" s="1051" t="s">
        <v>143</v>
      </c>
      <c r="N239" s="1051" t="s">
        <v>143</v>
      </c>
      <c r="O239" s="1051" t="s">
        <v>143</v>
      </c>
      <c r="P239" s="1051" t="s">
        <v>143</v>
      </c>
      <c r="Q239" s="1051" t="s">
        <v>143</v>
      </c>
    </row>
    <row r="240" spans="3:17" ht="15">
      <c r="C240" s="592" t="s">
        <v>143</v>
      </c>
      <c r="D240" s="592" t="s">
        <v>143</v>
      </c>
      <c r="E240" s="1313" t="s">
        <v>143</v>
      </c>
      <c r="F240" s="1051" t="s">
        <v>143</v>
      </c>
      <c r="G240" s="1051" t="s">
        <v>143</v>
      </c>
      <c r="H240" s="1051" t="s">
        <v>143</v>
      </c>
      <c r="I240" s="1051" t="s">
        <v>143</v>
      </c>
      <c r="J240" s="1051" t="s">
        <v>143</v>
      </c>
      <c r="K240" s="1051" t="s">
        <v>143</v>
      </c>
      <c r="L240" s="1051" t="s">
        <v>143</v>
      </c>
      <c r="M240" s="1051" t="s">
        <v>143</v>
      </c>
      <c r="N240" s="1051" t="s">
        <v>143</v>
      </c>
      <c r="O240" s="1051" t="s">
        <v>143</v>
      </c>
      <c r="P240" s="1051" t="s">
        <v>143</v>
      </c>
      <c r="Q240" s="1051" t="s">
        <v>143</v>
      </c>
    </row>
    <row r="241" spans="3:17" ht="15">
      <c r="C241" s="592" t="s">
        <v>143</v>
      </c>
      <c r="D241" s="592" t="s">
        <v>143</v>
      </c>
      <c r="E241" s="1313" t="s">
        <v>143</v>
      </c>
      <c r="F241" s="1051" t="s">
        <v>143</v>
      </c>
      <c r="G241" s="1051" t="s">
        <v>143</v>
      </c>
      <c r="H241" s="1051" t="s">
        <v>143</v>
      </c>
      <c r="I241" s="1051" t="s">
        <v>143</v>
      </c>
      <c r="J241" s="1051" t="s">
        <v>143</v>
      </c>
      <c r="K241" s="1051" t="s">
        <v>143</v>
      </c>
      <c r="L241" s="1051" t="s">
        <v>143</v>
      </c>
      <c r="M241" s="1051" t="s">
        <v>143</v>
      </c>
      <c r="N241" s="1051" t="s">
        <v>143</v>
      </c>
      <c r="O241" s="1051" t="s">
        <v>143</v>
      </c>
      <c r="P241" s="1051" t="s">
        <v>143</v>
      </c>
      <c r="Q241" s="1051" t="s">
        <v>143</v>
      </c>
    </row>
    <row r="242" spans="3:17" ht="15">
      <c r="C242" s="592" t="s">
        <v>143</v>
      </c>
      <c r="D242" s="592" t="s">
        <v>143</v>
      </c>
      <c r="E242" s="1313" t="s">
        <v>143</v>
      </c>
      <c r="F242" s="1051" t="s">
        <v>143</v>
      </c>
      <c r="G242" s="1051" t="s">
        <v>143</v>
      </c>
      <c r="H242" s="1051" t="s">
        <v>143</v>
      </c>
      <c r="I242" s="1051" t="s">
        <v>143</v>
      </c>
      <c r="J242" s="1051" t="s">
        <v>143</v>
      </c>
      <c r="K242" s="1051" t="s">
        <v>143</v>
      </c>
      <c r="L242" s="1051" t="s">
        <v>143</v>
      </c>
      <c r="M242" s="1051" t="s">
        <v>143</v>
      </c>
      <c r="N242" s="1051" t="s">
        <v>143</v>
      </c>
      <c r="O242" s="1051" t="s">
        <v>143</v>
      </c>
      <c r="P242" s="1051" t="s">
        <v>143</v>
      </c>
      <c r="Q242" s="1051" t="s">
        <v>143</v>
      </c>
    </row>
    <row r="243" spans="3:17" ht="15">
      <c r="C243" s="592" t="s">
        <v>143</v>
      </c>
      <c r="D243" s="592" t="s">
        <v>143</v>
      </c>
      <c r="E243" s="1313" t="s">
        <v>143</v>
      </c>
      <c r="F243" s="1051" t="s">
        <v>143</v>
      </c>
      <c r="G243" s="1051" t="s">
        <v>143</v>
      </c>
      <c r="H243" s="1051" t="s">
        <v>143</v>
      </c>
      <c r="I243" s="1051" t="s">
        <v>143</v>
      </c>
      <c r="J243" s="1051" t="s">
        <v>143</v>
      </c>
      <c r="K243" s="1051" t="s">
        <v>143</v>
      </c>
      <c r="L243" s="1051" t="s">
        <v>143</v>
      </c>
      <c r="M243" s="1051" t="s">
        <v>143</v>
      </c>
      <c r="N243" s="1051" t="s">
        <v>143</v>
      </c>
      <c r="O243" s="1051" t="s">
        <v>143</v>
      </c>
      <c r="P243" s="1051" t="s">
        <v>143</v>
      </c>
      <c r="Q243" s="1051" t="s">
        <v>143</v>
      </c>
    </row>
    <row r="244" spans="3:17" ht="15">
      <c r="C244" s="592" t="s">
        <v>143</v>
      </c>
      <c r="D244" s="592" t="s">
        <v>143</v>
      </c>
      <c r="E244" s="1313" t="s">
        <v>143</v>
      </c>
      <c r="F244" s="1051" t="s">
        <v>143</v>
      </c>
      <c r="G244" s="1051" t="s">
        <v>143</v>
      </c>
      <c r="H244" s="1051" t="s">
        <v>143</v>
      </c>
      <c r="I244" s="1051" t="s">
        <v>143</v>
      </c>
      <c r="J244" s="1051" t="s">
        <v>143</v>
      </c>
      <c r="K244" s="1051" t="s">
        <v>143</v>
      </c>
      <c r="L244" s="1051" t="s">
        <v>143</v>
      </c>
      <c r="M244" s="1051" t="s">
        <v>143</v>
      </c>
      <c r="N244" s="1051" t="s">
        <v>143</v>
      </c>
      <c r="O244" s="1051" t="s">
        <v>143</v>
      </c>
      <c r="P244" s="1051" t="s">
        <v>143</v>
      </c>
      <c r="Q244" s="1051" t="s">
        <v>143</v>
      </c>
    </row>
    <row r="245" spans="3:17" ht="15">
      <c r="C245" s="592" t="s">
        <v>143</v>
      </c>
      <c r="D245" s="592" t="s">
        <v>143</v>
      </c>
      <c r="E245" s="1313" t="s">
        <v>143</v>
      </c>
      <c r="F245" s="1051" t="s">
        <v>143</v>
      </c>
      <c r="G245" s="1051" t="s">
        <v>143</v>
      </c>
      <c r="H245" s="1051" t="s">
        <v>143</v>
      </c>
      <c r="I245" s="1051" t="s">
        <v>143</v>
      </c>
      <c r="J245" s="1051" t="s">
        <v>143</v>
      </c>
      <c r="K245" s="1051" t="s">
        <v>143</v>
      </c>
      <c r="L245" s="1051" t="s">
        <v>143</v>
      </c>
      <c r="M245" s="1051" t="s">
        <v>143</v>
      </c>
      <c r="N245" s="1051" t="s">
        <v>143</v>
      </c>
      <c r="O245" s="1051" t="s">
        <v>143</v>
      </c>
      <c r="P245" s="1051" t="s">
        <v>143</v>
      </c>
      <c r="Q245" s="1051" t="s">
        <v>143</v>
      </c>
    </row>
    <row r="246" spans="3:17" ht="15">
      <c r="C246" s="592" t="s">
        <v>143</v>
      </c>
      <c r="D246" s="592" t="s">
        <v>143</v>
      </c>
      <c r="E246" s="1313" t="s">
        <v>143</v>
      </c>
      <c r="F246" s="1051" t="s">
        <v>143</v>
      </c>
      <c r="G246" s="1051" t="s">
        <v>143</v>
      </c>
      <c r="H246" s="1051" t="s">
        <v>143</v>
      </c>
      <c r="I246" s="1051" t="s">
        <v>143</v>
      </c>
      <c r="J246" s="1051" t="s">
        <v>143</v>
      </c>
      <c r="K246" s="1051" t="s">
        <v>143</v>
      </c>
      <c r="L246" s="1051" t="s">
        <v>143</v>
      </c>
      <c r="M246" s="1051" t="s">
        <v>143</v>
      </c>
      <c r="N246" s="1051" t="s">
        <v>143</v>
      </c>
      <c r="O246" s="1051" t="s">
        <v>143</v>
      </c>
      <c r="P246" s="1051" t="s">
        <v>143</v>
      </c>
      <c r="Q246" s="1051" t="s">
        <v>143</v>
      </c>
    </row>
    <row r="247" spans="3:17" ht="15">
      <c r="C247" s="592" t="s">
        <v>143</v>
      </c>
      <c r="D247" s="592" t="s">
        <v>143</v>
      </c>
      <c r="E247" s="1313" t="s">
        <v>143</v>
      </c>
      <c r="F247" s="1051" t="s">
        <v>143</v>
      </c>
      <c r="G247" s="1051" t="s">
        <v>143</v>
      </c>
      <c r="H247" s="1051" t="s">
        <v>143</v>
      </c>
      <c r="I247" s="1051" t="s">
        <v>143</v>
      </c>
      <c r="J247" s="1051" t="s">
        <v>143</v>
      </c>
      <c r="K247" s="1051" t="s">
        <v>143</v>
      </c>
      <c r="L247" s="1051" t="s">
        <v>143</v>
      </c>
      <c r="M247" s="1051" t="s">
        <v>143</v>
      </c>
      <c r="N247" s="1051" t="s">
        <v>143</v>
      </c>
      <c r="O247" s="1051" t="s">
        <v>143</v>
      </c>
      <c r="P247" s="1051" t="s">
        <v>143</v>
      </c>
      <c r="Q247" s="1051" t="s">
        <v>143</v>
      </c>
    </row>
    <row r="248" spans="3:17" ht="15">
      <c r="C248" s="592" t="s">
        <v>143</v>
      </c>
      <c r="D248" s="592" t="s">
        <v>143</v>
      </c>
      <c r="E248" s="1313" t="s">
        <v>143</v>
      </c>
      <c r="F248" s="1051" t="s">
        <v>143</v>
      </c>
      <c r="G248" s="1051" t="s">
        <v>143</v>
      </c>
      <c r="H248" s="1051" t="s">
        <v>143</v>
      </c>
      <c r="I248" s="1051" t="s">
        <v>143</v>
      </c>
      <c r="J248" s="1051" t="s">
        <v>143</v>
      </c>
      <c r="K248" s="1051" t="s">
        <v>143</v>
      </c>
      <c r="L248" s="1051" t="s">
        <v>143</v>
      </c>
      <c r="M248" s="1051" t="s">
        <v>143</v>
      </c>
      <c r="N248" s="1051" t="s">
        <v>143</v>
      </c>
      <c r="O248" s="1051" t="s">
        <v>143</v>
      </c>
      <c r="P248" s="1051" t="s">
        <v>143</v>
      </c>
      <c r="Q248" s="1051" t="s">
        <v>143</v>
      </c>
    </row>
    <row r="249" spans="3:17" ht="15">
      <c r="C249" s="592" t="s">
        <v>143</v>
      </c>
      <c r="D249" s="592" t="s">
        <v>143</v>
      </c>
      <c r="E249" s="1313" t="s">
        <v>143</v>
      </c>
      <c r="F249" s="1051" t="s">
        <v>143</v>
      </c>
      <c r="G249" s="1051" t="s">
        <v>143</v>
      </c>
      <c r="H249" s="1051" t="s">
        <v>143</v>
      </c>
      <c r="I249" s="1051" t="s">
        <v>143</v>
      </c>
      <c r="J249" s="1051" t="s">
        <v>143</v>
      </c>
      <c r="K249" s="1051" t="s">
        <v>143</v>
      </c>
      <c r="L249" s="1051" t="s">
        <v>143</v>
      </c>
      <c r="M249" s="1051" t="s">
        <v>143</v>
      </c>
      <c r="N249" s="1051" t="s">
        <v>143</v>
      </c>
      <c r="O249" s="1051" t="s">
        <v>143</v>
      </c>
      <c r="P249" s="1051" t="s">
        <v>143</v>
      </c>
      <c r="Q249" s="1051" t="s">
        <v>143</v>
      </c>
    </row>
    <row r="250" spans="3:17" ht="15">
      <c r="C250" s="592" t="s">
        <v>143</v>
      </c>
      <c r="D250" s="592" t="s">
        <v>143</v>
      </c>
      <c r="E250" s="1313" t="s">
        <v>143</v>
      </c>
      <c r="F250" s="1051" t="s">
        <v>143</v>
      </c>
      <c r="G250" s="1051" t="s">
        <v>143</v>
      </c>
      <c r="H250" s="1051" t="s">
        <v>143</v>
      </c>
      <c r="I250" s="1051" t="s">
        <v>143</v>
      </c>
      <c r="J250" s="1051" t="s">
        <v>143</v>
      </c>
      <c r="K250" s="1051" t="s">
        <v>143</v>
      </c>
      <c r="L250" s="1051" t="s">
        <v>143</v>
      </c>
      <c r="M250" s="1051" t="s">
        <v>143</v>
      </c>
      <c r="N250" s="1051" t="s">
        <v>143</v>
      </c>
      <c r="O250" s="1051" t="s">
        <v>143</v>
      </c>
      <c r="P250" s="1051" t="s">
        <v>143</v>
      </c>
      <c r="Q250" s="1051" t="s">
        <v>143</v>
      </c>
    </row>
    <row r="251" spans="3:17" ht="15">
      <c r="C251" s="592" t="s">
        <v>143</v>
      </c>
      <c r="D251" s="592" t="s">
        <v>143</v>
      </c>
      <c r="E251" s="1313" t="s">
        <v>143</v>
      </c>
      <c r="F251" s="1051" t="s">
        <v>143</v>
      </c>
      <c r="G251" s="1051" t="s">
        <v>143</v>
      </c>
      <c r="H251" s="1051" t="s">
        <v>143</v>
      </c>
      <c r="I251" s="1051" t="s">
        <v>143</v>
      </c>
      <c r="J251" s="1051" t="s">
        <v>143</v>
      </c>
      <c r="K251" s="1051" t="s">
        <v>143</v>
      </c>
      <c r="L251" s="1051" t="s">
        <v>143</v>
      </c>
      <c r="M251" s="1051" t="s">
        <v>143</v>
      </c>
      <c r="N251" s="1051" t="s">
        <v>143</v>
      </c>
      <c r="O251" s="1051" t="s">
        <v>143</v>
      </c>
      <c r="P251" s="1051" t="s">
        <v>143</v>
      </c>
      <c r="Q251" s="1051" t="s">
        <v>143</v>
      </c>
    </row>
    <row r="252" spans="3:17" ht="15">
      <c r="C252" s="592" t="s">
        <v>143</v>
      </c>
      <c r="D252" s="592" t="s">
        <v>143</v>
      </c>
      <c r="E252" s="1313" t="s">
        <v>143</v>
      </c>
      <c r="F252" s="1051" t="s">
        <v>143</v>
      </c>
      <c r="G252" s="1051" t="s">
        <v>143</v>
      </c>
      <c r="H252" s="1051" t="s">
        <v>143</v>
      </c>
      <c r="I252" s="1051" t="s">
        <v>143</v>
      </c>
      <c r="J252" s="1051" t="s">
        <v>143</v>
      </c>
      <c r="K252" s="1051" t="s">
        <v>143</v>
      </c>
      <c r="L252" s="1051" t="s">
        <v>143</v>
      </c>
      <c r="M252" s="1051" t="s">
        <v>143</v>
      </c>
      <c r="N252" s="1051" t="s">
        <v>143</v>
      </c>
      <c r="O252" s="1051" t="s">
        <v>143</v>
      </c>
      <c r="P252" s="1051" t="s">
        <v>143</v>
      </c>
      <c r="Q252" s="1051" t="s">
        <v>143</v>
      </c>
    </row>
    <row r="253" spans="3:17" ht="15">
      <c r="C253" s="592" t="s">
        <v>143</v>
      </c>
      <c r="D253" s="592" t="s">
        <v>143</v>
      </c>
      <c r="E253" s="1313" t="s">
        <v>143</v>
      </c>
      <c r="F253" s="1051" t="s">
        <v>143</v>
      </c>
      <c r="G253" s="1051" t="s">
        <v>143</v>
      </c>
      <c r="H253" s="1051" t="s">
        <v>143</v>
      </c>
      <c r="I253" s="1051" t="s">
        <v>143</v>
      </c>
      <c r="J253" s="1051" t="s">
        <v>143</v>
      </c>
      <c r="K253" s="1051" t="s">
        <v>143</v>
      </c>
      <c r="L253" s="1051" t="s">
        <v>143</v>
      </c>
      <c r="M253" s="1051" t="s">
        <v>143</v>
      </c>
      <c r="N253" s="1051" t="s">
        <v>143</v>
      </c>
      <c r="O253" s="1051" t="s">
        <v>143</v>
      </c>
      <c r="P253" s="1051" t="s">
        <v>143</v>
      </c>
      <c r="Q253" s="1051" t="s">
        <v>143</v>
      </c>
    </row>
    <row r="254" spans="3:17" ht="15">
      <c r="C254" s="592" t="s">
        <v>143</v>
      </c>
      <c r="D254" s="592" t="s">
        <v>143</v>
      </c>
      <c r="E254" s="1313" t="s">
        <v>143</v>
      </c>
      <c r="F254" s="1051" t="s">
        <v>143</v>
      </c>
      <c r="G254" s="1051" t="s">
        <v>143</v>
      </c>
      <c r="H254" s="1051" t="s">
        <v>143</v>
      </c>
      <c r="I254" s="1051" t="s">
        <v>143</v>
      </c>
      <c r="J254" s="1051" t="s">
        <v>143</v>
      </c>
      <c r="K254" s="1051" t="s">
        <v>143</v>
      </c>
      <c r="L254" s="1051" t="s">
        <v>143</v>
      </c>
      <c r="M254" s="1051" t="s">
        <v>143</v>
      </c>
      <c r="N254" s="1051" t="s">
        <v>143</v>
      </c>
      <c r="O254" s="1051" t="s">
        <v>143</v>
      </c>
      <c r="P254" s="1051" t="s">
        <v>143</v>
      </c>
      <c r="Q254" s="1051" t="s">
        <v>143</v>
      </c>
    </row>
    <row r="255" spans="3:17" ht="15">
      <c r="C255" s="592" t="s">
        <v>143</v>
      </c>
      <c r="D255" s="592" t="s">
        <v>143</v>
      </c>
      <c r="E255" s="1313" t="s">
        <v>143</v>
      </c>
      <c r="F255" s="1051" t="s">
        <v>143</v>
      </c>
      <c r="G255" s="1051" t="s">
        <v>143</v>
      </c>
      <c r="H255" s="1051" t="s">
        <v>143</v>
      </c>
      <c r="I255" s="1051" t="s">
        <v>143</v>
      </c>
      <c r="J255" s="1051" t="s">
        <v>143</v>
      </c>
      <c r="K255" s="1051" t="s">
        <v>143</v>
      </c>
      <c r="L255" s="1051" t="s">
        <v>143</v>
      </c>
      <c r="M255" s="1051" t="s">
        <v>143</v>
      </c>
      <c r="N255" s="1051" t="s">
        <v>143</v>
      </c>
      <c r="O255" s="1051" t="s">
        <v>143</v>
      </c>
      <c r="P255" s="1051" t="s">
        <v>143</v>
      </c>
      <c r="Q255" s="1051" t="s">
        <v>143</v>
      </c>
    </row>
    <row r="256" spans="3:17" ht="15">
      <c r="C256" s="592" t="s">
        <v>143</v>
      </c>
      <c r="D256" s="592" t="s">
        <v>143</v>
      </c>
      <c r="E256" s="1313" t="s">
        <v>143</v>
      </c>
      <c r="F256" s="1051" t="s">
        <v>143</v>
      </c>
      <c r="G256" s="1051" t="s">
        <v>143</v>
      </c>
      <c r="H256" s="1051" t="s">
        <v>143</v>
      </c>
      <c r="I256" s="1051" t="s">
        <v>143</v>
      </c>
      <c r="J256" s="1051" t="s">
        <v>143</v>
      </c>
      <c r="K256" s="1051" t="s">
        <v>143</v>
      </c>
      <c r="L256" s="1051" t="s">
        <v>143</v>
      </c>
      <c r="M256" s="1051" t="s">
        <v>143</v>
      </c>
      <c r="N256" s="1051" t="s">
        <v>143</v>
      </c>
      <c r="O256" s="1051" t="s">
        <v>143</v>
      </c>
      <c r="P256" s="1051" t="s">
        <v>143</v>
      </c>
      <c r="Q256" s="1051" t="s">
        <v>143</v>
      </c>
    </row>
    <row r="257" spans="3:17" ht="15">
      <c r="C257" s="592" t="s">
        <v>143</v>
      </c>
      <c r="D257" s="592" t="s">
        <v>143</v>
      </c>
      <c r="E257" s="1313" t="s">
        <v>143</v>
      </c>
      <c r="F257" s="1051" t="s">
        <v>143</v>
      </c>
      <c r="G257" s="1051" t="s">
        <v>143</v>
      </c>
      <c r="H257" s="1051" t="s">
        <v>143</v>
      </c>
      <c r="I257" s="1051" t="s">
        <v>143</v>
      </c>
      <c r="J257" s="1051" t="s">
        <v>143</v>
      </c>
      <c r="K257" s="1051" t="s">
        <v>143</v>
      </c>
      <c r="L257" s="1051" t="s">
        <v>143</v>
      </c>
      <c r="M257" s="1051" t="s">
        <v>143</v>
      </c>
      <c r="N257" s="1051" t="s">
        <v>143</v>
      </c>
      <c r="O257" s="1051" t="s">
        <v>143</v>
      </c>
      <c r="P257" s="1051" t="s">
        <v>143</v>
      </c>
      <c r="Q257" s="1051" t="s">
        <v>143</v>
      </c>
    </row>
    <row r="258" spans="3:17" ht="15">
      <c r="C258" s="592" t="s">
        <v>143</v>
      </c>
      <c r="D258" s="592" t="s">
        <v>143</v>
      </c>
      <c r="E258" s="1313" t="s">
        <v>143</v>
      </c>
      <c r="F258" s="1051" t="s">
        <v>143</v>
      </c>
      <c r="G258" s="1051" t="s">
        <v>143</v>
      </c>
      <c r="H258" s="1051" t="s">
        <v>143</v>
      </c>
      <c r="I258" s="1051" t="s">
        <v>143</v>
      </c>
      <c r="J258" s="1051" t="s">
        <v>143</v>
      </c>
      <c r="K258" s="1051" t="s">
        <v>143</v>
      </c>
      <c r="L258" s="1051" t="s">
        <v>143</v>
      </c>
      <c r="M258" s="1051" t="s">
        <v>143</v>
      </c>
      <c r="N258" s="1051" t="s">
        <v>143</v>
      </c>
      <c r="O258" s="1051" t="s">
        <v>143</v>
      </c>
      <c r="P258" s="1051" t="s">
        <v>143</v>
      </c>
      <c r="Q258" s="1051" t="s">
        <v>143</v>
      </c>
    </row>
    <row r="259" spans="3:17" ht="15">
      <c r="C259" s="592" t="s">
        <v>143</v>
      </c>
      <c r="D259" s="592" t="s">
        <v>143</v>
      </c>
      <c r="E259" s="1313" t="s">
        <v>143</v>
      </c>
      <c r="F259" s="1051" t="s">
        <v>143</v>
      </c>
      <c r="G259" s="1051" t="s">
        <v>143</v>
      </c>
      <c r="H259" s="1051" t="s">
        <v>143</v>
      </c>
      <c r="I259" s="1051" t="s">
        <v>143</v>
      </c>
      <c r="J259" s="1051" t="s">
        <v>143</v>
      </c>
      <c r="K259" s="1051" t="s">
        <v>143</v>
      </c>
      <c r="L259" s="1051" t="s">
        <v>143</v>
      </c>
      <c r="M259" s="1051" t="s">
        <v>143</v>
      </c>
      <c r="N259" s="1051" t="s">
        <v>143</v>
      </c>
      <c r="O259" s="1051" t="s">
        <v>143</v>
      </c>
      <c r="P259" s="1051" t="s">
        <v>143</v>
      </c>
      <c r="Q259" s="1051" t="s">
        <v>143</v>
      </c>
    </row>
    <row r="260" spans="3:17" ht="15">
      <c r="C260" s="592" t="s">
        <v>143</v>
      </c>
      <c r="D260" s="592" t="s">
        <v>143</v>
      </c>
      <c r="E260" s="1313" t="s">
        <v>143</v>
      </c>
      <c r="F260" s="1051" t="s">
        <v>143</v>
      </c>
      <c r="G260" s="1051" t="s">
        <v>143</v>
      </c>
      <c r="H260" s="1051" t="s">
        <v>143</v>
      </c>
      <c r="I260" s="1051" t="s">
        <v>143</v>
      </c>
      <c r="J260" s="1051" t="s">
        <v>143</v>
      </c>
      <c r="K260" s="1051" t="s">
        <v>143</v>
      </c>
      <c r="L260" s="1051" t="s">
        <v>143</v>
      </c>
      <c r="M260" s="1051" t="s">
        <v>143</v>
      </c>
      <c r="N260" s="1051" t="s">
        <v>143</v>
      </c>
      <c r="O260" s="1051" t="s">
        <v>143</v>
      </c>
      <c r="P260" s="1051" t="s">
        <v>143</v>
      </c>
      <c r="Q260" s="1051" t="s">
        <v>143</v>
      </c>
    </row>
    <row r="261" spans="3:17" ht="15">
      <c r="C261" s="592" t="s">
        <v>143</v>
      </c>
      <c r="D261" s="592" t="s">
        <v>143</v>
      </c>
      <c r="E261" s="1313" t="s">
        <v>143</v>
      </c>
      <c r="F261" s="1051" t="s">
        <v>143</v>
      </c>
      <c r="G261" s="1051" t="s">
        <v>143</v>
      </c>
      <c r="H261" s="1051" t="s">
        <v>143</v>
      </c>
      <c r="I261" s="1051" t="s">
        <v>143</v>
      </c>
      <c r="J261" s="1051" t="s">
        <v>143</v>
      </c>
      <c r="K261" s="1051" t="s">
        <v>143</v>
      </c>
      <c r="L261" s="1051" t="s">
        <v>143</v>
      </c>
      <c r="M261" s="1051" t="s">
        <v>143</v>
      </c>
      <c r="N261" s="1051" t="s">
        <v>143</v>
      </c>
      <c r="O261" s="1051" t="s">
        <v>143</v>
      </c>
      <c r="P261" s="1051" t="s">
        <v>143</v>
      </c>
      <c r="Q261" s="1051" t="s">
        <v>143</v>
      </c>
    </row>
    <row r="262" spans="3:17" ht="15">
      <c r="C262" s="592" t="s">
        <v>143</v>
      </c>
      <c r="D262" s="592" t="s">
        <v>143</v>
      </c>
      <c r="E262" s="1313" t="s">
        <v>143</v>
      </c>
      <c r="F262" s="1051" t="s">
        <v>143</v>
      </c>
      <c r="G262" s="1051" t="s">
        <v>143</v>
      </c>
      <c r="H262" s="1051" t="s">
        <v>143</v>
      </c>
      <c r="I262" s="1051" t="s">
        <v>143</v>
      </c>
      <c r="J262" s="1051" t="s">
        <v>143</v>
      </c>
      <c r="K262" s="1051" t="s">
        <v>143</v>
      </c>
      <c r="L262" s="1051" t="s">
        <v>143</v>
      </c>
      <c r="M262" s="1051" t="s">
        <v>143</v>
      </c>
      <c r="N262" s="1051" t="s">
        <v>143</v>
      </c>
      <c r="O262" s="1051" t="s">
        <v>143</v>
      </c>
      <c r="P262" s="1051" t="s">
        <v>143</v>
      </c>
      <c r="Q262" s="1051" t="s">
        <v>143</v>
      </c>
    </row>
    <row r="263" spans="3:17" ht="15">
      <c r="C263" s="592" t="s">
        <v>143</v>
      </c>
      <c r="D263" s="592" t="s">
        <v>143</v>
      </c>
      <c r="E263" s="1313" t="s">
        <v>143</v>
      </c>
      <c r="F263" s="1051" t="s">
        <v>143</v>
      </c>
      <c r="G263" s="1051" t="s">
        <v>143</v>
      </c>
      <c r="H263" s="1051" t="s">
        <v>143</v>
      </c>
      <c r="I263" s="1051" t="s">
        <v>143</v>
      </c>
      <c r="J263" s="1051" t="s">
        <v>143</v>
      </c>
      <c r="K263" s="1051" t="s">
        <v>143</v>
      </c>
      <c r="L263" s="1051" t="s">
        <v>143</v>
      </c>
      <c r="M263" s="1051" t="s">
        <v>143</v>
      </c>
      <c r="N263" s="1051" t="s">
        <v>143</v>
      </c>
      <c r="O263" s="1051" t="s">
        <v>143</v>
      </c>
      <c r="P263" s="1051" t="s">
        <v>143</v>
      </c>
      <c r="Q263" s="1051" t="s">
        <v>143</v>
      </c>
    </row>
    <row r="264" spans="3:17" ht="15">
      <c r="C264" s="592" t="s">
        <v>143</v>
      </c>
      <c r="D264" s="592" t="s">
        <v>143</v>
      </c>
      <c r="E264" s="1313" t="s">
        <v>143</v>
      </c>
      <c r="F264" s="1051" t="s">
        <v>143</v>
      </c>
      <c r="G264" s="1051" t="s">
        <v>143</v>
      </c>
      <c r="H264" s="1051" t="s">
        <v>143</v>
      </c>
      <c r="I264" s="1051" t="s">
        <v>143</v>
      </c>
      <c r="J264" s="1051" t="s">
        <v>143</v>
      </c>
      <c r="K264" s="1051" t="s">
        <v>143</v>
      </c>
      <c r="L264" s="1051" t="s">
        <v>143</v>
      </c>
      <c r="M264" s="1051" t="s">
        <v>143</v>
      </c>
      <c r="N264" s="1051" t="s">
        <v>143</v>
      </c>
      <c r="O264" s="1051" t="s">
        <v>143</v>
      </c>
      <c r="P264" s="1051" t="s">
        <v>143</v>
      </c>
      <c r="Q264" s="1051" t="s">
        <v>143</v>
      </c>
    </row>
    <row r="265" spans="3:17" ht="15">
      <c r="C265" s="592" t="s">
        <v>143</v>
      </c>
      <c r="D265" s="592" t="s">
        <v>143</v>
      </c>
      <c r="E265" s="1313" t="s">
        <v>143</v>
      </c>
      <c r="F265" s="1051" t="s">
        <v>143</v>
      </c>
      <c r="G265" s="1051" t="s">
        <v>143</v>
      </c>
      <c r="H265" s="1051" t="s">
        <v>143</v>
      </c>
      <c r="I265" s="1051" t="s">
        <v>143</v>
      </c>
      <c r="J265" s="1051" t="s">
        <v>143</v>
      </c>
      <c r="K265" s="1051" t="s">
        <v>143</v>
      </c>
      <c r="L265" s="1051" t="s">
        <v>143</v>
      </c>
      <c r="M265" s="1051" t="s">
        <v>143</v>
      </c>
      <c r="N265" s="1051" t="s">
        <v>143</v>
      </c>
      <c r="O265" s="1051" t="s">
        <v>143</v>
      </c>
      <c r="P265" s="1051" t="s">
        <v>143</v>
      </c>
      <c r="Q265" s="1051" t="s">
        <v>143</v>
      </c>
    </row>
    <row r="266" spans="3:17" ht="15">
      <c r="C266" s="592" t="s">
        <v>143</v>
      </c>
      <c r="D266" s="592" t="s">
        <v>143</v>
      </c>
      <c r="E266" s="1313" t="s">
        <v>143</v>
      </c>
      <c r="F266" s="1051" t="s">
        <v>143</v>
      </c>
      <c r="G266" s="1051" t="s">
        <v>143</v>
      </c>
      <c r="H266" s="1051" t="s">
        <v>143</v>
      </c>
      <c r="I266" s="1051" t="s">
        <v>143</v>
      </c>
      <c r="J266" s="1051" t="s">
        <v>143</v>
      </c>
      <c r="K266" s="1051" t="s">
        <v>143</v>
      </c>
      <c r="L266" s="1051" t="s">
        <v>143</v>
      </c>
      <c r="M266" s="1051" t="s">
        <v>143</v>
      </c>
      <c r="N266" s="1051" t="s">
        <v>143</v>
      </c>
      <c r="O266" s="1051" t="s">
        <v>143</v>
      </c>
      <c r="P266" s="1051" t="s">
        <v>143</v>
      </c>
      <c r="Q266" s="1051" t="s">
        <v>143</v>
      </c>
    </row>
    <row r="267" spans="3:17" ht="15">
      <c r="C267" s="592" t="s">
        <v>143</v>
      </c>
      <c r="D267" s="592" t="s">
        <v>143</v>
      </c>
      <c r="E267" s="1313" t="s">
        <v>143</v>
      </c>
      <c r="F267" s="1051" t="s">
        <v>143</v>
      </c>
      <c r="G267" s="1051" t="s">
        <v>143</v>
      </c>
      <c r="H267" s="1051" t="s">
        <v>143</v>
      </c>
      <c r="I267" s="1051" t="s">
        <v>143</v>
      </c>
      <c r="J267" s="1051" t="s">
        <v>143</v>
      </c>
      <c r="K267" s="1051" t="s">
        <v>143</v>
      </c>
      <c r="L267" s="1051" t="s">
        <v>143</v>
      </c>
      <c r="M267" s="1051" t="s">
        <v>143</v>
      </c>
      <c r="N267" s="1051" t="s">
        <v>143</v>
      </c>
      <c r="O267" s="1051" t="s">
        <v>143</v>
      </c>
      <c r="P267" s="1051" t="s">
        <v>143</v>
      </c>
      <c r="Q267" s="1051" t="s">
        <v>143</v>
      </c>
    </row>
    <row r="268" spans="3:17" ht="15">
      <c r="C268" s="592" t="s">
        <v>143</v>
      </c>
      <c r="D268" s="592" t="s">
        <v>143</v>
      </c>
      <c r="E268" s="1313" t="s">
        <v>143</v>
      </c>
      <c r="F268" s="1051" t="s">
        <v>143</v>
      </c>
      <c r="G268" s="1051" t="s">
        <v>143</v>
      </c>
      <c r="H268" s="1051" t="s">
        <v>143</v>
      </c>
      <c r="I268" s="1051" t="s">
        <v>143</v>
      </c>
      <c r="J268" s="1051" t="s">
        <v>143</v>
      </c>
      <c r="K268" s="1051" t="s">
        <v>143</v>
      </c>
      <c r="L268" s="1051" t="s">
        <v>143</v>
      </c>
      <c r="M268" s="1051" t="s">
        <v>143</v>
      </c>
      <c r="N268" s="1051" t="s">
        <v>143</v>
      </c>
      <c r="O268" s="1051" t="s">
        <v>143</v>
      </c>
      <c r="P268" s="1051" t="s">
        <v>143</v>
      </c>
      <c r="Q268" s="1051" t="s">
        <v>143</v>
      </c>
    </row>
    <row r="269" spans="3:17" ht="15">
      <c r="C269" s="592" t="s">
        <v>143</v>
      </c>
      <c r="D269" s="592" t="s">
        <v>143</v>
      </c>
      <c r="E269" s="1313" t="s">
        <v>143</v>
      </c>
      <c r="F269" s="1051" t="s">
        <v>143</v>
      </c>
      <c r="G269" s="1051" t="s">
        <v>143</v>
      </c>
      <c r="H269" s="1051" t="s">
        <v>143</v>
      </c>
      <c r="I269" s="1051" t="s">
        <v>143</v>
      </c>
      <c r="J269" s="1051" t="s">
        <v>143</v>
      </c>
      <c r="K269" s="1051" t="s">
        <v>143</v>
      </c>
      <c r="L269" s="1051" t="s">
        <v>143</v>
      </c>
      <c r="M269" s="1051" t="s">
        <v>143</v>
      </c>
      <c r="N269" s="1051" t="s">
        <v>143</v>
      </c>
      <c r="O269" s="1051" t="s">
        <v>143</v>
      </c>
      <c r="P269" s="1051" t="s">
        <v>143</v>
      </c>
      <c r="Q269" s="1051" t="s">
        <v>143</v>
      </c>
    </row>
    <row r="270" spans="3:17" ht="15">
      <c r="C270" s="592" t="s">
        <v>143</v>
      </c>
      <c r="D270" s="592" t="s">
        <v>143</v>
      </c>
      <c r="E270" s="1313" t="s">
        <v>143</v>
      </c>
      <c r="F270" s="1051" t="s">
        <v>143</v>
      </c>
      <c r="G270" s="1051" t="s">
        <v>143</v>
      </c>
      <c r="H270" s="1051" t="s">
        <v>143</v>
      </c>
      <c r="I270" s="1051" t="s">
        <v>143</v>
      </c>
      <c r="J270" s="1051" t="s">
        <v>143</v>
      </c>
      <c r="K270" s="1051" t="s">
        <v>143</v>
      </c>
      <c r="L270" s="1051" t="s">
        <v>143</v>
      </c>
      <c r="M270" s="1051" t="s">
        <v>143</v>
      </c>
      <c r="N270" s="1051" t="s">
        <v>143</v>
      </c>
      <c r="O270" s="1051" t="s">
        <v>143</v>
      </c>
      <c r="P270" s="1051" t="s">
        <v>143</v>
      </c>
      <c r="Q270" s="1051" t="s">
        <v>143</v>
      </c>
    </row>
    <row r="271" spans="3:17" ht="15">
      <c r="C271" s="592" t="s">
        <v>143</v>
      </c>
      <c r="D271" s="592" t="s">
        <v>143</v>
      </c>
      <c r="E271" s="1313" t="s">
        <v>143</v>
      </c>
      <c r="F271" s="1051" t="s">
        <v>143</v>
      </c>
      <c r="G271" s="1051" t="s">
        <v>143</v>
      </c>
      <c r="H271" s="1051" t="s">
        <v>143</v>
      </c>
      <c r="I271" s="1051" t="s">
        <v>143</v>
      </c>
      <c r="J271" s="1051" t="s">
        <v>143</v>
      </c>
      <c r="K271" s="1051" t="s">
        <v>143</v>
      </c>
      <c r="L271" s="1051" t="s">
        <v>143</v>
      </c>
      <c r="M271" s="1051" t="s">
        <v>143</v>
      </c>
      <c r="N271" s="1051" t="s">
        <v>143</v>
      </c>
      <c r="O271" s="1051" t="s">
        <v>143</v>
      </c>
      <c r="P271" s="1051" t="s">
        <v>143</v>
      </c>
      <c r="Q271" s="1051" t="s">
        <v>143</v>
      </c>
    </row>
    <row r="272" spans="3:17" ht="15">
      <c r="C272" s="592" t="s">
        <v>143</v>
      </c>
      <c r="D272" s="592" t="s">
        <v>143</v>
      </c>
      <c r="E272" s="1313" t="s">
        <v>143</v>
      </c>
      <c r="F272" s="1051" t="s">
        <v>143</v>
      </c>
      <c r="G272" s="1051" t="s">
        <v>143</v>
      </c>
      <c r="H272" s="1051" t="s">
        <v>143</v>
      </c>
      <c r="I272" s="1051" t="s">
        <v>143</v>
      </c>
      <c r="J272" s="1051" t="s">
        <v>143</v>
      </c>
      <c r="K272" s="1051" t="s">
        <v>143</v>
      </c>
      <c r="L272" s="1051" t="s">
        <v>143</v>
      </c>
      <c r="M272" s="1051" t="s">
        <v>143</v>
      </c>
      <c r="N272" s="1051" t="s">
        <v>143</v>
      </c>
      <c r="O272" s="1051" t="s">
        <v>143</v>
      </c>
      <c r="P272" s="1051" t="s">
        <v>143</v>
      </c>
      <c r="Q272" s="1051" t="s">
        <v>143</v>
      </c>
    </row>
    <row r="273" spans="3:17" ht="15">
      <c r="C273" s="592" t="s">
        <v>143</v>
      </c>
      <c r="D273" s="592" t="s">
        <v>143</v>
      </c>
      <c r="E273" s="1313" t="s">
        <v>143</v>
      </c>
      <c r="F273" s="1051" t="s">
        <v>143</v>
      </c>
      <c r="G273" s="1051" t="s">
        <v>143</v>
      </c>
      <c r="H273" s="1051" t="s">
        <v>143</v>
      </c>
      <c r="I273" s="1051" t="s">
        <v>143</v>
      </c>
      <c r="J273" s="1051" t="s">
        <v>143</v>
      </c>
      <c r="K273" s="1051" t="s">
        <v>143</v>
      </c>
      <c r="L273" s="1051" t="s">
        <v>143</v>
      </c>
      <c r="M273" s="1051" t="s">
        <v>143</v>
      </c>
      <c r="N273" s="1051" t="s">
        <v>143</v>
      </c>
      <c r="O273" s="1051" t="s">
        <v>143</v>
      </c>
      <c r="P273" s="1051" t="s">
        <v>143</v>
      </c>
      <c r="Q273" s="1051" t="s">
        <v>143</v>
      </c>
    </row>
    <row r="274" spans="3:17" ht="15">
      <c r="C274" s="592" t="s">
        <v>143</v>
      </c>
      <c r="D274" s="592" t="s">
        <v>143</v>
      </c>
      <c r="E274" s="1313" t="s">
        <v>143</v>
      </c>
      <c r="F274" s="1051" t="s">
        <v>143</v>
      </c>
      <c r="G274" s="1051" t="s">
        <v>143</v>
      </c>
      <c r="H274" s="1051" t="s">
        <v>143</v>
      </c>
      <c r="I274" s="1051" t="s">
        <v>143</v>
      </c>
      <c r="J274" s="1051" t="s">
        <v>143</v>
      </c>
      <c r="K274" s="1051" t="s">
        <v>143</v>
      </c>
      <c r="L274" s="1051" t="s">
        <v>143</v>
      </c>
      <c r="M274" s="1051" t="s">
        <v>143</v>
      </c>
      <c r="N274" s="1051" t="s">
        <v>143</v>
      </c>
      <c r="O274" s="1051" t="s">
        <v>143</v>
      </c>
      <c r="P274" s="1051" t="s">
        <v>143</v>
      </c>
      <c r="Q274" s="1051" t="s">
        <v>143</v>
      </c>
    </row>
    <row r="275" spans="3:17" ht="15">
      <c r="C275" s="592" t="s">
        <v>143</v>
      </c>
      <c r="D275" s="592" t="s">
        <v>143</v>
      </c>
      <c r="E275" s="1313" t="s">
        <v>143</v>
      </c>
      <c r="F275" s="1051" t="s">
        <v>143</v>
      </c>
      <c r="G275" s="1051" t="s">
        <v>143</v>
      </c>
      <c r="H275" s="1051" t="s">
        <v>143</v>
      </c>
      <c r="I275" s="1051" t="s">
        <v>143</v>
      </c>
      <c r="J275" s="1051" t="s">
        <v>143</v>
      </c>
      <c r="K275" s="1051" t="s">
        <v>143</v>
      </c>
      <c r="L275" s="1051" t="s">
        <v>143</v>
      </c>
      <c r="M275" s="1051" t="s">
        <v>143</v>
      </c>
      <c r="N275" s="1051" t="s">
        <v>143</v>
      </c>
      <c r="O275" s="1051" t="s">
        <v>143</v>
      </c>
      <c r="P275" s="1051" t="s">
        <v>143</v>
      </c>
      <c r="Q275" s="1051" t="s">
        <v>143</v>
      </c>
    </row>
    <row r="276" spans="3:17" ht="15">
      <c r="C276" s="592" t="s">
        <v>143</v>
      </c>
      <c r="D276" s="592" t="s">
        <v>143</v>
      </c>
      <c r="E276" s="1313" t="s">
        <v>143</v>
      </c>
      <c r="F276" s="1051" t="s">
        <v>143</v>
      </c>
      <c r="G276" s="1051" t="s">
        <v>143</v>
      </c>
      <c r="H276" s="1051" t="s">
        <v>143</v>
      </c>
      <c r="I276" s="1051" t="s">
        <v>143</v>
      </c>
      <c r="J276" s="1051" t="s">
        <v>143</v>
      </c>
      <c r="K276" s="1051" t="s">
        <v>143</v>
      </c>
      <c r="L276" s="1051" t="s">
        <v>143</v>
      </c>
      <c r="M276" s="1051" t="s">
        <v>143</v>
      </c>
      <c r="N276" s="1051" t="s">
        <v>143</v>
      </c>
      <c r="O276" s="1051" t="s">
        <v>143</v>
      </c>
      <c r="P276" s="1051" t="s">
        <v>143</v>
      </c>
      <c r="Q276" s="1051" t="s">
        <v>143</v>
      </c>
    </row>
    <row r="277" spans="3:17" ht="15">
      <c r="C277" s="592" t="s">
        <v>143</v>
      </c>
      <c r="D277" s="592" t="s">
        <v>143</v>
      </c>
      <c r="E277" s="1313" t="s">
        <v>143</v>
      </c>
      <c r="F277" s="1051" t="s">
        <v>143</v>
      </c>
      <c r="G277" s="1051" t="s">
        <v>143</v>
      </c>
      <c r="H277" s="1051" t="s">
        <v>143</v>
      </c>
      <c r="I277" s="1051" t="s">
        <v>143</v>
      </c>
      <c r="J277" s="1051" t="s">
        <v>143</v>
      </c>
      <c r="K277" s="1051" t="s">
        <v>143</v>
      </c>
      <c r="L277" s="1051" t="s">
        <v>143</v>
      </c>
      <c r="M277" s="1051" t="s">
        <v>143</v>
      </c>
      <c r="N277" s="1051" t="s">
        <v>143</v>
      </c>
      <c r="O277" s="1051" t="s">
        <v>143</v>
      </c>
      <c r="P277" s="1051" t="s">
        <v>143</v>
      </c>
      <c r="Q277" s="1051" t="s">
        <v>143</v>
      </c>
    </row>
    <row r="278" spans="3:17" ht="15">
      <c r="C278" s="592" t="s">
        <v>143</v>
      </c>
      <c r="D278" s="592" t="s">
        <v>143</v>
      </c>
      <c r="E278" s="1313" t="s">
        <v>143</v>
      </c>
      <c r="F278" s="1051" t="s">
        <v>143</v>
      </c>
      <c r="G278" s="1051" t="s">
        <v>143</v>
      </c>
      <c r="H278" s="1051" t="s">
        <v>143</v>
      </c>
      <c r="I278" s="1051" t="s">
        <v>143</v>
      </c>
      <c r="J278" s="1051" t="s">
        <v>143</v>
      </c>
      <c r="K278" s="1051" t="s">
        <v>143</v>
      </c>
      <c r="L278" s="1051" t="s">
        <v>143</v>
      </c>
      <c r="M278" s="1051" t="s">
        <v>143</v>
      </c>
      <c r="N278" s="1051" t="s">
        <v>143</v>
      </c>
      <c r="O278" s="1051" t="s">
        <v>143</v>
      </c>
      <c r="P278" s="1051" t="s">
        <v>143</v>
      </c>
      <c r="Q278" s="1051" t="s">
        <v>143</v>
      </c>
    </row>
    <row r="279" spans="3:17" ht="15">
      <c r="C279" s="592" t="s">
        <v>143</v>
      </c>
      <c r="D279" s="592" t="s">
        <v>143</v>
      </c>
      <c r="E279" s="1313" t="s">
        <v>143</v>
      </c>
      <c r="F279" s="1051" t="s">
        <v>143</v>
      </c>
      <c r="G279" s="1051" t="s">
        <v>143</v>
      </c>
      <c r="H279" s="1051" t="s">
        <v>143</v>
      </c>
      <c r="I279" s="1051" t="s">
        <v>143</v>
      </c>
      <c r="J279" s="1051" t="s">
        <v>143</v>
      </c>
      <c r="K279" s="1051" t="s">
        <v>143</v>
      </c>
      <c r="L279" s="1051" t="s">
        <v>143</v>
      </c>
      <c r="M279" s="1051" t="s">
        <v>143</v>
      </c>
      <c r="N279" s="1051" t="s">
        <v>143</v>
      </c>
      <c r="O279" s="1051" t="s">
        <v>143</v>
      </c>
      <c r="P279" s="1051" t="s">
        <v>143</v>
      </c>
      <c r="Q279" s="1051" t="s">
        <v>143</v>
      </c>
    </row>
    <row r="280" spans="3:17" ht="15">
      <c r="C280" s="592" t="s">
        <v>143</v>
      </c>
      <c r="D280" s="592" t="s">
        <v>143</v>
      </c>
      <c r="E280" s="1313" t="s">
        <v>143</v>
      </c>
      <c r="F280" s="1051" t="s">
        <v>143</v>
      </c>
      <c r="G280" s="1051" t="s">
        <v>143</v>
      </c>
      <c r="H280" s="1051" t="s">
        <v>143</v>
      </c>
      <c r="I280" s="1051" t="s">
        <v>143</v>
      </c>
      <c r="J280" s="1051" t="s">
        <v>143</v>
      </c>
      <c r="K280" s="1051" t="s">
        <v>143</v>
      </c>
      <c r="L280" s="1051" t="s">
        <v>143</v>
      </c>
      <c r="M280" s="1051" t="s">
        <v>143</v>
      </c>
      <c r="N280" s="1051" t="s">
        <v>143</v>
      </c>
      <c r="O280" s="1051" t="s">
        <v>143</v>
      </c>
      <c r="P280" s="1051" t="s">
        <v>143</v>
      </c>
      <c r="Q280" s="1051" t="s">
        <v>143</v>
      </c>
    </row>
    <row r="281" spans="3:17" ht="15">
      <c r="C281" s="592" t="s">
        <v>143</v>
      </c>
      <c r="D281" s="592" t="s">
        <v>143</v>
      </c>
      <c r="E281" s="1313" t="s">
        <v>143</v>
      </c>
      <c r="F281" s="1051" t="s">
        <v>143</v>
      </c>
      <c r="G281" s="1051" t="s">
        <v>143</v>
      </c>
      <c r="H281" s="1051" t="s">
        <v>143</v>
      </c>
      <c r="I281" s="1051" t="s">
        <v>143</v>
      </c>
      <c r="J281" s="1051" t="s">
        <v>143</v>
      </c>
      <c r="K281" s="1051" t="s">
        <v>143</v>
      </c>
      <c r="L281" s="1051" t="s">
        <v>143</v>
      </c>
      <c r="M281" s="1051" t="s">
        <v>143</v>
      </c>
      <c r="N281" s="1051" t="s">
        <v>143</v>
      </c>
      <c r="O281" s="1051" t="s">
        <v>143</v>
      </c>
      <c r="P281" s="1051" t="s">
        <v>143</v>
      </c>
      <c r="Q281" s="1051" t="s">
        <v>143</v>
      </c>
    </row>
    <row r="282" spans="3:17" ht="15">
      <c r="C282" s="592" t="s">
        <v>143</v>
      </c>
      <c r="D282" s="592" t="s">
        <v>143</v>
      </c>
      <c r="E282" s="1313" t="s">
        <v>143</v>
      </c>
      <c r="F282" s="1051" t="s">
        <v>143</v>
      </c>
      <c r="G282" s="1051" t="s">
        <v>143</v>
      </c>
      <c r="H282" s="1051" t="s">
        <v>143</v>
      </c>
      <c r="I282" s="1051" t="s">
        <v>143</v>
      </c>
      <c r="J282" s="1051" t="s">
        <v>143</v>
      </c>
      <c r="K282" s="1051" t="s">
        <v>143</v>
      </c>
      <c r="L282" s="1051" t="s">
        <v>143</v>
      </c>
      <c r="M282" s="1051" t="s">
        <v>143</v>
      </c>
      <c r="N282" s="1051" t="s">
        <v>143</v>
      </c>
      <c r="O282" s="1051" t="s">
        <v>143</v>
      </c>
      <c r="P282" s="1051" t="s">
        <v>143</v>
      </c>
      <c r="Q282" s="1051" t="s">
        <v>143</v>
      </c>
    </row>
    <row r="283" spans="3:17" ht="15">
      <c r="C283" s="592" t="s">
        <v>143</v>
      </c>
      <c r="D283" s="592" t="s">
        <v>143</v>
      </c>
      <c r="E283" s="1313" t="s">
        <v>143</v>
      </c>
      <c r="F283" s="1051" t="s">
        <v>143</v>
      </c>
      <c r="G283" s="1051" t="s">
        <v>143</v>
      </c>
      <c r="H283" s="1051" t="s">
        <v>143</v>
      </c>
      <c r="I283" s="1051" t="s">
        <v>143</v>
      </c>
      <c r="J283" s="1051" t="s">
        <v>143</v>
      </c>
      <c r="K283" s="1051" t="s">
        <v>143</v>
      </c>
      <c r="L283" s="1051" t="s">
        <v>143</v>
      </c>
      <c r="M283" s="1051" t="s">
        <v>143</v>
      </c>
      <c r="N283" s="1051" t="s">
        <v>143</v>
      </c>
      <c r="O283" s="1051" t="s">
        <v>143</v>
      </c>
      <c r="P283" s="1051" t="s">
        <v>143</v>
      </c>
      <c r="Q283" s="1051" t="s">
        <v>143</v>
      </c>
    </row>
    <row r="284" spans="3:17" ht="15">
      <c r="C284" s="592" t="s">
        <v>143</v>
      </c>
      <c r="D284" s="592" t="s">
        <v>143</v>
      </c>
      <c r="E284" s="1313" t="s">
        <v>143</v>
      </c>
      <c r="F284" s="1051" t="s">
        <v>143</v>
      </c>
      <c r="G284" s="1051" t="s">
        <v>143</v>
      </c>
      <c r="H284" s="1051" t="s">
        <v>143</v>
      </c>
      <c r="I284" s="1051" t="s">
        <v>143</v>
      </c>
      <c r="J284" s="1051" t="s">
        <v>143</v>
      </c>
      <c r="K284" s="1051" t="s">
        <v>143</v>
      </c>
      <c r="L284" s="1051" t="s">
        <v>143</v>
      </c>
      <c r="M284" s="1051" t="s">
        <v>143</v>
      </c>
      <c r="N284" s="1051" t="s">
        <v>143</v>
      </c>
      <c r="O284" s="1051" t="s">
        <v>143</v>
      </c>
      <c r="P284" s="1051" t="s">
        <v>143</v>
      </c>
      <c r="Q284" s="1051" t="s">
        <v>143</v>
      </c>
    </row>
    <row r="285" spans="3:17" ht="15">
      <c r="C285" s="592" t="s">
        <v>143</v>
      </c>
      <c r="D285" s="592" t="s">
        <v>143</v>
      </c>
      <c r="E285" s="1313" t="s">
        <v>143</v>
      </c>
      <c r="F285" s="1051" t="s">
        <v>143</v>
      </c>
      <c r="G285" s="1051" t="s">
        <v>143</v>
      </c>
      <c r="H285" s="1051" t="s">
        <v>143</v>
      </c>
      <c r="I285" s="1051" t="s">
        <v>143</v>
      </c>
      <c r="J285" s="1051" t="s">
        <v>143</v>
      </c>
      <c r="K285" s="1051" t="s">
        <v>143</v>
      </c>
      <c r="L285" s="1051" t="s">
        <v>143</v>
      </c>
      <c r="M285" s="1051" t="s">
        <v>143</v>
      </c>
      <c r="N285" s="1051" t="s">
        <v>143</v>
      </c>
      <c r="O285" s="1051" t="s">
        <v>143</v>
      </c>
      <c r="P285" s="1051" t="s">
        <v>143</v>
      </c>
      <c r="Q285" s="1051" t="s">
        <v>143</v>
      </c>
    </row>
    <row r="286" spans="3:17" ht="15">
      <c r="C286" s="592" t="s">
        <v>143</v>
      </c>
      <c r="D286" s="592" t="s">
        <v>143</v>
      </c>
      <c r="E286" s="1313" t="s">
        <v>143</v>
      </c>
      <c r="F286" s="1051" t="s">
        <v>143</v>
      </c>
      <c r="G286" s="1051" t="s">
        <v>143</v>
      </c>
      <c r="H286" s="1051" t="s">
        <v>143</v>
      </c>
      <c r="I286" s="1051" t="s">
        <v>143</v>
      </c>
      <c r="J286" s="1051" t="s">
        <v>143</v>
      </c>
      <c r="K286" s="1051" t="s">
        <v>143</v>
      </c>
      <c r="L286" s="1051" t="s">
        <v>143</v>
      </c>
      <c r="M286" s="1051" t="s">
        <v>143</v>
      </c>
      <c r="N286" s="1051" t="s">
        <v>143</v>
      </c>
      <c r="O286" s="1051" t="s">
        <v>143</v>
      </c>
      <c r="P286" s="1051" t="s">
        <v>143</v>
      </c>
      <c r="Q286" s="1051" t="s">
        <v>143</v>
      </c>
    </row>
    <row r="287" spans="3:17" ht="15">
      <c r="C287" s="592" t="s">
        <v>143</v>
      </c>
      <c r="D287" s="592" t="s">
        <v>143</v>
      </c>
      <c r="E287" s="1313" t="s">
        <v>143</v>
      </c>
      <c r="F287" s="1051" t="s">
        <v>143</v>
      </c>
      <c r="G287" s="1051" t="s">
        <v>143</v>
      </c>
      <c r="H287" s="1051" t="s">
        <v>143</v>
      </c>
      <c r="I287" s="1051" t="s">
        <v>143</v>
      </c>
      <c r="J287" s="1051" t="s">
        <v>143</v>
      </c>
      <c r="K287" s="1051" t="s">
        <v>143</v>
      </c>
      <c r="L287" s="1051" t="s">
        <v>143</v>
      </c>
      <c r="M287" s="1051" t="s">
        <v>143</v>
      </c>
      <c r="N287" s="1051" t="s">
        <v>143</v>
      </c>
      <c r="O287" s="1051" t="s">
        <v>143</v>
      </c>
      <c r="P287" s="1051" t="s">
        <v>143</v>
      </c>
      <c r="Q287" s="1051" t="s">
        <v>143</v>
      </c>
    </row>
    <row r="288" spans="3:17" ht="15">
      <c r="C288" s="592" t="s">
        <v>143</v>
      </c>
      <c r="D288" s="592" t="s">
        <v>143</v>
      </c>
      <c r="E288" s="1313" t="s">
        <v>143</v>
      </c>
      <c r="F288" s="1051" t="s">
        <v>143</v>
      </c>
      <c r="G288" s="1051" t="s">
        <v>143</v>
      </c>
      <c r="H288" s="1051" t="s">
        <v>143</v>
      </c>
      <c r="I288" s="1051" t="s">
        <v>143</v>
      </c>
      <c r="J288" s="1051" t="s">
        <v>143</v>
      </c>
      <c r="K288" s="1051" t="s">
        <v>143</v>
      </c>
      <c r="L288" s="1051" t="s">
        <v>143</v>
      </c>
      <c r="M288" s="1051" t="s">
        <v>143</v>
      </c>
      <c r="N288" s="1051" t="s">
        <v>143</v>
      </c>
      <c r="O288" s="1051" t="s">
        <v>143</v>
      </c>
      <c r="P288" s="1051" t="s">
        <v>143</v>
      </c>
      <c r="Q288" s="1051" t="s">
        <v>143</v>
      </c>
    </row>
    <row r="289" spans="3:17" ht="15">
      <c r="C289" s="592" t="s">
        <v>143</v>
      </c>
      <c r="D289" s="592" t="s">
        <v>143</v>
      </c>
      <c r="E289" s="1313" t="s">
        <v>143</v>
      </c>
      <c r="F289" s="1051" t="s">
        <v>143</v>
      </c>
      <c r="G289" s="1051" t="s">
        <v>143</v>
      </c>
      <c r="H289" s="1051" t="s">
        <v>143</v>
      </c>
      <c r="I289" s="1051" t="s">
        <v>143</v>
      </c>
      <c r="J289" s="1051" t="s">
        <v>143</v>
      </c>
      <c r="K289" s="1051" t="s">
        <v>143</v>
      </c>
      <c r="L289" s="1051" t="s">
        <v>143</v>
      </c>
      <c r="M289" s="1051" t="s">
        <v>143</v>
      </c>
      <c r="N289" s="1051" t="s">
        <v>143</v>
      </c>
      <c r="O289" s="1051" t="s">
        <v>143</v>
      </c>
      <c r="P289" s="1051" t="s">
        <v>143</v>
      </c>
      <c r="Q289" s="1051" t="s">
        <v>143</v>
      </c>
    </row>
    <row r="290" spans="3:17" ht="15">
      <c r="C290" s="592" t="s">
        <v>143</v>
      </c>
      <c r="D290" s="592" t="s">
        <v>143</v>
      </c>
      <c r="E290" s="1313" t="s">
        <v>143</v>
      </c>
      <c r="F290" s="1051" t="s">
        <v>143</v>
      </c>
      <c r="G290" s="1051" t="s">
        <v>143</v>
      </c>
      <c r="H290" s="1051" t="s">
        <v>143</v>
      </c>
      <c r="I290" s="1051" t="s">
        <v>143</v>
      </c>
      <c r="J290" s="1051" t="s">
        <v>143</v>
      </c>
      <c r="K290" s="1051" t="s">
        <v>143</v>
      </c>
      <c r="L290" s="1051" t="s">
        <v>143</v>
      </c>
      <c r="M290" s="1051" t="s">
        <v>143</v>
      </c>
      <c r="N290" s="1051" t="s">
        <v>143</v>
      </c>
      <c r="O290" s="1051" t="s">
        <v>143</v>
      </c>
      <c r="P290" s="1051" t="s">
        <v>143</v>
      </c>
      <c r="Q290" s="1051" t="s">
        <v>143</v>
      </c>
    </row>
    <row r="291" spans="3:17" ht="15">
      <c r="C291" s="592" t="s">
        <v>143</v>
      </c>
      <c r="D291" s="592" t="s">
        <v>143</v>
      </c>
      <c r="E291" s="1313" t="s">
        <v>143</v>
      </c>
      <c r="F291" s="1051" t="s">
        <v>143</v>
      </c>
      <c r="G291" s="1051" t="s">
        <v>143</v>
      </c>
      <c r="H291" s="1051" t="s">
        <v>143</v>
      </c>
      <c r="I291" s="1051" t="s">
        <v>143</v>
      </c>
      <c r="J291" s="1051" t="s">
        <v>143</v>
      </c>
      <c r="K291" s="1051" t="s">
        <v>143</v>
      </c>
      <c r="L291" s="1051" t="s">
        <v>143</v>
      </c>
      <c r="M291" s="1051" t="s">
        <v>143</v>
      </c>
      <c r="N291" s="1051" t="s">
        <v>143</v>
      </c>
      <c r="O291" s="1051" t="s">
        <v>143</v>
      </c>
      <c r="P291" s="1051" t="s">
        <v>143</v>
      </c>
      <c r="Q291" s="1051" t="s">
        <v>143</v>
      </c>
    </row>
    <row r="292" spans="3:17" ht="15">
      <c r="C292" s="592" t="s">
        <v>143</v>
      </c>
      <c r="D292" s="592" t="s">
        <v>143</v>
      </c>
      <c r="E292" s="1313" t="s">
        <v>143</v>
      </c>
      <c r="F292" s="1051" t="s">
        <v>143</v>
      </c>
      <c r="G292" s="1051" t="s">
        <v>143</v>
      </c>
      <c r="H292" s="1051" t="s">
        <v>143</v>
      </c>
      <c r="I292" s="1051" t="s">
        <v>143</v>
      </c>
      <c r="J292" s="1051" t="s">
        <v>143</v>
      </c>
      <c r="K292" s="1051" t="s">
        <v>143</v>
      </c>
      <c r="L292" s="1051" t="s">
        <v>143</v>
      </c>
      <c r="M292" s="1051" t="s">
        <v>143</v>
      </c>
      <c r="N292" s="1051" t="s">
        <v>143</v>
      </c>
      <c r="O292" s="1051" t="s">
        <v>143</v>
      </c>
      <c r="P292" s="1051" t="s">
        <v>143</v>
      </c>
      <c r="Q292" s="1051" t="s">
        <v>143</v>
      </c>
    </row>
    <row r="293" spans="3:17" ht="15">
      <c r="C293" s="592" t="s">
        <v>143</v>
      </c>
      <c r="D293" s="592" t="s">
        <v>143</v>
      </c>
      <c r="E293" s="1313" t="s">
        <v>143</v>
      </c>
      <c r="F293" s="1051" t="s">
        <v>143</v>
      </c>
      <c r="G293" s="1051" t="s">
        <v>143</v>
      </c>
      <c r="H293" s="1051" t="s">
        <v>143</v>
      </c>
      <c r="I293" s="1051" t="s">
        <v>143</v>
      </c>
      <c r="J293" s="1051" t="s">
        <v>143</v>
      </c>
      <c r="K293" s="1051" t="s">
        <v>143</v>
      </c>
      <c r="L293" s="1051" t="s">
        <v>143</v>
      </c>
      <c r="M293" s="1051" t="s">
        <v>143</v>
      </c>
      <c r="N293" s="1051" t="s">
        <v>143</v>
      </c>
      <c r="O293" s="1051" t="s">
        <v>143</v>
      </c>
      <c r="P293" s="1051" t="s">
        <v>143</v>
      </c>
      <c r="Q293" s="1051" t="s">
        <v>143</v>
      </c>
    </row>
    <row r="294" spans="3:17" ht="15">
      <c r="C294" s="592" t="s">
        <v>143</v>
      </c>
      <c r="D294" s="592" t="s">
        <v>143</v>
      </c>
      <c r="E294" s="1313" t="s">
        <v>143</v>
      </c>
      <c r="F294" s="1051" t="s">
        <v>143</v>
      </c>
      <c r="G294" s="1051" t="s">
        <v>143</v>
      </c>
      <c r="H294" s="1051" t="s">
        <v>143</v>
      </c>
      <c r="I294" s="1051" t="s">
        <v>143</v>
      </c>
      <c r="J294" s="1051" t="s">
        <v>143</v>
      </c>
      <c r="K294" s="1051" t="s">
        <v>143</v>
      </c>
      <c r="L294" s="1051" t="s">
        <v>143</v>
      </c>
      <c r="M294" s="1051" t="s">
        <v>143</v>
      </c>
      <c r="N294" s="1051" t="s">
        <v>143</v>
      </c>
      <c r="O294" s="1051" t="s">
        <v>143</v>
      </c>
      <c r="P294" s="1051" t="s">
        <v>143</v>
      </c>
      <c r="Q294" s="1051" t="s">
        <v>143</v>
      </c>
    </row>
    <row r="295" spans="3:17" ht="15">
      <c r="C295" s="592" t="s">
        <v>143</v>
      </c>
      <c r="D295" s="592" t="s">
        <v>143</v>
      </c>
      <c r="E295" s="1313" t="s">
        <v>143</v>
      </c>
      <c r="F295" s="1051" t="s">
        <v>143</v>
      </c>
      <c r="G295" s="1051" t="s">
        <v>143</v>
      </c>
      <c r="H295" s="1051" t="s">
        <v>143</v>
      </c>
      <c r="I295" s="1051" t="s">
        <v>143</v>
      </c>
      <c r="J295" s="1051" t="s">
        <v>143</v>
      </c>
      <c r="K295" s="1051" t="s">
        <v>143</v>
      </c>
      <c r="L295" s="1051" t="s">
        <v>143</v>
      </c>
      <c r="M295" s="1051" t="s">
        <v>143</v>
      </c>
      <c r="N295" s="1051" t="s">
        <v>143</v>
      </c>
      <c r="O295" s="1051" t="s">
        <v>143</v>
      </c>
      <c r="P295" s="1051" t="s">
        <v>143</v>
      </c>
      <c r="Q295" s="1051" t="s">
        <v>143</v>
      </c>
    </row>
    <row r="296" spans="3:17" ht="15">
      <c r="C296" s="592" t="s">
        <v>143</v>
      </c>
      <c r="D296" s="592" t="s">
        <v>143</v>
      </c>
      <c r="E296" s="1313" t="s">
        <v>143</v>
      </c>
      <c r="F296" s="1051" t="s">
        <v>143</v>
      </c>
      <c r="G296" s="1051" t="s">
        <v>143</v>
      </c>
      <c r="H296" s="1051" t="s">
        <v>143</v>
      </c>
      <c r="I296" s="1051" t="s">
        <v>143</v>
      </c>
      <c r="J296" s="1051" t="s">
        <v>143</v>
      </c>
      <c r="K296" s="1051" t="s">
        <v>143</v>
      </c>
      <c r="L296" s="1051" t="s">
        <v>143</v>
      </c>
      <c r="M296" s="1051" t="s">
        <v>143</v>
      </c>
      <c r="N296" s="1051" t="s">
        <v>143</v>
      </c>
      <c r="O296" s="1051" t="s">
        <v>143</v>
      </c>
      <c r="P296" s="1051" t="s">
        <v>143</v>
      </c>
      <c r="Q296" s="1051" t="s">
        <v>143</v>
      </c>
    </row>
    <row r="297" spans="3:17" ht="15">
      <c r="C297" s="592" t="s">
        <v>143</v>
      </c>
      <c r="D297" s="592" t="s">
        <v>143</v>
      </c>
      <c r="E297" s="1313" t="s">
        <v>143</v>
      </c>
      <c r="F297" s="1051" t="s">
        <v>143</v>
      </c>
      <c r="G297" s="1051" t="s">
        <v>143</v>
      </c>
      <c r="H297" s="1051" t="s">
        <v>143</v>
      </c>
      <c r="I297" s="1051" t="s">
        <v>143</v>
      </c>
      <c r="J297" s="1051" t="s">
        <v>143</v>
      </c>
      <c r="K297" s="1051" t="s">
        <v>143</v>
      </c>
      <c r="L297" s="1051" t="s">
        <v>143</v>
      </c>
      <c r="M297" s="1051" t="s">
        <v>143</v>
      </c>
      <c r="N297" s="1051" t="s">
        <v>143</v>
      </c>
      <c r="O297" s="1051" t="s">
        <v>143</v>
      </c>
      <c r="P297" s="1051" t="s">
        <v>143</v>
      </c>
      <c r="Q297" s="1051" t="s">
        <v>143</v>
      </c>
    </row>
    <row r="298" spans="3:17" ht="15">
      <c r="C298" s="592" t="s">
        <v>143</v>
      </c>
      <c r="D298" s="592" t="s">
        <v>143</v>
      </c>
      <c r="E298" s="1313" t="s">
        <v>143</v>
      </c>
      <c r="F298" s="1051" t="s">
        <v>143</v>
      </c>
      <c r="G298" s="1051" t="s">
        <v>143</v>
      </c>
      <c r="H298" s="1051" t="s">
        <v>143</v>
      </c>
      <c r="I298" s="1051" t="s">
        <v>143</v>
      </c>
      <c r="J298" s="1051" t="s">
        <v>143</v>
      </c>
      <c r="K298" s="1051" t="s">
        <v>143</v>
      </c>
      <c r="L298" s="1051" t="s">
        <v>143</v>
      </c>
      <c r="M298" s="1051" t="s">
        <v>143</v>
      </c>
      <c r="N298" s="1051" t="s">
        <v>143</v>
      </c>
      <c r="O298" s="1051" t="s">
        <v>143</v>
      </c>
      <c r="P298" s="1051" t="s">
        <v>143</v>
      </c>
      <c r="Q298" s="1051" t="s">
        <v>143</v>
      </c>
    </row>
    <row r="299" spans="3:17" ht="15">
      <c r="C299" s="592" t="s">
        <v>143</v>
      </c>
      <c r="D299" s="592" t="s">
        <v>143</v>
      </c>
      <c r="E299" s="1313" t="s">
        <v>143</v>
      </c>
      <c r="F299" s="1051" t="s">
        <v>143</v>
      </c>
      <c r="G299" s="1051" t="s">
        <v>143</v>
      </c>
      <c r="H299" s="1051" t="s">
        <v>143</v>
      </c>
      <c r="I299" s="1051" t="s">
        <v>143</v>
      </c>
      <c r="J299" s="1051" t="s">
        <v>143</v>
      </c>
      <c r="K299" s="1051" t="s">
        <v>143</v>
      </c>
      <c r="L299" s="1051" t="s">
        <v>143</v>
      </c>
      <c r="M299" s="1051" t="s">
        <v>143</v>
      </c>
      <c r="N299" s="1051" t="s">
        <v>143</v>
      </c>
      <c r="O299" s="1051" t="s">
        <v>143</v>
      </c>
      <c r="P299" s="1051" t="s">
        <v>143</v>
      </c>
      <c r="Q299" s="1051" t="s">
        <v>143</v>
      </c>
    </row>
    <row r="300" spans="3:17" ht="15">
      <c r="C300" s="592" t="s">
        <v>143</v>
      </c>
      <c r="D300" s="592" t="s">
        <v>143</v>
      </c>
      <c r="E300" s="1313" t="s">
        <v>143</v>
      </c>
      <c r="F300" s="1051" t="s">
        <v>143</v>
      </c>
      <c r="G300" s="1051" t="s">
        <v>143</v>
      </c>
      <c r="H300" s="1051" t="s">
        <v>143</v>
      </c>
      <c r="I300" s="1051" t="s">
        <v>143</v>
      </c>
      <c r="J300" s="1051" t="s">
        <v>143</v>
      </c>
      <c r="K300" s="1051" t="s">
        <v>143</v>
      </c>
      <c r="L300" s="1051" t="s">
        <v>143</v>
      </c>
      <c r="M300" s="1051" t="s">
        <v>143</v>
      </c>
      <c r="N300" s="1051" t="s">
        <v>143</v>
      </c>
      <c r="O300" s="1051" t="s">
        <v>143</v>
      </c>
      <c r="P300" s="1051" t="s">
        <v>143</v>
      </c>
      <c r="Q300" s="1051" t="s">
        <v>143</v>
      </c>
    </row>
    <row r="301" spans="3:17" ht="15">
      <c r="C301" s="592" t="s">
        <v>143</v>
      </c>
      <c r="D301" s="592" t="s">
        <v>143</v>
      </c>
      <c r="E301" s="1313" t="s">
        <v>143</v>
      </c>
      <c r="F301" s="1051" t="s">
        <v>143</v>
      </c>
      <c r="G301" s="1051" t="s">
        <v>143</v>
      </c>
      <c r="H301" s="1051" t="s">
        <v>143</v>
      </c>
      <c r="I301" s="1051" t="s">
        <v>143</v>
      </c>
      <c r="J301" s="1051" t="s">
        <v>143</v>
      </c>
      <c r="K301" s="1051" t="s">
        <v>143</v>
      </c>
      <c r="L301" s="1051" t="s">
        <v>143</v>
      </c>
      <c r="M301" s="1051" t="s">
        <v>143</v>
      </c>
      <c r="N301" s="1051" t="s">
        <v>143</v>
      </c>
      <c r="O301" s="1051" t="s">
        <v>143</v>
      </c>
      <c r="P301" s="1051" t="s">
        <v>143</v>
      </c>
      <c r="Q301" s="1051" t="s">
        <v>143</v>
      </c>
    </row>
    <row r="302" spans="3:17" ht="15">
      <c r="C302" s="592" t="s">
        <v>143</v>
      </c>
      <c r="D302" s="592" t="s">
        <v>143</v>
      </c>
      <c r="E302" s="1313" t="s">
        <v>143</v>
      </c>
      <c r="F302" s="1051" t="s">
        <v>143</v>
      </c>
      <c r="G302" s="1051" t="s">
        <v>143</v>
      </c>
      <c r="H302" s="1051" t="s">
        <v>143</v>
      </c>
      <c r="I302" s="1051" t="s">
        <v>143</v>
      </c>
      <c r="J302" s="1051" t="s">
        <v>143</v>
      </c>
      <c r="K302" s="1051" t="s">
        <v>143</v>
      </c>
      <c r="L302" s="1051" t="s">
        <v>143</v>
      </c>
      <c r="M302" s="1051" t="s">
        <v>143</v>
      </c>
      <c r="N302" s="1051" t="s">
        <v>143</v>
      </c>
      <c r="O302" s="1051" t="s">
        <v>143</v>
      </c>
      <c r="P302" s="1051" t="s">
        <v>143</v>
      </c>
      <c r="Q302" s="1051" t="s">
        <v>143</v>
      </c>
    </row>
    <row r="303" spans="3:17" ht="15">
      <c r="C303" s="592" t="s">
        <v>143</v>
      </c>
      <c r="D303" s="592" t="s">
        <v>143</v>
      </c>
      <c r="E303" s="1313" t="s">
        <v>143</v>
      </c>
      <c r="F303" s="1051" t="s">
        <v>143</v>
      </c>
      <c r="G303" s="1051" t="s">
        <v>143</v>
      </c>
      <c r="H303" s="1051" t="s">
        <v>143</v>
      </c>
      <c r="I303" s="1051" t="s">
        <v>143</v>
      </c>
      <c r="J303" s="1051" t="s">
        <v>143</v>
      </c>
      <c r="K303" s="1051" t="s">
        <v>143</v>
      </c>
      <c r="L303" s="1051" t="s">
        <v>143</v>
      </c>
      <c r="M303" s="1051" t="s">
        <v>143</v>
      </c>
      <c r="N303" s="1051" t="s">
        <v>143</v>
      </c>
      <c r="O303" s="1051" t="s">
        <v>143</v>
      </c>
      <c r="P303" s="1051" t="s">
        <v>143</v>
      </c>
      <c r="Q303" s="1051" t="s">
        <v>143</v>
      </c>
    </row>
    <row r="304" spans="3:17" ht="15">
      <c r="C304" s="592" t="s">
        <v>143</v>
      </c>
      <c r="D304" s="592" t="s">
        <v>143</v>
      </c>
      <c r="E304" s="1313" t="s">
        <v>143</v>
      </c>
      <c r="F304" s="1051" t="s">
        <v>143</v>
      </c>
      <c r="G304" s="1051" t="s">
        <v>143</v>
      </c>
      <c r="H304" s="1051" t="s">
        <v>143</v>
      </c>
      <c r="I304" s="1051" t="s">
        <v>143</v>
      </c>
      <c r="J304" s="1051" t="s">
        <v>143</v>
      </c>
      <c r="K304" s="1051" t="s">
        <v>143</v>
      </c>
      <c r="L304" s="1051" t="s">
        <v>143</v>
      </c>
      <c r="M304" s="1051" t="s">
        <v>143</v>
      </c>
      <c r="N304" s="1051" t="s">
        <v>143</v>
      </c>
      <c r="O304" s="1051" t="s">
        <v>143</v>
      </c>
      <c r="P304" s="1051" t="s">
        <v>143</v>
      </c>
      <c r="Q304" s="1051" t="s">
        <v>143</v>
      </c>
    </row>
    <row r="305" spans="3:17" ht="15">
      <c r="C305" s="592" t="s">
        <v>143</v>
      </c>
      <c r="D305" s="592" t="s">
        <v>143</v>
      </c>
      <c r="E305" s="1313" t="s">
        <v>143</v>
      </c>
      <c r="F305" s="1051" t="s">
        <v>143</v>
      </c>
      <c r="G305" s="1051" t="s">
        <v>143</v>
      </c>
      <c r="H305" s="1051" t="s">
        <v>143</v>
      </c>
      <c r="I305" s="1051" t="s">
        <v>143</v>
      </c>
      <c r="J305" s="1051" t="s">
        <v>143</v>
      </c>
      <c r="K305" s="1051" t="s">
        <v>143</v>
      </c>
      <c r="L305" s="1051" t="s">
        <v>143</v>
      </c>
      <c r="M305" s="1051" t="s">
        <v>143</v>
      </c>
      <c r="N305" s="1051" t="s">
        <v>143</v>
      </c>
      <c r="O305" s="1051" t="s">
        <v>143</v>
      </c>
      <c r="P305" s="1051" t="s">
        <v>143</v>
      </c>
      <c r="Q305" s="1051" t="s">
        <v>143</v>
      </c>
    </row>
    <row r="306" spans="3:17" ht="15">
      <c r="C306" s="592" t="s">
        <v>143</v>
      </c>
      <c r="D306" s="592" t="s">
        <v>143</v>
      </c>
      <c r="E306" s="1313" t="s">
        <v>143</v>
      </c>
      <c r="F306" s="1051" t="s">
        <v>143</v>
      </c>
      <c r="G306" s="1051" t="s">
        <v>143</v>
      </c>
      <c r="H306" s="1051" t="s">
        <v>143</v>
      </c>
      <c r="I306" s="1051" t="s">
        <v>143</v>
      </c>
      <c r="J306" s="1051" t="s">
        <v>143</v>
      </c>
      <c r="K306" s="1051" t="s">
        <v>143</v>
      </c>
      <c r="L306" s="1051" t="s">
        <v>143</v>
      </c>
      <c r="M306" s="1051" t="s">
        <v>143</v>
      </c>
      <c r="N306" s="1051" t="s">
        <v>143</v>
      </c>
      <c r="O306" s="1051" t="s">
        <v>143</v>
      </c>
      <c r="P306" s="1051" t="s">
        <v>143</v>
      </c>
      <c r="Q306" s="1051" t="s">
        <v>143</v>
      </c>
    </row>
    <row r="307" spans="3:17" ht="15">
      <c r="C307" s="592" t="s">
        <v>143</v>
      </c>
      <c r="D307" s="592" t="s">
        <v>143</v>
      </c>
      <c r="E307" s="1313" t="s">
        <v>143</v>
      </c>
      <c r="F307" s="1051" t="s">
        <v>143</v>
      </c>
      <c r="G307" s="1051" t="s">
        <v>143</v>
      </c>
      <c r="H307" s="1051" t="s">
        <v>143</v>
      </c>
      <c r="I307" s="1051" t="s">
        <v>143</v>
      </c>
      <c r="J307" s="1051" t="s">
        <v>143</v>
      </c>
      <c r="K307" s="1051" t="s">
        <v>143</v>
      </c>
      <c r="L307" s="1051" t="s">
        <v>143</v>
      </c>
      <c r="M307" s="1051" t="s">
        <v>143</v>
      </c>
      <c r="N307" s="1051" t="s">
        <v>143</v>
      </c>
      <c r="O307" s="1051" t="s">
        <v>143</v>
      </c>
      <c r="P307" s="1051" t="s">
        <v>143</v>
      </c>
      <c r="Q307" s="1051" t="s">
        <v>143</v>
      </c>
    </row>
    <row r="308" spans="3:17" ht="15">
      <c r="C308" s="592" t="s">
        <v>143</v>
      </c>
      <c r="D308" s="592" t="s">
        <v>143</v>
      </c>
      <c r="E308" s="1313" t="s">
        <v>143</v>
      </c>
      <c r="F308" s="1051" t="s">
        <v>143</v>
      </c>
      <c r="G308" s="1051" t="s">
        <v>143</v>
      </c>
      <c r="H308" s="1051" t="s">
        <v>143</v>
      </c>
      <c r="I308" s="1051" t="s">
        <v>143</v>
      </c>
      <c r="J308" s="1051" t="s">
        <v>143</v>
      </c>
      <c r="K308" s="1051" t="s">
        <v>143</v>
      </c>
      <c r="L308" s="1051" t="s">
        <v>143</v>
      </c>
      <c r="M308" s="1051" t="s">
        <v>143</v>
      </c>
      <c r="N308" s="1051" t="s">
        <v>143</v>
      </c>
      <c r="O308" s="1051" t="s">
        <v>143</v>
      </c>
      <c r="P308" s="1051" t="s">
        <v>143</v>
      </c>
      <c r="Q308" s="1051" t="s">
        <v>143</v>
      </c>
    </row>
    <row r="309" spans="3:17" ht="15">
      <c r="C309" s="592" t="s">
        <v>143</v>
      </c>
      <c r="D309" s="592" t="s">
        <v>143</v>
      </c>
      <c r="E309" s="1313" t="s">
        <v>143</v>
      </c>
      <c r="F309" s="1051" t="s">
        <v>143</v>
      </c>
      <c r="G309" s="1051" t="s">
        <v>143</v>
      </c>
      <c r="H309" s="1051" t="s">
        <v>143</v>
      </c>
      <c r="I309" s="1051" t="s">
        <v>143</v>
      </c>
      <c r="J309" s="1051" t="s">
        <v>143</v>
      </c>
      <c r="K309" s="1051" t="s">
        <v>143</v>
      </c>
      <c r="L309" s="1051" t="s">
        <v>143</v>
      </c>
      <c r="M309" s="1051" t="s">
        <v>143</v>
      </c>
      <c r="N309" s="1051" t="s">
        <v>143</v>
      </c>
      <c r="O309" s="1051" t="s">
        <v>143</v>
      </c>
      <c r="P309" s="1051" t="s">
        <v>143</v>
      </c>
      <c r="Q309" s="1051" t="s">
        <v>143</v>
      </c>
    </row>
    <row r="310" spans="3:17" ht="15">
      <c r="C310" s="592" t="s">
        <v>143</v>
      </c>
      <c r="D310" s="592" t="s">
        <v>143</v>
      </c>
      <c r="E310" s="1313" t="s">
        <v>143</v>
      </c>
      <c r="F310" s="1051" t="s">
        <v>143</v>
      </c>
      <c r="G310" s="1051" t="s">
        <v>143</v>
      </c>
      <c r="H310" s="1051" t="s">
        <v>143</v>
      </c>
      <c r="I310" s="1051" t="s">
        <v>143</v>
      </c>
      <c r="J310" s="1051" t="s">
        <v>143</v>
      </c>
      <c r="K310" s="1051" t="s">
        <v>143</v>
      </c>
      <c r="L310" s="1051" t="s">
        <v>143</v>
      </c>
      <c r="M310" s="1051" t="s">
        <v>143</v>
      </c>
      <c r="N310" s="1051" t="s">
        <v>143</v>
      </c>
      <c r="O310" s="1051" t="s">
        <v>143</v>
      </c>
      <c r="P310" s="1051" t="s">
        <v>143</v>
      </c>
      <c r="Q310" s="1051" t="s">
        <v>143</v>
      </c>
    </row>
    <row r="311" spans="3:17" ht="15">
      <c r="C311" s="592" t="s">
        <v>143</v>
      </c>
      <c r="D311" s="592" t="s">
        <v>143</v>
      </c>
      <c r="E311" s="1313" t="s">
        <v>143</v>
      </c>
      <c r="F311" s="1051" t="s">
        <v>143</v>
      </c>
      <c r="G311" s="1051" t="s">
        <v>143</v>
      </c>
      <c r="H311" s="1051" t="s">
        <v>143</v>
      </c>
      <c r="I311" s="1051" t="s">
        <v>143</v>
      </c>
      <c r="J311" s="1051" t="s">
        <v>143</v>
      </c>
      <c r="K311" s="1051" t="s">
        <v>143</v>
      </c>
      <c r="L311" s="1051" t="s">
        <v>143</v>
      </c>
      <c r="M311" s="1051" t="s">
        <v>143</v>
      </c>
      <c r="N311" s="1051" t="s">
        <v>143</v>
      </c>
      <c r="O311" s="1051" t="s">
        <v>143</v>
      </c>
      <c r="P311" s="1051" t="s">
        <v>143</v>
      </c>
      <c r="Q311" s="1051" t="s">
        <v>143</v>
      </c>
    </row>
    <row r="312" spans="3:17" ht="15">
      <c r="C312" s="592" t="s">
        <v>143</v>
      </c>
      <c r="D312" s="592" t="s">
        <v>143</v>
      </c>
      <c r="E312" s="1313" t="s">
        <v>143</v>
      </c>
      <c r="F312" s="1051" t="s">
        <v>143</v>
      </c>
      <c r="G312" s="1051" t="s">
        <v>143</v>
      </c>
      <c r="H312" s="1051" t="s">
        <v>143</v>
      </c>
      <c r="I312" s="1051" t="s">
        <v>143</v>
      </c>
      <c r="J312" s="1051" t="s">
        <v>143</v>
      </c>
      <c r="K312" s="1051" t="s">
        <v>143</v>
      </c>
      <c r="L312" s="1051" t="s">
        <v>143</v>
      </c>
      <c r="M312" s="1051" t="s">
        <v>143</v>
      </c>
      <c r="N312" s="1051" t="s">
        <v>143</v>
      </c>
      <c r="O312" s="1051" t="s">
        <v>143</v>
      </c>
      <c r="P312" s="1051" t="s">
        <v>143</v>
      </c>
      <c r="Q312" s="1051" t="s">
        <v>143</v>
      </c>
    </row>
    <row r="313" spans="3:17" ht="15">
      <c r="C313" s="592" t="s">
        <v>143</v>
      </c>
      <c r="D313" s="592" t="s">
        <v>143</v>
      </c>
      <c r="E313" s="1313" t="s">
        <v>143</v>
      </c>
      <c r="F313" s="1051" t="s">
        <v>143</v>
      </c>
      <c r="G313" s="1051" t="s">
        <v>143</v>
      </c>
      <c r="H313" s="1051" t="s">
        <v>143</v>
      </c>
      <c r="I313" s="1051" t="s">
        <v>143</v>
      </c>
      <c r="J313" s="1051" t="s">
        <v>143</v>
      </c>
      <c r="K313" s="1051" t="s">
        <v>143</v>
      </c>
      <c r="L313" s="1051" t="s">
        <v>143</v>
      </c>
      <c r="M313" s="1051" t="s">
        <v>143</v>
      </c>
      <c r="N313" s="1051" t="s">
        <v>143</v>
      </c>
      <c r="O313" s="1051" t="s">
        <v>143</v>
      </c>
      <c r="P313" s="1051" t="s">
        <v>143</v>
      </c>
      <c r="Q313" s="1051" t="s">
        <v>143</v>
      </c>
    </row>
    <row r="314" spans="3:17" ht="15">
      <c r="C314" s="592" t="s">
        <v>143</v>
      </c>
      <c r="D314" s="592" t="s">
        <v>143</v>
      </c>
      <c r="E314" s="1313" t="s">
        <v>143</v>
      </c>
      <c r="F314" s="1051" t="s">
        <v>143</v>
      </c>
      <c r="G314" s="1051" t="s">
        <v>143</v>
      </c>
      <c r="H314" s="1051" t="s">
        <v>143</v>
      </c>
      <c r="I314" s="1051" t="s">
        <v>143</v>
      </c>
      <c r="J314" s="1051" t="s">
        <v>143</v>
      </c>
      <c r="K314" s="1051" t="s">
        <v>143</v>
      </c>
      <c r="L314" s="1051" t="s">
        <v>143</v>
      </c>
      <c r="M314" s="1051" t="s">
        <v>143</v>
      </c>
      <c r="N314" s="1051" t="s">
        <v>143</v>
      </c>
      <c r="O314" s="1051" t="s">
        <v>143</v>
      </c>
      <c r="P314" s="1051" t="s">
        <v>143</v>
      </c>
      <c r="Q314" s="1051" t="s">
        <v>143</v>
      </c>
    </row>
    <row r="315" spans="3:17" ht="15">
      <c r="C315" s="592" t="s">
        <v>143</v>
      </c>
      <c r="D315" s="592" t="s">
        <v>143</v>
      </c>
      <c r="E315" s="1313" t="s">
        <v>143</v>
      </c>
      <c r="F315" s="1051" t="s">
        <v>143</v>
      </c>
      <c r="G315" s="1051" t="s">
        <v>143</v>
      </c>
      <c r="H315" s="1051" t="s">
        <v>143</v>
      </c>
      <c r="I315" s="1051" t="s">
        <v>143</v>
      </c>
      <c r="J315" s="1051" t="s">
        <v>143</v>
      </c>
      <c r="K315" s="1051" t="s">
        <v>143</v>
      </c>
      <c r="L315" s="1051" t="s">
        <v>143</v>
      </c>
      <c r="M315" s="1051" t="s">
        <v>143</v>
      </c>
      <c r="N315" s="1051" t="s">
        <v>143</v>
      </c>
      <c r="O315" s="1051" t="s">
        <v>143</v>
      </c>
      <c r="P315" s="1051" t="s">
        <v>143</v>
      </c>
      <c r="Q315" s="1051" t="s">
        <v>143</v>
      </c>
    </row>
    <row r="316" spans="3:17" ht="15">
      <c r="C316" s="592" t="s">
        <v>143</v>
      </c>
      <c r="D316" s="592" t="s">
        <v>143</v>
      </c>
      <c r="E316" s="1313" t="s">
        <v>143</v>
      </c>
      <c r="F316" s="1051" t="s">
        <v>143</v>
      </c>
      <c r="G316" s="1051" t="s">
        <v>143</v>
      </c>
      <c r="H316" s="1051" t="s">
        <v>143</v>
      </c>
      <c r="I316" s="1051" t="s">
        <v>143</v>
      </c>
      <c r="J316" s="1051" t="s">
        <v>143</v>
      </c>
      <c r="K316" s="1051" t="s">
        <v>143</v>
      </c>
      <c r="L316" s="1051" t="s">
        <v>143</v>
      </c>
      <c r="M316" s="1051" t="s">
        <v>143</v>
      </c>
      <c r="N316" s="1051" t="s">
        <v>143</v>
      </c>
      <c r="O316" s="1051" t="s">
        <v>143</v>
      </c>
      <c r="P316" s="1051" t="s">
        <v>143</v>
      </c>
      <c r="Q316" s="1051" t="s">
        <v>143</v>
      </c>
    </row>
    <row r="317" spans="3:17" ht="15">
      <c r="C317" s="592" t="s">
        <v>143</v>
      </c>
      <c r="D317" s="592" t="s">
        <v>143</v>
      </c>
      <c r="E317" s="1313" t="s">
        <v>143</v>
      </c>
      <c r="F317" s="1051" t="s">
        <v>143</v>
      </c>
      <c r="G317" s="1051" t="s">
        <v>143</v>
      </c>
      <c r="H317" s="1051" t="s">
        <v>143</v>
      </c>
      <c r="I317" s="1051" t="s">
        <v>143</v>
      </c>
      <c r="J317" s="1051" t="s">
        <v>143</v>
      </c>
      <c r="K317" s="1051" t="s">
        <v>143</v>
      </c>
      <c r="L317" s="1051" t="s">
        <v>143</v>
      </c>
      <c r="M317" s="1051" t="s">
        <v>143</v>
      </c>
      <c r="N317" s="1051" t="s">
        <v>143</v>
      </c>
      <c r="O317" s="1051" t="s">
        <v>143</v>
      </c>
      <c r="P317" s="1051" t="s">
        <v>143</v>
      </c>
      <c r="Q317" s="1051" t="s">
        <v>143</v>
      </c>
    </row>
    <row r="318" spans="3:17" ht="15">
      <c r="C318" s="592" t="s">
        <v>143</v>
      </c>
      <c r="D318" s="592" t="s">
        <v>143</v>
      </c>
      <c r="E318" s="1313" t="s">
        <v>143</v>
      </c>
      <c r="F318" s="1051" t="s">
        <v>143</v>
      </c>
      <c r="G318" s="1051" t="s">
        <v>143</v>
      </c>
      <c r="H318" s="1051" t="s">
        <v>143</v>
      </c>
      <c r="I318" s="1051" t="s">
        <v>143</v>
      </c>
      <c r="J318" s="1051" t="s">
        <v>143</v>
      </c>
      <c r="K318" s="1051" t="s">
        <v>143</v>
      </c>
      <c r="L318" s="1051" t="s">
        <v>143</v>
      </c>
      <c r="M318" s="1051" t="s">
        <v>143</v>
      </c>
      <c r="N318" s="1051" t="s">
        <v>143</v>
      </c>
      <c r="O318" s="1051" t="s">
        <v>143</v>
      </c>
      <c r="P318" s="1051" t="s">
        <v>143</v>
      </c>
      <c r="Q318" s="1051" t="s">
        <v>143</v>
      </c>
    </row>
    <row r="319" spans="3:17" ht="15">
      <c r="C319" s="592" t="s">
        <v>143</v>
      </c>
      <c r="D319" s="592" t="s">
        <v>143</v>
      </c>
      <c r="E319" s="1313" t="s">
        <v>143</v>
      </c>
      <c r="F319" s="1051" t="s">
        <v>143</v>
      </c>
      <c r="G319" s="1051" t="s">
        <v>143</v>
      </c>
      <c r="H319" s="1051" t="s">
        <v>143</v>
      </c>
      <c r="I319" s="1051" t="s">
        <v>143</v>
      </c>
      <c r="J319" s="1051" t="s">
        <v>143</v>
      </c>
      <c r="K319" s="1051" t="s">
        <v>143</v>
      </c>
      <c r="L319" s="1051" t="s">
        <v>143</v>
      </c>
      <c r="M319" s="1051" t="s">
        <v>143</v>
      </c>
      <c r="N319" s="1051" t="s">
        <v>143</v>
      </c>
      <c r="O319" s="1051" t="s">
        <v>143</v>
      </c>
      <c r="P319" s="1051" t="s">
        <v>143</v>
      </c>
      <c r="Q319" s="1051" t="s">
        <v>143</v>
      </c>
    </row>
    <row r="320" spans="3:17" ht="15">
      <c r="C320" s="592" t="s">
        <v>143</v>
      </c>
      <c r="D320" s="592" t="s">
        <v>143</v>
      </c>
      <c r="E320" s="1313" t="s">
        <v>143</v>
      </c>
      <c r="F320" s="1051" t="s">
        <v>143</v>
      </c>
      <c r="G320" s="1051" t="s">
        <v>143</v>
      </c>
      <c r="H320" s="1051" t="s">
        <v>143</v>
      </c>
      <c r="I320" s="1051" t="s">
        <v>143</v>
      </c>
      <c r="J320" s="1051" t="s">
        <v>143</v>
      </c>
      <c r="K320" s="1051" t="s">
        <v>143</v>
      </c>
      <c r="L320" s="1051" t="s">
        <v>143</v>
      </c>
      <c r="M320" s="1051" t="s">
        <v>143</v>
      </c>
      <c r="N320" s="1051" t="s">
        <v>143</v>
      </c>
      <c r="O320" s="1051" t="s">
        <v>143</v>
      </c>
      <c r="P320" s="1051" t="s">
        <v>143</v>
      </c>
      <c r="Q320" s="1051" t="s">
        <v>143</v>
      </c>
    </row>
    <row r="321" spans="3:17" ht="15">
      <c r="C321" s="592" t="s">
        <v>143</v>
      </c>
      <c r="D321" s="592" t="s">
        <v>143</v>
      </c>
      <c r="E321" s="1313" t="s">
        <v>143</v>
      </c>
      <c r="F321" s="1051" t="s">
        <v>143</v>
      </c>
      <c r="G321" s="1051" t="s">
        <v>143</v>
      </c>
      <c r="H321" s="1051" t="s">
        <v>143</v>
      </c>
      <c r="I321" s="1051" t="s">
        <v>143</v>
      </c>
      <c r="J321" s="1051" t="s">
        <v>143</v>
      </c>
      <c r="K321" s="1051" t="s">
        <v>143</v>
      </c>
      <c r="L321" s="1051" t="s">
        <v>143</v>
      </c>
      <c r="M321" s="1051" t="s">
        <v>143</v>
      </c>
      <c r="N321" s="1051" t="s">
        <v>143</v>
      </c>
      <c r="O321" s="1051" t="s">
        <v>143</v>
      </c>
      <c r="P321" s="1051" t="s">
        <v>143</v>
      </c>
      <c r="Q321" s="1051" t="s">
        <v>143</v>
      </c>
    </row>
    <row r="322" spans="3:17" ht="15">
      <c r="C322" s="592" t="s">
        <v>143</v>
      </c>
      <c r="D322" s="592" t="s">
        <v>143</v>
      </c>
      <c r="E322" s="1313" t="s">
        <v>143</v>
      </c>
      <c r="F322" s="1051" t="s">
        <v>143</v>
      </c>
      <c r="G322" s="1051" t="s">
        <v>143</v>
      </c>
      <c r="H322" s="1051" t="s">
        <v>143</v>
      </c>
      <c r="I322" s="1051" t="s">
        <v>143</v>
      </c>
      <c r="J322" s="1051" t="s">
        <v>143</v>
      </c>
      <c r="K322" s="1051" t="s">
        <v>143</v>
      </c>
      <c r="L322" s="1051" t="s">
        <v>143</v>
      </c>
      <c r="M322" s="1051" t="s">
        <v>143</v>
      </c>
      <c r="N322" s="1051" t="s">
        <v>143</v>
      </c>
      <c r="O322" s="1051" t="s">
        <v>143</v>
      </c>
      <c r="P322" s="1051" t="s">
        <v>143</v>
      </c>
      <c r="Q322" s="1051" t="s">
        <v>143</v>
      </c>
    </row>
    <row r="323" spans="3:17" ht="15">
      <c r="C323" s="592" t="s">
        <v>143</v>
      </c>
      <c r="D323" s="592" t="s">
        <v>143</v>
      </c>
      <c r="E323" s="1313" t="s">
        <v>143</v>
      </c>
      <c r="F323" s="1051" t="s">
        <v>143</v>
      </c>
      <c r="G323" s="1051" t="s">
        <v>143</v>
      </c>
      <c r="H323" s="1051" t="s">
        <v>143</v>
      </c>
      <c r="I323" s="1051" t="s">
        <v>143</v>
      </c>
      <c r="J323" s="1051" t="s">
        <v>143</v>
      </c>
      <c r="K323" s="1051" t="s">
        <v>143</v>
      </c>
      <c r="L323" s="1051" t="s">
        <v>143</v>
      </c>
      <c r="M323" s="1051" t="s">
        <v>143</v>
      </c>
      <c r="N323" s="1051" t="s">
        <v>143</v>
      </c>
      <c r="O323" s="1051" t="s">
        <v>143</v>
      </c>
      <c r="P323" s="1051" t="s">
        <v>143</v>
      </c>
      <c r="Q323" s="1051" t="s">
        <v>143</v>
      </c>
    </row>
    <row r="324" spans="3:17" ht="15">
      <c r="C324" s="592" t="s">
        <v>143</v>
      </c>
      <c r="D324" s="592" t="s">
        <v>143</v>
      </c>
      <c r="E324" s="1313" t="s">
        <v>143</v>
      </c>
      <c r="F324" s="1051" t="s">
        <v>143</v>
      </c>
      <c r="G324" s="1051" t="s">
        <v>143</v>
      </c>
      <c r="H324" s="1051" t="s">
        <v>143</v>
      </c>
      <c r="I324" s="1051" t="s">
        <v>143</v>
      </c>
      <c r="J324" s="1051" t="s">
        <v>143</v>
      </c>
      <c r="K324" s="1051" t="s">
        <v>143</v>
      </c>
      <c r="L324" s="1051" t="s">
        <v>143</v>
      </c>
      <c r="M324" s="1051" t="s">
        <v>143</v>
      </c>
      <c r="N324" s="1051" t="s">
        <v>143</v>
      </c>
      <c r="O324" s="1051" t="s">
        <v>143</v>
      </c>
      <c r="P324" s="1051" t="s">
        <v>143</v>
      </c>
      <c r="Q324" s="1051" t="s">
        <v>143</v>
      </c>
    </row>
    <row r="325" spans="3:17" ht="15">
      <c r="C325" s="592" t="s">
        <v>143</v>
      </c>
      <c r="D325" s="592" t="s">
        <v>143</v>
      </c>
      <c r="E325" s="1313" t="s">
        <v>143</v>
      </c>
      <c r="F325" s="1051" t="s">
        <v>143</v>
      </c>
      <c r="G325" s="1051" t="s">
        <v>143</v>
      </c>
      <c r="H325" s="1051" t="s">
        <v>143</v>
      </c>
      <c r="I325" s="1051" t="s">
        <v>143</v>
      </c>
      <c r="J325" s="1051" t="s">
        <v>143</v>
      </c>
      <c r="K325" s="1051" t="s">
        <v>143</v>
      </c>
      <c r="L325" s="1051" t="s">
        <v>143</v>
      </c>
      <c r="M325" s="1051" t="s">
        <v>143</v>
      </c>
      <c r="N325" s="1051" t="s">
        <v>143</v>
      </c>
      <c r="O325" s="1051" t="s">
        <v>143</v>
      </c>
      <c r="P325" s="1051" t="s">
        <v>143</v>
      </c>
      <c r="Q325" s="1051" t="s">
        <v>143</v>
      </c>
    </row>
    <row r="326" spans="3:17" ht="15">
      <c r="C326" s="592" t="s">
        <v>143</v>
      </c>
      <c r="D326" s="592" t="s">
        <v>143</v>
      </c>
      <c r="E326" s="1313" t="s">
        <v>143</v>
      </c>
      <c r="F326" s="1051" t="s">
        <v>143</v>
      </c>
      <c r="G326" s="1051" t="s">
        <v>143</v>
      </c>
      <c r="H326" s="1051" t="s">
        <v>143</v>
      </c>
      <c r="I326" s="1051" t="s">
        <v>143</v>
      </c>
      <c r="J326" s="1051" t="s">
        <v>143</v>
      </c>
      <c r="K326" s="1051" t="s">
        <v>143</v>
      </c>
      <c r="L326" s="1051" t="s">
        <v>143</v>
      </c>
      <c r="M326" s="1051" t="s">
        <v>143</v>
      </c>
      <c r="N326" s="1051" t="s">
        <v>143</v>
      </c>
      <c r="O326" s="1051" t="s">
        <v>143</v>
      </c>
      <c r="P326" s="1051" t="s">
        <v>143</v>
      </c>
      <c r="Q326" s="1051" t="s">
        <v>143</v>
      </c>
    </row>
    <row r="327" spans="3:17" ht="15">
      <c r="C327" s="592" t="s">
        <v>143</v>
      </c>
      <c r="D327" s="592" t="s">
        <v>143</v>
      </c>
      <c r="E327" s="1313" t="s">
        <v>143</v>
      </c>
      <c r="F327" s="1051" t="s">
        <v>143</v>
      </c>
      <c r="G327" s="1051" t="s">
        <v>143</v>
      </c>
      <c r="H327" s="1051" t="s">
        <v>143</v>
      </c>
      <c r="I327" s="1051" t="s">
        <v>143</v>
      </c>
      <c r="J327" s="1051" t="s">
        <v>143</v>
      </c>
      <c r="K327" s="1051" t="s">
        <v>143</v>
      </c>
      <c r="L327" s="1051" t="s">
        <v>143</v>
      </c>
      <c r="M327" s="1051" t="s">
        <v>143</v>
      </c>
      <c r="N327" s="1051" t="s">
        <v>143</v>
      </c>
      <c r="O327" s="1051" t="s">
        <v>143</v>
      </c>
      <c r="P327" s="1051" t="s">
        <v>143</v>
      </c>
      <c r="Q327" s="1051" t="s">
        <v>143</v>
      </c>
    </row>
    <row r="328" spans="3:17" ht="15">
      <c r="C328" s="592" t="s">
        <v>143</v>
      </c>
      <c r="D328" s="592" t="s">
        <v>143</v>
      </c>
      <c r="E328" s="1313" t="s">
        <v>143</v>
      </c>
      <c r="F328" s="1051" t="s">
        <v>143</v>
      </c>
      <c r="G328" s="1051" t="s">
        <v>143</v>
      </c>
      <c r="H328" s="1051" t="s">
        <v>143</v>
      </c>
      <c r="I328" s="1051" t="s">
        <v>143</v>
      </c>
      <c r="J328" s="1051" t="s">
        <v>143</v>
      </c>
      <c r="K328" s="1051" t="s">
        <v>143</v>
      </c>
      <c r="L328" s="1051" t="s">
        <v>143</v>
      </c>
      <c r="M328" s="1051" t="s">
        <v>143</v>
      </c>
      <c r="N328" s="1051" t="s">
        <v>143</v>
      </c>
      <c r="O328" s="1051" t="s">
        <v>143</v>
      </c>
      <c r="P328" s="1051" t="s">
        <v>143</v>
      </c>
      <c r="Q328" s="1051" t="s">
        <v>143</v>
      </c>
    </row>
    <row r="329" spans="3:17" ht="15">
      <c r="C329" s="592" t="s">
        <v>143</v>
      </c>
      <c r="D329" s="592" t="s">
        <v>143</v>
      </c>
      <c r="E329" s="1313" t="s">
        <v>143</v>
      </c>
      <c r="F329" s="1051" t="s">
        <v>143</v>
      </c>
      <c r="G329" s="1051" t="s">
        <v>143</v>
      </c>
      <c r="H329" s="1051" t="s">
        <v>143</v>
      </c>
      <c r="I329" s="1051" t="s">
        <v>143</v>
      </c>
      <c r="J329" s="1051" t="s">
        <v>143</v>
      </c>
      <c r="K329" s="1051" t="s">
        <v>143</v>
      </c>
      <c r="L329" s="1051" t="s">
        <v>143</v>
      </c>
      <c r="M329" s="1051" t="s">
        <v>143</v>
      </c>
      <c r="N329" s="1051" t="s">
        <v>143</v>
      </c>
      <c r="O329" s="1051" t="s">
        <v>143</v>
      </c>
      <c r="P329" s="1051" t="s">
        <v>143</v>
      </c>
      <c r="Q329" s="1051" t="s">
        <v>143</v>
      </c>
    </row>
    <row r="330" spans="3:17" ht="15">
      <c r="C330" s="592" t="s">
        <v>143</v>
      </c>
      <c r="D330" s="592" t="s">
        <v>143</v>
      </c>
      <c r="E330" s="1313" t="s">
        <v>143</v>
      </c>
      <c r="F330" s="1051" t="s">
        <v>143</v>
      </c>
      <c r="G330" s="1051" t="s">
        <v>143</v>
      </c>
      <c r="H330" s="1051" t="s">
        <v>143</v>
      </c>
      <c r="I330" s="1051" t="s">
        <v>143</v>
      </c>
      <c r="J330" s="1051" t="s">
        <v>143</v>
      </c>
      <c r="K330" s="1051" t="s">
        <v>143</v>
      </c>
      <c r="L330" s="1051" t="s">
        <v>143</v>
      </c>
      <c r="M330" s="1051" t="s">
        <v>143</v>
      </c>
      <c r="N330" s="1051" t="s">
        <v>143</v>
      </c>
      <c r="O330" s="1051" t="s">
        <v>143</v>
      </c>
      <c r="P330" s="1051" t="s">
        <v>143</v>
      </c>
      <c r="Q330" s="1051" t="s">
        <v>143</v>
      </c>
    </row>
    <row r="331" spans="3:17" ht="15">
      <c r="C331" s="592" t="s">
        <v>143</v>
      </c>
      <c r="D331" s="592" t="s">
        <v>143</v>
      </c>
      <c r="E331" s="1313" t="s">
        <v>143</v>
      </c>
      <c r="F331" s="1051" t="s">
        <v>143</v>
      </c>
      <c r="G331" s="1051" t="s">
        <v>143</v>
      </c>
      <c r="H331" s="1051" t="s">
        <v>143</v>
      </c>
      <c r="I331" s="1051" t="s">
        <v>143</v>
      </c>
      <c r="J331" s="1051" t="s">
        <v>143</v>
      </c>
      <c r="K331" s="1051" t="s">
        <v>143</v>
      </c>
      <c r="L331" s="1051" t="s">
        <v>143</v>
      </c>
      <c r="M331" s="1051" t="s">
        <v>143</v>
      </c>
      <c r="N331" s="1051" t="s">
        <v>143</v>
      </c>
      <c r="O331" s="1051" t="s">
        <v>143</v>
      </c>
      <c r="P331" s="1051" t="s">
        <v>143</v>
      </c>
      <c r="Q331" s="1051" t="s">
        <v>143</v>
      </c>
    </row>
    <row r="332" spans="3:17" ht="15">
      <c r="C332" s="592" t="s">
        <v>143</v>
      </c>
      <c r="D332" s="592" t="s">
        <v>143</v>
      </c>
      <c r="E332" s="1313" t="s">
        <v>143</v>
      </c>
      <c r="F332" s="1051" t="s">
        <v>143</v>
      </c>
      <c r="G332" s="1051" t="s">
        <v>143</v>
      </c>
      <c r="H332" s="1051" t="s">
        <v>143</v>
      </c>
      <c r="I332" s="1051" t="s">
        <v>143</v>
      </c>
      <c r="J332" s="1051" t="s">
        <v>143</v>
      </c>
      <c r="K332" s="1051" t="s">
        <v>143</v>
      </c>
      <c r="L332" s="1051" t="s">
        <v>143</v>
      </c>
      <c r="M332" s="1051" t="s">
        <v>143</v>
      </c>
      <c r="N332" s="1051" t="s">
        <v>143</v>
      </c>
      <c r="O332" s="1051" t="s">
        <v>143</v>
      </c>
      <c r="P332" s="1051" t="s">
        <v>143</v>
      </c>
      <c r="Q332" s="1051" t="s">
        <v>143</v>
      </c>
    </row>
    <row r="333" spans="3:17" ht="15">
      <c r="C333" s="592" t="s">
        <v>143</v>
      </c>
      <c r="D333" s="592" t="s">
        <v>143</v>
      </c>
      <c r="E333" s="1313" t="s">
        <v>143</v>
      </c>
      <c r="F333" s="1051" t="s">
        <v>143</v>
      </c>
      <c r="G333" s="1051" t="s">
        <v>143</v>
      </c>
      <c r="H333" s="1051" t="s">
        <v>143</v>
      </c>
      <c r="I333" s="1051" t="s">
        <v>143</v>
      </c>
      <c r="J333" s="1051" t="s">
        <v>143</v>
      </c>
      <c r="K333" s="1051" t="s">
        <v>143</v>
      </c>
      <c r="L333" s="1051" t="s">
        <v>143</v>
      </c>
      <c r="M333" s="1051" t="s">
        <v>143</v>
      </c>
      <c r="N333" s="1051" t="s">
        <v>143</v>
      </c>
      <c r="O333" s="1051" t="s">
        <v>143</v>
      </c>
      <c r="P333" s="1051" t="s">
        <v>143</v>
      </c>
      <c r="Q333" s="1051" t="s">
        <v>143</v>
      </c>
    </row>
    <row r="334" spans="3:17" ht="15">
      <c r="C334" s="592" t="s">
        <v>143</v>
      </c>
      <c r="D334" s="592" t="s">
        <v>143</v>
      </c>
      <c r="E334" s="1313" t="s">
        <v>143</v>
      </c>
      <c r="F334" s="1051" t="s">
        <v>143</v>
      </c>
      <c r="G334" s="1051" t="s">
        <v>143</v>
      </c>
      <c r="H334" s="1051" t="s">
        <v>143</v>
      </c>
      <c r="I334" s="1051" t="s">
        <v>143</v>
      </c>
      <c r="J334" s="1051" t="s">
        <v>143</v>
      </c>
      <c r="K334" s="1051" t="s">
        <v>143</v>
      </c>
      <c r="L334" s="1051" t="s">
        <v>143</v>
      </c>
      <c r="M334" s="1051" t="s">
        <v>143</v>
      </c>
      <c r="N334" s="1051" t="s">
        <v>143</v>
      </c>
      <c r="O334" s="1051" t="s">
        <v>143</v>
      </c>
      <c r="P334" s="1051" t="s">
        <v>143</v>
      </c>
      <c r="Q334" s="1051" t="s">
        <v>143</v>
      </c>
    </row>
    <row r="335" spans="3:17" ht="15">
      <c r="C335" s="592" t="s">
        <v>143</v>
      </c>
      <c r="D335" s="592" t="s">
        <v>143</v>
      </c>
      <c r="E335" s="1313" t="s">
        <v>143</v>
      </c>
      <c r="F335" s="1051" t="s">
        <v>143</v>
      </c>
      <c r="G335" s="1051" t="s">
        <v>143</v>
      </c>
      <c r="H335" s="1051" t="s">
        <v>143</v>
      </c>
      <c r="I335" s="1051" t="s">
        <v>143</v>
      </c>
      <c r="J335" s="1051" t="s">
        <v>143</v>
      </c>
      <c r="K335" s="1051" t="s">
        <v>143</v>
      </c>
      <c r="L335" s="1051" t="s">
        <v>143</v>
      </c>
      <c r="M335" s="1051" t="s">
        <v>143</v>
      </c>
      <c r="N335" s="1051" t="s">
        <v>143</v>
      </c>
      <c r="O335" s="1051" t="s">
        <v>143</v>
      </c>
      <c r="P335" s="1051" t="s">
        <v>143</v>
      </c>
      <c r="Q335" s="1051" t="s">
        <v>143</v>
      </c>
    </row>
    <row r="336" spans="3:17" ht="15">
      <c r="C336" s="592" t="s">
        <v>143</v>
      </c>
      <c r="D336" s="592" t="s">
        <v>143</v>
      </c>
      <c r="E336" s="1313" t="s">
        <v>143</v>
      </c>
      <c r="F336" s="1051" t="s">
        <v>143</v>
      </c>
      <c r="G336" s="1051" t="s">
        <v>143</v>
      </c>
      <c r="H336" s="1051" t="s">
        <v>143</v>
      </c>
      <c r="I336" s="1051" t="s">
        <v>143</v>
      </c>
      <c r="J336" s="1051" t="s">
        <v>143</v>
      </c>
      <c r="K336" s="1051" t="s">
        <v>143</v>
      </c>
      <c r="L336" s="1051" t="s">
        <v>143</v>
      </c>
      <c r="M336" s="1051" t="s">
        <v>143</v>
      </c>
      <c r="N336" s="1051" t="s">
        <v>143</v>
      </c>
      <c r="O336" s="1051" t="s">
        <v>143</v>
      </c>
      <c r="P336" s="1051" t="s">
        <v>143</v>
      </c>
      <c r="Q336" s="1051" t="s">
        <v>143</v>
      </c>
    </row>
    <row r="337" spans="3:17" ht="15">
      <c r="C337" s="592" t="s">
        <v>143</v>
      </c>
      <c r="D337" s="592" t="s">
        <v>143</v>
      </c>
      <c r="E337" s="1313" t="s">
        <v>143</v>
      </c>
      <c r="F337" s="1051" t="s">
        <v>143</v>
      </c>
      <c r="G337" s="1051" t="s">
        <v>143</v>
      </c>
      <c r="H337" s="1051" t="s">
        <v>143</v>
      </c>
      <c r="I337" s="1051" t="s">
        <v>143</v>
      </c>
      <c r="J337" s="1051" t="s">
        <v>143</v>
      </c>
      <c r="K337" s="1051" t="s">
        <v>143</v>
      </c>
      <c r="L337" s="1051" t="s">
        <v>143</v>
      </c>
      <c r="M337" s="1051" t="s">
        <v>143</v>
      </c>
      <c r="N337" s="1051" t="s">
        <v>143</v>
      </c>
      <c r="O337" s="1051" t="s">
        <v>143</v>
      </c>
      <c r="P337" s="1051" t="s">
        <v>143</v>
      </c>
      <c r="Q337" s="1051" t="s">
        <v>143</v>
      </c>
    </row>
    <row r="338" spans="3:17" ht="15">
      <c r="C338" s="592" t="s">
        <v>143</v>
      </c>
      <c r="D338" s="592" t="s">
        <v>143</v>
      </c>
      <c r="E338" s="1313" t="s">
        <v>143</v>
      </c>
      <c r="F338" s="1051" t="s">
        <v>143</v>
      </c>
      <c r="G338" s="1051" t="s">
        <v>143</v>
      </c>
      <c r="H338" s="1051" t="s">
        <v>143</v>
      </c>
      <c r="I338" s="1051" t="s">
        <v>143</v>
      </c>
      <c r="J338" s="1051" t="s">
        <v>143</v>
      </c>
      <c r="K338" s="1051" t="s">
        <v>143</v>
      </c>
      <c r="L338" s="1051" t="s">
        <v>143</v>
      </c>
      <c r="M338" s="1051" t="s">
        <v>143</v>
      </c>
      <c r="N338" s="1051" t="s">
        <v>143</v>
      </c>
      <c r="O338" s="1051" t="s">
        <v>143</v>
      </c>
      <c r="P338" s="1051" t="s">
        <v>143</v>
      </c>
      <c r="Q338" s="1051" t="s">
        <v>143</v>
      </c>
    </row>
    <row r="339" spans="3:17" ht="15">
      <c r="C339" s="592" t="s">
        <v>143</v>
      </c>
      <c r="D339" s="592" t="s">
        <v>143</v>
      </c>
      <c r="E339" s="1313" t="s">
        <v>143</v>
      </c>
      <c r="F339" s="1051" t="s">
        <v>143</v>
      </c>
      <c r="G339" s="1051" t="s">
        <v>143</v>
      </c>
      <c r="H339" s="1051" t="s">
        <v>143</v>
      </c>
      <c r="I339" s="1051" t="s">
        <v>143</v>
      </c>
      <c r="J339" s="1051" t="s">
        <v>143</v>
      </c>
      <c r="K339" s="1051" t="s">
        <v>143</v>
      </c>
      <c r="L339" s="1051" t="s">
        <v>143</v>
      </c>
      <c r="M339" s="1051" t="s">
        <v>143</v>
      </c>
      <c r="N339" s="1051" t="s">
        <v>143</v>
      </c>
      <c r="O339" s="1051" t="s">
        <v>143</v>
      </c>
      <c r="P339" s="1051" t="s">
        <v>143</v>
      </c>
      <c r="Q339" s="1051" t="s">
        <v>143</v>
      </c>
    </row>
    <row r="340" spans="3:17" ht="15">
      <c r="C340" s="592" t="s">
        <v>143</v>
      </c>
      <c r="D340" s="592" t="s">
        <v>143</v>
      </c>
      <c r="E340" s="1313" t="s">
        <v>143</v>
      </c>
      <c r="F340" s="1051" t="s">
        <v>143</v>
      </c>
      <c r="G340" s="1051" t="s">
        <v>143</v>
      </c>
      <c r="H340" s="1051" t="s">
        <v>143</v>
      </c>
      <c r="I340" s="1051" t="s">
        <v>143</v>
      </c>
      <c r="J340" s="1051" t="s">
        <v>143</v>
      </c>
      <c r="K340" s="1051" t="s">
        <v>143</v>
      </c>
      <c r="L340" s="1051" t="s">
        <v>143</v>
      </c>
      <c r="M340" s="1051" t="s">
        <v>143</v>
      </c>
      <c r="N340" s="1051" t="s">
        <v>143</v>
      </c>
      <c r="O340" s="1051" t="s">
        <v>143</v>
      </c>
      <c r="P340" s="1051" t="s">
        <v>143</v>
      </c>
      <c r="Q340" s="1051" t="s">
        <v>143</v>
      </c>
    </row>
    <row r="341" spans="3:17" ht="15">
      <c r="C341" s="592" t="s">
        <v>143</v>
      </c>
      <c r="D341" s="592" t="s">
        <v>143</v>
      </c>
      <c r="E341" s="1313" t="s">
        <v>143</v>
      </c>
      <c r="F341" s="1051" t="s">
        <v>143</v>
      </c>
      <c r="G341" s="1051" t="s">
        <v>143</v>
      </c>
      <c r="H341" s="1051" t="s">
        <v>143</v>
      </c>
      <c r="I341" s="1051" t="s">
        <v>143</v>
      </c>
      <c r="J341" s="1051" t="s">
        <v>143</v>
      </c>
      <c r="K341" s="1051" t="s">
        <v>143</v>
      </c>
      <c r="L341" s="1051" t="s">
        <v>143</v>
      </c>
      <c r="M341" s="1051" t="s">
        <v>143</v>
      </c>
      <c r="N341" s="1051" t="s">
        <v>143</v>
      </c>
      <c r="O341" s="1051" t="s">
        <v>143</v>
      </c>
      <c r="P341" s="1051" t="s">
        <v>143</v>
      </c>
      <c r="Q341" s="1051" t="s">
        <v>143</v>
      </c>
    </row>
    <row r="342" spans="3:17" ht="15">
      <c r="C342" s="592" t="s">
        <v>143</v>
      </c>
      <c r="D342" s="592" t="s">
        <v>143</v>
      </c>
      <c r="E342" s="1313" t="s">
        <v>143</v>
      </c>
      <c r="F342" s="1051" t="s">
        <v>143</v>
      </c>
      <c r="G342" s="1051" t="s">
        <v>143</v>
      </c>
      <c r="H342" s="1051" t="s">
        <v>143</v>
      </c>
      <c r="I342" s="1051" t="s">
        <v>143</v>
      </c>
      <c r="J342" s="1051" t="s">
        <v>143</v>
      </c>
      <c r="K342" s="1051" t="s">
        <v>143</v>
      </c>
      <c r="L342" s="1051" t="s">
        <v>143</v>
      </c>
      <c r="M342" s="1051" t="s">
        <v>143</v>
      </c>
      <c r="N342" s="1051" t="s">
        <v>143</v>
      </c>
      <c r="O342" s="1051" t="s">
        <v>143</v>
      </c>
      <c r="P342" s="1051" t="s">
        <v>143</v>
      </c>
      <c r="Q342" s="1051" t="s">
        <v>143</v>
      </c>
    </row>
    <row r="343" spans="3:17" ht="15">
      <c r="C343" s="592" t="s">
        <v>143</v>
      </c>
      <c r="D343" s="592" t="s">
        <v>143</v>
      </c>
      <c r="E343" s="1313" t="s">
        <v>143</v>
      </c>
      <c r="F343" s="1051" t="s">
        <v>143</v>
      </c>
      <c r="G343" s="1051" t="s">
        <v>143</v>
      </c>
      <c r="H343" s="1051" t="s">
        <v>143</v>
      </c>
      <c r="I343" s="1051" t="s">
        <v>143</v>
      </c>
      <c r="J343" s="1051" t="s">
        <v>143</v>
      </c>
      <c r="K343" s="1051" t="s">
        <v>143</v>
      </c>
      <c r="L343" s="1051" t="s">
        <v>143</v>
      </c>
      <c r="M343" s="1051" t="s">
        <v>143</v>
      </c>
      <c r="N343" s="1051" t="s">
        <v>143</v>
      </c>
      <c r="O343" s="1051" t="s">
        <v>143</v>
      </c>
      <c r="P343" s="1051" t="s">
        <v>143</v>
      </c>
      <c r="Q343" s="1051" t="s">
        <v>143</v>
      </c>
    </row>
    <row r="344" spans="3:17" ht="15">
      <c r="C344" s="592" t="s">
        <v>143</v>
      </c>
      <c r="D344" s="592" t="s">
        <v>143</v>
      </c>
      <c r="E344" s="1313" t="s">
        <v>143</v>
      </c>
      <c r="F344" s="1051" t="s">
        <v>143</v>
      </c>
      <c r="G344" s="1051" t="s">
        <v>143</v>
      </c>
      <c r="H344" s="1051" t="s">
        <v>143</v>
      </c>
      <c r="I344" s="1051" t="s">
        <v>143</v>
      </c>
      <c r="J344" s="1051" t="s">
        <v>143</v>
      </c>
      <c r="K344" s="1051" t="s">
        <v>143</v>
      </c>
      <c r="L344" s="1051" t="s">
        <v>143</v>
      </c>
      <c r="M344" s="1051" t="s">
        <v>143</v>
      </c>
      <c r="N344" s="1051" t="s">
        <v>143</v>
      </c>
      <c r="O344" s="1051" t="s">
        <v>143</v>
      </c>
      <c r="P344" s="1051" t="s">
        <v>143</v>
      </c>
      <c r="Q344" s="1051" t="s">
        <v>143</v>
      </c>
    </row>
    <row r="345" spans="3:17" ht="15">
      <c r="C345" s="592" t="s">
        <v>143</v>
      </c>
      <c r="D345" s="592" t="s">
        <v>143</v>
      </c>
      <c r="E345" s="1313" t="s">
        <v>143</v>
      </c>
      <c r="F345" s="1051" t="s">
        <v>143</v>
      </c>
      <c r="G345" s="1051" t="s">
        <v>143</v>
      </c>
      <c r="H345" s="1051" t="s">
        <v>143</v>
      </c>
      <c r="I345" s="1051" t="s">
        <v>143</v>
      </c>
      <c r="J345" s="1051" t="s">
        <v>143</v>
      </c>
      <c r="K345" s="1051" t="s">
        <v>143</v>
      </c>
      <c r="L345" s="1051" t="s">
        <v>143</v>
      </c>
      <c r="M345" s="1051" t="s">
        <v>143</v>
      </c>
      <c r="N345" s="1051" t="s">
        <v>143</v>
      </c>
      <c r="O345" s="1051" t="s">
        <v>143</v>
      </c>
      <c r="P345" s="1051" t="s">
        <v>143</v>
      </c>
      <c r="Q345" s="1051" t="s">
        <v>143</v>
      </c>
    </row>
    <row r="346" spans="3:17" ht="15">
      <c r="C346" s="592" t="s">
        <v>143</v>
      </c>
      <c r="D346" s="592" t="s">
        <v>143</v>
      </c>
      <c r="E346" s="1313" t="s">
        <v>143</v>
      </c>
      <c r="F346" s="1051" t="s">
        <v>143</v>
      </c>
      <c r="G346" s="1051" t="s">
        <v>143</v>
      </c>
      <c r="H346" s="1051" t="s">
        <v>143</v>
      </c>
      <c r="I346" s="1051" t="s">
        <v>143</v>
      </c>
      <c r="J346" s="1051" t="s">
        <v>143</v>
      </c>
      <c r="K346" s="1051" t="s">
        <v>143</v>
      </c>
      <c r="L346" s="1051" t="s">
        <v>143</v>
      </c>
      <c r="M346" s="1051" t="s">
        <v>143</v>
      </c>
      <c r="N346" s="1051" t="s">
        <v>143</v>
      </c>
      <c r="O346" s="1051" t="s">
        <v>143</v>
      </c>
      <c r="P346" s="1051" t="s">
        <v>143</v>
      </c>
      <c r="Q346" s="1051" t="s">
        <v>143</v>
      </c>
    </row>
    <row r="347" spans="3:17" ht="15">
      <c r="C347" s="592" t="s">
        <v>143</v>
      </c>
      <c r="D347" s="592" t="s">
        <v>143</v>
      </c>
      <c r="E347" s="1313" t="s">
        <v>143</v>
      </c>
      <c r="F347" s="1051" t="s">
        <v>143</v>
      </c>
      <c r="G347" s="1051" t="s">
        <v>143</v>
      </c>
      <c r="H347" s="1051" t="s">
        <v>143</v>
      </c>
      <c r="I347" s="1051" t="s">
        <v>143</v>
      </c>
      <c r="J347" s="1051" t="s">
        <v>143</v>
      </c>
      <c r="K347" s="1051" t="s">
        <v>143</v>
      </c>
      <c r="L347" s="1051" t="s">
        <v>143</v>
      </c>
      <c r="M347" s="1051" t="s">
        <v>143</v>
      </c>
      <c r="N347" s="1051" t="s">
        <v>143</v>
      </c>
      <c r="O347" s="1051" t="s">
        <v>143</v>
      </c>
      <c r="P347" s="1051" t="s">
        <v>143</v>
      </c>
      <c r="Q347" s="1051" t="s">
        <v>143</v>
      </c>
    </row>
    <row r="348" spans="3:17" ht="15">
      <c r="C348" s="592" t="s">
        <v>143</v>
      </c>
      <c r="D348" s="592" t="s">
        <v>143</v>
      </c>
      <c r="E348" s="1313" t="s">
        <v>143</v>
      </c>
      <c r="F348" s="1051" t="s">
        <v>143</v>
      </c>
      <c r="G348" s="1051" t="s">
        <v>143</v>
      </c>
      <c r="H348" s="1051" t="s">
        <v>143</v>
      </c>
      <c r="I348" s="1051" t="s">
        <v>143</v>
      </c>
      <c r="J348" s="1051" t="s">
        <v>143</v>
      </c>
      <c r="K348" s="1051" t="s">
        <v>143</v>
      </c>
      <c r="L348" s="1051" t="s">
        <v>143</v>
      </c>
      <c r="M348" s="1051" t="s">
        <v>143</v>
      </c>
      <c r="N348" s="1051" t="s">
        <v>143</v>
      </c>
      <c r="O348" s="1051" t="s">
        <v>143</v>
      </c>
      <c r="P348" s="1051" t="s">
        <v>143</v>
      </c>
      <c r="Q348" s="1051" t="s">
        <v>143</v>
      </c>
    </row>
    <row r="349" spans="3:17" ht="15">
      <c r="C349" s="592" t="s">
        <v>143</v>
      </c>
      <c r="D349" s="592" t="s">
        <v>143</v>
      </c>
      <c r="E349" s="1313" t="s">
        <v>143</v>
      </c>
      <c r="F349" s="1051" t="s">
        <v>143</v>
      </c>
      <c r="G349" s="1051" t="s">
        <v>143</v>
      </c>
      <c r="H349" s="1051" t="s">
        <v>143</v>
      </c>
      <c r="I349" s="1051" t="s">
        <v>143</v>
      </c>
      <c r="J349" s="1051" t="s">
        <v>143</v>
      </c>
      <c r="K349" s="1051" t="s">
        <v>143</v>
      </c>
      <c r="L349" s="1051" t="s">
        <v>143</v>
      </c>
      <c r="M349" s="1051" t="s">
        <v>143</v>
      </c>
      <c r="N349" s="1051" t="s">
        <v>143</v>
      </c>
      <c r="O349" s="1051" t="s">
        <v>143</v>
      </c>
      <c r="P349" s="1051" t="s">
        <v>143</v>
      </c>
      <c r="Q349" s="1051" t="s">
        <v>143</v>
      </c>
    </row>
    <row r="350" spans="3:17" ht="15">
      <c r="C350" s="592" t="s">
        <v>143</v>
      </c>
      <c r="D350" s="592" t="s">
        <v>143</v>
      </c>
      <c r="E350" s="1313" t="s">
        <v>143</v>
      </c>
      <c r="F350" s="1051" t="s">
        <v>143</v>
      </c>
      <c r="G350" s="1051" t="s">
        <v>143</v>
      </c>
      <c r="H350" s="1051" t="s">
        <v>143</v>
      </c>
      <c r="I350" s="1051" t="s">
        <v>143</v>
      </c>
      <c r="J350" s="1051" t="s">
        <v>143</v>
      </c>
      <c r="K350" s="1051" t="s">
        <v>143</v>
      </c>
      <c r="L350" s="1051" t="s">
        <v>143</v>
      </c>
      <c r="M350" s="1051" t="s">
        <v>143</v>
      </c>
      <c r="N350" s="1051" t="s">
        <v>143</v>
      </c>
      <c r="O350" s="1051" t="s">
        <v>143</v>
      </c>
      <c r="P350" s="1051" t="s">
        <v>143</v>
      </c>
      <c r="Q350" s="1051" t="s">
        <v>143</v>
      </c>
    </row>
    <row r="351" spans="3:17" ht="15">
      <c r="C351" s="592" t="s">
        <v>143</v>
      </c>
      <c r="D351" s="592" t="s">
        <v>143</v>
      </c>
      <c r="E351" s="1313" t="s">
        <v>143</v>
      </c>
      <c r="F351" s="1051" t="s">
        <v>143</v>
      </c>
      <c r="G351" s="1051" t="s">
        <v>143</v>
      </c>
      <c r="H351" s="1051" t="s">
        <v>143</v>
      </c>
      <c r="I351" s="1051" t="s">
        <v>143</v>
      </c>
      <c r="J351" s="1051" t="s">
        <v>143</v>
      </c>
      <c r="K351" s="1051" t="s">
        <v>143</v>
      </c>
      <c r="L351" s="1051" t="s">
        <v>143</v>
      </c>
      <c r="M351" s="1051" t="s">
        <v>143</v>
      </c>
      <c r="N351" s="1051" t="s">
        <v>143</v>
      </c>
      <c r="O351" s="1051" t="s">
        <v>143</v>
      </c>
      <c r="P351" s="1051" t="s">
        <v>143</v>
      </c>
      <c r="Q351" s="1051" t="s">
        <v>143</v>
      </c>
    </row>
    <row r="352" spans="3:17" ht="15">
      <c r="C352" s="592" t="s">
        <v>143</v>
      </c>
      <c r="D352" s="592" t="s">
        <v>143</v>
      </c>
      <c r="E352" s="1313" t="s">
        <v>143</v>
      </c>
      <c r="F352" s="1051" t="s">
        <v>143</v>
      </c>
      <c r="G352" s="1051" t="s">
        <v>143</v>
      </c>
      <c r="H352" s="1051" t="s">
        <v>143</v>
      </c>
      <c r="I352" s="1051" t="s">
        <v>143</v>
      </c>
      <c r="J352" s="1051" t="s">
        <v>143</v>
      </c>
      <c r="K352" s="1051" t="s">
        <v>143</v>
      </c>
      <c r="L352" s="1051" t="s">
        <v>143</v>
      </c>
      <c r="M352" s="1051" t="s">
        <v>143</v>
      </c>
      <c r="N352" s="1051" t="s">
        <v>143</v>
      </c>
      <c r="O352" s="1051" t="s">
        <v>143</v>
      </c>
      <c r="P352" s="1051" t="s">
        <v>143</v>
      </c>
      <c r="Q352" s="1051" t="s">
        <v>143</v>
      </c>
    </row>
    <row r="353" spans="3:17" ht="15">
      <c r="C353" s="592" t="s">
        <v>143</v>
      </c>
      <c r="D353" s="592" t="s">
        <v>143</v>
      </c>
      <c r="E353" s="1313" t="s">
        <v>143</v>
      </c>
      <c r="F353" s="1051" t="s">
        <v>143</v>
      </c>
      <c r="G353" s="1051" t="s">
        <v>143</v>
      </c>
      <c r="H353" s="1051" t="s">
        <v>143</v>
      </c>
      <c r="I353" s="1051" t="s">
        <v>143</v>
      </c>
      <c r="J353" s="1051" t="s">
        <v>143</v>
      </c>
      <c r="K353" s="1051" t="s">
        <v>143</v>
      </c>
      <c r="L353" s="1051" t="s">
        <v>143</v>
      </c>
      <c r="M353" s="1051" t="s">
        <v>143</v>
      </c>
      <c r="N353" s="1051" t="s">
        <v>143</v>
      </c>
      <c r="O353" s="1051" t="s">
        <v>143</v>
      </c>
      <c r="P353" s="1051" t="s">
        <v>143</v>
      </c>
      <c r="Q353" s="1051" t="s">
        <v>143</v>
      </c>
    </row>
    <row r="354" spans="3:17" ht="15">
      <c r="C354" s="592" t="s">
        <v>143</v>
      </c>
      <c r="D354" s="592" t="s">
        <v>143</v>
      </c>
      <c r="E354" s="1313" t="s">
        <v>143</v>
      </c>
      <c r="F354" s="1051" t="s">
        <v>143</v>
      </c>
      <c r="G354" s="1051" t="s">
        <v>143</v>
      </c>
      <c r="H354" s="1051" t="s">
        <v>143</v>
      </c>
      <c r="I354" s="1051" t="s">
        <v>143</v>
      </c>
      <c r="J354" s="1051" t="s">
        <v>143</v>
      </c>
      <c r="K354" s="1051" t="s">
        <v>143</v>
      </c>
      <c r="L354" s="1051" t="s">
        <v>143</v>
      </c>
      <c r="M354" s="1051" t="s">
        <v>143</v>
      </c>
      <c r="N354" s="1051" t="s">
        <v>143</v>
      </c>
      <c r="O354" s="1051" t="s">
        <v>143</v>
      </c>
      <c r="P354" s="1051" t="s">
        <v>143</v>
      </c>
      <c r="Q354" s="1051" t="s">
        <v>143</v>
      </c>
    </row>
    <row r="355" spans="3:17" ht="15">
      <c r="C355" s="592" t="s">
        <v>143</v>
      </c>
      <c r="D355" s="592" t="s">
        <v>143</v>
      </c>
      <c r="E355" s="1313" t="s">
        <v>143</v>
      </c>
      <c r="F355" s="1051" t="s">
        <v>143</v>
      </c>
      <c r="G355" s="1051" t="s">
        <v>143</v>
      </c>
      <c r="H355" s="1051" t="s">
        <v>143</v>
      </c>
      <c r="I355" s="1051" t="s">
        <v>143</v>
      </c>
      <c r="J355" s="1051" t="s">
        <v>143</v>
      </c>
      <c r="K355" s="1051" t="s">
        <v>143</v>
      </c>
      <c r="L355" s="1051" t="s">
        <v>143</v>
      </c>
      <c r="M355" s="1051" t="s">
        <v>143</v>
      </c>
      <c r="N355" s="1051" t="s">
        <v>143</v>
      </c>
      <c r="O355" s="1051" t="s">
        <v>143</v>
      </c>
      <c r="P355" s="1051" t="s">
        <v>143</v>
      </c>
      <c r="Q355" s="1051" t="s">
        <v>143</v>
      </c>
    </row>
    <row r="356" spans="3:17" ht="15">
      <c r="C356" s="592" t="s">
        <v>143</v>
      </c>
      <c r="D356" s="592" t="s">
        <v>143</v>
      </c>
      <c r="E356" s="1313" t="s">
        <v>143</v>
      </c>
      <c r="F356" s="1051" t="s">
        <v>143</v>
      </c>
      <c r="G356" s="1051" t="s">
        <v>143</v>
      </c>
      <c r="H356" s="1051" t="s">
        <v>143</v>
      </c>
      <c r="I356" s="1051" t="s">
        <v>143</v>
      </c>
      <c r="J356" s="1051" t="s">
        <v>143</v>
      </c>
      <c r="K356" s="1051" t="s">
        <v>143</v>
      </c>
      <c r="L356" s="1051" t="s">
        <v>143</v>
      </c>
      <c r="M356" s="1051" t="s">
        <v>143</v>
      </c>
      <c r="N356" s="1051" t="s">
        <v>143</v>
      </c>
      <c r="O356" s="1051" t="s">
        <v>143</v>
      </c>
      <c r="P356" s="1051" t="s">
        <v>143</v>
      </c>
      <c r="Q356" s="1051" t="s">
        <v>143</v>
      </c>
    </row>
    <row r="357" spans="3:17" ht="15">
      <c r="C357" s="592" t="s">
        <v>143</v>
      </c>
      <c r="D357" s="592" t="s">
        <v>143</v>
      </c>
      <c r="E357" s="1313" t="s">
        <v>143</v>
      </c>
      <c r="F357" s="1051" t="s">
        <v>143</v>
      </c>
      <c r="G357" s="1051" t="s">
        <v>143</v>
      </c>
      <c r="H357" s="1051" t="s">
        <v>143</v>
      </c>
      <c r="I357" s="1051" t="s">
        <v>143</v>
      </c>
      <c r="J357" s="1051" t="s">
        <v>143</v>
      </c>
      <c r="K357" s="1051" t="s">
        <v>143</v>
      </c>
      <c r="L357" s="1051" t="s">
        <v>143</v>
      </c>
      <c r="M357" s="1051" t="s">
        <v>143</v>
      </c>
      <c r="N357" s="1051" t="s">
        <v>143</v>
      </c>
      <c r="O357" s="1051" t="s">
        <v>143</v>
      </c>
      <c r="P357" s="1051" t="s">
        <v>143</v>
      </c>
      <c r="Q357" s="1051" t="s">
        <v>143</v>
      </c>
    </row>
    <row r="358" spans="3:17" ht="15">
      <c r="C358" s="592" t="s">
        <v>143</v>
      </c>
      <c r="D358" s="592" t="s">
        <v>143</v>
      </c>
      <c r="E358" s="1313" t="s">
        <v>143</v>
      </c>
      <c r="F358" s="1051" t="s">
        <v>143</v>
      </c>
      <c r="G358" s="1051" t="s">
        <v>143</v>
      </c>
      <c r="H358" s="1051" t="s">
        <v>143</v>
      </c>
      <c r="I358" s="1051" t="s">
        <v>143</v>
      </c>
      <c r="J358" s="1051" t="s">
        <v>143</v>
      </c>
      <c r="K358" s="1051" t="s">
        <v>143</v>
      </c>
      <c r="L358" s="1051" t="s">
        <v>143</v>
      </c>
      <c r="M358" s="1051" t="s">
        <v>143</v>
      </c>
      <c r="N358" s="1051" t="s">
        <v>143</v>
      </c>
      <c r="O358" s="1051" t="s">
        <v>143</v>
      </c>
      <c r="P358" s="1051" t="s">
        <v>143</v>
      </c>
      <c r="Q358" s="1051" t="s">
        <v>143</v>
      </c>
    </row>
    <row r="359" spans="3:17" ht="15">
      <c r="C359" s="592" t="s">
        <v>143</v>
      </c>
      <c r="D359" s="592" t="s">
        <v>143</v>
      </c>
      <c r="E359" s="1313" t="s">
        <v>143</v>
      </c>
      <c r="F359" s="1051" t="s">
        <v>143</v>
      </c>
      <c r="G359" s="1051" t="s">
        <v>143</v>
      </c>
      <c r="H359" s="1051" t="s">
        <v>143</v>
      </c>
      <c r="I359" s="1051" t="s">
        <v>143</v>
      </c>
      <c r="J359" s="1051" t="s">
        <v>143</v>
      </c>
      <c r="K359" s="1051" t="s">
        <v>143</v>
      </c>
      <c r="L359" s="1051" t="s">
        <v>143</v>
      </c>
      <c r="M359" s="1051" t="s">
        <v>143</v>
      </c>
      <c r="N359" s="1051" t="s">
        <v>143</v>
      </c>
      <c r="O359" s="1051" t="s">
        <v>143</v>
      </c>
      <c r="P359" s="1051" t="s">
        <v>143</v>
      </c>
      <c r="Q359" s="1051" t="s">
        <v>143</v>
      </c>
    </row>
    <row r="360" spans="3:17" ht="15">
      <c r="C360" s="592" t="s">
        <v>143</v>
      </c>
      <c r="D360" s="592" t="s">
        <v>143</v>
      </c>
      <c r="E360" s="1313" t="s">
        <v>143</v>
      </c>
      <c r="F360" s="1051" t="s">
        <v>143</v>
      </c>
      <c r="G360" s="1051" t="s">
        <v>143</v>
      </c>
      <c r="H360" s="1051" t="s">
        <v>143</v>
      </c>
      <c r="I360" s="1051" t="s">
        <v>143</v>
      </c>
      <c r="J360" s="1051" t="s">
        <v>143</v>
      </c>
      <c r="K360" s="1051" t="s">
        <v>143</v>
      </c>
      <c r="L360" s="1051" t="s">
        <v>143</v>
      </c>
      <c r="M360" s="1051" t="s">
        <v>143</v>
      </c>
      <c r="N360" s="1051" t="s">
        <v>143</v>
      </c>
      <c r="O360" s="1051" t="s">
        <v>143</v>
      </c>
      <c r="P360" s="1051" t="s">
        <v>143</v>
      </c>
      <c r="Q360" s="1051" t="s">
        <v>143</v>
      </c>
    </row>
    <row r="361" spans="3:17" ht="15">
      <c r="C361" s="592" t="s">
        <v>143</v>
      </c>
      <c r="D361" s="592" t="s">
        <v>143</v>
      </c>
      <c r="E361" s="1313" t="s">
        <v>143</v>
      </c>
      <c r="F361" s="1051" t="s">
        <v>143</v>
      </c>
      <c r="G361" s="1051" t="s">
        <v>143</v>
      </c>
      <c r="H361" s="1051" t="s">
        <v>143</v>
      </c>
      <c r="I361" s="1051" t="s">
        <v>143</v>
      </c>
      <c r="J361" s="1051" t="s">
        <v>143</v>
      </c>
      <c r="K361" s="1051" t="s">
        <v>143</v>
      </c>
      <c r="L361" s="1051" t="s">
        <v>143</v>
      </c>
      <c r="M361" s="1051" t="s">
        <v>143</v>
      </c>
      <c r="N361" s="1051" t="s">
        <v>143</v>
      </c>
      <c r="O361" s="1051" t="s">
        <v>143</v>
      </c>
      <c r="P361" s="1051" t="s">
        <v>143</v>
      </c>
      <c r="Q361" s="1051" t="s">
        <v>143</v>
      </c>
    </row>
    <row r="362" spans="3:17" ht="15">
      <c r="C362" s="592" t="s">
        <v>143</v>
      </c>
      <c r="D362" s="592" t="s">
        <v>143</v>
      </c>
      <c r="E362" s="1313" t="s">
        <v>143</v>
      </c>
      <c r="F362" s="1051" t="s">
        <v>143</v>
      </c>
      <c r="G362" s="1051" t="s">
        <v>143</v>
      </c>
      <c r="H362" s="1051" t="s">
        <v>143</v>
      </c>
      <c r="I362" s="1051" t="s">
        <v>143</v>
      </c>
      <c r="J362" s="1051" t="s">
        <v>143</v>
      </c>
      <c r="K362" s="1051" t="s">
        <v>143</v>
      </c>
      <c r="L362" s="1051" t="s">
        <v>143</v>
      </c>
      <c r="M362" s="1051" t="s">
        <v>143</v>
      </c>
      <c r="N362" s="1051" t="s">
        <v>143</v>
      </c>
      <c r="O362" s="1051" t="s">
        <v>143</v>
      </c>
      <c r="P362" s="1051" t="s">
        <v>143</v>
      </c>
      <c r="Q362" s="1051" t="s">
        <v>143</v>
      </c>
    </row>
    <row r="363" spans="3:17" ht="15">
      <c r="C363" s="592" t="s">
        <v>143</v>
      </c>
      <c r="D363" s="592" t="s">
        <v>143</v>
      </c>
      <c r="E363" s="1313" t="s">
        <v>143</v>
      </c>
      <c r="F363" s="1051" t="s">
        <v>143</v>
      </c>
      <c r="G363" s="1051" t="s">
        <v>143</v>
      </c>
      <c r="H363" s="1051" t="s">
        <v>143</v>
      </c>
      <c r="I363" s="1051" t="s">
        <v>143</v>
      </c>
      <c r="J363" s="1051" t="s">
        <v>143</v>
      </c>
      <c r="K363" s="1051" t="s">
        <v>143</v>
      </c>
      <c r="L363" s="1051" t="s">
        <v>143</v>
      </c>
      <c r="M363" s="1051" t="s">
        <v>143</v>
      </c>
      <c r="N363" s="1051" t="s">
        <v>143</v>
      </c>
      <c r="O363" s="1051" t="s">
        <v>143</v>
      </c>
      <c r="P363" s="1051" t="s">
        <v>143</v>
      </c>
      <c r="Q363" s="1051" t="s">
        <v>143</v>
      </c>
    </row>
    <row r="364" spans="3:17" ht="15">
      <c r="C364" s="592" t="s">
        <v>143</v>
      </c>
      <c r="D364" s="592" t="s">
        <v>143</v>
      </c>
      <c r="E364" s="1313" t="s">
        <v>143</v>
      </c>
      <c r="F364" s="1051" t="s">
        <v>143</v>
      </c>
      <c r="G364" s="1051" t="s">
        <v>143</v>
      </c>
      <c r="H364" s="1051" t="s">
        <v>143</v>
      </c>
      <c r="I364" s="1051" t="s">
        <v>143</v>
      </c>
      <c r="J364" s="1051" t="s">
        <v>143</v>
      </c>
      <c r="K364" s="1051" t="s">
        <v>143</v>
      </c>
      <c r="L364" s="1051" t="s">
        <v>143</v>
      </c>
      <c r="M364" s="1051" t="s">
        <v>143</v>
      </c>
      <c r="N364" s="1051" t="s">
        <v>143</v>
      </c>
      <c r="O364" s="1051" t="s">
        <v>143</v>
      </c>
      <c r="P364" s="1051" t="s">
        <v>143</v>
      </c>
      <c r="Q364" s="1051" t="s">
        <v>143</v>
      </c>
    </row>
    <row r="365" spans="3:17" ht="15">
      <c r="C365" s="592" t="s">
        <v>143</v>
      </c>
      <c r="D365" s="592" t="s">
        <v>143</v>
      </c>
      <c r="E365" s="1313" t="s">
        <v>143</v>
      </c>
      <c r="F365" s="1051" t="s">
        <v>143</v>
      </c>
      <c r="G365" s="1051" t="s">
        <v>143</v>
      </c>
      <c r="H365" s="1051" t="s">
        <v>143</v>
      </c>
      <c r="I365" s="1051" t="s">
        <v>143</v>
      </c>
      <c r="J365" s="1051" t="s">
        <v>143</v>
      </c>
      <c r="K365" s="1051" t="s">
        <v>143</v>
      </c>
      <c r="L365" s="1051" t="s">
        <v>143</v>
      </c>
      <c r="M365" s="1051" t="s">
        <v>143</v>
      </c>
      <c r="N365" s="1051" t="s">
        <v>143</v>
      </c>
      <c r="O365" s="1051" t="s">
        <v>143</v>
      </c>
      <c r="P365" s="1051" t="s">
        <v>143</v>
      </c>
      <c r="Q365" s="1051" t="s">
        <v>143</v>
      </c>
    </row>
    <row r="366" spans="3:17" ht="15">
      <c r="C366" s="592" t="s">
        <v>143</v>
      </c>
      <c r="D366" s="592" t="s">
        <v>143</v>
      </c>
      <c r="E366" s="1313" t="s">
        <v>143</v>
      </c>
      <c r="F366" s="1051" t="s">
        <v>143</v>
      </c>
      <c r="G366" s="1051" t="s">
        <v>143</v>
      </c>
      <c r="H366" s="1051" t="s">
        <v>143</v>
      </c>
      <c r="I366" s="1051" t="s">
        <v>143</v>
      </c>
      <c r="J366" s="1051" t="s">
        <v>143</v>
      </c>
      <c r="K366" s="1051" t="s">
        <v>143</v>
      </c>
      <c r="L366" s="1051" t="s">
        <v>143</v>
      </c>
      <c r="M366" s="1051" t="s">
        <v>143</v>
      </c>
      <c r="N366" s="1051" t="s">
        <v>143</v>
      </c>
      <c r="O366" s="1051" t="s">
        <v>143</v>
      </c>
      <c r="P366" s="1051" t="s">
        <v>143</v>
      </c>
      <c r="Q366" s="1051" t="s">
        <v>143</v>
      </c>
    </row>
    <row r="367" spans="3:17" ht="15">
      <c r="C367" s="592" t="s">
        <v>143</v>
      </c>
      <c r="D367" s="592" t="s">
        <v>143</v>
      </c>
      <c r="E367" s="1313" t="s">
        <v>143</v>
      </c>
      <c r="F367" s="1051" t="s">
        <v>143</v>
      </c>
      <c r="G367" s="1051" t="s">
        <v>143</v>
      </c>
      <c r="H367" s="1051" t="s">
        <v>143</v>
      </c>
      <c r="I367" s="1051" t="s">
        <v>143</v>
      </c>
      <c r="J367" s="1051" t="s">
        <v>143</v>
      </c>
      <c r="K367" s="1051" t="s">
        <v>143</v>
      </c>
      <c r="L367" s="1051" t="s">
        <v>143</v>
      </c>
      <c r="M367" s="1051" t="s">
        <v>143</v>
      </c>
      <c r="N367" s="1051" t="s">
        <v>143</v>
      </c>
      <c r="O367" s="1051" t="s">
        <v>143</v>
      </c>
      <c r="P367" s="1051" t="s">
        <v>143</v>
      </c>
      <c r="Q367" s="1051" t="s">
        <v>143</v>
      </c>
    </row>
    <row r="368" spans="3:17" ht="15">
      <c r="C368" s="592" t="s">
        <v>143</v>
      </c>
      <c r="D368" s="592" t="s">
        <v>143</v>
      </c>
      <c r="E368" s="1313" t="s">
        <v>143</v>
      </c>
      <c r="F368" s="1051" t="s">
        <v>143</v>
      </c>
      <c r="G368" s="1051" t="s">
        <v>143</v>
      </c>
      <c r="H368" s="1051" t="s">
        <v>143</v>
      </c>
      <c r="I368" s="1051" t="s">
        <v>143</v>
      </c>
      <c r="J368" s="1051" t="s">
        <v>143</v>
      </c>
      <c r="K368" s="1051" t="s">
        <v>143</v>
      </c>
      <c r="L368" s="1051" t="s">
        <v>143</v>
      </c>
      <c r="M368" s="1051" t="s">
        <v>143</v>
      </c>
      <c r="N368" s="1051" t="s">
        <v>143</v>
      </c>
      <c r="O368" s="1051" t="s">
        <v>143</v>
      </c>
      <c r="P368" s="1051" t="s">
        <v>143</v>
      </c>
      <c r="Q368" s="1051" t="s">
        <v>143</v>
      </c>
    </row>
    <row r="369" spans="3:17" ht="15">
      <c r="C369" s="592" t="s">
        <v>143</v>
      </c>
      <c r="D369" s="592" t="s">
        <v>143</v>
      </c>
      <c r="E369" s="1313" t="s">
        <v>143</v>
      </c>
      <c r="F369" s="1051" t="s">
        <v>143</v>
      </c>
      <c r="G369" s="1051" t="s">
        <v>143</v>
      </c>
      <c r="H369" s="1051" t="s">
        <v>143</v>
      </c>
      <c r="I369" s="1051" t="s">
        <v>143</v>
      </c>
      <c r="J369" s="1051" t="s">
        <v>143</v>
      </c>
      <c r="K369" s="1051" t="s">
        <v>143</v>
      </c>
      <c r="L369" s="1051" t="s">
        <v>143</v>
      </c>
      <c r="M369" s="1051" t="s">
        <v>143</v>
      </c>
      <c r="N369" s="1051" t="s">
        <v>143</v>
      </c>
      <c r="O369" s="1051" t="s">
        <v>143</v>
      </c>
      <c r="P369" s="1051" t="s">
        <v>143</v>
      </c>
      <c r="Q369" s="1051" t="s">
        <v>143</v>
      </c>
    </row>
    <row r="370" spans="3:17" ht="15">
      <c r="C370" s="592" t="s">
        <v>143</v>
      </c>
      <c r="D370" s="592" t="s">
        <v>143</v>
      </c>
      <c r="E370" s="1313" t="s">
        <v>143</v>
      </c>
      <c r="F370" s="1051" t="s">
        <v>143</v>
      </c>
      <c r="G370" s="1051" t="s">
        <v>143</v>
      </c>
      <c r="H370" s="1051" t="s">
        <v>143</v>
      </c>
      <c r="I370" s="1051" t="s">
        <v>143</v>
      </c>
      <c r="J370" s="1051" t="s">
        <v>143</v>
      </c>
      <c r="K370" s="1051" t="s">
        <v>143</v>
      </c>
      <c r="L370" s="1051" t="s">
        <v>143</v>
      </c>
      <c r="M370" s="1051" t="s">
        <v>143</v>
      </c>
      <c r="N370" s="1051" t="s">
        <v>143</v>
      </c>
      <c r="O370" s="1051" t="s">
        <v>143</v>
      </c>
      <c r="P370" s="1051" t="s">
        <v>143</v>
      </c>
      <c r="Q370" s="1051" t="s">
        <v>143</v>
      </c>
    </row>
    <row r="371" spans="3:17" ht="15">
      <c r="C371" s="592" t="s">
        <v>143</v>
      </c>
      <c r="D371" s="592" t="s">
        <v>143</v>
      </c>
      <c r="E371" s="1313" t="s">
        <v>143</v>
      </c>
      <c r="F371" s="1051" t="s">
        <v>143</v>
      </c>
      <c r="G371" s="1051" t="s">
        <v>143</v>
      </c>
      <c r="H371" s="1051" t="s">
        <v>143</v>
      </c>
      <c r="I371" s="1051" t="s">
        <v>143</v>
      </c>
      <c r="J371" s="1051" t="s">
        <v>143</v>
      </c>
      <c r="K371" s="1051" t="s">
        <v>143</v>
      </c>
      <c r="L371" s="1051" t="s">
        <v>143</v>
      </c>
      <c r="M371" s="1051" t="s">
        <v>143</v>
      </c>
      <c r="N371" s="1051" t="s">
        <v>143</v>
      </c>
      <c r="O371" s="1051" t="s">
        <v>143</v>
      </c>
      <c r="P371" s="1051" t="s">
        <v>143</v>
      </c>
      <c r="Q371" s="1051" t="s">
        <v>143</v>
      </c>
    </row>
    <row r="372" spans="3:17" ht="15">
      <c r="C372" s="592" t="s">
        <v>143</v>
      </c>
      <c r="D372" s="592" t="s">
        <v>143</v>
      </c>
      <c r="E372" s="1313" t="s">
        <v>143</v>
      </c>
      <c r="F372" s="1051" t="s">
        <v>143</v>
      </c>
      <c r="G372" s="1051" t="s">
        <v>143</v>
      </c>
      <c r="H372" s="1051" t="s">
        <v>143</v>
      </c>
      <c r="I372" s="1051" t="s">
        <v>143</v>
      </c>
      <c r="J372" s="1051" t="s">
        <v>143</v>
      </c>
      <c r="K372" s="1051" t="s">
        <v>143</v>
      </c>
      <c r="L372" s="1051" t="s">
        <v>143</v>
      </c>
      <c r="M372" s="1051" t="s">
        <v>143</v>
      </c>
      <c r="N372" s="1051" t="s">
        <v>143</v>
      </c>
      <c r="O372" s="1051" t="s">
        <v>143</v>
      </c>
      <c r="P372" s="1051" t="s">
        <v>143</v>
      </c>
      <c r="Q372" s="1051" t="s">
        <v>143</v>
      </c>
    </row>
    <row r="373" spans="3:17" ht="15">
      <c r="C373" s="592" t="s">
        <v>143</v>
      </c>
      <c r="D373" s="592" t="s">
        <v>143</v>
      </c>
      <c r="E373" s="1313" t="s">
        <v>143</v>
      </c>
      <c r="F373" s="1051" t="s">
        <v>143</v>
      </c>
      <c r="G373" s="1051" t="s">
        <v>143</v>
      </c>
      <c r="H373" s="1051" t="s">
        <v>143</v>
      </c>
      <c r="I373" s="1051" t="s">
        <v>143</v>
      </c>
      <c r="J373" s="1051" t="s">
        <v>143</v>
      </c>
      <c r="K373" s="1051" t="s">
        <v>143</v>
      </c>
      <c r="L373" s="1051" t="s">
        <v>143</v>
      </c>
      <c r="M373" s="1051" t="s">
        <v>143</v>
      </c>
      <c r="N373" s="1051" t="s">
        <v>143</v>
      </c>
      <c r="O373" s="1051" t="s">
        <v>143</v>
      </c>
      <c r="P373" s="1051" t="s">
        <v>143</v>
      </c>
      <c r="Q373" s="1051" t="s">
        <v>143</v>
      </c>
    </row>
    <row r="374" spans="3:17" ht="15">
      <c r="C374" s="592" t="s">
        <v>143</v>
      </c>
      <c r="D374" s="592" t="s">
        <v>143</v>
      </c>
      <c r="E374" s="1313" t="s">
        <v>143</v>
      </c>
      <c r="F374" s="1051" t="s">
        <v>143</v>
      </c>
      <c r="G374" s="1051" t="s">
        <v>143</v>
      </c>
      <c r="H374" s="1051" t="s">
        <v>143</v>
      </c>
      <c r="I374" s="1051" t="s">
        <v>143</v>
      </c>
      <c r="J374" s="1051" t="s">
        <v>143</v>
      </c>
      <c r="K374" s="1051" t="s">
        <v>143</v>
      </c>
      <c r="L374" s="1051" t="s">
        <v>143</v>
      </c>
      <c r="M374" s="1051" t="s">
        <v>143</v>
      </c>
      <c r="N374" s="1051" t="s">
        <v>143</v>
      </c>
      <c r="O374" s="1051" t="s">
        <v>143</v>
      </c>
      <c r="P374" s="1051" t="s">
        <v>143</v>
      </c>
      <c r="Q374" s="1051" t="s">
        <v>143</v>
      </c>
    </row>
    <row r="375" spans="3:17" ht="15">
      <c r="C375" s="592" t="s">
        <v>143</v>
      </c>
      <c r="D375" s="592" t="s">
        <v>143</v>
      </c>
      <c r="E375" s="1313" t="s">
        <v>143</v>
      </c>
      <c r="F375" s="1051" t="s">
        <v>143</v>
      </c>
      <c r="G375" s="1051" t="s">
        <v>143</v>
      </c>
      <c r="H375" s="1051" t="s">
        <v>143</v>
      </c>
      <c r="I375" s="1051" t="s">
        <v>143</v>
      </c>
      <c r="J375" s="1051" t="s">
        <v>143</v>
      </c>
      <c r="K375" s="1051" t="s">
        <v>143</v>
      </c>
      <c r="L375" s="1051" t="s">
        <v>143</v>
      </c>
      <c r="M375" s="1051" t="s">
        <v>143</v>
      </c>
      <c r="N375" s="1051" t="s">
        <v>143</v>
      </c>
      <c r="O375" s="1051" t="s">
        <v>143</v>
      </c>
      <c r="P375" s="1051" t="s">
        <v>143</v>
      </c>
      <c r="Q375" s="1051" t="s">
        <v>143</v>
      </c>
    </row>
    <row r="376" spans="3:17" ht="15">
      <c r="C376" s="592" t="s">
        <v>143</v>
      </c>
      <c r="D376" s="592" t="s">
        <v>143</v>
      </c>
      <c r="E376" s="1313" t="s">
        <v>143</v>
      </c>
      <c r="F376" s="1051" t="s">
        <v>143</v>
      </c>
      <c r="G376" s="1051" t="s">
        <v>143</v>
      </c>
      <c r="H376" s="1051" t="s">
        <v>143</v>
      </c>
      <c r="I376" s="1051" t="s">
        <v>143</v>
      </c>
      <c r="J376" s="1051" t="s">
        <v>143</v>
      </c>
      <c r="K376" s="1051" t="s">
        <v>143</v>
      </c>
      <c r="L376" s="1051" t="s">
        <v>143</v>
      </c>
      <c r="M376" s="1051" t="s">
        <v>143</v>
      </c>
      <c r="N376" s="1051" t="s">
        <v>143</v>
      </c>
      <c r="O376" s="1051" t="s">
        <v>143</v>
      </c>
      <c r="P376" s="1051" t="s">
        <v>143</v>
      </c>
      <c r="Q376" s="1051" t="s">
        <v>143</v>
      </c>
    </row>
    <row r="377" spans="3:17" ht="15">
      <c r="C377" s="592" t="s">
        <v>143</v>
      </c>
      <c r="D377" s="592" t="s">
        <v>143</v>
      </c>
      <c r="E377" s="1313" t="s">
        <v>143</v>
      </c>
      <c r="F377" s="1051" t="s">
        <v>143</v>
      </c>
      <c r="G377" s="1051" t="s">
        <v>143</v>
      </c>
      <c r="H377" s="1051" t="s">
        <v>143</v>
      </c>
      <c r="I377" s="1051" t="s">
        <v>143</v>
      </c>
      <c r="J377" s="1051" t="s">
        <v>143</v>
      </c>
      <c r="K377" s="1051" t="s">
        <v>143</v>
      </c>
      <c r="L377" s="1051" t="s">
        <v>143</v>
      </c>
      <c r="M377" s="1051" t="s">
        <v>143</v>
      </c>
      <c r="N377" s="1051" t="s">
        <v>143</v>
      </c>
      <c r="O377" s="1051" t="s">
        <v>143</v>
      </c>
      <c r="P377" s="1051" t="s">
        <v>143</v>
      </c>
      <c r="Q377" s="1051" t="s">
        <v>143</v>
      </c>
    </row>
    <row r="378" spans="3:17" ht="15">
      <c r="C378" s="592" t="s">
        <v>143</v>
      </c>
      <c r="D378" s="592" t="s">
        <v>143</v>
      </c>
      <c r="E378" s="1313" t="s">
        <v>143</v>
      </c>
      <c r="F378" s="1051" t="s">
        <v>143</v>
      </c>
      <c r="G378" s="1051" t="s">
        <v>143</v>
      </c>
      <c r="H378" s="1051" t="s">
        <v>143</v>
      </c>
      <c r="I378" s="1051" t="s">
        <v>143</v>
      </c>
      <c r="J378" s="1051" t="s">
        <v>143</v>
      </c>
      <c r="K378" s="1051" t="s">
        <v>143</v>
      </c>
      <c r="L378" s="1051" t="s">
        <v>143</v>
      </c>
      <c r="M378" s="1051" t="s">
        <v>143</v>
      </c>
      <c r="N378" s="1051" t="s">
        <v>143</v>
      </c>
      <c r="O378" s="1051" t="s">
        <v>143</v>
      </c>
      <c r="P378" s="1051" t="s">
        <v>143</v>
      </c>
      <c r="Q378" s="1051" t="s">
        <v>143</v>
      </c>
    </row>
    <row r="379" spans="3:17" ht="15">
      <c r="C379" s="592" t="s">
        <v>143</v>
      </c>
      <c r="D379" s="592" t="s">
        <v>143</v>
      </c>
      <c r="E379" s="1313" t="s">
        <v>143</v>
      </c>
      <c r="F379" s="1051" t="s">
        <v>143</v>
      </c>
      <c r="G379" s="1051" t="s">
        <v>143</v>
      </c>
      <c r="H379" s="1051" t="s">
        <v>143</v>
      </c>
      <c r="I379" s="1051" t="s">
        <v>143</v>
      </c>
      <c r="J379" s="1051" t="s">
        <v>143</v>
      </c>
      <c r="K379" s="1051" t="s">
        <v>143</v>
      </c>
      <c r="L379" s="1051" t="s">
        <v>143</v>
      </c>
      <c r="M379" s="1051" t="s">
        <v>143</v>
      </c>
      <c r="N379" s="1051" t="s">
        <v>143</v>
      </c>
      <c r="O379" s="1051" t="s">
        <v>143</v>
      </c>
      <c r="P379" s="1051" t="s">
        <v>143</v>
      </c>
      <c r="Q379" s="1051" t="s">
        <v>143</v>
      </c>
    </row>
    <row r="380" spans="3:17" ht="15">
      <c r="C380" s="592" t="s">
        <v>143</v>
      </c>
      <c r="D380" s="592" t="s">
        <v>143</v>
      </c>
      <c r="E380" s="1313" t="s">
        <v>143</v>
      </c>
      <c r="F380" s="1051" t="s">
        <v>143</v>
      </c>
      <c r="G380" s="1051" t="s">
        <v>143</v>
      </c>
      <c r="H380" s="1051" t="s">
        <v>143</v>
      </c>
      <c r="I380" s="1051" t="s">
        <v>143</v>
      </c>
      <c r="J380" s="1051" t="s">
        <v>143</v>
      </c>
      <c r="K380" s="1051" t="s">
        <v>143</v>
      </c>
      <c r="L380" s="1051" t="s">
        <v>143</v>
      </c>
      <c r="M380" s="1051" t="s">
        <v>143</v>
      </c>
      <c r="N380" s="1051" t="s">
        <v>143</v>
      </c>
      <c r="O380" s="1051" t="s">
        <v>143</v>
      </c>
      <c r="P380" s="1051" t="s">
        <v>143</v>
      </c>
      <c r="Q380" s="1051" t="s">
        <v>143</v>
      </c>
    </row>
    <row r="381" spans="3:17" ht="15">
      <c r="C381" s="592" t="s">
        <v>143</v>
      </c>
      <c r="D381" s="592" t="s">
        <v>143</v>
      </c>
      <c r="E381" s="1313" t="s">
        <v>143</v>
      </c>
      <c r="F381" s="1051" t="s">
        <v>143</v>
      </c>
      <c r="G381" s="1051" t="s">
        <v>143</v>
      </c>
      <c r="H381" s="1051" t="s">
        <v>143</v>
      </c>
      <c r="I381" s="1051" t="s">
        <v>143</v>
      </c>
      <c r="J381" s="1051" t="s">
        <v>143</v>
      </c>
      <c r="K381" s="1051" t="s">
        <v>143</v>
      </c>
      <c r="L381" s="1051" t="s">
        <v>143</v>
      </c>
      <c r="M381" s="1051" t="s">
        <v>143</v>
      </c>
      <c r="N381" s="1051" t="s">
        <v>143</v>
      </c>
      <c r="O381" s="1051" t="s">
        <v>143</v>
      </c>
      <c r="P381" s="1051" t="s">
        <v>143</v>
      </c>
      <c r="Q381" s="1051" t="s">
        <v>143</v>
      </c>
    </row>
    <row r="382" spans="3:17" ht="15">
      <c r="C382" s="592" t="s">
        <v>143</v>
      </c>
      <c r="D382" s="592" t="s">
        <v>143</v>
      </c>
      <c r="E382" s="1313" t="s">
        <v>143</v>
      </c>
      <c r="F382" s="1051" t="s">
        <v>143</v>
      </c>
      <c r="G382" s="1051" t="s">
        <v>143</v>
      </c>
      <c r="H382" s="1051" t="s">
        <v>143</v>
      </c>
      <c r="I382" s="1051" t="s">
        <v>143</v>
      </c>
      <c r="J382" s="1051" t="s">
        <v>143</v>
      </c>
      <c r="K382" s="1051" t="s">
        <v>143</v>
      </c>
      <c r="L382" s="1051" t="s">
        <v>143</v>
      </c>
      <c r="M382" s="1051" t="s">
        <v>143</v>
      </c>
      <c r="N382" s="1051" t="s">
        <v>143</v>
      </c>
      <c r="O382" s="1051" t="s">
        <v>143</v>
      </c>
      <c r="P382" s="1051" t="s">
        <v>143</v>
      </c>
      <c r="Q382" s="1051" t="s">
        <v>143</v>
      </c>
    </row>
    <row r="383" spans="3:17" ht="15">
      <c r="C383" s="592" t="s">
        <v>143</v>
      </c>
      <c r="D383" s="592" t="s">
        <v>143</v>
      </c>
      <c r="E383" s="1313" t="s">
        <v>143</v>
      </c>
      <c r="F383" s="1051" t="s">
        <v>143</v>
      </c>
      <c r="G383" s="1051" t="s">
        <v>143</v>
      </c>
      <c r="H383" s="1051" t="s">
        <v>143</v>
      </c>
      <c r="I383" s="1051" t="s">
        <v>143</v>
      </c>
      <c r="J383" s="1051" t="s">
        <v>143</v>
      </c>
      <c r="K383" s="1051" t="s">
        <v>143</v>
      </c>
      <c r="L383" s="1051" t="s">
        <v>143</v>
      </c>
      <c r="M383" s="1051" t="s">
        <v>143</v>
      </c>
      <c r="N383" s="1051" t="s">
        <v>143</v>
      </c>
      <c r="O383" s="1051" t="s">
        <v>143</v>
      </c>
      <c r="P383" s="1051" t="s">
        <v>143</v>
      </c>
      <c r="Q383" s="1051" t="s">
        <v>143</v>
      </c>
    </row>
    <row r="384" spans="3:17" ht="15">
      <c r="C384" s="592" t="s">
        <v>143</v>
      </c>
      <c r="D384" s="592" t="s">
        <v>143</v>
      </c>
      <c r="E384" s="1313" t="s">
        <v>143</v>
      </c>
      <c r="F384" s="1051" t="s">
        <v>143</v>
      </c>
      <c r="G384" s="1051" t="s">
        <v>143</v>
      </c>
      <c r="H384" s="1051" t="s">
        <v>143</v>
      </c>
      <c r="I384" s="1051" t="s">
        <v>143</v>
      </c>
      <c r="J384" s="1051" t="s">
        <v>143</v>
      </c>
      <c r="K384" s="1051" t="s">
        <v>143</v>
      </c>
      <c r="L384" s="1051" t="s">
        <v>143</v>
      </c>
      <c r="M384" s="1051" t="s">
        <v>143</v>
      </c>
      <c r="N384" s="1051" t="s">
        <v>143</v>
      </c>
      <c r="O384" s="1051" t="s">
        <v>143</v>
      </c>
      <c r="P384" s="1051" t="s">
        <v>143</v>
      </c>
      <c r="Q384" s="1051" t="s">
        <v>143</v>
      </c>
    </row>
    <row r="385" spans="3:17" ht="15">
      <c r="C385" s="592" t="s">
        <v>143</v>
      </c>
      <c r="D385" s="592" t="s">
        <v>143</v>
      </c>
      <c r="E385" s="1313" t="s">
        <v>143</v>
      </c>
      <c r="F385" s="1051" t="s">
        <v>143</v>
      </c>
      <c r="G385" s="1051" t="s">
        <v>143</v>
      </c>
      <c r="H385" s="1051" t="s">
        <v>143</v>
      </c>
      <c r="I385" s="1051" t="s">
        <v>143</v>
      </c>
      <c r="J385" s="1051" t="s">
        <v>143</v>
      </c>
      <c r="K385" s="1051" t="s">
        <v>143</v>
      </c>
      <c r="L385" s="1051" t="s">
        <v>143</v>
      </c>
      <c r="M385" s="1051" t="s">
        <v>143</v>
      </c>
      <c r="N385" s="1051" t="s">
        <v>143</v>
      </c>
      <c r="O385" s="1051" t="s">
        <v>143</v>
      </c>
      <c r="P385" s="1051" t="s">
        <v>143</v>
      </c>
      <c r="Q385" s="1051" t="s">
        <v>143</v>
      </c>
    </row>
    <row r="386" spans="3:17" ht="15">
      <c r="C386" s="592" t="s">
        <v>143</v>
      </c>
      <c r="D386" s="592" t="s">
        <v>143</v>
      </c>
      <c r="E386" s="1313" t="s">
        <v>143</v>
      </c>
      <c r="F386" s="1051" t="s">
        <v>143</v>
      </c>
      <c r="G386" s="1051" t="s">
        <v>143</v>
      </c>
      <c r="H386" s="1051" t="s">
        <v>143</v>
      </c>
      <c r="I386" s="1051" t="s">
        <v>143</v>
      </c>
      <c r="J386" s="1051" t="s">
        <v>143</v>
      </c>
      <c r="K386" s="1051" t="s">
        <v>143</v>
      </c>
      <c r="L386" s="1051" t="s">
        <v>143</v>
      </c>
      <c r="M386" s="1051" t="s">
        <v>143</v>
      </c>
      <c r="N386" s="1051" t="s">
        <v>143</v>
      </c>
      <c r="O386" s="1051" t="s">
        <v>143</v>
      </c>
      <c r="P386" s="1051" t="s">
        <v>143</v>
      </c>
      <c r="Q386" s="1051" t="s">
        <v>143</v>
      </c>
    </row>
    <row r="387" spans="3:17" ht="15">
      <c r="C387" s="592" t="s">
        <v>143</v>
      </c>
      <c r="D387" s="592" t="s">
        <v>143</v>
      </c>
      <c r="E387" s="1313" t="s">
        <v>143</v>
      </c>
      <c r="F387" s="1051" t="s">
        <v>143</v>
      </c>
      <c r="G387" s="1051" t="s">
        <v>143</v>
      </c>
      <c r="H387" s="1051" t="s">
        <v>143</v>
      </c>
      <c r="I387" s="1051" t="s">
        <v>143</v>
      </c>
      <c r="J387" s="1051" t="s">
        <v>143</v>
      </c>
      <c r="K387" s="1051" t="s">
        <v>143</v>
      </c>
      <c r="L387" s="1051" t="s">
        <v>143</v>
      </c>
      <c r="M387" s="1051" t="s">
        <v>143</v>
      </c>
      <c r="N387" s="1051" t="s">
        <v>143</v>
      </c>
      <c r="O387" s="1051" t="s">
        <v>143</v>
      </c>
      <c r="P387" s="1051" t="s">
        <v>143</v>
      </c>
      <c r="Q387" s="1051" t="s">
        <v>143</v>
      </c>
    </row>
    <row r="388" spans="3:17" ht="15">
      <c r="C388" s="592" t="s">
        <v>143</v>
      </c>
      <c r="D388" s="592" t="s">
        <v>143</v>
      </c>
      <c r="E388" s="1313" t="s">
        <v>143</v>
      </c>
      <c r="F388" s="1051" t="s">
        <v>143</v>
      </c>
      <c r="G388" s="1051" t="s">
        <v>143</v>
      </c>
      <c r="H388" s="1051" t="s">
        <v>143</v>
      </c>
      <c r="I388" s="1051" t="s">
        <v>143</v>
      </c>
      <c r="J388" s="1051" t="s">
        <v>143</v>
      </c>
      <c r="K388" s="1051" t="s">
        <v>143</v>
      </c>
      <c r="L388" s="1051" t="s">
        <v>143</v>
      </c>
      <c r="M388" s="1051" t="s">
        <v>143</v>
      </c>
      <c r="N388" s="1051" t="s">
        <v>143</v>
      </c>
      <c r="O388" s="1051" t="s">
        <v>143</v>
      </c>
      <c r="P388" s="1051" t="s">
        <v>143</v>
      </c>
      <c r="Q388" s="1051" t="s">
        <v>143</v>
      </c>
    </row>
    <row r="389" spans="3:17" ht="15">
      <c r="C389" s="592" t="s">
        <v>143</v>
      </c>
      <c r="D389" s="592" t="s">
        <v>143</v>
      </c>
      <c r="E389" s="1313" t="s">
        <v>143</v>
      </c>
      <c r="F389" s="1051" t="s">
        <v>143</v>
      </c>
      <c r="G389" s="1051" t="s">
        <v>143</v>
      </c>
      <c r="H389" s="1051" t="s">
        <v>143</v>
      </c>
      <c r="I389" s="1051" t="s">
        <v>143</v>
      </c>
      <c r="J389" s="1051" t="s">
        <v>143</v>
      </c>
      <c r="K389" s="1051" t="s">
        <v>143</v>
      </c>
      <c r="L389" s="1051" t="s">
        <v>143</v>
      </c>
      <c r="M389" s="1051" t="s">
        <v>143</v>
      </c>
      <c r="N389" s="1051" t="s">
        <v>143</v>
      </c>
      <c r="O389" s="1051" t="s">
        <v>143</v>
      </c>
      <c r="P389" s="1051" t="s">
        <v>143</v>
      </c>
      <c r="Q389" s="1051" t="s">
        <v>143</v>
      </c>
    </row>
    <row r="390" spans="3:17" ht="15">
      <c r="C390" s="592" t="s">
        <v>143</v>
      </c>
      <c r="D390" s="592" t="s">
        <v>143</v>
      </c>
      <c r="E390" s="1313" t="s">
        <v>143</v>
      </c>
      <c r="F390" s="1051" t="s">
        <v>143</v>
      </c>
      <c r="G390" s="1051" t="s">
        <v>143</v>
      </c>
      <c r="H390" s="1051" t="s">
        <v>143</v>
      </c>
      <c r="I390" s="1051" t="s">
        <v>143</v>
      </c>
      <c r="J390" s="1051" t="s">
        <v>143</v>
      </c>
      <c r="K390" s="1051" t="s">
        <v>143</v>
      </c>
      <c r="L390" s="1051" t="s">
        <v>143</v>
      </c>
      <c r="M390" s="1051" t="s">
        <v>143</v>
      </c>
      <c r="N390" s="1051" t="s">
        <v>143</v>
      </c>
      <c r="O390" s="1051" t="s">
        <v>143</v>
      </c>
      <c r="P390" s="1051" t="s">
        <v>143</v>
      </c>
      <c r="Q390" s="1051" t="s">
        <v>143</v>
      </c>
    </row>
    <row r="391" spans="3:17" ht="15">
      <c r="C391" s="592" t="s">
        <v>143</v>
      </c>
      <c r="D391" s="592" t="s">
        <v>143</v>
      </c>
      <c r="E391" s="1313" t="s">
        <v>143</v>
      </c>
      <c r="F391" s="1051" t="s">
        <v>143</v>
      </c>
      <c r="G391" s="1051" t="s">
        <v>143</v>
      </c>
      <c r="H391" s="1051" t="s">
        <v>143</v>
      </c>
      <c r="I391" s="1051" t="s">
        <v>143</v>
      </c>
      <c r="J391" s="1051" t="s">
        <v>143</v>
      </c>
      <c r="K391" s="1051" t="s">
        <v>143</v>
      </c>
      <c r="L391" s="1051" t="s">
        <v>143</v>
      </c>
      <c r="M391" s="1051" t="s">
        <v>143</v>
      </c>
      <c r="N391" s="1051" t="s">
        <v>143</v>
      </c>
      <c r="O391" s="1051" t="s">
        <v>143</v>
      </c>
      <c r="P391" s="1051" t="s">
        <v>143</v>
      </c>
      <c r="Q391" s="1051" t="s">
        <v>143</v>
      </c>
    </row>
    <row r="392" spans="3:17" ht="15">
      <c r="C392" s="592" t="s">
        <v>143</v>
      </c>
      <c r="D392" s="592" t="s">
        <v>143</v>
      </c>
      <c r="E392" s="1313" t="s">
        <v>143</v>
      </c>
      <c r="F392" s="1051" t="s">
        <v>143</v>
      </c>
      <c r="G392" s="1051" t="s">
        <v>143</v>
      </c>
      <c r="H392" s="1051" t="s">
        <v>143</v>
      </c>
      <c r="I392" s="1051" t="s">
        <v>143</v>
      </c>
      <c r="J392" s="1051" t="s">
        <v>143</v>
      </c>
      <c r="K392" s="1051" t="s">
        <v>143</v>
      </c>
      <c r="L392" s="1051" t="s">
        <v>143</v>
      </c>
      <c r="M392" s="1051" t="s">
        <v>143</v>
      </c>
      <c r="N392" s="1051" t="s">
        <v>143</v>
      </c>
      <c r="O392" s="1051" t="s">
        <v>143</v>
      </c>
      <c r="P392" s="1051" t="s">
        <v>143</v>
      </c>
      <c r="Q392" s="1051" t="s">
        <v>143</v>
      </c>
    </row>
    <row r="393" spans="3:17" ht="15">
      <c r="C393" s="592" t="s">
        <v>143</v>
      </c>
      <c r="D393" s="592" t="s">
        <v>143</v>
      </c>
      <c r="E393" s="1313" t="s">
        <v>143</v>
      </c>
      <c r="F393" s="1051" t="s">
        <v>143</v>
      </c>
      <c r="G393" s="1051" t="s">
        <v>143</v>
      </c>
      <c r="H393" s="1051" t="s">
        <v>143</v>
      </c>
      <c r="I393" s="1051" t="s">
        <v>143</v>
      </c>
      <c r="J393" s="1051" t="s">
        <v>143</v>
      </c>
      <c r="K393" s="1051" t="s">
        <v>143</v>
      </c>
      <c r="L393" s="1051" t="s">
        <v>143</v>
      </c>
      <c r="M393" s="1051" t="s">
        <v>143</v>
      </c>
      <c r="N393" s="1051" t="s">
        <v>143</v>
      </c>
      <c r="O393" s="1051" t="s">
        <v>143</v>
      </c>
      <c r="P393" s="1051" t="s">
        <v>143</v>
      </c>
      <c r="Q393" s="1051" t="s">
        <v>143</v>
      </c>
    </row>
    <row r="394" spans="3:17" ht="15">
      <c r="C394" s="592" t="s">
        <v>143</v>
      </c>
      <c r="D394" s="592" t="s">
        <v>143</v>
      </c>
      <c r="E394" s="1313" t="s">
        <v>143</v>
      </c>
      <c r="F394" s="1051" t="s">
        <v>143</v>
      </c>
      <c r="G394" s="1051" t="s">
        <v>143</v>
      </c>
      <c r="H394" s="1051" t="s">
        <v>143</v>
      </c>
      <c r="I394" s="1051" t="s">
        <v>143</v>
      </c>
      <c r="J394" s="1051" t="s">
        <v>143</v>
      </c>
      <c r="K394" s="1051" t="s">
        <v>143</v>
      </c>
      <c r="L394" s="1051" t="s">
        <v>143</v>
      </c>
      <c r="M394" s="1051" t="s">
        <v>143</v>
      </c>
      <c r="N394" s="1051" t="s">
        <v>143</v>
      </c>
      <c r="O394" s="1051" t="s">
        <v>143</v>
      </c>
      <c r="P394" s="1051" t="s">
        <v>143</v>
      </c>
      <c r="Q394" s="1051" t="s">
        <v>143</v>
      </c>
    </row>
    <row r="395" spans="3:17" ht="15">
      <c r="C395" s="592" t="s">
        <v>143</v>
      </c>
      <c r="D395" s="592" t="s">
        <v>143</v>
      </c>
      <c r="E395" s="1313" t="s">
        <v>143</v>
      </c>
      <c r="F395" s="1051" t="s">
        <v>143</v>
      </c>
      <c r="G395" s="1051" t="s">
        <v>143</v>
      </c>
      <c r="H395" s="1051" t="s">
        <v>143</v>
      </c>
      <c r="I395" s="1051" t="s">
        <v>143</v>
      </c>
      <c r="J395" s="1051" t="s">
        <v>143</v>
      </c>
      <c r="K395" s="1051" t="s">
        <v>143</v>
      </c>
      <c r="L395" s="1051" t="s">
        <v>143</v>
      </c>
      <c r="M395" s="1051" t="s">
        <v>143</v>
      </c>
      <c r="N395" s="1051" t="s">
        <v>143</v>
      </c>
      <c r="O395" s="1051" t="s">
        <v>143</v>
      </c>
      <c r="P395" s="1051" t="s">
        <v>143</v>
      </c>
      <c r="Q395" s="1051" t="s">
        <v>143</v>
      </c>
    </row>
    <row r="396" spans="3:17" ht="15">
      <c r="C396" s="592" t="s">
        <v>143</v>
      </c>
      <c r="D396" s="592" t="s">
        <v>143</v>
      </c>
      <c r="E396" s="1313" t="s">
        <v>143</v>
      </c>
      <c r="F396" s="1051" t="s">
        <v>143</v>
      </c>
      <c r="G396" s="1051" t="s">
        <v>143</v>
      </c>
      <c r="H396" s="1051" t="s">
        <v>143</v>
      </c>
      <c r="I396" s="1051" t="s">
        <v>143</v>
      </c>
      <c r="J396" s="1051" t="s">
        <v>143</v>
      </c>
      <c r="K396" s="1051" t="s">
        <v>143</v>
      </c>
      <c r="L396" s="1051" t="s">
        <v>143</v>
      </c>
      <c r="M396" s="1051" t="s">
        <v>143</v>
      </c>
      <c r="N396" s="1051" t="s">
        <v>143</v>
      </c>
      <c r="O396" s="1051" t="s">
        <v>143</v>
      </c>
      <c r="P396" s="1051" t="s">
        <v>143</v>
      </c>
      <c r="Q396" s="1051" t="s">
        <v>143</v>
      </c>
    </row>
    <row r="397" spans="3:17" ht="15">
      <c r="C397" s="592" t="s">
        <v>143</v>
      </c>
      <c r="D397" s="592" t="s">
        <v>143</v>
      </c>
      <c r="E397" s="1313" t="s">
        <v>143</v>
      </c>
      <c r="F397" s="1051" t="s">
        <v>143</v>
      </c>
      <c r="G397" s="1051" t="s">
        <v>143</v>
      </c>
      <c r="H397" s="1051" t="s">
        <v>143</v>
      </c>
      <c r="I397" s="1051" t="s">
        <v>143</v>
      </c>
      <c r="J397" s="1051" t="s">
        <v>143</v>
      </c>
      <c r="K397" s="1051" t="s">
        <v>143</v>
      </c>
      <c r="L397" s="1051" t="s">
        <v>143</v>
      </c>
      <c r="M397" s="1051" t="s">
        <v>143</v>
      </c>
      <c r="N397" s="1051" t="s">
        <v>143</v>
      </c>
      <c r="O397" s="1051" t="s">
        <v>143</v>
      </c>
      <c r="P397" s="1051" t="s">
        <v>143</v>
      </c>
      <c r="Q397" s="1051" t="s">
        <v>143</v>
      </c>
    </row>
    <row r="398" spans="3:17" ht="15">
      <c r="C398" s="592" t="s">
        <v>143</v>
      </c>
      <c r="D398" s="592" t="s">
        <v>143</v>
      </c>
      <c r="E398" s="1313" t="s">
        <v>143</v>
      </c>
      <c r="F398" s="1051" t="s">
        <v>143</v>
      </c>
      <c r="G398" s="1051" t="s">
        <v>143</v>
      </c>
      <c r="H398" s="1051" t="s">
        <v>143</v>
      </c>
      <c r="I398" s="1051" t="s">
        <v>143</v>
      </c>
      <c r="J398" s="1051" t="s">
        <v>143</v>
      </c>
      <c r="K398" s="1051" t="s">
        <v>143</v>
      </c>
      <c r="L398" s="1051" t="s">
        <v>143</v>
      </c>
      <c r="M398" s="1051" t="s">
        <v>143</v>
      </c>
      <c r="N398" s="1051" t="s">
        <v>143</v>
      </c>
      <c r="O398" s="1051" t="s">
        <v>143</v>
      </c>
      <c r="P398" s="1051" t="s">
        <v>143</v>
      </c>
      <c r="Q398" s="1051" t="s">
        <v>143</v>
      </c>
    </row>
    <row r="399" spans="3:17" ht="15">
      <c r="C399" s="592" t="s">
        <v>143</v>
      </c>
      <c r="D399" s="592" t="s">
        <v>143</v>
      </c>
      <c r="E399" s="1313" t="s">
        <v>143</v>
      </c>
      <c r="F399" s="1051" t="s">
        <v>143</v>
      </c>
      <c r="G399" s="1051" t="s">
        <v>143</v>
      </c>
      <c r="H399" s="1051" t="s">
        <v>143</v>
      </c>
      <c r="I399" s="1051" t="s">
        <v>143</v>
      </c>
      <c r="J399" s="1051" t="s">
        <v>143</v>
      </c>
      <c r="K399" s="1051" t="s">
        <v>143</v>
      </c>
      <c r="L399" s="1051" t="s">
        <v>143</v>
      </c>
      <c r="M399" s="1051" t="s">
        <v>143</v>
      </c>
      <c r="N399" s="1051" t="s">
        <v>143</v>
      </c>
      <c r="O399" s="1051" t="s">
        <v>143</v>
      </c>
      <c r="P399" s="1051" t="s">
        <v>143</v>
      </c>
      <c r="Q399" s="1051" t="s">
        <v>143</v>
      </c>
    </row>
    <row r="400" spans="3:17" ht="15">
      <c r="C400" s="592" t="s">
        <v>143</v>
      </c>
      <c r="D400" s="592" t="s">
        <v>143</v>
      </c>
      <c r="E400" s="1313" t="s">
        <v>143</v>
      </c>
      <c r="F400" s="1051" t="s">
        <v>143</v>
      </c>
      <c r="G400" s="1051" t="s">
        <v>143</v>
      </c>
      <c r="H400" s="1051" t="s">
        <v>143</v>
      </c>
      <c r="I400" s="1051" t="s">
        <v>143</v>
      </c>
      <c r="J400" s="1051" t="s">
        <v>143</v>
      </c>
      <c r="K400" s="1051" t="s">
        <v>143</v>
      </c>
      <c r="L400" s="1051" t="s">
        <v>143</v>
      </c>
      <c r="M400" s="1051" t="s">
        <v>143</v>
      </c>
      <c r="N400" s="1051" t="s">
        <v>143</v>
      </c>
      <c r="O400" s="1051" t="s">
        <v>143</v>
      </c>
      <c r="P400" s="1051" t="s">
        <v>143</v>
      </c>
      <c r="Q400" s="1051" t="s">
        <v>143</v>
      </c>
    </row>
    <row r="401" spans="3:17" ht="15">
      <c r="C401" s="592" t="s">
        <v>143</v>
      </c>
      <c r="D401" s="592" t="s">
        <v>143</v>
      </c>
      <c r="E401" s="1313" t="s">
        <v>143</v>
      </c>
      <c r="F401" s="1051" t="s">
        <v>143</v>
      </c>
      <c r="G401" s="1051" t="s">
        <v>143</v>
      </c>
      <c r="H401" s="1051" t="s">
        <v>143</v>
      </c>
      <c r="I401" s="1051" t="s">
        <v>143</v>
      </c>
      <c r="J401" s="1051" t="s">
        <v>143</v>
      </c>
      <c r="K401" s="1051" t="s">
        <v>143</v>
      </c>
      <c r="L401" s="1051" t="s">
        <v>143</v>
      </c>
      <c r="M401" s="1051" t="s">
        <v>143</v>
      </c>
      <c r="N401" s="1051" t="s">
        <v>143</v>
      </c>
      <c r="O401" s="1051" t="s">
        <v>143</v>
      </c>
      <c r="P401" s="1051" t="s">
        <v>143</v>
      </c>
      <c r="Q401" s="1051" t="s">
        <v>143</v>
      </c>
    </row>
    <row r="402" spans="3:17" ht="15">
      <c r="C402" s="592" t="s">
        <v>143</v>
      </c>
      <c r="D402" s="592" t="s">
        <v>143</v>
      </c>
      <c r="E402" s="1313" t="s">
        <v>143</v>
      </c>
      <c r="F402" s="1051" t="s">
        <v>143</v>
      </c>
      <c r="G402" s="1051" t="s">
        <v>143</v>
      </c>
      <c r="H402" s="1051" t="s">
        <v>143</v>
      </c>
      <c r="I402" s="1051" t="s">
        <v>143</v>
      </c>
      <c r="J402" s="1051" t="s">
        <v>143</v>
      </c>
      <c r="K402" s="1051" t="s">
        <v>143</v>
      </c>
      <c r="L402" s="1051" t="s">
        <v>143</v>
      </c>
      <c r="M402" s="1051" t="s">
        <v>143</v>
      </c>
      <c r="N402" s="1051" t="s">
        <v>143</v>
      </c>
      <c r="O402" s="1051" t="s">
        <v>143</v>
      </c>
      <c r="P402" s="1051" t="s">
        <v>143</v>
      </c>
      <c r="Q402" s="1051" t="s">
        <v>143</v>
      </c>
    </row>
    <row r="403" spans="3:17" ht="15">
      <c r="C403" s="592" t="s">
        <v>143</v>
      </c>
      <c r="D403" s="592" t="s">
        <v>143</v>
      </c>
      <c r="E403" s="1313" t="s">
        <v>143</v>
      </c>
      <c r="F403" s="1051" t="s">
        <v>143</v>
      </c>
      <c r="G403" s="1051" t="s">
        <v>143</v>
      </c>
      <c r="H403" s="1051" t="s">
        <v>143</v>
      </c>
      <c r="I403" s="1051" t="s">
        <v>143</v>
      </c>
      <c r="J403" s="1051" t="s">
        <v>143</v>
      </c>
      <c r="K403" s="1051" t="s">
        <v>143</v>
      </c>
      <c r="L403" s="1051" t="s">
        <v>143</v>
      </c>
      <c r="M403" s="1051" t="s">
        <v>143</v>
      </c>
      <c r="N403" s="1051" t="s">
        <v>143</v>
      </c>
      <c r="O403" s="1051" t="s">
        <v>143</v>
      </c>
      <c r="P403" s="1051" t="s">
        <v>143</v>
      </c>
      <c r="Q403" s="1051" t="s">
        <v>143</v>
      </c>
    </row>
    <row r="404" spans="3:17" ht="15">
      <c r="C404" s="592" t="s">
        <v>143</v>
      </c>
      <c r="D404" s="592" t="s">
        <v>143</v>
      </c>
      <c r="E404" s="1313" t="s">
        <v>143</v>
      </c>
      <c r="F404" s="1051" t="s">
        <v>143</v>
      </c>
      <c r="G404" s="1051" t="s">
        <v>143</v>
      </c>
      <c r="H404" s="1051" t="s">
        <v>143</v>
      </c>
      <c r="I404" s="1051" t="s">
        <v>143</v>
      </c>
      <c r="J404" s="1051" t="s">
        <v>143</v>
      </c>
      <c r="K404" s="1051" t="s">
        <v>143</v>
      </c>
      <c r="L404" s="1051" t="s">
        <v>143</v>
      </c>
      <c r="M404" s="1051" t="s">
        <v>143</v>
      </c>
      <c r="N404" s="1051" t="s">
        <v>143</v>
      </c>
      <c r="O404" s="1051" t="s">
        <v>143</v>
      </c>
      <c r="P404" s="1051" t="s">
        <v>143</v>
      </c>
      <c r="Q404" s="1051" t="s">
        <v>143</v>
      </c>
    </row>
    <row r="405" spans="3:17" ht="15">
      <c r="C405" s="592" t="s">
        <v>143</v>
      </c>
      <c r="D405" s="592" t="s">
        <v>143</v>
      </c>
      <c r="E405" s="1313" t="s">
        <v>143</v>
      </c>
      <c r="F405" s="1051" t="s">
        <v>143</v>
      </c>
      <c r="G405" s="1051" t="s">
        <v>143</v>
      </c>
      <c r="H405" s="1051" t="s">
        <v>143</v>
      </c>
      <c r="I405" s="1051" t="s">
        <v>143</v>
      </c>
      <c r="J405" s="1051" t="s">
        <v>143</v>
      </c>
      <c r="K405" s="1051" t="s">
        <v>143</v>
      </c>
      <c r="L405" s="1051" t="s">
        <v>143</v>
      </c>
      <c r="M405" s="1051" t="s">
        <v>143</v>
      </c>
      <c r="N405" s="1051" t="s">
        <v>143</v>
      </c>
      <c r="O405" s="1051" t="s">
        <v>143</v>
      </c>
      <c r="P405" s="1051" t="s">
        <v>143</v>
      </c>
      <c r="Q405" s="1051" t="s">
        <v>143</v>
      </c>
    </row>
    <row r="406" spans="3:17" ht="15">
      <c r="C406" s="592" t="s">
        <v>143</v>
      </c>
      <c r="D406" s="592" t="s">
        <v>143</v>
      </c>
      <c r="E406" s="1313" t="s">
        <v>143</v>
      </c>
      <c r="F406" s="1051" t="s">
        <v>143</v>
      </c>
      <c r="G406" s="1051" t="s">
        <v>143</v>
      </c>
      <c r="H406" s="1051" t="s">
        <v>143</v>
      </c>
      <c r="I406" s="1051" t="s">
        <v>143</v>
      </c>
      <c r="J406" s="1051" t="s">
        <v>143</v>
      </c>
      <c r="K406" s="1051" t="s">
        <v>143</v>
      </c>
      <c r="L406" s="1051" t="s">
        <v>143</v>
      </c>
      <c r="M406" s="1051" t="s">
        <v>143</v>
      </c>
      <c r="N406" s="1051" t="s">
        <v>143</v>
      </c>
      <c r="O406" s="1051" t="s">
        <v>143</v>
      </c>
      <c r="P406" s="1051" t="s">
        <v>143</v>
      </c>
      <c r="Q406" s="1051" t="s">
        <v>143</v>
      </c>
    </row>
    <row r="407" spans="3:17" ht="15">
      <c r="C407" s="592" t="s">
        <v>143</v>
      </c>
      <c r="D407" s="592" t="s">
        <v>143</v>
      </c>
      <c r="E407" s="1313" t="s">
        <v>143</v>
      </c>
      <c r="F407" s="1051" t="s">
        <v>143</v>
      </c>
      <c r="G407" s="1051" t="s">
        <v>143</v>
      </c>
      <c r="H407" s="1051" t="s">
        <v>143</v>
      </c>
      <c r="I407" s="1051" t="s">
        <v>143</v>
      </c>
      <c r="J407" s="1051" t="s">
        <v>143</v>
      </c>
      <c r="K407" s="1051" t="s">
        <v>143</v>
      </c>
      <c r="L407" s="1051" t="s">
        <v>143</v>
      </c>
      <c r="M407" s="1051" t="s">
        <v>143</v>
      </c>
      <c r="N407" s="1051" t="s">
        <v>143</v>
      </c>
      <c r="O407" s="1051" t="s">
        <v>143</v>
      </c>
      <c r="P407" s="1051" t="s">
        <v>143</v>
      </c>
      <c r="Q407" s="1051" t="s">
        <v>143</v>
      </c>
    </row>
    <row r="408" spans="3:17" ht="15">
      <c r="C408" s="592" t="s">
        <v>143</v>
      </c>
      <c r="D408" s="592" t="s">
        <v>143</v>
      </c>
      <c r="E408" s="1313" t="s">
        <v>143</v>
      </c>
      <c r="F408" s="1051" t="s">
        <v>143</v>
      </c>
      <c r="G408" s="1051" t="s">
        <v>143</v>
      </c>
      <c r="H408" s="1051" t="s">
        <v>143</v>
      </c>
      <c r="I408" s="1051" t="s">
        <v>143</v>
      </c>
      <c r="J408" s="1051" t="s">
        <v>143</v>
      </c>
      <c r="K408" s="1051" t="s">
        <v>143</v>
      </c>
      <c r="L408" s="1051" t="s">
        <v>143</v>
      </c>
      <c r="M408" s="1051" t="s">
        <v>143</v>
      </c>
      <c r="N408" s="1051" t="s">
        <v>143</v>
      </c>
      <c r="O408" s="1051" t="s">
        <v>143</v>
      </c>
      <c r="P408" s="1051" t="s">
        <v>143</v>
      </c>
      <c r="Q408" s="1051" t="s">
        <v>143</v>
      </c>
    </row>
    <row r="409" spans="3:17" ht="15">
      <c r="C409" s="592" t="s">
        <v>143</v>
      </c>
      <c r="D409" s="592" t="s">
        <v>143</v>
      </c>
      <c r="E409" s="1313" t="s">
        <v>143</v>
      </c>
      <c r="F409" s="1051" t="s">
        <v>143</v>
      </c>
      <c r="G409" s="1051" t="s">
        <v>143</v>
      </c>
      <c r="H409" s="1051" t="s">
        <v>143</v>
      </c>
      <c r="I409" s="1051" t="s">
        <v>143</v>
      </c>
      <c r="J409" s="1051" t="s">
        <v>143</v>
      </c>
      <c r="K409" s="1051" t="s">
        <v>143</v>
      </c>
      <c r="L409" s="1051" t="s">
        <v>143</v>
      </c>
      <c r="M409" s="1051" t="s">
        <v>143</v>
      </c>
      <c r="N409" s="1051" t="s">
        <v>143</v>
      </c>
      <c r="O409" s="1051" t="s">
        <v>143</v>
      </c>
      <c r="P409" s="1051" t="s">
        <v>143</v>
      </c>
      <c r="Q409" s="1051" t="s">
        <v>143</v>
      </c>
    </row>
    <row r="410" spans="3:17" ht="15">
      <c r="C410" s="592" t="s">
        <v>143</v>
      </c>
      <c r="D410" s="592" t="s">
        <v>143</v>
      </c>
      <c r="E410" s="1313" t="s">
        <v>143</v>
      </c>
      <c r="F410" s="1051" t="s">
        <v>143</v>
      </c>
      <c r="G410" s="1051" t="s">
        <v>143</v>
      </c>
      <c r="H410" s="1051" t="s">
        <v>143</v>
      </c>
      <c r="I410" s="1051" t="s">
        <v>143</v>
      </c>
      <c r="J410" s="1051" t="s">
        <v>143</v>
      </c>
      <c r="K410" s="1051" t="s">
        <v>143</v>
      </c>
      <c r="L410" s="1051" t="s">
        <v>143</v>
      </c>
      <c r="M410" s="1051" t="s">
        <v>143</v>
      </c>
      <c r="N410" s="1051" t="s">
        <v>143</v>
      </c>
      <c r="O410" s="1051" t="s">
        <v>143</v>
      </c>
      <c r="P410" s="1051" t="s">
        <v>143</v>
      </c>
      <c r="Q410" s="1051" t="s">
        <v>143</v>
      </c>
    </row>
    <row r="411" spans="3:17" ht="15">
      <c r="C411" s="592" t="s">
        <v>143</v>
      </c>
      <c r="D411" s="592" t="s">
        <v>143</v>
      </c>
      <c r="E411" s="1313" t="s">
        <v>143</v>
      </c>
      <c r="F411" s="1051" t="s">
        <v>143</v>
      </c>
      <c r="G411" s="1051" t="s">
        <v>143</v>
      </c>
      <c r="H411" s="1051" t="s">
        <v>143</v>
      </c>
      <c r="I411" s="1051" t="s">
        <v>143</v>
      </c>
      <c r="J411" s="1051" t="s">
        <v>143</v>
      </c>
      <c r="K411" s="1051" t="s">
        <v>143</v>
      </c>
      <c r="L411" s="1051" t="s">
        <v>143</v>
      </c>
      <c r="M411" s="1051" t="s">
        <v>143</v>
      </c>
      <c r="N411" s="1051" t="s">
        <v>143</v>
      </c>
      <c r="O411" s="1051" t="s">
        <v>143</v>
      </c>
      <c r="P411" s="1051" t="s">
        <v>143</v>
      </c>
      <c r="Q411" s="1051" t="s">
        <v>143</v>
      </c>
    </row>
    <row r="412" spans="3:17" ht="15">
      <c r="C412" s="592" t="s">
        <v>143</v>
      </c>
      <c r="D412" s="592" t="s">
        <v>143</v>
      </c>
      <c r="E412" s="1313" t="s">
        <v>143</v>
      </c>
      <c r="F412" s="1051" t="s">
        <v>143</v>
      </c>
      <c r="G412" s="1051" t="s">
        <v>143</v>
      </c>
      <c r="H412" s="1051" t="s">
        <v>143</v>
      </c>
      <c r="I412" s="1051" t="s">
        <v>143</v>
      </c>
      <c r="J412" s="1051" t="s">
        <v>143</v>
      </c>
      <c r="K412" s="1051" t="s">
        <v>143</v>
      </c>
      <c r="L412" s="1051" t="s">
        <v>143</v>
      </c>
      <c r="M412" s="1051" t="s">
        <v>143</v>
      </c>
      <c r="N412" s="1051" t="s">
        <v>143</v>
      </c>
      <c r="O412" s="1051" t="s">
        <v>143</v>
      </c>
      <c r="P412" s="1051" t="s">
        <v>143</v>
      </c>
      <c r="Q412" s="1051" t="s">
        <v>143</v>
      </c>
    </row>
    <row r="413" spans="3:17" ht="15">
      <c r="C413" s="592" t="s">
        <v>143</v>
      </c>
      <c r="D413" s="592" t="s">
        <v>143</v>
      </c>
      <c r="E413" s="1313" t="s">
        <v>143</v>
      </c>
      <c r="F413" s="1051" t="s">
        <v>143</v>
      </c>
      <c r="G413" s="1051" t="s">
        <v>143</v>
      </c>
      <c r="H413" s="1051" t="s">
        <v>143</v>
      </c>
      <c r="I413" s="1051" t="s">
        <v>143</v>
      </c>
      <c r="J413" s="1051" t="s">
        <v>143</v>
      </c>
      <c r="K413" s="1051" t="s">
        <v>143</v>
      </c>
      <c r="L413" s="1051" t="s">
        <v>143</v>
      </c>
      <c r="M413" s="1051" t="s">
        <v>143</v>
      </c>
      <c r="N413" s="1051" t="s">
        <v>143</v>
      </c>
      <c r="O413" s="1051" t="s">
        <v>143</v>
      </c>
      <c r="P413" s="1051" t="s">
        <v>143</v>
      </c>
      <c r="Q413" s="1051" t="s">
        <v>143</v>
      </c>
    </row>
    <row r="414" spans="3:17" ht="15">
      <c r="C414" s="592" t="s">
        <v>143</v>
      </c>
      <c r="D414" s="592" t="s">
        <v>143</v>
      </c>
      <c r="E414" s="1313" t="s">
        <v>143</v>
      </c>
      <c r="F414" s="1051" t="s">
        <v>143</v>
      </c>
      <c r="G414" s="1051" t="s">
        <v>143</v>
      </c>
      <c r="H414" s="1051" t="s">
        <v>143</v>
      </c>
      <c r="I414" s="1051" t="s">
        <v>143</v>
      </c>
      <c r="J414" s="1051" t="s">
        <v>143</v>
      </c>
      <c r="K414" s="1051" t="s">
        <v>143</v>
      </c>
      <c r="L414" s="1051" t="s">
        <v>143</v>
      </c>
      <c r="M414" s="1051" t="s">
        <v>143</v>
      </c>
      <c r="N414" s="1051" t="s">
        <v>143</v>
      </c>
      <c r="O414" s="1051" t="s">
        <v>143</v>
      </c>
      <c r="P414" s="1051" t="s">
        <v>143</v>
      </c>
      <c r="Q414" s="1051" t="s">
        <v>143</v>
      </c>
    </row>
    <row r="415" spans="3:17" ht="15">
      <c r="C415" s="592" t="s">
        <v>143</v>
      </c>
      <c r="D415" s="592" t="s">
        <v>143</v>
      </c>
      <c r="E415" s="1313" t="s">
        <v>143</v>
      </c>
      <c r="F415" s="1051" t="s">
        <v>143</v>
      </c>
      <c r="G415" s="1051" t="s">
        <v>143</v>
      </c>
      <c r="H415" s="1051" t="s">
        <v>143</v>
      </c>
      <c r="I415" s="1051" t="s">
        <v>143</v>
      </c>
      <c r="J415" s="1051" t="s">
        <v>143</v>
      </c>
      <c r="K415" s="1051" t="s">
        <v>143</v>
      </c>
      <c r="L415" s="1051" t="s">
        <v>143</v>
      </c>
      <c r="M415" s="1051" t="s">
        <v>143</v>
      </c>
      <c r="N415" s="1051" t="s">
        <v>143</v>
      </c>
      <c r="O415" s="1051" t="s">
        <v>143</v>
      </c>
      <c r="P415" s="1051" t="s">
        <v>143</v>
      </c>
      <c r="Q415" s="1051" t="s">
        <v>143</v>
      </c>
    </row>
    <row r="416" spans="3:17" ht="15">
      <c r="C416" s="592" t="s">
        <v>143</v>
      </c>
      <c r="D416" s="592" t="s">
        <v>143</v>
      </c>
      <c r="E416" s="1313" t="s">
        <v>143</v>
      </c>
      <c r="F416" s="1051" t="s">
        <v>143</v>
      </c>
      <c r="G416" s="1051" t="s">
        <v>143</v>
      </c>
      <c r="H416" s="1051" t="s">
        <v>143</v>
      </c>
      <c r="I416" s="1051" t="s">
        <v>143</v>
      </c>
      <c r="J416" s="1051" t="s">
        <v>143</v>
      </c>
      <c r="K416" s="1051" t="s">
        <v>143</v>
      </c>
      <c r="L416" s="1051" t="s">
        <v>143</v>
      </c>
      <c r="M416" s="1051" t="s">
        <v>143</v>
      </c>
      <c r="N416" s="1051" t="s">
        <v>143</v>
      </c>
      <c r="O416" s="1051" t="s">
        <v>143</v>
      </c>
      <c r="P416" s="1051" t="s">
        <v>143</v>
      </c>
      <c r="Q416" s="1051" t="s">
        <v>143</v>
      </c>
    </row>
    <row r="417" spans="3:17" ht="15">
      <c r="C417" s="592" t="s">
        <v>143</v>
      </c>
      <c r="D417" s="592" t="s">
        <v>143</v>
      </c>
      <c r="E417" s="1313" t="s">
        <v>143</v>
      </c>
      <c r="F417" s="1051" t="s">
        <v>143</v>
      </c>
      <c r="G417" s="1051" t="s">
        <v>143</v>
      </c>
      <c r="H417" s="1051" t="s">
        <v>143</v>
      </c>
      <c r="I417" s="1051" t="s">
        <v>143</v>
      </c>
      <c r="J417" s="1051" t="s">
        <v>143</v>
      </c>
      <c r="K417" s="1051" t="s">
        <v>143</v>
      </c>
      <c r="L417" s="1051" t="s">
        <v>143</v>
      </c>
      <c r="M417" s="1051" t="s">
        <v>143</v>
      </c>
      <c r="N417" s="1051" t="s">
        <v>143</v>
      </c>
      <c r="O417" s="1051" t="s">
        <v>143</v>
      </c>
      <c r="P417" s="1051" t="s">
        <v>143</v>
      </c>
      <c r="Q417" s="1051" t="s">
        <v>143</v>
      </c>
    </row>
    <row r="418" spans="3:17" ht="15">
      <c r="C418" s="592" t="s">
        <v>143</v>
      </c>
      <c r="D418" s="592" t="s">
        <v>143</v>
      </c>
      <c r="E418" s="1313" t="s">
        <v>143</v>
      </c>
      <c r="F418" s="1051" t="s">
        <v>143</v>
      </c>
      <c r="G418" s="1051" t="s">
        <v>143</v>
      </c>
      <c r="H418" s="1051" t="s">
        <v>143</v>
      </c>
      <c r="I418" s="1051" t="s">
        <v>143</v>
      </c>
      <c r="J418" s="1051" t="s">
        <v>143</v>
      </c>
      <c r="K418" s="1051" t="s">
        <v>143</v>
      </c>
      <c r="L418" s="1051" t="s">
        <v>143</v>
      </c>
      <c r="M418" s="1051" t="s">
        <v>143</v>
      </c>
      <c r="N418" s="1051" t="s">
        <v>143</v>
      </c>
      <c r="O418" s="1051" t="s">
        <v>143</v>
      </c>
      <c r="P418" s="1051" t="s">
        <v>143</v>
      </c>
      <c r="Q418" s="1051" t="s">
        <v>143</v>
      </c>
    </row>
    <row r="419" spans="3:17" ht="15">
      <c r="C419" s="592" t="s">
        <v>143</v>
      </c>
      <c r="D419" s="592" t="s">
        <v>143</v>
      </c>
      <c r="E419" s="1313" t="s">
        <v>143</v>
      </c>
      <c r="F419" s="1051" t="s">
        <v>143</v>
      </c>
      <c r="G419" s="1051" t="s">
        <v>143</v>
      </c>
      <c r="H419" s="1051" t="s">
        <v>143</v>
      </c>
      <c r="I419" s="1051" t="s">
        <v>143</v>
      </c>
      <c r="J419" s="1051" t="s">
        <v>143</v>
      </c>
      <c r="K419" s="1051" t="s">
        <v>143</v>
      </c>
      <c r="L419" s="1051" t="s">
        <v>143</v>
      </c>
      <c r="M419" s="1051" t="s">
        <v>143</v>
      </c>
      <c r="N419" s="1051" t="s">
        <v>143</v>
      </c>
      <c r="O419" s="1051" t="s">
        <v>143</v>
      </c>
      <c r="P419" s="1051" t="s">
        <v>143</v>
      </c>
      <c r="Q419" s="1051" t="s">
        <v>143</v>
      </c>
    </row>
    <row r="420" spans="3:17" ht="15">
      <c r="C420" s="592" t="s">
        <v>143</v>
      </c>
      <c r="D420" s="592" t="s">
        <v>143</v>
      </c>
      <c r="E420" s="1313" t="s">
        <v>143</v>
      </c>
      <c r="F420" s="1051" t="s">
        <v>143</v>
      </c>
      <c r="G420" s="1051" t="s">
        <v>143</v>
      </c>
      <c r="H420" s="1051" t="s">
        <v>143</v>
      </c>
      <c r="I420" s="1051" t="s">
        <v>143</v>
      </c>
      <c r="J420" s="1051" t="s">
        <v>143</v>
      </c>
      <c r="K420" s="1051" t="s">
        <v>143</v>
      </c>
      <c r="L420" s="1051" t="s">
        <v>143</v>
      </c>
      <c r="M420" s="1051" t="s">
        <v>143</v>
      </c>
      <c r="N420" s="1051" t="s">
        <v>143</v>
      </c>
      <c r="O420" s="1051" t="s">
        <v>143</v>
      </c>
      <c r="P420" s="1051" t="s">
        <v>143</v>
      </c>
      <c r="Q420" s="1051" t="s">
        <v>143</v>
      </c>
    </row>
    <row r="421" spans="3:17" ht="15">
      <c r="C421" s="592" t="s">
        <v>143</v>
      </c>
      <c r="D421" s="592" t="s">
        <v>143</v>
      </c>
      <c r="E421" s="1313" t="s">
        <v>143</v>
      </c>
      <c r="F421" s="1051" t="s">
        <v>143</v>
      </c>
      <c r="G421" s="1051" t="s">
        <v>143</v>
      </c>
      <c r="H421" s="1051" t="s">
        <v>143</v>
      </c>
      <c r="I421" s="1051" t="s">
        <v>143</v>
      </c>
      <c r="J421" s="1051" t="s">
        <v>143</v>
      </c>
      <c r="K421" s="1051" t="s">
        <v>143</v>
      </c>
      <c r="L421" s="1051" t="s">
        <v>143</v>
      </c>
      <c r="M421" s="1051" t="s">
        <v>143</v>
      </c>
      <c r="N421" s="1051" t="s">
        <v>143</v>
      </c>
      <c r="O421" s="1051" t="s">
        <v>143</v>
      </c>
      <c r="P421" s="1051" t="s">
        <v>143</v>
      </c>
      <c r="Q421" s="1051" t="s">
        <v>143</v>
      </c>
    </row>
    <row r="422" spans="3:17" ht="15">
      <c r="C422" s="592" t="s">
        <v>143</v>
      </c>
      <c r="D422" s="592" t="s">
        <v>143</v>
      </c>
      <c r="E422" s="1313" t="s">
        <v>143</v>
      </c>
      <c r="F422" s="1051" t="s">
        <v>143</v>
      </c>
      <c r="G422" s="1051" t="s">
        <v>143</v>
      </c>
      <c r="H422" s="1051" t="s">
        <v>143</v>
      </c>
      <c r="I422" s="1051" t="s">
        <v>143</v>
      </c>
      <c r="J422" s="1051" t="s">
        <v>143</v>
      </c>
      <c r="K422" s="1051" t="s">
        <v>143</v>
      </c>
      <c r="L422" s="1051" t="s">
        <v>143</v>
      </c>
      <c r="M422" s="1051" t="s">
        <v>143</v>
      </c>
      <c r="N422" s="1051" t="s">
        <v>143</v>
      </c>
      <c r="O422" s="1051" t="s">
        <v>143</v>
      </c>
      <c r="P422" s="1051" t="s">
        <v>143</v>
      </c>
      <c r="Q422" s="1051" t="s">
        <v>143</v>
      </c>
    </row>
    <row r="423" spans="3:17" ht="15">
      <c r="C423" s="592" t="s">
        <v>143</v>
      </c>
      <c r="D423" s="592" t="s">
        <v>143</v>
      </c>
      <c r="E423" s="1313" t="s">
        <v>143</v>
      </c>
      <c r="F423" s="1051" t="s">
        <v>143</v>
      </c>
      <c r="G423" s="1051" t="s">
        <v>143</v>
      </c>
      <c r="H423" s="1051" t="s">
        <v>143</v>
      </c>
      <c r="I423" s="1051" t="s">
        <v>143</v>
      </c>
      <c r="J423" s="1051" t="s">
        <v>143</v>
      </c>
      <c r="K423" s="1051" t="s">
        <v>143</v>
      </c>
      <c r="L423" s="1051" t="s">
        <v>143</v>
      </c>
      <c r="M423" s="1051" t="s">
        <v>143</v>
      </c>
      <c r="N423" s="1051" t="s">
        <v>143</v>
      </c>
      <c r="O423" s="1051" t="s">
        <v>143</v>
      </c>
      <c r="P423" s="1051" t="s">
        <v>143</v>
      </c>
      <c r="Q423" s="1051" t="s">
        <v>143</v>
      </c>
    </row>
    <row r="424" spans="3:17" ht="15">
      <c r="C424" s="592" t="s">
        <v>143</v>
      </c>
      <c r="D424" s="592" t="s">
        <v>143</v>
      </c>
      <c r="E424" s="1313" t="s">
        <v>143</v>
      </c>
      <c r="F424" s="1051" t="s">
        <v>143</v>
      </c>
      <c r="G424" s="1051" t="s">
        <v>143</v>
      </c>
      <c r="H424" s="1051" t="s">
        <v>143</v>
      </c>
      <c r="I424" s="1051" t="s">
        <v>143</v>
      </c>
      <c r="J424" s="1051" t="s">
        <v>143</v>
      </c>
      <c r="K424" s="1051" t="s">
        <v>143</v>
      </c>
      <c r="L424" s="1051" t="s">
        <v>143</v>
      </c>
      <c r="M424" s="1051" t="s">
        <v>143</v>
      </c>
      <c r="N424" s="1051" t="s">
        <v>143</v>
      </c>
      <c r="O424" s="1051" t="s">
        <v>143</v>
      </c>
      <c r="P424" s="1051" t="s">
        <v>143</v>
      </c>
      <c r="Q424" s="1051" t="s">
        <v>143</v>
      </c>
    </row>
    <row r="425" spans="3:17" ht="15">
      <c r="C425" s="592" t="s">
        <v>143</v>
      </c>
      <c r="D425" s="592" t="s">
        <v>143</v>
      </c>
      <c r="E425" s="1313" t="s">
        <v>143</v>
      </c>
      <c r="F425" s="1051" t="s">
        <v>143</v>
      </c>
      <c r="G425" s="1051" t="s">
        <v>143</v>
      </c>
      <c r="H425" s="1051" t="s">
        <v>143</v>
      </c>
      <c r="I425" s="1051" t="s">
        <v>143</v>
      </c>
      <c r="J425" s="1051" t="s">
        <v>143</v>
      </c>
      <c r="K425" s="1051" t="s">
        <v>143</v>
      </c>
      <c r="L425" s="1051" t="s">
        <v>143</v>
      </c>
      <c r="M425" s="1051" t="s">
        <v>143</v>
      </c>
      <c r="N425" s="1051" t="s">
        <v>143</v>
      </c>
      <c r="O425" s="1051" t="s">
        <v>143</v>
      </c>
      <c r="P425" s="1051" t="s">
        <v>143</v>
      </c>
      <c r="Q425" s="1051" t="s">
        <v>143</v>
      </c>
    </row>
    <row r="426" spans="3:17" ht="15">
      <c r="C426" s="592" t="s">
        <v>143</v>
      </c>
      <c r="D426" s="592" t="s">
        <v>143</v>
      </c>
      <c r="E426" s="1313" t="s">
        <v>143</v>
      </c>
      <c r="F426" s="1051" t="s">
        <v>143</v>
      </c>
      <c r="G426" s="1051" t="s">
        <v>143</v>
      </c>
      <c r="H426" s="1051" t="s">
        <v>143</v>
      </c>
      <c r="I426" s="1051" t="s">
        <v>143</v>
      </c>
      <c r="J426" s="1051" t="s">
        <v>143</v>
      </c>
      <c r="K426" s="1051" t="s">
        <v>143</v>
      </c>
      <c r="L426" s="1051" t="s">
        <v>143</v>
      </c>
      <c r="M426" s="1051" t="s">
        <v>143</v>
      </c>
      <c r="N426" s="1051" t="s">
        <v>143</v>
      </c>
      <c r="O426" s="1051" t="s">
        <v>143</v>
      </c>
      <c r="P426" s="1051" t="s">
        <v>143</v>
      </c>
      <c r="Q426" s="1051" t="s">
        <v>143</v>
      </c>
    </row>
    <row r="427" spans="3:17" ht="15">
      <c r="C427" s="592" t="s">
        <v>143</v>
      </c>
      <c r="D427" s="592" t="s">
        <v>143</v>
      </c>
      <c r="E427" s="1313" t="s">
        <v>143</v>
      </c>
      <c r="F427" s="1051" t="s">
        <v>143</v>
      </c>
      <c r="G427" s="1051" t="s">
        <v>143</v>
      </c>
      <c r="H427" s="1051" t="s">
        <v>143</v>
      </c>
      <c r="I427" s="1051" t="s">
        <v>143</v>
      </c>
      <c r="J427" s="1051" t="s">
        <v>143</v>
      </c>
      <c r="K427" s="1051" t="s">
        <v>143</v>
      </c>
      <c r="L427" s="1051" t="s">
        <v>143</v>
      </c>
      <c r="M427" s="1051" t="s">
        <v>143</v>
      </c>
      <c r="N427" s="1051" t="s">
        <v>143</v>
      </c>
      <c r="O427" s="1051" t="s">
        <v>143</v>
      </c>
      <c r="P427" s="1051" t="s">
        <v>143</v>
      </c>
      <c r="Q427" s="1051" t="s">
        <v>143</v>
      </c>
    </row>
    <row r="428" spans="3:17" ht="15">
      <c r="C428" s="592" t="s">
        <v>143</v>
      </c>
      <c r="D428" s="592" t="s">
        <v>143</v>
      </c>
      <c r="E428" s="1313" t="s">
        <v>143</v>
      </c>
      <c r="F428" s="1051" t="s">
        <v>143</v>
      </c>
      <c r="G428" s="1051" t="s">
        <v>143</v>
      </c>
      <c r="H428" s="1051" t="s">
        <v>143</v>
      </c>
      <c r="I428" s="1051" t="s">
        <v>143</v>
      </c>
      <c r="J428" s="1051" t="s">
        <v>143</v>
      </c>
      <c r="K428" s="1051" t="s">
        <v>143</v>
      </c>
      <c r="L428" s="1051" t="s">
        <v>143</v>
      </c>
      <c r="M428" s="1051" t="s">
        <v>143</v>
      </c>
      <c r="N428" s="1051" t="s">
        <v>143</v>
      </c>
      <c r="O428" s="1051" t="s">
        <v>143</v>
      </c>
      <c r="P428" s="1051" t="s">
        <v>143</v>
      </c>
      <c r="Q428" s="1051" t="s">
        <v>143</v>
      </c>
    </row>
    <row r="429" spans="3:17" ht="15">
      <c r="C429" s="592" t="s">
        <v>143</v>
      </c>
      <c r="D429" s="592" t="s">
        <v>143</v>
      </c>
      <c r="E429" s="1313" t="s">
        <v>143</v>
      </c>
      <c r="F429" s="1051" t="s">
        <v>143</v>
      </c>
      <c r="G429" s="1051" t="s">
        <v>143</v>
      </c>
      <c r="H429" s="1051" t="s">
        <v>143</v>
      </c>
      <c r="I429" s="1051" t="s">
        <v>143</v>
      </c>
      <c r="J429" s="1051" t="s">
        <v>143</v>
      </c>
      <c r="K429" s="1051" t="s">
        <v>143</v>
      </c>
      <c r="L429" s="1051" t="s">
        <v>143</v>
      </c>
      <c r="M429" s="1051" t="s">
        <v>143</v>
      </c>
      <c r="N429" s="1051" t="s">
        <v>143</v>
      </c>
      <c r="O429" s="1051" t="s">
        <v>143</v>
      </c>
      <c r="P429" s="1051" t="s">
        <v>143</v>
      </c>
      <c r="Q429" s="1051" t="s">
        <v>143</v>
      </c>
    </row>
    <row r="430" spans="3:17" ht="15">
      <c r="C430" s="592" t="s">
        <v>143</v>
      </c>
      <c r="D430" s="592" t="s">
        <v>143</v>
      </c>
      <c r="E430" s="1313" t="s">
        <v>143</v>
      </c>
      <c r="F430" s="1051" t="s">
        <v>143</v>
      </c>
      <c r="G430" s="1051" t="s">
        <v>143</v>
      </c>
      <c r="H430" s="1051" t="s">
        <v>143</v>
      </c>
      <c r="I430" s="1051" t="s">
        <v>143</v>
      </c>
      <c r="J430" s="1051" t="s">
        <v>143</v>
      </c>
      <c r="K430" s="1051" t="s">
        <v>143</v>
      </c>
      <c r="L430" s="1051" t="s">
        <v>143</v>
      </c>
      <c r="M430" s="1051" t="s">
        <v>143</v>
      </c>
      <c r="N430" s="1051" t="s">
        <v>143</v>
      </c>
      <c r="O430" s="1051" t="s">
        <v>143</v>
      </c>
      <c r="P430" s="1051" t="s">
        <v>143</v>
      </c>
      <c r="Q430" s="1051" t="s">
        <v>143</v>
      </c>
    </row>
    <row r="431" spans="3:17" ht="15">
      <c r="C431" s="592" t="s">
        <v>143</v>
      </c>
      <c r="D431" s="592" t="s">
        <v>143</v>
      </c>
      <c r="E431" s="1313" t="s">
        <v>143</v>
      </c>
      <c r="F431" s="1051" t="s">
        <v>143</v>
      </c>
      <c r="G431" s="1051" t="s">
        <v>143</v>
      </c>
      <c r="H431" s="1051" t="s">
        <v>143</v>
      </c>
      <c r="I431" s="1051" t="s">
        <v>143</v>
      </c>
      <c r="J431" s="1051" t="s">
        <v>143</v>
      </c>
      <c r="K431" s="1051" t="s">
        <v>143</v>
      </c>
      <c r="L431" s="1051" t="s">
        <v>143</v>
      </c>
      <c r="M431" s="1051" t="s">
        <v>143</v>
      </c>
      <c r="N431" s="1051" t="s">
        <v>143</v>
      </c>
      <c r="O431" s="1051" t="s">
        <v>143</v>
      </c>
      <c r="P431" s="1051" t="s">
        <v>143</v>
      </c>
      <c r="Q431" s="1051" t="s">
        <v>143</v>
      </c>
    </row>
    <row r="432" spans="3:17" ht="15">
      <c r="C432" s="592" t="s">
        <v>143</v>
      </c>
      <c r="D432" s="592" t="s">
        <v>143</v>
      </c>
      <c r="E432" s="1313" t="s">
        <v>143</v>
      </c>
      <c r="F432" s="1051" t="s">
        <v>143</v>
      </c>
      <c r="G432" s="1051" t="s">
        <v>143</v>
      </c>
      <c r="H432" s="1051" t="s">
        <v>143</v>
      </c>
      <c r="I432" s="1051" t="s">
        <v>143</v>
      </c>
      <c r="J432" s="1051" t="s">
        <v>143</v>
      </c>
      <c r="K432" s="1051" t="s">
        <v>143</v>
      </c>
      <c r="L432" s="1051" t="s">
        <v>143</v>
      </c>
      <c r="M432" s="1051" t="s">
        <v>143</v>
      </c>
      <c r="N432" s="1051" t="s">
        <v>143</v>
      </c>
      <c r="O432" s="1051" t="s">
        <v>143</v>
      </c>
      <c r="P432" s="1051" t="s">
        <v>143</v>
      </c>
      <c r="Q432" s="1051" t="s">
        <v>143</v>
      </c>
    </row>
    <row r="433" spans="3:17" ht="15">
      <c r="C433" s="592" t="s">
        <v>143</v>
      </c>
      <c r="D433" s="592" t="s">
        <v>143</v>
      </c>
      <c r="E433" s="1313" t="s">
        <v>143</v>
      </c>
      <c r="F433" s="1051" t="s">
        <v>143</v>
      </c>
      <c r="G433" s="1051" t="s">
        <v>143</v>
      </c>
      <c r="H433" s="1051" t="s">
        <v>143</v>
      </c>
      <c r="I433" s="1051" t="s">
        <v>143</v>
      </c>
      <c r="J433" s="1051" t="s">
        <v>143</v>
      </c>
      <c r="K433" s="1051" t="s">
        <v>143</v>
      </c>
      <c r="L433" s="1051" t="s">
        <v>143</v>
      </c>
      <c r="M433" s="1051" t="s">
        <v>143</v>
      </c>
      <c r="N433" s="1051" t="s">
        <v>143</v>
      </c>
      <c r="O433" s="1051" t="s">
        <v>143</v>
      </c>
      <c r="P433" s="1051" t="s">
        <v>143</v>
      </c>
      <c r="Q433" s="1051" t="s">
        <v>143</v>
      </c>
    </row>
    <row r="434" spans="3:17" ht="15">
      <c r="C434" s="592" t="s">
        <v>143</v>
      </c>
      <c r="D434" s="592" t="s">
        <v>143</v>
      </c>
      <c r="E434" s="1313" t="s">
        <v>143</v>
      </c>
      <c r="F434" s="1051" t="s">
        <v>143</v>
      </c>
      <c r="G434" s="1051" t="s">
        <v>143</v>
      </c>
      <c r="H434" s="1051" t="s">
        <v>143</v>
      </c>
      <c r="I434" s="1051" t="s">
        <v>143</v>
      </c>
      <c r="J434" s="1051" t="s">
        <v>143</v>
      </c>
      <c r="K434" s="1051" t="s">
        <v>143</v>
      </c>
      <c r="L434" s="1051" t="s">
        <v>143</v>
      </c>
      <c r="M434" s="1051" t="s">
        <v>143</v>
      </c>
      <c r="N434" s="1051" t="s">
        <v>143</v>
      </c>
      <c r="O434" s="1051" t="s">
        <v>143</v>
      </c>
      <c r="P434" s="1051" t="s">
        <v>143</v>
      </c>
      <c r="Q434" s="1051" t="s">
        <v>143</v>
      </c>
    </row>
    <row r="435" spans="3:17" ht="15">
      <c r="C435" s="592" t="s">
        <v>143</v>
      </c>
      <c r="D435" s="592" t="s">
        <v>143</v>
      </c>
      <c r="E435" s="1313" t="s">
        <v>143</v>
      </c>
      <c r="F435" s="1051" t="s">
        <v>143</v>
      </c>
      <c r="G435" s="1051" t="s">
        <v>143</v>
      </c>
      <c r="H435" s="1051" t="s">
        <v>143</v>
      </c>
      <c r="I435" s="1051" t="s">
        <v>143</v>
      </c>
      <c r="J435" s="1051" t="s">
        <v>143</v>
      </c>
      <c r="K435" s="1051" t="s">
        <v>143</v>
      </c>
      <c r="L435" s="1051" t="s">
        <v>143</v>
      </c>
      <c r="M435" s="1051" t="s">
        <v>143</v>
      </c>
      <c r="N435" s="1051" t="s">
        <v>143</v>
      </c>
      <c r="O435" s="1051" t="s">
        <v>143</v>
      </c>
      <c r="P435" s="1051" t="s">
        <v>143</v>
      </c>
      <c r="Q435" s="1051" t="s">
        <v>143</v>
      </c>
    </row>
    <row r="436" spans="3:17" ht="15">
      <c r="C436" s="592" t="s">
        <v>143</v>
      </c>
      <c r="D436" s="592" t="s">
        <v>143</v>
      </c>
      <c r="E436" s="1313" t="s">
        <v>143</v>
      </c>
      <c r="F436" s="1051" t="s">
        <v>143</v>
      </c>
      <c r="G436" s="1051" t="s">
        <v>143</v>
      </c>
      <c r="H436" s="1051" t="s">
        <v>143</v>
      </c>
      <c r="I436" s="1051" t="s">
        <v>143</v>
      </c>
      <c r="J436" s="1051" t="s">
        <v>143</v>
      </c>
      <c r="K436" s="1051" t="s">
        <v>143</v>
      </c>
      <c r="L436" s="1051" t="s">
        <v>143</v>
      </c>
      <c r="M436" s="1051" t="s">
        <v>143</v>
      </c>
      <c r="N436" s="1051" t="s">
        <v>143</v>
      </c>
      <c r="O436" s="1051" t="s">
        <v>143</v>
      </c>
      <c r="P436" s="1051" t="s">
        <v>143</v>
      </c>
      <c r="Q436" s="1051" t="s">
        <v>143</v>
      </c>
    </row>
    <row r="437" spans="3:17" ht="15">
      <c r="C437" s="592" t="s">
        <v>143</v>
      </c>
      <c r="D437" s="592" t="s">
        <v>143</v>
      </c>
      <c r="E437" s="1313" t="s">
        <v>143</v>
      </c>
      <c r="F437" s="1051" t="s">
        <v>143</v>
      </c>
      <c r="G437" s="1051" t="s">
        <v>143</v>
      </c>
      <c r="H437" s="1051" t="s">
        <v>143</v>
      </c>
      <c r="I437" s="1051" t="s">
        <v>143</v>
      </c>
      <c r="J437" s="1051" t="s">
        <v>143</v>
      </c>
      <c r="K437" s="1051" t="s">
        <v>143</v>
      </c>
      <c r="L437" s="1051" t="s">
        <v>143</v>
      </c>
      <c r="M437" s="1051" t="s">
        <v>143</v>
      </c>
      <c r="N437" s="1051" t="s">
        <v>143</v>
      </c>
      <c r="O437" s="1051" t="s">
        <v>143</v>
      </c>
      <c r="P437" s="1051" t="s">
        <v>143</v>
      </c>
      <c r="Q437" s="1051" t="s">
        <v>143</v>
      </c>
    </row>
    <row r="438" spans="3:17" ht="15">
      <c r="C438" s="592" t="s">
        <v>143</v>
      </c>
      <c r="D438" s="592" t="s">
        <v>143</v>
      </c>
      <c r="E438" s="1313" t="s">
        <v>143</v>
      </c>
      <c r="F438" s="1051" t="s">
        <v>143</v>
      </c>
      <c r="G438" s="1051" t="s">
        <v>143</v>
      </c>
      <c r="H438" s="1051" t="s">
        <v>143</v>
      </c>
      <c r="I438" s="1051" t="s">
        <v>143</v>
      </c>
      <c r="J438" s="1051" t="s">
        <v>143</v>
      </c>
      <c r="K438" s="1051" t="s">
        <v>143</v>
      </c>
      <c r="L438" s="1051" t="s">
        <v>143</v>
      </c>
      <c r="M438" s="1051" t="s">
        <v>143</v>
      </c>
      <c r="N438" s="1051" t="s">
        <v>143</v>
      </c>
      <c r="O438" s="1051" t="s">
        <v>143</v>
      </c>
      <c r="P438" s="1051" t="s">
        <v>143</v>
      </c>
      <c r="Q438" s="1051" t="s">
        <v>143</v>
      </c>
    </row>
    <row r="439" spans="3:17" ht="15">
      <c r="C439" s="592" t="s">
        <v>143</v>
      </c>
      <c r="D439" s="592" t="s">
        <v>143</v>
      </c>
      <c r="E439" s="1313" t="s">
        <v>143</v>
      </c>
      <c r="F439" s="1051" t="s">
        <v>143</v>
      </c>
      <c r="G439" s="1051" t="s">
        <v>143</v>
      </c>
      <c r="H439" s="1051" t="s">
        <v>143</v>
      </c>
      <c r="I439" s="1051" t="s">
        <v>143</v>
      </c>
      <c r="J439" s="1051" t="s">
        <v>143</v>
      </c>
      <c r="K439" s="1051" t="s">
        <v>143</v>
      </c>
      <c r="L439" s="1051" t="s">
        <v>143</v>
      </c>
      <c r="M439" s="1051" t="s">
        <v>143</v>
      </c>
      <c r="N439" s="1051" t="s">
        <v>143</v>
      </c>
      <c r="O439" s="1051" t="s">
        <v>143</v>
      </c>
      <c r="P439" s="1051" t="s">
        <v>143</v>
      </c>
      <c r="Q439" s="1051" t="s">
        <v>143</v>
      </c>
    </row>
    <row r="440" spans="3:17" ht="15">
      <c r="C440" s="592" t="s">
        <v>143</v>
      </c>
      <c r="D440" s="592" t="s">
        <v>143</v>
      </c>
      <c r="E440" s="1313" t="s">
        <v>143</v>
      </c>
      <c r="F440" s="1051" t="s">
        <v>143</v>
      </c>
      <c r="G440" s="1051" t="s">
        <v>143</v>
      </c>
      <c r="H440" s="1051" t="s">
        <v>143</v>
      </c>
      <c r="I440" s="1051" t="s">
        <v>143</v>
      </c>
      <c r="J440" s="1051" t="s">
        <v>143</v>
      </c>
      <c r="K440" s="1051" t="s">
        <v>143</v>
      </c>
      <c r="L440" s="1051" t="s">
        <v>143</v>
      </c>
      <c r="M440" s="1051" t="s">
        <v>143</v>
      </c>
      <c r="N440" s="1051" t="s">
        <v>143</v>
      </c>
      <c r="O440" s="1051" t="s">
        <v>143</v>
      </c>
      <c r="P440" s="1051" t="s">
        <v>143</v>
      </c>
      <c r="Q440" s="1051" t="s">
        <v>143</v>
      </c>
    </row>
    <row r="441" spans="3:17" ht="15">
      <c r="C441" s="592" t="s">
        <v>143</v>
      </c>
      <c r="D441" s="592" t="s">
        <v>143</v>
      </c>
      <c r="E441" s="1313" t="s">
        <v>143</v>
      </c>
      <c r="F441" s="1051" t="s">
        <v>143</v>
      </c>
      <c r="G441" s="1051" t="s">
        <v>143</v>
      </c>
      <c r="H441" s="1051" t="s">
        <v>143</v>
      </c>
      <c r="I441" s="1051" t="s">
        <v>143</v>
      </c>
      <c r="J441" s="1051" t="s">
        <v>143</v>
      </c>
      <c r="K441" s="1051" t="s">
        <v>143</v>
      </c>
      <c r="L441" s="1051" t="s">
        <v>143</v>
      </c>
      <c r="M441" s="1051" t="s">
        <v>143</v>
      </c>
      <c r="N441" s="1051" t="s">
        <v>143</v>
      </c>
      <c r="O441" s="1051" t="s">
        <v>143</v>
      </c>
      <c r="P441" s="1051" t="s">
        <v>143</v>
      </c>
      <c r="Q441" s="1051" t="s">
        <v>143</v>
      </c>
    </row>
    <row r="442" spans="3:17" ht="15">
      <c r="C442" s="592" t="s">
        <v>143</v>
      </c>
      <c r="D442" s="592" t="s">
        <v>143</v>
      </c>
      <c r="E442" s="1313" t="s">
        <v>143</v>
      </c>
      <c r="F442" s="1051" t="s">
        <v>143</v>
      </c>
      <c r="G442" s="1051" t="s">
        <v>143</v>
      </c>
      <c r="H442" s="1051" t="s">
        <v>143</v>
      </c>
      <c r="I442" s="1051" t="s">
        <v>143</v>
      </c>
      <c r="J442" s="1051" t="s">
        <v>143</v>
      </c>
      <c r="K442" s="1051" t="s">
        <v>143</v>
      </c>
      <c r="L442" s="1051" t="s">
        <v>143</v>
      </c>
      <c r="M442" s="1051" t="s">
        <v>143</v>
      </c>
      <c r="N442" s="1051" t="s">
        <v>143</v>
      </c>
      <c r="O442" s="1051" t="s">
        <v>143</v>
      </c>
      <c r="P442" s="1051" t="s">
        <v>143</v>
      </c>
      <c r="Q442" s="1051" t="s">
        <v>143</v>
      </c>
    </row>
    <row r="443" spans="3:17" ht="15">
      <c r="C443" s="592" t="s">
        <v>143</v>
      </c>
      <c r="D443" s="592" t="s">
        <v>143</v>
      </c>
      <c r="E443" s="1313" t="s">
        <v>143</v>
      </c>
      <c r="F443" s="1051" t="s">
        <v>143</v>
      </c>
      <c r="G443" s="1051" t="s">
        <v>143</v>
      </c>
      <c r="H443" s="1051" t="s">
        <v>143</v>
      </c>
      <c r="I443" s="1051" t="s">
        <v>143</v>
      </c>
      <c r="J443" s="1051" t="s">
        <v>143</v>
      </c>
      <c r="K443" s="1051" t="s">
        <v>143</v>
      </c>
      <c r="L443" s="1051" t="s">
        <v>143</v>
      </c>
      <c r="M443" s="1051" t="s">
        <v>143</v>
      </c>
      <c r="N443" s="1051" t="s">
        <v>143</v>
      </c>
      <c r="O443" s="1051" t="s">
        <v>143</v>
      </c>
      <c r="P443" s="1051" t="s">
        <v>143</v>
      </c>
      <c r="Q443" s="1051" t="s">
        <v>143</v>
      </c>
    </row>
    <row r="444" spans="3:17" ht="15">
      <c r="C444" s="592" t="s">
        <v>143</v>
      </c>
      <c r="D444" s="592" t="s">
        <v>143</v>
      </c>
      <c r="E444" s="1313" t="s">
        <v>143</v>
      </c>
      <c r="F444" s="1051" t="s">
        <v>143</v>
      </c>
      <c r="G444" s="1051" t="s">
        <v>143</v>
      </c>
      <c r="H444" s="1051" t="s">
        <v>143</v>
      </c>
      <c r="I444" s="1051" t="s">
        <v>143</v>
      </c>
      <c r="J444" s="1051" t="s">
        <v>143</v>
      </c>
      <c r="K444" s="1051" t="s">
        <v>143</v>
      </c>
      <c r="L444" s="1051" t="s">
        <v>143</v>
      </c>
      <c r="M444" s="1051" t="s">
        <v>143</v>
      </c>
      <c r="N444" s="1051" t="s">
        <v>143</v>
      </c>
      <c r="O444" s="1051" t="s">
        <v>143</v>
      </c>
      <c r="P444" s="1051" t="s">
        <v>143</v>
      </c>
      <c r="Q444" s="1051" t="s">
        <v>143</v>
      </c>
    </row>
    <row r="445" spans="3:17" ht="15">
      <c r="C445" s="592" t="s">
        <v>143</v>
      </c>
      <c r="D445" s="592" t="s">
        <v>143</v>
      </c>
      <c r="E445" s="1313" t="s">
        <v>143</v>
      </c>
      <c r="F445" s="1051" t="s">
        <v>143</v>
      </c>
      <c r="G445" s="1051" t="s">
        <v>143</v>
      </c>
      <c r="H445" s="1051" t="s">
        <v>143</v>
      </c>
      <c r="I445" s="1051" t="s">
        <v>143</v>
      </c>
      <c r="J445" s="1051" t="s">
        <v>143</v>
      </c>
      <c r="K445" s="1051" t="s">
        <v>143</v>
      </c>
      <c r="L445" s="1051" t="s">
        <v>143</v>
      </c>
      <c r="M445" s="1051" t="s">
        <v>143</v>
      </c>
      <c r="N445" s="1051" t="s">
        <v>143</v>
      </c>
      <c r="O445" s="1051" t="s">
        <v>143</v>
      </c>
      <c r="P445" s="1051" t="s">
        <v>143</v>
      </c>
      <c r="Q445" s="1051" t="s">
        <v>143</v>
      </c>
    </row>
    <row r="446" spans="3:17" ht="15">
      <c r="C446" s="592" t="s">
        <v>143</v>
      </c>
      <c r="D446" s="592" t="s">
        <v>143</v>
      </c>
      <c r="E446" s="1313" t="s">
        <v>143</v>
      </c>
      <c r="F446" s="1051" t="s">
        <v>143</v>
      </c>
      <c r="G446" s="1051" t="s">
        <v>143</v>
      </c>
      <c r="H446" s="1051" t="s">
        <v>143</v>
      </c>
      <c r="I446" s="1051" t="s">
        <v>143</v>
      </c>
      <c r="J446" s="1051" t="s">
        <v>143</v>
      </c>
      <c r="K446" s="1051" t="s">
        <v>143</v>
      </c>
      <c r="L446" s="1051" t="s">
        <v>143</v>
      </c>
      <c r="M446" s="1051" t="s">
        <v>143</v>
      </c>
      <c r="N446" s="1051" t="s">
        <v>143</v>
      </c>
      <c r="O446" s="1051" t="s">
        <v>143</v>
      </c>
      <c r="P446" s="1051" t="s">
        <v>143</v>
      </c>
      <c r="Q446" s="1051" t="s">
        <v>143</v>
      </c>
    </row>
    <row r="447" spans="3:17" ht="15">
      <c r="C447" s="592" t="s">
        <v>143</v>
      </c>
      <c r="D447" s="592" t="s">
        <v>143</v>
      </c>
      <c r="E447" s="1313" t="s">
        <v>143</v>
      </c>
      <c r="F447" s="1051" t="s">
        <v>143</v>
      </c>
      <c r="G447" s="1051" t="s">
        <v>143</v>
      </c>
      <c r="H447" s="1051" t="s">
        <v>143</v>
      </c>
      <c r="I447" s="1051" t="s">
        <v>143</v>
      </c>
      <c r="J447" s="1051" t="s">
        <v>143</v>
      </c>
      <c r="K447" s="1051" t="s">
        <v>143</v>
      </c>
      <c r="L447" s="1051" t="s">
        <v>143</v>
      </c>
      <c r="M447" s="1051" t="s">
        <v>143</v>
      </c>
      <c r="N447" s="1051" t="s">
        <v>143</v>
      </c>
      <c r="O447" s="1051" t="s">
        <v>143</v>
      </c>
      <c r="P447" s="1051" t="s">
        <v>143</v>
      </c>
      <c r="Q447" s="1051" t="s">
        <v>143</v>
      </c>
    </row>
    <row r="448" spans="3:17" ht="15">
      <c r="C448" s="592" t="s">
        <v>143</v>
      </c>
      <c r="D448" s="592" t="s">
        <v>143</v>
      </c>
      <c r="E448" s="1313" t="s">
        <v>143</v>
      </c>
      <c r="F448" s="1051" t="s">
        <v>143</v>
      </c>
      <c r="G448" s="1051" t="s">
        <v>143</v>
      </c>
      <c r="H448" s="1051" t="s">
        <v>143</v>
      </c>
      <c r="I448" s="1051" t="s">
        <v>143</v>
      </c>
      <c r="J448" s="1051" t="s">
        <v>143</v>
      </c>
      <c r="K448" s="1051" t="s">
        <v>143</v>
      </c>
      <c r="L448" s="1051" t="s">
        <v>143</v>
      </c>
      <c r="M448" s="1051" t="s">
        <v>143</v>
      </c>
      <c r="N448" s="1051" t="s">
        <v>143</v>
      </c>
      <c r="O448" s="1051" t="s">
        <v>143</v>
      </c>
      <c r="P448" s="1051" t="s">
        <v>143</v>
      </c>
      <c r="Q448" s="1051" t="s">
        <v>143</v>
      </c>
    </row>
    <row r="449" spans="3:17" ht="15">
      <c r="C449" s="592" t="s">
        <v>143</v>
      </c>
      <c r="D449" s="592" t="s">
        <v>143</v>
      </c>
      <c r="E449" s="1313" t="s">
        <v>143</v>
      </c>
      <c r="F449" s="1051" t="s">
        <v>143</v>
      </c>
      <c r="G449" s="1051" t="s">
        <v>143</v>
      </c>
      <c r="H449" s="1051" t="s">
        <v>143</v>
      </c>
      <c r="I449" s="1051" t="s">
        <v>143</v>
      </c>
      <c r="J449" s="1051" t="s">
        <v>143</v>
      </c>
      <c r="K449" s="1051" t="s">
        <v>143</v>
      </c>
      <c r="L449" s="1051" t="s">
        <v>143</v>
      </c>
      <c r="M449" s="1051" t="s">
        <v>143</v>
      </c>
      <c r="N449" s="1051" t="s">
        <v>143</v>
      </c>
      <c r="O449" s="1051" t="s">
        <v>143</v>
      </c>
      <c r="P449" s="1051" t="s">
        <v>143</v>
      </c>
      <c r="Q449" s="1051" t="s">
        <v>143</v>
      </c>
    </row>
    <row r="450" spans="3:17" ht="15">
      <c r="C450" s="592" t="s">
        <v>143</v>
      </c>
      <c r="D450" s="592" t="s">
        <v>143</v>
      </c>
      <c r="E450" s="1313" t="s">
        <v>143</v>
      </c>
      <c r="F450" s="1051" t="s">
        <v>143</v>
      </c>
      <c r="G450" s="1051" t="s">
        <v>143</v>
      </c>
      <c r="H450" s="1051" t="s">
        <v>143</v>
      </c>
      <c r="I450" s="1051" t="s">
        <v>143</v>
      </c>
      <c r="J450" s="1051" t="s">
        <v>143</v>
      </c>
      <c r="K450" s="1051" t="s">
        <v>143</v>
      </c>
      <c r="L450" s="1051" t="s">
        <v>143</v>
      </c>
      <c r="M450" s="1051" t="s">
        <v>143</v>
      </c>
      <c r="N450" s="1051" t="s">
        <v>143</v>
      </c>
      <c r="O450" s="1051" t="s">
        <v>143</v>
      </c>
      <c r="P450" s="1051" t="s">
        <v>143</v>
      </c>
      <c r="Q450" s="1051" t="s">
        <v>143</v>
      </c>
    </row>
    <row r="451" spans="3:17" ht="15">
      <c r="C451" s="592" t="s">
        <v>143</v>
      </c>
      <c r="D451" s="592" t="s">
        <v>143</v>
      </c>
      <c r="E451" s="1313" t="s">
        <v>143</v>
      </c>
      <c r="F451" s="1051" t="s">
        <v>143</v>
      </c>
      <c r="G451" s="1051" t="s">
        <v>143</v>
      </c>
      <c r="H451" s="1051" t="s">
        <v>143</v>
      </c>
      <c r="I451" s="1051" t="s">
        <v>143</v>
      </c>
      <c r="J451" s="1051" t="s">
        <v>143</v>
      </c>
      <c r="K451" s="1051" t="s">
        <v>143</v>
      </c>
      <c r="L451" s="1051" t="s">
        <v>143</v>
      </c>
      <c r="M451" s="1051" t="s">
        <v>143</v>
      </c>
      <c r="N451" s="1051" t="s">
        <v>143</v>
      </c>
      <c r="O451" s="1051" t="s">
        <v>143</v>
      </c>
      <c r="P451" s="1051" t="s">
        <v>143</v>
      </c>
      <c r="Q451" s="1051" t="s">
        <v>143</v>
      </c>
    </row>
    <row r="452" spans="3:17" ht="15">
      <c r="C452" s="592" t="s">
        <v>143</v>
      </c>
      <c r="D452" s="592" t="s">
        <v>143</v>
      </c>
      <c r="E452" s="1313" t="s">
        <v>143</v>
      </c>
      <c r="F452" s="1051" t="s">
        <v>143</v>
      </c>
      <c r="G452" s="1051" t="s">
        <v>143</v>
      </c>
      <c r="H452" s="1051" t="s">
        <v>143</v>
      </c>
      <c r="I452" s="1051" t="s">
        <v>143</v>
      </c>
      <c r="J452" s="1051" t="s">
        <v>143</v>
      </c>
      <c r="K452" s="1051" t="s">
        <v>143</v>
      </c>
      <c r="L452" s="1051" t="s">
        <v>143</v>
      </c>
      <c r="M452" s="1051" t="s">
        <v>143</v>
      </c>
      <c r="N452" s="1051" t="s">
        <v>143</v>
      </c>
      <c r="O452" s="1051" t="s">
        <v>143</v>
      </c>
      <c r="P452" s="1051" t="s">
        <v>143</v>
      </c>
      <c r="Q452" s="1051" t="s">
        <v>143</v>
      </c>
    </row>
    <row r="453" spans="3:17" ht="15">
      <c r="C453" s="592" t="s">
        <v>143</v>
      </c>
      <c r="D453" s="592" t="s">
        <v>143</v>
      </c>
      <c r="E453" s="1313" t="s">
        <v>143</v>
      </c>
      <c r="F453" s="1051" t="s">
        <v>143</v>
      </c>
      <c r="G453" s="1051" t="s">
        <v>143</v>
      </c>
      <c r="H453" s="1051" t="s">
        <v>143</v>
      </c>
      <c r="I453" s="1051" t="s">
        <v>143</v>
      </c>
      <c r="J453" s="1051" t="s">
        <v>143</v>
      </c>
      <c r="K453" s="1051" t="s">
        <v>143</v>
      </c>
      <c r="L453" s="1051" t="s">
        <v>143</v>
      </c>
      <c r="M453" s="1051" t="s">
        <v>143</v>
      </c>
      <c r="N453" s="1051" t="s">
        <v>143</v>
      </c>
      <c r="O453" s="1051" t="s">
        <v>143</v>
      </c>
      <c r="P453" s="1051" t="s">
        <v>143</v>
      </c>
      <c r="Q453" s="1051" t="s">
        <v>143</v>
      </c>
    </row>
    <row r="454" spans="3:17" ht="15">
      <c r="C454" s="592" t="s">
        <v>143</v>
      </c>
      <c r="D454" s="592" t="s">
        <v>143</v>
      </c>
      <c r="E454" s="1313" t="s">
        <v>143</v>
      </c>
      <c r="F454" s="1051" t="s">
        <v>143</v>
      </c>
      <c r="G454" s="1051" t="s">
        <v>143</v>
      </c>
      <c r="H454" s="1051" t="s">
        <v>143</v>
      </c>
      <c r="I454" s="1051" t="s">
        <v>143</v>
      </c>
      <c r="J454" s="1051" t="s">
        <v>143</v>
      </c>
      <c r="K454" s="1051" t="s">
        <v>143</v>
      </c>
      <c r="L454" s="1051" t="s">
        <v>143</v>
      </c>
      <c r="M454" s="1051" t="s">
        <v>143</v>
      </c>
      <c r="N454" s="1051" t="s">
        <v>143</v>
      </c>
      <c r="O454" s="1051" t="s">
        <v>143</v>
      </c>
      <c r="P454" s="1051" t="s">
        <v>143</v>
      </c>
      <c r="Q454" s="1051" t="s">
        <v>143</v>
      </c>
    </row>
    <row r="455" spans="3:17" ht="15">
      <c r="C455" s="592" t="s">
        <v>143</v>
      </c>
      <c r="D455" s="592" t="s">
        <v>143</v>
      </c>
      <c r="E455" s="1313" t="s">
        <v>143</v>
      </c>
      <c r="F455" s="1051" t="s">
        <v>143</v>
      </c>
      <c r="G455" s="1051" t="s">
        <v>143</v>
      </c>
      <c r="H455" s="1051" t="s">
        <v>143</v>
      </c>
      <c r="I455" s="1051" t="s">
        <v>143</v>
      </c>
      <c r="J455" s="1051" t="s">
        <v>143</v>
      </c>
      <c r="K455" s="1051" t="s">
        <v>143</v>
      </c>
      <c r="L455" s="1051" t="s">
        <v>143</v>
      </c>
      <c r="M455" s="1051" t="s">
        <v>143</v>
      </c>
      <c r="N455" s="1051" t="s">
        <v>143</v>
      </c>
      <c r="O455" s="1051" t="s">
        <v>143</v>
      </c>
      <c r="P455" s="1051" t="s">
        <v>143</v>
      </c>
      <c r="Q455" s="1051" t="s">
        <v>143</v>
      </c>
    </row>
    <row r="456" spans="3:17" ht="15">
      <c r="C456" s="592" t="s">
        <v>143</v>
      </c>
      <c r="D456" s="592" t="s">
        <v>143</v>
      </c>
      <c r="E456" s="1313" t="s">
        <v>143</v>
      </c>
      <c r="F456" s="1051" t="s">
        <v>143</v>
      </c>
      <c r="G456" s="1051" t="s">
        <v>143</v>
      </c>
      <c r="H456" s="1051" t="s">
        <v>143</v>
      </c>
      <c r="I456" s="1051" t="s">
        <v>143</v>
      </c>
      <c r="J456" s="1051" t="s">
        <v>143</v>
      </c>
      <c r="K456" s="1051" t="s">
        <v>143</v>
      </c>
      <c r="L456" s="1051" t="s">
        <v>143</v>
      </c>
      <c r="M456" s="1051" t="s">
        <v>143</v>
      </c>
      <c r="N456" s="1051" t="s">
        <v>143</v>
      </c>
      <c r="O456" s="1051" t="s">
        <v>143</v>
      </c>
      <c r="P456" s="1051" t="s">
        <v>143</v>
      </c>
      <c r="Q456" s="1051" t="s">
        <v>143</v>
      </c>
    </row>
    <row r="457" spans="3:17" ht="15">
      <c r="C457" s="592" t="s">
        <v>143</v>
      </c>
      <c r="D457" s="592" t="s">
        <v>143</v>
      </c>
      <c r="E457" s="1313" t="s">
        <v>143</v>
      </c>
      <c r="F457" s="1051" t="s">
        <v>143</v>
      </c>
      <c r="G457" s="1051" t="s">
        <v>143</v>
      </c>
      <c r="H457" s="1051" t="s">
        <v>143</v>
      </c>
      <c r="I457" s="1051" t="s">
        <v>143</v>
      </c>
      <c r="J457" s="1051" t="s">
        <v>143</v>
      </c>
      <c r="K457" s="1051" t="s">
        <v>143</v>
      </c>
      <c r="L457" s="1051" t="s">
        <v>143</v>
      </c>
      <c r="M457" s="1051" t="s">
        <v>143</v>
      </c>
      <c r="N457" s="1051" t="s">
        <v>143</v>
      </c>
      <c r="O457" s="1051" t="s">
        <v>143</v>
      </c>
      <c r="P457" s="1051" t="s">
        <v>143</v>
      </c>
      <c r="Q457" s="1051" t="s">
        <v>143</v>
      </c>
    </row>
    <row r="458" spans="3:17" ht="15">
      <c r="C458" s="592" t="s">
        <v>143</v>
      </c>
      <c r="D458" s="592" t="s">
        <v>143</v>
      </c>
      <c r="E458" s="1313" t="s">
        <v>143</v>
      </c>
      <c r="F458" s="1051" t="s">
        <v>143</v>
      </c>
      <c r="G458" s="1051" t="s">
        <v>143</v>
      </c>
      <c r="H458" s="1051" t="s">
        <v>143</v>
      </c>
      <c r="I458" s="1051" t="s">
        <v>143</v>
      </c>
      <c r="J458" s="1051" t="s">
        <v>143</v>
      </c>
      <c r="K458" s="1051" t="s">
        <v>143</v>
      </c>
      <c r="L458" s="1051" t="s">
        <v>143</v>
      </c>
      <c r="M458" s="1051" t="s">
        <v>143</v>
      </c>
      <c r="N458" s="1051" t="s">
        <v>143</v>
      </c>
      <c r="O458" s="1051" t="s">
        <v>143</v>
      </c>
      <c r="P458" s="1051" t="s">
        <v>143</v>
      </c>
      <c r="Q458" s="1051" t="s">
        <v>143</v>
      </c>
    </row>
    <row r="459" spans="3:17" ht="15">
      <c r="C459" s="592" t="s">
        <v>143</v>
      </c>
      <c r="D459" s="592" t="s">
        <v>143</v>
      </c>
      <c r="E459" s="1313" t="s">
        <v>143</v>
      </c>
      <c r="F459" s="1051" t="s">
        <v>143</v>
      </c>
      <c r="G459" s="1051" t="s">
        <v>143</v>
      </c>
      <c r="H459" s="1051" t="s">
        <v>143</v>
      </c>
      <c r="I459" s="1051" t="s">
        <v>143</v>
      </c>
      <c r="J459" s="1051" t="s">
        <v>143</v>
      </c>
      <c r="K459" s="1051" t="s">
        <v>143</v>
      </c>
      <c r="L459" s="1051" t="s">
        <v>143</v>
      </c>
      <c r="M459" s="1051" t="s">
        <v>143</v>
      </c>
      <c r="N459" s="1051" t="s">
        <v>143</v>
      </c>
      <c r="O459" s="1051" t="s">
        <v>143</v>
      </c>
      <c r="P459" s="1051" t="s">
        <v>143</v>
      </c>
      <c r="Q459" s="1051" t="s">
        <v>143</v>
      </c>
    </row>
    <row r="460" spans="3:17" ht="15">
      <c r="C460" s="592" t="s">
        <v>143</v>
      </c>
      <c r="D460" s="592" t="s">
        <v>143</v>
      </c>
      <c r="E460" s="1313" t="s">
        <v>143</v>
      </c>
      <c r="F460" s="1051" t="s">
        <v>143</v>
      </c>
      <c r="G460" s="1051" t="s">
        <v>143</v>
      </c>
      <c r="H460" s="1051" t="s">
        <v>143</v>
      </c>
      <c r="I460" s="1051" t="s">
        <v>143</v>
      </c>
      <c r="J460" s="1051" t="s">
        <v>143</v>
      </c>
      <c r="K460" s="1051" t="s">
        <v>143</v>
      </c>
      <c r="L460" s="1051" t="s">
        <v>143</v>
      </c>
      <c r="M460" s="1051" t="s">
        <v>143</v>
      </c>
      <c r="N460" s="1051" t="s">
        <v>143</v>
      </c>
      <c r="O460" s="1051" t="s">
        <v>143</v>
      </c>
      <c r="P460" s="1051" t="s">
        <v>143</v>
      </c>
      <c r="Q460" s="1051" t="s">
        <v>143</v>
      </c>
    </row>
    <row r="461" spans="3:17" ht="15">
      <c r="C461" s="592" t="s">
        <v>143</v>
      </c>
      <c r="D461" s="592" t="s">
        <v>143</v>
      </c>
      <c r="E461" s="1313" t="s">
        <v>143</v>
      </c>
      <c r="F461" s="1051" t="s">
        <v>143</v>
      </c>
      <c r="G461" s="1051" t="s">
        <v>143</v>
      </c>
      <c r="H461" s="1051" t="s">
        <v>143</v>
      </c>
      <c r="I461" s="1051" t="s">
        <v>143</v>
      </c>
      <c r="J461" s="1051" t="s">
        <v>143</v>
      </c>
      <c r="K461" s="1051" t="s">
        <v>143</v>
      </c>
      <c r="L461" s="1051" t="s">
        <v>143</v>
      </c>
      <c r="M461" s="1051" t="s">
        <v>143</v>
      </c>
      <c r="N461" s="1051" t="s">
        <v>143</v>
      </c>
      <c r="O461" s="1051" t="s">
        <v>143</v>
      </c>
      <c r="P461" s="1051" t="s">
        <v>143</v>
      </c>
      <c r="Q461" s="1051" t="s">
        <v>143</v>
      </c>
    </row>
    <row r="462" spans="3:17" ht="15">
      <c r="C462" s="592" t="s">
        <v>143</v>
      </c>
      <c r="D462" s="592" t="s">
        <v>143</v>
      </c>
      <c r="E462" s="1313" t="s">
        <v>143</v>
      </c>
      <c r="F462" s="1051" t="s">
        <v>143</v>
      </c>
      <c r="G462" s="1051" t="s">
        <v>143</v>
      </c>
      <c r="H462" s="1051" t="s">
        <v>143</v>
      </c>
      <c r="I462" s="1051" t="s">
        <v>143</v>
      </c>
      <c r="J462" s="1051" t="s">
        <v>143</v>
      </c>
      <c r="K462" s="1051" t="s">
        <v>143</v>
      </c>
      <c r="L462" s="1051" t="s">
        <v>143</v>
      </c>
      <c r="M462" s="1051" t="s">
        <v>143</v>
      </c>
      <c r="N462" s="1051" t="s">
        <v>143</v>
      </c>
      <c r="O462" s="1051" t="s">
        <v>143</v>
      </c>
      <c r="P462" s="1051" t="s">
        <v>143</v>
      </c>
      <c r="Q462" s="1051" t="s">
        <v>143</v>
      </c>
    </row>
    <row r="463" spans="3:17" ht="15">
      <c r="C463" s="592" t="s">
        <v>143</v>
      </c>
      <c r="D463" s="592" t="s">
        <v>143</v>
      </c>
      <c r="E463" s="1313" t="s">
        <v>143</v>
      </c>
      <c r="F463" s="1051" t="s">
        <v>143</v>
      </c>
      <c r="G463" s="1051" t="s">
        <v>143</v>
      </c>
      <c r="H463" s="1051" t="s">
        <v>143</v>
      </c>
      <c r="I463" s="1051" t="s">
        <v>143</v>
      </c>
      <c r="J463" s="1051" t="s">
        <v>143</v>
      </c>
      <c r="K463" s="1051" t="s">
        <v>143</v>
      </c>
      <c r="L463" s="1051" t="s">
        <v>143</v>
      </c>
      <c r="M463" s="1051" t="s">
        <v>143</v>
      </c>
      <c r="N463" s="1051" t="s">
        <v>143</v>
      </c>
      <c r="O463" s="1051" t="s">
        <v>143</v>
      </c>
      <c r="P463" s="1051" t="s">
        <v>143</v>
      </c>
      <c r="Q463" s="1051" t="s">
        <v>143</v>
      </c>
    </row>
    <row r="464" spans="3:17" ht="15">
      <c r="C464" s="592" t="s">
        <v>143</v>
      </c>
      <c r="D464" s="592" t="s">
        <v>143</v>
      </c>
      <c r="E464" s="1313" t="s">
        <v>143</v>
      </c>
      <c r="F464" s="1051" t="s">
        <v>143</v>
      </c>
      <c r="G464" s="1051" t="s">
        <v>143</v>
      </c>
      <c r="H464" s="1051" t="s">
        <v>143</v>
      </c>
      <c r="I464" s="1051" t="s">
        <v>143</v>
      </c>
      <c r="J464" s="1051" t="s">
        <v>143</v>
      </c>
      <c r="K464" s="1051" t="s">
        <v>143</v>
      </c>
      <c r="L464" s="1051" t="s">
        <v>143</v>
      </c>
      <c r="M464" s="1051" t="s">
        <v>143</v>
      </c>
      <c r="N464" s="1051" t="s">
        <v>143</v>
      </c>
      <c r="O464" s="1051" t="s">
        <v>143</v>
      </c>
      <c r="P464" s="1051" t="s">
        <v>143</v>
      </c>
      <c r="Q464" s="1051" t="s">
        <v>143</v>
      </c>
    </row>
    <row r="465" spans="3:17" ht="15">
      <c r="C465" s="592" t="s">
        <v>143</v>
      </c>
      <c r="D465" s="592" t="s">
        <v>143</v>
      </c>
      <c r="E465" s="1313" t="s">
        <v>143</v>
      </c>
      <c r="F465" s="1051" t="s">
        <v>143</v>
      </c>
      <c r="G465" s="1051" t="s">
        <v>143</v>
      </c>
      <c r="H465" s="1051" t="s">
        <v>143</v>
      </c>
      <c r="I465" s="1051" t="s">
        <v>143</v>
      </c>
      <c r="J465" s="1051" t="s">
        <v>143</v>
      </c>
      <c r="K465" s="1051" t="s">
        <v>143</v>
      </c>
      <c r="L465" s="1051" t="s">
        <v>143</v>
      </c>
      <c r="M465" s="1051" t="s">
        <v>143</v>
      </c>
      <c r="N465" s="1051" t="s">
        <v>143</v>
      </c>
      <c r="O465" s="1051" t="s">
        <v>143</v>
      </c>
      <c r="P465" s="1051" t="s">
        <v>143</v>
      </c>
      <c r="Q465" s="1051" t="s">
        <v>143</v>
      </c>
    </row>
    <row r="466" spans="3:17" ht="15">
      <c r="C466" s="592" t="s">
        <v>143</v>
      </c>
      <c r="D466" s="592" t="s">
        <v>143</v>
      </c>
      <c r="E466" s="1313" t="s">
        <v>143</v>
      </c>
      <c r="F466" s="1051" t="s">
        <v>143</v>
      </c>
      <c r="G466" s="1051" t="s">
        <v>143</v>
      </c>
      <c r="H466" s="1051" t="s">
        <v>143</v>
      </c>
      <c r="I466" s="1051" t="s">
        <v>143</v>
      </c>
      <c r="J466" s="1051" t="s">
        <v>143</v>
      </c>
      <c r="K466" s="1051" t="s">
        <v>143</v>
      </c>
      <c r="L466" s="1051" t="s">
        <v>143</v>
      </c>
      <c r="M466" s="1051" t="s">
        <v>143</v>
      </c>
      <c r="N466" s="1051" t="s">
        <v>143</v>
      </c>
      <c r="O466" s="1051" t="s">
        <v>143</v>
      </c>
      <c r="P466" s="1051" t="s">
        <v>143</v>
      </c>
      <c r="Q466" s="1051" t="s">
        <v>143</v>
      </c>
    </row>
    <row r="467" spans="3:17" ht="15">
      <c r="C467" s="592" t="s">
        <v>143</v>
      </c>
      <c r="D467" s="592" t="s">
        <v>143</v>
      </c>
      <c r="E467" s="1313" t="s">
        <v>143</v>
      </c>
      <c r="F467" s="1051" t="s">
        <v>143</v>
      </c>
      <c r="G467" s="1051" t="s">
        <v>143</v>
      </c>
      <c r="H467" s="1051" t="s">
        <v>143</v>
      </c>
      <c r="I467" s="1051" t="s">
        <v>143</v>
      </c>
      <c r="J467" s="1051" t="s">
        <v>143</v>
      </c>
      <c r="K467" s="1051" t="s">
        <v>143</v>
      </c>
      <c r="L467" s="1051" t="s">
        <v>143</v>
      </c>
      <c r="M467" s="1051" t="s">
        <v>143</v>
      </c>
      <c r="N467" s="1051" t="s">
        <v>143</v>
      </c>
      <c r="O467" s="1051" t="s">
        <v>143</v>
      </c>
      <c r="P467" s="1051" t="s">
        <v>143</v>
      </c>
      <c r="Q467" s="1051" t="s">
        <v>143</v>
      </c>
    </row>
    <row r="468" spans="3:17" ht="15">
      <c r="C468" s="592" t="s">
        <v>143</v>
      </c>
      <c r="D468" s="592" t="s">
        <v>143</v>
      </c>
      <c r="E468" s="1313" t="s">
        <v>143</v>
      </c>
      <c r="F468" s="1051" t="s">
        <v>143</v>
      </c>
      <c r="G468" s="1051" t="s">
        <v>143</v>
      </c>
      <c r="H468" s="1051" t="s">
        <v>143</v>
      </c>
      <c r="I468" s="1051" t="s">
        <v>143</v>
      </c>
      <c r="J468" s="1051" t="s">
        <v>143</v>
      </c>
      <c r="K468" s="1051" t="s">
        <v>143</v>
      </c>
      <c r="L468" s="1051" t="s">
        <v>143</v>
      </c>
      <c r="M468" s="1051" t="s">
        <v>143</v>
      </c>
      <c r="N468" s="1051" t="s">
        <v>143</v>
      </c>
      <c r="O468" s="1051" t="s">
        <v>143</v>
      </c>
      <c r="P468" s="1051" t="s">
        <v>143</v>
      </c>
      <c r="Q468" s="1051" t="s">
        <v>143</v>
      </c>
    </row>
    <row r="469" spans="3:17" ht="15">
      <c r="C469" s="592" t="s">
        <v>143</v>
      </c>
      <c r="D469" s="592" t="s">
        <v>143</v>
      </c>
      <c r="E469" s="1313" t="s">
        <v>143</v>
      </c>
      <c r="F469" s="1051" t="s">
        <v>143</v>
      </c>
      <c r="G469" s="1051" t="s">
        <v>143</v>
      </c>
      <c r="H469" s="1051" t="s">
        <v>143</v>
      </c>
      <c r="I469" s="1051" t="s">
        <v>143</v>
      </c>
      <c r="J469" s="1051" t="s">
        <v>143</v>
      </c>
      <c r="K469" s="1051" t="s">
        <v>143</v>
      </c>
      <c r="L469" s="1051" t="s">
        <v>143</v>
      </c>
      <c r="M469" s="1051" t="s">
        <v>143</v>
      </c>
      <c r="N469" s="1051" t="s">
        <v>143</v>
      </c>
      <c r="O469" s="1051" t="s">
        <v>143</v>
      </c>
      <c r="P469" s="1051" t="s">
        <v>143</v>
      </c>
      <c r="Q469" s="1051" t="s">
        <v>143</v>
      </c>
    </row>
    <row r="470" spans="3:17" ht="15">
      <c r="C470" s="592" t="s">
        <v>143</v>
      </c>
      <c r="D470" s="592" t="s">
        <v>143</v>
      </c>
      <c r="E470" s="1313" t="s">
        <v>143</v>
      </c>
      <c r="F470" s="1051" t="s">
        <v>143</v>
      </c>
      <c r="G470" s="1051" t="s">
        <v>143</v>
      </c>
      <c r="H470" s="1051" t="s">
        <v>143</v>
      </c>
      <c r="I470" s="1051" t="s">
        <v>143</v>
      </c>
      <c r="J470" s="1051" t="s">
        <v>143</v>
      </c>
      <c r="K470" s="1051" t="s">
        <v>143</v>
      </c>
      <c r="L470" s="1051" t="s">
        <v>143</v>
      </c>
      <c r="M470" s="1051" t="s">
        <v>143</v>
      </c>
      <c r="N470" s="1051" t="s">
        <v>143</v>
      </c>
      <c r="O470" s="1051" t="s">
        <v>143</v>
      </c>
      <c r="P470" s="1051" t="s">
        <v>143</v>
      </c>
      <c r="Q470" s="1051" t="s">
        <v>143</v>
      </c>
    </row>
    <row r="471" spans="3:17" ht="15">
      <c r="C471" s="592" t="s">
        <v>143</v>
      </c>
      <c r="D471" s="592" t="s">
        <v>143</v>
      </c>
      <c r="E471" s="1313" t="s">
        <v>143</v>
      </c>
      <c r="F471" s="1051" t="s">
        <v>143</v>
      </c>
      <c r="G471" s="1051" t="s">
        <v>143</v>
      </c>
      <c r="H471" s="1051" t="s">
        <v>143</v>
      </c>
      <c r="I471" s="1051" t="s">
        <v>143</v>
      </c>
      <c r="J471" s="1051" t="s">
        <v>143</v>
      </c>
      <c r="K471" s="1051" t="s">
        <v>143</v>
      </c>
      <c r="L471" s="1051" t="s">
        <v>143</v>
      </c>
      <c r="M471" s="1051" t="s">
        <v>143</v>
      </c>
      <c r="N471" s="1051" t="s">
        <v>143</v>
      </c>
      <c r="O471" s="1051" t="s">
        <v>143</v>
      </c>
      <c r="P471" s="1051" t="s">
        <v>143</v>
      </c>
      <c r="Q471" s="1051" t="s">
        <v>143</v>
      </c>
    </row>
    <row r="472" spans="3:17" ht="15">
      <c r="C472" s="592" t="s">
        <v>143</v>
      </c>
      <c r="D472" s="592" t="s">
        <v>143</v>
      </c>
      <c r="E472" s="1313" t="s">
        <v>143</v>
      </c>
      <c r="F472" s="1051" t="s">
        <v>143</v>
      </c>
      <c r="G472" s="1051" t="s">
        <v>143</v>
      </c>
      <c r="H472" s="1051" t="s">
        <v>143</v>
      </c>
      <c r="I472" s="1051" t="s">
        <v>143</v>
      </c>
      <c r="J472" s="1051" t="s">
        <v>143</v>
      </c>
      <c r="K472" s="1051" t="s">
        <v>143</v>
      </c>
      <c r="L472" s="1051" t="s">
        <v>143</v>
      </c>
      <c r="M472" s="1051" t="s">
        <v>143</v>
      </c>
      <c r="N472" s="1051" t="s">
        <v>143</v>
      </c>
      <c r="O472" s="1051" t="s">
        <v>143</v>
      </c>
      <c r="P472" s="1051" t="s">
        <v>143</v>
      </c>
      <c r="Q472" s="1051" t="s">
        <v>143</v>
      </c>
    </row>
    <row r="473" spans="3:17" ht="15">
      <c r="C473" s="592" t="s">
        <v>143</v>
      </c>
      <c r="D473" s="592" t="s">
        <v>143</v>
      </c>
      <c r="E473" s="1313" t="s">
        <v>143</v>
      </c>
      <c r="F473" s="1051" t="s">
        <v>143</v>
      </c>
      <c r="G473" s="1051" t="s">
        <v>143</v>
      </c>
      <c r="H473" s="1051" t="s">
        <v>143</v>
      </c>
      <c r="I473" s="1051" t="s">
        <v>143</v>
      </c>
      <c r="J473" s="1051" t="s">
        <v>143</v>
      </c>
      <c r="K473" s="1051" t="s">
        <v>143</v>
      </c>
      <c r="L473" s="1051" t="s">
        <v>143</v>
      </c>
      <c r="M473" s="1051" t="s">
        <v>143</v>
      </c>
      <c r="N473" s="1051" t="s">
        <v>143</v>
      </c>
      <c r="O473" s="1051" t="s">
        <v>143</v>
      </c>
      <c r="P473" s="1051" t="s">
        <v>143</v>
      </c>
      <c r="Q473" s="1051" t="s">
        <v>143</v>
      </c>
    </row>
    <row r="474" spans="3:17" ht="15">
      <c r="C474" s="592" t="s">
        <v>143</v>
      </c>
      <c r="D474" s="592" t="s">
        <v>143</v>
      </c>
      <c r="E474" s="1313" t="s">
        <v>143</v>
      </c>
      <c r="F474" s="1051" t="s">
        <v>143</v>
      </c>
      <c r="G474" s="1051" t="s">
        <v>143</v>
      </c>
      <c r="H474" s="1051" t="s">
        <v>143</v>
      </c>
      <c r="I474" s="1051" t="s">
        <v>143</v>
      </c>
      <c r="J474" s="1051" t="s">
        <v>143</v>
      </c>
      <c r="K474" s="1051" t="s">
        <v>143</v>
      </c>
      <c r="L474" s="1051" t="s">
        <v>143</v>
      </c>
      <c r="M474" s="1051" t="s">
        <v>143</v>
      </c>
      <c r="N474" s="1051" t="s">
        <v>143</v>
      </c>
      <c r="O474" s="1051" t="s">
        <v>143</v>
      </c>
      <c r="P474" s="1051" t="s">
        <v>143</v>
      </c>
      <c r="Q474" s="1051" t="s">
        <v>143</v>
      </c>
    </row>
    <row r="475" spans="3:17" ht="15">
      <c r="C475" s="592" t="s">
        <v>143</v>
      </c>
      <c r="D475" s="592" t="s">
        <v>143</v>
      </c>
      <c r="E475" s="1313" t="s">
        <v>143</v>
      </c>
      <c r="F475" s="1051" t="s">
        <v>143</v>
      </c>
      <c r="G475" s="1051" t="s">
        <v>143</v>
      </c>
      <c r="H475" s="1051" t="s">
        <v>143</v>
      </c>
      <c r="I475" s="1051" t="s">
        <v>143</v>
      </c>
      <c r="J475" s="1051" t="s">
        <v>143</v>
      </c>
      <c r="K475" s="1051" t="s">
        <v>143</v>
      </c>
      <c r="L475" s="1051" t="s">
        <v>143</v>
      </c>
      <c r="M475" s="1051" t="s">
        <v>143</v>
      </c>
      <c r="N475" s="1051" t="s">
        <v>143</v>
      </c>
      <c r="O475" s="1051" t="s">
        <v>143</v>
      </c>
      <c r="P475" s="1051" t="s">
        <v>143</v>
      </c>
      <c r="Q475" s="1051" t="s">
        <v>143</v>
      </c>
    </row>
    <row r="476" spans="3:17" ht="15">
      <c r="C476" s="592" t="s">
        <v>143</v>
      </c>
      <c r="D476" s="592" t="s">
        <v>143</v>
      </c>
      <c r="E476" s="1313" t="s">
        <v>143</v>
      </c>
      <c r="F476" s="1051" t="s">
        <v>143</v>
      </c>
      <c r="G476" s="1051" t="s">
        <v>143</v>
      </c>
      <c r="H476" s="1051" t="s">
        <v>143</v>
      </c>
      <c r="I476" s="1051" t="s">
        <v>143</v>
      </c>
      <c r="J476" s="1051" t="s">
        <v>143</v>
      </c>
      <c r="K476" s="1051" t="s">
        <v>143</v>
      </c>
      <c r="L476" s="1051" t="s">
        <v>143</v>
      </c>
      <c r="M476" s="1051" t="s">
        <v>143</v>
      </c>
      <c r="N476" s="1051" t="s">
        <v>143</v>
      </c>
      <c r="O476" s="1051" t="s">
        <v>143</v>
      </c>
      <c r="P476" s="1051" t="s">
        <v>143</v>
      </c>
      <c r="Q476" s="1051" t="s">
        <v>143</v>
      </c>
    </row>
    <row r="477" spans="3:17" ht="15">
      <c r="C477" s="592" t="s">
        <v>143</v>
      </c>
      <c r="D477" s="592" t="s">
        <v>143</v>
      </c>
      <c r="E477" s="1313" t="s">
        <v>143</v>
      </c>
      <c r="F477" s="1051" t="s">
        <v>143</v>
      </c>
      <c r="G477" s="1051" t="s">
        <v>143</v>
      </c>
      <c r="H477" s="1051" t="s">
        <v>143</v>
      </c>
      <c r="I477" s="1051" t="s">
        <v>143</v>
      </c>
      <c r="J477" s="1051" t="s">
        <v>143</v>
      </c>
      <c r="K477" s="1051" t="s">
        <v>143</v>
      </c>
      <c r="L477" s="1051" t="s">
        <v>143</v>
      </c>
      <c r="M477" s="1051" t="s">
        <v>143</v>
      </c>
      <c r="N477" s="1051" t="s">
        <v>143</v>
      </c>
      <c r="O477" s="1051" t="s">
        <v>143</v>
      </c>
      <c r="P477" s="1051" t="s">
        <v>143</v>
      </c>
      <c r="Q477" s="1051" t="s">
        <v>143</v>
      </c>
    </row>
    <row r="478" spans="3:17" ht="15">
      <c r="C478" s="592" t="s">
        <v>143</v>
      </c>
      <c r="D478" s="592" t="s">
        <v>143</v>
      </c>
      <c r="E478" s="1313" t="s">
        <v>143</v>
      </c>
      <c r="F478" s="1051" t="s">
        <v>143</v>
      </c>
      <c r="G478" s="1051" t="s">
        <v>143</v>
      </c>
      <c r="H478" s="1051" t="s">
        <v>143</v>
      </c>
      <c r="I478" s="1051" t="s">
        <v>143</v>
      </c>
      <c r="J478" s="1051" t="s">
        <v>143</v>
      </c>
      <c r="K478" s="1051" t="s">
        <v>143</v>
      </c>
      <c r="L478" s="1051" t="s">
        <v>143</v>
      </c>
      <c r="M478" s="1051" t="s">
        <v>143</v>
      </c>
      <c r="N478" s="1051" t="s">
        <v>143</v>
      </c>
      <c r="O478" s="1051" t="s">
        <v>143</v>
      </c>
      <c r="P478" s="1051" t="s">
        <v>143</v>
      </c>
      <c r="Q478" s="1051" t="s">
        <v>143</v>
      </c>
    </row>
    <row r="479" spans="3:17" ht="15">
      <c r="C479" s="592" t="s">
        <v>143</v>
      </c>
      <c r="D479" s="592" t="s">
        <v>143</v>
      </c>
      <c r="E479" s="1313" t="s">
        <v>143</v>
      </c>
      <c r="F479" s="1051" t="s">
        <v>143</v>
      </c>
      <c r="G479" s="1051" t="s">
        <v>143</v>
      </c>
      <c r="H479" s="1051" t="s">
        <v>143</v>
      </c>
      <c r="I479" s="1051" t="s">
        <v>143</v>
      </c>
      <c r="J479" s="1051" t="s">
        <v>143</v>
      </c>
      <c r="K479" s="1051" t="s">
        <v>143</v>
      </c>
      <c r="L479" s="1051" t="s">
        <v>143</v>
      </c>
      <c r="M479" s="1051" t="s">
        <v>143</v>
      </c>
      <c r="N479" s="1051" t="s">
        <v>143</v>
      </c>
      <c r="O479" s="1051" t="s">
        <v>143</v>
      </c>
      <c r="P479" s="1051" t="s">
        <v>143</v>
      </c>
      <c r="Q479" s="1051" t="s">
        <v>143</v>
      </c>
    </row>
    <row r="480" spans="3:17" ht="15">
      <c r="C480" s="592" t="s">
        <v>143</v>
      </c>
      <c r="D480" s="592" t="s">
        <v>143</v>
      </c>
      <c r="E480" s="1313" t="s">
        <v>143</v>
      </c>
      <c r="F480" s="1051" t="s">
        <v>143</v>
      </c>
      <c r="G480" s="1051" t="s">
        <v>143</v>
      </c>
      <c r="H480" s="1051" t="s">
        <v>143</v>
      </c>
      <c r="I480" s="1051" t="s">
        <v>143</v>
      </c>
      <c r="J480" s="1051" t="s">
        <v>143</v>
      </c>
      <c r="K480" s="1051" t="s">
        <v>143</v>
      </c>
      <c r="L480" s="1051" t="s">
        <v>143</v>
      </c>
      <c r="M480" s="1051" t="s">
        <v>143</v>
      </c>
      <c r="N480" s="1051" t="s">
        <v>143</v>
      </c>
      <c r="O480" s="1051" t="s">
        <v>143</v>
      </c>
      <c r="P480" s="1051" t="s">
        <v>143</v>
      </c>
      <c r="Q480" s="1051" t="s">
        <v>143</v>
      </c>
    </row>
    <row r="481" spans="3:17" ht="15">
      <c r="C481" s="592" t="s">
        <v>143</v>
      </c>
      <c r="D481" s="592" t="s">
        <v>143</v>
      </c>
      <c r="E481" s="1313" t="s">
        <v>143</v>
      </c>
      <c r="F481" s="1051" t="s">
        <v>143</v>
      </c>
      <c r="G481" s="1051" t="s">
        <v>143</v>
      </c>
      <c r="H481" s="1051" t="s">
        <v>143</v>
      </c>
      <c r="I481" s="1051" t="s">
        <v>143</v>
      </c>
      <c r="J481" s="1051" t="s">
        <v>143</v>
      </c>
      <c r="K481" s="1051" t="s">
        <v>143</v>
      </c>
      <c r="L481" s="1051" t="s">
        <v>143</v>
      </c>
      <c r="M481" s="1051" t="s">
        <v>143</v>
      </c>
      <c r="N481" s="1051" t="s">
        <v>143</v>
      </c>
      <c r="O481" s="1051" t="s">
        <v>143</v>
      </c>
      <c r="P481" s="1051" t="s">
        <v>143</v>
      </c>
      <c r="Q481" s="1051" t="s">
        <v>143</v>
      </c>
    </row>
    <row r="482" spans="3:17" ht="15">
      <c r="C482" s="592" t="s">
        <v>143</v>
      </c>
      <c r="D482" s="592" t="s">
        <v>143</v>
      </c>
      <c r="E482" s="1313" t="s">
        <v>143</v>
      </c>
      <c r="F482" s="1051" t="s">
        <v>143</v>
      </c>
      <c r="G482" s="1051" t="s">
        <v>143</v>
      </c>
      <c r="H482" s="1051" t="s">
        <v>143</v>
      </c>
      <c r="I482" s="1051" t="s">
        <v>143</v>
      </c>
      <c r="J482" s="1051" t="s">
        <v>143</v>
      </c>
      <c r="K482" s="1051" t="s">
        <v>143</v>
      </c>
      <c r="L482" s="1051" t="s">
        <v>143</v>
      </c>
      <c r="M482" s="1051" t="s">
        <v>143</v>
      </c>
      <c r="N482" s="1051" t="s">
        <v>143</v>
      </c>
      <c r="O482" s="1051" t="s">
        <v>143</v>
      </c>
      <c r="P482" s="1051" t="s">
        <v>143</v>
      </c>
      <c r="Q482" s="1051" t="s">
        <v>143</v>
      </c>
    </row>
    <row r="483" spans="3:17" ht="15">
      <c r="C483" s="592" t="s">
        <v>143</v>
      </c>
      <c r="D483" s="592" t="s">
        <v>143</v>
      </c>
      <c r="E483" s="1313" t="s">
        <v>143</v>
      </c>
      <c r="F483" s="1051" t="s">
        <v>143</v>
      </c>
      <c r="G483" s="1051" t="s">
        <v>143</v>
      </c>
      <c r="H483" s="1051" t="s">
        <v>143</v>
      </c>
      <c r="I483" s="1051" t="s">
        <v>143</v>
      </c>
      <c r="J483" s="1051" t="s">
        <v>143</v>
      </c>
      <c r="K483" s="1051" t="s">
        <v>143</v>
      </c>
      <c r="L483" s="1051" t="s">
        <v>143</v>
      </c>
      <c r="M483" s="1051" t="s">
        <v>143</v>
      </c>
      <c r="N483" s="1051" t="s">
        <v>143</v>
      </c>
      <c r="O483" s="1051" t="s">
        <v>143</v>
      </c>
      <c r="P483" s="1051" t="s">
        <v>143</v>
      </c>
      <c r="Q483" s="1051" t="s">
        <v>143</v>
      </c>
    </row>
    <row r="484" spans="3:17" ht="15">
      <c r="C484" s="592" t="s">
        <v>143</v>
      </c>
      <c r="D484" s="592" t="s">
        <v>143</v>
      </c>
      <c r="E484" s="1313" t="s">
        <v>143</v>
      </c>
      <c r="F484" s="1051" t="s">
        <v>143</v>
      </c>
      <c r="G484" s="1051" t="s">
        <v>143</v>
      </c>
      <c r="H484" s="1051" t="s">
        <v>143</v>
      </c>
      <c r="I484" s="1051" t="s">
        <v>143</v>
      </c>
      <c r="J484" s="1051" t="s">
        <v>143</v>
      </c>
      <c r="K484" s="1051" t="s">
        <v>143</v>
      </c>
      <c r="L484" s="1051" t="s">
        <v>143</v>
      </c>
      <c r="M484" s="1051" t="s">
        <v>143</v>
      </c>
      <c r="N484" s="1051" t="s">
        <v>143</v>
      </c>
      <c r="O484" s="1051" t="s">
        <v>143</v>
      </c>
      <c r="P484" s="1051" t="s">
        <v>143</v>
      </c>
      <c r="Q484" s="1051" t="s">
        <v>143</v>
      </c>
    </row>
    <row r="485" spans="3:17" ht="15">
      <c r="C485" s="592" t="s">
        <v>143</v>
      </c>
      <c r="D485" s="592" t="s">
        <v>143</v>
      </c>
      <c r="E485" s="1313" t="s">
        <v>143</v>
      </c>
      <c r="F485" s="1051" t="s">
        <v>143</v>
      </c>
      <c r="G485" s="1051" t="s">
        <v>143</v>
      </c>
      <c r="H485" s="1051" t="s">
        <v>143</v>
      </c>
      <c r="I485" s="1051" t="s">
        <v>143</v>
      </c>
      <c r="J485" s="1051" t="s">
        <v>143</v>
      </c>
      <c r="K485" s="1051" t="s">
        <v>143</v>
      </c>
      <c r="L485" s="1051" t="s">
        <v>143</v>
      </c>
      <c r="M485" s="1051" t="s">
        <v>143</v>
      </c>
      <c r="N485" s="1051" t="s">
        <v>143</v>
      </c>
      <c r="O485" s="1051" t="s">
        <v>143</v>
      </c>
      <c r="P485" s="1051" t="s">
        <v>143</v>
      </c>
      <c r="Q485" s="1051" t="s">
        <v>143</v>
      </c>
    </row>
    <row r="486" spans="3:17" ht="15">
      <c r="C486" s="592" t="s">
        <v>143</v>
      </c>
      <c r="D486" s="592" t="s">
        <v>143</v>
      </c>
      <c r="E486" s="1313" t="s">
        <v>143</v>
      </c>
      <c r="F486" s="1051" t="s">
        <v>143</v>
      </c>
      <c r="G486" s="1051" t="s">
        <v>143</v>
      </c>
      <c r="H486" s="1051" t="s">
        <v>143</v>
      </c>
      <c r="I486" s="1051" t="s">
        <v>143</v>
      </c>
      <c r="J486" s="1051" t="s">
        <v>143</v>
      </c>
      <c r="K486" s="1051" t="s">
        <v>143</v>
      </c>
      <c r="L486" s="1051" t="s">
        <v>143</v>
      </c>
      <c r="M486" s="1051" t="s">
        <v>143</v>
      </c>
      <c r="N486" s="1051" t="s">
        <v>143</v>
      </c>
      <c r="O486" s="1051" t="s">
        <v>143</v>
      </c>
      <c r="P486" s="1051" t="s">
        <v>143</v>
      </c>
      <c r="Q486" s="1051" t="s">
        <v>143</v>
      </c>
    </row>
    <row r="487" spans="3:17" ht="15">
      <c r="C487" s="592" t="s">
        <v>143</v>
      </c>
      <c r="D487" s="592" t="s">
        <v>143</v>
      </c>
      <c r="E487" s="1313" t="s">
        <v>143</v>
      </c>
      <c r="F487" s="1051" t="s">
        <v>143</v>
      </c>
      <c r="G487" s="1051" t="s">
        <v>143</v>
      </c>
      <c r="H487" s="1051" t="s">
        <v>143</v>
      </c>
      <c r="I487" s="1051" t="s">
        <v>143</v>
      </c>
      <c r="J487" s="1051" t="s">
        <v>143</v>
      </c>
      <c r="K487" s="1051" t="s">
        <v>143</v>
      </c>
      <c r="L487" s="1051" t="s">
        <v>143</v>
      </c>
      <c r="M487" s="1051" t="s">
        <v>143</v>
      </c>
      <c r="N487" s="1051" t="s">
        <v>143</v>
      </c>
      <c r="O487" s="1051" t="s">
        <v>143</v>
      </c>
      <c r="P487" s="1051" t="s">
        <v>143</v>
      </c>
      <c r="Q487" s="1051" t="s">
        <v>143</v>
      </c>
    </row>
    <row r="488" spans="3:17" ht="15">
      <c r="C488" s="592" t="s">
        <v>143</v>
      </c>
      <c r="D488" s="592" t="s">
        <v>143</v>
      </c>
      <c r="E488" s="1313" t="s">
        <v>143</v>
      </c>
      <c r="F488" s="1051" t="s">
        <v>143</v>
      </c>
      <c r="G488" s="1051" t="s">
        <v>143</v>
      </c>
      <c r="H488" s="1051" t="s">
        <v>143</v>
      </c>
      <c r="I488" s="1051" t="s">
        <v>143</v>
      </c>
      <c r="J488" s="1051" t="s">
        <v>143</v>
      </c>
      <c r="K488" s="1051" t="s">
        <v>143</v>
      </c>
      <c r="L488" s="1051" t="s">
        <v>143</v>
      </c>
      <c r="M488" s="1051" t="s">
        <v>143</v>
      </c>
      <c r="N488" s="1051" t="s">
        <v>143</v>
      </c>
      <c r="O488" s="1051" t="s">
        <v>143</v>
      </c>
      <c r="P488" s="1051" t="s">
        <v>143</v>
      </c>
      <c r="Q488" s="1051" t="s">
        <v>143</v>
      </c>
    </row>
    <row r="489" spans="3:17" ht="15">
      <c r="C489" s="592" t="s">
        <v>143</v>
      </c>
      <c r="D489" s="592" t="s">
        <v>143</v>
      </c>
      <c r="E489" s="1313" t="s">
        <v>143</v>
      </c>
      <c r="F489" s="1051" t="s">
        <v>143</v>
      </c>
      <c r="G489" s="1051" t="s">
        <v>143</v>
      </c>
      <c r="H489" s="1051" t="s">
        <v>143</v>
      </c>
      <c r="I489" s="1051" t="s">
        <v>143</v>
      </c>
      <c r="J489" s="1051" t="s">
        <v>143</v>
      </c>
      <c r="K489" s="1051" t="s">
        <v>143</v>
      </c>
      <c r="L489" s="1051" t="s">
        <v>143</v>
      </c>
      <c r="M489" s="1051" t="s">
        <v>143</v>
      </c>
      <c r="N489" s="1051" t="s">
        <v>143</v>
      </c>
      <c r="O489" s="1051" t="s">
        <v>143</v>
      </c>
      <c r="P489" s="1051" t="s">
        <v>143</v>
      </c>
      <c r="Q489" s="1051" t="s">
        <v>143</v>
      </c>
    </row>
    <row r="490" spans="3:17" ht="15">
      <c r="C490" s="592" t="s">
        <v>143</v>
      </c>
      <c r="D490" s="592" t="s">
        <v>143</v>
      </c>
      <c r="E490" s="1313" t="s">
        <v>143</v>
      </c>
      <c r="F490" s="1051" t="s">
        <v>143</v>
      </c>
      <c r="G490" s="1051" t="s">
        <v>143</v>
      </c>
      <c r="H490" s="1051" t="s">
        <v>143</v>
      </c>
      <c r="I490" s="1051" t="s">
        <v>143</v>
      </c>
      <c r="J490" s="1051" t="s">
        <v>143</v>
      </c>
      <c r="K490" s="1051" t="s">
        <v>143</v>
      </c>
      <c r="L490" s="1051" t="s">
        <v>143</v>
      </c>
      <c r="M490" s="1051" t="s">
        <v>143</v>
      </c>
      <c r="N490" s="1051" t="s">
        <v>143</v>
      </c>
      <c r="O490" s="1051" t="s">
        <v>143</v>
      </c>
      <c r="P490" s="1051" t="s">
        <v>143</v>
      </c>
      <c r="Q490" s="1051" t="s">
        <v>143</v>
      </c>
    </row>
    <row r="491" spans="3:17" ht="15">
      <c r="C491" s="592" t="s">
        <v>143</v>
      </c>
      <c r="D491" s="592" t="s">
        <v>143</v>
      </c>
      <c r="E491" s="1313" t="s">
        <v>143</v>
      </c>
      <c r="F491" s="1051" t="s">
        <v>143</v>
      </c>
      <c r="G491" s="1051" t="s">
        <v>143</v>
      </c>
      <c r="H491" s="1051" t="s">
        <v>143</v>
      </c>
      <c r="I491" s="1051" t="s">
        <v>143</v>
      </c>
      <c r="J491" s="1051" t="s">
        <v>143</v>
      </c>
      <c r="K491" s="1051" t="s">
        <v>143</v>
      </c>
      <c r="L491" s="1051" t="s">
        <v>143</v>
      </c>
      <c r="M491" s="1051" t="s">
        <v>143</v>
      </c>
      <c r="N491" s="1051" t="s">
        <v>143</v>
      </c>
      <c r="O491" s="1051" t="s">
        <v>143</v>
      </c>
      <c r="P491" s="1051" t="s">
        <v>143</v>
      </c>
      <c r="Q491" s="1051" t="s">
        <v>143</v>
      </c>
    </row>
    <row r="492" spans="3:17" ht="15">
      <c r="C492" s="592" t="s">
        <v>143</v>
      </c>
      <c r="D492" s="592" t="s">
        <v>143</v>
      </c>
      <c r="E492" s="1313" t="s">
        <v>143</v>
      </c>
      <c r="F492" s="1051" t="s">
        <v>143</v>
      </c>
      <c r="G492" s="1051" t="s">
        <v>143</v>
      </c>
      <c r="H492" s="1051" t="s">
        <v>143</v>
      </c>
      <c r="I492" s="1051" t="s">
        <v>143</v>
      </c>
      <c r="J492" s="1051" t="s">
        <v>143</v>
      </c>
      <c r="K492" s="1051" t="s">
        <v>143</v>
      </c>
      <c r="L492" s="1051" t="s">
        <v>143</v>
      </c>
      <c r="M492" s="1051" t="s">
        <v>143</v>
      </c>
      <c r="N492" s="1051" t="s">
        <v>143</v>
      </c>
      <c r="O492" s="1051" t="s">
        <v>143</v>
      </c>
      <c r="P492" s="1051" t="s">
        <v>143</v>
      </c>
      <c r="Q492" s="1051" t="s">
        <v>143</v>
      </c>
    </row>
    <row r="493" spans="3:17" ht="15">
      <c r="C493" s="592" t="s">
        <v>143</v>
      </c>
      <c r="D493" s="592" t="s">
        <v>143</v>
      </c>
      <c r="E493" s="1313" t="s">
        <v>143</v>
      </c>
      <c r="F493" s="1051" t="s">
        <v>143</v>
      </c>
      <c r="G493" s="1051" t="s">
        <v>143</v>
      </c>
      <c r="H493" s="1051" t="s">
        <v>143</v>
      </c>
      <c r="I493" s="1051" t="s">
        <v>143</v>
      </c>
      <c r="J493" s="1051" t="s">
        <v>143</v>
      </c>
      <c r="K493" s="1051" t="s">
        <v>143</v>
      </c>
      <c r="L493" s="1051" t="s">
        <v>143</v>
      </c>
      <c r="M493" s="1051" t="s">
        <v>143</v>
      </c>
      <c r="N493" s="1051" t="s">
        <v>143</v>
      </c>
      <c r="O493" s="1051" t="s">
        <v>143</v>
      </c>
      <c r="P493" s="1051" t="s">
        <v>143</v>
      </c>
      <c r="Q493" s="1051" t="s">
        <v>143</v>
      </c>
    </row>
    <row r="494" spans="3:17" ht="15">
      <c r="C494" s="592" t="s">
        <v>143</v>
      </c>
      <c r="D494" s="592" t="s">
        <v>143</v>
      </c>
      <c r="E494" s="1313" t="s">
        <v>143</v>
      </c>
      <c r="F494" s="1051" t="s">
        <v>143</v>
      </c>
      <c r="G494" s="1051" t="s">
        <v>143</v>
      </c>
      <c r="H494" s="1051" t="s">
        <v>143</v>
      </c>
      <c r="I494" s="1051" t="s">
        <v>143</v>
      </c>
      <c r="J494" s="1051" t="s">
        <v>143</v>
      </c>
      <c r="K494" s="1051" t="s">
        <v>143</v>
      </c>
      <c r="L494" s="1051" t="s">
        <v>143</v>
      </c>
      <c r="M494" s="1051" t="s">
        <v>143</v>
      </c>
      <c r="N494" s="1051" t="s">
        <v>143</v>
      </c>
      <c r="O494" s="1051" t="s">
        <v>143</v>
      </c>
      <c r="P494" s="1051" t="s">
        <v>143</v>
      </c>
      <c r="Q494" s="1051" t="s">
        <v>143</v>
      </c>
    </row>
    <row r="495" spans="3:17" ht="15">
      <c r="C495" s="592" t="s">
        <v>143</v>
      </c>
      <c r="D495" s="592" t="s">
        <v>143</v>
      </c>
      <c r="E495" s="1313" t="s">
        <v>143</v>
      </c>
      <c r="F495" s="1051" t="s">
        <v>143</v>
      </c>
      <c r="G495" s="1051" t="s">
        <v>143</v>
      </c>
      <c r="H495" s="1051" t="s">
        <v>143</v>
      </c>
      <c r="I495" s="1051" t="s">
        <v>143</v>
      </c>
      <c r="J495" s="1051" t="s">
        <v>143</v>
      </c>
      <c r="K495" s="1051" t="s">
        <v>143</v>
      </c>
      <c r="L495" s="1051" t="s">
        <v>143</v>
      </c>
      <c r="M495" s="1051" t="s">
        <v>143</v>
      </c>
      <c r="N495" s="1051" t="s">
        <v>143</v>
      </c>
      <c r="O495" s="1051" t="s">
        <v>143</v>
      </c>
      <c r="P495" s="1051" t="s">
        <v>143</v>
      </c>
      <c r="Q495" s="1051" t="s">
        <v>143</v>
      </c>
    </row>
    <row r="496" spans="3:17" ht="15">
      <c r="C496" s="592" t="s">
        <v>143</v>
      </c>
      <c r="D496" s="592" t="s">
        <v>143</v>
      </c>
      <c r="E496" s="1313" t="s">
        <v>143</v>
      </c>
      <c r="F496" s="1051" t="s">
        <v>143</v>
      </c>
      <c r="G496" s="1051" t="s">
        <v>143</v>
      </c>
      <c r="H496" s="1051" t="s">
        <v>143</v>
      </c>
      <c r="I496" s="1051" t="s">
        <v>143</v>
      </c>
      <c r="J496" s="1051" t="s">
        <v>143</v>
      </c>
      <c r="K496" s="1051" t="s">
        <v>143</v>
      </c>
      <c r="L496" s="1051" t="s">
        <v>143</v>
      </c>
      <c r="M496" s="1051" t="s">
        <v>143</v>
      </c>
      <c r="N496" s="1051" t="s">
        <v>143</v>
      </c>
      <c r="O496" s="1051" t="s">
        <v>143</v>
      </c>
      <c r="P496" s="1051" t="s">
        <v>143</v>
      </c>
      <c r="Q496" s="1051" t="s">
        <v>143</v>
      </c>
    </row>
    <row r="497" spans="3:17" ht="15">
      <c r="C497" s="592" t="s">
        <v>143</v>
      </c>
      <c r="D497" s="592" t="s">
        <v>143</v>
      </c>
      <c r="E497" s="1313" t="s">
        <v>143</v>
      </c>
      <c r="F497" s="1051" t="s">
        <v>143</v>
      </c>
      <c r="G497" s="1051" t="s">
        <v>143</v>
      </c>
      <c r="H497" s="1051" t="s">
        <v>143</v>
      </c>
      <c r="I497" s="1051" t="s">
        <v>143</v>
      </c>
      <c r="J497" s="1051" t="s">
        <v>143</v>
      </c>
      <c r="K497" s="1051" t="s">
        <v>143</v>
      </c>
      <c r="L497" s="1051" t="s">
        <v>143</v>
      </c>
      <c r="M497" s="1051" t="s">
        <v>143</v>
      </c>
      <c r="N497" s="1051" t="s">
        <v>143</v>
      </c>
      <c r="O497" s="1051" t="s">
        <v>143</v>
      </c>
      <c r="P497" s="1051" t="s">
        <v>143</v>
      </c>
      <c r="Q497" s="1051" t="s">
        <v>143</v>
      </c>
    </row>
    <row r="498" spans="3:17" ht="15">
      <c r="C498" s="592" t="s">
        <v>143</v>
      </c>
      <c r="D498" s="592" t="s">
        <v>143</v>
      </c>
      <c r="E498" s="1313" t="s">
        <v>143</v>
      </c>
      <c r="F498" s="1051" t="s">
        <v>143</v>
      </c>
      <c r="G498" s="1051" t="s">
        <v>143</v>
      </c>
      <c r="H498" s="1051" t="s">
        <v>143</v>
      </c>
      <c r="I498" s="1051" t="s">
        <v>143</v>
      </c>
      <c r="J498" s="1051" t="s">
        <v>143</v>
      </c>
      <c r="K498" s="1051" t="s">
        <v>143</v>
      </c>
      <c r="L498" s="1051" t="s">
        <v>143</v>
      </c>
      <c r="M498" s="1051" t="s">
        <v>143</v>
      </c>
      <c r="N498" s="1051" t="s">
        <v>143</v>
      </c>
      <c r="O498" s="1051" t="s">
        <v>143</v>
      </c>
      <c r="P498" s="1051" t="s">
        <v>143</v>
      </c>
      <c r="Q498" s="1051" t="s">
        <v>143</v>
      </c>
    </row>
    <row r="499" spans="3:17" ht="15">
      <c r="C499" s="592" t="s">
        <v>143</v>
      </c>
      <c r="D499" s="592" t="s">
        <v>143</v>
      </c>
      <c r="E499" s="1313" t="s">
        <v>143</v>
      </c>
      <c r="F499" s="1051" t="s">
        <v>143</v>
      </c>
      <c r="G499" s="1051" t="s">
        <v>143</v>
      </c>
      <c r="H499" s="1051" t="s">
        <v>143</v>
      </c>
      <c r="I499" s="1051" t="s">
        <v>143</v>
      </c>
      <c r="J499" s="1051" t="s">
        <v>143</v>
      </c>
      <c r="K499" s="1051" t="s">
        <v>143</v>
      </c>
      <c r="L499" s="1051" t="s">
        <v>143</v>
      </c>
      <c r="M499" s="1051" t="s">
        <v>143</v>
      </c>
      <c r="N499" s="1051" t="s">
        <v>143</v>
      </c>
      <c r="O499" s="1051" t="s">
        <v>143</v>
      </c>
      <c r="P499" s="1051" t="s">
        <v>143</v>
      </c>
      <c r="Q499" s="1051" t="s">
        <v>143</v>
      </c>
    </row>
    <row r="500" spans="3:17" ht="15">
      <c r="C500" s="592" t="s">
        <v>143</v>
      </c>
      <c r="D500" s="592" t="s">
        <v>143</v>
      </c>
      <c r="E500" s="1313" t="s">
        <v>143</v>
      </c>
      <c r="F500" s="1051" t="s">
        <v>143</v>
      </c>
      <c r="G500" s="1051" t="s">
        <v>143</v>
      </c>
      <c r="H500" s="1051" t="s">
        <v>143</v>
      </c>
      <c r="I500" s="1051" t="s">
        <v>143</v>
      </c>
      <c r="J500" s="1051" t="s">
        <v>143</v>
      </c>
      <c r="K500" s="1051" t="s">
        <v>143</v>
      </c>
      <c r="L500" s="1051" t="s">
        <v>143</v>
      </c>
      <c r="M500" s="1051" t="s">
        <v>143</v>
      </c>
      <c r="N500" s="1051" t="s">
        <v>143</v>
      </c>
      <c r="O500" s="1051" t="s">
        <v>143</v>
      </c>
      <c r="P500" s="1051" t="s">
        <v>143</v>
      </c>
      <c r="Q500" s="1051" t="s">
        <v>143</v>
      </c>
    </row>
    <row r="501" spans="3:17" ht="15">
      <c r="C501" s="592" t="s">
        <v>143</v>
      </c>
      <c r="D501" s="592" t="s">
        <v>143</v>
      </c>
      <c r="E501" s="1313" t="s">
        <v>143</v>
      </c>
      <c r="F501" s="1051" t="s">
        <v>143</v>
      </c>
      <c r="G501" s="1051" t="s">
        <v>143</v>
      </c>
      <c r="H501" s="1051" t="s">
        <v>143</v>
      </c>
      <c r="I501" s="1051" t="s">
        <v>143</v>
      </c>
      <c r="J501" s="1051" t="s">
        <v>143</v>
      </c>
      <c r="K501" s="1051" t="s">
        <v>143</v>
      </c>
      <c r="L501" s="1051" t="s">
        <v>143</v>
      </c>
      <c r="M501" s="1051" t="s">
        <v>143</v>
      </c>
      <c r="N501" s="1051" t="s">
        <v>143</v>
      </c>
      <c r="O501" s="1051" t="s">
        <v>143</v>
      </c>
      <c r="P501" s="1051" t="s">
        <v>143</v>
      </c>
      <c r="Q501" s="1051" t="s">
        <v>143</v>
      </c>
    </row>
    <row r="502" spans="3:17" ht="15">
      <c r="C502" s="592" t="s">
        <v>143</v>
      </c>
      <c r="D502" s="592" t="s">
        <v>143</v>
      </c>
      <c r="E502" s="1313" t="s">
        <v>143</v>
      </c>
      <c r="F502" s="1051" t="s">
        <v>143</v>
      </c>
      <c r="G502" s="1051" t="s">
        <v>143</v>
      </c>
      <c r="H502" s="1051" t="s">
        <v>143</v>
      </c>
      <c r="I502" s="1051" t="s">
        <v>143</v>
      </c>
      <c r="J502" s="1051" t="s">
        <v>143</v>
      </c>
      <c r="K502" s="1051" t="s">
        <v>143</v>
      </c>
      <c r="L502" s="1051" t="s">
        <v>143</v>
      </c>
      <c r="M502" s="1051" t="s">
        <v>143</v>
      </c>
      <c r="N502" s="1051" t="s">
        <v>143</v>
      </c>
      <c r="O502" s="1051" t="s">
        <v>143</v>
      </c>
      <c r="P502" s="1051" t="s">
        <v>143</v>
      </c>
      <c r="Q502" s="1051" t="s">
        <v>143</v>
      </c>
    </row>
    <row r="503" spans="3:17" ht="15">
      <c r="C503" s="592" t="s">
        <v>143</v>
      </c>
      <c r="D503" s="592" t="s">
        <v>143</v>
      </c>
      <c r="E503" s="1313" t="s">
        <v>143</v>
      </c>
      <c r="F503" s="1051" t="s">
        <v>143</v>
      </c>
      <c r="G503" s="1051" t="s">
        <v>143</v>
      </c>
      <c r="H503" s="1051" t="s">
        <v>143</v>
      </c>
      <c r="I503" s="1051" t="s">
        <v>143</v>
      </c>
      <c r="J503" s="1051" t="s">
        <v>143</v>
      </c>
      <c r="K503" s="1051" t="s">
        <v>143</v>
      </c>
      <c r="L503" s="1051" t="s">
        <v>143</v>
      </c>
      <c r="M503" s="1051" t="s">
        <v>143</v>
      </c>
      <c r="N503" s="1051" t="s">
        <v>143</v>
      </c>
      <c r="O503" s="1051" t="s">
        <v>143</v>
      </c>
      <c r="P503" s="1051" t="s">
        <v>143</v>
      </c>
      <c r="Q503" s="1051" t="s">
        <v>143</v>
      </c>
    </row>
    <row r="504" spans="3:17" ht="15">
      <c r="C504" s="592" t="s">
        <v>143</v>
      </c>
      <c r="D504" s="592" t="s">
        <v>143</v>
      </c>
      <c r="E504" s="1313" t="s">
        <v>143</v>
      </c>
      <c r="F504" s="1051" t="s">
        <v>143</v>
      </c>
      <c r="G504" s="1051" t="s">
        <v>143</v>
      </c>
      <c r="H504" s="1051" t="s">
        <v>143</v>
      </c>
      <c r="I504" s="1051" t="s">
        <v>143</v>
      </c>
      <c r="J504" s="1051" t="s">
        <v>143</v>
      </c>
      <c r="K504" s="1051" t="s">
        <v>143</v>
      </c>
      <c r="L504" s="1051" t="s">
        <v>143</v>
      </c>
      <c r="M504" s="1051" t="s">
        <v>143</v>
      </c>
      <c r="N504" s="1051" t="s">
        <v>143</v>
      </c>
      <c r="O504" s="1051" t="s">
        <v>143</v>
      </c>
      <c r="P504" s="1051" t="s">
        <v>143</v>
      </c>
      <c r="Q504" s="1051" t="s">
        <v>143</v>
      </c>
    </row>
    <row r="505" spans="3:17" ht="15">
      <c r="C505" s="592" t="s">
        <v>143</v>
      </c>
      <c r="D505" s="592" t="s">
        <v>143</v>
      </c>
      <c r="E505" s="1313" t="s">
        <v>143</v>
      </c>
      <c r="F505" s="1051" t="s">
        <v>143</v>
      </c>
      <c r="G505" s="1051" t="s">
        <v>143</v>
      </c>
      <c r="H505" s="1051" t="s">
        <v>143</v>
      </c>
      <c r="I505" s="1051" t="s">
        <v>143</v>
      </c>
      <c r="J505" s="1051" t="s">
        <v>143</v>
      </c>
      <c r="K505" s="1051" t="s">
        <v>143</v>
      </c>
      <c r="L505" s="1051" t="s">
        <v>143</v>
      </c>
      <c r="M505" s="1051" t="s">
        <v>143</v>
      </c>
      <c r="N505" s="1051" t="s">
        <v>143</v>
      </c>
      <c r="O505" s="1051" t="s">
        <v>143</v>
      </c>
      <c r="P505" s="1051" t="s">
        <v>143</v>
      </c>
      <c r="Q505" s="1051" t="s">
        <v>143</v>
      </c>
    </row>
    <row r="506" spans="3:17" ht="15">
      <c r="C506" s="592" t="s">
        <v>143</v>
      </c>
      <c r="D506" s="592" t="s">
        <v>143</v>
      </c>
      <c r="E506" s="1313" t="s">
        <v>143</v>
      </c>
      <c r="F506" s="1051" t="s">
        <v>143</v>
      </c>
      <c r="G506" s="1051" t="s">
        <v>143</v>
      </c>
      <c r="H506" s="1051" t="s">
        <v>143</v>
      </c>
      <c r="I506" s="1051" t="s">
        <v>143</v>
      </c>
      <c r="J506" s="1051" t="s">
        <v>143</v>
      </c>
      <c r="K506" s="1051" t="s">
        <v>143</v>
      </c>
      <c r="L506" s="1051" t="s">
        <v>143</v>
      </c>
      <c r="M506" s="1051" t="s">
        <v>143</v>
      </c>
      <c r="N506" s="1051" t="s">
        <v>143</v>
      </c>
      <c r="O506" s="1051" t="s">
        <v>143</v>
      </c>
      <c r="P506" s="1051" t="s">
        <v>143</v>
      </c>
      <c r="Q506" s="1051" t="s">
        <v>143</v>
      </c>
    </row>
    <row r="507" spans="3:17" ht="15">
      <c r="C507" s="592" t="s">
        <v>143</v>
      </c>
      <c r="D507" s="592" t="s">
        <v>143</v>
      </c>
      <c r="E507" s="1313" t="s">
        <v>143</v>
      </c>
      <c r="F507" s="1051" t="s">
        <v>143</v>
      </c>
      <c r="G507" s="1051" t="s">
        <v>143</v>
      </c>
      <c r="H507" s="1051" t="s">
        <v>143</v>
      </c>
      <c r="I507" s="1051" t="s">
        <v>143</v>
      </c>
      <c r="J507" s="1051" t="s">
        <v>143</v>
      </c>
      <c r="K507" s="1051" t="s">
        <v>143</v>
      </c>
      <c r="L507" s="1051" t="s">
        <v>143</v>
      </c>
      <c r="M507" s="1051" t="s">
        <v>143</v>
      </c>
      <c r="N507" s="1051" t="s">
        <v>143</v>
      </c>
      <c r="O507" s="1051" t="s">
        <v>143</v>
      </c>
      <c r="P507" s="1051" t="s">
        <v>143</v>
      </c>
      <c r="Q507" s="1051" t="s">
        <v>143</v>
      </c>
    </row>
    <row r="508" spans="3:17" ht="15">
      <c r="C508" s="592" t="s">
        <v>143</v>
      </c>
      <c r="D508" s="592" t="s">
        <v>143</v>
      </c>
      <c r="E508" s="1313" t="s">
        <v>143</v>
      </c>
      <c r="F508" s="1051" t="s">
        <v>143</v>
      </c>
      <c r="G508" s="1051" t="s">
        <v>143</v>
      </c>
      <c r="H508" s="1051" t="s">
        <v>143</v>
      </c>
      <c r="I508" s="1051" t="s">
        <v>143</v>
      </c>
      <c r="J508" s="1051" t="s">
        <v>143</v>
      </c>
      <c r="K508" s="1051" t="s">
        <v>143</v>
      </c>
      <c r="L508" s="1051" t="s">
        <v>143</v>
      </c>
      <c r="M508" s="1051" t="s">
        <v>143</v>
      </c>
      <c r="N508" s="1051" t="s">
        <v>143</v>
      </c>
      <c r="O508" s="1051" t="s">
        <v>143</v>
      </c>
      <c r="P508" s="1051" t="s">
        <v>143</v>
      </c>
      <c r="Q508" s="1051" t="s">
        <v>143</v>
      </c>
    </row>
    <row r="509" spans="3:17" ht="15">
      <c r="C509" s="592" t="s">
        <v>143</v>
      </c>
      <c r="D509" s="592" t="s">
        <v>143</v>
      </c>
      <c r="E509" s="1313" t="s">
        <v>143</v>
      </c>
      <c r="F509" s="1051" t="s">
        <v>143</v>
      </c>
      <c r="G509" s="1051" t="s">
        <v>143</v>
      </c>
      <c r="H509" s="1051" t="s">
        <v>143</v>
      </c>
      <c r="I509" s="1051" t="s">
        <v>143</v>
      </c>
      <c r="J509" s="1051" t="s">
        <v>143</v>
      </c>
      <c r="K509" s="1051" t="s">
        <v>143</v>
      </c>
      <c r="L509" s="1051" t="s">
        <v>143</v>
      </c>
      <c r="M509" s="1051" t="s">
        <v>143</v>
      </c>
      <c r="N509" s="1051" t="s">
        <v>143</v>
      </c>
      <c r="O509" s="1051" t="s">
        <v>143</v>
      </c>
      <c r="P509" s="1051" t="s">
        <v>143</v>
      </c>
      <c r="Q509" s="1051" t="s">
        <v>143</v>
      </c>
    </row>
    <row r="510" spans="3:17" ht="15">
      <c r="C510" s="592" t="s">
        <v>143</v>
      </c>
      <c r="D510" s="592" t="s">
        <v>143</v>
      </c>
      <c r="E510" s="1313" t="s">
        <v>143</v>
      </c>
      <c r="F510" s="1051" t="s">
        <v>143</v>
      </c>
      <c r="G510" s="1051" t="s">
        <v>143</v>
      </c>
      <c r="H510" s="1051" t="s">
        <v>143</v>
      </c>
      <c r="I510" s="1051" t="s">
        <v>143</v>
      </c>
      <c r="J510" s="1051" t="s">
        <v>143</v>
      </c>
      <c r="K510" s="1051" t="s">
        <v>143</v>
      </c>
      <c r="L510" s="1051" t="s">
        <v>143</v>
      </c>
      <c r="M510" s="1051" t="s">
        <v>143</v>
      </c>
      <c r="N510" s="1051" t="s">
        <v>143</v>
      </c>
      <c r="O510" s="1051" t="s">
        <v>143</v>
      </c>
      <c r="P510" s="1051" t="s">
        <v>143</v>
      </c>
      <c r="Q510" s="1051" t="s">
        <v>143</v>
      </c>
    </row>
    <row r="511" spans="3:17" ht="15">
      <c r="C511" s="592" t="s">
        <v>143</v>
      </c>
      <c r="D511" s="592" t="s">
        <v>143</v>
      </c>
      <c r="E511" s="1313" t="s">
        <v>143</v>
      </c>
      <c r="F511" s="1051" t="s">
        <v>143</v>
      </c>
      <c r="G511" s="1051" t="s">
        <v>143</v>
      </c>
      <c r="H511" s="1051" t="s">
        <v>143</v>
      </c>
      <c r="I511" s="1051" t="s">
        <v>143</v>
      </c>
      <c r="J511" s="1051" t="s">
        <v>143</v>
      </c>
      <c r="K511" s="1051" t="s">
        <v>143</v>
      </c>
      <c r="L511" s="1051" t="s">
        <v>143</v>
      </c>
      <c r="M511" s="1051" t="s">
        <v>143</v>
      </c>
      <c r="N511" s="1051" t="s">
        <v>143</v>
      </c>
      <c r="O511" s="1051" t="s">
        <v>143</v>
      </c>
      <c r="P511" s="1051" t="s">
        <v>143</v>
      </c>
      <c r="Q511" s="1051" t="s">
        <v>143</v>
      </c>
    </row>
    <row r="512" spans="3:17" ht="15">
      <c r="C512" s="592" t="s">
        <v>143</v>
      </c>
      <c r="D512" s="592" t="s">
        <v>143</v>
      </c>
      <c r="E512" s="1313" t="s">
        <v>143</v>
      </c>
      <c r="F512" s="1051" t="s">
        <v>143</v>
      </c>
      <c r="G512" s="1051" t="s">
        <v>143</v>
      </c>
      <c r="H512" s="1051" t="s">
        <v>143</v>
      </c>
      <c r="I512" s="1051" t="s">
        <v>143</v>
      </c>
      <c r="J512" s="1051" t="s">
        <v>143</v>
      </c>
      <c r="K512" s="1051" t="s">
        <v>143</v>
      </c>
      <c r="L512" s="1051" t="s">
        <v>143</v>
      </c>
      <c r="M512" s="1051" t="s">
        <v>143</v>
      </c>
      <c r="N512" s="1051" t="s">
        <v>143</v>
      </c>
      <c r="O512" s="1051" t="s">
        <v>143</v>
      </c>
      <c r="P512" s="1051" t="s">
        <v>143</v>
      </c>
      <c r="Q512" s="1051" t="s">
        <v>143</v>
      </c>
    </row>
    <row r="513" spans="3:17" ht="15">
      <c r="C513" s="592" t="s">
        <v>143</v>
      </c>
      <c r="D513" s="592" t="s">
        <v>143</v>
      </c>
      <c r="E513" s="1313" t="s">
        <v>143</v>
      </c>
      <c r="F513" s="1051" t="s">
        <v>143</v>
      </c>
      <c r="G513" s="1051" t="s">
        <v>143</v>
      </c>
      <c r="H513" s="1051" t="s">
        <v>143</v>
      </c>
      <c r="I513" s="1051" t="s">
        <v>143</v>
      </c>
      <c r="J513" s="1051" t="s">
        <v>143</v>
      </c>
      <c r="K513" s="1051" t="s">
        <v>143</v>
      </c>
      <c r="L513" s="1051" t="s">
        <v>143</v>
      </c>
      <c r="M513" s="1051" t="s">
        <v>143</v>
      </c>
      <c r="N513" s="1051" t="s">
        <v>143</v>
      </c>
      <c r="O513" s="1051" t="s">
        <v>143</v>
      </c>
      <c r="P513" s="1051" t="s">
        <v>143</v>
      </c>
      <c r="Q513" s="1051" t="s">
        <v>143</v>
      </c>
    </row>
    <row r="514" spans="3:17" ht="15">
      <c r="C514" s="592" t="s">
        <v>143</v>
      </c>
      <c r="D514" s="592" t="s">
        <v>143</v>
      </c>
      <c r="E514" s="1313" t="s">
        <v>143</v>
      </c>
      <c r="F514" s="1051" t="s">
        <v>143</v>
      </c>
      <c r="G514" s="1051" t="s">
        <v>143</v>
      </c>
      <c r="H514" s="1051" t="s">
        <v>143</v>
      </c>
      <c r="I514" s="1051" t="s">
        <v>143</v>
      </c>
      <c r="J514" s="1051" t="s">
        <v>143</v>
      </c>
      <c r="K514" s="1051" t="s">
        <v>143</v>
      </c>
      <c r="L514" s="1051" t="s">
        <v>143</v>
      </c>
      <c r="M514" s="1051" t="s">
        <v>143</v>
      </c>
      <c r="N514" s="1051" t="s">
        <v>143</v>
      </c>
      <c r="O514" s="1051" t="s">
        <v>143</v>
      </c>
      <c r="P514" s="1051" t="s">
        <v>143</v>
      </c>
      <c r="Q514" s="1051" t="s">
        <v>143</v>
      </c>
    </row>
    <row r="515" spans="3:17" ht="15">
      <c r="C515" s="592" t="s">
        <v>143</v>
      </c>
      <c r="D515" s="592" t="s">
        <v>143</v>
      </c>
      <c r="E515" s="1313" t="s">
        <v>143</v>
      </c>
      <c r="F515" s="1051" t="s">
        <v>143</v>
      </c>
      <c r="G515" s="1051" t="s">
        <v>143</v>
      </c>
      <c r="H515" s="1051" t="s">
        <v>143</v>
      </c>
      <c r="I515" s="1051" t="s">
        <v>143</v>
      </c>
      <c r="J515" s="1051" t="s">
        <v>143</v>
      </c>
      <c r="K515" s="1051" t="s">
        <v>143</v>
      </c>
      <c r="L515" s="1051" t="s">
        <v>143</v>
      </c>
      <c r="M515" s="1051" t="s">
        <v>143</v>
      </c>
      <c r="N515" s="1051" t="s">
        <v>143</v>
      </c>
      <c r="O515" s="1051" t="s">
        <v>143</v>
      </c>
      <c r="P515" s="1051" t="s">
        <v>143</v>
      </c>
      <c r="Q515" s="1051" t="s">
        <v>143</v>
      </c>
    </row>
    <row r="516" spans="3:17" ht="15">
      <c r="C516" s="592" t="s">
        <v>143</v>
      </c>
      <c r="D516" s="592" t="s">
        <v>143</v>
      </c>
      <c r="E516" s="1313" t="s">
        <v>143</v>
      </c>
      <c r="F516" s="1051" t="s">
        <v>143</v>
      </c>
      <c r="G516" s="1051" t="s">
        <v>143</v>
      </c>
      <c r="H516" s="1051" t="s">
        <v>143</v>
      </c>
      <c r="I516" s="1051" t="s">
        <v>143</v>
      </c>
      <c r="J516" s="1051" t="s">
        <v>143</v>
      </c>
      <c r="K516" s="1051" t="s">
        <v>143</v>
      </c>
      <c r="L516" s="1051" t="s">
        <v>143</v>
      </c>
      <c r="M516" s="1051" t="s">
        <v>143</v>
      </c>
      <c r="N516" s="1051" t="s">
        <v>143</v>
      </c>
      <c r="O516" s="1051" t="s">
        <v>143</v>
      </c>
      <c r="P516" s="1051" t="s">
        <v>143</v>
      </c>
      <c r="Q516" s="1051" t="s">
        <v>143</v>
      </c>
    </row>
    <row r="517" spans="3:17" ht="15">
      <c r="C517" s="592" t="s">
        <v>143</v>
      </c>
      <c r="D517" s="592" t="s">
        <v>143</v>
      </c>
      <c r="E517" s="1313" t="s">
        <v>143</v>
      </c>
      <c r="F517" s="1051" t="s">
        <v>143</v>
      </c>
      <c r="G517" s="1051" t="s">
        <v>143</v>
      </c>
      <c r="H517" s="1051" t="s">
        <v>143</v>
      </c>
      <c r="I517" s="1051" t="s">
        <v>143</v>
      </c>
      <c r="J517" s="1051" t="s">
        <v>143</v>
      </c>
      <c r="K517" s="1051" t="s">
        <v>143</v>
      </c>
      <c r="L517" s="1051" t="s">
        <v>143</v>
      </c>
      <c r="M517" s="1051" t="s">
        <v>143</v>
      </c>
      <c r="N517" s="1051" t="s">
        <v>143</v>
      </c>
      <c r="O517" s="1051" t="s">
        <v>143</v>
      </c>
      <c r="P517" s="1051" t="s">
        <v>143</v>
      </c>
      <c r="Q517" s="1051" t="s">
        <v>143</v>
      </c>
    </row>
    <row r="518" spans="3:17" ht="15">
      <c r="C518" s="592" t="s">
        <v>143</v>
      </c>
      <c r="D518" s="592" t="s">
        <v>143</v>
      </c>
      <c r="E518" s="1313" t="s">
        <v>143</v>
      </c>
      <c r="F518" s="1051" t="s">
        <v>143</v>
      </c>
      <c r="G518" s="1051" t="s">
        <v>143</v>
      </c>
      <c r="H518" s="1051" t="s">
        <v>143</v>
      </c>
      <c r="I518" s="1051" t="s">
        <v>143</v>
      </c>
      <c r="J518" s="1051" t="s">
        <v>143</v>
      </c>
      <c r="K518" s="1051" t="s">
        <v>143</v>
      </c>
      <c r="L518" s="1051" t="s">
        <v>143</v>
      </c>
      <c r="M518" s="1051" t="s">
        <v>143</v>
      </c>
      <c r="N518" s="1051" t="s">
        <v>143</v>
      </c>
      <c r="O518" s="1051" t="s">
        <v>143</v>
      </c>
      <c r="P518" s="1051" t="s">
        <v>143</v>
      </c>
      <c r="Q518" s="1051" t="s">
        <v>143</v>
      </c>
    </row>
    <row r="519" spans="3:17" ht="15">
      <c r="C519" s="592" t="s">
        <v>143</v>
      </c>
      <c r="D519" s="592" t="s">
        <v>143</v>
      </c>
      <c r="E519" s="1313" t="s">
        <v>143</v>
      </c>
      <c r="F519" s="1051" t="s">
        <v>143</v>
      </c>
      <c r="G519" s="1051" t="s">
        <v>143</v>
      </c>
      <c r="H519" s="1051" t="s">
        <v>143</v>
      </c>
      <c r="I519" s="1051" t="s">
        <v>143</v>
      </c>
      <c r="J519" s="1051" t="s">
        <v>143</v>
      </c>
      <c r="K519" s="1051" t="s">
        <v>143</v>
      </c>
      <c r="L519" s="1051" t="s">
        <v>143</v>
      </c>
      <c r="M519" s="1051" t="s">
        <v>143</v>
      </c>
      <c r="N519" s="1051" t="s">
        <v>143</v>
      </c>
      <c r="O519" s="1051" t="s">
        <v>143</v>
      </c>
      <c r="P519" s="1051" t="s">
        <v>143</v>
      </c>
      <c r="Q519" s="1051" t="s">
        <v>143</v>
      </c>
    </row>
    <row r="520" spans="3:17" ht="15">
      <c r="C520" s="592" t="s">
        <v>143</v>
      </c>
      <c r="D520" s="592" t="s">
        <v>143</v>
      </c>
      <c r="E520" s="1313" t="s">
        <v>143</v>
      </c>
      <c r="F520" s="1051" t="s">
        <v>143</v>
      </c>
      <c r="G520" s="1051" t="s">
        <v>143</v>
      </c>
      <c r="H520" s="1051" t="s">
        <v>143</v>
      </c>
      <c r="I520" s="1051" t="s">
        <v>143</v>
      </c>
      <c r="J520" s="1051" t="s">
        <v>143</v>
      </c>
      <c r="K520" s="1051" t="s">
        <v>143</v>
      </c>
      <c r="L520" s="1051" t="s">
        <v>143</v>
      </c>
      <c r="M520" s="1051" t="s">
        <v>143</v>
      </c>
      <c r="N520" s="1051" t="s">
        <v>143</v>
      </c>
      <c r="O520" s="1051" t="s">
        <v>143</v>
      </c>
      <c r="P520" s="1051" t="s">
        <v>143</v>
      </c>
      <c r="Q520" s="1051" t="s">
        <v>143</v>
      </c>
    </row>
    <row r="521" spans="3:17" ht="15">
      <c r="C521" s="592" t="s">
        <v>143</v>
      </c>
      <c r="D521" s="592" t="s">
        <v>143</v>
      </c>
      <c r="E521" s="1313" t="s">
        <v>143</v>
      </c>
      <c r="F521" s="1051" t="s">
        <v>143</v>
      </c>
      <c r="G521" s="1051" t="s">
        <v>143</v>
      </c>
      <c r="H521" s="1051" t="s">
        <v>143</v>
      </c>
      <c r="I521" s="1051" t="s">
        <v>143</v>
      </c>
      <c r="J521" s="1051" t="s">
        <v>143</v>
      </c>
      <c r="K521" s="1051" t="s">
        <v>143</v>
      </c>
      <c r="L521" s="1051" t="s">
        <v>143</v>
      </c>
      <c r="M521" s="1051" t="s">
        <v>143</v>
      </c>
      <c r="N521" s="1051" t="s">
        <v>143</v>
      </c>
      <c r="O521" s="1051" t="s">
        <v>143</v>
      </c>
      <c r="P521" s="1051" t="s">
        <v>143</v>
      </c>
      <c r="Q521" s="1051" t="s">
        <v>143</v>
      </c>
    </row>
    <row r="522" spans="3:17" ht="15">
      <c r="C522" s="592" t="s">
        <v>143</v>
      </c>
      <c r="D522" s="592" t="s">
        <v>143</v>
      </c>
      <c r="E522" s="1313" t="s">
        <v>143</v>
      </c>
      <c r="F522" s="1051" t="s">
        <v>143</v>
      </c>
      <c r="G522" s="1051" t="s">
        <v>143</v>
      </c>
      <c r="H522" s="1051" t="s">
        <v>143</v>
      </c>
      <c r="I522" s="1051" t="s">
        <v>143</v>
      </c>
      <c r="J522" s="1051" t="s">
        <v>143</v>
      </c>
      <c r="K522" s="1051" t="s">
        <v>143</v>
      </c>
      <c r="L522" s="1051" t="s">
        <v>143</v>
      </c>
      <c r="M522" s="1051" t="s">
        <v>143</v>
      </c>
      <c r="N522" s="1051" t="s">
        <v>143</v>
      </c>
      <c r="O522" s="1051" t="s">
        <v>143</v>
      </c>
      <c r="P522" s="1051" t="s">
        <v>143</v>
      </c>
      <c r="Q522" s="1051" t="s">
        <v>143</v>
      </c>
    </row>
    <row r="523" spans="3:17" ht="15">
      <c r="C523" s="592" t="s">
        <v>143</v>
      </c>
      <c r="D523" s="592" t="s">
        <v>143</v>
      </c>
      <c r="E523" s="1313" t="s">
        <v>143</v>
      </c>
      <c r="F523" s="1051" t="s">
        <v>143</v>
      </c>
      <c r="G523" s="1051" t="s">
        <v>143</v>
      </c>
      <c r="H523" s="1051" t="s">
        <v>143</v>
      </c>
      <c r="I523" s="1051" t="s">
        <v>143</v>
      </c>
      <c r="J523" s="1051" t="s">
        <v>143</v>
      </c>
      <c r="K523" s="1051" t="s">
        <v>143</v>
      </c>
      <c r="L523" s="1051" t="s">
        <v>143</v>
      </c>
      <c r="M523" s="1051" t="s">
        <v>143</v>
      </c>
      <c r="N523" s="1051" t="s">
        <v>143</v>
      </c>
      <c r="O523" s="1051" t="s">
        <v>143</v>
      </c>
      <c r="P523" s="1051" t="s">
        <v>143</v>
      </c>
      <c r="Q523" s="1051" t="s">
        <v>143</v>
      </c>
    </row>
    <row r="524" spans="3:17" ht="15">
      <c r="C524" s="592" t="s">
        <v>143</v>
      </c>
      <c r="D524" s="592" t="s">
        <v>143</v>
      </c>
      <c r="E524" s="1313" t="s">
        <v>143</v>
      </c>
      <c r="F524" s="1051" t="s">
        <v>143</v>
      </c>
      <c r="G524" s="1051" t="s">
        <v>143</v>
      </c>
      <c r="H524" s="1051" t="s">
        <v>143</v>
      </c>
      <c r="I524" s="1051" t="s">
        <v>143</v>
      </c>
      <c r="J524" s="1051" t="s">
        <v>143</v>
      </c>
      <c r="K524" s="1051" t="s">
        <v>143</v>
      </c>
      <c r="L524" s="1051" t="s">
        <v>143</v>
      </c>
      <c r="M524" s="1051" t="s">
        <v>143</v>
      </c>
      <c r="N524" s="1051" t="s">
        <v>143</v>
      </c>
      <c r="O524" s="1051" t="s">
        <v>143</v>
      </c>
      <c r="P524" s="1051" t="s">
        <v>143</v>
      </c>
      <c r="Q524" s="1051" t="s">
        <v>143</v>
      </c>
    </row>
    <row r="525" spans="3:17" ht="15">
      <c r="C525" s="592" t="s">
        <v>143</v>
      </c>
      <c r="D525" s="592" t="s">
        <v>143</v>
      </c>
      <c r="E525" s="1313" t="s">
        <v>143</v>
      </c>
      <c r="F525" s="1051" t="s">
        <v>143</v>
      </c>
      <c r="G525" s="1051" t="s">
        <v>143</v>
      </c>
      <c r="H525" s="1051" t="s">
        <v>143</v>
      </c>
      <c r="I525" s="1051" t="s">
        <v>143</v>
      </c>
      <c r="J525" s="1051" t="s">
        <v>143</v>
      </c>
      <c r="K525" s="1051" t="s">
        <v>143</v>
      </c>
      <c r="L525" s="1051" t="s">
        <v>143</v>
      </c>
      <c r="M525" s="1051" t="s">
        <v>143</v>
      </c>
      <c r="N525" s="1051" t="s">
        <v>143</v>
      </c>
      <c r="O525" s="1051" t="s">
        <v>143</v>
      </c>
      <c r="P525" s="1051" t="s">
        <v>143</v>
      </c>
      <c r="Q525" s="1051" t="s">
        <v>143</v>
      </c>
    </row>
    <row r="526" spans="3:17" ht="15">
      <c r="C526" s="592" t="s">
        <v>143</v>
      </c>
      <c r="D526" s="592" t="s">
        <v>143</v>
      </c>
      <c r="E526" s="1313" t="s">
        <v>143</v>
      </c>
      <c r="F526" s="1051" t="s">
        <v>143</v>
      </c>
      <c r="G526" s="1051" t="s">
        <v>143</v>
      </c>
      <c r="H526" s="1051" t="s">
        <v>143</v>
      </c>
      <c r="I526" s="1051" t="s">
        <v>143</v>
      </c>
      <c r="J526" s="1051" t="s">
        <v>143</v>
      </c>
      <c r="K526" s="1051" t="s">
        <v>143</v>
      </c>
      <c r="L526" s="1051" t="s">
        <v>143</v>
      </c>
      <c r="M526" s="1051" t="s">
        <v>143</v>
      </c>
      <c r="N526" s="1051" t="s">
        <v>143</v>
      </c>
      <c r="O526" s="1051" t="s">
        <v>143</v>
      </c>
      <c r="P526" s="1051" t="s">
        <v>143</v>
      </c>
      <c r="Q526" s="1051" t="s">
        <v>143</v>
      </c>
    </row>
    <row r="527" spans="3:17" ht="15">
      <c r="C527" s="592" t="s">
        <v>143</v>
      </c>
      <c r="D527" s="592" t="s">
        <v>143</v>
      </c>
      <c r="E527" s="1313" t="s">
        <v>143</v>
      </c>
      <c r="F527" s="1051" t="s">
        <v>143</v>
      </c>
      <c r="G527" s="1051" t="s">
        <v>143</v>
      </c>
      <c r="H527" s="1051" t="s">
        <v>143</v>
      </c>
      <c r="I527" s="1051" t="s">
        <v>143</v>
      </c>
      <c r="J527" s="1051" t="s">
        <v>143</v>
      </c>
      <c r="K527" s="1051" t="s">
        <v>143</v>
      </c>
      <c r="L527" s="1051" t="s">
        <v>143</v>
      </c>
      <c r="M527" s="1051" t="s">
        <v>143</v>
      </c>
      <c r="N527" s="1051" t="s">
        <v>143</v>
      </c>
      <c r="O527" s="1051" t="s">
        <v>143</v>
      </c>
      <c r="P527" s="1051" t="s">
        <v>143</v>
      </c>
      <c r="Q527" s="1051" t="s">
        <v>143</v>
      </c>
    </row>
    <row r="528" spans="3:17" ht="15">
      <c r="C528" s="592" t="s">
        <v>143</v>
      </c>
      <c r="D528" s="592" t="s">
        <v>143</v>
      </c>
      <c r="E528" s="1313" t="s">
        <v>143</v>
      </c>
      <c r="F528" s="1051" t="s">
        <v>143</v>
      </c>
      <c r="G528" s="1051" t="s">
        <v>143</v>
      </c>
      <c r="H528" s="1051" t="s">
        <v>143</v>
      </c>
      <c r="I528" s="1051" t="s">
        <v>143</v>
      </c>
      <c r="J528" s="1051" t="s">
        <v>143</v>
      </c>
      <c r="K528" s="1051" t="s">
        <v>143</v>
      </c>
      <c r="L528" s="1051" t="s">
        <v>143</v>
      </c>
      <c r="M528" s="1051" t="s">
        <v>143</v>
      </c>
      <c r="N528" s="1051" t="s">
        <v>143</v>
      </c>
      <c r="O528" s="1051" t="s">
        <v>143</v>
      </c>
      <c r="P528" s="1051" t="s">
        <v>143</v>
      </c>
      <c r="Q528" s="1051" t="s">
        <v>143</v>
      </c>
    </row>
    <row r="529" spans="3:17" ht="15">
      <c r="C529" s="592" t="s">
        <v>143</v>
      </c>
      <c r="D529" s="592" t="s">
        <v>143</v>
      </c>
      <c r="E529" s="1313" t="s">
        <v>143</v>
      </c>
      <c r="F529" s="1051" t="s">
        <v>143</v>
      </c>
      <c r="G529" s="1051" t="s">
        <v>143</v>
      </c>
      <c r="H529" s="1051" t="s">
        <v>143</v>
      </c>
      <c r="I529" s="1051" t="s">
        <v>143</v>
      </c>
      <c r="J529" s="1051" t="s">
        <v>143</v>
      </c>
      <c r="K529" s="1051" t="s">
        <v>143</v>
      </c>
      <c r="L529" s="1051" t="s">
        <v>143</v>
      </c>
      <c r="M529" s="1051" t="s">
        <v>143</v>
      </c>
      <c r="N529" s="1051" t="s">
        <v>143</v>
      </c>
      <c r="O529" s="1051" t="s">
        <v>143</v>
      </c>
      <c r="P529" s="1051" t="s">
        <v>143</v>
      </c>
      <c r="Q529" s="1051" t="s">
        <v>143</v>
      </c>
    </row>
    <row r="530" spans="3:17" ht="15">
      <c r="C530" s="592" t="s">
        <v>143</v>
      </c>
      <c r="D530" s="592" t="s">
        <v>143</v>
      </c>
      <c r="E530" s="1313" t="s">
        <v>143</v>
      </c>
      <c r="F530" s="1051" t="s">
        <v>143</v>
      </c>
      <c r="G530" s="1051" t="s">
        <v>143</v>
      </c>
      <c r="H530" s="1051" t="s">
        <v>143</v>
      </c>
      <c r="I530" s="1051" t="s">
        <v>143</v>
      </c>
      <c r="J530" s="1051" t="s">
        <v>143</v>
      </c>
      <c r="K530" s="1051" t="s">
        <v>143</v>
      </c>
      <c r="L530" s="1051" t="s">
        <v>143</v>
      </c>
      <c r="M530" s="1051" t="s">
        <v>143</v>
      </c>
      <c r="N530" s="1051" t="s">
        <v>143</v>
      </c>
      <c r="O530" s="1051" t="s">
        <v>143</v>
      </c>
      <c r="P530" s="1051" t="s">
        <v>143</v>
      </c>
      <c r="Q530" s="1051" t="s">
        <v>143</v>
      </c>
    </row>
    <row r="531" spans="3:17" ht="15">
      <c r="C531" s="592" t="s">
        <v>143</v>
      </c>
      <c r="D531" s="592" t="s">
        <v>143</v>
      </c>
      <c r="E531" s="1313" t="s">
        <v>143</v>
      </c>
      <c r="F531" s="1051" t="s">
        <v>143</v>
      </c>
      <c r="G531" s="1051" t="s">
        <v>143</v>
      </c>
      <c r="H531" s="1051" t="s">
        <v>143</v>
      </c>
      <c r="I531" s="1051" t="s">
        <v>143</v>
      </c>
      <c r="J531" s="1051" t="s">
        <v>143</v>
      </c>
      <c r="K531" s="1051" t="s">
        <v>143</v>
      </c>
      <c r="L531" s="1051" t="s">
        <v>143</v>
      </c>
      <c r="M531" s="1051" t="s">
        <v>143</v>
      </c>
      <c r="N531" s="1051" t="s">
        <v>143</v>
      </c>
      <c r="O531" s="1051" t="s">
        <v>143</v>
      </c>
      <c r="P531" s="1051" t="s">
        <v>143</v>
      </c>
      <c r="Q531" s="1051" t="s">
        <v>143</v>
      </c>
    </row>
    <row r="532" spans="3:17" ht="15">
      <c r="C532" s="592" t="s">
        <v>143</v>
      </c>
      <c r="D532" s="592" t="s">
        <v>143</v>
      </c>
      <c r="E532" s="1313" t="s">
        <v>143</v>
      </c>
      <c r="F532" s="1051" t="s">
        <v>143</v>
      </c>
      <c r="G532" s="1051" t="s">
        <v>143</v>
      </c>
      <c r="H532" s="1051" t="s">
        <v>143</v>
      </c>
      <c r="I532" s="1051" t="s">
        <v>143</v>
      </c>
      <c r="J532" s="1051" t="s">
        <v>143</v>
      </c>
      <c r="K532" s="1051" t="s">
        <v>143</v>
      </c>
      <c r="L532" s="1051" t="s">
        <v>143</v>
      </c>
      <c r="M532" s="1051" t="s">
        <v>143</v>
      </c>
      <c r="N532" s="1051" t="s">
        <v>143</v>
      </c>
      <c r="O532" s="1051" t="s">
        <v>143</v>
      </c>
      <c r="P532" s="1051" t="s">
        <v>143</v>
      </c>
      <c r="Q532" s="1051" t="s">
        <v>143</v>
      </c>
    </row>
    <row r="533" spans="3:17" ht="15">
      <c r="C533" s="592" t="s">
        <v>143</v>
      </c>
      <c r="D533" s="592" t="s">
        <v>143</v>
      </c>
      <c r="E533" s="1313" t="s">
        <v>143</v>
      </c>
      <c r="F533" s="1051" t="s">
        <v>143</v>
      </c>
      <c r="G533" s="1051" t="s">
        <v>143</v>
      </c>
      <c r="H533" s="1051" t="s">
        <v>143</v>
      </c>
      <c r="I533" s="1051" t="s">
        <v>143</v>
      </c>
      <c r="J533" s="1051" t="s">
        <v>143</v>
      </c>
      <c r="K533" s="1051" t="s">
        <v>143</v>
      </c>
      <c r="L533" s="1051" t="s">
        <v>143</v>
      </c>
      <c r="M533" s="1051" t="s">
        <v>143</v>
      </c>
      <c r="N533" s="1051" t="s">
        <v>143</v>
      </c>
      <c r="O533" s="1051" t="s">
        <v>143</v>
      </c>
      <c r="P533" s="1051" t="s">
        <v>143</v>
      </c>
      <c r="Q533" s="1051" t="s">
        <v>143</v>
      </c>
    </row>
    <row r="534" spans="3:17" ht="15">
      <c r="C534" s="592" t="s">
        <v>143</v>
      </c>
      <c r="D534" s="592" t="s">
        <v>143</v>
      </c>
      <c r="E534" s="1313" t="s">
        <v>143</v>
      </c>
      <c r="F534" s="1051" t="s">
        <v>143</v>
      </c>
      <c r="G534" s="1051" t="s">
        <v>143</v>
      </c>
      <c r="H534" s="1051" t="s">
        <v>143</v>
      </c>
      <c r="I534" s="1051" t="s">
        <v>143</v>
      </c>
      <c r="J534" s="1051" t="s">
        <v>143</v>
      </c>
      <c r="K534" s="1051" t="s">
        <v>143</v>
      </c>
      <c r="L534" s="1051" t="s">
        <v>143</v>
      </c>
      <c r="M534" s="1051" t="s">
        <v>143</v>
      </c>
      <c r="N534" s="1051" t="s">
        <v>143</v>
      </c>
      <c r="O534" s="1051" t="s">
        <v>143</v>
      </c>
      <c r="P534" s="1051" t="s">
        <v>143</v>
      </c>
      <c r="Q534" s="1051" t="s">
        <v>143</v>
      </c>
    </row>
    <row r="535" spans="3:17" ht="15">
      <c r="C535" s="592" t="s">
        <v>143</v>
      </c>
      <c r="D535" s="592" t="s">
        <v>143</v>
      </c>
      <c r="E535" s="1313" t="s">
        <v>143</v>
      </c>
      <c r="F535" s="1051" t="s">
        <v>143</v>
      </c>
      <c r="G535" s="1051" t="s">
        <v>143</v>
      </c>
      <c r="H535" s="1051" t="s">
        <v>143</v>
      </c>
      <c r="I535" s="1051" t="s">
        <v>143</v>
      </c>
      <c r="J535" s="1051" t="s">
        <v>143</v>
      </c>
      <c r="K535" s="1051" t="s">
        <v>143</v>
      </c>
      <c r="L535" s="1051" t="s">
        <v>143</v>
      </c>
      <c r="M535" s="1051" t="s">
        <v>143</v>
      </c>
      <c r="N535" s="1051" t="s">
        <v>143</v>
      </c>
      <c r="O535" s="1051" t="s">
        <v>143</v>
      </c>
      <c r="P535" s="1051" t="s">
        <v>143</v>
      </c>
      <c r="Q535" s="1051" t="s">
        <v>143</v>
      </c>
    </row>
    <row r="536" spans="3:17" ht="15">
      <c r="C536" s="592" t="s">
        <v>143</v>
      </c>
      <c r="D536" s="592" t="s">
        <v>143</v>
      </c>
      <c r="E536" s="1313" t="s">
        <v>143</v>
      </c>
      <c r="F536" s="1051" t="s">
        <v>143</v>
      </c>
      <c r="G536" s="1051" t="s">
        <v>143</v>
      </c>
      <c r="H536" s="1051" t="s">
        <v>143</v>
      </c>
      <c r="I536" s="1051" t="s">
        <v>143</v>
      </c>
      <c r="J536" s="1051" t="s">
        <v>143</v>
      </c>
      <c r="K536" s="1051" t="s">
        <v>143</v>
      </c>
      <c r="L536" s="1051" t="s">
        <v>143</v>
      </c>
      <c r="M536" s="1051" t="s">
        <v>143</v>
      </c>
      <c r="N536" s="1051" t="s">
        <v>143</v>
      </c>
      <c r="O536" s="1051" t="s">
        <v>143</v>
      </c>
      <c r="P536" s="1051" t="s">
        <v>143</v>
      </c>
      <c r="Q536" s="1051" t="s">
        <v>143</v>
      </c>
    </row>
    <row r="537" spans="3:17" ht="15">
      <c r="C537" s="592" t="s">
        <v>143</v>
      </c>
      <c r="D537" s="592" t="s">
        <v>143</v>
      </c>
      <c r="E537" s="1313" t="s">
        <v>143</v>
      </c>
      <c r="F537" s="1051" t="s">
        <v>143</v>
      </c>
      <c r="G537" s="1051" t="s">
        <v>143</v>
      </c>
      <c r="H537" s="1051" t="s">
        <v>143</v>
      </c>
      <c r="I537" s="1051" t="s">
        <v>143</v>
      </c>
      <c r="J537" s="1051" t="s">
        <v>143</v>
      </c>
      <c r="K537" s="1051" t="s">
        <v>143</v>
      </c>
      <c r="L537" s="1051" t="s">
        <v>143</v>
      </c>
      <c r="M537" s="1051" t="s">
        <v>143</v>
      </c>
      <c r="N537" s="1051" t="s">
        <v>143</v>
      </c>
      <c r="O537" s="1051" t="s">
        <v>143</v>
      </c>
      <c r="P537" s="1051" t="s">
        <v>143</v>
      </c>
      <c r="Q537" s="1051" t="s">
        <v>143</v>
      </c>
    </row>
    <row r="538" spans="3:17" ht="15">
      <c r="C538" s="592" t="s">
        <v>143</v>
      </c>
      <c r="D538" s="592" t="s">
        <v>143</v>
      </c>
      <c r="E538" s="1313" t="s">
        <v>143</v>
      </c>
      <c r="F538" s="1051" t="s">
        <v>143</v>
      </c>
      <c r="G538" s="1051" t="s">
        <v>143</v>
      </c>
      <c r="H538" s="1051" t="s">
        <v>143</v>
      </c>
      <c r="I538" s="1051" t="s">
        <v>143</v>
      </c>
      <c r="J538" s="1051" t="s">
        <v>143</v>
      </c>
      <c r="K538" s="1051" t="s">
        <v>143</v>
      </c>
      <c r="L538" s="1051" t="s">
        <v>143</v>
      </c>
      <c r="M538" s="1051" t="s">
        <v>143</v>
      </c>
      <c r="N538" s="1051" t="s">
        <v>143</v>
      </c>
      <c r="O538" s="1051" t="s">
        <v>143</v>
      </c>
      <c r="P538" s="1051" t="s">
        <v>143</v>
      </c>
      <c r="Q538" s="1051" t="s">
        <v>143</v>
      </c>
    </row>
    <row r="539" spans="3:17" ht="15">
      <c r="C539" s="592" t="s">
        <v>143</v>
      </c>
      <c r="D539" s="592" t="s">
        <v>143</v>
      </c>
      <c r="E539" s="1313" t="s">
        <v>143</v>
      </c>
      <c r="F539" s="1051" t="s">
        <v>143</v>
      </c>
      <c r="G539" s="1051" t="s">
        <v>143</v>
      </c>
      <c r="H539" s="1051" t="s">
        <v>143</v>
      </c>
      <c r="I539" s="1051" t="s">
        <v>143</v>
      </c>
      <c r="J539" s="1051" t="s">
        <v>143</v>
      </c>
      <c r="K539" s="1051" t="s">
        <v>143</v>
      </c>
      <c r="L539" s="1051" t="s">
        <v>143</v>
      </c>
      <c r="M539" s="1051" t="s">
        <v>143</v>
      </c>
      <c r="N539" s="1051" t="s">
        <v>143</v>
      </c>
      <c r="O539" s="1051" t="s">
        <v>143</v>
      </c>
      <c r="P539" s="1051" t="s">
        <v>143</v>
      </c>
      <c r="Q539" s="1051" t="s">
        <v>143</v>
      </c>
    </row>
    <row r="540" spans="3:17" ht="15">
      <c r="C540" s="592" t="s">
        <v>143</v>
      </c>
      <c r="D540" s="592" t="s">
        <v>143</v>
      </c>
      <c r="E540" s="1313" t="s">
        <v>143</v>
      </c>
      <c r="F540" s="1051" t="s">
        <v>143</v>
      </c>
      <c r="G540" s="1051" t="s">
        <v>143</v>
      </c>
      <c r="H540" s="1051" t="s">
        <v>143</v>
      </c>
      <c r="I540" s="1051" t="s">
        <v>143</v>
      </c>
      <c r="J540" s="1051" t="s">
        <v>143</v>
      </c>
      <c r="K540" s="1051" t="s">
        <v>143</v>
      </c>
      <c r="L540" s="1051" t="s">
        <v>143</v>
      </c>
      <c r="M540" s="1051" t="s">
        <v>143</v>
      </c>
      <c r="N540" s="1051" t="s">
        <v>143</v>
      </c>
      <c r="O540" s="1051" t="s">
        <v>143</v>
      </c>
      <c r="P540" s="1051" t="s">
        <v>143</v>
      </c>
      <c r="Q540" s="1051" t="s">
        <v>143</v>
      </c>
    </row>
    <row r="541" spans="3:17" ht="15">
      <c r="C541" s="592" t="s">
        <v>143</v>
      </c>
      <c r="D541" s="592" t="s">
        <v>143</v>
      </c>
      <c r="E541" s="1313" t="s">
        <v>143</v>
      </c>
      <c r="F541" s="1051" t="s">
        <v>143</v>
      </c>
      <c r="G541" s="1051" t="s">
        <v>143</v>
      </c>
      <c r="H541" s="1051" t="s">
        <v>143</v>
      </c>
      <c r="I541" s="1051" t="s">
        <v>143</v>
      </c>
      <c r="J541" s="1051" t="s">
        <v>143</v>
      </c>
      <c r="K541" s="1051" t="s">
        <v>143</v>
      </c>
      <c r="L541" s="1051" t="s">
        <v>143</v>
      </c>
      <c r="M541" s="1051" t="s">
        <v>143</v>
      </c>
      <c r="N541" s="1051" t="s">
        <v>143</v>
      </c>
      <c r="O541" s="1051" t="s">
        <v>143</v>
      </c>
      <c r="P541" s="1051" t="s">
        <v>143</v>
      </c>
      <c r="Q541" s="1051" t="s">
        <v>143</v>
      </c>
    </row>
    <row r="542" spans="3:17" ht="15">
      <c r="C542" s="592" t="s">
        <v>143</v>
      </c>
      <c r="D542" s="592" t="s">
        <v>143</v>
      </c>
      <c r="E542" s="1313" t="s">
        <v>143</v>
      </c>
      <c r="F542" s="1051" t="s">
        <v>143</v>
      </c>
      <c r="G542" s="1051" t="s">
        <v>143</v>
      </c>
      <c r="H542" s="1051" t="s">
        <v>143</v>
      </c>
      <c r="I542" s="1051" t="s">
        <v>143</v>
      </c>
      <c r="J542" s="1051" t="s">
        <v>143</v>
      </c>
      <c r="K542" s="1051" t="s">
        <v>143</v>
      </c>
      <c r="L542" s="1051" t="s">
        <v>143</v>
      </c>
      <c r="M542" s="1051" t="s">
        <v>143</v>
      </c>
      <c r="N542" s="1051" t="s">
        <v>143</v>
      </c>
      <c r="O542" s="1051" t="s">
        <v>143</v>
      </c>
      <c r="P542" s="1051" t="s">
        <v>143</v>
      </c>
      <c r="Q542" s="1051" t="s">
        <v>143</v>
      </c>
    </row>
    <row r="543" spans="3:17" ht="15">
      <c r="C543" s="592" t="s">
        <v>143</v>
      </c>
      <c r="D543" s="592" t="s">
        <v>143</v>
      </c>
      <c r="E543" s="1313" t="s">
        <v>143</v>
      </c>
      <c r="F543" s="1051" t="s">
        <v>143</v>
      </c>
      <c r="G543" s="1051" t="s">
        <v>143</v>
      </c>
      <c r="H543" s="1051" t="s">
        <v>143</v>
      </c>
      <c r="I543" s="1051" t="s">
        <v>143</v>
      </c>
      <c r="J543" s="1051" t="s">
        <v>143</v>
      </c>
      <c r="K543" s="1051" t="s">
        <v>143</v>
      </c>
      <c r="L543" s="1051" t="s">
        <v>143</v>
      </c>
      <c r="M543" s="1051" t="s">
        <v>143</v>
      </c>
      <c r="N543" s="1051" t="s">
        <v>143</v>
      </c>
      <c r="O543" s="1051" t="s">
        <v>143</v>
      </c>
      <c r="P543" s="1051" t="s">
        <v>143</v>
      </c>
      <c r="Q543" s="1051" t="s">
        <v>143</v>
      </c>
    </row>
    <row r="544" spans="3:17" ht="15">
      <c r="C544" s="592" t="s">
        <v>143</v>
      </c>
      <c r="D544" s="592" t="s">
        <v>143</v>
      </c>
      <c r="E544" s="1313" t="s">
        <v>143</v>
      </c>
      <c r="F544" s="1051" t="s">
        <v>143</v>
      </c>
      <c r="G544" s="1051" t="s">
        <v>143</v>
      </c>
      <c r="H544" s="1051" t="s">
        <v>143</v>
      </c>
      <c r="I544" s="1051" t="s">
        <v>143</v>
      </c>
      <c r="J544" s="1051" t="s">
        <v>143</v>
      </c>
      <c r="K544" s="1051" t="s">
        <v>143</v>
      </c>
      <c r="L544" s="1051" t="s">
        <v>143</v>
      </c>
      <c r="M544" s="1051" t="s">
        <v>143</v>
      </c>
      <c r="N544" s="1051" t="s">
        <v>143</v>
      </c>
      <c r="O544" s="1051" t="s">
        <v>143</v>
      </c>
      <c r="P544" s="1051" t="s">
        <v>143</v>
      </c>
      <c r="Q544" s="1051" t="s">
        <v>143</v>
      </c>
    </row>
    <row r="545" spans="3:17" ht="15">
      <c r="C545" s="592" t="s">
        <v>143</v>
      </c>
      <c r="D545" s="592" t="s">
        <v>143</v>
      </c>
      <c r="E545" s="1313" t="s">
        <v>143</v>
      </c>
      <c r="F545" s="1051" t="s">
        <v>143</v>
      </c>
      <c r="G545" s="1051" t="s">
        <v>143</v>
      </c>
      <c r="H545" s="1051" t="s">
        <v>143</v>
      </c>
      <c r="I545" s="1051" t="s">
        <v>143</v>
      </c>
      <c r="J545" s="1051" t="s">
        <v>143</v>
      </c>
      <c r="K545" s="1051" t="s">
        <v>143</v>
      </c>
      <c r="L545" s="1051" t="s">
        <v>143</v>
      </c>
      <c r="M545" s="1051" t="s">
        <v>143</v>
      </c>
      <c r="N545" s="1051" t="s">
        <v>143</v>
      </c>
      <c r="O545" s="1051" t="s">
        <v>143</v>
      </c>
      <c r="P545" s="1051" t="s">
        <v>143</v>
      </c>
      <c r="Q545" s="1051" t="s">
        <v>143</v>
      </c>
    </row>
    <row r="546" spans="3:17" ht="15">
      <c r="C546" s="592" t="s">
        <v>143</v>
      </c>
      <c r="D546" s="592" t="s">
        <v>143</v>
      </c>
      <c r="E546" s="1313" t="s">
        <v>143</v>
      </c>
      <c r="F546" s="1051" t="s">
        <v>143</v>
      </c>
      <c r="G546" s="1051" t="s">
        <v>143</v>
      </c>
      <c r="H546" s="1051" t="s">
        <v>143</v>
      </c>
      <c r="I546" s="1051" t="s">
        <v>143</v>
      </c>
      <c r="J546" s="1051" t="s">
        <v>143</v>
      </c>
      <c r="K546" s="1051" t="s">
        <v>143</v>
      </c>
      <c r="L546" s="1051" t="s">
        <v>143</v>
      </c>
      <c r="M546" s="1051" t="s">
        <v>143</v>
      </c>
      <c r="N546" s="1051" t="s">
        <v>143</v>
      </c>
      <c r="O546" s="1051" t="s">
        <v>143</v>
      </c>
      <c r="P546" s="1051" t="s">
        <v>143</v>
      </c>
      <c r="Q546" s="1051" t="s">
        <v>143</v>
      </c>
    </row>
    <row r="547" spans="3:17" ht="15">
      <c r="C547" s="592" t="s">
        <v>143</v>
      </c>
      <c r="D547" s="592" t="s">
        <v>143</v>
      </c>
      <c r="E547" s="1313" t="s">
        <v>143</v>
      </c>
      <c r="F547" s="1051" t="s">
        <v>143</v>
      </c>
      <c r="G547" s="1051" t="s">
        <v>143</v>
      </c>
      <c r="H547" s="1051" t="s">
        <v>143</v>
      </c>
      <c r="I547" s="1051" t="s">
        <v>143</v>
      </c>
      <c r="J547" s="1051" t="s">
        <v>143</v>
      </c>
      <c r="K547" s="1051" t="s">
        <v>143</v>
      </c>
      <c r="L547" s="1051" t="s">
        <v>143</v>
      </c>
      <c r="M547" s="1051" t="s">
        <v>143</v>
      </c>
      <c r="N547" s="1051" t="s">
        <v>143</v>
      </c>
      <c r="O547" s="1051" t="s">
        <v>143</v>
      </c>
      <c r="P547" s="1051" t="s">
        <v>143</v>
      </c>
      <c r="Q547" s="1051" t="s">
        <v>143</v>
      </c>
    </row>
    <row r="548" spans="3:17" ht="15">
      <c r="C548" s="592" t="s">
        <v>143</v>
      </c>
      <c r="D548" s="592" t="s">
        <v>143</v>
      </c>
      <c r="E548" s="1313" t="s">
        <v>143</v>
      </c>
      <c r="F548" s="1051" t="s">
        <v>143</v>
      </c>
      <c r="G548" s="1051" t="s">
        <v>143</v>
      </c>
      <c r="H548" s="1051" t="s">
        <v>143</v>
      </c>
      <c r="I548" s="1051" t="s">
        <v>143</v>
      </c>
      <c r="J548" s="1051" t="s">
        <v>143</v>
      </c>
      <c r="K548" s="1051" t="s">
        <v>143</v>
      </c>
      <c r="L548" s="1051" t="s">
        <v>143</v>
      </c>
      <c r="M548" s="1051" t="s">
        <v>143</v>
      </c>
      <c r="N548" s="1051" t="s">
        <v>143</v>
      </c>
      <c r="O548" s="1051" t="s">
        <v>143</v>
      </c>
      <c r="P548" s="1051" t="s">
        <v>143</v>
      </c>
      <c r="Q548" s="1051" t="s">
        <v>143</v>
      </c>
    </row>
    <row r="549" spans="3:17" ht="15">
      <c r="C549" s="592" t="s">
        <v>143</v>
      </c>
      <c r="D549" s="592" t="s">
        <v>143</v>
      </c>
      <c r="E549" s="1313" t="s">
        <v>143</v>
      </c>
      <c r="F549" s="1051" t="s">
        <v>143</v>
      </c>
      <c r="G549" s="1051" t="s">
        <v>143</v>
      </c>
      <c r="H549" s="1051" t="s">
        <v>143</v>
      </c>
      <c r="I549" s="1051" t="s">
        <v>143</v>
      </c>
      <c r="J549" s="1051" t="s">
        <v>143</v>
      </c>
      <c r="K549" s="1051" t="s">
        <v>143</v>
      </c>
      <c r="L549" s="1051" t="s">
        <v>143</v>
      </c>
      <c r="M549" s="1051" t="s">
        <v>143</v>
      </c>
      <c r="N549" s="1051" t="s">
        <v>143</v>
      </c>
      <c r="O549" s="1051" t="s">
        <v>143</v>
      </c>
      <c r="P549" s="1051" t="s">
        <v>143</v>
      </c>
      <c r="Q549" s="1051" t="s">
        <v>143</v>
      </c>
    </row>
    <row r="550" spans="3:17" ht="15">
      <c r="C550" s="592" t="s">
        <v>143</v>
      </c>
      <c r="D550" s="592" t="s">
        <v>143</v>
      </c>
      <c r="E550" s="1313" t="s">
        <v>143</v>
      </c>
      <c r="F550" s="1051" t="s">
        <v>143</v>
      </c>
      <c r="G550" s="1051" t="s">
        <v>143</v>
      </c>
      <c r="H550" s="1051" t="s">
        <v>143</v>
      </c>
      <c r="I550" s="1051" t="s">
        <v>143</v>
      </c>
      <c r="J550" s="1051" t="s">
        <v>143</v>
      </c>
      <c r="K550" s="1051" t="s">
        <v>143</v>
      </c>
      <c r="L550" s="1051" t="s">
        <v>143</v>
      </c>
      <c r="M550" s="1051" t="s">
        <v>143</v>
      </c>
      <c r="N550" s="1051" t="s">
        <v>143</v>
      </c>
      <c r="O550" s="1051" t="s">
        <v>143</v>
      </c>
      <c r="P550" s="1051" t="s">
        <v>143</v>
      </c>
      <c r="Q550" s="1051" t="s">
        <v>143</v>
      </c>
    </row>
    <row r="551" spans="3:17" ht="15">
      <c r="C551" s="592" t="s">
        <v>143</v>
      </c>
      <c r="D551" s="592" t="s">
        <v>143</v>
      </c>
      <c r="E551" s="1313" t="s">
        <v>143</v>
      </c>
      <c r="F551" s="1051" t="s">
        <v>143</v>
      </c>
      <c r="G551" s="1051" t="s">
        <v>143</v>
      </c>
      <c r="H551" s="1051" t="s">
        <v>143</v>
      </c>
      <c r="I551" s="1051" t="s">
        <v>143</v>
      </c>
      <c r="J551" s="1051" t="s">
        <v>143</v>
      </c>
      <c r="K551" s="1051" t="s">
        <v>143</v>
      </c>
      <c r="L551" s="1051" t="s">
        <v>143</v>
      </c>
      <c r="M551" s="1051" t="s">
        <v>143</v>
      </c>
      <c r="N551" s="1051" t="s">
        <v>143</v>
      </c>
      <c r="O551" s="1051" t="s">
        <v>143</v>
      </c>
      <c r="P551" s="1051" t="s">
        <v>143</v>
      </c>
      <c r="Q551" s="1051" t="s">
        <v>143</v>
      </c>
    </row>
    <row r="552" spans="3:17" ht="15">
      <c r="C552" s="592" t="s">
        <v>143</v>
      </c>
      <c r="D552" s="592" t="s">
        <v>143</v>
      </c>
      <c r="E552" s="1313" t="s">
        <v>143</v>
      </c>
      <c r="F552" s="1051" t="s">
        <v>143</v>
      </c>
      <c r="G552" s="1051" t="s">
        <v>143</v>
      </c>
      <c r="H552" s="1051" t="s">
        <v>143</v>
      </c>
      <c r="I552" s="1051" t="s">
        <v>143</v>
      </c>
      <c r="J552" s="1051" t="s">
        <v>143</v>
      </c>
      <c r="K552" s="1051" t="s">
        <v>143</v>
      </c>
      <c r="L552" s="1051" t="s">
        <v>143</v>
      </c>
      <c r="M552" s="1051" t="s">
        <v>143</v>
      </c>
      <c r="N552" s="1051" t="s">
        <v>143</v>
      </c>
      <c r="O552" s="1051" t="s">
        <v>143</v>
      </c>
      <c r="P552" s="1051" t="s">
        <v>143</v>
      </c>
      <c r="Q552" s="1051" t="s">
        <v>143</v>
      </c>
    </row>
    <row r="553" spans="3:17" ht="15">
      <c r="C553" s="592" t="s">
        <v>143</v>
      </c>
      <c r="D553" s="592" t="s">
        <v>143</v>
      </c>
      <c r="E553" s="1313" t="s">
        <v>143</v>
      </c>
      <c r="F553" s="1051" t="s">
        <v>143</v>
      </c>
      <c r="G553" s="1051" t="s">
        <v>143</v>
      </c>
      <c r="H553" s="1051" t="s">
        <v>143</v>
      </c>
      <c r="I553" s="1051" t="s">
        <v>143</v>
      </c>
      <c r="J553" s="1051" t="s">
        <v>143</v>
      </c>
      <c r="K553" s="1051" t="s">
        <v>143</v>
      </c>
      <c r="L553" s="1051" t="s">
        <v>143</v>
      </c>
      <c r="M553" s="1051" t="s">
        <v>143</v>
      </c>
      <c r="N553" s="1051" t="s">
        <v>143</v>
      </c>
      <c r="O553" s="1051" t="s">
        <v>143</v>
      </c>
      <c r="P553" s="1051" t="s">
        <v>143</v>
      </c>
      <c r="Q553" s="1051" t="s">
        <v>143</v>
      </c>
    </row>
    <row r="554" spans="3:17" ht="15">
      <c r="C554" s="592" t="s">
        <v>143</v>
      </c>
      <c r="D554" s="592" t="s">
        <v>143</v>
      </c>
      <c r="E554" s="1313" t="s">
        <v>143</v>
      </c>
      <c r="F554" s="1051" t="s">
        <v>143</v>
      </c>
      <c r="G554" s="1051" t="s">
        <v>143</v>
      </c>
      <c r="H554" s="1051" t="s">
        <v>143</v>
      </c>
      <c r="I554" s="1051" t="s">
        <v>143</v>
      </c>
      <c r="J554" s="1051" t="s">
        <v>143</v>
      </c>
      <c r="K554" s="1051" t="s">
        <v>143</v>
      </c>
      <c r="L554" s="1051" t="s">
        <v>143</v>
      </c>
      <c r="M554" s="1051" t="s">
        <v>143</v>
      </c>
      <c r="N554" s="1051" t="s">
        <v>143</v>
      </c>
      <c r="O554" s="1051" t="s">
        <v>143</v>
      </c>
      <c r="P554" s="1051" t="s">
        <v>143</v>
      </c>
      <c r="Q554" s="1051" t="s">
        <v>143</v>
      </c>
    </row>
    <row r="555" spans="3:17" ht="15">
      <c r="C555" s="592" t="s">
        <v>143</v>
      </c>
      <c r="D555" s="592" t="s">
        <v>143</v>
      </c>
      <c r="E555" s="1313" t="s">
        <v>143</v>
      </c>
      <c r="F555" s="1051" t="s">
        <v>143</v>
      </c>
      <c r="G555" s="1051" t="s">
        <v>143</v>
      </c>
      <c r="H555" s="1051" t="s">
        <v>143</v>
      </c>
      <c r="I555" s="1051" t="s">
        <v>143</v>
      </c>
      <c r="J555" s="1051" t="s">
        <v>143</v>
      </c>
      <c r="K555" s="1051" t="s">
        <v>143</v>
      </c>
      <c r="L555" s="1051" t="s">
        <v>143</v>
      </c>
      <c r="M555" s="1051" t="s">
        <v>143</v>
      </c>
      <c r="N555" s="1051" t="s">
        <v>143</v>
      </c>
      <c r="O555" s="1051" t="s">
        <v>143</v>
      </c>
      <c r="P555" s="1051" t="s">
        <v>143</v>
      </c>
      <c r="Q555" s="1051" t="s">
        <v>143</v>
      </c>
    </row>
    <row r="556" spans="3:17" ht="15">
      <c r="C556" s="592" t="s">
        <v>143</v>
      </c>
      <c r="D556" s="592" t="s">
        <v>143</v>
      </c>
      <c r="E556" s="1313" t="s">
        <v>143</v>
      </c>
      <c r="F556" s="1051" t="s">
        <v>143</v>
      </c>
      <c r="G556" s="1051" t="s">
        <v>143</v>
      </c>
      <c r="H556" s="1051" t="s">
        <v>143</v>
      </c>
      <c r="I556" s="1051" t="s">
        <v>143</v>
      </c>
      <c r="J556" s="1051" t="s">
        <v>143</v>
      </c>
      <c r="K556" s="1051" t="s">
        <v>143</v>
      </c>
      <c r="L556" s="1051" t="s">
        <v>143</v>
      </c>
      <c r="M556" s="1051" t="s">
        <v>143</v>
      </c>
      <c r="N556" s="1051" t="s">
        <v>143</v>
      </c>
      <c r="O556" s="1051" t="s">
        <v>143</v>
      </c>
      <c r="P556" s="1051" t="s">
        <v>143</v>
      </c>
      <c r="Q556" s="1051" t="s">
        <v>143</v>
      </c>
    </row>
    <row r="557" spans="3:17" ht="15">
      <c r="C557" s="592" t="s">
        <v>143</v>
      </c>
      <c r="D557" s="592" t="s">
        <v>143</v>
      </c>
      <c r="E557" s="1313" t="s">
        <v>143</v>
      </c>
      <c r="F557" s="1051" t="s">
        <v>143</v>
      </c>
      <c r="G557" s="1051" t="s">
        <v>143</v>
      </c>
      <c r="H557" s="1051" t="s">
        <v>143</v>
      </c>
      <c r="I557" s="1051" t="s">
        <v>143</v>
      </c>
      <c r="J557" s="1051" t="s">
        <v>143</v>
      </c>
      <c r="K557" s="1051" t="s">
        <v>143</v>
      </c>
      <c r="L557" s="1051" t="s">
        <v>143</v>
      </c>
      <c r="M557" s="1051" t="s">
        <v>143</v>
      </c>
      <c r="N557" s="1051" t="s">
        <v>143</v>
      </c>
      <c r="O557" s="1051" t="s">
        <v>143</v>
      </c>
      <c r="P557" s="1051" t="s">
        <v>143</v>
      </c>
      <c r="Q557" s="1051" t="s">
        <v>143</v>
      </c>
    </row>
    <row r="558" spans="3:17" ht="15">
      <c r="C558" s="592" t="s">
        <v>143</v>
      </c>
      <c r="D558" s="592" t="s">
        <v>143</v>
      </c>
      <c r="E558" s="1313" t="s">
        <v>143</v>
      </c>
      <c r="F558" s="1051" t="s">
        <v>143</v>
      </c>
      <c r="G558" s="1051" t="s">
        <v>143</v>
      </c>
      <c r="H558" s="1051" t="s">
        <v>143</v>
      </c>
      <c r="I558" s="1051" t="s">
        <v>143</v>
      </c>
      <c r="J558" s="1051" t="s">
        <v>143</v>
      </c>
      <c r="K558" s="1051" t="s">
        <v>143</v>
      </c>
      <c r="L558" s="1051" t="s">
        <v>143</v>
      </c>
      <c r="M558" s="1051" t="s">
        <v>143</v>
      </c>
      <c r="N558" s="1051" t="s">
        <v>143</v>
      </c>
      <c r="O558" s="1051" t="s">
        <v>143</v>
      </c>
      <c r="P558" s="1051" t="s">
        <v>143</v>
      </c>
      <c r="Q558" s="1051" t="s">
        <v>143</v>
      </c>
    </row>
    <row r="559" spans="3:17" ht="15">
      <c r="C559" s="592" t="s">
        <v>143</v>
      </c>
      <c r="D559" s="592" t="s">
        <v>143</v>
      </c>
      <c r="E559" s="1313" t="s">
        <v>143</v>
      </c>
      <c r="F559" s="1051" t="s">
        <v>143</v>
      </c>
      <c r="G559" s="1051" t="s">
        <v>143</v>
      </c>
      <c r="H559" s="1051" t="s">
        <v>143</v>
      </c>
      <c r="I559" s="1051" t="s">
        <v>143</v>
      </c>
      <c r="J559" s="1051" t="s">
        <v>143</v>
      </c>
      <c r="K559" s="1051" t="s">
        <v>143</v>
      </c>
      <c r="L559" s="1051" t="s">
        <v>143</v>
      </c>
      <c r="M559" s="1051" t="s">
        <v>143</v>
      </c>
      <c r="N559" s="1051" t="s">
        <v>143</v>
      </c>
      <c r="O559" s="1051" t="s">
        <v>143</v>
      </c>
      <c r="P559" s="1051" t="s">
        <v>143</v>
      </c>
      <c r="Q559" s="1051" t="s">
        <v>143</v>
      </c>
    </row>
    <row r="560" spans="3:17" ht="15">
      <c r="C560" s="592" t="s">
        <v>143</v>
      </c>
      <c r="D560" s="592" t="s">
        <v>143</v>
      </c>
      <c r="E560" s="1313" t="s">
        <v>143</v>
      </c>
      <c r="F560" s="1051" t="s">
        <v>143</v>
      </c>
      <c r="G560" s="1051" t="s">
        <v>143</v>
      </c>
      <c r="H560" s="1051" t="s">
        <v>143</v>
      </c>
      <c r="I560" s="1051" t="s">
        <v>143</v>
      </c>
      <c r="J560" s="1051" t="s">
        <v>143</v>
      </c>
      <c r="K560" s="1051" t="s">
        <v>143</v>
      </c>
      <c r="L560" s="1051" t="s">
        <v>143</v>
      </c>
      <c r="M560" s="1051" t="s">
        <v>143</v>
      </c>
      <c r="N560" s="1051" t="s">
        <v>143</v>
      </c>
      <c r="O560" s="1051" t="s">
        <v>143</v>
      </c>
      <c r="P560" s="1051" t="s">
        <v>143</v>
      </c>
      <c r="Q560" s="1051" t="s">
        <v>143</v>
      </c>
    </row>
    <row r="561" spans="3:17" ht="15">
      <c r="C561" s="592" t="s">
        <v>143</v>
      </c>
      <c r="D561" s="592" t="s">
        <v>143</v>
      </c>
      <c r="E561" s="1313" t="s">
        <v>143</v>
      </c>
      <c r="F561" s="1051" t="s">
        <v>143</v>
      </c>
      <c r="G561" s="1051" t="s">
        <v>143</v>
      </c>
      <c r="H561" s="1051" t="s">
        <v>143</v>
      </c>
      <c r="I561" s="1051" t="s">
        <v>143</v>
      </c>
      <c r="J561" s="1051" t="s">
        <v>143</v>
      </c>
      <c r="K561" s="1051" t="s">
        <v>143</v>
      </c>
      <c r="L561" s="1051" t="s">
        <v>143</v>
      </c>
      <c r="M561" s="1051" t="s">
        <v>143</v>
      </c>
      <c r="N561" s="1051" t="s">
        <v>143</v>
      </c>
      <c r="O561" s="1051" t="s">
        <v>143</v>
      </c>
      <c r="P561" s="1051" t="s">
        <v>143</v>
      </c>
      <c r="Q561" s="1051" t="s">
        <v>143</v>
      </c>
    </row>
    <row r="562" spans="3:17" ht="15">
      <c r="C562" s="592" t="s">
        <v>143</v>
      </c>
      <c r="D562" s="592" t="s">
        <v>143</v>
      </c>
      <c r="E562" s="1313" t="s">
        <v>143</v>
      </c>
      <c r="F562" s="1051" t="s">
        <v>143</v>
      </c>
      <c r="G562" s="1051" t="s">
        <v>143</v>
      </c>
      <c r="H562" s="1051" t="s">
        <v>143</v>
      </c>
      <c r="I562" s="1051" t="s">
        <v>143</v>
      </c>
      <c r="J562" s="1051" t="s">
        <v>143</v>
      </c>
      <c r="K562" s="1051" t="s">
        <v>143</v>
      </c>
      <c r="L562" s="1051" t="s">
        <v>143</v>
      </c>
      <c r="M562" s="1051" t="s">
        <v>143</v>
      </c>
      <c r="N562" s="1051" t="s">
        <v>143</v>
      </c>
      <c r="O562" s="1051" t="s">
        <v>143</v>
      </c>
      <c r="P562" s="1051" t="s">
        <v>143</v>
      </c>
      <c r="Q562" s="1051" t="s">
        <v>143</v>
      </c>
    </row>
    <row r="563" spans="3:17" ht="15">
      <c r="C563" s="592" t="s">
        <v>143</v>
      </c>
      <c r="D563" s="592" t="s">
        <v>143</v>
      </c>
      <c r="E563" s="1313" t="s">
        <v>143</v>
      </c>
      <c r="F563" s="1051" t="s">
        <v>143</v>
      </c>
      <c r="G563" s="1051" t="s">
        <v>143</v>
      </c>
      <c r="H563" s="1051" t="s">
        <v>143</v>
      </c>
      <c r="I563" s="1051" t="s">
        <v>143</v>
      </c>
      <c r="J563" s="1051" t="s">
        <v>143</v>
      </c>
      <c r="K563" s="1051" t="s">
        <v>143</v>
      </c>
      <c r="L563" s="1051" t="s">
        <v>143</v>
      </c>
      <c r="M563" s="1051" t="s">
        <v>143</v>
      </c>
      <c r="N563" s="1051" t="s">
        <v>143</v>
      </c>
      <c r="O563" s="1051" t="s">
        <v>143</v>
      </c>
      <c r="P563" s="1051" t="s">
        <v>143</v>
      </c>
      <c r="Q563" s="1051" t="s">
        <v>143</v>
      </c>
    </row>
    <row r="564" spans="3:17" ht="15">
      <c r="C564" s="592" t="s">
        <v>143</v>
      </c>
      <c r="D564" s="592" t="s">
        <v>143</v>
      </c>
      <c r="E564" s="1313" t="s">
        <v>143</v>
      </c>
      <c r="F564" s="1051" t="s">
        <v>143</v>
      </c>
      <c r="G564" s="1051" t="s">
        <v>143</v>
      </c>
      <c r="H564" s="1051" t="s">
        <v>143</v>
      </c>
      <c r="I564" s="1051" t="s">
        <v>143</v>
      </c>
      <c r="J564" s="1051" t="s">
        <v>143</v>
      </c>
      <c r="K564" s="1051" t="s">
        <v>143</v>
      </c>
      <c r="L564" s="1051" t="s">
        <v>143</v>
      </c>
      <c r="M564" s="1051" t="s">
        <v>143</v>
      </c>
      <c r="N564" s="1051" t="s">
        <v>143</v>
      </c>
      <c r="O564" s="1051" t="s">
        <v>143</v>
      </c>
      <c r="P564" s="1051" t="s">
        <v>143</v>
      </c>
      <c r="Q564" s="1051" t="s">
        <v>143</v>
      </c>
    </row>
    <row r="565" spans="3:17" ht="15">
      <c r="C565" s="592" t="s">
        <v>143</v>
      </c>
      <c r="D565" s="592" t="s">
        <v>143</v>
      </c>
      <c r="E565" s="1313" t="s">
        <v>143</v>
      </c>
      <c r="F565" s="1051" t="s">
        <v>143</v>
      </c>
      <c r="G565" s="1051" t="s">
        <v>143</v>
      </c>
      <c r="H565" s="1051" t="s">
        <v>143</v>
      </c>
      <c r="I565" s="1051" t="s">
        <v>143</v>
      </c>
      <c r="J565" s="1051" t="s">
        <v>143</v>
      </c>
      <c r="K565" s="1051" t="s">
        <v>143</v>
      </c>
      <c r="L565" s="1051" t="s">
        <v>143</v>
      </c>
      <c r="M565" s="1051" t="s">
        <v>143</v>
      </c>
      <c r="N565" s="1051" t="s">
        <v>143</v>
      </c>
      <c r="O565" s="1051" t="s">
        <v>143</v>
      </c>
      <c r="P565" s="1051" t="s">
        <v>143</v>
      </c>
      <c r="Q565" s="1051" t="s">
        <v>143</v>
      </c>
    </row>
    <row r="566" spans="3:17" ht="15">
      <c r="C566" s="592" t="s">
        <v>143</v>
      </c>
      <c r="D566" s="592" t="s">
        <v>143</v>
      </c>
      <c r="E566" s="1313" t="s">
        <v>143</v>
      </c>
      <c r="F566" s="1051" t="s">
        <v>143</v>
      </c>
      <c r="G566" s="1051" t="s">
        <v>143</v>
      </c>
      <c r="H566" s="1051" t="s">
        <v>143</v>
      </c>
      <c r="I566" s="1051" t="s">
        <v>143</v>
      </c>
      <c r="J566" s="1051" t="s">
        <v>143</v>
      </c>
      <c r="K566" s="1051" t="s">
        <v>143</v>
      </c>
      <c r="L566" s="1051" t="s">
        <v>143</v>
      </c>
      <c r="M566" s="1051" t="s">
        <v>143</v>
      </c>
      <c r="N566" s="1051" t="s">
        <v>143</v>
      </c>
      <c r="O566" s="1051" t="s">
        <v>143</v>
      </c>
      <c r="P566" s="1051" t="s">
        <v>143</v>
      </c>
      <c r="Q566" s="1051" t="s">
        <v>143</v>
      </c>
    </row>
    <row r="567" spans="3:17" ht="15">
      <c r="C567" s="592" t="s">
        <v>143</v>
      </c>
      <c r="D567" s="592" t="s">
        <v>143</v>
      </c>
      <c r="E567" s="1313" t="s">
        <v>143</v>
      </c>
      <c r="F567" s="1051" t="s">
        <v>143</v>
      </c>
      <c r="G567" s="1051" t="s">
        <v>143</v>
      </c>
      <c r="H567" s="1051" t="s">
        <v>143</v>
      </c>
      <c r="I567" s="1051" t="s">
        <v>143</v>
      </c>
      <c r="J567" s="1051" t="s">
        <v>143</v>
      </c>
      <c r="K567" s="1051" t="s">
        <v>143</v>
      </c>
      <c r="L567" s="1051" t="s">
        <v>143</v>
      </c>
      <c r="M567" s="1051" t="s">
        <v>143</v>
      </c>
      <c r="N567" s="1051" t="s">
        <v>143</v>
      </c>
      <c r="O567" s="1051" t="s">
        <v>143</v>
      </c>
      <c r="P567" s="1051" t="s">
        <v>143</v>
      </c>
      <c r="Q567" s="1051" t="s">
        <v>143</v>
      </c>
    </row>
    <row r="568" spans="3:17" ht="15">
      <c r="C568" s="592" t="s">
        <v>143</v>
      </c>
      <c r="E568" s="1313" t="s">
        <v>143</v>
      </c>
      <c r="F568" s="1051" t="s">
        <v>143</v>
      </c>
      <c r="G568" s="1051" t="s">
        <v>143</v>
      </c>
      <c r="H568" s="1051" t="s">
        <v>143</v>
      </c>
      <c r="I568" s="1051" t="s">
        <v>143</v>
      </c>
      <c r="J568" s="1051" t="s">
        <v>143</v>
      </c>
      <c r="K568" s="1051" t="s">
        <v>143</v>
      </c>
      <c r="L568" s="1051" t="s">
        <v>143</v>
      </c>
      <c r="M568" s="1051" t="s">
        <v>143</v>
      </c>
      <c r="N568" s="1051" t="s">
        <v>143</v>
      </c>
      <c r="O568" s="1051" t="s">
        <v>143</v>
      </c>
      <c r="P568" s="1051" t="s">
        <v>143</v>
      </c>
      <c r="Q568" s="1051" t="s">
        <v>143</v>
      </c>
    </row>
    <row r="569" spans="3:17" ht="15">
      <c r="C569" s="592" t="s">
        <v>143</v>
      </c>
      <c r="E569" s="1313"/>
      <c r="F569" s="1051"/>
      <c r="G569" s="1051"/>
      <c r="H569" s="1051"/>
      <c r="I569" s="1051"/>
      <c r="J569" s="1051"/>
      <c r="K569" s="1051"/>
      <c r="L569" s="1051"/>
      <c r="M569" s="1051"/>
      <c r="N569" s="1051"/>
      <c r="O569" s="1051"/>
      <c r="P569" s="1051"/>
      <c r="Q569" s="1051"/>
    </row>
  </sheetData>
  <mergeCells count="5">
    <mergeCell ref="B4:D5"/>
    <mergeCell ref="E4:N5"/>
    <mergeCell ref="C9:C10"/>
    <mergeCell ref="D9:D10"/>
    <mergeCell ref="E9:Q9"/>
  </mergeCells>
  <conditionalFormatting sqref="C12:C31">
    <cfRule type="cellIs" dxfId="2" priority="1" operator="lessThanOrEqual">
      <formula>0</formula>
    </cfRule>
  </conditionalFormatting>
  <pageMargins left="0.7" right="0.7" top="0.75" bottom="0.75" header="0.3" footer="0.3"/>
  <pageSetup paperSize="9" scale="31"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375D3-0245-4617-9FF9-73592D1416FF}">
  <sheetPr codeName="Sheet37">
    <tabColor theme="3" tint="0.59999389629810485"/>
  </sheetPr>
  <dimension ref="B1:O452"/>
  <sheetViews>
    <sheetView showGridLines="0" zoomScale="85" zoomScaleNormal="85" workbookViewId="0">
      <selection activeCell="C16" sqref="C16:D16"/>
    </sheetView>
  </sheetViews>
  <sheetFormatPr defaultColWidth="11.42578125" defaultRowHeight="12.75"/>
  <cols>
    <col min="1" max="1" width="2.7109375" style="592" customWidth="1"/>
    <col min="2" max="2" width="6.28515625" style="592" customWidth="1"/>
    <col min="3" max="7" width="21.140625" style="592" customWidth="1"/>
    <col min="8" max="8" width="21.140625" style="954" customWidth="1"/>
    <col min="9" max="12" width="21.140625" style="592" customWidth="1"/>
    <col min="13" max="13" width="5.5703125" style="592" customWidth="1"/>
    <col min="14" max="14" width="6.85546875" style="592" customWidth="1"/>
    <col min="15" max="15" width="15.140625" style="592" bestFit="1" customWidth="1"/>
    <col min="16" max="16384" width="11.42578125" style="592"/>
  </cols>
  <sheetData>
    <row r="1" spans="2:15" ht="13.5" thickBot="1"/>
    <row r="2" spans="2:15" ht="28.5" thickTop="1">
      <c r="B2" s="1052"/>
      <c r="C2" s="810"/>
      <c r="D2" s="810"/>
      <c r="E2" s="811"/>
      <c r="F2" s="811"/>
      <c r="G2" s="811"/>
      <c r="H2" s="1321"/>
      <c r="I2" s="811"/>
      <c r="J2" s="811"/>
      <c r="K2" s="534" t="s">
        <v>232</v>
      </c>
      <c r="L2" s="618">
        <f>'Delinquencies Analysis'!Q2</f>
        <v>46265</v>
      </c>
      <c r="M2" s="1053"/>
    </row>
    <row r="3" spans="2:15" ht="14.25">
      <c r="B3" s="759"/>
      <c r="C3" s="596"/>
      <c r="D3" s="596"/>
      <c r="E3" s="596"/>
      <c r="F3" s="596"/>
      <c r="G3" s="596"/>
      <c r="H3" s="1322"/>
      <c r="I3" s="596"/>
      <c r="J3" s="596"/>
      <c r="K3" s="540" t="s">
        <v>233</v>
      </c>
      <c r="L3" s="621">
        <f>'Delinquencies Analysis'!Q3</f>
        <v>46279</v>
      </c>
      <c r="M3" s="766"/>
    </row>
    <row r="4" spans="2:15" ht="14.25">
      <c r="B4" s="2105"/>
      <c r="C4" s="2106"/>
      <c r="D4" s="2106"/>
      <c r="E4" s="2143" t="s">
        <v>589</v>
      </c>
      <c r="F4" s="2143"/>
      <c r="G4" s="2143"/>
      <c r="H4" s="2143"/>
      <c r="I4" s="2143"/>
      <c r="J4" s="2143"/>
      <c r="K4" s="540" t="s">
        <v>234</v>
      </c>
      <c r="L4" s="621">
        <f>'Delinquencies Analysis'!Q4</f>
        <v>46286</v>
      </c>
      <c r="M4" s="766"/>
    </row>
    <row r="5" spans="2:15" ht="14.25">
      <c r="B5" s="2105"/>
      <c r="C5" s="2106"/>
      <c r="D5" s="2106"/>
      <c r="E5" s="2143"/>
      <c r="F5" s="2143"/>
      <c r="G5" s="2143"/>
      <c r="H5" s="2143"/>
      <c r="I5" s="2143"/>
      <c r="J5" s="2143"/>
      <c r="K5" s="540" t="s">
        <v>235</v>
      </c>
      <c r="L5" s="621">
        <f>'Delinquencies Analysis'!Q5</f>
        <v>46293</v>
      </c>
      <c r="M5" s="766"/>
    </row>
    <row r="6" spans="2:15" ht="14.25">
      <c r="B6" s="759"/>
      <c r="C6" s="596"/>
      <c r="D6" s="596"/>
      <c r="E6" s="596"/>
      <c r="F6" s="596"/>
      <c r="G6" s="596"/>
      <c r="H6" s="1322"/>
      <c r="I6" s="596"/>
      <c r="J6" s="596"/>
      <c r="K6" s="540" t="s">
        <v>236</v>
      </c>
      <c r="L6" s="624">
        <f>'Delinquencies Analysis'!Q6</f>
        <v>23</v>
      </c>
      <c r="M6" s="766"/>
    </row>
    <row r="7" spans="2:15" ht="14.25">
      <c r="B7" s="759"/>
      <c r="C7" s="596"/>
      <c r="D7" s="596"/>
      <c r="E7" s="596"/>
      <c r="F7" s="596"/>
      <c r="G7" s="596"/>
      <c r="H7" s="1322"/>
      <c r="I7" s="596"/>
      <c r="J7" s="596"/>
      <c r="K7" s="540"/>
      <c r="L7" s="1054"/>
      <c r="M7" s="766"/>
    </row>
    <row r="8" spans="2:15" ht="14.25">
      <c r="B8" s="1055"/>
      <c r="C8" s="1056"/>
      <c r="D8" s="1056"/>
      <c r="E8" s="1056"/>
      <c r="F8" s="1056"/>
      <c r="G8" s="1056"/>
      <c r="H8" s="1323"/>
      <c r="I8" s="1056"/>
      <c r="J8" s="1056"/>
      <c r="K8" s="1057"/>
      <c r="L8" s="1058"/>
      <c r="M8" s="1059"/>
    </row>
    <row r="9" spans="2:15" ht="101.25" thickBot="1">
      <c r="B9" s="767"/>
      <c r="C9" s="1177" t="s">
        <v>574</v>
      </c>
      <c r="D9" s="1179" t="s">
        <v>590</v>
      </c>
      <c r="E9" s="1179" t="s">
        <v>591</v>
      </c>
      <c r="F9" s="1179" t="s">
        <v>592</v>
      </c>
      <c r="G9" s="1179" t="s">
        <v>593</v>
      </c>
      <c r="H9" s="1324" t="s">
        <v>594</v>
      </c>
      <c r="I9" s="1179" t="s">
        <v>595</v>
      </c>
      <c r="J9" s="1179" t="s">
        <v>596</v>
      </c>
      <c r="K9" s="1179" t="s">
        <v>597</v>
      </c>
      <c r="L9" s="1179" t="s">
        <v>598</v>
      </c>
      <c r="M9" s="772"/>
    </row>
    <row r="10" spans="2:15">
      <c r="B10" s="767"/>
      <c r="C10" s="1304">
        <f>'08 - Default &amp; Recovery Stat'!B12</f>
        <v>46265</v>
      </c>
      <c r="D10" s="1060">
        <f>IF($C10=0,"",'02 - Monthly Asset Follow up'!C17)</f>
        <v>10627881030.059999</v>
      </c>
      <c r="E10" s="1061">
        <f>IF($C10=0,"",_xlfn.XLOOKUP($C10,INPUT_DATA!$CR:$CR,INPUT_DATA!DT:DT,""))</f>
        <v>7</v>
      </c>
      <c r="F10" s="1062">
        <f>'Key Figures'!F35</f>
        <v>1173747.95</v>
      </c>
      <c r="G10" s="1063">
        <f>IF($C10=0,"",IF(G11="",E10,E10+G11))</f>
        <v>122</v>
      </c>
      <c r="H10" s="1325">
        <f>IF($C10=0,"",IF(H11="",F10,F10+H11))</f>
        <v>15696264.110000001</v>
      </c>
      <c r="I10" s="1064">
        <f>IFERROR(IF($C10=0,"",H10/'08 - Default &amp; Recovery Stat'!D12),"")</f>
        <v>1.2629052706617972E-3</v>
      </c>
      <c r="J10" s="1062">
        <f>IF($C10=0,"",'08 - Default &amp; Recovery Stat'!G12)</f>
        <v>494575.42</v>
      </c>
      <c r="K10" s="1062">
        <f t="shared" ref="K10:K15" si="0">IF($C10=0,"",IF(K11="",J10,J10+K11))</f>
        <v>2400202.6399999997</v>
      </c>
      <c r="L10" s="1065">
        <f>IFERROR(IF($C10=0,"",K10/H10),"")</f>
        <v>0.15291553602687177</v>
      </c>
      <c r="M10" s="772"/>
      <c r="O10" s="954"/>
    </row>
    <row r="11" spans="2:15">
      <c r="B11" s="767"/>
      <c r="C11" s="1305">
        <f>'08 - Default &amp; Recovery Stat'!B13</f>
        <v>46234</v>
      </c>
      <c r="D11" s="1316">
        <f>IF($C11=0,"",'02 - Monthly Asset Follow up'!C18)</f>
        <v>10731409727.809999</v>
      </c>
      <c r="E11" s="1317">
        <f>IF($C11=0,"",_xlfn.XLOOKUP($C11,INPUT_DATA!$CR:$CR,INPUT_DATA!DT:DT,""))</f>
        <v>10</v>
      </c>
      <c r="F11" s="1316">
        <f>IF($C11=0,"",'02 - Monthly Asset Follow up'!K18)</f>
        <v>1165783.6100000001</v>
      </c>
      <c r="G11" s="1317">
        <f t="shared" ref="G11:G54" si="1">IF($C11=0,"",IF(G12="",E11,E11+G12))</f>
        <v>115</v>
      </c>
      <c r="H11" s="1326">
        <f t="shared" ref="H11:H55" si="2">IF($C11=0,"",IF(H12="",F11,F11+H12))</f>
        <v>14522516.160000002</v>
      </c>
      <c r="I11" s="1318">
        <f>IFERROR(IF($C11=0,"",H11/'08 - Default &amp; Recovery Stat'!D13),"")</f>
        <v>1.1684667175070314E-3</v>
      </c>
      <c r="J11" s="1316">
        <f>IF($C11=0,"",'08 - Default &amp; Recovery Stat'!G13)</f>
        <v>39658.33</v>
      </c>
      <c r="K11" s="1316">
        <f t="shared" si="0"/>
        <v>1905627.2199999997</v>
      </c>
      <c r="L11" s="1320">
        <f>IFERROR(IF($C11=0,"",K11/H11),"")</f>
        <v>0.13121880526797083</v>
      </c>
      <c r="M11" s="772"/>
    </row>
    <row r="12" spans="2:15">
      <c r="B12" s="767"/>
      <c r="C12" s="1305">
        <f>'08 - Default &amp; Recovery Stat'!B14</f>
        <v>46203</v>
      </c>
      <c r="D12" s="1316">
        <f>IF($C12=0,"",'02 - Monthly Asset Follow up'!C19)</f>
        <v>10826314196.07</v>
      </c>
      <c r="E12" s="1317">
        <f>IF($C12=0,"",_xlfn.XLOOKUP($C12,INPUT_DATA!$CR:$CR,INPUT_DATA!DT:DT,""))</f>
        <v>8</v>
      </c>
      <c r="F12" s="1316">
        <f>IF($C12=0,"",'02 - Monthly Asset Follow up'!K19)</f>
        <v>1114351.0900000001</v>
      </c>
      <c r="G12" s="1317">
        <f t="shared" si="1"/>
        <v>105</v>
      </c>
      <c r="H12" s="1326">
        <f t="shared" si="2"/>
        <v>13356732.550000003</v>
      </c>
      <c r="I12" s="1318">
        <f>IFERROR(IF($C12=0,"",H12/'08 - Default &amp; Recovery Stat'!D14),"")</f>
        <v>1.0746689669593606E-3</v>
      </c>
      <c r="J12" s="1316">
        <f>IF($C12=0,"",'08 - Default &amp; Recovery Stat'!G14)</f>
        <v>57371.880000000005</v>
      </c>
      <c r="K12" s="1316">
        <f t="shared" si="0"/>
        <v>1865968.8899999997</v>
      </c>
      <c r="L12" s="1320">
        <f t="shared" ref="L12:L55" si="3">IFERROR(IF($C12=0,"",K12/H12),"")</f>
        <v>0.13970249707515475</v>
      </c>
      <c r="M12" s="772"/>
    </row>
    <row r="13" spans="2:15">
      <c r="B13" s="767"/>
      <c r="C13" s="1305">
        <f>'08 - Default &amp; Recovery Stat'!B15</f>
        <v>46173</v>
      </c>
      <c r="D13" s="1316">
        <f>IF($C13=0,"",'02 - Monthly Asset Follow up'!C20)</f>
        <v>10910642357.889999</v>
      </c>
      <c r="E13" s="1317">
        <f>IF($C13=0,"",_xlfn.XLOOKUP($C13,INPUT_DATA!$CR:$CR,INPUT_DATA!DT:DT,""))</f>
        <v>7</v>
      </c>
      <c r="F13" s="1316">
        <f>IF($C13=0,"",'02 - Monthly Asset Follow up'!K20)</f>
        <v>1035980.47</v>
      </c>
      <c r="G13" s="1317">
        <f t="shared" si="1"/>
        <v>97</v>
      </c>
      <c r="H13" s="1326">
        <f t="shared" si="2"/>
        <v>12242381.460000003</v>
      </c>
      <c r="I13" s="1318">
        <f>IFERROR(IF($C13=0,"",H13/'08 - Default &amp; Recovery Stat'!D15),"")</f>
        <v>9.8500942408558069E-4</v>
      </c>
      <c r="J13" s="1316">
        <f>IF($C13=0,"",'08 - Default &amp; Recovery Stat'!G15)</f>
        <v>159095.67000000001</v>
      </c>
      <c r="K13" s="1316">
        <f t="shared" si="0"/>
        <v>1808597.0099999998</v>
      </c>
      <c r="L13" s="1320">
        <f t="shared" si="3"/>
        <v>0.14773245025155418</v>
      </c>
      <c r="M13" s="772"/>
    </row>
    <row r="14" spans="2:15">
      <c r="B14" s="767"/>
      <c r="C14" s="1305">
        <f>'08 - Default &amp; Recovery Stat'!B16</f>
        <v>46142</v>
      </c>
      <c r="D14" s="1316">
        <f>IF($C14=0,"",'02 - Monthly Asset Follow up'!C21)</f>
        <v>11003433195.969999</v>
      </c>
      <c r="E14" s="1317">
        <f>IF($C14=0,"",_xlfn.XLOOKUP($C14,INPUT_DATA!$CR:$CR,INPUT_DATA!DT:DT,""))</f>
        <v>4</v>
      </c>
      <c r="F14" s="1316">
        <f>IF($C14=0,"",'02 - Monthly Asset Follow up'!K21)</f>
        <v>644714.96</v>
      </c>
      <c r="G14" s="1317">
        <f t="shared" si="1"/>
        <v>90</v>
      </c>
      <c r="H14" s="1326">
        <f t="shared" si="2"/>
        <v>11206400.990000002</v>
      </c>
      <c r="I14" s="1318">
        <f>IFERROR(IF($C14=0,"",H14/'08 - Default &amp; Recovery Stat'!D16),"")</f>
        <v>9.0165550071268422E-4</v>
      </c>
      <c r="J14" s="1316">
        <f>IF($C14=0,"",'08 - Default &amp; Recovery Stat'!G16)</f>
        <v>2575.1800000000003</v>
      </c>
      <c r="K14" s="1316">
        <f t="shared" si="0"/>
        <v>1649501.3399999999</v>
      </c>
      <c r="L14" s="1320">
        <f t="shared" si="3"/>
        <v>0.14719278218510362</v>
      </c>
      <c r="M14" s="772"/>
    </row>
    <row r="15" spans="2:15">
      <c r="B15" s="767"/>
      <c r="C15" s="1305">
        <f>'08 - Default &amp; Recovery Stat'!B17</f>
        <v>46112</v>
      </c>
      <c r="D15" s="1316">
        <f>IF($C15=0,"",'02 - Monthly Asset Follow up'!C22)</f>
        <v>11124620357.440001</v>
      </c>
      <c r="E15" s="1317">
        <f>IF($C15=0,"",_xlfn.XLOOKUP($C15,INPUT_DATA!$CR:$CR,INPUT_DATA!DT:DT,""))</f>
        <v>4</v>
      </c>
      <c r="F15" s="1316">
        <f>IF($C15=0,"",'02 - Monthly Asset Follow up'!K22)</f>
        <v>533922.61</v>
      </c>
      <c r="G15" s="1317">
        <f t="shared" si="1"/>
        <v>86</v>
      </c>
      <c r="H15" s="1326">
        <f t="shared" si="2"/>
        <v>10561686.030000001</v>
      </c>
      <c r="I15" s="1318">
        <f>IFERROR(IF($C15=0,"",H15/'08 - Default &amp; Recovery Stat'!D17),"")</f>
        <v>8.4978239795699222E-4</v>
      </c>
      <c r="J15" s="1319">
        <f>IF($C15=0,"",'08 - Default &amp; Recovery Stat'!G17)</f>
        <v>101335.99</v>
      </c>
      <c r="K15" s="1319">
        <f t="shared" si="0"/>
        <v>1646926.16</v>
      </c>
      <c r="L15" s="1320">
        <f t="shared" si="3"/>
        <v>0.15593401993980688</v>
      </c>
      <c r="M15" s="772"/>
    </row>
    <row r="16" spans="2:15">
      <c r="B16" s="767"/>
      <c r="C16" s="1305">
        <f>'08 - Default &amp; Recovery Stat'!B18</f>
        <v>46081</v>
      </c>
      <c r="D16" s="1316">
        <f>IF($C16=0,"",'02 - Monthly Asset Follow up'!C23)</f>
        <v>11215080214.709999</v>
      </c>
      <c r="E16" s="1317">
        <f>IF($C16=0,"",_xlfn.XLOOKUP($C16,INPUT_DATA!$CR:$CR,INPUT_DATA!DT:DT,""))</f>
        <v>3</v>
      </c>
      <c r="F16" s="1316">
        <f>IF($C16=0,"",'02 - Monthly Asset Follow up'!K23)</f>
        <v>340969.13</v>
      </c>
      <c r="G16" s="1317">
        <f t="shared" si="1"/>
        <v>82</v>
      </c>
      <c r="H16" s="1326">
        <f t="shared" si="2"/>
        <v>10027763.420000002</v>
      </c>
      <c r="I16" s="1318">
        <f>IFERROR(IF($C16=0,"",H16/'08 - Default &amp; Recovery Stat'!D18),"")</f>
        <v>8.0682353376045296E-4</v>
      </c>
      <c r="J16" s="1319">
        <f>IF($C16=0,"",'08 - Default &amp; Recovery Stat'!G18)</f>
        <v>164020.23000000001</v>
      </c>
      <c r="K16" s="1319">
        <f t="shared" ref="K16:K55" si="4">IF($C16=0,"",IF(K17="",J16,J16+K17))</f>
        <v>1545590.17</v>
      </c>
      <c r="L16" s="1320">
        <f t="shared" si="3"/>
        <v>0.15413109636365949</v>
      </c>
      <c r="M16" s="772"/>
    </row>
    <row r="17" spans="2:13">
      <c r="B17" s="767"/>
      <c r="C17" s="1305">
        <f>'08 - Default &amp; Recovery Stat'!B19</f>
        <v>46053</v>
      </c>
      <c r="D17" s="1316">
        <f>IF($C17=0,"",'02 - Monthly Asset Follow up'!C24)</f>
        <v>11314220550.59</v>
      </c>
      <c r="E17" s="1317">
        <f>IF($C17=0,"",_xlfn.XLOOKUP($C17,INPUT_DATA!$CR:$CR,INPUT_DATA!DT:DT,""))</f>
        <v>6</v>
      </c>
      <c r="F17" s="1316">
        <f>IF($C17=0,"",'02 - Monthly Asset Follow up'!K24)</f>
        <v>2770700.2</v>
      </c>
      <c r="G17" s="1317">
        <f t="shared" si="1"/>
        <v>79</v>
      </c>
      <c r="H17" s="1326">
        <f t="shared" si="2"/>
        <v>9686794.290000001</v>
      </c>
      <c r="I17" s="1318">
        <f>IFERROR(IF($C17=0,"",H17/'08 - Default &amp; Recovery Stat'!D19),"")</f>
        <v>7.7938950816097111E-4</v>
      </c>
      <c r="J17" s="1319">
        <f>IF($C17=0,"",'08 - Default &amp; Recovery Stat'!G19)</f>
        <v>847684.58000000007</v>
      </c>
      <c r="K17" s="1319">
        <f t="shared" si="4"/>
        <v>1381569.94</v>
      </c>
      <c r="L17" s="1320">
        <f t="shared" si="3"/>
        <v>0.14262406102979192</v>
      </c>
      <c r="M17" s="772"/>
    </row>
    <row r="18" spans="2:13">
      <c r="B18" s="767"/>
      <c r="C18" s="1305">
        <f>'08 - Default &amp; Recovery Stat'!B20</f>
        <v>46022</v>
      </c>
      <c r="D18" s="1316">
        <f>IF($C18=0,"",'02 - Monthly Asset Follow up'!C25)</f>
        <v>11410540020.709999</v>
      </c>
      <c r="E18" s="1317">
        <f>IF($C18=0,"",_xlfn.XLOOKUP($C18,INPUT_DATA!$CR:$CR,INPUT_DATA!DT:DT,""))</f>
        <v>7</v>
      </c>
      <c r="F18" s="1316">
        <f>IF($C18=0,"",'02 - Monthly Asset Follow up'!K25)</f>
        <v>998490.2</v>
      </c>
      <c r="G18" s="1317">
        <f t="shared" si="1"/>
        <v>73</v>
      </c>
      <c r="H18" s="1326">
        <f t="shared" si="2"/>
        <v>6916094.0900000008</v>
      </c>
      <c r="I18" s="1318">
        <f>IFERROR(IF($C18=0,"",H18/'08 - Default &amp; Recovery Stat'!D20),"")</f>
        <v>5.5646181903178408E-4</v>
      </c>
      <c r="J18" s="1319">
        <f>IF($C18=0,"",'08 - Default &amp; Recovery Stat'!G20)</f>
        <v>10317.209999999999</v>
      </c>
      <c r="K18" s="1319">
        <f t="shared" si="4"/>
        <v>533885.36</v>
      </c>
      <c r="L18" s="1320">
        <f t="shared" si="3"/>
        <v>7.7194635158585573E-2</v>
      </c>
      <c r="M18" s="772"/>
    </row>
    <row r="19" spans="2:13">
      <c r="B19" s="767"/>
      <c r="C19" s="1305">
        <f>'08 - Default &amp; Recovery Stat'!B21</f>
        <v>45991</v>
      </c>
      <c r="D19" s="1316">
        <f>IF($C19=0,"",'02 - Monthly Asset Follow up'!C26)</f>
        <v>11501221849.950001</v>
      </c>
      <c r="E19" s="1317">
        <f>IF($C19=0,"",_xlfn.XLOOKUP($C19,INPUT_DATA!$CR:$CR,INPUT_DATA!DT:DT,""))</f>
        <v>7</v>
      </c>
      <c r="F19" s="1316">
        <f>IF($C19=0,"",'02 - Monthly Asset Follow up'!K26)</f>
        <v>563823.34</v>
      </c>
      <c r="G19" s="1317">
        <f t="shared" si="1"/>
        <v>66</v>
      </c>
      <c r="H19" s="1326">
        <f t="shared" si="2"/>
        <v>5917603.8900000006</v>
      </c>
      <c r="I19" s="1318">
        <f>IFERROR(IF($C19=0,"",H19/'08 - Default &amp; Recovery Stat'!D21),"")</f>
        <v>4.7612432423384818E-4</v>
      </c>
      <c r="J19" s="1319">
        <f>IF($C19=0,"",'08 - Default &amp; Recovery Stat'!G21)</f>
        <v>311624.19</v>
      </c>
      <c r="K19" s="1319">
        <f t="shared" si="4"/>
        <v>523568.14999999997</v>
      </c>
      <c r="L19" s="1320">
        <f t="shared" si="3"/>
        <v>8.8476376542330537E-2</v>
      </c>
      <c r="M19" s="772"/>
    </row>
    <row r="20" spans="2:13">
      <c r="B20" s="767"/>
      <c r="C20" s="1305">
        <f>'08 - Default &amp; Recovery Stat'!B22</f>
        <v>45961</v>
      </c>
      <c r="D20" s="1316">
        <f>IF($C20=0,"",'02 - Monthly Asset Follow up'!C27)</f>
        <v>11613993146.950001</v>
      </c>
      <c r="E20" s="1317">
        <f>IF($C20=0,"",_xlfn.XLOOKUP($C20,INPUT_DATA!$CR:$CR,INPUT_DATA!DT:DT,""))</f>
        <v>3</v>
      </c>
      <c r="F20" s="1316">
        <f>IF($C20=0,"",'02 - Monthly Asset Follow up'!K27)</f>
        <v>229091.41</v>
      </c>
      <c r="G20" s="1317">
        <f t="shared" si="1"/>
        <v>59</v>
      </c>
      <c r="H20" s="1326">
        <f t="shared" si="2"/>
        <v>5353780.5500000007</v>
      </c>
      <c r="I20" s="1318">
        <f>IFERROR(IF($C20=0,"",H20/'08 - Default &amp; Recovery Stat'!D22),"")</f>
        <v>4.3075967804683023E-4</v>
      </c>
      <c r="J20" s="1319">
        <f>IF($C20=0,"",'08 - Default &amp; Recovery Stat'!G22)</f>
        <v>1137.19</v>
      </c>
      <c r="K20" s="1319">
        <f t="shared" si="4"/>
        <v>211943.95999999996</v>
      </c>
      <c r="L20" s="1320">
        <f t="shared" si="3"/>
        <v>3.9587718999800979E-2</v>
      </c>
      <c r="M20" s="772"/>
    </row>
    <row r="21" spans="2:13">
      <c r="B21" s="767"/>
      <c r="C21" s="1305">
        <f>'08 - Default &amp; Recovery Stat'!B23</f>
        <v>45930</v>
      </c>
      <c r="D21" s="1316">
        <f>IF($C21=0,"",'02 - Monthly Asset Follow up'!C28)</f>
        <v>7430770897.8500004</v>
      </c>
      <c r="E21" s="1317">
        <f>IF($C21=0,"",_xlfn.XLOOKUP($C21,INPUT_DATA!$CR:$CR,INPUT_DATA!DT:DT,""))</f>
        <v>6</v>
      </c>
      <c r="F21" s="1316">
        <f>IF($C21=0,"",'02 - Monthly Asset Follow up'!K28)</f>
        <v>414679.66</v>
      </c>
      <c r="G21" s="1317">
        <f t="shared" si="1"/>
        <v>56</v>
      </c>
      <c r="H21" s="1326">
        <f t="shared" si="2"/>
        <v>5124689.1400000006</v>
      </c>
      <c r="I21" s="1318">
        <f>IFERROR(IF($C21=0,"",H21/'08 - Default &amp; Recovery Stat'!D23),"")</f>
        <v>4.1232721876067319E-4</v>
      </c>
      <c r="J21" s="1319">
        <f>IF($C21=0,"",'08 - Default &amp; Recovery Stat'!G23)</f>
        <v>1788.58</v>
      </c>
      <c r="K21" s="1319">
        <f t="shared" si="4"/>
        <v>210806.76999999996</v>
      </c>
      <c r="L21" s="1320">
        <f t="shared" si="3"/>
        <v>4.1135523392936947E-2</v>
      </c>
      <c r="M21" s="772"/>
    </row>
    <row r="22" spans="2:13">
      <c r="B22" s="767"/>
      <c r="C22" s="1305">
        <f>'08 - Default &amp; Recovery Stat'!B24</f>
        <v>45900</v>
      </c>
      <c r="D22" s="1316">
        <f>IF($C22=0,"",'02 - Monthly Asset Follow up'!C29)</f>
        <v>7501402080.4799995</v>
      </c>
      <c r="E22" s="1317">
        <f>IF($C22=0,"",_xlfn.XLOOKUP($C22,INPUT_DATA!$CR:$CR,INPUT_DATA!DT:DT,""))</f>
        <v>4</v>
      </c>
      <c r="F22" s="1316">
        <f>IF($C22=0,"",'02 - Monthly Asset Follow up'!K29)</f>
        <v>325275.99</v>
      </c>
      <c r="G22" s="1317">
        <f t="shared" si="1"/>
        <v>50</v>
      </c>
      <c r="H22" s="1326">
        <f t="shared" si="2"/>
        <v>4710009.4800000004</v>
      </c>
      <c r="I22" s="1318">
        <f>IFERROR(IF($C22=0,"",H22/'08 - Default &amp; Recovery Stat'!D24),"")</f>
        <v>5.7562910897248395E-4</v>
      </c>
      <c r="J22" s="1319">
        <f>IF($C22=0,"",'08 - Default &amp; Recovery Stat'!G24)</f>
        <v>2472.34</v>
      </c>
      <c r="K22" s="1319">
        <f t="shared" si="4"/>
        <v>209018.18999999997</v>
      </c>
      <c r="L22" s="1320">
        <f t="shared" si="3"/>
        <v>4.4377445711637924E-2</v>
      </c>
      <c r="M22" s="772"/>
    </row>
    <row r="23" spans="2:13">
      <c r="B23" s="767"/>
      <c r="C23" s="1305">
        <f>'08 - Default &amp; Recovery Stat'!B25</f>
        <v>45869</v>
      </c>
      <c r="D23" s="1316">
        <f>IF($C23=0,"",'02 - Monthly Asset Follow up'!C30)</f>
        <v>7570005186.9899998</v>
      </c>
      <c r="E23" s="1317">
        <f>IF($C23=0,"",_xlfn.XLOOKUP($C23,INPUT_DATA!$CR:$CR,INPUT_DATA!DT:DT,""))</f>
        <v>5</v>
      </c>
      <c r="F23" s="1316">
        <f>IF($C23=0,"",'02 - Monthly Asset Follow up'!K30)</f>
        <v>619098.98</v>
      </c>
      <c r="G23" s="1317">
        <f t="shared" si="1"/>
        <v>46</v>
      </c>
      <c r="H23" s="1326">
        <f t="shared" si="2"/>
        <v>4384733.49</v>
      </c>
      <c r="I23" s="1318">
        <f>IFERROR(IF($C23=0,"",H23/'08 - Default &amp; Recovery Stat'!D25),"")</f>
        <v>5.358758284135152E-4</v>
      </c>
      <c r="J23" s="1319">
        <f>IF($C23=0,"",'08 - Default &amp; Recovery Stat'!G25)</f>
        <v>5836.2100000000009</v>
      </c>
      <c r="K23" s="1319">
        <f t="shared" si="4"/>
        <v>206545.84999999998</v>
      </c>
      <c r="L23" s="1320">
        <f t="shared" si="3"/>
        <v>4.7105679392158442E-2</v>
      </c>
      <c r="M23" s="772"/>
    </row>
    <row r="24" spans="2:13">
      <c r="B24" s="767"/>
      <c r="C24" s="1305">
        <f>'08 - Default &amp; Recovery Stat'!B26</f>
        <v>45838</v>
      </c>
      <c r="D24" s="1316">
        <f>IF($C24=0,"",'02 - Monthly Asset Follow up'!C31)</f>
        <v>7635175945.3199997</v>
      </c>
      <c r="E24" s="1317">
        <f>IF($C24=0,"",_xlfn.XLOOKUP($C24,INPUT_DATA!$CR:$CR,INPUT_DATA!DT:DT,""))</f>
        <v>3</v>
      </c>
      <c r="F24" s="1316">
        <f>IF($C24=0,"",'02 - Monthly Asset Follow up'!K31)</f>
        <v>183346.71</v>
      </c>
      <c r="G24" s="1317">
        <f t="shared" si="1"/>
        <v>41</v>
      </c>
      <c r="H24" s="1326">
        <f t="shared" si="2"/>
        <v>3765634.51</v>
      </c>
      <c r="I24" s="1318">
        <f>IFERROR(IF($C24=0,"",H24/'08 - Default &amp; Recovery Stat'!D26),"")</f>
        <v>4.602132643069194E-4</v>
      </c>
      <c r="J24" s="1319">
        <f>IF($C24=0,"",'08 - Default &amp; Recovery Stat'!G26)</f>
        <v>8765.27</v>
      </c>
      <c r="K24" s="1319">
        <f t="shared" si="4"/>
        <v>200709.63999999998</v>
      </c>
      <c r="L24" s="1320">
        <f t="shared" si="3"/>
        <v>5.3300350702384015E-2</v>
      </c>
      <c r="M24" s="772"/>
    </row>
    <row r="25" spans="2:13">
      <c r="B25" s="767"/>
      <c r="C25" s="1305">
        <f>'08 - Default &amp; Recovery Stat'!B27</f>
        <v>45808</v>
      </c>
      <c r="D25" s="1316">
        <f>IF($C25=0,"",'02 - Monthly Asset Follow up'!C32)</f>
        <v>7700874478.6099997</v>
      </c>
      <c r="E25" s="1317">
        <f>IF($C25=0,"",_xlfn.XLOOKUP($C25,INPUT_DATA!$CR:$CR,INPUT_DATA!DT:DT,""))</f>
        <v>10</v>
      </c>
      <c r="F25" s="1316">
        <f>IF($C25=0,"",'02 - Monthly Asset Follow up'!K32)</f>
        <v>723701.24</v>
      </c>
      <c r="G25" s="1317">
        <f t="shared" si="1"/>
        <v>38</v>
      </c>
      <c r="H25" s="1326">
        <f t="shared" si="2"/>
        <v>3582287.8</v>
      </c>
      <c r="I25" s="1318">
        <f>IFERROR(IF($C25=0,"",H25/'08 - Default &amp; Recovery Stat'!D27),"")</f>
        <v>4.3780572908677027E-4</v>
      </c>
      <c r="J25" s="1319">
        <f>IF($C25=0,"",'08 - Default &amp; Recovery Stat'!G27)</f>
        <v>14058.619999999999</v>
      </c>
      <c r="K25" s="1319">
        <f t="shared" si="4"/>
        <v>191944.37</v>
      </c>
      <c r="L25" s="1320">
        <f t="shared" si="3"/>
        <v>5.3581504534616117E-2</v>
      </c>
      <c r="M25" s="772"/>
    </row>
    <row r="26" spans="2:13">
      <c r="B26" s="767"/>
      <c r="C26" s="1305">
        <f>'08 - Default &amp; Recovery Stat'!B28</f>
        <v>45777</v>
      </c>
      <c r="D26" s="1316">
        <f>IF($C26=0,"",'02 - Monthly Asset Follow up'!C33)</f>
        <v>7762584280.3299999</v>
      </c>
      <c r="E26" s="1317">
        <f>IF($C26=0,"",_xlfn.XLOOKUP($C26,INPUT_DATA!$CR:$CR,INPUT_DATA!DT:DT,""))</f>
        <v>10</v>
      </c>
      <c r="F26" s="1316">
        <f>IF($C26=0,"",'02 - Monthly Asset Follow up'!K33)</f>
        <v>1236920.96</v>
      </c>
      <c r="G26" s="1317">
        <f t="shared" si="1"/>
        <v>28</v>
      </c>
      <c r="H26" s="1326">
        <f t="shared" si="2"/>
        <v>2858586.56</v>
      </c>
      <c r="I26" s="1318">
        <f>IFERROR(IF($C26=0,"",H26/'08 - Default &amp; Recovery Stat'!D28),"")</f>
        <v>3.4935930414592669E-4</v>
      </c>
      <c r="J26" s="1319">
        <f>IF($C26=0,"",'08 - Default &amp; Recovery Stat'!G28)</f>
        <v>5807.5</v>
      </c>
      <c r="K26" s="1319">
        <f t="shared" si="4"/>
        <v>177885.75</v>
      </c>
      <c r="L26" s="1320">
        <f t="shared" si="3"/>
        <v>6.2228568653173826E-2</v>
      </c>
      <c r="M26" s="772"/>
    </row>
    <row r="27" spans="2:13">
      <c r="B27" s="767"/>
      <c r="C27" s="1305">
        <f>'08 - Default &amp; Recovery Stat'!B29</f>
        <v>45747</v>
      </c>
      <c r="D27" s="1316">
        <f>IF($C27=0,"",'02 - Monthly Asset Follow up'!C34)</f>
        <v>7821840687.46</v>
      </c>
      <c r="E27" s="1317">
        <f>IF($C27=0,"",_xlfn.XLOOKUP($C27,INPUT_DATA!$CR:$CR,INPUT_DATA!DT:DT,""))</f>
        <v>4</v>
      </c>
      <c r="F27" s="1316">
        <f>IF($C27=0,"",'02 - Monthly Asset Follow up'!K34)</f>
        <v>394532.89</v>
      </c>
      <c r="G27" s="1317">
        <f t="shared" si="1"/>
        <v>18</v>
      </c>
      <c r="H27" s="1326">
        <f t="shared" si="2"/>
        <v>1621665.6</v>
      </c>
      <c r="I27" s="1318">
        <f>IFERROR(IF($C27=0,"",H27/'08 - Default &amp; Recovery Stat'!D29),"")</f>
        <v>1.9819024321355051E-4</v>
      </c>
      <c r="J27" s="1319">
        <f>IF($C27=0,"",'08 - Default &amp; Recovery Stat'!G29)</f>
        <v>115581.97</v>
      </c>
      <c r="K27" s="1319">
        <f t="shared" si="4"/>
        <v>172078.25</v>
      </c>
      <c r="L27" s="1320">
        <f t="shared" si="3"/>
        <v>0.10611204307472515</v>
      </c>
      <c r="M27" s="772"/>
    </row>
    <row r="28" spans="2:13">
      <c r="B28" s="767"/>
      <c r="C28" s="1305">
        <f>'08 - Default &amp; Recovery Stat'!B30</f>
        <v>45716</v>
      </c>
      <c r="D28" s="1316">
        <f>IF($C28=0,"",'02 - Monthly Asset Follow up'!C35)</f>
        <v>7882097726.96</v>
      </c>
      <c r="E28" s="1317">
        <f>IF($C28=0,"",_xlfn.XLOOKUP($C28,INPUT_DATA!$CR:$CR,INPUT_DATA!DT:DT,""))</f>
        <v>2</v>
      </c>
      <c r="F28" s="1316">
        <f>IF($C28=0,"",'02 - Monthly Asset Follow up'!K35)</f>
        <v>208258.58</v>
      </c>
      <c r="G28" s="1317">
        <f t="shared" si="1"/>
        <v>14</v>
      </c>
      <c r="H28" s="1326">
        <f t="shared" si="2"/>
        <v>1227132.71</v>
      </c>
      <c r="I28" s="1318">
        <f>IFERROR(IF($C28=0,"",H28/'08 - Default &amp; Recovery Stat'!D30),"")</f>
        <v>1.4997279972529684E-4</v>
      </c>
      <c r="J28" s="1319">
        <f>IF($C28=0,"",'08 - Default &amp; Recovery Stat'!G30)</f>
        <v>3590.35</v>
      </c>
      <c r="K28" s="1319">
        <f t="shared" si="4"/>
        <v>56496.279999999992</v>
      </c>
      <c r="L28" s="1320">
        <f t="shared" si="3"/>
        <v>4.6039258459665701E-2</v>
      </c>
      <c r="M28" s="772"/>
    </row>
    <row r="29" spans="2:13">
      <c r="B29" s="767"/>
      <c r="C29" s="1305">
        <f>'08 - Default &amp; Recovery Stat'!B31</f>
        <v>45688</v>
      </c>
      <c r="D29" s="1316">
        <f>IF($C29=0,"",'02 - Monthly Asset Follow up'!C36)</f>
        <v>7942231678.1999998</v>
      </c>
      <c r="E29" s="1317">
        <f>IF($C29=0,"",_xlfn.XLOOKUP($C29,INPUT_DATA!$CR:$CR,INPUT_DATA!DT:DT,""))</f>
        <v>6</v>
      </c>
      <c r="F29" s="1316">
        <f>IF($C29=0,"",'02 - Monthly Asset Follow up'!K36)</f>
        <v>411919.03</v>
      </c>
      <c r="G29" s="1317">
        <f t="shared" si="1"/>
        <v>12</v>
      </c>
      <c r="H29" s="1326">
        <f t="shared" si="2"/>
        <v>1018874.13</v>
      </c>
      <c r="I29" s="1318">
        <f>IFERROR(IF($C29=0,"",H29/'08 - Default &amp; Recovery Stat'!D31),"")</f>
        <v>1.2452068517004657E-4</v>
      </c>
      <c r="J29" s="1319">
        <f>IF($C29=0,"",'08 - Default &amp; Recovery Stat'!G31)</f>
        <v>1637.84</v>
      </c>
      <c r="K29" s="1319">
        <f t="shared" si="4"/>
        <v>52905.929999999993</v>
      </c>
      <c r="L29" s="1320">
        <f t="shared" si="3"/>
        <v>5.1925874298133362E-2</v>
      </c>
      <c r="M29" s="772"/>
    </row>
    <row r="30" spans="2:13">
      <c r="B30" s="767"/>
      <c r="C30" s="1305">
        <f>'08 - Default &amp; Recovery Stat'!B32</f>
        <v>45657</v>
      </c>
      <c r="D30" s="1316">
        <f>IF($C30=0,"",'02 - Monthly Asset Follow up'!C37)</f>
        <v>8062678431.4300003</v>
      </c>
      <c r="E30" s="1317">
        <f>IF($C30=0,"",_xlfn.XLOOKUP($C30,INPUT_DATA!$CR:$CR,INPUT_DATA!DT:DT,""))</f>
        <v>3</v>
      </c>
      <c r="F30" s="1316">
        <f>IF($C30=0,"",'02 - Monthly Asset Follow up'!K37)</f>
        <v>282412.90999999997</v>
      </c>
      <c r="G30" s="1317">
        <f t="shared" si="1"/>
        <v>6</v>
      </c>
      <c r="H30" s="1326">
        <f t="shared" si="2"/>
        <v>606955.1</v>
      </c>
      <c r="I30" s="1318">
        <f>IFERROR(IF($C30=0,"",H30/'08 - Default &amp; Recovery Stat'!D32),"")</f>
        <v>7.4178411929503143E-5</v>
      </c>
      <c r="J30" s="1319">
        <f>IF($C30=0,"",'08 - Default &amp; Recovery Stat'!G32)</f>
        <v>50914.85</v>
      </c>
      <c r="K30" s="1319">
        <f t="shared" si="4"/>
        <v>51268.09</v>
      </c>
      <c r="L30" s="1320">
        <f t="shared" si="3"/>
        <v>8.4467681382033033E-2</v>
      </c>
      <c r="M30" s="772"/>
    </row>
    <row r="31" spans="2:13">
      <c r="B31" s="767"/>
      <c r="C31" s="1305">
        <f>'08 - Default &amp; Recovery Stat'!B33</f>
        <v>45626</v>
      </c>
      <c r="D31" s="1316">
        <f>IF($C31=0,"",'02 - Monthly Asset Follow up'!C38)</f>
        <v>8120798931.6599998</v>
      </c>
      <c r="E31" s="1317">
        <f>IF($C31=0,"",_xlfn.XLOOKUP($C31,INPUT_DATA!$CR:$CR,INPUT_DATA!DT:DT,""))</f>
        <v>2</v>
      </c>
      <c r="F31" s="1316">
        <f>IF($C31=0,"",'02 - Monthly Asset Follow up'!K38)</f>
        <v>259157.33</v>
      </c>
      <c r="G31" s="1317">
        <f t="shared" si="1"/>
        <v>3</v>
      </c>
      <c r="H31" s="1326">
        <f t="shared" si="2"/>
        <v>324542.19</v>
      </c>
      <c r="I31" s="1318">
        <f>IFERROR(IF($C31=0,"",H31/'08 - Default &amp; Recovery Stat'!D33),"")</f>
        <v>3.9663599924151023E-5</v>
      </c>
      <c r="J31" s="1319">
        <f>IF($C31=0,"",'08 - Default &amp; Recovery Stat'!G33)</f>
        <v>-558.57000000000005</v>
      </c>
      <c r="K31" s="1319">
        <f t="shared" si="4"/>
        <v>353.2399999999999</v>
      </c>
      <c r="L31" s="1320">
        <f t="shared" si="3"/>
        <v>1.0884255141065016E-3</v>
      </c>
      <c r="M31" s="772"/>
    </row>
    <row r="32" spans="2:13">
      <c r="B32" s="767"/>
      <c r="C32" s="1305">
        <f>'08 - Default &amp; Recovery Stat'!B34</f>
        <v>45596</v>
      </c>
      <c r="D32" s="1316">
        <f>IF($C32=0,"",'02 - Monthly Asset Follow up'!C39)</f>
        <v>8182368484.4700003</v>
      </c>
      <c r="E32" s="1317">
        <f>IF($C32=0,"",_xlfn.XLOOKUP($C32,INPUT_DATA!$CR:$CR,INPUT_DATA!DT:DT,""))</f>
        <v>1</v>
      </c>
      <c r="F32" s="1316">
        <f>IF($C32=0,"",'02 - Monthly Asset Follow up'!K39)</f>
        <v>65384.86</v>
      </c>
      <c r="G32" s="1317">
        <f t="shared" si="1"/>
        <v>1</v>
      </c>
      <c r="H32" s="1326">
        <f t="shared" si="2"/>
        <v>65384.86</v>
      </c>
      <c r="I32" s="1318">
        <f>IFERROR(IF($C32=0,"",H32/'08 - Default &amp; Recovery Stat'!D34),"")</f>
        <v>7.9909454241885314E-6</v>
      </c>
      <c r="J32" s="1319">
        <f>IF($C32=0,"",'08 - Default &amp; Recovery Stat'!G34)</f>
        <v>911.81</v>
      </c>
      <c r="K32" s="1319">
        <f t="shared" si="4"/>
        <v>911.81</v>
      </c>
      <c r="L32" s="1320">
        <f t="shared" si="3"/>
        <v>1.3945277240021618E-2</v>
      </c>
      <c r="M32" s="772"/>
    </row>
    <row r="33" spans="2:13">
      <c r="B33" s="767"/>
      <c r="C33" s="1305">
        <f>'08 - Default &amp; Recovery Stat'!B35</f>
        <v>45565</v>
      </c>
      <c r="D33" s="1316">
        <f>IF($C33=0,"",'02 - Monthly Asset Follow up'!C40)</f>
        <v>0</v>
      </c>
      <c r="E33" s="1317">
        <f>IF($C33=0,"",_xlfn.XLOOKUP($C33,INPUT_DATA!$CR:$CR,INPUT_DATA!DT:DT,""))</f>
        <v>0</v>
      </c>
      <c r="F33" s="1316">
        <f>IF($C33=0,"",'02 - Monthly Asset Follow up'!K40)</f>
        <v>0</v>
      </c>
      <c r="G33" s="1317">
        <f t="shared" si="1"/>
        <v>0</v>
      </c>
      <c r="H33" s="1326">
        <f t="shared" si="2"/>
        <v>0</v>
      </c>
      <c r="I33" s="1318">
        <f>IFERROR(IF($C33=0,"",H33/'08 - Default &amp; Recovery Stat'!D35),"")</f>
        <v>0</v>
      </c>
      <c r="J33" s="1319">
        <f>IF($C33=0,"",'08 - Default &amp; Recovery Stat'!G35)</f>
        <v>0</v>
      </c>
      <c r="K33" s="1319">
        <f t="shared" si="4"/>
        <v>0</v>
      </c>
      <c r="L33" s="1320" t="str">
        <f t="shared" si="3"/>
        <v/>
      </c>
      <c r="M33" s="772"/>
    </row>
    <row r="34" spans="2:13">
      <c r="B34" s="767"/>
      <c r="C34" s="1305" t="str">
        <f>'08 - Default &amp; Recovery Stat'!B36</f>
        <v/>
      </c>
      <c r="D34" s="1316" t="str">
        <f>IF($C34=0,"",'02 - Monthly Asset Follow up'!C41)</f>
        <v/>
      </c>
      <c r="E34" s="1317" t="str">
        <f>IF($C34=0,"",_xlfn.XLOOKUP($C34,INPUT_DATA!$CR:$CR,INPUT_DATA!DT:DT,""))</f>
        <v/>
      </c>
      <c r="F34" s="1316" t="str">
        <f>IF($C34=0,"",'02 - Monthly Asset Follow up'!K41)</f>
        <v/>
      </c>
      <c r="G34" s="1317" t="str">
        <f t="shared" si="1"/>
        <v/>
      </c>
      <c r="H34" s="1326" t="str">
        <f t="shared" si="2"/>
        <v/>
      </c>
      <c r="I34" s="1318" t="str">
        <f>IFERROR(IF($C34=0,"",H34/'08 - Default &amp; Recovery Stat'!D36),"")</f>
        <v/>
      </c>
      <c r="J34" s="1319" t="str">
        <f>IF($C34=0,"",'08 - Default &amp; Recovery Stat'!G36)</f>
        <v/>
      </c>
      <c r="K34" s="1319" t="str">
        <f t="shared" si="4"/>
        <v/>
      </c>
      <c r="L34" s="1320" t="str">
        <f t="shared" si="3"/>
        <v/>
      </c>
      <c r="M34" s="772"/>
    </row>
    <row r="35" spans="2:13">
      <c r="B35" s="767"/>
      <c r="C35" s="1305" t="str">
        <f>'08 - Default &amp; Recovery Stat'!B37</f>
        <v/>
      </c>
      <c r="D35" s="1316" t="str">
        <f>IF($C35=0,"",'02 - Monthly Asset Follow up'!C42)</f>
        <v/>
      </c>
      <c r="E35" s="1317" t="str">
        <f>IF($C35=0,"",_xlfn.XLOOKUP($C35,INPUT_DATA!$CR:$CR,INPUT_DATA!DT:DT,""))</f>
        <v/>
      </c>
      <c r="F35" s="1316" t="str">
        <f>IF($C35=0,"",'02 - Monthly Asset Follow up'!K42)</f>
        <v/>
      </c>
      <c r="G35" s="1317" t="str">
        <f t="shared" si="1"/>
        <v/>
      </c>
      <c r="H35" s="1326" t="str">
        <f t="shared" si="2"/>
        <v/>
      </c>
      <c r="I35" s="1318" t="str">
        <f>IFERROR(IF($C35=0,"",H35/'08 - Default &amp; Recovery Stat'!D37),"")</f>
        <v/>
      </c>
      <c r="J35" s="1319" t="str">
        <f>IF($C35=0,"",'08 - Default &amp; Recovery Stat'!G37)</f>
        <v/>
      </c>
      <c r="K35" s="1319" t="str">
        <f t="shared" si="4"/>
        <v/>
      </c>
      <c r="L35" s="1320" t="str">
        <f t="shared" si="3"/>
        <v/>
      </c>
      <c r="M35" s="772"/>
    </row>
    <row r="36" spans="2:13">
      <c r="B36" s="767"/>
      <c r="C36" s="1305" t="str">
        <f>'08 - Default &amp; Recovery Stat'!B38</f>
        <v/>
      </c>
      <c r="D36" s="1316" t="str">
        <f>IF($C36=0,"",'02 - Monthly Asset Follow up'!C43)</f>
        <v/>
      </c>
      <c r="E36" s="1317" t="str">
        <f>IF($C36=0,"",_xlfn.XLOOKUP($C36,INPUT_DATA!$CR:$CR,INPUT_DATA!DT:DT,""))</f>
        <v/>
      </c>
      <c r="F36" s="1316" t="str">
        <f>IF($C36=0,"",'02 - Monthly Asset Follow up'!K43)</f>
        <v/>
      </c>
      <c r="G36" s="1317" t="str">
        <f t="shared" si="1"/>
        <v/>
      </c>
      <c r="H36" s="1326" t="str">
        <f t="shared" si="2"/>
        <v/>
      </c>
      <c r="I36" s="1318" t="str">
        <f>IFERROR(IF($C36=0,"",H36/'08 - Default &amp; Recovery Stat'!D38),"")</f>
        <v/>
      </c>
      <c r="J36" s="1319" t="str">
        <f>IF($C36=0,"",'08 - Default &amp; Recovery Stat'!G38)</f>
        <v/>
      </c>
      <c r="K36" s="1319" t="str">
        <f t="shared" si="4"/>
        <v/>
      </c>
      <c r="L36" s="1320" t="str">
        <f t="shared" si="3"/>
        <v/>
      </c>
      <c r="M36" s="772"/>
    </row>
    <row r="37" spans="2:13">
      <c r="B37" s="767"/>
      <c r="C37" s="1305" t="str">
        <f>'08 - Default &amp; Recovery Stat'!B39</f>
        <v/>
      </c>
      <c r="D37" s="1316" t="str">
        <f>IF($C37=0,"",'02 - Monthly Asset Follow up'!C44)</f>
        <v/>
      </c>
      <c r="E37" s="1317" t="str">
        <f>IF($C37=0,"",_xlfn.XLOOKUP($C37,INPUT_DATA!$CR:$CR,INPUT_DATA!DT:DT,""))</f>
        <v/>
      </c>
      <c r="F37" s="1316" t="str">
        <f>IF($C37=0,"",'02 - Monthly Asset Follow up'!K44)</f>
        <v/>
      </c>
      <c r="G37" s="1317" t="str">
        <f t="shared" si="1"/>
        <v/>
      </c>
      <c r="H37" s="1326" t="str">
        <f t="shared" si="2"/>
        <v/>
      </c>
      <c r="I37" s="1318" t="str">
        <f>IFERROR(IF($C37=0,"",H37/'08 - Default &amp; Recovery Stat'!D39),"")</f>
        <v/>
      </c>
      <c r="J37" s="1319" t="str">
        <f>IF($C37=0,"",'08 - Default &amp; Recovery Stat'!G39)</f>
        <v/>
      </c>
      <c r="K37" s="1319" t="str">
        <f t="shared" si="4"/>
        <v/>
      </c>
      <c r="L37" s="1320" t="str">
        <f t="shared" si="3"/>
        <v/>
      </c>
      <c r="M37" s="772"/>
    </row>
    <row r="38" spans="2:13">
      <c r="B38" s="767"/>
      <c r="C38" s="1305" t="str">
        <f>'08 - Default &amp; Recovery Stat'!B40</f>
        <v/>
      </c>
      <c r="D38" s="1316" t="str">
        <f>IF($C38=0,"",'02 - Monthly Asset Follow up'!C45)</f>
        <v/>
      </c>
      <c r="E38" s="1317" t="str">
        <f>IF($C38=0,"",_xlfn.XLOOKUP($C38,INPUT_DATA!$CR:$CR,INPUT_DATA!DT:DT,""))</f>
        <v/>
      </c>
      <c r="F38" s="1316" t="str">
        <f>IF($C38=0,"",'02 - Monthly Asset Follow up'!K45)</f>
        <v/>
      </c>
      <c r="G38" s="1317" t="str">
        <f t="shared" si="1"/>
        <v/>
      </c>
      <c r="H38" s="1326" t="str">
        <f t="shared" si="2"/>
        <v/>
      </c>
      <c r="I38" s="1318" t="str">
        <f>IFERROR(IF($C38=0,"",H38/'08 - Default &amp; Recovery Stat'!D40),"")</f>
        <v/>
      </c>
      <c r="J38" s="1319" t="str">
        <f>IF($C38=0,"",'08 - Default &amp; Recovery Stat'!G40)</f>
        <v/>
      </c>
      <c r="K38" s="1319" t="str">
        <f t="shared" si="4"/>
        <v/>
      </c>
      <c r="L38" s="1320" t="str">
        <f t="shared" si="3"/>
        <v/>
      </c>
      <c r="M38" s="772"/>
    </row>
    <row r="39" spans="2:13">
      <c r="B39" s="767"/>
      <c r="C39" s="1305" t="str">
        <f>'08 - Default &amp; Recovery Stat'!B41</f>
        <v/>
      </c>
      <c r="D39" s="1316" t="str">
        <f>IF($C39=0,"",'02 - Monthly Asset Follow up'!C46)</f>
        <v/>
      </c>
      <c r="E39" s="1317" t="str">
        <f>IF($C39=0,"",_xlfn.XLOOKUP($C39,INPUT_DATA!$CR:$CR,INPUT_DATA!DT:DT,""))</f>
        <v/>
      </c>
      <c r="F39" s="1316" t="str">
        <f>IF($C39=0,"",'02 - Monthly Asset Follow up'!K46)</f>
        <v/>
      </c>
      <c r="G39" s="1317" t="str">
        <f t="shared" si="1"/>
        <v/>
      </c>
      <c r="H39" s="1326" t="str">
        <f t="shared" si="2"/>
        <v/>
      </c>
      <c r="I39" s="1318" t="str">
        <f>IFERROR(IF($C39=0,"",H39/'08 - Default &amp; Recovery Stat'!D41),"")</f>
        <v/>
      </c>
      <c r="J39" s="1319" t="str">
        <f>IF($C39=0,"",'08 - Default &amp; Recovery Stat'!G41)</f>
        <v/>
      </c>
      <c r="K39" s="1319" t="str">
        <f t="shared" si="4"/>
        <v/>
      </c>
      <c r="L39" s="1320" t="str">
        <f t="shared" si="3"/>
        <v/>
      </c>
      <c r="M39" s="772"/>
    </row>
    <row r="40" spans="2:13">
      <c r="B40" s="767"/>
      <c r="C40" s="1305" t="str">
        <f>'08 - Default &amp; Recovery Stat'!B42</f>
        <v/>
      </c>
      <c r="D40" s="1316" t="str">
        <f>IF($C40=0,"",'02 - Monthly Asset Follow up'!C47)</f>
        <v/>
      </c>
      <c r="E40" s="1317" t="str">
        <f>IF($C40=0,"",_xlfn.XLOOKUP($C40,INPUT_DATA!$CR:$CR,INPUT_DATA!DT:DT,""))</f>
        <v/>
      </c>
      <c r="F40" s="1316" t="str">
        <f>IF($C40=0,"",'02 - Monthly Asset Follow up'!K47)</f>
        <v/>
      </c>
      <c r="G40" s="1317" t="str">
        <f t="shared" si="1"/>
        <v/>
      </c>
      <c r="H40" s="1326" t="str">
        <f t="shared" si="2"/>
        <v/>
      </c>
      <c r="I40" s="1318" t="str">
        <f>IFERROR(IF($C40=0,"",H40/'08 - Default &amp; Recovery Stat'!D42),"")</f>
        <v/>
      </c>
      <c r="J40" s="1319" t="str">
        <f>IF($C40=0,"",'08 - Default &amp; Recovery Stat'!G42)</f>
        <v/>
      </c>
      <c r="K40" s="1319" t="str">
        <f t="shared" si="4"/>
        <v/>
      </c>
      <c r="L40" s="1320" t="str">
        <f t="shared" si="3"/>
        <v/>
      </c>
      <c r="M40" s="772"/>
    </row>
    <row r="41" spans="2:13">
      <c r="B41" s="767"/>
      <c r="C41" s="1305" t="str">
        <f>'08 - Default &amp; Recovery Stat'!B43</f>
        <v/>
      </c>
      <c r="D41" s="1316" t="str">
        <f>IF($C41=0,"",'02 - Monthly Asset Follow up'!C48)</f>
        <v/>
      </c>
      <c r="E41" s="1317" t="str">
        <f>IF($C41=0,"",_xlfn.XLOOKUP($C41,INPUT_DATA!$CR:$CR,INPUT_DATA!DT:DT,""))</f>
        <v/>
      </c>
      <c r="F41" s="1316" t="str">
        <f>IF($C41=0,"",'02 - Monthly Asset Follow up'!K48)</f>
        <v/>
      </c>
      <c r="G41" s="1317" t="str">
        <f t="shared" si="1"/>
        <v/>
      </c>
      <c r="H41" s="1326" t="str">
        <f t="shared" si="2"/>
        <v/>
      </c>
      <c r="I41" s="1318" t="str">
        <f>IFERROR(IF($C41=0,"",H41/'08 - Default &amp; Recovery Stat'!D43),"")</f>
        <v/>
      </c>
      <c r="J41" s="1319" t="str">
        <f>IF($C41=0,"",'08 - Default &amp; Recovery Stat'!G43)</f>
        <v/>
      </c>
      <c r="K41" s="1319" t="str">
        <f t="shared" si="4"/>
        <v/>
      </c>
      <c r="L41" s="1320" t="str">
        <f t="shared" si="3"/>
        <v/>
      </c>
      <c r="M41" s="772"/>
    </row>
    <row r="42" spans="2:13">
      <c r="B42" s="767"/>
      <c r="C42" s="1305" t="str">
        <f>'08 - Default &amp; Recovery Stat'!B44</f>
        <v/>
      </c>
      <c r="D42" s="1316" t="str">
        <f>IF($C42=0,"",'02 - Monthly Asset Follow up'!C49)</f>
        <v/>
      </c>
      <c r="E42" s="1317" t="str">
        <f>IF($C42=0,"",_xlfn.XLOOKUP($C42,INPUT_DATA!$CR:$CR,INPUT_DATA!DT:DT,""))</f>
        <v/>
      </c>
      <c r="F42" s="1316" t="str">
        <f>IF($C42=0,"",'02 - Monthly Asset Follow up'!K49)</f>
        <v/>
      </c>
      <c r="G42" s="1317" t="str">
        <f t="shared" si="1"/>
        <v/>
      </c>
      <c r="H42" s="1326" t="str">
        <f t="shared" si="2"/>
        <v/>
      </c>
      <c r="I42" s="1318" t="str">
        <f>IFERROR(IF($C42=0,"",H42/'08 - Default &amp; Recovery Stat'!D44),"")</f>
        <v/>
      </c>
      <c r="J42" s="1319" t="str">
        <f>IF($C42=0,"",'08 - Default &amp; Recovery Stat'!G44)</f>
        <v/>
      </c>
      <c r="K42" s="1319" t="str">
        <f t="shared" si="4"/>
        <v/>
      </c>
      <c r="L42" s="1320" t="str">
        <f t="shared" si="3"/>
        <v/>
      </c>
      <c r="M42" s="772"/>
    </row>
    <row r="43" spans="2:13">
      <c r="B43" s="767"/>
      <c r="C43" s="1305" t="str">
        <f>'08 - Default &amp; Recovery Stat'!B45</f>
        <v/>
      </c>
      <c r="D43" s="1316" t="str">
        <f>IF($C43=0,"",'02 - Monthly Asset Follow up'!C50)</f>
        <v/>
      </c>
      <c r="E43" s="1317" t="str">
        <f>IF($C43=0,"",_xlfn.XLOOKUP($C43,INPUT_DATA!$CR:$CR,INPUT_DATA!DT:DT,""))</f>
        <v/>
      </c>
      <c r="F43" s="1316" t="str">
        <f>IF($C43=0,"",'02 - Monthly Asset Follow up'!K50)</f>
        <v/>
      </c>
      <c r="G43" s="1317" t="str">
        <f t="shared" si="1"/>
        <v/>
      </c>
      <c r="H43" s="1326" t="str">
        <f t="shared" si="2"/>
        <v/>
      </c>
      <c r="I43" s="1318" t="str">
        <f>IFERROR(IF($C43=0,"",H43/'08 - Default &amp; Recovery Stat'!D45),"")</f>
        <v/>
      </c>
      <c r="J43" s="1319" t="str">
        <f>IF($C43=0,"",'08 - Default &amp; Recovery Stat'!G45)</f>
        <v/>
      </c>
      <c r="K43" s="1319" t="str">
        <f t="shared" si="4"/>
        <v/>
      </c>
      <c r="L43" s="1320" t="str">
        <f t="shared" si="3"/>
        <v/>
      </c>
      <c r="M43" s="772"/>
    </row>
    <row r="44" spans="2:13">
      <c r="B44" s="767"/>
      <c r="C44" s="1305" t="str">
        <f>'08 - Default &amp; Recovery Stat'!B46</f>
        <v/>
      </c>
      <c r="D44" s="1316" t="str">
        <f>IF($C44=0,"",'02 - Monthly Asset Follow up'!C51)</f>
        <v/>
      </c>
      <c r="E44" s="1317" t="str">
        <f>IF($C44=0,"",_xlfn.XLOOKUP($C44,INPUT_DATA!$CR:$CR,INPUT_DATA!DT:DT,""))</f>
        <v/>
      </c>
      <c r="F44" s="1316" t="str">
        <f>IF($C44=0,"",'02 - Monthly Asset Follow up'!K51)</f>
        <v/>
      </c>
      <c r="G44" s="1317" t="str">
        <f t="shared" si="1"/>
        <v/>
      </c>
      <c r="H44" s="1326" t="str">
        <f t="shared" si="2"/>
        <v/>
      </c>
      <c r="I44" s="1318" t="str">
        <f>IFERROR(IF($C44=0,"",H44/'08 - Default &amp; Recovery Stat'!D46),"")</f>
        <v/>
      </c>
      <c r="J44" s="1319" t="str">
        <f>IF($C44=0,"",'08 - Default &amp; Recovery Stat'!G46)</f>
        <v/>
      </c>
      <c r="K44" s="1319" t="str">
        <f t="shared" si="4"/>
        <v/>
      </c>
      <c r="L44" s="1320" t="str">
        <f t="shared" si="3"/>
        <v/>
      </c>
      <c r="M44" s="772"/>
    </row>
    <row r="45" spans="2:13">
      <c r="B45" s="767"/>
      <c r="C45" s="1305" t="str">
        <f>'08 - Default &amp; Recovery Stat'!B47</f>
        <v/>
      </c>
      <c r="D45" s="1316" t="str">
        <f>IF($C45=0,"",'02 - Monthly Asset Follow up'!C52)</f>
        <v/>
      </c>
      <c r="E45" s="1317" t="str">
        <f>IF($C45=0,"",_xlfn.XLOOKUP($C45,INPUT_DATA!$CR:$CR,INPUT_DATA!DT:DT,""))</f>
        <v/>
      </c>
      <c r="F45" s="1316" t="str">
        <f>IF($C45=0,"",'02 - Monthly Asset Follow up'!K52)</f>
        <v/>
      </c>
      <c r="G45" s="1317" t="str">
        <f t="shared" si="1"/>
        <v/>
      </c>
      <c r="H45" s="1326" t="str">
        <f t="shared" si="2"/>
        <v/>
      </c>
      <c r="I45" s="1318" t="str">
        <f>IFERROR(IF($C45=0,"",H45/'08 - Default &amp; Recovery Stat'!D47),"")</f>
        <v/>
      </c>
      <c r="J45" s="1319" t="str">
        <f>IF($C45=0,"",'08 - Default &amp; Recovery Stat'!G47)</f>
        <v/>
      </c>
      <c r="K45" s="1319" t="str">
        <f t="shared" si="4"/>
        <v/>
      </c>
      <c r="L45" s="1320" t="str">
        <f t="shared" si="3"/>
        <v/>
      </c>
      <c r="M45" s="772"/>
    </row>
    <row r="46" spans="2:13">
      <c r="B46" s="767"/>
      <c r="C46" s="1305" t="str">
        <f>'08 - Default &amp; Recovery Stat'!B48</f>
        <v/>
      </c>
      <c r="D46" s="1316" t="str">
        <f>IF($C46=0,"",'02 - Monthly Asset Follow up'!C53)</f>
        <v/>
      </c>
      <c r="E46" s="1317" t="str">
        <f>IF($C46=0,"",_xlfn.XLOOKUP($C46,INPUT_DATA!$CR:$CR,INPUT_DATA!DT:DT,""))</f>
        <v/>
      </c>
      <c r="F46" s="1316" t="str">
        <f>IF($C46=0,"",'02 - Monthly Asset Follow up'!K53)</f>
        <v/>
      </c>
      <c r="G46" s="1317" t="str">
        <f t="shared" si="1"/>
        <v/>
      </c>
      <c r="H46" s="1326" t="str">
        <f t="shared" si="2"/>
        <v/>
      </c>
      <c r="I46" s="1318" t="str">
        <f>IFERROR(IF($C46=0,"",H46/'08 - Default &amp; Recovery Stat'!D48),"")</f>
        <v/>
      </c>
      <c r="J46" s="1319" t="str">
        <f>IF($C46=0,"",'08 - Default &amp; Recovery Stat'!G48)</f>
        <v/>
      </c>
      <c r="K46" s="1319" t="str">
        <f t="shared" si="4"/>
        <v/>
      </c>
      <c r="L46" s="1320" t="str">
        <f t="shared" si="3"/>
        <v/>
      </c>
      <c r="M46" s="772"/>
    </row>
    <row r="47" spans="2:13">
      <c r="B47" s="767"/>
      <c r="C47" s="1305" t="str">
        <f>'08 - Default &amp; Recovery Stat'!B49</f>
        <v/>
      </c>
      <c r="D47" s="1316" t="str">
        <f>IF($C47=0,"",'02 - Monthly Asset Follow up'!C54)</f>
        <v/>
      </c>
      <c r="E47" s="1317" t="str">
        <f>IF($C47=0,"",_xlfn.XLOOKUP($C47,INPUT_DATA!$CR:$CR,INPUT_DATA!DT:DT,""))</f>
        <v/>
      </c>
      <c r="F47" s="1316" t="str">
        <f>IF($C47=0,"",'02 - Monthly Asset Follow up'!K54)</f>
        <v/>
      </c>
      <c r="G47" s="1317" t="str">
        <f t="shared" si="1"/>
        <v/>
      </c>
      <c r="H47" s="1326" t="str">
        <f t="shared" si="2"/>
        <v/>
      </c>
      <c r="I47" s="1318" t="str">
        <f>IFERROR(IF($C47=0,"",H47/'08 - Default &amp; Recovery Stat'!D49),"")</f>
        <v/>
      </c>
      <c r="J47" s="1319" t="str">
        <f>IF($C47=0,"",'08 - Default &amp; Recovery Stat'!G49)</f>
        <v/>
      </c>
      <c r="K47" s="1319" t="str">
        <f t="shared" si="4"/>
        <v/>
      </c>
      <c r="L47" s="1320" t="str">
        <f t="shared" si="3"/>
        <v/>
      </c>
      <c r="M47" s="772"/>
    </row>
    <row r="48" spans="2:13">
      <c r="B48" s="767"/>
      <c r="C48" s="1305" t="str">
        <f>'08 - Default &amp; Recovery Stat'!B50</f>
        <v/>
      </c>
      <c r="D48" s="1316" t="str">
        <f>IF($C48=0,"",'02 - Monthly Asset Follow up'!C55)</f>
        <v/>
      </c>
      <c r="E48" s="1317" t="str">
        <f>IF($C48=0,"",_xlfn.XLOOKUP($C48,INPUT_DATA!$CR:$CR,INPUT_DATA!DT:DT,""))</f>
        <v/>
      </c>
      <c r="F48" s="1316" t="str">
        <f>IF($C48=0,"",'02 - Monthly Asset Follow up'!K55)</f>
        <v/>
      </c>
      <c r="G48" s="1317" t="str">
        <f t="shared" si="1"/>
        <v/>
      </c>
      <c r="H48" s="1326" t="str">
        <f t="shared" si="2"/>
        <v/>
      </c>
      <c r="I48" s="1318" t="str">
        <f>IFERROR(IF($C48=0,"",H48/'08 - Default &amp; Recovery Stat'!D50),"")</f>
        <v/>
      </c>
      <c r="J48" s="1319" t="str">
        <f>IF($C48=0,"",'08 - Default &amp; Recovery Stat'!G50)</f>
        <v/>
      </c>
      <c r="K48" s="1319" t="str">
        <f t="shared" si="4"/>
        <v/>
      </c>
      <c r="L48" s="1320" t="str">
        <f t="shared" si="3"/>
        <v/>
      </c>
      <c r="M48" s="772"/>
    </row>
    <row r="49" spans="2:13">
      <c r="B49" s="767"/>
      <c r="C49" s="1305" t="str">
        <f>'08 - Default &amp; Recovery Stat'!B51</f>
        <v/>
      </c>
      <c r="D49" s="1316" t="str">
        <f>IF($C49=0,"",'02 - Monthly Asset Follow up'!C56)</f>
        <v/>
      </c>
      <c r="E49" s="1317" t="str">
        <f>IF($C49=0,"",_xlfn.XLOOKUP($C49,INPUT_DATA!$CR:$CR,INPUT_DATA!DT:DT,""))</f>
        <v/>
      </c>
      <c r="F49" s="1316" t="str">
        <f>IF($C49=0,"",'02 - Monthly Asset Follow up'!K56)</f>
        <v/>
      </c>
      <c r="G49" s="1317" t="str">
        <f t="shared" si="1"/>
        <v/>
      </c>
      <c r="H49" s="1326" t="str">
        <f t="shared" si="2"/>
        <v/>
      </c>
      <c r="I49" s="1318" t="str">
        <f>IFERROR(IF($C49=0,"",H49/'08 - Default &amp; Recovery Stat'!D51),"")</f>
        <v/>
      </c>
      <c r="J49" s="1319" t="str">
        <f>IF($C49=0,"",'08 - Default &amp; Recovery Stat'!G51)</f>
        <v/>
      </c>
      <c r="K49" s="1319" t="str">
        <f t="shared" si="4"/>
        <v/>
      </c>
      <c r="L49" s="1320" t="str">
        <f t="shared" si="3"/>
        <v/>
      </c>
      <c r="M49" s="772"/>
    </row>
    <row r="50" spans="2:13">
      <c r="B50" s="767"/>
      <c r="C50" s="1305" t="str">
        <f>'08 - Default &amp; Recovery Stat'!B52</f>
        <v/>
      </c>
      <c r="D50" s="1316" t="str">
        <f>IF($C50=0,"",'02 - Monthly Asset Follow up'!C57)</f>
        <v/>
      </c>
      <c r="E50" s="1317" t="str">
        <f>IF($C50=0,"",_xlfn.XLOOKUP($C50,INPUT_DATA!$CR:$CR,INPUT_DATA!DT:DT,""))</f>
        <v/>
      </c>
      <c r="F50" s="1316" t="str">
        <f>IF($C50=0,"",'02 - Monthly Asset Follow up'!K57)</f>
        <v/>
      </c>
      <c r="G50" s="1317" t="str">
        <f t="shared" si="1"/>
        <v/>
      </c>
      <c r="H50" s="1326" t="str">
        <f t="shared" si="2"/>
        <v/>
      </c>
      <c r="I50" s="1318" t="str">
        <f>IFERROR(IF($C50=0,"",H50/'08 - Default &amp; Recovery Stat'!D52),"")</f>
        <v/>
      </c>
      <c r="J50" s="1319" t="str">
        <f>IF($C50=0,"",'08 - Default &amp; Recovery Stat'!G52)</f>
        <v/>
      </c>
      <c r="K50" s="1319" t="str">
        <f t="shared" si="4"/>
        <v/>
      </c>
      <c r="L50" s="1320" t="str">
        <f t="shared" si="3"/>
        <v/>
      </c>
      <c r="M50" s="772"/>
    </row>
    <row r="51" spans="2:13">
      <c r="B51" s="767"/>
      <c r="C51" s="1305" t="str">
        <f>'08 - Default &amp; Recovery Stat'!B53</f>
        <v/>
      </c>
      <c r="D51" s="1316" t="str">
        <f>IF($C51=0,"",'02 - Monthly Asset Follow up'!C58)</f>
        <v/>
      </c>
      <c r="E51" s="1317" t="str">
        <f>IF($C51=0,"",_xlfn.XLOOKUP($C51,INPUT_DATA!$CR:$CR,INPUT_DATA!DT:DT,""))</f>
        <v/>
      </c>
      <c r="F51" s="1316" t="str">
        <f>IF($C51=0,"",'02 - Monthly Asset Follow up'!K58)</f>
        <v/>
      </c>
      <c r="G51" s="1317" t="str">
        <f t="shared" si="1"/>
        <v/>
      </c>
      <c r="H51" s="1326" t="str">
        <f t="shared" si="2"/>
        <v/>
      </c>
      <c r="I51" s="1318" t="str">
        <f>IFERROR(IF($C51=0,"",H51/'08 - Default &amp; Recovery Stat'!D53),"")</f>
        <v/>
      </c>
      <c r="J51" s="1319" t="str">
        <f>IF($C51=0,"",'08 - Default &amp; Recovery Stat'!G53)</f>
        <v/>
      </c>
      <c r="K51" s="1319" t="str">
        <f t="shared" si="4"/>
        <v/>
      </c>
      <c r="L51" s="1320" t="str">
        <f t="shared" si="3"/>
        <v/>
      </c>
      <c r="M51" s="772"/>
    </row>
    <row r="52" spans="2:13">
      <c r="B52" s="767"/>
      <c r="C52" s="1305" t="str">
        <f>'08 - Default &amp; Recovery Stat'!B54</f>
        <v/>
      </c>
      <c r="D52" s="1316" t="str">
        <f>IF($C52=0,"",'02 - Monthly Asset Follow up'!C59)</f>
        <v/>
      </c>
      <c r="E52" s="1317" t="str">
        <f>IF($C52=0,"",_xlfn.XLOOKUP($C52,INPUT_DATA!$CR:$CR,INPUT_DATA!DT:DT,""))</f>
        <v/>
      </c>
      <c r="F52" s="1316" t="str">
        <f>IF($C52=0,"",'02 - Monthly Asset Follow up'!K59)</f>
        <v/>
      </c>
      <c r="G52" s="1317" t="str">
        <f t="shared" si="1"/>
        <v/>
      </c>
      <c r="H52" s="1326" t="str">
        <f t="shared" si="2"/>
        <v/>
      </c>
      <c r="I52" s="1318" t="str">
        <f>IFERROR(IF($C52=0,"",H52/'08 - Default &amp; Recovery Stat'!D54),"")</f>
        <v/>
      </c>
      <c r="J52" s="1319" t="str">
        <f>IF($C52=0,"",'08 - Default &amp; Recovery Stat'!G54)</f>
        <v/>
      </c>
      <c r="K52" s="1319" t="str">
        <f t="shared" si="4"/>
        <v/>
      </c>
      <c r="L52" s="1320" t="str">
        <f t="shared" si="3"/>
        <v/>
      </c>
      <c r="M52" s="772"/>
    </row>
    <row r="53" spans="2:13">
      <c r="B53" s="767"/>
      <c r="C53" s="1305" t="str">
        <f>'08 - Default &amp; Recovery Stat'!B55</f>
        <v/>
      </c>
      <c r="D53" s="1316" t="str">
        <f>IF($C53=0,"",'02 - Monthly Asset Follow up'!C60)</f>
        <v/>
      </c>
      <c r="E53" s="1317" t="str">
        <f>IF($C53=0,"",_xlfn.XLOOKUP($C53,INPUT_DATA!$CR:$CR,INPUT_DATA!DT:DT,""))</f>
        <v/>
      </c>
      <c r="F53" s="1316" t="str">
        <f>IF($C53=0,"",'02 - Monthly Asset Follow up'!K60)</f>
        <v/>
      </c>
      <c r="G53" s="1317" t="str">
        <f t="shared" si="1"/>
        <v/>
      </c>
      <c r="H53" s="1326" t="str">
        <f t="shared" si="2"/>
        <v/>
      </c>
      <c r="I53" s="1318" t="str">
        <f>IFERROR(IF($C53=0,"",H53/'08 - Default &amp; Recovery Stat'!D55),"")</f>
        <v/>
      </c>
      <c r="J53" s="1319" t="str">
        <f>IF($C53=0,"",'08 - Default &amp; Recovery Stat'!G55)</f>
        <v/>
      </c>
      <c r="K53" s="1319" t="str">
        <f t="shared" si="4"/>
        <v/>
      </c>
      <c r="L53" s="1320" t="str">
        <f t="shared" si="3"/>
        <v/>
      </c>
      <c r="M53" s="772"/>
    </row>
    <row r="54" spans="2:13">
      <c r="B54" s="767"/>
      <c r="C54" s="1305" t="str">
        <f>'08 - Default &amp; Recovery Stat'!B56</f>
        <v/>
      </c>
      <c r="D54" s="1316" t="str">
        <f>IF($C54=0,"",'02 - Monthly Asset Follow up'!C61)</f>
        <v/>
      </c>
      <c r="E54" s="1317" t="str">
        <f>IF($C54=0,"",_xlfn.XLOOKUP($C54,INPUT_DATA!$CR:$CR,INPUT_DATA!DT:DT,""))</f>
        <v/>
      </c>
      <c r="F54" s="1316" t="str">
        <f>IF($C54=0,"",'02 - Monthly Asset Follow up'!K61)</f>
        <v/>
      </c>
      <c r="G54" s="1317" t="str">
        <f t="shared" si="1"/>
        <v/>
      </c>
      <c r="H54" s="1326" t="str">
        <f t="shared" si="2"/>
        <v/>
      </c>
      <c r="I54" s="1318" t="str">
        <f>IFERROR(IF($C54=0,"",H54/'08 - Default &amp; Recovery Stat'!D56),"")</f>
        <v/>
      </c>
      <c r="J54" s="1319" t="str">
        <f>IF($C54=0,"",'08 - Default &amp; Recovery Stat'!G56)</f>
        <v/>
      </c>
      <c r="K54" s="1319" t="str">
        <f t="shared" si="4"/>
        <v/>
      </c>
      <c r="L54" s="1320" t="str">
        <f t="shared" si="3"/>
        <v/>
      </c>
      <c r="M54" s="772"/>
    </row>
    <row r="55" spans="2:13">
      <c r="B55" s="767"/>
      <c r="C55" s="1751" t="str">
        <f>'08 - Default &amp; Recovery Stat'!B57</f>
        <v/>
      </c>
      <c r="D55" s="1752" t="str">
        <f>IF($C55=0,"",'02 - Monthly Asset Follow up'!C62)</f>
        <v/>
      </c>
      <c r="E55" s="1753" t="str">
        <f>IF($C55=0,"",_xlfn.XLOOKUP($C55,INPUT_DATA!$CR:$CR,INPUT_DATA!DT:DT,""))</f>
        <v/>
      </c>
      <c r="F55" s="1752" t="str">
        <f>IF($C55=0,"",'02 - Monthly Asset Follow up'!K62)</f>
        <v/>
      </c>
      <c r="G55" s="1753" t="str">
        <f>IF($C55=0,"",IF(G56="",E55,E55+G56))</f>
        <v/>
      </c>
      <c r="H55" s="1754" t="str">
        <f t="shared" si="2"/>
        <v/>
      </c>
      <c r="I55" s="1755" t="str">
        <f>IFERROR(IF($C55=0,"",H55/'08 - Default &amp; Recovery Stat'!D57),"")</f>
        <v/>
      </c>
      <c r="J55" s="1756" t="str">
        <f>IF($C55=0,"",'08 - Default &amp; Recovery Stat'!G57)</f>
        <v/>
      </c>
      <c r="K55" s="1756" t="str">
        <f t="shared" si="4"/>
        <v/>
      </c>
      <c r="L55" s="1757" t="str">
        <f t="shared" si="3"/>
        <v/>
      </c>
      <c r="M55" s="772"/>
    </row>
    <row r="56" spans="2:13">
      <c r="B56" s="767"/>
      <c r="C56" s="592" t="s">
        <v>143</v>
      </c>
      <c r="D56" s="592" t="s">
        <v>143</v>
      </c>
      <c r="E56" s="592" t="s">
        <v>143</v>
      </c>
      <c r="F56" s="592" t="s">
        <v>143</v>
      </c>
      <c r="G56" s="592" t="s">
        <v>143</v>
      </c>
      <c r="H56" s="954" t="s">
        <v>143</v>
      </c>
      <c r="I56" s="592" t="s">
        <v>143</v>
      </c>
      <c r="J56" s="592" t="s">
        <v>143</v>
      </c>
      <c r="K56" s="592" t="s">
        <v>143</v>
      </c>
      <c r="L56" s="592" t="s">
        <v>143</v>
      </c>
      <c r="M56" s="772"/>
    </row>
    <row r="57" spans="2:13">
      <c r="B57" s="767"/>
      <c r="C57" s="592" t="s">
        <v>143</v>
      </c>
      <c r="D57" s="592" t="s">
        <v>143</v>
      </c>
      <c r="E57" s="592" t="s">
        <v>143</v>
      </c>
      <c r="F57" s="592" t="s">
        <v>143</v>
      </c>
      <c r="G57" s="592" t="s">
        <v>143</v>
      </c>
      <c r="H57" s="954" t="s">
        <v>143</v>
      </c>
      <c r="I57" s="592" t="s">
        <v>143</v>
      </c>
      <c r="J57" s="592" t="s">
        <v>143</v>
      </c>
      <c r="K57" s="592" t="s">
        <v>143</v>
      </c>
      <c r="L57" s="592" t="s">
        <v>143</v>
      </c>
      <c r="M57" s="772"/>
    </row>
    <row r="58" spans="2:13">
      <c r="B58" s="767"/>
      <c r="C58" s="592" t="s">
        <v>143</v>
      </c>
      <c r="D58" s="592" t="s">
        <v>143</v>
      </c>
      <c r="E58" s="592" t="s">
        <v>143</v>
      </c>
      <c r="F58" s="592" t="s">
        <v>143</v>
      </c>
      <c r="G58" s="592" t="s">
        <v>143</v>
      </c>
      <c r="H58" s="954" t="s">
        <v>143</v>
      </c>
      <c r="I58" s="592" t="s">
        <v>143</v>
      </c>
      <c r="J58" s="592" t="s">
        <v>143</v>
      </c>
      <c r="K58" s="592" t="s">
        <v>143</v>
      </c>
      <c r="L58" s="592" t="s">
        <v>143</v>
      </c>
      <c r="M58" s="772"/>
    </row>
    <row r="59" spans="2:13">
      <c r="B59" s="767"/>
      <c r="C59" s="592" t="s">
        <v>143</v>
      </c>
      <c r="D59" s="592" t="s">
        <v>143</v>
      </c>
      <c r="E59" s="592" t="s">
        <v>143</v>
      </c>
      <c r="F59" s="592" t="s">
        <v>143</v>
      </c>
      <c r="G59" s="592" t="s">
        <v>143</v>
      </c>
      <c r="H59" s="954" t="s">
        <v>143</v>
      </c>
      <c r="I59" s="592" t="s">
        <v>143</v>
      </c>
      <c r="J59" s="592" t="s">
        <v>143</v>
      </c>
      <c r="K59" s="592" t="s">
        <v>143</v>
      </c>
      <c r="L59" s="592" t="s">
        <v>143</v>
      </c>
      <c r="M59" s="772"/>
    </row>
    <row r="60" spans="2:13">
      <c r="B60" s="767"/>
      <c r="C60" s="592" t="s">
        <v>143</v>
      </c>
      <c r="D60" s="592" t="s">
        <v>143</v>
      </c>
      <c r="E60" s="592" t="s">
        <v>143</v>
      </c>
      <c r="F60" s="592" t="s">
        <v>143</v>
      </c>
      <c r="G60" s="592" t="s">
        <v>143</v>
      </c>
      <c r="H60" s="954" t="s">
        <v>143</v>
      </c>
      <c r="I60" s="592" t="s">
        <v>143</v>
      </c>
      <c r="J60" s="592" t="s">
        <v>143</v>
      </c>
      <c r="K60" s="592" t="s">
        <v>143</v>
      </c>
      <c r="L60" s="592" t="s">
        <v>143</v>
      </c>
      <c r="M60" s="772"/>
    </row>
    <row r="61" spans="2:13" ht="13.5" thickBot="1">
      <c r="B61" s="780"/>
      <c r="C61" s="613" t="s">
        <v>143</v>
      </c>
      <c r="D61" s="613" t="s">
        <v>143</v>
      </c>
      <c r="E61" s="613" t="s">
        <v>143</v>
      </c>
      <c r="F61" s="613" t="s">
        <v>143</v>
      </c>
      <c r="G61" s="613" t="s">
        <v>143</v>
      </c>
      <c r="H61" s="1750" t="s">
        <v>143</v>
      </c>
      <c r="I61" s="613" t="s">
        <v>143</v>
      </c>
      <c r="J61" s="613" t="s">
        <v>143</v>
      </c>
      <c r="K61" s="613" t="s">
        <v>143</v>
      </c>
      <c r="L61" s="613" t="s">
        <v>143</v>
      </c>
      <c r="M61" s="784"/>
    </row>
    <row r="62" spans="2:13" ht="13.5" thickTop="1">
      <c r="C62" s="592" t="s">
        <v>143</v>
      </c>
      <c r="D62" s="592" t="s">
        <v>143</v>
      </c>
      <c r="E62" s="592" t="s">
        <v>143</v>
      </c>
      <c r="F62" s="592" t="s">
        <v>143</v>
      </c>
      <c r="G62" s="592" t="s">
        <v>143</v>
      </c>
      <c r="H62" s="954" t="s">
        <v>143</v>
      </c>
      <c r="I62" s="592" t="s">
        <v>143</v>
      </c>
      <c r="J62" s="592" t="s">
        <v>143</v>
      </c>
      <c r="K62" s="592" t="s">
        <v>143</v>
      </c>
      <c r="L62" s="592" t="s">
        <v>143</v>
      </c>
    </row>
    <row r="63" spans="2:13">
      <c r="C63" s="592" t="s">
        <v>143</v>
      </c>
      <c r="D63" s="592" t="s">
        <v>143</v>
      </c>
      <c r="E63" s="592" t="s">
        <v>143</v>
      </c>
      <c r="F63" s="592" t="s">
        <v>143</v>
      </c>
      <c r="G63" s="592" t="s">
        <v>143</v>
      </c>
      <c r="H63" s="954" t="s">
        <v>143</v>
      </c>
      <c r="I63" s="592" t="s">
        <v>143</v>
      </c>
      <c r="J63" s="592" t="s">
        <v>143</v>
      </c>
      <c r="K63" s="592" t="s">
        <v>143</v>
      </c>
      <c r="L63" s="592" t="s">
        <v>143</v>
      </c>
    </row>
    <row r="64" spans="2:13">
      <c r="C64" s="592" t="s">
        <v>143</v>
      </c>
      <c r="D64" s="592" t="s">
        <v>143</v>
      </c>
      <c r="E64" s="592" t="s">
        <v>143</v>
      </c>
      <c r="F64" s="592" t="s">
        <v>143</v>
      </c>
      <c r="G64" s="592" t="s">
        <v>143</v>
      </c>
      <c r="H64" s="954" t="s">
        <v>143</v>
      </c>
      <c r="I64" s="592" t="s">
        <v>143</v>
      </c>
      <c r="J64" s="592" t="s">
        <v>143</v>
      </c>
      <c r="K64" s="592" t="s">
        <v>143</v>
      </c>
      <c r="L64" s="592" t="s">
        <v>143</v>
      </c>
    </row>
    <row r="65" spans="3:12">
      <c r="C65" s="592" t="s">
        <v>143</v>
      </c>
      <c r="D65" s="592" t="s">
        <v>143</v>
      </c>
      <c r="E65" s="592" t="s">
        <v>143</v>
      </c>
      <c r="F65" s="592" t="s">
        <v>143</v>
      </c>
      <c r="G65" s="592" t="s">
        <v>143</v>
      </c>
      <c r="H65" s="954" t="s">
        <v>143</v>
      </c>
      <c r="I65" s="592" t="s">
        <v>143</v>
      </c>
      <c r="J65" s="592" t="s">
        <v>143</v>
      </c>
      <c r="K65" s="592" t="s">
        <v>143</v>
      </c>
      <c r="L65" s="592" t="s">
        <v>143</v>
      </c>
    </row>
    <row r="66" spans="3:12">
      <c r="C66" s="592" t="s">
        <v>143</v>
      </c>
      <c r="D66" s="592" t="s">
        <v>143</v>
      </c>
      <c r="E66" s="592" t="s">
        <v>143</v>
      </c>
      <c r="F66" s="592" t="s">
        <v>143</v>
      </c>
      <c r="G66" s="592" t="s">
        <v>143</v>
      </c>
      <c r="H66" s="954" t="s">
        <v>143</v>
      </c>
      <c r="I66" s="592" t="s">
        <v>143</v>
      </c>
      <c r="J66" s="592" t="s">
        <v>143</v>
      </c>
      <c r="K66" s="592" t="s">
        <v>143</v>
      </c>
      <c r="L66" s="592" t="s">
        <v>143</v>
      </c>
    </row>
    <row r="67" spans="3:12">
      <c r="C67" s="592" t="s">
        <v>143</v>
      </c>
      <c r="D67" s="592" t="s">
        <v>143</v>
      </c>
      <c r="E67" s="592" t="s">
        <v>143</v>
      </c>
      <c r="F67" s="592" t="s">
        <v>143</v>
      </c>
      <c r="G67" s="592" t="s">
        <v>143</v>
      </c>
      <c r="H67" s="954" t="s">
        <v>143</v>
      </c>
      <c r="I67" s="592" t="s">
        <v>143</v>
      </c>
      <c r="J67" s="592" t="s">
        <v>143</v>
      </c>
      <c r="K67" s="592" t="s">
        <v>143</v>
      </c>
      <c r="L67" s="592" t="s">
        <v>143</v>
      </c>
    </row>
    <row r="68" spans="3:12">
      <c r="C68" s="592" t="s">
        <v>143</v>
      </c>
      <c r="D68" s="592" t="s">
        <v>143</v>
      </c>
      <c r="E68" s="592" t="s">
        <v>143</v>
      </c>
      <c r="F68" s="592" t="s">
        <v>143</v>
      </c>
      <c r="G68" s="592" t="s">
        <v>143</v>
      </c>
      <c r="H68" s="954" t="s">
        <v>143</v>
      </c>
      <c r="I68" s="592" t="s">
        <v>143</v>
      </c>
      <c r="J68" s="592" t="s">
        <v>143</v>
      </c>
      <c r="K68" s="592" t="s">
        <v>143</v>
      </c>
      <c r="L68" s="592" t="s">
        <v>143</v>
      </c>
    </row>
    <row r="69" spans="3:12">
      <c r="C69" s="592" t="s">
        <v>143</v>
      </c>
      <c r="D69" s="592" t="s">
        <v>143</v>
      </c>
      <c r="E69" s="592" t="s">
        <v>143</v>
      </c>
      <c r="F69" s="592" t="s">
        <v>143</v>
      </c>
      <c r="G69" s="592" t="s">
        <v>143</v>
      </c>
      <c r="H69" s="954" t="s">
        <v>143</v>
      </c>
      <c r="I69" s="592" t="s">
        <v>143</v>
      </c>
      <c r="J69" s="592" t="s">
        <v>143</v>
      </c>
      <c r="K69" s="592" t="s">
        <v>143</v>
      </c>
      <c r="L69" s="592" t="s">
        <v>143</v>
      </c>
    </row>
    <row r="70" spans="3:12">
      <c r="C70" s="592" t="s">
        <v>143</v>
      </c>
      <c r="D70" s="592" t="s">
        <v>143</v>
      </c>
      <c r="E70" s="592" t="s">
        <v>143</v>
      </c>
      <c r="F70" s="592" t="s">
        <v>143</v>
      </c>
      <c r="G70" s="592" t="s">
        <v>143</v>
      </c>
      <c r="H70" s="954" t="s">
        <v>143</v>
      </c>
      <c r="I70" s="592" t="s">
        <v>143</v>
      </c>
      <c r="J70" s="592" t="s">
        <v>143</v>
      </c>
      <c r="K70" s="592" t="s">
        <v>143</v>
      </c>
      <c r="L70" s="592" t="s">
        <v>143</v>
      </c>
    </row>
    <row r="71" spans="3:12">
      <c r="C71" s="592" t="s">
        <v>143</v>
      </c>
      <c r="D71" s="592" t="s">
        <v>143</v>
      </c>
      <c r="E71" s="592" t="s">
        <v>143</v>
      </c>
      <c r="F71" s="592" t="s">
        <v>143</v>
      </c>
      <c r="G71" s="592" t="s">
        <v>143</v>
      </c>
      <c r="H71" s="954" t="s">
        <v>143</v>
      </c>
      <c r="I71" s="592" t="s">
        <v>143</v>
      </c>
      <c r="J71" s="592" t="s">
        <v>143</v>
      </c>
      <c r="K71" s="592" t="s">
        <v>143</v>
      </c>
      <c r="L71" s="592" t="s">
        <v>143</v>
      </c>
    </row>
    <row r="72" spans="3:12">
      <c r="C72" s="592" t="s">
        <v>143</v>
      </c>
      <c r="D72" s="592" t="s">
        <v>143</v>
      </c>
      <c r="E72" s="592" t="s">
        <v>143</v>
      </c>
      <c r="F72" s="592" t="s">
        <v>143</v>
      </c>
      <c r="G72" s="592" t="s">
        <v>143</v>
      </c>
      <c r="H72" s="954" t="s">
        <v>143</v>
      </c>
      <c r="I72" s="592" t="s">
        <v>143</v>
      </c>
      <c r="J72" s="592" t="s">
        <v>143</v>
      </c>
      <c r="K72" s="592" t="s">
        <v>143</v>
      </c>
      <c r="L72" s="592" t="s">
        <v>143</v>
      </c>
    </row>
    <row r="73" spans="3:12">
      <c r="C73" s="592" t="s">
        <v>143</v>
      </c>
      <c r="D73" s="592" t="s">
        <v>143</v>
      </c>
      <c r="E73" s="592" t="s">
        <v>143</v>
      </c>
      <c r="F73" s="592" t="s">
        <v>143</v>
      </c>
      <c r="G73" s="592" t="s">
        <v>143</v>
      </c>
      <c r="H73" s="954" t="s">
        <v>143</v>
      </c>
      <c r="I73" s="592" t="s">
        <v>143</v>
      </c>
      <c r="J73" s="592" t="s">
        <v>143</v>
      </c>
      <c r="K73" s="592" t="s">
        <v>143</v>
      </c>
      <c r="L73" s="592" t="s">
        <v>143</v>
      </c>
    </row>
    <row r="74" spans="3:12">
      <c r="C74" s="592" t="s">
        <v>143</v>
      </c>
      <c r="D74" s="592" t="s">
        <v>143</v>
      </c>
      <c r="E74" s="592" t="s">
        <v>143</v>
      </c>
      <c r="F74" s="592" t="s">
        <v>143</v>
      </c>
      <c r="G74" s="592" t="s">
        <v>143</v>
      </c>
      <c r="H74" s="954" t="s">
        <v>143</v>
      </c>
      <c r="I74" s="592" t="s">
        <v>143</v>
      </c>
      <c r="J74" s="592" t="s">
        <v>143</v>
      </c>
      <c r="K74" s="592" t="s">
        <v>143</v>
      </c>
      <c r="L74" s="592" t="s">
        <v>143</v>
      </c>
    </row>
    <row r="75" spans="3:12">
      <c r="C75" s="592" t="s">
        <v>143</v>
      </c>
      <c r="D75" s="592" t="s">
        <v>143</v>
      </c>
      <c r="E75" s="592" t="s">
        <v>143</v>
      </c>
      <c r="F75" s="592" t="s">
        <v>143</v>
      </c>
      <c r="G75" s="592" t="s">
        <v>143</v>
      </c>
      <c r="H75" s="954" t="s">
        <v>143</v>
      </c>
      <c r="I75" s="592" t="s">
        <v>143</v>
      </c>
      <c r="J75" s="592" t="s">
        <v>143</v>
      </c>
      <c r="K75" s="592" t="s">
        <v>143</v>
      </c>
      <c r="L75" s="592" t="s">
        <v>143</v>
      </c>
    </row>
    <row r="76" spans="3:12">
      <c r="C76" s="592" t="s">
        <v>143</v>
      </c>
      <c r="D76" s="592" t="s">
        <v>143</v>
      </c>
      <c r="E76" s="592" t="s">
        <v>143</v>
      </c>
      <c r="F76" s="592" t="s">
        <v>143</v>
      </c>
      <c r="G76" s="592" t="s">
        <v>143</v>
      </c>
      <c r="H76" s="954" t="s">
        <v>143</v>
      </c>
      <c r="I76" s="592" t="s">
        <v>143</v>
      </c>
      <c r="J76" s="592" t="s">
        <v>143</v>
      </c>
      <c r="K76" s="592" t="s">
        <v>143</v>
      </c>
      <c r="L76" s="592" t="s">
        <v>143</v>
      </c>
    </row>
    <row r="77" spans="3:12">
      <c r="C77" s="592" t="s">
        <v>143</v>
      </c>
      <c r="D77" s="592" t="s">
        <v>143</v>
      </c>
      <c r="E77" s="592" t="s">
        <v>143</v>
      </c>
      <c r="F77" s="592" t="s">
        <v>143</v>
      </c>
      <c r="G77" s="592" t="s">
        <v>143</v>
      </c>
      <c r="H77" s="954" t="s">
        <v>143</v>
      </c>
      <c r="I77" s="592" t="s">
        <v>143</v>
      </c>
      <c r="J77" s="592" t="s">
        <v>143</v>
      </c>
      <c r="K77" s="592" t="s">
        <v>143</v>
      </c>
      <c r="L77" s="592" t="s">
        <v>143</v>
      </c>
    </row>
    <row r="78" spans="3:12">
      <c r="C78" s="592" t="s">
        <v>143</v>
      </c>
      <c r="D78" s="592" t="s">
        <v>143</v>
      </c>
      <c r="E78" s="592" t="s">
        <v>143</v>
      </c>
      <c r="F78" s="592" t="s">
        <v>143</v>
      </c>
      <c r="G78" s="592" t="s">
        <v>143</v>
      </c>
      <c r="H78" s="954" t="s">
        <v>143</v>
      </c>
      <c r="I78" s="592" t="s">
        <v>143</v>
      </c>
      <c r="J78" s="592" t="s">
        <v>143</v>
      </c>
      <c r="K78" s="592" t="s">
        <v>143</v>
      </c>
      <c r="L78" s="592" t="s">
        <v>143</v>
      </c>
    </row>
    <row r="79" spans="3:12">
      <c r="C79" s="592" t="s">
        <v>143</v>
      </c>
      <c r="D79" s="592" t="s">
        <v>143</v>
      </c>
      <c r="E79" s="592" t="s">
        <v>143</v>
      </c>
      <c r="F79" s="592" t="s">
        <v>143</v>
      </c>
      <c r="G79" s="592" t="s">
        <v>143</v>
      </c>
      <c r="H79" s="954" t="s">
        <v>143</v>
      </c>
      <c r="I79" s="592" t="s">
        <v>143</v>
      </c>
      <c r="J79" s="592" t="s">
        <v>143</v>
      </c>
      <c r="K79" s="592" t="s">
        <v>143</v>
      </c>
      <c r="L79" s="592" t="s">
        <v>143</v>
      </c>
    </row>
    <row r="80" spans="3:12">
      <c r="C80" s="592" t="s">
        <v>143</v>
      </c>
      <c r="D80" s="592" t="s">
        <v>143</v>
      </c>
      <c r="E80" s="592" t="s">
        <v>143</v>
      </c>
      <c r="F80" s="592" t="s">
        <v>143</v>
      </c>
      <c r="G80" s="592" t="s">
        <v>143</v>
      </c>
      <c r="H80" s="954" t="s">
        <v>143</v>
      </c>
      <c r="I80" s="592" t="s">
        <v>143</v>
      </c>
      <c r="J80" s="592" t="s">
        <v>143</v>
      </c>
      <c r="K80" s="592" t="s">
        <v>143</v>
      </c>
      <c r="L80" s="592" t="s">
        <v>143</v>
      </c>
    </row>
    <row r="81" spans="3:12">
      <c r="C81" s="592" t="s">
        <v>143</v>
      </c>
      <c r="D81" s="592" t="s">
        <v>143</v>
      </c>
      <c r="E81" s="592" t="s">
        <v>143</v>
      </c>
      <c r="F81" s="592" t="s">
        <v>143</v>
      </c>
      <c r="G81" s="592" t="s">
        <v>143</v>
      </c>
      <c r="H81" s="954" t="s">
        <v>143</v>
      </c>
      <c r="I81" s="592" t="s">
        <v>143</v>
      </c>
      <c r="J81" s="592" t="s">
        <v>143</v>
      </c>
      <c r="K81" s="592" t="s">
        <v>143</v>
      </c>
      <c r="L81" s="592" t="s">
        <v>143</v>
      </c>
    </row>
    <row r="82" spans="3:12">
      <c r="C82" s="592" t="s">
        <v>143</v>
      </c>
      <c r="D82" s="592" t="s">
        <v>143</v>
      </c>
      <c r="E82" s="592" t="s">
        <v>143</v>
      </c>
      <c r="F82" s="592" t="s">
        <v>143</v>
      </c>
      <c r="G82" s="592" t="s">
        <v>143</v>
      </c>
      <c r="H82" s="954" t="s">
        <v>143</v>
      </c>
      <c r="I82" s="592" t="s">
        <v>143</v>
      </c>
      <c r="J82" s="592" t="s">
        <v>143</v>
      </c>
      <c r="K82" s="592" t="s">
        <v>143</v>
      </c>
      <c r="L82" s="592" t="s">
        <v>143</v>
      </c>
    </row>
    <row r="83" spans="3:12">
      <c r="C83" s="592" t="s">
        <v>143</v>
      </c>
      <c r="D83" s="592" t="s">
        <v>143</v>
      </c>
      <c r="E83" s="592" t="s">
        <v>143</v>
      </c>
      <c r="F83" s="592" t="s">
        <v>143</v>
      </c>
      <c r="G83" s="592" t="s">
        <v>143</v>
      </c>
      <c r="H83" s="954" t="s">
        <v>143</v>
      </c>
      <c r="I83" s="592" t="s">
        <v>143</v>
      </c>
      <c r="J83" s="592" t="s">
        <v>143</v>
      </c>
      <c r="K83" s="592" t="s">
        <v>143</v>
      </c>
      <c r="L83" s="592" t="s">
        <v>143</v>
      </c>
    </row>
    <row r="84" spans="3:12">
      <c r="C84" s="592" t="s">
        <v>143</v>
      </c>
      <c r="D84" s="592" t="s">
        <v>143</v>
      </c>
      <c r="E84" s="592" t="s">
        <v>143</v>
      </c>
      <c r="F84" s="592" t="s">
        <v>143</v>
      </c>
      <c r="G84" s="592" t="s">
        <v>143</v>
      </c>
      <c r="H84" s="954" t="s">
        <v>143</v>
      </c>
      <c r="I84" s="592" t="s">
        <v>143</v>
      </c>
      <c r="J84" s="592" t="s">
        <v>143</v>
      </c>
      <c r="K84" s="592" t="s">
        <v>143</v>
      </c>
      <c r="L84" s="592" t="s">
        <v>143</v>
      </c>
    </row>
    <row r="85" spans="3:12">
      <c r="C85" s="592" t="s">
        <v>143</v>
      </c>
      <c r="D85" s="592" t="s">
        <v>143</v>
      </c>
      <c r="E85" s="592" t="s">
        <v>143</v>
      </c>
      <c r="F85" s="592" t="s">
        <v>143</v>
      </c>
      <c r="G85" s="592" t="s">
        <v>143</v>
      </c>
      <c r="H85" s="954" t="s">
        <v>143</v>
      </c>
      <c r="I85" s="592" t="s">
        <v>143</v>
      </c>
      <c r="J85" s="592" t="s">
        <v>143</v>
      </c>
      <c r="K85" s="592" t="s">
        <v>143</v>
      </c>
      <c r="L85" s="592" t="s">
        <v>143</v>
      </c>
    </row>
    <row r="86" spans="3:12">
      <c r="C86" s="592" t="s">
        <v>143</v>
      </c>
      <c r="D86" s="592" t="s">
        <v>143</v>
      </c>
      <c r="E86" s="592" t="s">
        <v>143</v>
      </c>
      <c r="F86" s="592" t="s">
        <v>143</v>
      </c>
      <c r="G86" s="592" t="s">
        <v>143</v>
      </c>
      <c r="H86" s="954" t="s">
        <v>143</v>
      </c>
      <c r="I86" s="592" t="s">
        <v>143</v>
      </c>
      <c r="J86" s="592" t="s">
        <v>143</v>
      </c>
      <c r="K86" s="592" t="s">
        <v>143</v>
      </c>
      <c r="L86" s="592" t="s">
        <v>143</v>
      </c>
    </row>
    <row r="87" spans="3:12">
      <c r="C87" s="592" t="s">
        <v>143</v>
      </c>
      <c r="D87" s="592" t="s">
        <v>143</v>
      </c>
      <c r="E87" s="592" t="s">
        <v>143</v>
      </c>
      <c r="F87" s="592" t="s">
        <v>143</v>
      </c>
      <c r="G87" s="592" t="s">
        <v>143</v>
      </c>
      <c r="H87" s="954" t="s">
        <v>143</v>
      </c>
      <c r="I87" s="592" t="s">
        <v>143</v>
      </c>
      <c r="J87" s="592" t="s">
        <v>143</v>
      </c>
      <c r="K87" s="592" t="s">
        <v>143</v>
      </c>
      <c r="L87" s="592" t="s">
        <v>143</v>
      </c>
    </row>
    <row r="88" spans="3:12">
      <c r="C88" s="592" t="s">
        <v>143</v>
      </c>
      <c r="D88" s="592" t="s">
        <v>143</v>
      </c>
      <c r="E88" s="592" t="s">
        <v>143</v>
      </c>
      <c r="F88" s="592" t="s">
        <v>143</v>
      </c>
      <c r="G88" s="592" t="s">
        <v>143</v>
      </c>
      <c r="H88" s="954" t="s">
        <v>143</v>
      </c>
      <c r="I88" s="592" t="s">
        <v>143</v>
      </c>
      <c r="J88" s="592" t="s">
        <v>143</v>
      </c>
      <c r="K88" s="592" t="s">
        <v>143</v>
      </c>
      <c r="L88" s="592" t="s">
        <v>143</v>
      </c>
    </row>
    <row r="89" spans="3:12">
      <c r="C89" s="592" t="s">
        <v>143</v>
      </c>
      <c r="D89" s="592" t="s">
        <v>143</v>
      </c>
      <c r="E89" s="592" t="s">
        <v>143</v>
      </c>
      <c r="F89" s="592" t="s">
        <v>143</v>
      </c>
      <c r="G89" s="592" t="s">
        <v>143</v>
      </c>
      <c r="H89" s="954" t="s">
        <v>143</v>
      </c>
      <c r="I89" s="592" t="s">
        <v>143</v>
      </c>
      <c r="J89" s="592" t="s">
        <v>143</v>
      </c>
      <c r="K89" s="592" t="s">
        <v>143</v>
      </c>
      <c r="L89" s="592" t="s">
        <v>143</v>
      </c>
    </row>
    <row r="90" spans="3:12">
      <c r="C90" s="592" t="s">
        <v>143</v>
      </c>
      <c r="D90" s="592" t="s">
        <v>143</v>
      </c>
      <c r="E90" s="592" t="s">
        <v>143</v>
      </c>
      <c r="F90" s="592" t="s">
        <v>143</v>
      </c>
      <c r="G90" s="592" t="s">
        <v>143</v>
      </c>
      <c r="H90" s="954" t="s">
        <v>143</v>
      </c>
      <c r="I90" s="592" t="s">
        <v>143</v>
      </c>
      <c r="J90" s="592" t="s">
        <v>143</v>
      </c>
      <c r="K90" s="592" t="s">
        <v>143</v>
      </c>
      <c r="L90" s="592" t="s">
        <v>143</v>
      </c>
    </row>
    <row r="91" spans="3:12">
      <c r="C91" s="592" t="s">
        <v>143</v>
      </c>
      <c r="D91" s="592" t="s">
        <v>143</v>
      </c>
      <c r="E91" s="592" t="s">
        <v>143</v>
      </c>
      <c r="F91" s="592" t="s">
        <v>143</v>
      </c>
      <c r="G91" s="592" t="s">
        <v>143</v>
      </c>
      <c r="H91" s="954" t="s">
        <v>143</v>
      </c>
      <c r="I91" s="592" t="s">
        <v>143</v>
      </c>
      <c r="J91" s="592" t="s">
        <v>143</v>
      </c>
      <c r="K91" s="592" t="s">
        <v>143</v>
      </c>
      <c r="L91" s="592" t="s">
        <v>143</v>
      </c>
    </row>
    <row r="92" spans="3:12">
      <c r="C92" s="592" t="s">
        <v>143</v>
      </c>
      <c r="D92" s="592" t="s">
        <v>143</v>
      </c>
      <c r="E92" s="592" t="s">
        <v>143</v>
      </c>
      <c r="F92" s="592" t="s">
        <v>143</v>
      </c>
      <c r="G92" s="592" t="s">
        <v>143</v>
      </c>
      <c r="H92" s="954" t="s">
        <v>143</v>
      </c>
      <c r="I92" s="592" t="s">
        <v>143</v>
      </c>
      <c r="J92" s="592" t="s">
        <v>143</v>
      </c>
      <c r="K92" s="592" t="s">
        <v>143</v>
      </c>
      <c r="L92" s="592" t="s">
        <v>143</v>
      </c>
    </row>
    <row r="93" spans="3:12">
      <c r="C93" s="592" t="s">
        <v>143</v>
      </c>
      <c r="D93" s="592" t="s">
        <v>143</v>
      </c>
      <c r="E93" s="592" t="s">
        <v>143</v>
      </c>
      <c r="F93" s="592" t="s">
        <v>143</v>
      </c>
      <c r="G93" s="592" t="s">
        <v>143</v>
      </c>
      <c r="H93" s="954" t="s">
        <v>143</v>
      </c>
      <c r="I93" s="592" t="s">
        <v>143</v>
      </c>
      <c r="J93" s="592" t="s">
        <v>143</v>
      </c>
      <c r="K93" s="592" t="s">
        <v>143</v>
      </c>
      <c r="L93" s="592" t="s">
        <v>143</v>
      </c>
    </row>
    <row r="94" spans="3:12">
      <c r="C94" s="592" t="s">
        <v>143</v>
      </c>
      <c r="D94" s="592" t="s">
        <v>143</v>
      </c>
      <c r="E94" s="592" t="s">
        <v>143</v>
      </c>
      <c r="F94" s="592" t="s">
        <v>143</v>
      </c>
      <c r="G94" s="592" t="s">
        <v>143</v>
      </c>
      <c r="H94" s="954" t="s">
        <v>143</v>
      </c>
      <c r="I94" s="592" t="s">
        <v>143</v>
      </c>
      <c r="J94" s="592" t="s">
        <v>143</v>
      </c>
      <c r="K94" s="592" t="s">
        <v>143</v>
      </c>
      <c r="L94" s="592" t="s">
        <v>143</v>
      </c>
    </row>
    <row r="95" spans="3:12">
      <c r="C95" s="592" t="s">
        <v>143</v>
      </c>
      <c r="D95" s="592" t="s">
        <v>143</v>
      </c>
      <c r="E95" s="592" t="s">
        <v>143</v>
      </c>
      <c r="F95" s="592" t="s">
        <v>143</v>
      </c>
      <c r="G95" s="592" t="s">
        <v>143</v>
      </c>
      <c r="H95" s="954" t="s">
        <v>143</v>
      </c>
      <c r="I95" s="592" t="s">
        <v>143</v>
      </c>
      <c r="J95" s="592" t="s">
        <v>143</v>
      </c>
      <c r="K95" s="592" t="s">
        <v>143</v>
      </c>
      <c r="L95" s="592" t="s">
        <v>143</v>
      </c>
    </row>
    <row r="96" spans="3:12">
      <c r="C96" s="592" t="s">
        <v>143</v>
      </c>
      <c r="D96" s="592" t="s">
        <v>143</v>
      </c>
      <c r="E96" s="592" t="s">
        <v>143</v>
      </c>
      <c r="F96" s="592" t="s">
        <v>143</v>
      </c>
      <c r="G96" s="592" t="s">
        <v>143</v>
      </c>
      <c r="H96" s="954" t="s">
        <v>143</v>
      </c>
      <c r="I96" s="592" t="s">
        <v>143</v>
      </c>
      <c r="J96" s="592" t="s">
        <v>143</v>
      </c>
      <c r="K96" s="592" t="s">
        <v>143</v>
      </c>
      <c r="L96" s="592" t="s">
        <v>143</v>
      </c>
    </row>
    <row r="97" spans="3:12">
      <c r="C97" s="592" t="s">
        <v>143</v>
      </c>
      <c r="D97" s="592" t="s">
        <v>143</v>
      </c>
      <c r="E97" s="592" t="s">
        <v>143</v>
      </c>
      <c r="F97" s="592" t="s">
        <v>143</v>
      </c>
      <c r="G97" s="592" t="s">
        <v>143</v>
      </c>
      <c r="H97" s="954" t="s">
        <v>143</v>
      </c>
      <c r="I97" s="592" t="s">
        <v>143</v>
      </c>
      <c r="J97" s="592" t="s">
        <v>143</v>
      </c>
      <c r="K97" s="592" t="s">
        <v>143</v>
      </c>
      <c r="L97" s="592" t="s">
        <v>143</v>
      </c>
    </row>
    <row r="98" spans="3:12">
      <c r="C98" s="592" t="s">
        <v>143</v>
      </c>
      <c r="D98" s="592" t="s">
        <v>143</v>
      </c>
      <c r="E98" s="592" t="s">
        <v>143</v>
      </c>
      <c r="F98" s="592" t="s">
        <v>143</v>
      </c>
      <c r="G98" s="592" t="s">
        <v>143</v>
      </c>
      <c r="H98" s="954" t="s">
        <v>143</v>
      </c>
      <c r="I98" s="592" t="s">
        <v>143</v>
      </c>
      <c r="J98" s="592" t="s">
        <v>143</v>
      </c>
      <c r="K98" s="592" t="s">
        <v>143</v>
      </c>
      <c r="L98" s="592" t="s">
        <v>143</v>
      </c>
    </row>
    <row r="99" spans="3:12">
      <c r="C99" s="592" t="s">
        <v>143</v>
      </c>
      <c r="D99" s="592" t="s">
        <v>143</v>
      </c>
      <c r="E99" s="592" t="s">
        <v>143</v>
      </c>
      <c r="F99" s="592" t="s">
        <v>143</v>
      </c>
      <c r="G99" s="592" t="s">
        <v>143</v>
      </c>
      <c r="H99" s="954" t="s">
        <v>143</v>
      </c>
      <c r="I99" s="592" t="s">
        <v>143</v>
      </c>
      <c r="J99" s="592" t="s">
        <v>143</v>
      </c>
      <c r="K99" s="592" t="s">
        <v>143</v>
      </c>
      <c r="L99" s="592" t="s">
        <v>143</v>
      </c>
    </row>
    <row r="100" spans="3:12">
      <c r="C100" s="592" t="s">
        <v>143</v>
      </c>
      <c r="D100" s="592" t="s">
        <v>143</v>
      </c>
      <c r="E100" s="592" t="s">
        <v>143</v>
      </c>
      <c r="F100" s="592" t="s">
        <v>143</v>
      </c>
      <c r="G100" s="592" t="s">
        <v>143</v>
      </c>
      <c r="H100" s="954" t="s">
        <v>143</v>
      </c>
      <c r="I100" s="592" t="s">
        <v>143</v>
      </c>
      <c r="J100" s="592" t="s">
        <v>143</v>
      </c>
      <c r="K100" s="592" t="s">
        <v>143</v>
      </c>
      <c r="L100" s="592" t="s">
        <v>143</v>
      </c>
    </row>
    <row r="101" spans="3:12">
      <c r="C101" s="592" t="s">
        <v>143</v>
      </c>
      <c r="D101" s="592" t="s">
        <v>143</v>
      </c>
      <c r="E101" s="592" t="s">
        <v>143</v>
      </c>
      <c r="F101" s="592" t="s">
        <v>143</v>
      </c>
      <c r="G101" s="592" t="s">
        <v>143</v>
      </c>
      <c r="H101" s="954" t="s">
        <v>143</v>
      </c>
      <c r="I101" s="592" t="s">
        <v>143</v>
      </c>
      <c r="J101" s="592" t="s">
        <v>143</v>
      </c>
      <c r="K101" s="592" t="s">
        <v>143</v>
      </c>
      <c r="L101" s="592" t="s">
        <v>143</v>
      </c>
    </row>
    <row r="102" spans="3:12">
      <c r="C102" s="592" t="s">
        <v>143</v>
      </c>
      <c r="D102" s="592" t="s">
        <v>143</v>
      </c>
      <c r="E102" s="592" t="s">
        <v>143</v>
      </c>
      <c r="F102" s="592" t="s">
        <v>143</v>
      </c>
      <c r="G102" s="592" t="s">
        <v>143</v>
      </c>
      <c r="H102" s="954" t="s">
        <v>143</v>
      </c>
      <c r="I102" s="592" t="s">
        <v>143</v>
      </c>
      <c r="J102" s="592" t="s">
        <v>143</v>
      </c>
      <c r="K102" s="592" t="s">
        <v>143</v>
      </c>
      <c r="L102" s="592" t="s">
        <v>143</v>
      </c>
    </row>
    <row r="103" spans="3:12">
      <c r="C103" s="592" t="s">
        <v>143</v>
      </c>
      <c r="D103" s="592" t="s">
        <v>143</v>
      </c>
      <c r="E103" s="592" t="s">
        <v>143</v>
      </c>
      <c r="F103" s="592" t="s">
        <v>143</v>
      </c>
      <c r="G103" s="592" t="s">
        <v>143</v>
      </c>
      <c r="H103" s="954" t="s">
        <v>143</v>
      </c>
      <c r="I103" s="592" t="s">
        <v>143</v>
      </c>
      <c r="J103" s="592" t="s">
        <v>143</v>
      </c>
      <c r="K103" s="592" t="s">
        <v>143</v>
      </c>
      <c r="L103" s="592" t="s">
        <v>143</v>
      </c>
    </row>
    <row r="104" spans="3:12">
      <c r="C104" s="592" t="s">
        <v>143</v>
      </c>
      <c r="D104" s="592" t="s">
        <v>143</v>
      </c>
      <c r="E104" s="592" t="s">
        <v>143</v>
      </c>
      <c r="F104" s="592" t="s">
        <v>143</v>
      </c>
      <c r="G104" s="592" t="s">
        <v>143</v>
      </c>
      <c r="H104" s="954" t="s">
        <v>143</v>
      </c>
      <c r="I104" s="592" t="s">
        <v>143</v>
      </c>
      <c r="J104" s="592" t="s">
        <v>143</v>
      </c>
      <c r="K104" s="592" t="s">
        <v>143</v>
      </c>
      <c r="L104" s="592" t="s">
        <v>143</v>
      </c>
    </row>
    <row r="105" spans="3:12">
      <c r="C105" s="592" t="s">
        <v>143</v>
      </c>
      <c r="D105" s="592" t="s">
        <v>143</v>
      </c>
      <c r="E105" s="592" t="s">
        <v>143</v>
      </c>
      <c r="F105" s="592" t="s">
        <v>143</v>
      </c>
      <c r="G105" s="592" t="s">
        <v>143</v>
      </c>
      <c r="H105" s="954" t="s">
        <v>143</v>
      </c>
      <c r="I105" s="592" t="s">
        <v>143</v>
      </c>
      <c r="J105" s="592" t="s">
        <v>143</v>
      </c>
      <c r="K105" s="592" t="s">
        <v>143</v>
      </c>
      <c r="L105" s="592" t="s">
        <v>143</v>
      </c>
    </row>
    <row r="106" spans="3:12">
      <c r="C106" s="592" t="s">
        <v>143</v>
      </c>
      <c r="D106" s="592" t="s">
        <v>143</v>
      </c>
      <c r="E106" s="592" t="s">
        <v>143</v>
      </c>
      <c r="F106" s="592" t="s">
        <v>143</v>
      </c>
      <c r="G106" s="592" t="s">
        <v>143</v>
      </c>
      <c r="H106" s="954" t="s">
        <v>143</v>
      </c>
      <c r="I106" s="592" t="s">
        <v>143</v>
      </c>
      <c r="J106" s="592" t="s">
        <v>143</v>
      </c>
      <c r="K106" s="592" t="s">
        <v>143</v>
      </c>
      <c r="L106" s="592" t="s">
        <v>143</v>
      </c>
    </row>
    <row r="107" spans="3:12">
      <c r="C107" s="592" t="s">
        <v>143</v>
      </c>
      <c r="D107" s="592" t="s">
        <v>143</v>
      </c>
      <c r="E107" s="592" t="s">
        <v>143</v>
      </c>
      <c r="F107" s="592" t="s">
        <v>143</v>
      </c>
      <c r="G107" s="592" t="s">
        <v>143</v>
      </c>
      <c r="H107" s="954" t="s">
        <v>143</v>
      </c>
      <c r="I107" s="592" t="s">
        <v>143</v>
      </c>
      <c r="J107" s="592" t="s">
        <v>143</v>
      </c>
      <c r="K107" s="592" t="s">
        <v>143</v>
      </c>
      <c r="L107" s="592" t="s">
        <v>143</v>
      </c>
    </row>
    <row r="108" spans="3:12">
      <c r="C108" s="592" t="s">
        <v>143</v>
      </c>
      <c r="D108" s="592" t="s">
        <v>143</v>
      </c>
      <c r="E108" s="592" t="s">
        <v>143</v>
      </c>
      <c r="F108" s="592" t="s">
        <v>143</v>
      </c>
      <c r="G108" s="592" t="s">
        <v>143</v>
      </c>
      <c r="H108" s="954" t="s">
        <v>143</v>
      </c>
      <c r="I108" s="592" t="s">
        <v>143</v>
      </c>
      <c r="J108" s="592" t="s">
        <v>143</v>
      </c>
      <c r="K108" s="592" t="s">
        <v>143</v>
      </c>
      <c r="L108" s="592" t="s">
        <v>143</v>
      </c>
    </row>
    <row r="109" spans="3:12">
      <c r="C109" s="592" t="s">
        <v>143</v>
      </c>
      <c r="D109" s="592" t="s">
        <v>143</v>
      </c>
      <c r="E109" s="592" t="s">
        <v>143</v>
      </c>
      <c r="F109" s="592" t="s">
        <v>143</v>
      </c>
      <c r="G109" s="592" t="s">
        <v>143</v>
      </c>
      <c r="H109" s="954" t="s">
        <v>143</v>
      </c>
      <c r="I109" s="592" t="s">
        <v>143</v>
      </c>
      <c r="J109" s="592" t="s">
        <v>143</v>
      </c>
      <c r="K109" s="592" t="s">
        <v>143</v>
      </c>
      <c r="L109" s="592" t="s">
        <v>143</v>
      </c>
    </row>
    <row r="110" spans="3:12">
      <c r="C110" s="592" t="s">
        <v>143</v>
      </c>
      <c r="D110" s="592" t="s">
        <v>143</v>
      </c>
      <c r="E110" s="592" t="s">
        <v>143</v>
      </c>
      <c r="F110" s="592" t="s">
        <v>143</v>
      </c>
      <c r="G110" s="592" t="s">
        <v>143</v>
      </c>
      <c r="H110" s="954" t="s">
        <v>143</v>
      </c>
      <c r="I110" s="592" t="s">
        <v>143</v>
      </c>
      <c r="J110" s="592" t="s">
        <v>143</v>
      </c>
      <c r="K110" s="592" t="s">
        <v>143</v>
      </c>
      <c r="L110" s="592" t="s">
        <v>143</v>
      </c>
    </row>
    <row r="111" spans="3:12">
      <c r="C111" s="592" t="s">
        <v>143</v>
      </c>
      <c r="D111" s="592" t="s">
        <v>143</v>
      </c>
      <c r="E111" s="592" t="s">
        <v>143</v>
      </c>
      <c r="F111" s="592" t="s">
        <v>143</v>
      </c>
      <c r="G111" s="592" t="s">
        <v>143</v>
      </c>
      <c r="H111" s="954" t="s">
        <v>143</v>
      </c>
      <c r="I111" s="592" t="s">
        <v>143</v>
      </c>
      <c r="J111" s="592" t="s">
        <v>143</v>
      </c>
      <c r="K111" s="592" t="s">
        <v>143</v>
      </c>
      <c r="L111" s="592" t="s">
        <v>143</v>
      </c>
    </row>
    <row r="112" spans="3:12">
      <c r="C112" s="592" t="s">
        <v>143</v>
      </c>
      <c r="D112" s="592" t="s">
        <v>143</v>
      </c>
      <c r="E112" s="592" t="s">
        <v>143</v>
      </c>
      <c r="F112" s="592" t="s">
        <v>143</v>
      </c>
      <c r="G112" s="592" t="s">
        <v>143</v>
      </c>
      <c r="H112" s="954" t="s">
        <v>143</v>
      </c>
      <c r="I112" s="592" t="s">
        <v>143</v>
      </c>
      <c r="J112" s="592" t="s">
        <v>143</v>
      </c>
      <c r="K112" s="592" t="s">
        <v>143</v>
      </c>
      <c r="L112" s="592" t="s">
        <v>143</v>
      </c>
    </row>
    <row r="113" spans="3:12">
      <c r="C113" s="592" t="s">
        <v>143</v>
      </c>
      <c r="D113" s="592" t="s">
        <v>143</v>
      </c>
      <c r="E113" s="592" t="s">
        <v>143</v>
      </c>
      <c r="F113" s="592" t="s">
        <v>143</v>
      </c>
      <c r="G113" s="592" t="s">
        <v>143</v>
      </c>
      <c r="H113" s="954" t="s">
        <v>143</v>
      </c>
      <c r="I113" s="592" t="s">
        <v>143</v>
      </c>
      <c r="J113" s="592" t="s">
        <v>143</v>
      </c>
      <c r="K113" s="592" t="s">
        <v>143</v>
      </c>
      <c r="L113" s="592" t="s">
        <v>143</v>
      </c>
    </row>
    <row r="114" spans="3:12">
      <c r="C114" s="592" t="s">
        <v>143</v>
      </c>
      <c r="D114" s="592" t="s">
        <v>143</v>
      </c>
      <c r="E114" s="592" t="s">
        <v>143</v>
      </c>
      <c r="F114" s="592" t="s">
        <v>143</v>
      </c>
      <c r="G114" s="592" t="s">
        <v>143</v>
      </c>
      <c r="H114" s="954" t="s">
        <v>143</v>
      </c>
      <c r="I114" s="592" t="s">
        <v>143</v>
      </c>
      <c r="J114" s="592" t="s">
        <v>143</v>
      </c>
      <c r="K114" s="592" t="s">
        <v>143</v>
      </c>
      <c r="L114" s="592" t="s">
        <v>143</v>
      </c>
    </row>
    <row r="115" spans="3:12">
      <c r="C115" s="592" t="s">
        <v>143</v>
      </c>
      <c r="D115" s="592" t="s">
        <v>143</v>
      </c>
      <c r="E115" s="592" t="s">
        <v>143</v>
      </c>
      <c r="F115" s="592" t="s">
        <v>143</v>
      </c>
      <c r="G115" s="592" t="s">
        <v>143</v>
      </c>
      <c r="H115" s="954" t="s">
        <v>143</v>
      </c>
      <c r="I115" s="592" t="s">
        <v>143</v>
      </c>
      <c r="J115" s="592" t="s">
        <v>143</v>
      </c>
      <c r="K115" s="592" t="s">
        <v>143</v>
      </c>
      <c r="L115" s="592" t="s">
        <v>143</v>
      </c>
    </row>
    <row r="116" spans="3:12">
      <c r="C116" s="592" t="s">
        <v>143</v>
      </c>
      <c r="D116" s="592" t="s">
        <v>143</v>
      </c>
      <c r="E116" s="592" t="s">
        <v>143</v>
      </c>
      <c r="F116" s="592" t="s">
        <v>143</v>
      </c>
      <c r="G116" s="592" t="s">
        <v>143</v>
      </c>
      <c r="H116" s="954" t="s">
        <v>143</v>
      </c>
      <c r="I116" s="592" t="s">
        <v>143</v>
      </c>
      <c r="J116" s="592" t="s">
        <v>143</v>
      </c>
      <c r="K116" s="592" t="s">
        <v>143</v>
      </c>
      <c r="L116" s="592" t="s">
        <v>143</v>
      </c>
    </row>
    <row r="117" spans="3:12">
      <c r="C117" s="592" t="s">
        <v>143</v>
      </c>
      <c r="D117" s="592" t="s">
        <v>143</v>
      </c>
      <c r="E117" s="592" t="s">
        <v>143</v>
      </c>
      <c r="F117" s="592" t="s">
        <v>143</v>
      </c>
      <c r="G117" s="592" t="s">
        <v>143</v>
      </c>
      <c r="H117" s="954" t="s">
        <v>143</v>
      </c>
      <c r="I117" s="592" t="s">
        <v>143</v>
      </c>
      <c r="J117" s="592" t="s">
        <v>143</v>
      </c>
      <c r="K117" s="592" t="s">
        <v>143</v>
      </c>
      <c r="L117" s="592" t="s">
        <v>143</v>
      </c>
    </row>
    <row r="118" spans="3:12">
      <c r="C118" s="592" t="s">
        <v>143</v>
      </c>
      <c r="D118" s="592" t="s">
        <v>143</v>
      </c>
      <c r="E118" s="592" t="s">
        <v>143</v>
      </c>
      <c r="F118" s="592" t="s">
        <v>143</v>
      </c>
      <c r="G118" s="592" t="s">
        <v>143</v>
      </c>
      <c r="H118" s="954" t="s">
        <v>143</v>
      </c>
      <c r="I118" s="592" t="s">
        <v>143</v>
      </c>
      <c r="J118" s="592" t="s">
        <v>143</v>
      </c>
      <c r="K118" s="592" t="s">
        <v>143</v>
      </c>
      <c r="L118" s="592" t="s">
        <v>143</v>
      </c>
    </row>
    <row r="119" spans="3:12">
      <c r="C119" s="592" t="s">
        <v>143</v>
      </c>
      <c r="D119" s="592" t="s">
        <v>143</v>
      </c>
      <c r="E119" s="592" t="s">
        <v>143</v>
      </c>
      <c r="F119" s="592" t="s">
        <v>143</v>
      </c>
      <c r="G119" s="592" t="s">
        <v>143</v>
      </c>
      <c r="H119" s="954" t="s">
        <v>143</v>
      </c>
      <c r="I119" s="592" t="s">
        <v>143</v>
      </c>
      <c r="J119" s="592" t="s">
        <v>143</v>
      </c>
      <c r="K119" s="592" t="s">
        <v>143</v>
      </c>
      <c r="L119" s="592" t="s">
        <v>143</v>
      </c>
    </row>
    <row r="120" spans="3:12">
      <c r="C120" s="592" t="s">
        <v>143</v>
      </c>
      <c r="D120" s="592" t="s">
        <v>143</v>
      </c>
      <c r="E120" s="592" t="s">
        <v>143</v>
      </c>
      <c r="F120" s="592" t="s">
        <v>143</v>
      </c>
      <c r="G120" s="592" t="s">
        <v>143</v>
      </c>
      <c r="H120" s="954" t="s">
        <v>143</v>
      </c>
      <c r="I120" s="592" t="s">
        <v>143</v>
      </c>
      <c r="J120" s="592" t="s">
        <v>143</v>
      </c>
      <c r="K120" s="592" t="s">
        <v>143</v>
      </c>
      <c r="L120" s="592" t="s">
        <v>143</v>
      </c>
    </row>
    <row r="121" spans="3:12">
      <c r="C121" s="592" t="s">
        <v>143</v>
      </c>
      <c r="D121" s="592" t="s">
        <v>143</v>
      </c>
      <c r="E121" s="592" t="s">
        <v>143</v>
      </c>
      <c r="F121" s="592" t="s">
        <v>143</v>
      </c>
      <c r="G121" s="592" t="s">
        <v>143</v>
      </c>
      <c r="H121" s="954" t="s">
        <v>143</v>
      </c>
      <c r="I121" s="592" t="s">
        <v>143</v>
      </c>
      <c r="J121" s="592" t="s">
        <v>143</v>
      </c>
      <c r="K121" s="592" t="s">
        <v>143</v>
      </c>
      <c r="L121" s="592" t="s">
        <v>143</v>
      </c>
    </row>
    <row r="122" spans="3:12">
      <c r="C122" s="592" t="s">
        <v>143</v>
      </c>
      <c r="D122" s="592" t="s">
        <v>143</v>
      </c>
      <c r="E122" s="592" t="s">
        <v>143</v>
      </c>
      <c r="F122" s="592" t="s">
        <v>143</v>
      </c>
      <c r="G122" s="592" t="s">
        <v>143</v>
      </c>
      <c r="H122" s="954" t="s">
        <v>143</v>
      </c>
      <c r="I122" s="592" t="s">
        <v>143</v>
      </c>
      <c r="J122" s="592" t="s">
        <v>143</v>
      </c>
      <c r="K122" s="592" t="s">
        <v>143</v>
      </c>
      <c r="L122" s="592" t="s">
        <v>143</v>
      </c>
    </row>
    <row r="123" spans="3:12">
      <c r="C123" s="592" t="s">
        <v>143</v>
      </c>
      <c r="D123" s="592" t="s">
        <v>143</v>
      </c>
      <c r="E123" s="592" t="s">
        <v>143</v>
      </c>
      <c r="F123" s="592" t="s">
        <v>143</v>
      </c>
      <c r="G123" s="592" t="s">
        <v>143</v>
      </c>
      <c r="H123" s="954" t="s">
        <v>143</v>
      </c>
      <c r="I123" s="592" t="s">
        <v>143</v>
      </c>
      <c r="J123" s="592" t="s">
        <v>143</v>
      </c>
      <c r="K123" s="592" t="s">
        <v>143</v>
      </c>
      <c r="L123" s="592" t="s">
        <v>143</v>
      </c>
    </row>
    <row r="124" spans="3:12">
      <c r="C124" s="592" t="s">
        <v>143</v>
      </c>
      <c r="D124" s="592" t="s">
        <v>143</v>
      </c>
      <c r="E124" s="592" t="s">
        <v>143</v>
      </c>
      <c r="F124" s="592" t="s">
        <v>143</v>
      </c>
      <c r="G124" s="592" t="s">
        <v>143</v>
      </c>
      <c r="H124" s="954" t="s">
        <v>143</v>
      </c>
      <c r="I124" s="592" t="s">
        <v>143</v>
      </c>
      <c r="J124" s="592" t="s">
        <v>143</v>
      </c>
      <c r="K124" s="592" t="s">
        <v>143</v>
      </c>
      <c r="L124" s="592" t="s">
        <v>143</v>
      </c>
    </row>
    <row r="125" spans="3:12">
      <c r="C125" s="592" t="s">
        <v>143</v>
      </c>
      <c r="D125" s="592" t="s">
        <v>143</v>
      </c>
      <c r="E125" s="592" t="s">
        <v>143</v>
      </c>
      <c r="F125" s="592" t="s">
        <v>143</v>
      </c>
      <c r="G125" s="592" t="s">
        <v>143</v>
      </c>
      <c r="H125" s="954" t="s">
        <v>143</v>
      </c>
      <c r="I125" s="592" t="s">
        <v>143</v>
      </c>
      <c r="J125" s="592" t="s">
        <v>143</v>
      </c>
      <c r="K125" s="592" t="s">
        <v>143</v>
      </c>
      <c r="L125" s="592" t="s">
        <v>143</v>
      </c>
    </row>
    <row r="126" spans="3:12">
      <c r="C126" s="592" t="s">
        <v>143</v>
      </c>
      <c r="D126" s="592" t="s">
        <v>143</v>
      </c>
      <c r="E126" s="592" t="s">
        <v>143</v>
      </c>
      <c r="F126" s="592" t="s">
        <v>143</v>
      </c>
      <c r="G126" s="592" t="s">
        <v>143</v>
      </c>
      <c r="H126" s="954" t="s">
        <v>143</v>
      </c>
      <c r="I126" s="592" t="s">
        <v>143</v>
      </c>
      <c r="J126" s="592" t="s">
        <v>143</v>
      </c>
      <c r="K126" s="592" t="s">
        <v>143</v>
      </c>
      <c r="L126" s="592" t="s">
        <v>143</v>
      </c>
    </row>
    <row r="127" spans="3:12">
      <c r="C127" s="592" t="s">
        <v>143</v>
      </c>
      <c r="D127" s="592" t="s">
        <v>143</v>
      </c>
      <c r="E127" s="592" t="s">
        <v>143</v>
      </c>
      <c r="F127" s="592" t="s">
        <v>143</v>
      </c>
      <c r="G127" s="592" t="s">
        <v>143</v>
      </c>
      <c r="H127" s="954" t="s">
        <v>143</v>
      </c>
      <c r="I127" s="592" t="s">
        <v>143</v>
      </c>
      <c r="J127" s="592" t="s">
        <v>143</v>
      </c>
      <c r="K127" s="592" t="s">
        <v>143</v>
      </c>
      <c r="L127" s="592" t="s">
        <v>143</v>
      </c>
    </row>
    <row r="128" spans="3:12">
      <c r="C128" s="592" t="s">
        <v>143</v>
      </c>
      <c r="D128" s="592" t="s">
        <v>143</v>
      </c>
      <c r="E128" s="592" t="s">
        <v>143</v>
      </c>
      <c r="F128" s="592" t="s">
        <v>143</v>
      </c>
      <c r="G128" s="592" t="s">
        <v>143</v>
      </c>
      <c r="H128" s="954" t="s">
        <v>143</v>
      </c>
      <c r="I128" s="592" t="s">
        <v>143</v>
      </c>
      <c r="J128" s="592" t="s">
        <v>143</v>
      </c>
      <c r="K128" s="592" t="s">
        <v>143</v>
      </c>
      <c r="L128" s="592" t="s">
        <v>143</v>
      </c>
    </row>
    <row r="129" spans="3:12">
      <c r="C129" s="592" t="s">
        <v>143</v>
      </c>
      <c r="D129" s="592" t="s">
        <v>143</v>
      </c>
      <c r="E129" s="592" t="s">
        <v>143</v>
      </c>
      <c r="F129" s="592" t="s">
        <v>143</v>
      </c>
      <c r="G129" s="592" t="s">
        <v>143</v>
      </c>
      <c r="H129" s="954" t="s">
        <v>143</v>
      </c>
      <c r="I129" s="592" t="s">
        <v>143</v>
      </c>
      <c r="J129" s="592" t="s">
        <v>143</v>
      </c>
      <c r="K129" s="592" t="s">
        <v>143</v>
      </c>
      <c r="L129" s="592" t="s">
        <v>143</v>
      </c>
    </row>
    <row r="130" spans="3:12">
      <c r="C130" s="592" t="s">
        <v>143</v>
      </c>
      <c r="D130" s="592" t="s">
        <v>143</v>
      </c>
      <c r="E130" s="592" t="s">
        <v>143</v>
      </c>
      <c r="F130" s="592" t="s">
        <v>143</v>
      </c>
      <c r="G130" s="592" t="s">
        <v>143</v>
      </c>
      <c r="H130" s="954" t="s">
        <v>143</v>
      </c>
      <c r="I130" s="592" t="s">
        <v>143</v>
      </c>
      <c r="J130" s="592" t="s">
        <v>143</v>
      </c>
      <c r="K130" s="592" t="s">
        <v>143</v>
      </c>
      <c r="L130" s="592" t="s">
        <v>143</v>
      </c>
    </row>
    <row r="131" spans="3:12">
      <c r="C131" s="592" t="s">
        <v>143</v>
      </c>
      <c r="D131" s="592" t="s">
        <v>143</v>
      </c>
      <c r="E131" s="592" t="s">
        <v>143</v>
      </c>
      <c r="F131" s="592" t="s">
        <v>143</v>
      </c>
      <c r="G131" s="592" t="s">
        <v>143</v>
      </c>
      <c r="H131" s="954" t="s">
        <v>143</v>
      </c>
      <c r="I131" s="592" t="s">
        <v>143</v>
      </c>
      <c r="J131" s="592" t="s">
        <v>143</v>
      </c>
      <c r="K131" s="592" t="s">
        <v>143</v>
      </c>
      <c r="L131" s="592" t="s">
        <v>143</v>
      </c>
    </row>
    <row r="132" spans="3:12">
      <c r="C132" s="592" t="s">
        <v>143</v>
      </c>
      <c r="D132" s="592" t="s">
        <v>143</v>
      </c>
      <c r="E132" s="592" t="s">
        <v>143</v>
      </c>
      <c r="F132" s="592" t="s">
        <v>143</v>
      </c>
      <c r="G132" s="592" t="s">
        <v>143</v>
      </c>
      <c r="H132" s="954" t="s">
        <v>143</v>
      </c>
      <c r="I132" s="592" t="s">
        <v>143</v>
      </c>
      <c r="J132" s="592" t="s">
        <v>143</v>
      </c>
      <c r="K132" s="592" t="s">
        <v>143</v>
      </c>
      <c r="L132" s="592" t="s">
        <v>143</v>
      </c>
    </row>
    <row r="133" spans="3:12">
      <c r="C133" s="592" t="s">
        <v>143</v>
      </c>
      <c r="D133" s="592" t="s">
        <v>143</v>
      </c>
      <c r="E133" s="592" t="s">
        <v>143</v>
      </c>
      <c r="F133" s="592" t="s">
        <v>143</v>
      </c>
      <c r="G133" s="592" t="s">
        <v>143</v>
      </c>
      <c r="H133" s="954" t="s">
        <v>143</v>
      </c>
      <c r="I133" s="592" t="s">
        <v>143</v>
      </c>
      <c r="J133" s="592" t="s">
        <v>143</v>
      </c>
      <c r="K133" s="592" t="s">
        <v>143</v>
      </c>
      <c r="L133" s="592" t="s">
        <v>143</v>
      </c>
    </row>
    <row r="134" spans="3:12">
      <c r="C134" s="592" t="s">
        <v>143</v>
      </c>
      <c r="D134" s="592" t="s">
        <v>143</v>
      </c>
      <c r="E134" s="592" t="s">
        <v>143</v>
      </c>
      <c r="F134" s="592" t="s">
        <v>143</v>
      </c>
      <c r="G134" s="592" t="s">
        <v>143</v>
      </c>
      <c r="H134" s="954" t="s">
        <v>143</v>
      </c>
      <c r="I134" s="592" t="s">
        <v>143</v>
      </c>
      <c r="J134" s="592" t="s">
        <v>143</v>
      </c>
      <c r="K134" s="592" t="s">
        <v>143</v>
      </c>
      <c r="L134" s="592" t="s">
        <v>143</v>
      </c>
    </row>
    <row r="135" spans="3:12">
      <c r="C135" s="592" t="s">
        <v>143</v>
      </c>
      <c r="D135" s="592" t="s">
        <v>143</v>
      </c>
      <c r="E135" s="592" t="s">
        <v>143</v>
      </c>
      <c r="F135" s="592" t="s">
        <v>143</v>
      </c>
      <c r="G135" s="592" t="s">
        <v>143</v>
      </c>
      <c r="H135" s="954" t="s">
        <v>143</v>
      </c>
      <c r="I135" s="592" t="s">
        <v>143</v>
      </c>
      <c r="J135" s="592" t="s">
        <v>143</v>
      </c>
      <c r="K135" s="592" t="s">
        <v>143</v>
      </c>
      <c r="L135" s="592" t="s">
        <v>143</v>
      </c>
    </row>
    <row r="136" spans="3:12">
      <c r="C136" s="592" t="s">
        <v>143</v>
      </c>
      <c r="D136" s="592" t="s">
        <v>143</v>
      </c>
      <c r="E136" s="592" t="s">
        <v>143</v>
      </c>
      <c r="F136" s="592" t="s">
        <v>143</v>
      </c>
      <c r="G136" s="592" t="s">
        <v>143</v>
      </c>
      <c r="H136" s="954" t="s">
        <v>143</v>
      </c>
      <c r="I136" s="592" t="s">
        <v>143</v>
      </c>
      <c r="J136" s="592" t="s">
        <v>143</v>
      </c>
      <c r="K136" s="592" t="s">
        <v>143</v>
      </c>
      <c r="L136" s="592" t="s">
        <v>143</v>
      </c>
    </row>
    <row r="137" spans="3:12">
      <c r="C137" s="592" t="s">
        <v>143</v>
      </c>
      <c r="D137" s="592" t="s">
        <v>143</v>
      </c>
      <c r="E137" s="592" t="s">
        <v>143</v>
      </c>
      <c r="F137" s="592" t="s">
        <v>143</v>
      </c>
      <c r="G137" s="592" t="s">
        <v>143</v>
      </c>
      <c r="H137" s="954" t="s">
        <v>143</v>
      </c>
      <c r="I137" s="592" t="s">
        <v>143</v>
      </c>
      <c r="J137" s="592" t="s">
        <v>143</v>
      </c>
      <c r="K137" s="592" t="s">
        <v>143</v>
      </c>
      <c r="L137" s="592" t="s">
        <v>143</v>
      </c>
    </row>
    <row r="138" spans="3:12">
      <c r="C138" s="592" t="s">
        <v>143</v>
      </c>
      <c r="D138" s="592" t="s">
        <v>143</v>
      </c>
      <c r="E138" s="592" t="s">
        <v>143</v>
      </c>
      <c r="F138" s="592" t="s">
        <v>143</v>
      </c>
      <c r="G138" s="592" t="s">
        <v>143</v>
      </c>
      <c r="H138" s="954" t="s">
        <v>143</v>
      </c>
      <c r="I138" s="592" t="s">
        <v>143</v>
      </c>
      <c r="J138" s="592" t="s">
        <v>143</v>
      </c>
      <c r="K138" s="592" t="s">
        <v>143</v>
      </c>
      <c r="L138" s="592" t="s">
        <v>143</v>
      </c>
    </row>
    <row r="139" spans="3:12">
      <c r="C139" s="592" t="s">
        <v>143</v>
      </c>
      <c r="D139" s="592" t="s">
        <v>143</v>
      </c>
      <c r="E139" s="592" t="s">
        <v>143</v>
      </c>
      <c r="F139" s="592" t="s">
        <v>143</v>
      </c>
      <c r="G139" s="592" t="s">
        <v>143</v>
      </c>
      <c r="H139" s="954" t="s">
        <v>143</v>
      </c>
      <c r="I139" s="592" t="s">
        <v>143</v>
      </c>
      <c r="J139" s="592" t="s">
        <v>143</v>
      </c>
      <c r="K139" s="592" t="s">
        <v>143</v>
      </c>
      <c r="L139" s="592" t="s">
        <v>143</v>
      </c>
    </row>
    <row r="140" spans="3:12">
      <c r="C140" s="592" t="s">
        <v>143</v>
      </c>
      <c r="D140" s="592" t="s">
        <v>143</v>
      </c>
      <c r="E140" s="592" t="s">
        <v>143</v>
      </c>
      <c r="F140" s="592" t="s">
        <v>143</v>
      </c>
      <c r="G140" s="592" t="s">
        <v>143</v>
      </c>
      <c r="H140" s="954" t="s">
        <v>143</v>
      </c>
      <c r="I140" s="592" t="s">
        <v>143</v>
      </c>
      <c r="J140" s="592" t="s">
        <v>143</v>
      </c>
      <c r="K140" s="592" t="s">
        <v>143</v>
      </c>
      <c r="L140" s="592" t="s">
        <v>143</v>
      </c>
    </row>
    <row r="141" spans="3:12">
      <c r="C141" s="592" t="s">
        <v>143</v>
      </c>
      <c r="D141" s="592" t="s">
        <v>143</v>
      </c>
      <c r="E141" s="592" t="s">
        <v>143</v>
      </c>
      <c r="F141" s="592" t="s">
        <v>143</v>
      </c>
      <c r="G141" s="592" t="s">
        <v>143</v>
      </c>
      <c r="H141" s="954" t="s">
        <v>143</v>
      </c>
      <c r="I141" s="592" t="s">
        <v>143</v>
      </c>
      <c r="J141" s="592" t="s">
        <v>143</v>
      </c>
      <c r="K141" s="592" t="s">
        <v>143</v>
      </c>
      <c r="L141" s="592" t="s">
        <v>143</v>
      </c>
    </row>
    <row r="142" spans="3:12">
      <c r="C142" s="592" t="s">
        <v>143</v>
      </c>
      <c r="D142" s="592" t="s">
        <v>143</v>
      </c>
      <c r="E142" s="592" t="s">
        <v>143</v>
      </c>
      <c r="F142" s="592" t="s">
        <v>143</v>
      </c>
      <c r="G142" s="592" t="s">
        <v>143</v>
      </c>
      <c r="H142" s="954" t="s">
        <v>143</v>
      </c>
      <c r="I142" s="592" t="s">
        <v>143</v>
      </c>
      <c r="J142" s="592" t="s">
        <v>143</v>
      </c>
      <c r="K142" s="592" t="s">
        <v>143</v>
      </c>
      <c r="L142" s="592" t="s">
        <v>143</v>
      </c>
    </row>
    <row r="143" spans="3:12">
      <c r="C143" s="592" t="s">
        <v>143</v>
      </c>
      <c r="D143" s="592" t="s">
        <v>143</v>
      </c>
      <c r="E143" s="592" t="s">
        <v>143</v>
      </c>
      <c r="F143" s="592" t="s">
        <v>143</v>
      </c>
      <c r="G143" s="592" t="s">
        <v>143</v>
      </c>
      <c r="H143" s="954" t="s">
        <v>143</v>
      </c>
      <c r="I143" s="592" t="s">
        <v>143</v>
      </c>
      <c r="J143" s="592" t="s">
        <v>143</v>
      </c>
      <c r="K143" s="592" t="s">
        <v>143</v>
      </c>
      <c r="L143" s="592" t="s">
        <v>143</v>
      </c>
    </row>
    <row r="144" spans="3:12">
      <c r="C144" s="592" t="s">
        <v>143</v>
      </c>
      <c r="D144" s="592" t="s">
        <v>143</v>
      </c>
      <c r="E144" s="592" t="s">
        <v>143</v>
      </c>
      <c r="F144" s="592" t="s">
        <v>143</v>
      </c>
      <c r="G144" s="592" t="s">
        <v>143</v>
      </c>
      <c r="H144" s="954" t="s">
        <v>143</v>
      </c>
      <c r="I144" s="592" t="s">
        <v>143</v>
      </c>
      <c r="J144" s="592" t="s">
        <v>143</v>
      </c>
      <c r="K144" s="592" t="s">
        <v>143</v>
      </c>
      <c r="L144" s="592" t="s">
        <v>143</v>
      </c>
    </row>
    <row r="145" spans="3:12">
      <c r="C145" s="592" t="s">
        <v>143</v>
      </c>
      <c r="D145" s="592" t="s">
        <v>143</v>
      </c>
      <c r="E145" s="592" t="s">
        <v>143</v>
      </c>
      <c r="F145" s="592" t="s">
        <v>143</v>
      </c>
      <c r="G145" s="592" t="s">
        <v>143</v>
      </c>
      <c r="H145" s="954" t="s">
        <v>143</v>
      </c>
      <c r="I145" s="592" t="s">
        <v>143</v>
      </c>
      <c r="J145" s="592" t="s">
        <v>143</v>
      </c>
      <c r="K145" s="592" t="s">
        <v>143</v>
      </c>
      <c r="L145" s="592" t="s">
        <v>143</v>
      </c>
    </row>
    <row r="146" spans="3:12">
      <c r="C146" s="592" t="s">
        <v>143</v>
      </c>
      <c r="D146" s="592" t="s">
        <v>143</v>
      </c>
      <c r="E146" s="592" t="s">
        <v>143</v>
      </c>
      <c r="F146" s="592" t="s">
        <v>143</v>
      </c>
      <c r="G146" s="592" t="s">
        <v>143</v>
      </c>
      <c r="H146" s="954" t="s">
        <v>143</v>
      </c>
      <c r="I146" s="592" t="s">
        <v>143</v>
      </c>
      <c r="J146" s="592" t="s">
        <v>143</v>
      </c>
      <c r="K146" s="592" t="s">
        <v>143</v>
      </c>
      <c r="L146" s="592" t="s">
        <v>143</v>
      </c>
    </row>
    <row r="147" spans="3:12">
      <c r="C147" s="592" t="s">
        <v>143</v>
      </c>
      <c r="D147" s="592" t="s">
        <v>143</v>
      </c>
      <c r="E147" s="592" t="s">
        <v>143</v>
      </c>
      <c r="F147" s="592" t="s">
        <v>143</v>
      </c>
      <c r="G147" s="592" t="s">
        <v>143</v>
      </c>
      <c r="H147" s="954" t="s">
        <v>143</v>
      </c>
      <c r="I147" s="592" t="s">
        <v>143</v>
      </c>
      <c r="J147" s="592" t="s">
        <v>143</v>
      </c>
      <c r="K147" s="592" t="s">
        <v>143</v>
      </c>
      <c r="L147" s="592" t="s">
        <v>143</v>
      </c>
    </row>
    <row r="148" spans="3:12">
      <c r="C148" s="592" t="s">
        <v>143</v>
      </c>
      <c r="D148" s="592" t="s">
        <v>143</v>
      </c>
      <c r="E148" s="592" t="s">
        <v>143</v>
      </c>
      <c r="F148" s="592" t="s">
        <v>143</v>
      </c>
      <c r="G148" s="592" t="s">
        <v>143</v>
      </c>
      <c r="H148" s="954" t="s">
        <v>143</v>
      </c>
      <c r="I148" s="592" t="s">
        <v>143</v>
      </c>
      <c r="J148" s="592" t="s">
        <v>143</v>
      </c>
      <c r="K148" s="592" t="s">
        <v>143</v>
      </c>
      <c r="L148" s="592" t="s">
        <v>143</v>
      </c>
    </row>
    <row r="149" spans="3:12">
      <c r="C149" s="592" t="s">
        <v>143</v>
      </c>
      <c r="D149" s="592" t="s">
        <v>143</v>
      </c>
      <c r="E149" s="592" t="s">
        <v>143</v>
      </c>
      <c r="F149" s="592" t="s">
        <v>143</v>
      </c>
      <c r="G149" s="592" t="s">
        <v>143</v>
      </c>
      <c r="H149" s="954" t="s">
        <v>143</v>
      </c>
      <c r="I149" s="592" t="s">
        <v>143</v>
      </c>
      <c r="J149" s="592" t="s">
        <v>143</v>
      </c>
      <c r="K149" s="592" t="s">
        <v>143</v>
      </c>
      <c r="L149" s="592" t="s">
        <v>143</v>
      </c>
    </row>
    <row r="150" spans="3:12">
      <c r="C150" s="592" t="s">
        <v>143</v>
      </c>
      <c r="D150" s="592" t="s">
        <v>143</v>
      </c>
      <c r="E150" s="592" t="s">
        <v>143</v>
      </c>
      <c r="F150" s="592" t="s">
        <v>143</v>
      </c>
      <c r="G150" s="592" t="s">
        <v>143</v>
      </c>
      <c r="H150" s="954" t="s">
        <v>143</v>
      </c>
      <c r="I150" s="592" t="s">
        <v>143</v>
      </c>
      <c r="J150" s="592" t="s">
        <v>143</v>
      </c>
      <c r="K150" s="592" t="s">
        <v>143</v>
      </c>
      <c r="L150" s="592" t="s">
        <v>143</v>
      </c>
    </row>
    <row r="151" spans="3:12">
      <c r="C151" s="592" t="s">
        <v>143</v>
      </c>
      <c r="D151" s="592" t="s">
        <v>143</v>
      </c>
      <c r="E151" s="592" t="s">
        <v>143</v>
      </c>
      <c r="F151" s="592" t="s">
        <v>143</v>
      </c>
      <c r="G151" s="592" t="s">
        <v>143</v>
      </c>
      <c r="H151" s="954" t="s">
        <v>143</v>
      </c>
      <c r="I151" s="592" t="s">
        <v>143</v>
      </c>
      <c r="J151" s="592" t="s">
        <v>143</v>
      </c>
      <c r="K151" s="592" t="s">
        <v>143</v>
      </c>
      <c r="L151" s="592" t="s">
        <v>143</v>
      </c>
    </row>
    <row r="152" spans="3:12">
      <c r="C152" s="592" t="s">
        <v>143</v>
      </c>
      <c r="D152" s="592" t="s">
        <v>143</v>
      </c>
      <c r="E152" s="592" t="s">
        <v>143</v>
      </c>
      <c r="F152" s="592" t="s">
        <v>143</v>
      </c>
      <c r="G152" s="592" t="s">
        <v>143</v>
      </c>
      <c r="H152" s="954" t="s">
        <v>143</v>
      </c>
      <c r="I152" s="592" t="s">
        <v>143</v>
      </c>
      <c r="J152" s="592" t="s">
        <v>143</v>
      </c>
      <c r="K152" s="592" t="s">
        <v>143</v>
      </c>
      <c r="L152" s="592" t="s">
        <v>143</v>
      </c>
    </row>
    <row r="153" spans="3:12">
      <c r="C153" s="592" t="s">
        <v>143</v>
      </c>
      <c r="D153" s="592" t="s">
        <v>143</v>
      </c>
      <c r="E153" s="592" t="s">
        <v>143</v>
      </c>
      <c r="F153" s="592" t="s">
        <v>143</v>
      </c>
      <c r="G153" s="592" t="s">
        <v>143</v>
      </c>
      <c r="H153" s="954" t="s">
        <v>143</v>
      </c>
      <c r="I153" s="592" t="s">
        <v>143</v>
      </c>
      <c r="J153" s="592" t="s">
        <v>143</v>
      </c>
      <c r="K153" s="592" t="s">
        <v>143</v>
      </c>
      <c r="L153" s="592" t="s">
        <v>143</v>
      </c>
    </row>
    <row r="154" spans="3:12">
      <c r="C154" s="592" t="s">
        <v>143</v>
      </c>
      <c r="D154" s="592" t="s">
        <v>143</v>
      </c>
      <c r="E154" s="592" t="s">
        <v>143</v>
      </c>
      <c r="F154" s="592" t="s">
        <v>143</v>
      </c>
      <c r="G154" s="592" t="s">
        <v>143</v>
      </c>
      <c r="H154" s="954" t="s">
        <v>143</v>
      </c>
      <c r="I154" s="592" t="s">
        <v>143</v>
      </c>
      <c r="J154" s="592" t="s">
        <v>143</v>
      </c>
      <c r="K154" s="592" t="s">
        <v>143</v>
      </c>
      <c r="L154" s="592" t="s">
        <v>143</v>
      </c>
    </row>
    <row r="155" spans="3:12">
      <c r="C155" s="592" t="s">
        <v>143</v>
      </c>
      <c r="D155" s="592" t="s">
        <v>143</v>
      </c>
      <c r="E155" s="592" t="s">
        <v>143</v>
      </c>
      <c r="F155" s="592" t="s">
        <v>143</v>
      </c>
      <c r="G155" s="592" t="s">
        <v>143</v>
      </c>
      <c r="H155" s="954" t="s">
        <v>143</v>
      </c>
      <c r="I155" s="592" t="s">
        <v>143</v>
      </c>
      <c r="J155" s="592" t="s">
        <v>143</v>
      </c>
      <c r="K155" s="592" t="s">
        <v>143</v>
      </c>
      <c r="L155" s="592" t="s">
        <v>143</v>
      </c>
    </row>
    <row r="156" spans="3:12">
      <c r="C156" s="592" t="s">
        <v>143</v>
      </c>
      <c r="D156" s="592" t="s">
        <v>143</v>
      </c>
      <c r="E156" s="592" t="s">
        <v>143</v>
      </c>
      <c r="F156" s="592" t="s">
        <v>143</v>
      </c>
      <c r="G156" s="592" t="s">
        <v>143</v>
      </c>
      <c r="H156" s="954" t="s">
        <v>143</v>
      </c>
      <c r="I156" s="592" t="s">
        <v>143</v>
      </c>
      <c r="J156" s="592" t="s">
        <v>143</v>
      </c>
      <c r="K156" s="592" t="s">
        <v>143</v>
      </c>
      <c r="L156" s="592" t="s">
        <v>143</v>
      </c>
    </row>
    <row r="157" spans="3:12">
      <c r="C157" s="592" t="s">
        <v>143</v>
      </c>
      <c r="D157" s="592" t="s">
        <v>143</v>
      </c>
      <c r="E157" s="592" t="s">
        <v>143</v>
      </c>
      <c r="F157" s="592" t="s">
        <v>143</v>
      </c>
      <c r="G157" s="592" t="s">
        <v>143</v>
      </c>
      <c r="H157" s="954" t="s">
        <v>143</v>
      </c>
      <c r="I157" s="592" t="s">
        <v>143</v>
      </c>
      <c r="J157" s="592" t="s">
        <v>143</v>
      </c>
      <c r="K157" s="592" t="s">
        <v>143</v>
      </c>
      <c r="L157" s="592" t="s">
        <v>143</v>
      </c>
    </row>
    <row r="158" spans="3:12">
      <c r="C158" s="592" t="s">
        <v>143</v>
      </c>
      <c r="D158" s="592" t="s">
        <v>143</v>
      </c>
      <c r="E158" s="592" t="s">
        <v>143</v>
      </c>
      <c r="F158" s="592" t="s">
        <v>143</v>
      </c>
      <c r="G158" s="592" t="s">
        <v>143</v>
      </c>
      <c r="H158" s="954" t="s">
        <v>143</v>
      </c>
      <c r="I158" s="592" t="s">
        <v>143</v>
      </c>
      <c r="J158" s="592" t="s">
        <v>143</v>
      </c>
      <c r="K158" s="592" t="s">
        <v>143</v>
      </c>
      <c r="L158" s="592" t="s">
        <v>143</v>
      </c>
    </row>
    <row r="159" spans="3:12">
      <c r="C159" s="592" t="s">
        <v>143</v>
      </c>
      <c r="D159" s="592" t="s">
        <v>143</v>
      </c>
      <c r="E159" s="592" t="s">
        <v>143</v>
      </c>
      <c r="F159" s="592" t="s">
        <v>143</v>
      </c>
      <c r="G159" s="592" t="s">
        <v>143</v>
      </c>
      <c r="H159" s="954" t="s">
        <v>143</v>
      </c>
      <c r="I159" s="592" t="s">
        <v>143</v>
      </c>
      <c r="J159" s="592" t="s">
        <v>143</v>
      </c>
      <c r="K159" s="592" t="s">
        <v>143</v>
      </c>
      <c r="L159" s="592" t="s">
        <v>143</v>
      </c>
    </row>
    <row r="160" spans="3:12">
      <c r="C160" s="592" t="s">
        <v>143</v>
      </c>
      <c r="D160" s="592" t="s">
        <v>143</v>
      </c>
      <c r="E160" s="592" t="s">
        <v>143</v>
      </c>
      <c r="F160" s="592" t="s">
        <v>143</v>
      </c>
      <c r="G160" s="592" t="s">
        <v>143</v>
      </c>
      <c r="H160" s="954" t="s">
        <v>143</v>
      </c>
      <c r="I160" s="592" t="s">
        <v>143</v>
      </c>
      <c r="J160" s="592" t="s">
        <v>143</v>
      </c>
      <c r="K160" s="592" t="s">
        <v>143</v>
      </c>
      <c r="L160" s="592" t="s">
        <v>143</v>
      </c>
    </row>
    <row r="161" spans="3:12">
      <c r="C161" s="592" t="s">
        <v>143</v>
      </c>
      <c r="D161" s="592" t="s">
        <v>143</v>
      </c>
      <c r="E161" s="592" t="s">
        <v>143</v>
      </c>
      <c r="F161" s="592" t="s">
        <v>143</v>
      </c>
      <c r="G161" s="592" t="s">
        <v>143</v>
      </c>
      <c r="H161" s="954" t="s">
        <v>143</v>
      </c>
      <c r="I161" s="592" t="s">
        <v>143</v>
      </c>
      <c r="J161" s="592" t="s">
        <v>143</v>
      </c>
      <c r="K161" s="592" t="s">
        <v>143</v>
      </c>
      <c r="L161" s="592" t="s">
        <v>143</v>
      </c>
    </row>
    <row r="162" spans="3:12">
      <c r="C162" s="592" t="s">
        <v>143</v>
      </c>
      <c r="D162" s="592" t="s">
        <v>143</v>
      </c>
      <c r="E162" s="592" t="s">
        <v>143</v>
      </c>
      <c r="F162" s="592" t="s">
        <v>143</v>
      </c>
      <c r="G162" s="592" t="s">
        <v>143</v>
      </c>
      <c r="H162" s="954" t="s">
        <v>143</v>
      </c>
      <c r="I162" s="592" t="s">
        <v>143</v>
      </c>
      <c r="J162" s="592" t="s">
        <v>143</v>
      </c>
      <c r="K162" s="592" t="s">
        <v>143</v>
      </c>
      <c r="L162" s="592" t="s">
        <v>143</v>
      </c>
    </row>
    <row r="163" spans="3:12">
      <c r="C163" s="592" t="s">
        <v>143</v>
      </c>
      <c r="D163" s="592" t="s">
        <v>143</v>
      </c>
      <c r="E163" s="592" t="s">
        <v>143</v>
      </c>
      <c r="F163" s="592" t="s">
        <v>143</v>
      </c>
      <c r="G163" s="592" t="s">
        <v>143</v>
      </c>
      <c r="H163" s="954" t="s">
        <v>143</v>
      </c>
      <c r="I163" s="592" t="s">
        <v>143</v>
      </c>
      <c r="J163" s="592" t="s">
        <v>143</v>
      </c>
      <c r="K163" s="592" t="s">
        <v>143</v>
      </c>
      <c r="L163" s="592" t="s">
        <v>143</v>
      </c>
    </row>
    <row r="164" spans="3:12">
      <c r="C164" s="592" t="s">
        <v>143</v>
      </c>
      <c r="D164" s="592" t="s">
        <v>143</v>
      </c>
      <c r="E164" s="592" t="s">
        <v>143</v>
      </c>
      <c r="F164" s="592" t="s">
        <v>143</v>
      </c>
      <c r="G164" s="592" t="s">
        <v>143</v>
      </c>
      <c r="H164" s="954" t="s">
        <v>143</v>
      </c>
      <c r="I164" s="592" t="s">
        <v>143</v>
      </c>
      <c r="J164" s="592" t="s">
        <v>143</v>
      </c>
      <c r="K164" s="592" t="s">
        <v>143</v>
      </c>
      <c r="L164" s="592" t="s">
        <v>143</v>
      </c>
    </row>
    <row r="165" spans="3:12">
      <c r="C165" s="592" t="s">
        <v>143</v>
      </c>
      <c r="D165" s="592" t="s">
        <v>143</v>
      </c>
      <c r="E165" s="592" t="s">
        <v>143</v>
      </c>
      <c r="F165" s="592" t="s">
        <v>143</v>
      </c>
      <c r="G165" s="592" t="s">
        <v>143</v>
      </c>
      <c r="H165" s="954" t="s">
        <v>143</v>
      </c>
      <c r="I165" s="592" t="s">
        <v>143</v>
      </c>
      <c r="J165" s="592" t="s">
        <v>143</v>
      </c>
      <c r="K165" s="592" t="s">
        <v>143</v>
      </c>
      <c r="L165" s="592" t="s">
        <v>143</v>
      </c>
    </row>
    <row r="166" spans="3:12">
      <c r="C166" s="592" t="s">
        <v>143</v>
      </c>
      <c r="D166" s="592" t="s">
        <v>143</v>
      </c>
      <c r="E166" s="592" t="s">
        <v>143</v>
      </c>
      <c r="F166" s="592" t="s">
        <v>143</v>
      </c>
      <c r="G166" s="592" t="s">
        <v>143</v>
      </c>
      <c r="H166" s="954" t="s">
        <v>143</v>
      </c>
      <c r="I166" s="592" t="s">
        <v>143</v>
      </c>
      <c r="J166" s="592" t="s">
        <v>143</v>
      </c>
      <c r="K166" s="592" t="s">
        <v>143</v>
      </c>
      <c r="L166" s="592" t="s">
        <v>143</v>
      </c>
    </row>
    <row r="167" spans="3:12">
      <c r="C167" s="592" t="s">
        <v>143</v>
      </c>
      <c r="D167" s="592" t="s">
        <v>143</v>
      </c>
      <c r="E167" s="592" t="s">
        <v>143</v>
      </c>
      <c r="F167" s="592" t="s">
        <v>143</v>
      </c>
      <c r="G167" s="592" t="s">
        <v>143</v>
      </c>
      <c r="H167" s="954" t="s">
        <v>143</v>
      </c>
      <c r="I167" s="592" t="s">
        <v>143</v>
      </c>
      <c r="J167" s="592" t="s">
        <v>143</v>
      </c>
      <c r="K167" s="592" t="s">
        <v>143</v>
      </c>
      <c r="L167" s="592" t="s">
        <v>143</v>
      </c>
    </row>
    <row r="168" spans="3:12">
      <c r="C168" s="592" t="s">
        <v>143</v>
      </c>
      <c r="D168" s="592" t="s">
        <v>143</v>
      </c>
      <c r="E168" s="592" t="s">
        <v>143</v>
      </c>
      <c r="F168" s="592" t="s">
        <v>143</v>
      </c>
      <c r="G168" s="592" t="s">
        <v>143</v>
      </c>
      <c r="H168" s="954" t="s">
        <v>143</v>
      </c>
      <c r="I168" s="592" t="s">
        <v>143</v>
      </c>
      <c r="J168" s="592" t="s">
        <v>143</v>
      </c>
      <c r="K168" s="592" t="s">
        <v>143</v>
      </c>
      <c r="L168" s="592" t="s">
        <v>143</v>
      </c>
    </row>
    <row r="169" spans="3:12">
      <c r="C169" s="592" t="s">
        <v>143</v>
      </c>
      <c r="D169" s="592" t="s">
        <v>143</v>
      </c>
      <c r="E169" s="592" t="s">
        <v>143</v>
      </c>
      <c r="F169" s="592" t="s">
        <v>143</v>
      </c>
      <c r="G169" s="592" t="s">
        <v>143</v>
      </c>
      <c r="H169" s="954" t="s">
        <v>143</v>
      </c>
      <c r="I169" s="592" t="s">
        <v>143</v>
      </c>
      <c r="J169" s="592" t="s">
        <v>143</v>
      </c>
      <c r="K169" s="592" t="s">
        <v>143</v>
      </c>
      <c r="L169" s="592" t="s">
        <v>143</v>
      </c>
    </row>
    <row r="170" spans="3:12">
      <c r="C170" s="592" t="s">
        <v>143</v>
      </c>
      <c r="D170" s="592" t="s">
        <v>143</v>
      </c>
      <c r="E170" s="592" t="s">
        <v>143</v>
      </c>
      <c r="F170" s="592" t="s">
        <v>143</v>
      </c>
      <c r="G170" s="592" t="s">
        <v>143</v>
      </c>
      <c r="H170" s="954" t="s">
        <v>143</v>
      </c>
      <c r="I170" s="592" t="s">
        <v>143</v>
      </c>
      <c r="J170" s="592" t="s">
        <v>143</v>
      </c>
      <c r="K170" s="592" t="s">
        <v>143</v>
      </c>
      <c r="L170" s="592" t="s">
        <v>143</v>
      </c>
    </row>
    <row r="171" spans="3:12">
      <c r="C171" s="592" t="s">
        <v>143</v>
      </c>
      <c r="D171" s="592" t="s">
        <v>143</v>
      </c>
      <c r="E171" s="592" t="s">
        <v>143</v>
      </c>
      <c r="F171" s="592" t="s">
        <v>143</v>
      </c>
      <c r="G171" s="592" t="s">
        <v>143</v>
      </c>
      <c r="H171" s="954" t="s">
        <v>143</v>
      </c>
      <c r="I171" s="592" t="s">
        <v>143</v>
      </c>
      <c r="J171" s="592" t="s">
        <v>143</v>
      </c>
      <c r="K171" s="592" t="s">
        <v>143</v>
      </c>
      <c r="L171" s="592" t="s">
        <v>143</v>
      </c>
    </row>
    <row r="172" spans="3:12">
      <c r="C172" s="592" t="s">
        <v>143</v>
      </c>
      <c r="D172" s="592" t="s">
        <v>143</v>
      </c>
      <c r="E172" s="592" t="s">
        <v>143</v>
      </c>
      <c r="F172" s="592" t="s">
        <v>143</v>
      </c>
      <c r="G172" s="592" t="s">
        <v>143</v>
      </c>
      <c r="H172" s="954" t="s">
        <v>143</v>
      </c>
      <c r="I172" s="592" t="s">
        <v>143</v>
      </c>
      <c r="J172" s="592" t="s">
        <v>143</v>
      </c>
      <c r="K172" s="592" t="s">
        <v>143</v>
      </c>
      <c r="L172" s="592" t="s">
        <v>143</v>
      </c>
    </row>
    <row r="173" spans="3:12">
      <c r="C173" s="592" t="s">
        <v>143</v>
      </c>
      <c r="D173" s="592" t="s">
        <v>143</v>
      </c>
      <c r="E173" s="592" t="s">
        <v>143</v>
      </c>
      <c r="F173" s="592" t="s">
        <v>143</v>
      </c>
      <c r="G173" s="592" t="s">
        <v>143</v>
      </c>
      <c r="H173" s="954" t="s">
        <v>143</v>
      </c>
      <c r="I173" s="592" t="s">
        <v>143</v>
      </c>
      <c r="J173" s="592" t="s">
        <v>143</v>
      </c>
      <c r="K173" s="592" t="s">
        <v>143</v>
      </c>
      <c r="L173" s="592" t="s">
        <v>143</v>
      </c>
    </row>
    <row r="174" spans="3:12">
      <c r="C174" s="592" t="s">
        <v>143</v>
      </c>
      <c r="D174" s="592" t="s">
        <v>143</v>
      </c>
      <c r="E174" s="592" t="s">
        <v>143</v>
      </c>
      <c r="F174" s="592" t="s">
        <v>143</v>
      </c>
      <c r="G174" s="592" t="s">
        <v>143</v>
      </c>
      <c r="H174" s="954" t="s">
        <v>143</v>
      </c>
      <c r="I174" s="592" t="s">
        <v>143</v>
      </c>
      <c r="J174" s="592" t="s">
        <v>143</v>
      </c>
      <c r="K174" s="592" t="s">
        <v>143</v>
      </c>
      <c r="L174" s="592" t="s">
        <v>143</v>
      </c>
    </row>
    <row r="175" spans="3:12">
      <c r="C175" s="592" t="s">
        <v>143</v>
      </c>
      <c r="D175" s="592" t="s">
        <v>143</v>
      </c>
      <c r="E175" s="592" t="s">
        <v>143</v>
      </c>
      <c r="F175" s="592" t="s">
        <v>143</v>
      </c>
      <c r="G175" s="592" t="s">
        <v>143</v>
      </c>
      <c r="H175" s="954" t="s">
        <v>143</v>
      </c>
      <c r="I175" s="592" t="s">
        <v>143</v>
      </c>
      <c r="J175" s="592" t="s">
        <v>143</v>
      </c>
      <c r="K175" s="592" t="s">
        <v>143</v>
      </c>
      <c r="L175" s="592" t="s">
        <v>143</v>
      </c>
    </row>
    <row r="176" spans="3:12">
      <c r="C176" s="592" t="s">
        <v>143</v>
      </c>
      <c r="D176" s="592" t="s">
        <v>143</v>
      </c>
      <c r="E176" s="592" t="s">
        <v>143</v>
      </c>
      <c r="F176" s="592" t="s">
        <v>143</v>
      </c>
      <c r="G176" s="592" t="s">
        <v>143</v>
      </c>
      <c r="H176" s="954" t="s">
        <v>143</v>
      </c>
      <c r="I176" s="592" t="s">
        <v>143</v>
      </c>
      <c r="J176" s="592" t="s">
        <v>143</v>
      </c>
      <c r="K176" s="592" t="s">
        <v>143</v>
      </c>
      <c r="L176" s="592" t="s">
        <v>143</v>
      </c>
    </row>
    <row r="177" spans="3:12">
      <c r="C177" s="592" t="s">
        <v>143</v>
      </c>
      <c r="D177" s="592" t="s">
        <v>143</v>
      </c>
      <c r="E177" s="592" t="s">
        <v>143</v>
      </c>
      <c r="F177" s="592" t="s">
        <v>143</v>
      </c>
      <c r="G177" s="592" t="s">
        <v>143</v>
      </c>
      <c r="H177" s="954" t="s">
        <v>143</v>
      </c>
      <c r="I177" s="592" t="s">
        <v>143</v>
      </c>
      <c r="J177" s="592" t="s">
        <v>143</v>
      </c>
      <c r="K177" s="592" t="s">
        <v>143</v>
      </c>
      <c r="L177" s="592" t="s">
        <v>143</v>
      </c>
    </row>
    <row r="178" spans="3:12">
      <c r="C178" s="592" t="s">
        <v>143</v>
      </c>
      <c r="D178" s="592" t="s">
        <v>143</v>
      </c>
      <c r="E178" s="592" t="s">
        <v>143</v>
      </c>
      <c r="F178" s="592" t="s">
        <v>143</v>
      </c>
      <c r="G178" s="592" t="s">
        <v>143</v>
      </c>
      <c r="H178" s="954" t="s">
        <v>143</v>
      </c>
      <c r="I178" s="592" t="s">
        <v>143</v>
      </c>
      <c r="J178" s="592" t="s">
        <v>143</v>
      </c>
      <c r="K178" s="592" t="s">
        <v>143</v>
      </c>
      <c r="L178" s="592" t="s">
        <v>143</v>
      </c>
    </row>
    <row r="179" spans="3:12">
      <c r="C179" s="592" t="s">
        <v>143</v>
      </c>
      <c r="D179" s="592" t="s">
        <v>143</v>
      </c>
      <c r="E179" s="592" t="s">
        <v>143</v>
      </c>
      <c r="F179" s="592" t="s">
        <v>143</v>
      </c>
      <c r="G179" s="592" t="s">
        <v>143</v>
      </c>
      <c r="H179" s="954" t="s">
        <v>143</v>
      </c>
      <c r="I179" s="592" t="s">
        <v>143</v>
      </c>
      <c r="J179" s="592" t="s">
        <v>143</v>
      </c>
      <c r="K179" s="592" t="s">
        <v>143</v>
      </c>
      <c r="L179" s="592" t="s">
        <v>143</v>
      </c>
    </row>
    <row r="180" spans="3:12">
      <c r="C180" s="592" t="s">
        <v>143</v>
      </c>
      <c r="D180" s="592" t="s">
        <v>143</v>
      </c>
      <c r="E180" s="592" t="s">
        <v>143</v>
      </c>
      <c r="F180" s="592" t="s">
        <v>143</v>
      </c>
      <c r="G180" s="592" t="s">
        <v>143</v>
      </c>
      <c r="H180" s="954" t="s">
        <v>143</v>
      </c>
      <c r="I180" s="592" t="s">
        <v>143</v>
      </c>
      <c r="J180" s="592" t="s">
        <v>143</v>
      </c>
      <c r="K180" s="592" t="s">
        <v>143</v>
      </c>
      <c r="L180" s="592" t="s">
        <v>143</v>
      </c>
    </row>
    <row r="181" spans="3:12">
      <c r="C181" s="592" t="s">
        <v>143</v>
      </c>
      <c r="D181" s="592" t="s">
        <v>143</v>
      </c>
      <c r="E181" s="592" t="s">
        <v>143</v>
      </c>
      <c r="F181" s="592" t="s">
        <v>143</v>
      </c>
      <c r="G181" s="592" t="s">
        <v>143</v>
      </c>
      <c r="H181" s="954" t="s">
        <v>143</v>
      </c>
      <c r="I181" s="592" t="s">
        <v>143</v>
      </c>
      <c r="J181" s="592" t="s">
        <v>143</v>
      </c>
      <c r="K181" s="592" t="s">
        <v>143</v>
      </c>
      <c r="L181" s="592" t="s">
        <v>143</v>
      </c>
    </row>
    <row r="182" spans="3:12">
      <c r="C182" s="592" t="s">
        <v>143</v>
      </c>
      <c r="D182" s="592" t="s">
        <v>143</v>
      </c>
      <c r="E182" s="592" t="s">
        <v>143</v>
      </c>
      <c r="F182" s="592" t="s">
        <v>143</v>
      </c>
      <c r="G182" s="592" t="s">
        <v>143</v>
      </c>
      <c r="H182" s="954" t="s">
        <v>143</v>
      </c>
      <c r="I182" s="592" t="s">
        <v>143</v>
      </c>
      <c r="J182" s="592" t="s">
        <v>143</v>
      </c>
      <c r="K182" s="592" t="s">
        <v>143</v>
      </c>
      <c r="L182" s="592" t="s">
        <v>143</v>
      </c>
    </row>
    <row r="183" spans="3:12">
      <c r="C183" s="592" t="s">
        <v>143</v>
      </c>
      <c r="D183" s="592" t="s">
        <v>143</v>
      </c>
      <c r="E183" s="592" t="s">
        <v>143</v>
      </c>
      <c r="F183" s="592" t="s">
        <v>143</v>
      </c>
      <c r="G183" s="592" t="s">
        <v>143</v>
      </c>
      <c r="H183" s="954" t="s">
        <v>143</v>
      </c>
      <c r="I183" s="592" t="s">
        <v>143</v>
      </c>
      <c r="J183" s="592" t="s">
        <v>143</v>
      </c>
      <c r="K183" s="592" t="s">
        <v>143</v>
      </c>
      <c r="L183" s="592" t="s">
        <v>143</v>
      </c>
    </row>
    <row r="184" spans="3:12">
      <c r="C184" s="592" t="s">
        <v>143</v>
      </c>
      <c r="D184" s="592" t="s">
        <v>143</v>
      </c>
      <c r="E184" s="592" t="s">
        <v>143</v>
      </c>
      <c r="F184" s="592" t="s">
        <v>143</v>
      </c>
      <c r="G184" s="592" t="s">
        <v>143</v>
      </c>
      <c r="H184" s="954" t="s">
        <v>143</v>
      </c>
      <c r="I184" s="592" t="s">
        <v>143</v>
      </c>
      <c r="J184" s="592" t="s">
        <v>143</v>
      </c>
      <c r="K184" s="592" t="s">
        <v>143</v>
      </c>
      <c r="L184" s="592" t="s">
        <v>143</v>
      </c>
    </row>
    <row r="185" spans="3:12">
      <c r="C185" s="592" t="s">
        <v>143</v>
      </c>
      <c r="D185" s="592" t="s">
        <v>143</v>
      </c>
      <c r="E185" s="592" t="s">
        <v>143</v>
      </c>
      <c r="F185" s="592" t="s">
        <v>143</v>
      </c>
      <c r="G185" s="592" t="s">
        <v>143</v>
      </c>
      <c r="H185" s="954" t="s">
        <v>143</v>
      </c>
      <c r="I185" s="592" t="s">
        <v>143</v>
      </c>
      <c r="J185" s="592" t="s">
        <v>143</v>
      </c>
      <c r="K185" s="592" t="s">
        <v>143</v>
      </c>
      <c r="L185" s="592" t="s">
        <v>143</v>
      </c>
    </row>
    <row r="186" spans="3:12">
      <c r="C186" s="592" t="s">
        <v>143</v>
      </c>
      <c r="D186" s="592" t="s">
        <v>143</v>
      </c>
      <c r="E186" s="592" t="s">
        <v>143</v>
      </c>
      <c r="F186" s="592" t="s">
        <v>143</v>
      </c>
      <c r="G186" s="592" t="s">
        <v>143</v>
      </c>
      <c r="H186" s="954" t="s">
        <v>143</v>
      </c>
      <c r="I186" s="592" t="s">
        <v>143</v>
      </c>
      <c r="J186" s="592" t="s">
        <v>143</v>
      </c>
      <c r="K186" s="592" t="s">
        <v>143</v>
      </c>
      <c r="L186" s="592" t="s">
        <v>143</v>
      </c>
    </row>
    <row r="187" spans="3:12">
      <c r="C187" s="592" t="s">
        <v>143</v>
      </c>
      <c r="D187" s="592" t="s">
        <v>143</v>
      </c>
      <c r="E187" s="592" t="s">
        <v>143</v>
      </c>
      <c r="F187" s="592" t="s">
        <v>143</v>
      </c>
      <c r="G187" s="592" t="s">
        <v>143</v>
      </c>
      <c r="H187" s="954" t="s">
        <v>143</v>
      </c>
      <c r="I187" s="592" t="s">
        <v>143</v>
      </c>
      <c r="J187" s="592" t="s">
        <v>143</v>
      </c>
      <c r="K187" s="592" t="s">
        <v>143</v>
      </c>
      <c r="L187" s="592" t="s">
        <v>143</v>
      </c>
    </row>
    <row r="188" spans="3:12">
      <c r="C188" s="592" t="s">
        <v>143</v>
      </c>
      <c r="D188" s="592" t="s">
        <v>143</v>
      </c>
      <c r="E188" s="592" t="s">
        <v>143</v>
      </c>
      <c r="F188" s="592" t="s">
        <v>143</v>
      </c>
      <c r="G188" s="592" t="s">
        <v>143</v>
      </c>
      <c r="H188" s="954" t="s">
        <v>143</v>
      </c>
      <c r="I188" s="592" t="s">
        <v>143</v>
      </c>
      <c r="J188" s="592" t="s">
        <v>143</v>
      </c>
      <c r="K188" s="592" t="s">
        <v>143</v>
      </c>
      <c r="L188" s="592" t="s">
        <v>143</v>
      </c>
    </row>
    <row r="189" spans="3:12">
      <c r="C189" s="592" t="s">
        <v>143</v>
      </c>
      <c r="D189" s="592" t="s">
        <v>143</v>
      </c>
      <c r="E189" s="592" t="s">
        <v>143</v>
      </c>
      <c r="F189" s="592" t="s">
        <v>143</v>
      </c>
      <c r="G189" s="592" t="s">
        <v>143</v>
      </c>
      <c r="H189" s="954" t="s">
        <v>143</v>
      </c>
      <c r="I189" s="592" t="s">
        <v>143</v>
      </c>
      <c r="J189" s="592" t="s">
        <v>143</v>
      </c>
      <c r="K189" s="592" t="s">
        <v>143</v>
      </c>
      <c r="L189" s="592" t="s">
        <v>143</v>
      </c>
    </row>
    <row r="190" spans="3:12">
      <c r="C190" s="592" t="s">
        <v>143</v>
      </c>
      <c r="D190" s="592" t="s">
        <v>143</v>
      </c>
      <c r="E190" s="592" t="s">
        <v>143</v>
      </c>
      <c r="F190" s="592" t="s">
        <v>143</v>
      </c>
      <c r="G190" s="592" t="s">
        <v>143</v>
      </c>
      <c r="H190" s="954" t="s">
        <v>143</v>
      </c>
      <c r="I190" s="592" t="s">
        <v>143</v>
      </c>
      <c r="J190" s="592" t="s">
        <v>143</v>
      </c>
      <c r="K190" s="592" t="s">
        <v>143</v>
      </c>
      <c r="L190" s="592" t="s">
        <v>143</v>
      </c>
    </row>
    <row r="191" spans="3:12">
      <c r="C191" s="592" t="s">
        <v>143</v>
      </c>
      <c r="D191" s="592" t="s">
        <v>143</v>
      </c>
      <c r="E191" s="592" t="s">
        <v>143</v>
      </c>
      <c r="F191" s="592" t="s">
        <v>143</v>
      </c>
      <c r="G191" s="592" t="s">
        <v>143</v>
      </c>
      <c r="H191" s="954" t="s">
        <v>143</v>
      </c>
      <c r="I191" s="592" t="s">
        <v>143</v>
      </c>
      <c r="J191" s="592" t="s">
        <v>143</v>
      </c>
      <c r="K191" s="592" t="s">
        <v>143</v>
      </c>
      <c r="L191" s="592" t="s">
        <v>143</v>
      </c>
    </row>
    <row r="192" spans="3:12">
      <c r="C192" s="592" t="s">
        <v>143</v>
      </c>
      <c r="D192" s="592" t="s">
        <v>143</v>
      </c>
      <c r="E192" s="592" t="s">
        <v>143</v>
      </c>
      <c r="F192" s="592" t="s">
        <v>143</v>
      </c>
      <c r="G192" s="592" t="s">
        <v>143</v>
      </c>
      <c r="H192" s="954" t="s">
        <v>143</v>
      </c>
      <c r="I192" s="592" t="s">
        <v>143</v>
      </c>
      <c r="J192" s="592" t="s">
        <v>143</v>
      </c>
      <c r="K192" s="592" t="s">
        <v>143</v>
      </c>
      <c r="L192" s="592" t="s">
        <v>143</v>
      </c>
    </row>
    <row r="193" spans="3:12">
      <c r="C193" s="592" t="s">
        <v>143</v>
      </c>
      <c r="D193" s="592" t="s">
        <v>143</v>
      </c>
      <c r="E193" s="592" t="s">
        <v>143</v>
      </c>
      <c r="F193" s="592" t="s">
        <v>143</v>
      </c>
      <c r="G193" s="592" t="s">
        <v>143</v>
      </c>
      <c r="H193" s="954" t="s">
        <v>143</v>
      </c>
      <c r="I193" s="592" t="s">
        <v>143</v>
      </c>
      <c r="J193" s="592" t="s">
        <v>143</v>
      </c>
      <c r="K193" s="592" t="s">
        <v>143</v>
      </c>
      <c r="L193" s="592" t="s">
        <v>143</v>
      </c>
    </row>
    <row r="194" spans="3:12">
      <c r="C194" s="592" t="s">
        <v>143</v>
      </c>
      <c r="D194" s="592" t="s">
        <v>143</v>
      </c>
      <c r="E194" s="592" t="s">
        <v>143</v>
      </c>
      <c r="F194" s="592" t="s">
        <v>143</v>
      </c>
      <c r="G194" s="592" t="s">
        <v>143</v>
      </c>
      <c r="H194" s="954" t="s">
        <v>143</v>
      </c>
      <c r="I194" s="592" t="s">
        <v>143</v>
      </c>
      <c r="J194" s="592" t="s">
        <v>143</v>
      </c>
      <c r="K194" s="592" t="s">
        <v>143</v>
      </c>
      <c r="L194" s="592" t="s">
        <v>143</v>
      </c>
    </row>
    <row r="195" spans="3:12">
      <c r="C195" s="592" t="s">
        <v>143</v>
      </c>
      <c r="D195" s="592" t="s">
        <v>143</v>
      </c>
      <c r="E195" s="592" t="s">
        <v>143</v>
      </c>
      <c r="F195" s="592" t="s">
        <v>143</v>
      </c>
      <c r="G195" s="592" t="s">
        <v>143</v>
      </c>
      <c r="H195" s="954" t="s">
        <v>143</v>
      </c>
      <c r="I195" s="592" t="s">
        <v>143</v>
      </c>
      <c r="J195" s="592" t="s">
        <v>143</v>
      </c>
      <c r="K195" s="592" t="s">
        <v>143</v>
      </c>
      <c r="L195" s="592" t="s">
        <v>143</v>
      </c>
    </row>
    <row r="196" spans="3:12">
      <c r="C196" s="592" t="s">
        <v>143</v>
      </c>
      <c r="D196" s="592" t="s">
        <v>143</v>
      </c>
      <c r="E196" s="592" t="s">
        <v>143</v>
      </c>
      <c r="F196" s="592" t="s">
        <v>143</v>
      </c>
      <c r="G196" s="592" t="s">
        <v>143</v>
      </c>
      <c r="H196" s="954" t="s">
        <v>143</v>
      </c>
      <c r="I196" s="592" t="s">
        <v>143</v>
      </c>
      <c r="J196" s="592" t="s">
        <v>143</v>
      </c>
      <c r="K196" s="592" t="s">
        <v>143</v>
      </c>
      <c r="L196" s="592" t="s">
        <v>143</v>
      </c>
    </row>
    <row r="197" spans="3:12">
      <c r="C197" s="592" t="s">
        <v>143</v>
      </c>
      <c r="D197" s="592" t="s">
        <v>143</v>
      </c>
      <c r="E197" s="592" t="s">
        <v>143</v>
      </c>
      <c r="F197" s="592" t="s">
        <v>143</v>
      </c>
      <c r="G197" s="592" t="s">
        <v>143</v>
      </c>
      <c r="H197" s="954" t="s">
        <v>143</v>
      </c>
      <c r="I197" s="592" t="s">
        <v>143</v>
      </c>
      <c r="J197" s="592" t="s">
        <v>143</v>
      </c>
      <c r="K197" s="592" t="s">
        <v>143</v>
      </c>
      <c r="L197" s="592" t="s">
        <v>143</v>
      </c>
    </row>
    <row r="198" spans="3:12">
      <c r="C198" s="592" t="s">
        <v>143</v>
      </c>
      <c r="D198" s="592" t="s">
        <v>143</v>
      </c>
      <c r="E198" s="592" t="s">
        <v>143</v>
      </c>
      <c r="F198" s="592" t="s">
        <v>143</v>
      </c>
      <c r="G198" s="592" t="s">
        <v>143</v>
      </c>
      <c r="H198" s="954" t="s">
        <v>143</v>
      </c>
      <c r="I198" s="592" t="s">
        <v>143</v>
      </c>
      <c r="J198" s="592" t="s">
        <v>143</v>
      </c>
      <c r="K198" s="592" t="s">
        <v>143</v>
      </c>
      <c r="L198" s="592" t="s">
        <v>143</v>
      </c>
    </row>
    <row r="199" spans="3:12">
      <c r="C199" s="592" t="s">
        <v>143</v>
      </c>
      <c r="D199" s="592" t="s">
        <v>143</v>
      </c>
      <c r="E199" s="592" t="s">
        <v>143</v>
      </c>
      <c r="F199" s="592" t="s">
        <v>143</v>
      </c>
      <c r="G199" s="592" t="s">
        <v>143</v>
      </c>
      <c r="H199" s="954" t="s">
        <v>143</v>
      </c>
      <c r="I199" s="592" t="s">
        <v>143</v>
      </c>
      <c r="J199" s="592" t="s">
        <v>143</v>
      </c>
      <c r="K199" s="592" t="s">
        <v>143</v>
      </c>
      <c r="L199" s="592" t="s">
        <v>143</v>
      </c>
    </row>
    <row r="200" spans="3:12">
      <c r="C200" s="592" t="s">
        <v>143</v>
      </c>
      <c r="D200" s="592" t="s">
        <v>143</v>
      </c>
      <c r="E200" s="592" t="s">
        <v>143</v>
      </c>
      <c r="F200" s="592" t="s">
        <v>143</v>
      </c>
      <c r="G200" s="592" t="s">
        <v>143</v>
      </c>
      <c r="H200" s="954" t="s">
        <v>143</v>
      </c>
      <c r="I200" s="592" t="s">
        <v>143</v>
      </c>
      <c r="J200" s="592" t="s">
        <v>143</v>
      </c>
      <c r="K200" s="592" t="s">
        <v>143</v>
      </c>
      <c r="L200" s="592" t="s">
        <v>143</v>
      </c>
    </row>
    <row r="201" spans="3:12">
      <c r="C201" s="592" t="s">
        <v>143</v>
      </c>
      <c r="D201" s="592" t="s">
        <v>143</v>
      </c>
      <c r="E201" s="592" t="s">
        <v>143</v>
      </c>
      <c r="F201" s="592" t="s">
        <v>143</v>
      </c>
      <c r="G201" s="592" t="s">
        <v>143</v>
      </c>
      <c r="H201" s="954" t="s">
        <v>143</v>
      </c>
      <c r="I201" s="592" t="s">
        <v>143</v>
      </c>
      <c r="J201" s="592" t="s">
        <v>143</v>
      </c>
      <c r="K201" s="592" t="s">
        <v>143</v>
      </c>
      <c r="L201" s="592" t="s">
        <v>143</v>
      </c>
    </row>
    <row r="202" spans="3:12">
      <c r="C202" s="592" t="s">
        <v>143</v>
      </c>
      <c r="D202" s="592" t="s">
        <v>143</v>
      </c>
      <c r="E202" s="592" t="s">
        <v>143</v>
      </c>
      <c r="F202" s="592" t="s">
        <v>143</v>
      </c>
      <c r="G202" s="592" t="s">
        <v>143</v>
      </c>
      <c r="H202" s="954" t="s">
        <v>143</v>
      </c>
      <c r="I202" s="592" t="s">
        <v>143</v>
      </c>
      <c r="J202" s="592" t="s">
        <v>143</v>
      </c>
      <c r="K202" s="592" t="s">
        <v>143</v>
      </c>
      <c r="L202" s="592" t="s">
        <v>143</v>
      </c>
    </row>
    <row r="203" spans="3:12">
      <c r="C203" s="592" t="s">
        <v>143</v>
      </c>
      <c r="D203" s="592" t="s">
        <v>143</v>
      </c>
      <c r="E203" s="592" t="s">
        <v>143</v>
      </c>
      <c r="F203" s="592" t="s">
        <v>143</v>
      </c>
      <c r="G203" s="592" t="s">
        <v>143</v>
      </c>
      <c r="H203" s="954" t="s">
        <v>143</v>
      </c>
      <c r="I203" s="592" t="s">
        <v>143</v>
      </c>
      <c r="J203" s="592" t="s">
        <v>143</v>
      </c>
      <c r="K203" s="592" t="s">
        <v>143</v>
      </c>
      <c r="L203" s="592" t="s">
        <v>143</v>
      </c>
    </row>
    <row r="204" spans="3:12">
      <c r="C204" s="592" t="s">
        <v>143</v>
      </c>
      <c r="D204" s="592" t="s">
        <v>143</v>
      </c>
      <c r="E204" s="592" t="s">
        <v>143</v>
      </c>
      <c r="F204" s="592" t="s">
        <v>143</v>
      </c>
      <c r="G204" s="592" t="s">
        <v>143</v>
      </c>
      <c r="H204" s="954" t="s">
        <v>143</v>
      </c>
      <c r="I204" s="592" t="s">
        <v>143</v>
      </c>
      <c r="J204" s="592" t="s">
        <v>143</v>
      </c>
      <c r="K204" s="592" t="s">
        <v>143</v>
      </c>
      <c r="L204" s="592" t="s">
        <v>143</v>
      </c>
    </row>
    <row r="205" spans="3:12">
      <c r="C205" s="592" t="s">
        <v>143</v>
      </c>
      <c r="D205" s="592" t="s">
        <v>143</v>
      </c>
      <c r="E205" s="592" t="s">
        <v>143</v>
      </c>
      <c r="F205" s="592" t="s">
        <v>143</v>
      </c>
      <c r="G205" s="592" t="s">
        <v>143</v>
      </c>
      <c r="H205" s="954" t="s">
        <v>143</v>
      </c>
      <c r="I205" s="592" t="s">
        <v>143</v>
      </c>
      <c r="J205" s="592" t="s">
        <v>143</v>
      </c>
      <c r="K205" s="592" t="s">
        <v>143</v>
      </c>
      <c r="L205" s="592" t="s">
        <v>143</v>
      </c>
    </row>
    <row r="206" spans="3:12">
      <c r="C206" s="592" t="s">
        <v>143</v>
      </c>
      <c r="D206" s="592" t="s">
        <v>143</v>
      </c>
      <c r="E206" s="592" t="s">
        <v>143</v>
      </c>
      <c r="F206" s="592" t="s">
        <v>143</v>
      </c>
      <c r="G206" s="592" t="s">
        <v>143</v>
      </c>
      <c r="H206" s="954" t="s">
        <v>143</v>
      </c>
      <c r="I206" s="592" t="s">
        <v>143</v>
      </c>
      <c r="J206" s="592" t="s">
        <v>143</v>
      </c>
      <c r="K206" s="592" t="s">
        <v>143</v>
      </c>
      <c r="L206" s="592" t="s">
        <v>143</v>
      </c>
    </row>
    <row r="207" spans="3:12">
      <c r="C207" s="592" t="s">
        <v>143</v>
      </c>
      <c r="D207" s="592" t="s">
        <v>143</v>
      </c>
      <c r="E207" s="592" t="s">
        <v>143</v>
      </c>
      <c r="F207" s="592" t="s">
        <v>143</v>
      </c>
      <c r="G207" s="592" t="s">
        <v>143</v>
      </c>
      <c r="H207" s="954" t="s">
        <v>143</v>
      </c>
      <c r="I207" s="592" t="s">
        <v>143</v>
      </c>
      <c r="J207" s="592" t="s">
        <v>143</v>
      </c>
      <c r="K207" s="592" t="s">
        <v>143</v>
      </c>
      <c r="L207" s="592" t="s">
        <v>143</v>
      </c>
    </row>
    <row r="208" spans="3:12">
      <c r="C208" s="592" t="s">
        <v>143</v>
      </c>
      <c r="D208" s="592" t="s">
        <v>143</v>
      </c>
      <c r="E208" s="592" t="s">
        <v>143</v>
      </c>
      <c r="F208" s="592" t="s">
        <v>143</v>
      </c>
      <c r="G208" s="592" t="s">
        <v>143</v>
      </c>
      <c r="H208" s="954" t="s">
        <v>143</v>
      </c>
      <c r="I208" s="592" t="s">
        <v>143</v>
      </c>
      <c r="J208" s="592" t="s">
        <v>143</v>
      </c>
      <c r="K208" s="592" t="s">
        <v>143</v>
      </c>
      <c r="L208" s="592" t="s">
        <v>143</v>
      </c>
    </row>
    <row r="209" spans="3:12">
      <c r="C209" s="592" t="s">
        <v>143</v>
      </c>
      <c r="D209" s="592" t="s">
        <v>143</v>
      </c>
      <c r="E209" s="592" t="s">
        <v>143</v>
      </c>
      <c r="F209" s="592" t="s">
        <v>143</v>
      </c>
      <c r="G209" s="592" t="s">
        <v>143</v>
      </c>
      <c r="H209" s="954" t="s">
        <v>143</v>
      </c>
      <c r="I209" s="592" t="s">
        <v>143</v>
      </c>
      <c r="J209" s="592" t="s">
        <v>143</v>
      </c>
      <c r="K209" s="592" t="s">
        <v>143</v>
      </c>
      <c r="L209" s="592" t="s">
        <v>143</v>
      </c>
    </row>
    <row r="210" spans="3:12">
      <c r="C210" s="592" t="s">
        <v>143</v>
      </c>
      <c r="D210" s="592" t="s">
        <v>143</v>
      </c>
      <c r="E210" s="592" t="s">
        <v>143</v>
      </c>
      <c r="F210" s="592" t="s">
        <v>143</v>
      </c>
      <c r="G210" s="592" t="s">
        <v>143</v>
      </c>
      <c r="H210" s="954" t="s">
        <v>143</v>
      </c>
      <c r="I210" s="592" t="s">
        <v>143</v>
      </c>
      <c r="J210" s="592" t="s">
        <v>143</v>
      </c>
      <c r="K210" s="592" t="s">
        <v>143</v>
      </c>
      <c r="L210" s="592" t="s">
        <v>143</v>
      </c>
    </row>
    <row r="211" spans="3:12">
      <c r="C211" s="592" t="s">
        <v>143</v>
      </c>
      <c r="D211" s="592" t="s">
        <v>143</v>
      </c>
      <c r="E211" s="592" t="s">
        <v>143</v>
      </c>
      <c r="F211" s="592" t="s">
        <v>143</v>
      </c>
      <c r="G211" s="592" t="s">
        <v>143</v>
      </c>
      <c r="H211" s="954" t="s">
        <v>143</v>
      </c>
      <c r="I211" s="592" t="s">
        <v>143</v>
      </c>
      <c r="J211" s="592" t="s">
        <v>143</v>
      </c>
      <c r="K211" s="592" t="s">
        <v>143</v>
      </c>
      <c r="L211" s="592" t="s">
        <v>143</v>
      </c>
    </row>
    <row r="212" spans="3:12">
      <c r="C212" s="592" t="s">
        <v>143</v>
      </c>
      <c r="D212" s="592" t="s">
        <v>143</v>
      </c>
      <c r="E212" s="592" t="s">
        <v>143</v>
      </c>
      <c r="F212" s="592" t="s">
        <v>143</v>
      </c>
      <c r="G212" s="592" t="s">
        <v>143</v>
      </c>
      <c r="H212" s="954" t="s">
        <v>143</v>
      </c>
      <c r="I212" s="592" t="s">
        <v>143</v>
      </c>
      <c r="J212" s="592" t="s">
        <v>143</v>
      </c>
      <c r="K212" s="592" t="s">
        <v>143</v>
      </c>
      <c r="L212" s="592" t="s">
        <v>143</v>
      </c>
    </row>
    <row r="213" spans="3:12">
      <c r="C213" s="592" t="s">
        <v>143</v>
      </c>
      <c r="D213" s="592" t="s">
        <v>143</v>
      </c>
      <c r="E213" s="592" t="s">
        <v>143</v>
      </c>
      <c r="F213" s="592" t="s">
        <v>143</v>
      </c>
      <c r="G213" s="592" t="s">
        <v>143</v>
      </c>
      <c r="H213" s="954" t="s">
        <v>143</v>
      </c>
      <c r="I213" s="592" t="s">
        <v>143</v>
      </c>
      <c r="J213" s="592" t="s">
        <v>143</v>
      </c>
      <c r="K213" s="592" t="s">
        <v>143</v>
      </c>
      <c r="L213" s="592" t="s">
        <v>143</v>
      </c>
    </row>
    <row r="214" spans="3:12">
      <c r="C214" s="592" t="s">
        <v>143</v>
      </c>
      <c r="D214" s="592" t="s">
        <v>143</v>
      </c>
      <c r="E214" s="592" t="s">
        <v>143</v>
      </c>
      <c r="F214" s="592" t="s">
        <v>143</v>
      </c>
      <c r="G214" s="592" t="s">
        <v>143</v>
      </c>
      <c r="H214" s="954" t="s">
        <v>143</v>
      </c>
      <c r="I214" s="592" t="s">
        <v>143</v>
      </c>
      <c r="J214" s="592" t="s">
        <v>143</v>
      </c>
      <c r="K214" s="592" t="s">
        <v>143</v>
      </c>
      <c r="L214" s="592" t="s">
        <v>143</v>
      </c>
    </row>
    <row r="215" spans="3:12">
      <c r="C215" s="592" t="s">
        <v>143</v>
      </c>
      <c r="D215" s="592" t="s">
        <v>143</v>
      </c>
      <c r="E215" s="592" t="s">
        <v>143</v>
      </c>
      <c r="F215" s="592" t="s">
        <v>143</v>
      </c>
      <c r="G215" s="592" t="s">
        <v>143</v>
      </c>
      <c r="H215" s="954" t="s">
        <v>143</v>
      </c>
      <c r="I215" s="592" t="s">
        <v>143</v>
      </c>
      <c r="J215" s="592" t="s">
        <v>143</v>
      </c>
      <c r="K215" s="592" t="s">
        <v>143</v>
      </c>
      <c r="L215" s="592" t="s">
        <v>143</v>
      </c>
    </row>
    <row r="216" spans="3:12">
      <c r="C216" s="592" t="s">
        <v>143</v>
      </c>
      <c r="D216" s="592" t="s">
        <v>143</v>
      </c>
      <c r="E216" s="592" t="s">
        <v>143</v>
      </c>
      <c r="F216" s="592" t="s">
        <v>143</v>
      </c>
      <c r="G216" s="592" t="s">
        <v>143</v>
      </c>
      <c r="H216" s="954" t="s">
        <v>143</v>
      </c>
      <c r="I216" s="592" t="s">
        <v>143</v>
      </c>
      <c r="J216" s="592" t="s">
        <v>143</v>
      </c>
      <c r="K216" s="592" t="s">
        <v>143</v>
      </c>
      <c r="L216" s="592" t="s">
        <v>143</v>
      </c>
    </row>
    <row r="217" spans="3:12">
      <c r="C217" s="592" t="s">
        <v>143</v>
      </c>
      <c r="D217" s="592" t="s">
        <v>143</v>
      </c>
      <c r="E217" s="592" t="s">
        <v>143</v>
      </c>
      <c r="F217" s="592" t="s">
        <v>143</v>
      </c>
      <c r="G217" s="592" t="s">
        <v>143</v>
      </c>
      <c r="H217" s="954" t="s">
        <v>143</v>
      </c>
      <c r="I217" s="592" t="s">
        <v>143</v>
      </c>
      <c r="J217" s="592" t="s">
        <v>143</v>
      </c>
      <c r="K217" s="592" t="s">
        <v>143</v>
      </c>
      <c r="L217" s="592" t="s">
        <v>143</v>
      </c>
    </row>
    <row r="218" spans="3:12">
      <c r="C218" s="592" t="s">
        <v>143</v>
      </c>
      <c r="D218" s="592" t="s">
        <v>143</v>
      </c>
      <c r="E218" s="592" t="s">
        <v>143</v>
      </c>
      <c r="F218" s="592" t="s">
        <v>143</v>
      </c>
      <c r="G218" s="592" t="s">
        <v>143</v>
      </c>
      <c r="H218" s="954" t="s">
        <v>143</v>
      </c>
      <c r="I218" s="592" t="s">
        <v>143</v>
      </c>
      <c r="J218" s="592" t="s">
        <v>143</v>
      </c>
      <c r="K218" s="592" t="s">
        <v>143</v>
      </c>
      <c r="L218" s="592" t="s">
        <v>143</v>
      </c>
    </row>
    <row r="219" spans="3:12">
      <c r="C219" s="592" t="s">
        <v>143</v>
      </c>
      <c r="D219" s="592" t="s">
        <v>143</v>
      </c>
      <c r="E219" s="592" t="s">
        <v>143</v>
      </c>
      <c r="F219" s="592" t="s">
        <v>143</v>
      </c>
      <c r="G219" s="592" t="s">
        <v>143</v>
      </c>
      <c r="H219" s="954" t="s">
        <v>143</v>
      </c>
      <c r="I219" s="592" t="s">
        <v>143</v>
      </c>
      <c r="J219" s="592" t="s">
        <v>143</v>
      </c>
      <c r="K219" s="592" t="s">
        <v>143</v>
      </c>
      <c r="L219" s="592" t="s">
        <v>143</v>
      </c>
    </row>
    <row r="220" spans="3:12">
      <c r="C220" s="592" t="s">
        <v>143</v>
      </c>
      <c r="D220" s="592" t="s">
        <v>143</v>
      </c>
      <c r="E220" s="592" t="s">
        <v>143</v>
      </c>
      <c r="F220" s="592" t="s">
        <v>143</v>
      </c>
      <c r="G220" s="592" t="s">
        <v>143</v>
      </c>
      <c r="H220" s="954" t="s">
        <v>143</v>
      </c>
      <c r="I220" s="592" t="s">
        <v>143</v>
      </c>
      <c r="J220" s="592" t="s">
        <v>143</v>
      </c>
      <c r="K220" s="592" t="s">
        <v>143</v>
      </c>
      <c r="L220" s="592" t="s">
        <v>143</v>
      </c>
    </row>
    <row r="221" spans="3:12">
      <c r="C221" s="592" t="s">
        <v>143</v>
      </c>
      <c r="D221" s="592" t="s">
        <v>143</v>
      </c>
      <c r="E221" s="592" t="s">
        <v>143</v>
      </c>
      <c r="F221" s="592" t="s">
        <v>143</v>
      </c>
      <c r="G221" s="592" t="s">
        <v>143</v>
      </c>
      <c r="H221" s="954" t="s">
        <v>143</v>
      </c>
      <c r="I221" s="592" t="s">
        <v>143</v>
      </c>
      <c r="J221" s="592" t="s">
        <v>143</v>
      </c>
      <c r="K221" s="592" t="s">
        <v>143</v>
      </c>
      <c r="L221" s="592" t="s">
        <v>143</v>
      </c>
    </row>
    <row r="222" spans="3:12">
      <c r="C222" s="592" t="s">
        <v>143</v>
      </c>
      <c r="D222" s="592" t="s">
        <v>143</v>
      </c>
      <c r="E222" s="592" t="s">
        <v>143</v>
      </c>
      <c r="F222" s="592" t="s">
        <v>143</v>
      </c>
      <c r="G222" s="592" t="s">
        <v>143</v>
      </c>
      <c r="H222" s="954" t="s">
        <v>143</v>
      </c>
      <c r="I222" s="592" t="s">
        <v>143</v>
      </c>
      <c r="J222" s="592" t="s">
        <v>143</v>
      </c>
      <c r="K222" s="592" t="s">
        <v>143</v>
      </c>
      <c r="L222" s="592" t="s">
        <v>143</v>
      </c>
    </row>
    <row r="223" spans="3:12">
      <c r="C223" s="592" t="s">
        <v>143</v>
      </c>
      <c r="D223" s="592" t="s">
        <v>143</v>
      </c>
      <c r="E223" s="592" t="s">
        <v>143</v>
      </c>
      <c r="F223" s="592" t="s">
        <v>143</v>
      </c>
      <c r="G223" s="592" t="s">
        <v>143</v>
      </c>
      <c r="H223" s="954" t="s">
        <v>143</v>
      </c>
      <c r="I223" s="592" t="s">
        <v>143</v>
      </c>
      <c r="J223" s="592" t="s">
        <v>143</v>
      </c>
      <c r="K223" s="592" t="s">
        <v>143</v>
      </c>
      <c r="L223" s="592" t="s">
        <v>143</v>
      </c>
    </row>
    <row r="224" spans="3:12">
      <c r="C224" s="592" t="s">
        <v>143</v>
      </c>
      <c r="D224" s="592" t="s">
        <v>143</v>
      </c>
      <c r="E224" s="592" t="s">
        <v>143</v>
      </c>
      <c r="F224" s="592" t="s">
        <v>143</v>
      </c>
      <c r="G224" s="592" t="s">
        <v>143</v>
      </c>
      <c r="H224" s="954" t="s">
        <v>143</v>
      </c>
      <c r="I224" s="592" t="s">
        <v>143</v>
      </c>
      <c r="J224" s="592" t="s">
        <v>143</v>
      </c>
      <c r="K224" s="592" t="s">
        <v>143</v>
      </c>
      <c r="L224" s="592" t="s">
        <v>143</v>
      </c>
    </row>
    <row r="225" spans="3:12">
      <c r="C225" s="592" t="s">
        <v>143</v>
      </c>
      <c r="D225" s="592" t="s">
        <v>143</v>
      </c>
      <c r="E225" s="592" t="s">
        <v>143</v>
      </c>
      <c r="F225" s="592" t="s">
        <v>143</v>
      </c>
      <c r="G225" s="592" t="s">
        <v>143</v>
      </c>
      <c r="H225" s="954" t="s">
        <v>143</v>
      </c>
      <c r="I225" s="592" t="s">
        <v>143</v>
      </c>
      <c r="J225" s="592" t="s">
        <v>143</v>
      </c>
      <c r="K225" s="592" t="s">
        <v>143</v>
      </c>
      <c r="L225" s="592" t="s">
        <v>143</v>
      </c>
    </row>
    <row r="226" spans="3:12">
      <c r="C226" s="592" t="s">
        <v>143</v>
      </c>
      <c r="D226" s="592" t="s">
        <v>143</v>
      </c>
      <c r="E226" s="592" t="s">
        <v>143</v>
      </c>
      <c r="F226" s="592" t="s">
        <v>143</v>
      </c>
      <c r="G226" s="592" t="s">
        <v>143</v>
      </c>
      <c r="H226" s="954" t="s">
        <v>143</v>
      </c>
      <c r="I226" s="592" t="s">
        <v>143</v>
      </c>
      <c r="J226" s="592" t="s">
        <v>143</v>
      </c>
      <c r="K226" s="592" t="s">
        <v>143</v>
      </c>
      <c r="L226" s="592" t="s">
        <v>143</v>
      </c>
    </row>
    <row r="227" spans="3:12">
      <c r="C227" s="592" t="s">
        <v>143</v>
      </c>
      <c r="D227" s="592" t="s">
        <v>143</v>
      </c>
      <c r="E227" s="592" t="s">
        <v>143</v>
      </c>
      <c r="F227" s="592" t="s">
        <v>143</v>
      </c>
      <c r="G227" s="592" t="s">
        <v>143</v>
      </c>
      <c r="H227" s="954" t="s">
        <v>143</v>
      </c>
      <c r="I227" s="592" t="s">
        <v>143</v>
      </c>
      <c r="J227" s="592" t="s">
        <v>143</v>
      </c>
      <c r="K227" s="592" t="s">
        <v>143</v>
      </c>
      <c r="L227" s="592" t="s">
        <v>143</v>
      </c>
    </row>
    <row r="228" spans="3:12">
      <c r="C228" s="592" t="s">
        <v>143</v>
      </c>
      <c r="D228" s="592" t="s">
        <v>143</v>
      </c>
      <c r="E228" s="592" t="s">
        <v>143</v>
      </c>
      <c r="F228" s="592" t="s">
        <v>143</v>
      </c>
      <c r="G228" s="592" t="s">
        <v>143</v>
      </c>
      <c r="H228" s="954" t="s">
        <v>143</v>
      </c>
      <c r="I228" s="592" t="s">
        <v>143</v>
      </c>
      <c r="J228" s="592" t="s">
        <v>143</v>
      </c>
      <c r="K228" s="592" t="s">
        <v>143</v>
      </c>
      <c r="L228" s="592" t="s">
        <v>143</v>
      </c>
    </row>
    <row r="229" spans="3:12">
      <c r="C229" s="592" t="s">
        <v>143</v>
      </c>
      <c r="D229" s="592" t="s">
        <v>143</v>
      </c>
      <c r="E229" s="592" t="s">
        <v>143</v>
      </c>
      <c r="F229" s="592" t="s">
        <v>143</v>
      </c>
      <c r="G229" s="592" t="s">
        <v>143</v>
      </c>
      <c r="H229" s="954" t="s">
        <v>143</v>
      </c>
      <c r="I229" s="592" t="s">
        <v>143</v>
      </c>
      <c r="J229" s="592" t="s">
        <v>143</v>
      </c>
      <c r="K229" s="592" t="s">
        <v>143</v>
      </c>
      <c r="L229" s="592" t="s">
        <v>143</v>
      </c>
    </row>
    <row r="230" spans="3:12">
      <c r="C230" s="592" t="s">
        <v>143</v>
      </c>
      <c r="D230" s="592" t="s">
        <v>143</v>
      </c>
      <c r="E230" s="592" t="s">
        <v>143</v>
      </c>
      <c r="F230" s="592" t="s">
        <v>143</v>
      </c>
      <c r="G230" s="592" t="s">
        <v>143</v>
      </c>
      <c r="H230" s="954" t="s">
        <v>143</v>
      </c>
      <c r="I230" s="592" t="s">
        <v>143</v>
      </c>
      <c r="J230" s="592" t="s">
        <v>143</v>
      </c>
      <c r="K230" s="592" t="s">
        <v>143</v>
      </c>
      <c r="L230" s="592" t="s">
        <v>143</v>
      </c>
    </row>
    <row r="231" spans="3:12">
      <c r="C231" s="592" t="s">
        <v>143</v>
      </c>
      <c r="D231" s="592" t="s">
        <v>143</v>
      </c>
      <c r="E231" s="592" t="s">
        <v>143</v>
      </c>
      <c r="F231" s="592" t="s">
        <v>143</v>
      </c>
      <c r="G231" s="592" t="s">
        <v>143</v>
      </c>
      <c r="H231" s="954" t="s">
        <v>143</v>
      </c>
      <c r="I231" s="592" t="s">
        <v>143</v>
      </c>
      <c r="J231" s="592" t="s">
        <v>143</v>
      </c>
      <c r="K231" s="592" t="s">
        <v>143</v>
      </c>
      <c r="L231" s="592" t="s">
        <v>143</v>
      </c>
    </row>
    <row r="232" spans="3:12">
      <c r="C232" s="592" t="s">
        <v>143</v>
      </c>
      <c r="D232" s="592" t="s">
        <v>143</v>
      </c>
      <c r="E232" s="592" t="s">
        <v>143</v>
      </c>
      <c r="F232" s="592" t="s">
        <v>143</v>
      </c>
      <c r="G232" s="592" t="s">
        <v>143</v>
      </c>
      <c r="H232" s="954" t="s">
        <v>143</v>
      </c>
      <c r="I232" s="592" t="s">
        <v>143</v>
      </c>
      <c r="J232" s="592" t="s">
        <v>143</v>
      </c>
      <c r="K232" s="592" t="s">
        <v>143</v>
      </c>
      <c r="L232" s="592" t="s">
        <v>143</v>
      </c>
    </row>
    <row r="233" spans="3:12">
      <c r="C233" s="592" t="s">
        <v>143</v>
      </c>
      <c r="D233" s="592" t="s">
        <v>143</v>
      </c>
      <c r="E233" s="592" t="s">
        <v>143</v>
      </c>
      <c r="F233" s="592" t="s">
        <v>143</v>
      </c>
      <c r="G233" s="592" t="s">
        <v>143</v>
      </c>
      <c r="H233" s="954" t="s">
        <v>143</v>
      </c>
      <c r="I233" s="592" t="s">
        <v>143</v>
      </c>
      <c r="J233" s="592" t="s">
        <v>143</v>
      </c>
      <c r="K233" s="592" t="s">
        <v>143</v>
      </c>
      <c r="L233" s="592" t="s">
        <v>143</v>
      </c>
    </row>
    <row r="234" spans="3:12">
      <c r="C234" s="592" t="s">
        <v>143</v>
      </c>
      <c r="D234" s="592" t="s">
        <v>143</v>
      </c>
      <c r="E234" s="592" t="s">
        <v>143</v>
      </c>
      <c r="F234" s="592" t="s">
        <v>143</v>
      </c>
      <c r="G234" s="592" t="s">
        <v>143</v>
      </c>
      <c r="H234" s="954" t="s">
        <v>143</v>
      </c>
      <c r="I234" s="592" t="s">
        <v>143</v>
      </c>
      <c r="J234" s="592" t="s">
        <v>143</v>
      </c>
      <c r="K234" s="592" t="s">
        <v>143</v>
      </c>
      <c r="L234" s="592" t="s">
        <v>143</v>
      </c>
    </row>
    <row r="235" spans="3:12">
      <c r="C235" s="592" t="s">
        <v>143</v>
      </c>
      <c r="D235" s="592" t="s">
        <v>143</v>
      </c>
      <c r="E235" s="592" t="s">
        <v>143</v>
      </c>
      <c r="F235" s="592" t="s">
        <v>143</v>
      </c>
      <c r="G235" s="592" t="s">
        <v>143</v>
      </c>
      <c r="H235" s="954" t="s">
        <v>143</v>
      </c>
      <c r="I235" s="592" t="s">
        <v>143</v>
      </c>
      <c r="J235" s="592" t="s">
        <v>143</v>
      </c>
      <c r="K235" s="592" t="s">
        <v>143</v>
      </c>
      <c r="L235" s="592" t="s">
        <v>143</v>
      </c>
    </row>
    <row r="236" spans="3:12">
      <c r="C236" s="592" t="s">
        <v>143</v>
      </c>
      <c r="D236" s="592" t="s">
        <v>143</v>
      </c>
      <c r="E236" s="592" t="s">
        <v>143</v>
      </c>
      <c r="F236" s="592" t="s">
        <v>143</v>
      </c>
      <c r="G236" s="592" t="s">
        <v>143</v>
      </c>
      <c r="H236" s="954" t="s">
        <v>143</v>
      </c>
      <c r="I236" s="592" t="s">
        <v>143</v>
      </c>
      <c r="J236" s="592" t="s">
        <v>143</v>
      </c>
      <c r="K236" s="592" t="s">
        <v>143</v>
      </c>
      <c r="L236" s="592" t="s">
        <v>143</v>
      </c>
    </row>
    <row r="237" spans="3:12">
      <c r="C237" s="592" t="s">
        <v>143</v>
      </c>
      <c r="D237" s="592" t="s">
        <v>143</v>
      </c>
      <c r="E237" s="592" t="s">
        <v>143</v>
      </c>
      <c r="F237" s="592" t="s">
        <v>143</v>
      </c>
      <c r="G237" s="592" t="s">
        <v>143</v>
      </c>
      <c r="H237" s="954" t="s">
        <v>143</v>
      </c>
      <c r="I237" s="592" t="s">
        <v>143</v>
      </c>
      <c r="J237" s="592" t="s">
        <v>143</v>
      </c>
      <c r="K237" s="592" t="s">
        <v>143</v>
      </c>
      <c r="L237" s="592" t="s">
        <v>143</v>
      </c>
    </row>
    <row r="238" spans="3:12">
      <c r="C238" s="592" t="s">
        <v>143</v>
      </c>
      <c r="D238" s="592" t="s">
        <v>143</v>
      </c>
      <c r="E238" s="592" t="s">
        <v>143</v>
      </c>
      <c r="F238" s="592" t="s">
        <v>143</v>
      </c>
      <c r="G238" s="592" t="s">
        <v>143</v>
      </c>
      <c r="H238" s="954" t="s">
        <v>143</v>
      </c>
      <c r="I238" s="592" t="s">
        <v>143</v>
      </c>
      <c r="J238" s="592" t="s">
        <v>143</v>
      </c>
      <c r="K238" s="592" t="s">
        <v>143</v>
      </c>
      <c r="L238" s="592" t="s">
        <v>143</v>
      </c>
    </row>
    <row r="239" spans="3:12">
      <c r="C239" s="592" t="s">
        <v>143</v>
      </c>
      <c r="D239" s="592" t="s">
        <v>143</v>
      </c>
      <c r="E239" s="592" t="s">
        <v>143</v>
      </c>
      <c r="F239" s="592" t="s">
        <v>143</v>
      </c>
      <c r="G239" s="592" t="s">
        <v>143</v>
      </c>
      <c r="H239" s="954" t="s">
        <v>143</v>
      </c>
      <c r="I239" s="592" t="s">
        <v>143</v>
      </c>
      <c r="J239" s="592" t="s">
        <v>143</v>
      </c>
      <c r="K239" s="592" t="s">
        <v>143</v>
      </c>
      <c r="L239" s="592" t="s">
        <v>143</v>
      </c>
    </row>
    <row r="240" spans="3:12">
      <c r="C240" s="592" t="s">
        <v>143</v>
      </c>
      <c r="D240" s="592" t="s">
        <v>143</v>
      </c>
      <c r="E240" s="592" t="s">
        <v>143</v>
      </c>
      <c r="F240" s="592" t="s">
        <v>143</v>
      </c>
      <c r="G240" s="592" t="s">
        <v>143</v>
      </c>
      <c r="H240" s="954" t="s">
        <v>143</v>
      </c>
      <c r="I240" s="592" t="s">
        <v>143</v>
      </c>
      <c r="J240" s="592" t="s">
        <v>143</v>
      </c>
      <c r="K240" s="592" t="s">
        <v>143</v>
      </c>
      <c r="L240" s="592" t="s">
        <v>143</v>
      </c>
    </row>
    <row r="241" spans="3:12">
      <c r="C241" s="592" t="s">
        <v>143</v>
      </c>
      <c r="D241" s="592" t="s">
        <v>143</v>
      </c>
      <c r="E241" s="592" t="s">
        <v>143</v>
      </c>
      <c r="F241" s="592" t="s">
        <v>143</v>
      </c>
      <c r="G241" s="592" t="s">
        <v>143</v>
      </c>
      <c r="H241" s="954" t="s">
        <v>143</v>
      </c>
      <c r="I241" s="592" t="s">
        <v>143</v>
      </c>
      <c r="J241" s="592" t="s">
        <v>143</v>
      </c>
      <c r="K241" s="592" t="s">
        <v>143</v>
      </c>
      <c r="L241" s="592" t="s">
        <v>143</v>
      </c>
    </row>
    <row r="242" spans="3:12">
      <c r="C242" s="592" t="s">
        <v>143</v>
      </c>
      <c r="D242" s="592" t="s">
        <v>143</v>
      </c>
      <c r="E242" s="592" t="s">
        <v>143</v>
      </c>
      <c r="F242" s="592" t="s">
        <v>143</v>
      </c>
      <c r="G242" s="592" t="s">
        <v>143</v>
      </c>
      <c r="H242" s="954" t="s">
        <v>143</v>
      </c>
      <c r="I242" s="592" t="s">
        <v>143</v>
      </c>
      <c r="J242" s="592" t="s">
        <v>143</v>
      </c>
      <c r="K242" s="592" t="s">
        <v>143</v>
      </c>
      <c r="L242" s="592" t="s">
        <v>143</v>
      </c>
    </row>
    <row r="243" spans="3:12">
      <c r="C243" s="592" t="s">
        <v>143</v>
      </c>
      <c r="D243" s="592" t="s">
        <v>143</v>
      </c>
      <c r="E243" s="592" t="s">
        <v>143</v>
      </c>
      <c r="F243" s="592" t="s">
        <v>143</v>
      </c>
      <c r="G243" s="592" t="s">
        <v>143</v>
      </c>
      <c r="H243" s="954" t="s">
        <v>143</v>
      </c>
      <c r="I243" s="592" t="s">
        <v>143</v>
      </c>
      <c r="J243" s="592" t="s">
        <v>143</v>
      </c>
      <c r="K243" s="592" t="s">
        <v>143</v>
      </c>
      <c r="L243" s="592" t="s">
        <v>143</v>
      </c>
    </row>
    <row r="244" spans="3:12">
      <c r="C244" s="592" t="s">
        <v>143</v>
      </c>
      <c r="D244" s="592" t="s">
        <v>143</v>
      </c>
      <c r="E244" s="592" t="s">
        <v>143</v>
      </c>
      <c r="F244" s="592" t="s">
        <v>143</v>
      </c>
      <c r="G244" s="592" t="s">
        <v>143</v>
      </c>
      <c r="H244" s="954" t="s">
        <v>143</v>
      </c>
      <c r="I244" s="592" t="s">
        <v>143</v>
      </c>
      <c r="J244" s="592" t="s">
        <v>143</v>
      </c>
      <c r="K244" s="592" t="s">
        <v>143</v>
      </c>
      <c r="L244" s="592" t="s">
        <v>143</v>
      </c>
    </row>
    <row r="245" spans="3:12">
      <c r="C245" s="592" t="s">
        <v>143</v>
      </c>
      <c r="D245" s="592" t="s">
        <v>143</v>
      </c>
      <c r="E245" s="592" t="s">
        <v>143</v>
      </c>
      <c r="F245" s="592" t="s">
        <v>143</v>
      </c>
      <c r="G245" s="592" t="s">
        <v>143</v>
      </c>
      <c r="H245" s="954" t="s">
        <v>143</v>
      </c>
      <c r="I245" s="592" t="s">
        <v>143</v>
      </c>
      <c r="J245" s="592" t="s">
        <v>143</v>
      </c>
      <c r="K245" s="592" t="s">
        <v>143</v>
      </c>
      <c r="L245" s="592" t="s">
        <v>143</v>
      </c>
    </row>
    <row r="246" spans="3:12">
      <c r="C246" s="592" t="s">
        <v>143</v>
      </c>
      <c r="D246" s="592" t="s">
        <v>143</v>
      </c>
      <c r="E246" s="592" t="s">
        <v>143</v>
      </c>
      <c r="F246" s="592" t="s">
        <v>143</v>
      </c>
      <c r="G246" s="592" t="s">
        <v>143</v>
      </c>
      <c r="H246" s="954" t="s">
        <v>143</v>
      </c>
      <c r="I246" s="592" t="s">
        <v>143</v>
      </c>
      <c r="J246" s="592" t="s">
        <v>143</v>
      </c>
      <c r="K246" s="592" t="s">
        <v>143</v>
      </c>
      <c r="L246" s="592" t="s">
        <v>143</v>
      </c>
    </row>
    <row r="247" spans="3:12">
      <c r="C247" s="592" t="s">
        <v>143</v>
      </c>
      <c r="D247" s="592" t="s">
        <v>143</v>
      </c>
      <c r="E247" s="592" t="s">
        <v>143</v>
      </c>
      <c r="F247" s="592" t="s">
        <v>143</v>
      </c>
      <c r="G247" s="592" t="s">
        <v>143</v>
      </c>
      <c r="H247" s="954" t="s">
        <v>143</v>
      </c>
      <c r="I247" s="592" t="s">
        <v>143</v>
      </c>
      <c r="J247" s="592" t="s">
        <v>143</v>
      </c>
      <c r="K247" s="592" t="s">
        <v>143</v>
      </c>
      <c r="L247" s="592" t="s">
        <v>143</v>
      </c>
    </row>
    <row r="248" spans="3:12">
      <c r="C248" s="592" t="s">
        <v>143</v>
      </c>
      <c r="D248" s="592" t="s">
        <v>143</v>
      </c>
      <c r="E248" s="592" t="s">
        <v>143</v>
      </c>
      <c r="F248" s="592" t="s">
        <v>143</v>
      </c>
      <c r="G248" s="592" t="s">
        <v>143</v>
      </c>
      <c r="H248" s="954" t="s">
        <v>143</v>
      </c>
      <c r="I248" s="592" t="s">
        <v>143</v>
      </c>
      <c r="J248" s="592" t="s">
        <v>143</v>
      </c>
      <c r="K248" s="592" t="s">
        <v>143</v>
      </c>
      <c r="L248" s="592" t="s">
        <v>143</v>
      </c>
    </row>
    <row r="249" spans="3:12">
      <c r="C249" s="592" t="s">
        <v>143</v>
      </c>
      <c r="D249" s="592" t="s">
        <v>143</v>
      </c>
      <c r="E249" s="592" t="s">
        <v>143</v>
      </c>
      <c r="F249" s="592" t="s">
        <v>143</v>
      </c>
      <c r="G249" s="592" t="s">
        <v>143</v>
      </c>
      <c r="H249" s="954" t="s">
        <v>143</v>
      </c>
      <c r="I249" s="592" t="s">
        <v>143</v>
      </c>
      <c r="J249" s="592" t="s">
        <v>143</v>
      </c>
      <c r="K249" s="592" t="s">
        <v>143</v>
      </c>
      <c r="L249" s="592" t="s">
        <v>143</v>
      </c>
    </row>
    <row r="250" spans="3:12">
      <c r="C250" s="592" t="s">
        <v>143</v>
      </c>
      <c r="D250" s="592" t="s">
        <v>143</v>
      </c>
      <c r="E250" s="592" t="s">
        <v>143</v>
      </c>
      <c r="F250" s="592" t="s">
        <v>143</v>
      </c>
      <c r="G250" s="592" t="s">
        <v>143</v>
      </c>
      <c r="H250" s="954" t="s">
        <v>143</v>
      </c>
      <c r="I250" s="592" t="s">
        <v>143</v>
      </c>
      <c r="J250" s="592" t="s">
        <v>143</v>
      </c>
      <c r="K250" s="592" t="s">
        <v>143</v>
      </c>
      <c r="L250" s="592" t="s">
        <v>143</v>
      </c>
    </row>
    <row r="251" spans="3:12">
      <c r="C251" s="592" t="s">
        <v>143</v>
      </c>
      <c r="D251" s="592" t="s">
        <v>143</v>
      </c>
      <c r="E251" s="592" t="s">
        <v>143</v>
      </c>
      <c r="F251" s="592" t="s">
        <v>143</v>
      </c>
      <c r="G251" s="592" t="s">
        <v>143</v>
      </c>
      <c r="H251" s="954" t="s">
        <v>143</v>
      </c>
      <c r="I251" s="592" t="s">
        <v>143</v>
      </c>
      <c r="J251" s="592" t="s">
        <v>143</v>
      </c>
      <c r="K251" s="592" t="s">
        <v>143</v>
      </c>
      <c r="L251" s="592" t="s">
        <v>143</v>
      </c>
    </row>
    <row r="252" spans="3:12">
      <c r="C252" s="592" t="s">
        <v>143</v>
      </c>
      <c r="D252" s="592" t="s">
        <v>143</v>
      </c>
      <c r="E252" s="592" t="s">
        <v>143</v>
      </c>
      <c r="F252" s="592" t="s">
        <v>143</v>
      </c>
      <c r="G252" s="592" t="s">
        <v>143</v>
      </c>
      <c r="H252" s="954" t="s">
        <v>143</v>
      </c>
      <c r="I252" s="592" t="s">
        <v>143</v>
      </c>
      <c r="J252" s="592" t="s">
        <v>143</v>
      </c>
      <c r="K252" s="592" t="s">
        <v>143</v>
      </c>
      <c r="L252" s="592" t="s">
        <v>143</v>
      </c>
    </row>
    <row r="253" spans="3:12">
      <c r="C253" s="592" t="s">
        <v>143</v>
      </c>
      <c r="D253" s="592" t="s">
        <v>143</v>
      </c>
      <c r="E253" s="592" t="s">
        <v>143</v>
      </c>
      <c r="F253" s="592" t="s">
        <v>143</v>
      </c>
      <c r="G253" s="592" t="s">
        <v>143</v>
      </c>
      <c r="H253" s="954" t="s">
        <v>143</v>
      </c>
      <c r="I253" s="592" t="s">
        <v>143</v>
      </c>
      <c r="J253" s="592" t="s">
        <v>143</v>
      </c>
      <c r="K253" s="592" t="s">
        <v>143</v>
      </c>
      <c r="L253" s="592" t="s">
        <v>143</v>
      </c>
    </row>
    <row r="254" spans="3:12">
      <c r="C254" s="592" t="s">
        <v>143</v>
      </c>
      <c r="D254" s="592" t="s">
        <v>143</v>
      </c>
      <c r="E254" s="592" t="s">
        <v>143</v>
      </c>
      <c r="F254" s="592" t="s">
        <v>143</v>
      </c>
      <c r="G254" s="592" t="s">
        <v>143</v>
      </c>
      <c r="H254" s="954" t="s">
        <v>143</v>
      </c>
      <c r="I254" s="592" t="s">
        <v>143</v>
      </c>
      <c r="J254" s="592" t="s">
        <v>143</v>
      </c>
      <c r="K254" s="592" t="s">
        <v>143</v>
      </c>
      <c r="L254" s="592" t="s">
        <v>143</v>
      </c>
    </row>
    <row r="255" spans="3:12">
      <c r="C255" s="592" t="s">
        <v>143</v>
      </c>
      <c r="D255" s="592" t="s">
        <v>143</v>
      </c>
      <c r="E255" s="592" t="s">
        <v>143</v>
      </c>
      <c r="F255" s="592" t="s">
        <v>143</v>
      </c>
      <c r="G255" s="592" t="s">
        <v>143</v>
      </c>
      <c r="H255" s="954" t="s">
        <v>143</v>
      </c>
      <c r="I255" s="592" t="s">
        <v>143</v>
      </c>
      <c r="J255" s="592" t="s">
        <v>143</v>
      </c>
      <c r="K255" s="592" t="s">
        <v>143</v>
      </c>
      <c r="L255" s="592" t="s">
        <v>143</v>
      </c>
    </row>
    <row r="256" spans="3:12">
      <c r="C256" s="592" t="s">
        <v>143</v>
      </c>
      <c r="D256" s="592" t="s">
        <v>143</v>
      </c>
      <c r="E256" s="592" t="s">
        <v>143</v>
      </c>
      <c r="F256" s="592" t="s">
        <v>143</v>
      </c>
      <c r="G256" s="592" t="s">
        <v>143</v>
      </c>
      <c r="H256" s="954" t="s">
        <v>143</v>
      </c>
      <c r="I256" s="592" t="s">
        <v>143</v>
      </c>
      <c r="J256" s="592" t="s">
        <v>143</v>
      </c>
      <c r="K256" s="592" t="s">
        <v>143</v>
      </c>
      <c r="L256" s="592" t="s">
        <v>143</v>
      </c>
    </row>
    <row r="257" spans="3:12">
      <c r="C257" s="592" t="s">
        <v>143</v>
      </c>
      <c r="D257" s="592" t="s">
        <v>143</v>
      </c>
      <c r="E257" s="592" t="s">
        <v>143</v>
      </c>
      <c r="F257" s="592" t="s">
        <v>143</v>
      </c>
      <c r="G257" s="592" t="s">
        <v>143</v>
      </c>
      <c r="H257" s="954" t="s">
        <v>143</v>
      </c>
      <c r="I257" s="592" t="s">
        <v>143</v>
      </c>
      <c r="J257" s="592" t="s">
        <v>143</v>
      </c>
      <c r="K257" s="592" t="s">
        <v>143</v>
      </c>
      <c r="L257" s="592" t="s">
        <v>143</v>
      </c>
    </row>
    <row r="258" spans="3:12">
      <c r="C258" s="592" t="s">
        <v>143</v>
      </c>
      <c r="D258" s="592" t="s">
        <v>143</v>
      </c>
      <c r="E258" s="592" t="s">
        <v>143</v>
      </c>
      <c r="F258" s="592" t="s">
        <v>143</v>
      </c>
      <c r="G258" s="592" t="s">
        <v>143</v>
      </c>
      <c r="H258" s="954" t="s">
        <v>143</v>
      </c>
      <c r="I258" s="592" t="s">
        <v>143</v>
      </c>
      <c r="J258" s="592" t="s">
        <v>143</v>
      </c>
      <c r="K258" s="592" t="s">
        <v>143</v>
      </c>
      <c r="L258" s="592" t="s">
        <v>143</v>
      </c>
    </row>
    <row r="259" spans="3:12">
      <c r="C259" s="592" t="s">
        <v>143</v>
      </c>
      <c r="D259" s="592" t="s">
        <v>143</v>
      </c>
      <c r="E259" s="592" t="s">
        <v>143</v>
      </c>
      <c r="F259" s="592" t="s">
        <v>143</v>
      </c>
      <c r="G259" s="592" t="s">
        <v>143</v>
      </c>
      <c r="H259" s="954" t="s">
        <v>143</v>
      </c>
      <c r="I259" s="592" t="s">
        <v>143</v>
      </c>
      <c r="J259" s="592" t="s">
        <v>143</v>
      </c>
      <c r="K259" s="592" t="s">
        <v>143</v>
      </c>
      <c r="L259" s="592" t="s">
        <v>143</v>
      </c>
    </row>
    <row r="260" spans="3:12">
      <c r="C260" s="592" t="s">
        <v>143</v>
      </c>
      <c r="D260" s="592" t="s">
        <v>143</v>
      </c>
      <c r="E260" s="592" t="s">
        <v>143</v>
      </c>
      <c r="F260" s="592" t="s">
        <v>143</v>
      </c>
      <c r="G260" s="592" t="s">
        <v>143</v>
      </c>
      <c r="H260" s="954" t="s">
        <v>143</v>
      </c>
      <c r="I260" s="592" t="s">
        <v>143</v>
      </c>
      <c r="J260" s="592" t="s">
        <v>143</v>
      </c>
      <c r="K260" s="592" t="s">
        <v>143</v>
      </c>
      <c r="L260" s="592" t="s">
        <v>143</v>
      </c>
    </row>
    <row r="261" spans="3:12">
      <c r="C261" s="592" t="s">
        <v>143</v>
      </c>
      <c r="D261" s="592" t="s">
        <v>143</v>
      </c>
      <c r="E261" s="592" t="s">
        <v>143</v>
      </c>
      <c r="F261" s="592" t="s">
        <v>143</v>
      </c>
      <c r="G261" s="592" t="s">
        <v>143</v>
      </c>
      <c r="H261" s="954" t="s">
        <v>143</v>
      </c>
      <c r="I261" s="592" t="s">
        <v>143</v>
      </c>
      <c r="J261" s="592" t="s">
        <v>143</v>
      </c>
      <c r="K261" s="592" t="s">
        <v>143</v>
      </c>
      <c r="L261" s="592" t="s">
        <v>143</v>
      </c>
    </row>
    <row r="262" spans="3:12">
      <c r="C262" s="592" t="s">
        <v>143</v>
      </c>
      <c r="D262" s="592" t="s">
        <v>143</v>
      </c>
      <c r="E262" s="592" t="s">
        <v>143</v>
      </c>
      <c r="F262" s="592" t="s">
        <v>143</v>
      </c>
      <c r="G262" s="592" t="s">
        <v>143</v>
      </c>
      <c r="H262" s="954" t="s">
        <v>143</v>
      </c>
      <c r="I262" s="592" t="s">
        <v>143</v>
      </c>
      <c r="J262" s="592" t="s">
        <v>143</v>
      </c>
      <c r="K262" s="592" t="s">
        <v>143</v>
      </c>
      <c r="L262" s="592" t="s">
        <v>143</v>
      </c>
    </row>
    <row r="263" spans="3:12">
      <c r="C263" s="592" t="s">
        <v>143</v>
      </c>
      <c r="D263" s="592" t="s">
        <v>143</v>
      </c>
      <c r="E263" s="592" t="s">
        <v>143</v>
      </c>
      <c r="F263" s="592" t="s">
        <v>143</v>
      </c>
      <c r="G263" s="592" t="s">
        <v>143</v>
      </c>
      <c r="H263" s="954" t="s">
        <v>143</v>
      </c>
      <c r="I263" s="592" t="s">
        <v>143</v>
      </c>
      <c r="J263" s="592" t="s">
        <v>143</v>
      </c>
      <c r="K263" s="592" t="s">
        <v>143</v>
      </c>
      <c r="L263" s="592" t="s">
        <v>143</v>
      </c>
    </row>
    <row r="264" spans="3:12">
      <c r="C264" s="592" t="s">
        <v>143</v>
      </c>
      <c r="D264" s="592" t="s">
        <v>143</v>
      </c>
      <c r="E264" s="592" t="s">
        <v>143</v>
      </c>
      <c r="F264" s="592" t="s">
        <v>143</v>
      </c>
      <c r="G264" s="592" t="s">
        <v>143</v>
      </c>
      <c r="H264" s="954" t="s">
        <v>143</v>
      </c>
      <c r="I264" s="592" t="s">
        <v>143</v>
      </c>
      <c r="J264" s="592" t="s">
        <v>143</v>
      </c>
      <c r="K264" s="592" t="s">
        <v>143</v>
      </c>
      <c r="L264" s="592" t="s">
        <v>143</v>
      </c>
    </row>
    <row r="265" spans="3:12">
      <c r="C265" s="592" t="s">
        <v>143</v>
      </c>
      <c r="D265" s="592" t="s">
        <v>143</v>
      </c>
      <c r="E265" s="592" t="s">
        <v>143</v>
      </c>
      <c r="F265" s="592" t="s">
        <v>143</v>
      </c>
      <c r="G265" s="592" t="s">
        <v>143</v>
      </c>
      <c r="H265" s="954" t="s">
        <v>143</v>
      </c>
      <c r="I265" s="592" t="s">
        <v>143</v>
      </c>
      <c r="J265" s="592" t="s">
        <v>143</v>
      </c>
      <c r="K265" s="592" t="s">
        <v>143</v>
      </c>
      <c r="L265" s="592" t="s">
        <v>143</v>
      </c>
    </row>
    <row r="266" spans="3:12">
      <c r="C266" s="592" t="s">
        <v>143</v>
      </c>
      <c r="D266" s="592" t="s">
        <v>143</v>
      </c>
      <c r="E266" s="592" t="s">
        <v>143</v>
      </c>
      <c r="F266" s="592" t="s">
        <v>143</v>
      </c>
      <c r="G266" s="592" t="s">
        <v>143</v>
      </c>
      <c r="H266" s="954" t="s">
        <v>143</v>
      </c>
      <c r="I266" s="592" t="s">
        <v>143</v>
      </c>
      <c r="J266" s="592" t="s">
        <v>143</v>
      </c>
      <c r="K266" s="592" t="s">
        <v>143</v>
      </c>
      <c r="L266" s="592" t="s">
        <v>143</v>
      </c>
    </row>
    <row r="267" spans="3:12">
      <c r="C267" s="592" t="s">
        <v>143</v>
      </c>
      <c r="D267" s="592" t="s">
        <v>143</v>
      </c>
      <c r="E267" s="592" t="s">
        <v>143</v>
      </c>
      <c r="F267" s="592" t="s">
        <v>143</v>
      </c>
      <c r="G267" s="592" t="s">
        <v>143</v>
      </c>
      <c r="H267" s="954" t="s">
        <v>143</v>
      </c>
      <c r="I267" s="592" t="s">
        <v>143</v>
      </c>
      <c r="J267" s="592" t="s">
        <v>143</v>
      </c>
      <c r="K267" s="592" t="s">
        <v>143</v>
      </c>
      <c r="L267" s="592" t="s">
        <v>143</v>
      </c>
    </row>
    <row r="268" spans="3:12">
      <c r="C268" s="592" t="s">
        <v>143</v>
      </c>
      <c r="D268" s="592" t="s">
        <v>143</v>
      </c>
      <c r="E268" s="592" t="s">
        <v>143</v>
      </c>
      <c r="F268" s="592" t="s">
        <v>143</v>
      </c>
      <c r="G268" s="592" t="s">
        <v>143</v>
      </c>
      <c r="H268" s="954" t="s">
        <v>143</v>
      </c>
      <c r="I268" s="592" t="s">
        <v>143</v>
      </c>
      <c r="J268" s="592" t="s">
        <v>143</v>
      </c>
      <c r="K268" s="592" t="s">
        <v>143</v>
      </c>
      <c r="L268" s="592" t="s">
        <v>143</v>
      </c>
    </row>
    <row r="269" spans="3:12">
      <c r="C269" s="592" t="s">
        <v>143</v>
      </c>
      <c r="D269" s="592" t="s">
        <v>143</v>
      </c>
      <c r="E269" s="592" t="s">
        <v>143</v>
      </c>
      <c r="F269" s="592" t="s">
        <v>143</v>
      </c>
      <c r="G269" s="592" t="s">
        <v>143</v>
      </c>
      <c r="H269" s="954" t="s">
        <v>143</v>
      </c>
      <c r="I269" s="592" t="s">
        <v>143</v>
      </c>
      <c r="J269" s="592" t="s">
        <v>143</v>
      </c>
      <c r="K269" s="592" t="s">
        <v>143</v>
      </c>
      <c r="L269" s="592" t="s">
        <v>143</v>
      </c>
    </row>
    <row r="270" spans="3:12">
      <c r="C270" s="592" t="s">
        <v>143</v>
      </c>
      <c r="D270" s="592" t="s">
        <v>143</v>
      </c>
      <c r="E270" s="592" t="s">
        <v>143</v>
      </c>
      <c r="F270" s="592" t="s">
        <v>143</v>
      </c>
      <c r="G270" s="592" t="s">
        <v>143</v>
      </c>
      <c r="H270" s="954" t="s">
        <v>143</v>
      </c>
      <c r="I270" s="592" t="s">
        <v>143</v>
      </c>
      <c r="J270" s="592" t="s">
        <v>143</v>
      </c>
      <c r="K270" s="592" t="s">
        <v>143</v>
      </c>
      <c r="L270" s="592" t="s">
        <v>143</v>
      </c>
    </row>
    <row r="271" spans="3:12">
      <c r="C271" s="592" t="s">
        <v>143</v>
      </c>
      <c r="D271" s="592" t="s">
        <v>143</v>
      </c>
      <c r="E271" s="592" t="s">
        <v>143</v>
      </c>
      <c r="F271" s="592" t="s">
        <v>143</v>
      </c>
      <c r="G271" s="592" t="s">
        <v>143</v>
      </c>
      <c r="H271" s="954" t="s">
        <v>143</v>
      </c>
      <c r="I271" s="592" t="s">
        <v>143</v>
      </c>
      <c r="J271" s="592" t="s">
        <v>143</v>
      </c>
      <c r="K271" s="592" t="s">
        <v>143</v>
      </c>
      <c r="L271" s="592" t="s">
        <v>143</v>
      </c>
    </row>
    <row r="272" spans="3:12">
      <c r="C272" s="592" t="s">
        <v>143</v>
      </c>
      <c r="D272" s="592" t="s">
        <v>143</v>
      </c>
      <c r="E272" s="592" t="s">
        <v>143</v>
      </c>
      <c r="F272" s="592" t="s">
        <v>143</v>
      </c>
      <c r="G272" s="592" t="s">
        <v>143</v>
      </c>
      <c r="H272" s="954" t="s">
        <v>143</v>
      </c>
      <c r="I272" s="592" t="s">
        <v>143</v>
      </c>
      <c r="J272" s="592" t="s">
        <v>143</v>
      </c>
      <c r="K272" s="592" t="s">
        <v>143</v>
      </c>
      <c r="L272" s="592" t="s">
        <v>143</v>
      </c>
    </row>
    <row r="273" spans="3:12">
      <c r="C273" s="592" t="s">
        <v>143</v>
      </c>
      <c r="D273" s="592" t="s">
        <v>143</v>
      </c>
      <c r="E273" s="592" t="s">
        <v>143</v>
      </c>
      <c r="F273" s="592" t="s">
        <v>143</v>
      </c>
      <c r="G273" s="592" t="s">
        <v>143</v>
      </c>
      <c r="H273" s="954" t="s">
        <v>143</v>
      </c>
      <c r="I273" s="592" t="s">
        <v>143</v>
      </c>
      <c r="J273" s="592" t="s">
        <v>143</v>
      </c>
      <c r="K273" s="592" t="s">
        <v>143</v>
      </c>
      <c r="L273" s="592" t="s">
        <v>143</v>
      </c>
    </row>
    <row r="274" spans="3:12">
      <c r="C274" s="592" t="s">
        <v>143</v>
      </c>
      <c r="D274" s="592" t="s">
        <v>143</v>
      </c>
      <c r="E274" s="592" t="s">
        <v>143</v>
      </c>
      <c r="F274" s="592" t="s">
        <v>143</v>
      </c>
      <c r="G274" s="592" t="s">
        <v>143</v>
      </c>
      <c r="H274" s="954" t="s">
        <v>143</v>
      </c>
      <c r="I274" s="592" t="s">
        <v>143</v>
      </c>
      <c r="J274" s="592" t="s">
        <v>143</v>
      </c>
      <c r="K274" s="592" t="s">
        <v>143</v>
      </c>
      <c r="L274" s="592" t="s">
        <v>143</v>
      </c>
    </row>
    <row r="275" spans="3:12">
      <c r="C275" s="592" t="s">
        <v>143</v>
      </c>
      <c r="D275" s="592" t="s">
        <v>143</v>
      </c>
      <c r="E275" s="592" t="s">
        <v>143</v>
      </c>
      <c r="F275" s="592" t="s">
        <v>143</v>
      </c>
      <c r="G275" s="592" t="s">
        <v>143</v>
      </c>
      <c r="H275" s="954" t="s">
        <v>143</v>
      </c>
      <c r="I275" s="592" t="s">
        <v>143</v>
      </c>
      <c r="J275" s="592" t="s">
        <v>143</v>
      </c>
      <c r="K275" s="592" t="s">
        <v>143</v>
      </c>
      <c r="L275" s="592" t="s">
        <v>143</v>
      </c>
    </row>
    <row r="276" spans="3:12">
      <c r="C276" s="592" t="s">
        <v>143</v>
      </c>
      <c r="D276" s="592" t="s">
        <v>143</v>
      </c>
      <c r="E276" s="592" t="s">
        <v>143</v>
      </c>
      <c r="F276" s="592" t="s">
        <v>143</v>
      </c>
      <c r="G276" s="592" t="s">
        <v>143</v>
      </c>
      <c r="H276" s="954" t="s">
        <v>143</v>
      </c>
      <c r="I276" s="592" t="s">
        <v>143</v>
      </c>
      <c r="J276" s="592" t="s">
        <v>143</v>
      </c>
      <c r="K276" s="592" t="s">
        <v>143</v>
      </c>
      <c r="L276" s="592" t="s">
        <v>143</v>
      </c>
    </row>
    <row r="277" spans="3:12">
      <c r="C277" s="592" t="s">
        <v>143</v>
      </c>
      <c r="D277" s="592" t="s">
        <v>143</v>
      </c>
      <c r="E277" s="592" t="s">
        <v>143</v>
      </c>
      <c r="F277" s="592" t="s">
        <v>143</v>
      </c>
      <c r="G277" s="592" t="s">
        <v>143</v>
      </c>
      <c r="H277" s="954" t="s">
        <v>143</v>
      </c>
      <c r="I277" s="592" t="s">
        <v>143</v>
      </c>
      <c r="J277" s="592" t="s">
        <v>143</v>
      </c>
      <c r="K277" s="592" t="s">
        <v>143</v>
      </c>
      <c r="L277" s="592" t="s">
        <v>143</v>
      </c>
    </row>
    <row r="278" spans="3:12">
      <c r="C278" s="592" t="s">
        <v>143</v>
      </c>
      <c r="D278" s="592" t="s">
        <v>143</v>
      </c>
      <c r="E278" s="592" t="s">
        <v>143</v>
      </c>
      <c r="F278" s="592" t="s">
        <v>143</v>
      </c>
      <c r="G278" s="592" t="s">
        <v>143</v>
      </c>
      <c r="H278" s="954" t="s">
        <v>143</v>
      </c>
      <c r="I278" s="592" t="s">
        <v>143</v>
      </c>
      <c r="J278" s="592" t="s">
        <v>143</v>
      </c>
      <c r="K278" s="592" t="s">
        <v>143</v>
      </c>
      <c r="L278" s="592" t="s">
        <v>143</v>
      </c>
    </row>
    <row r="279" spans="3:12">
      <c r="C279" s="592" t="s">
        <v>143</v>
      </c>
      <c r="D279" s="592" t="s">
        <v>143</v>
      </c>
      <c r="E279" s="592" t="s">
        <v>143</v>
      </c>
      <c r="F279" s="592" t="s">
        <v>143</v>
      </c>
      <c r="G279" s="592" t="s">
        <v>143</v>
      </c>
      <c r="H279" s="954" t="s">
        <v>143</v>
      </c>
      <c r="I279" s="592" t="s">
        <v>143</v>
      </c>
      <c r="J279" s="592" t="s">
        <v>143</v>
      </c>
      <c r="K279" s="592" t="s">
        <v>143</v>
      </c>
      <c r="L279" s="592" t="s">
        <v>143</v>
      </c>
    </row>
    <row r="280" spans="3:12">
      <c r="C280" s="592" t="s">
        <v>143</v>
      </c>
      <c r="D280" s="592" t="s">
        <v>143</v>
      </c>
      <c r="E280" s="592" t="s">
        <v>143</v>
      </c>
      <c r="F280" s="592" t="s">
        <v>143</v>
      </c>
      <c r="G280" s="592" t="s">
        <v>143</v>
      </c>
      <c r="H280" s="954" t="s">
        <v>143</v>
      </c>
      <c r="I280" s="592" t="s">
        <v>143</v>
      </c>
      <c r="J280" s="592" t="s">
        <v>143</v>
      </c>
      <c r="K280" s="592" t="s">
        <v>143</v>
      </c>
      <c r="L280" s="592" t="s">
        <v>143</v>
      </c>
    </row>
    <row r="281" spans="3:12">
      <c r="C281" s="592" t="s">
        <v>143</v>
      </c>
      <c r="D281" s="592" t="s">
        <v>143</v>
      </c>
      <c r="E281" s="592" t="s">
        <v>143</v>
      </c>
      <c r="F281" s="592" t="s">
        <v>143</v>
      </c>
      <c r="G281" s="592" t="s">
        <v>143</v>
      </c>
      <c r="H281" s="954" t="s">
        <v>143</v>
      </c>
      <c r="I281" s="592" t="s">
        <v>143</v>
      </c>
      <c r="J281" s="592" t="s">
        <v>143</v>
      </c>
      <c r="K281" s="592" t="s">
        <v>143</v>
      </c>
      <c r="L281" s="592" t="s">
        <v>143</v>
      </c>
    </row>
    <row r="282" spans="3:12">
      <c r="C282" s="592" t="s">
        <v>143</v>
      </c>
      <c r="D282" s="592" t="s">
        <v>143</v>
      </c>
      <c r="E282" s="592" t="s">
        <v>143</v>
      </c>
      <c r="F282" s="592" t="s">
        <v>143</v>
      </c>
      <c r="G282" s="592" t="s">
        <v>143</v>
      </c>
      <c r="H282" s="954" t="s">
        <v>143</v>
      </c>
      <c r="I282" s="592" t="s">
        <v>143</v>
      </c>
      <c r="J282" s="592" t="s">
        <v>143</v>
      </c>
      <c r="K282" s="592" t="s">
        <v>143</v>
      </c>
      <c r="L282" s="592" t="s">
        <v>143</v>
      </c>
    </row>
    <row r="283" spans="3:12">
      <c r="C283" s="592" t="s">
        <v>143</v>
      </c>
      <c r="D283" s="592" t="s">
        <v>143</v>
      </c>
      <c r="E283" s="592" t="s">
        <v>143</v>
      </c>
      <c r="F283" s="592" t="s">
        <v>143</v>
      </c>
      <c r="G283" s="592" t="s">
        <v>143</v>
      </c>
      <c r="H283" s="954" t="s">
        <v>143</v>
      </c>
      <c r="I283" s="592" t="s">
        <v>143</v>
      </c>
      <c r="J283" s="592" t="s">
        <v>143</v>
      </c>
      <c r="K283" s="592" t="s">
        <v>143</v>
      </c>
      <c r="L283" s="592" t="s">
        <v>143</v>
      </c>
    </row>
    <row r="284" spans="3:12">
      <c r="C284" s="592" t="s">
        <v>143</v>
      </c>
      <c r="D284" s="592" t="s">
        <v>143</v>
      </c>
      <c r="E284" s="592" t="s">
        <v>143</v>
      </c>
      <c r="F284" s="592" t="s">
        <v>143</v>
      </c>
      <c r="G284" s="592" t="s">
        <v>143</v>
      </c>
      <c r="H284" s="954" t="s">
        <v>143</v>
      </c>
      <c r="I284" s="592" t="s">
        <v>143</v>
      </c>
      <c r="J284" s="592" t="s">
        <v>143</v>
      </c>
      <c r="K284" s="592" t="s">
        <v>143</v>
      </c>
      <c r="L284" s="592" t="s">
        <v>143</v>
      </c>
    </row>
    <row r="285" spans="3:12">
      <c r="C285" s="592" t="s">
        <v>143</v>
      </c>
      <c r="D285" s="592" t="s">
        <v>143</v>
      </c>
      <c r="E285" s="592" t="s">
        <v>143</v>
      </c>
      <c r="F285" s="592" t="s">
        <v>143</v>
      </c>
      <c r="G285" s="592" t="s">
        <v>143</v>
      </c>
      <c r="H285" s="954" t="s">
        <v>143</v>
      </c>
      <c r="I285" s="592" t="s">
        <v>143</v>
      </c>
      <c r="J285" s="592" t="s">
        <v>143</v>
      </c>
      <c r="K285" s="592" t="s">
        <v>143</v>
      </c>
      <c r="L285" s="592" t="s">
        <v>143</v>
      </c>
    </row>
    <row r="286" spans="3:12">
      <c r="C286" s="592" t="s">
        <v>143</v>
      </c>
      <c r="D286" s="592" t="s">
        <v>143</v>
      </c>
      <c r="E286" s="592" t="s">
        <v>143</v>
      </c>
      <c r="F286" s="592" t="s">
        <v>143</v>
      </c>
      <c r="G286" s="592" t="s">
        <v>143</v>
      </c>
      <c r="H286" s="954" t="s">
        <v>143</v>
      </c>
      <c r="I286" s="592" t="s">
        <v>143</v>
      </c>
      <c r="J286" s="592" t="s">
        <v>143</v>
      </c>
      <c r="K286" s="592" t="s">
        <v>143</v>
      </c>
      <c r="L286" s="592" t="s">
        <v>143</v>
      </c>
    </row>
    <row r="287" spans="3:12">
      <c r="C287" s="592" t="s">
        <v>143</v>
      </c>
      <c r="D287" s="592" t="s">
        <v>143</v>
      </c>
      <c r="E287" s="592" t="s">
        <v>143</v>
      </c>
      <c r="F287" s="592" t="s">
        <v>143</v>
      </c>
      <c r="G287" s="592" t="s">
        <v>143</v>
      </c>
      <c r="H287" s="954" t="s">
        <v>143</v>
      </c>
      <c r="I287" s="592" t="s">
        <v>143</v>
      </c>
      <c r="J287" s="592" t="s">
        <v>143</v>
      </c>
      <c r="K287" s="592" t="s">
        <v>143</v>
      </c>
      <c r="L287" s="592" t="s">
        <v>143</v>
      </c>
    </row>
    <row r="288" spans="3:12">
      <c r="C288" s="592" t="s">
        <v>143</v>
      </c>
      <c r="D288" s="592" t="s">
        <v>143</v>
      </c>
      <c r="E288" s="592" t="s">
        <v>143</v>
      </c>
      <c r="F288" s="592" t="s">
        <v>143</v>
      </c>
      <c r="G288" s="592" t="s">
        <v>143</v>
      </c>
      <c r="H288" s="954" t="s">
        <v>143</v>
      </c>
      <c r="I288" s="592" t="s">
        <v>143</v>
      </c>
      <c r="J288" s="592" t="s">
        <v>143</v>
      </c>
      <c r="K288" s="592" t="s">
        <v>143</v>
      </c>
      <c r="L288" s="592" t="s">
        <v>143</v>
      </c>
    </row>
    <row r="289" spans="3:12">
      <c r="C289" s="592" t="s">
        <v>143</v>
      </c>
      <c r="D289" s="592" t="s">
        <v>143</v>
      </c>
      <c r="E289" s="592" t="s">
        <v>143</v>
      </c>
      <c r="F289" s="592" t="s">
        <v>143</v>
      </c>
      <c r="G289" s="592" t="s">
        <v>143</v>
      </c>
      <c r="H289" s="954" t="s">
        <v>143</v>
      </c>
      <c r="I289" s="592" t="s">
        <v>143</v>
      </c>
      <c r="J289" s="592" t="s">
        <v>143</v>
      </c>
      <c r="K289" s="592" t="s">
        <v>143</v>
      </c>
      <c r="L289" s="592" t="s">
        <v>143</v>
      </c>
    </row>
    <row r="290" spans="3:12">
      <c r="C290" s="592" t="s">
        <v>143</v>
      </c>
      <c r="D290" s="592" t="s">
        <v>143</v>
      </c>
      <c r="E290" s="592" t="s">
        <v>143</v>
      </c>
      <c r="F290" s="592" t="s">
        <v>143</v>
      </c>
      <c r="G290" s="592" t="s">
        <v>143</v>
      </c>
      <c r="H290" s="954" t="s">
        <v>143</v>
      </c>
      <c r="I290" s="592" t="s">
        <v>143</v>
      </c>
      <c r="J290" s="592" t="s">
        <v>143</v>
      </c>
      <c r="K290" s="592" t="s">
        <v>143</v>
      </c>
      <c r="L290" s="592" t="s">
        <v>143</v>
      </c>
    </row>
    <row r="291" spans="3:12">
      <c r="C291" s="592" t="s">
        <v>143</v>
      </c>
      <c r="D291" s="592" t="s">
        <v>143</v>
      </c>
      <c r="E291" s="592" t="s">
        <v>143</v>
      </c>
      <c r="F291" s="592" t="s">
        <v>143</v>
      </c>
      <c r="G291" s="592" t="s">
        <v>143</v>
      </c>
      <c r="H291" s="954" t="s">
        <v>143</v>
      </c>
      <c r="I291" s="592" t="s">
        <v>143</v>
      </c>
      <c r="J291" s="592" t="s">
        <v>143</v>
      </c>
      <c r="K291" s="592" t="s">
        <v>143</v>
      </c>
      <c r="L291" s="592" t="s">
        <v>143</v>
      </c>
    </row>
    <row r="292" spans="3:12">
      <c r="C292" s="592" t="s">
        <v>143</v>
      </c>
      <c r="D292" s="592" t="s">
        <v>143</v>
      </c>
      <c r="E292" s="592" t="s">
        <v>143</v>
      </c>
      <c r="F292" s="592" t="s">
        <v>143</v>
      </c>
      <c r="G292" s="592" t="s">
        <v>143</v>
      </c>
      <c r="H292" s="954" t="s">
        <v>143</v>
      </c>
      <c r="I292" s="592" t="s">
        <v>143</v>
      </c>
      <c r="J292" s="592" t="s">
        <v>143</v>
      </c>
      <c r="K292" s="592" t="s">
        <v>143</v>
      </c>
      <c r="L292" s="592" t="s">
        <v>143</v>
      </c>
    </row>
    <row r="293" spans="3:12">
      <c r="C293" s="592" t="s">
        <v>143</v>
      </c>
      <c r="D293" s="592" t="s">
        <v>143</v>
      </c>
      <c r="E293" s="592" t="s">
        <v>143</v>
      </c>
      <c r="F293" s="592" t="s">
        <v>143</v>
      </c>
      <c r="G293" s="592" t="s">
        <v>143</v>
      </c>
      <c r="H293" s="954" t="s">
        <v>143</v>
      </c>
      <c r="I293" s="592" t="s">
        <v>143</v>
      </c>
      <c r="J293" s="592" t="s">
        <v>143</v>
      </c>
      <c r="K293" s="592" t="s">
        <v>143</v>
      </c>
      <c r="L293" s="592" t="s">
        <v>143</v>
      </c>
    </row>
    <row r="294" spans="3:12">
      <c r="C294" s="592" t="s">
        <v>143</v>
      </c>
      <c r="D294" s="592" t="s">
        <v>143</v>
      </c>
      <c r="E294" s="592" t="s">
        <v>143</v>
      </c>
      <c r="F294" s="592" t="s">
        <v>143</v>
      </c>
      <c r="G294" s="592" t="s">
        <v>143</v>
      </c>
      <c r="H294" s="954" t="s">
        <v>143</v>
      </c>
      <c r="I294" s="592" t="s">
        <v>143</v>
      </c>
      <c r="J294" s="592" t="s">
        <v>143</v>
      </c>
      <c r="K294" s="592" t="s">
        <v>143</v>
      </c>
      <c r="L294" s="592" t="s">
        <v>143</v>
      </c>
    </row>
    <row r="295" spans="3:12">
      <c r="C295" s="592" t="s">
        <v>143</v>
      </c>
      <c r="D295" s="592" t="s">
        <v>143</v>
      </c>
      <c r="E295" s="592" t="s">
        <v>143</v>
      </c>
      <c r="F295" s="592" t="s">
        <v>143</v>
      </c>
      <c r="G295" s="592" t="s">
        <v>143</v>
      </c>
      <c r="H295" s="954" t="s">
        <v>143</v>
      </c>
      <c r="I295" s="592" t="s">
        <v>143</v>
      </c>
      <c r="J295" s="592" t="s">
        <v>143</v>
      </c>
      <c r="K295" s="592" t="s">
        <v>143</v>
      </c>
      <c r="L295" s="592" t="s">
        <v>143</v>
      </c>
    </row>
    <row r="296" spans="3:12">
      <c r="C296" s="592" t="s">
        <v>143</v>
      </c>
      <c r="D296" s="592" t="s">
        <v>143</v>
      </c>
      <c r="E296" s="592" t="s">
        <v>143</v>
      </c>
      <c r="F296" s="592" t="s">
        <v>143</v>
      </c>
      <c r="G296" s="592" t="s">
        <v>143</v>
      </c>
      <c r="H296" s="954" t="s">
        <v>143</v>
      </c>
      <c r="I296" s="592" t="s">
        <v>143</v>
      </c>
      <c r="J296" s="592" t="s">
        <v>143</v>
      </c>
      <c r="K296" s="592" t="s">
        <v>143</v>
      </c>
      <c r="L296" s="592" t="s">
        <v>143</v>
      </c>
    </row>
    <row r="297" spans="3:12">
      <c r="C297" s="592" t="s">
        <v>143</v>
      </c>
      <c r="D297" s="592" t="s">
        <v>143</v>
      </c>
      <c r="E297" s="592" t="s">
        <v>143</v>
      </c>
      <c r="F297" s="592" t="s">
        <v>143</v>
      </c>
      <c r="G297" s="592" t="s">
        <v>143</v>
      </c>
      <c r="H297" s="954" t="s">
        <v>143</v>
      </c>
      <c r="I297" s="592" t="s">
        <v>143</v>
      </c>
      <c r="J297" s="592" t="s">
        <v>143</v>
      </c>
      <c r="K297" s="592" t="s">
        <v>143</v>
      </c>
      <c r="L297" s="592" t="s">
        <v>143</v>
      </c>
    </row>
    <row r="298" spans="3:12">
      <c r="C298" s="592" t="s">
        <v>143</v>
      </c>
      <c r="D298" s="592" t="s">
        <v>143</v>
      </c>
      <c r="E298" s="592" t="s">
        <v>143</v>
      </c>
      <c r="F298" s="592" t="s">
        <v>143</v>
      </c>
      <c r="G298" s="592" t="s">
        <v>143</v>
      </c>
      <c r="H298" s="954" t="s">
        <v>143</v>
      </c>
      <c r="I298" s="592" t="s">
        <v>143</v>
      </c>
      <c r="J298" s="592" t="s">
        <v>143</v>
      </c>
      <c r="K298" s="592" t="s">
        <v>143</v>
      </c>
      <c r="L298" s="592" t="s">
        <v>143</v>
      </c>
    </row>
    <row r="299" spans="3:12">
      <c r="C299" s="592" t="s">
        <v>143</v>
      </c>
      <c r="D299" s="592" t="s">
        <v>143</v>
      </c>
      <c r="E299" s="592" t="s">
        <v>143</v>
      </c>
      <c r="F299" s="592" t="s">
        <v>143</v>
      </c>
      <c r="G299" s="592" t="s">
        <v>143</v>
      </c>
      <c r="H299" s="954" t="s">
        <v>143</v>
      </c>
      <c r="I299" s="592" t="s">
        <v>143</v>
      </c>
      <c r="J299" s="592" t="s">
        <v>143</v>
      </c>
      <c r="K299" s="592" t="s">
        <v>143</v>
      </c>
      <c r="L299" s="592" t="s">
        <v>143</v>
      </c>
    </row>
    <row r="300" spans="3:12">
      <c r="C300" s="592" t="s">
        <v>143</v>
      </c>
      <c r="D300" s="592" t="s">
        <v>143</v>
      </c>
      <c r="E300" s="592" t="s">
        <v>143</v>
      </c>
      <c r="F300" s="592" t="s">
        <v>143</v>
      </c>
      <c r="G300" s="592" t="s">
        <v>143</v>
      </c>
      <c r="H300" s="954" t="s">
        <v>143</v>
      </c>
      <c r="I300" s="592" t="s">
        <v>143</v>
      </c>
      <c r="J300" s="592" t="s">
        <v>143</v>
      </c>
      <c r="K300" s="592" t="s">
        <v>143</v>
      </c>
      <c r="L300" s="592" t="s">
        <v>143</v>
      </c>
    </row>
    <row r="301" spans="3:12">
      <c r="C301" s="592" t="s">
        <v>143</v>
      </c>
      <c r="D301" s="592" t="s">
        <v>143</v>
      </c>
      <c r="E301" s="592" t="s">
        <v>143</v>
      </c>
      <c r="F301" s="592" t="s">
        <v>143</v>
      </c>
      <c r="G301" s="592" t="s">
        <v>143</v>
      </c>
      <c r="H301" s="954" t="s">
        <v>143</v>
      </c>
      <c r="I301" s="592" t="s">
        <v>143</v>
      </c>
      <c r="J301" s="592" t="s">
        <v>143</v>
      </c>
      <c r="K301" s="592" t="s">
        <v>143</v>
      </c>
      <c r="L301" s="592" t="s">
        <v>143</v>
      </c>
    </row>
    <row r="302" spans="3:12">
      <c r="C302" s="592" t="s">
        <v>143</v>
      </c>
      <c r="D302" s="592" t="s">
        <v>143</v>
      </c>
      <c r="E302" s="592" t="s">
        <v>143</v>
      </c>
      <c r="F302" s="592" t="s">
        <v>143</v>
      </c>
      <c r="G302" s="592" t="s">
        <v>143</v>
      </c>
      <c r="H302" s="954" t="s">
        <v>143</v>
      </c>
      <c r="I302" s="592" t="s">
        <v>143</v>
      </c>
      <c r="J302" s="592" t="s">
        <v>143</v>
      </c>
      <c r="K302" s="592" t="s">
        <v>143</v>
      </c>
      <c r="L302" s="592" t="s">
        <v>143</v>
      </c>
    </row>
    <row r="303" spans="3:12">
      <c r="C303" s="592" t="s">
        <v>143</v>
      </c>
      <c r="D303" s="592" t="s">
        <v>143</v>
      </c>
      <c r="E303" s="592" t="s">
        <v>143</v>
      </c>
      <c r="F303" s="592" t="s">
        <v>143</v>
      </c>
      <c r="G303" s="592" t="s">
        <v>143</v>
      </c>
      <c r="H303" s="954" t="s">
        <v>143</v>
      </c>
      <c r="I303" s="592" t="s">
        <v>143</v>
      </c>
      <c r="J303" s="592" t="s">
        <v>143</v>
      </c>
      <c r="K303" s="592" t="s">
        <v>143</v>
      </c>
      <c r="L303" s="592" t="s">
        <v>143</v>
      </c>
    </row>
    <row r="304" spans="3:12">
      <c r="C304" s="592" t="s">
        <v>143</v>
      </c>
      <c r="D304" s="592" t="s">
        <v>143</v>
      </c>
      <c r="E304" s="592" t="s">
        <v>143</v>
      </c>
      <c r="F304" s="592" t="s">
        <v>143</v>
      </c>
      <c r="G304" s="592" t="s">
        <v>143</v>
      </c>
      <c r="H304" s="954" t="s">
        <v>143</v>
      </c>
      <c r="I304" s="592" t="s">
        <v>143</v>
      </c>
      <c r="J304" s="592" t="s">
        <v>143</v>
      </c>
      <c r="K304" s="592" t="s">
        <v>143</v>
      </c>
      <c r="L304" s="592" t="s">
        <v>143</v>
      </c>
    </row>
    <row r="305" spans="3:12">
      <c r="C305" s="592" t="s">
        <v>143</v>
      </c>
      <c r="D305" s="592" t="s">
        <v>143</v>
      </c>
      <c r="E305" s="592" t="s">
        <v>143</v>
      </c>
      <c r="F305" s="592" t="s">
        <v>143</v>
      </c>
      <c r="G305" s="592" t="s">
        <v>143</v>
      </c>
      <c r="H305" s="954" t="s">
        <v>143</v>
      </c>
      <c r="I305" s="592" t="s">
        <v>143</v>
      </c>
      <c r="J305" s="592" t="s">
        <v>143</v>
      </c>
      <c r="K305" s="592" t="s">
        <v>143</v>
      </c>
      <c r="L305" s="592" t="s">
        <v>143</v>
      </c>
    </row>
    <row r="306" spans="3:12">
      <c r="C306" s="592" t="s">
        <v>143</v>
      </c>
      <c r="D306" s="592" t="s">
        <v>143</v>
      </c>
      <c r="E306" s="592" t="s">
        <v>143</v>
      </c>
      <c r="F306" s="592" t="s">
        <v>143</v>
      </c>
      <c r="G306" s="592" t="s">
        <v>143</v>
      </c>
      <c r="H306" s="954" t="s">
        <v>143</v>
      </c>
      <c r="I306" s="592" t="s">
        <v>143</v>
      </c>
      <c r="J306" s="592" t="s">
        <v>143</v>
      </c>
      <c r="K306" s="592" t="s">
        <v>143</v>
      </c>
      <c r="L306" s="592" t="s">
        <v>143</v>
      </c>
    </row>
    <row r="307" spans="3:12">
      <c r="C307" s="592" t="s">
        <v>143</v>
      </c>
      <c r="D307" s="592" t="s">
        <v>143</v>
      </c>
      <c r="E307" s="592" t="s">
        <v>143</v>
      </c>
      <c r="F307" s="592" t="s">
        <v>143</v>
      </c>
      <c r="G307" s="592" t="s">
        <v>143</v>
      </c>
      <c r="H307" s="954" t="s">
        <v>143</v>
      </c>
      <c r="I307" s="592" t="s">
        <v>143</v>
      </c>
      <c r="J307" s="592" t="s">
        <v>143</v>
      </c>
      <c r="K307" s="592" t="s">
        <v>143</v>
      </c>
      <c r="L307" s="592" t="s">
        <v>143</v>
      </c>
    </row>
    <row r="308" spans="3:12">
      <c r="C308" s="592" t="s">
        <v>143</v>
      </c>
      <c r="D308" s="592" t="s">
        <v>143</v>
      </c>
      <c r="E308" s="592" t="s">
        <v>143</v>
      </c>
      <c r="F308" s="592" t="s">
        <v>143</v>
      </c>
      <c r="G308" s="592" t="s">
        <v>143</v>
      </c>
      <c r="H308" s="954" t="s">
        <v>143</v>
      </c>
      <c r="I308" s="592" t="s">
        <v>143</v>
      </c>
      <c r="J308" s="592" t="s">
        <v>143</v>
      </c>
      <c r="K308" s="592" t="s">
        <v>143</v>
      </c>
      <c r="L308" s="592" t="s">
        <v>143</v>
      </c>
    </row>
    <row r="309" spans="3:12">
      <c r="C309" s="592" t="s">
        <v>143</v>
      </c>
      <c r="D309" s="592" t="s">
        <v>143</v>
      </c>
      <c r="E309" s="592" t="s">
        <v>143</v>
      </c>
      <c r="F309" s="592" t="s">
        <v>143</v>
      </c>
      <c r="G309" s="592" t="s">
        <v>143</v>
      </c>
      <c r="H309" s="954" t="s">
        <v>143</v>
      </c>
      <c r="I309" s="592" t="s">
        <v>143</v>
      </c>
      <c r="J309" s="592" t="s">
        <v>143</v>
      </c>
      <c r="K309" s="592" t="s">
        <v>143</v>
      </c>
      <c r="L309" s="592" t="s">
        <v>143</v>
      </c>
    </row>
    <row r="310" spans="3:12">
      <c r="C310" s="592" t="s">
        <v>143</v>
      </c>
      <c r="D310" s="592" t="s">
        <v>143</v>
      </c>
      <c r="E310" s="592" t="s">
        <v>143</v>
      </c>
      <c r="F310" s="592" t="s">
        <v>143</v>
      </c>
      <c r="G310" s="592" t="s">
        <v>143</v>
      </c>
      <c r="H310" s="954" t="s">
        <v>143</v>
      </c>
      <c r="I310" s="592" t="s">
        <v>143</v>
      </c>
      <c r="J310" s="592" t="s">
        <v>143</v>
      </c>
      <c r="K310" s="592" t="s">
        <v>143</v>
      </c>
      <c r="L310" s="592" t="s">
        <v>143</v>
      </c>
    </row>
    <row r="311" spans="3:12">
      <c r="C311" s="592" t="s">
        <v>143</v>
      </c>
      <c r="D311" s="592" t="s">
        <v>143</v>
      </c>
      <c r="E311" s="592" t="s">
        <v>143</v>
      </c>
      <c r="F311" s="592" t="s">
        <v>143</v>
      </c>
      <c r="G311" s="592" t="s">
        <v>143</v>
      </c>
      <c r="H311" s="954" t="s">
        <v>143</v>
      </c>
      <c r="I311" s="592" t="s">
        <v>143</v>
      </c>
      <c r="J311" s="592" t="s">
        <v>143</v>
      </c>
      <c r="K311" s="592" t="s">
        <v>143</v>
      </c>
      <c r="L311" s="592" t="s">
        <v>143</v>
      </c>
    </row>
    <row r="312" spans="3:12">
      <c r="C312" s="592" t="s">
        <v>143</v>
      </c>
      <c r="D312" s="592" t="s">
        <v>143</v>
      </c>
      <c r="E312" s="592" t="s">
        <v>143</v>
      </c>
      <c r="F312" s="592" t="s">
        <v>143</v>
      </c>
      <c r="G312" s="592" t="s">
        <v>143</v>
      </c>
      <c r="H312" s="954" t="s">
        <v>143</v>
      </c>
      <c r="I312" s="592" t="s">
        <v>143</v>
      </c>
      <c r="J312" s="592" t="s">
        <v>143</v>
      </c>
      <c r="K312" s="592" t="s">
        <v>143</v>
      </c>
      <c r="L312" s="592" t="s">
        <v>143</v>
      </c>
    </row>
    <row r="313" spans="3:12">
      <c r="C313" s="592" t="s">
        <v>143</v>
      </c>
      <c r="D313" s="592" t="s">
        <v>143</v>
      </c>
      <c r="E313" s="592" t="s">
        <v>143</v>
      </c>
      <c r="F313" s="592" t="s">
        <v>143</v>
      </c>
      <c r="G313" s="592" t="s">
        <v>143</v>
      </c>
      <c r="H313" s="954" t="s">
        <v>143</v>
      </c>
      <c r="I313" s="592" t="s">
        <v>143</v>
      </c>
      <c r="J313" s="592" t="s">
        <v>143</v>
      </c>
      <c r="K313" s="592" t="s">
        <v>143</v>
      </c>
      <c r="L313" s="592" t="s">
        <v>143</v>
      </c>
    </row>
    <row r="314" spans="3:12">
      <c r="C314" s="592" t="s">
        <v>143</v>
      </c>
      <c r="D314" s="592" t="s">
        <v>143</v>
      </c>
      <c r="E314" s="592" t="s">
        <v>143</v>
      </c>
      <c r="F314" s="592" t="s">
        <v>143</v>
      </c>
      <c r="G314" s="592" t="s">
        <v>143</v>
      </c>
      <c r="H314" s="954" t="s">
        <v>143</v>
      </c>
      <c r="I314" s="592" t="s">
        <v>143</v>
      </c>
      <c r="J314" s="592" t="s">
        <v>143</v>
      </c>
      <c r="K314" s="592" t="s">
        <v>143</v>
      </c>
      <c r="L314" s="592" t="s">
        <v>143</v>
      </c>
    </row>
    <row r="315" spans="3:12">
      <c r="C315" s="592" t="s">
        <v>143</v>
      </c>
      <c r="D315" s="592" t="s">
        <v>143</v>
      </c>
      <c r="E315" s="592" t="s">
        <v>143</v>
      </c>
      <c r="F315" s="592" t="s">
        <v>143</v>
      </c>
      <c r="G315" s="592" t="s">
        <v>143</v>
      </c>
      <c r="H315" s="954" t="s">
        <v>143</v>
      </c>
      <c r="I315" s="592" t="s">
        <v>143</v>
      </c>
      <c r="J315" s="592" t="s">
        <v>143</v>
      </c>
      <c r="K315" s="592" t="s">
        <v>143</v>
      </c>
      <c r="L315" s="592" t="s">
        <v>143</v>
      </c>
    </row>
    <row r="316" spans="3:12">
      <c r="C316" s="592" t="s">
        <v>143</v>
      </c>
      <c r="D316" s="592" t="s">
        <v>143</v>
      </c>
      <c r="E316" s="592" t="s">
        <v>143</v>
      </c>
      <c r="F316" s="592" t="s">
        <v>143</v>
      </c>
      <c r="G316" s="592" t="s">
        <v>143</v>
      </c>
      <c r="H316" s="954" t="s">
        <v>143</v>
      </c>
      <c r="I316" s="592" t="s">
        <v>143</v>
      </c>
      <c r="J316" s="592" t="s">
        <v>143</v>
      </c>
      <c r="K316" s="592" t="s">
        <v>143</v>
      </c>
      <c r="L316" s="592" t="s">
        <v>143</v>
      </c>
    </row>
    <row r="317" spans="3:12">
      <c r="C317" s="592" t="s">
        <v>143</v>
      </c>
      <c r="D317" s="592" t="s">
        <v>143</v>
      </c>
      <c r="E317" s="592" t="s">
        <v>143</v>
      </c>
      <c r="F317" s="592" t="s">
        <v>143</v>
      </c>
      <c r="G317" s="592" t="s">
        <v>143</v>
      </c>
      <c r="H317" s="954" t="s">
        <v>143</v>
      </c>
      <c r="I317" s="592" t="s">
        <v>143</v>
      </c>
      <c r="J317" s="592" t="s">
        <v>143</v>
      </c>
      <c r="K317" s="592" t="s">
        <v>143</v>
      </c>
      <c r="L317" s="592" t="s">
        <v>143</v>
      </c>
    </row>
    <row r="318" spans="3:12">
      <c r="C318" s="592" t="s">
        <v>143</v>
      </c>
      <c r="D318" s="592" t="s">
        <v>143</v>
      </c>
      <c r="E318" s="592" t="s">
        <v>143</v>
      </c>
      <c r="F318" s="592" t="s">
        <v>143</v>
      </c>
      <c r="G318" s="592" t="s">
        <v>143</v>
      </c>
      <c r="H318" s="954" t="s">
        <v>143</v>
      </c>
      <c r="I318" s="592" t="s">
        <v>143</v>
      </c>
      <c r="J318" s="592" t="s">
        <v>143</v>
      </c>
      <c r="K318" s="592" t="s">
        <v>143</v>
      </c>
      <c r="L318" s="592" t="s">
        <v>143</v>
      </c>
    </row>
    <row r="319" spans="3:12">
      <c r="C319" s="592" t="s">
        <v>143</v>
      </c>
      <c r="D319" s="592" t="s">
        <v>143</v>
      </c>
      <c r="E319" s="592" t="s">
        <v>143</v>
      </c>
      <c r="F319" s="592" t="s">
        <v>143</v>
      </c>
      <c r="G319" s="592" t="s">
        <v>143</v>
      </c>
      <c r="H319" s="954" t="s">
        <v>143</v>
      </c>
      <c r="I319" s="592" t="s">
        <v>143</v>
      </c>
      <c r="J319" s="592" t="s">
        <v>143</v>
      </c>
      <c r="K319" s="592" t="s">
        <v>143</v>
      </c>
      <c r="L319" s="592" t="s">
        <v>143</v>
      </c>
    </row>
    <row r="320" spans="3:12">
      <c r="C320" s="592" t="s">
        <v>143</v>
      </c>
      <c r="D320" s="592" t="s">
        <v>143</v>
      </c>
      <c r="E320" s="592" t="s">
        <v>143</v>
      </c>
      <c r="F320" s="592" t="s">
        <v>143</v>
      </c>
      <c r="G320" s="592" t="s">
        <v>143</v>
      </c>
      <c r="H320" s="954" t="s">
        <v>143</v>
      </c>
      <c r="I320" s="592" t="s">
        <v>143</v>
      </c>
      <c r="J320" s="592" t="s">
        <v>143</v>
      </c>
      <c r="K320" s="592" t="s">
        <v>143</v>
      </c>
      <c r="L320" s="592" t="s">
        <v>143</v>
      </c>
    </row>
    <row r="321" spans="3:12">
      <c r="C321" s="592" t="s">
        <v>143</v>
      </c>
      <c r="D321" s="592" t="s">
        <v>143</v>
      </c>
      <c r="E321" s="592" t="s">
        <v>143</v>
      </c>
      <c r="F321" s="592" t="s">
        <v>143</v>
      </c>
      <c r="G321" s="592" t="s">
        <v>143</v>
      </c>
      <c r="H321" s="954" t="s">
        <v>143</v>
      </c>
      <c r="I321" s="592" t="s">
        <v>143</v>
      </c>
      <c r="J321" s="592" t="s">
        <v>143</v>
      </c>
      <c r="K321" s="592" t="s">
        <v>143</v>
      </c>
      <c r="L321" s="592" t="s">
        <v>143</v>
      </c>
    </row>
    <row r="322" spans="3:12">
      <c r="C322" s="592" t="s">
        <v>143</v>
      </c>
      <c r="D322" s="592" t="s">
        <v>143</v>
      </c>
      <c r="E322" s="592" t="s">
        <v>143</v>
      </c>
      <c r="F322" s="592" t="s">
        <v>143</v>
      </c>
      <c r="G322" s="592" t="s">
        <v>143</v>
      </c>
      <c r="H322" s="954" t="s">
        <v>143</v>
      </c>
      <c r="I322" s="592" t="s">
        <v>143</v>
      </c>
      <c r="J322" s="592" t="s">
        <v>143</v>
      </c>
      <c r="K322" s="592" t="s">
        <v>143</v>
      </c>
      <c r="L322" s="592" t="s">
        <v>143</v>
      </c>
    </row>
    <row r="323" spans="3:12">
      <c r="C323" s="592" t="s">
        <v>143</v>
      </c>
      <c r="D323" s="592" t="s">
        <v>143</v>
      </c>
      <c r="E323" s="592" t="s">
        <v>143</v>
      </c>
      <c r="F323" s="592" t="s">
        <v>143</v>
      </c>
      <c r="G323" s="592" t="s">
        <v>143</v>
      </c>
      <c r="H323" s="954" t="s">
        <v>143</v>
      </c>
      <c r="I323" s="592" t="s">
        <v>143</v>
      </c>
      <c r="J323" s="592" t="s">
        <v>143</v>
      </c>
      <c r="K323" s="592" t="s">
        <v>143</v>
      </c>
      <c r="L323" s="592" t="s">
        <v>143</v>
      </c>
    </row>
    <row r="324" spans="3:12">
      <c r="C324" s="592" t="s">
        <v>143</v>
      </c>
      <c r="D324" s="592" t="s">
        <v>143</v>
      </c>
      <c r="E324" s="592" t="s">
        <v>143</v>
      </c>
      <c r="F324" s="592" t="s">
        <v>143</v>
      </c>
      <c r="G324" s="592" t="s">
        <v>143</v>
      </c>
      <c r="H324" s="954" t="s">
        <v>143</v>
      </c>
      <c r="I324" s="592" t="s">
        <v>143</v>
      </c>
      <c r="J324" s="592" t="s">
        <v>143</v>
      </c>
      <c r="K324" s="592" t="s">
        <v>143</v>
      </c>
      <c r="L324" s="592" t="s">
        <v>143</v>
      </c>
    </row>
    <row r="325" spans="3:12">
      <c r="C325" s="592" t="s">
        <v>143</v>
      </c>
      <c r="D325" s="592" t="s">
        <v>143</v>
      </c>
      <c r="E325" s="592" t="s">
        <v>143</v>
      </c>
      <c r="F325" s="592" t="s">
        <v>143</v>
      </c>
      <c r="G325" s="592" t="s">
        <v>143</v>
      </c>
      <c r="H325" s="954" t="s">
        <v>143</v>
      </c>
      <c r="I325" s="592" t="s">
        <v>143</v>
      </c>
      <c r="J325" s="592" t="s">
        <v>143</v>
      </c>
      <c r="K325" s="592" t="s">
        <v>143</v>
      </c>
      <c r="L325" s="592" t="s">
        <v>143</v>
      </c>
    </row>
    <row r="326" spans="3:12">
      <c r="C326" s="592" t="s">
        <v>143</v>
      </c>
      <c r="D326" s="592" t="s">
        <v>143</v>
      </c>
      <c r="E326" s="592" t="s">
        <v>143</v>
      </c>
      <c r="F326" s="592" t="s">
        <v>143</v>
      </c>
      <c r="G326" s="592" t="s">
        <v>143</v>
      </c>
      <c r="H326" s="954" t="s">
        <v>143</v>
      </c>
      <c r="I326" s="592" t="s">
        <v>143</v>
      </c>
      <c r="J326" s="592" t="s">
        <v>143</v>
      </c>
      <c r="K326" s="592" t="s">
        <v>143</v>
      </c>
      <c r="L326" s="592" t="s">
        <v>143</v>
      </c>
    </row>
    <row r="327" spans="3:12">
      <c r="C327" s="592" t="s">
        <v>143</v>
      </c>
      <c r="D327" s="592" t="s">
        <v>143</v>
      </c>
      <c r="E327" s="592" t="s">
        <v>143</v>
      </c>
      <c r="F327" s="592" t="s">
        <v>143</v>
      </c>
      <c r="G327" s="592" t="s">
        <v>143</v>
      </c>
      <c r="H327" s="954" t="s">
        <v>143</v>
      </c>
      <c r="I327" s="592" t="s">
        <v>143</v>
      </c>
      <c r="J327" s="592" t="s">
        <v>143</v>
      </c>
      <c r="K327" s="592" t="s">
        <v>143</v>
      </c>
      <c r="L327" s="592" t="s">
        <v>143</v>
      </c>
    </row>
    <row r="328" spans="3:12">
      <c r="C328" s="592" t="s">
        <v>143</v>
      </c>
      <c r="D328" s="592" t="s">
        <v>143</v>
      </c>
      <c r="E328" s="592" t="s">
        <v>143</v>
      </c>
      <c r="F328" s="592" t="s">
        <v>143</v>
      </c>
      <c r="G328" s="592" t="s">
        <v>143</v>
      </c>
      <c r="H328" s="954" t="s">
        <v>143</v>
      </c>
      <c r="I328" s="592" t="s">
        <v>143</v>
      </c>
      <c r="J328" s="592" t="s">
        <v>143</v>
      </c>
      <c r="K328" s="592" t="s">
        <v>143</v>
      </c>
      <c r="L328" s="592" t="s">
        <v>143</v>
      </c>
    </row>
    <row r="329" spans="3:12">
      <c r="C329" s="592" t="s">
        <v>143</v>
      </c>
      <c r="D329" s="592" t="s">
        <v>143</v>
      </c>
      <c r="E329" s="592" t="s">
        <v>143</v>
      </c>
      <c r="F329" s="592" t="s">
        <v>143</v>
      </c>
      <c r="G329" s="592" t="s">
        <v>143</v>
      </c>
      <c r="H329" s="954" t="s">
        <v>143</v>
      </c>
      <c r="I329" s="592" t="s">
        <v>143</v>
      </c>
      <c r="J329" s="592" t="s">
        <v>143</v>
      </c>
      <c r="K329" s="592" t="s">
        <v>143</v>
      </c>
      <c r="L329" s="592" t="s">
        <v>143</v>
      </c>
    </row>
    <row r="330" spans="3:12">
      <c r="C330" s="592" t="s">
        <v>143</v>
      </c>
      <c r="D330" s="592" t="s">
        <v>143</v>
      </c>
      <c r="E330" s="592" t="s">
        <v>143</v>
      </c>
      <c r="F330" s="592" t="s">
        <v>143</v>
      </c>
      <c r="G330" s="592" t="s">
        <v>143</v>
      </c>
      <c r="H330" s="954" t="s">
        <v>143</v>
      </c>
      <c r="I330" s="592" t="s">
        <v>143</v>
      </c>
      <c r="J330" s="592" t="s">
        <v>143</v>
      </c>
      <c r="K330" s="592" t="s">
        <v>143</v>
      </c>
      <c r="L330" s="592" t="s">
        <v>143</v>
      </c>
    </row>
    <row r="331" spans="3:12">
      <c r="C331" s="592" t="s">
        <v>143</v>
      </c>
      <c r="D331" s="592" t="s">
        <v>143</v>
      </c>
      <c r="E331" s="592" t="s">
        <v>143</v>
      </c>
      <c r="F331" s="592" t="s">
        <v>143</v>
      </c>
      <c r="G331" s="592" t="s">
        <v>143</v>
      </c>
      <c r="H331" s="954" t="s">
        <v>143</v>
      </c>
      <c r="I331" s="592" t="s">
        <v>143</v>
      </c>
      <c r="J331" s="592" t="s">
        <v>143</v>
      </c>
      <c r="K331" s="592" t="s">
        <v>143</v>
      </c>
      <c r="L331" s="592" t="s">
        <v>143</v>
      </c>
    </row>
    <row r="332" spans="3:12">
      <c r="C332" s="592" t="s">
        <v>143</v>
      </c>
      <c r="D332" s="592" t="s">
        <v>143</v>
      </c>
      <c r="E332" s="592" t="s">
        <v>143</v>
      </c>
      <c r="F332" s="592" t="s">
        <v>143</v>
      </c>
      <c r="G332" s="592" t="s">
        <v>143</v>
      </c>
      <c r="H332" s="954" t="s">
        <v>143</v>
      </c>
      <c r="I332" s="592" t="s">
        <v>143</v>
      </c>
      <c r="J332" s="592" t="s">
        <v>143</v>
      </c>
      <c r="K332" s="592" t="s">
        <v>143</v>
      </c>
      <c r="L332" s="592" t="s">
        <v>143</v>
      </c>
    </row>
    <row r="333" spans="3:12">
      <c r="C333" s="592" t="s">
        <v>143</v>
      </c>
      <c r="D333" s="592" t="s">
        <v>143</v>
      </c>
      <c r="E333" s="592" t="s">
        <v>143</v>
      </c>
      <c r="F333" s="592" t="s">
        <v>143</v>
      </c>
      <c r="G333" s="592" t="s">
        <v>143</v>
      </c>
      <c r="H333" s="954" t="s">
        <v>143</v>
      </c>
      <c r="I333" s="592" t="s">
        <v>143</v>
      </c>
      <c r="J333" s="592" t="s">
        <v>143</v>
      </c>
      <c r="K333" s="592" t="s">
        <v>143</v>
      </c>
      <c r="L333" s="592" t="s">
        <v>143</v>
      </c>
    </row>
    <row r="334" spans="3:12">
      <c r="C334" s="592" t="s">
        <v>143</v>
      </c>
      <c r="D334" s="592" t="s">
        <v>143</v>
      </c>
      <c r="E334" s="592" t="s">
        <v>143</v>
      </c>
      <c r="F334" s="592" t="s">
        <v>143</v>
      </c>
      <c r="G334" s="592" t="s">
        <v>143</v>
      </c>
      <c r="H334" s="954" t="s">
        <v>143</v>
      </c>
      <c r="I334" s="592" t="s">
        <v>143</v>
      </c>
      <c r="J334" s="592" t="s">
        <v>143</v>
      </c>
      <c r="K334" s="592" t="s">
        <v>143</v>
      </c>
      <c r="L334" s="592" t="s">
        <v>143</v>
      </c>
    </row>
    <row r="335" spans="3:12">
      <c r="C335" s="592" t="s">
        <v>143</v>
      </c>
      <c r="D335" s="592" t="s">
        <v>143</v>
      </c>
      <c r="E335" s="592" t="s">
        <v>143</v>
      </c>
      <c r="F335" s="592" t="s">
        <v>143</v>
      </c>
      <c r="G335" s="592" t="s">
        <v>143</v>
      </c>
      <c r="H335" s="954" t="s">
        <v>143</v>
      </c>
      <c r="I335" s="592" t="s">
        <v>143</v>
      </c>
      <c r="J335" s="592" t="s">
        <v>143</v>
      </c>
      <c r="K335" s="592" t="s">
        <v>143</v>
      </c>
      <c r="L335" s="592" t="s">
        <v>143</v>
      </c>
    </row>
    <row r="336" spans="3:12">
      <c r="C336" s="592" t="s">
        <v>143</v>
      </c>
      <c r="D336" s="592" t="s">
        <v>143</v>
      </c>
      <c r="E336" s="592" t="s">
        <v>143</v>
      </c>
      <c r="F336" s="592" t="s">
        <v>143</v>
      </c>
      <c r="G336" s="592" t="s">
        <v>143</v>
      </c>
      <c r="H336" s="954" t="s">
        <v>143</v>
      </c>
      <c r="I336" s="592" t="s">
        <v>143</v>
      </c>
      <c r="J336" s="592" t="s">
        <v>143</v>
      </c>
      <c r="K336" s="592" t="s">
        <v>143</v>
      </c>
      <c r="L336" s="592" t="s">
        <v>143</v>
      </c>
    </row>
    <row r="337" spans="3:12">
      <c r="C337" s="592" t="s">
        <v>143</v>
      </c>
      <c r="D337" s="592" t="s">
        <v>143</v>
      </c>
      <c r="E337" s="592" t="s">
        <v>143</v>
      </c>
      <c r="F337" s="592" t="s">
        <v>143</v>
      </c>
      <c r="G337" s="592" t="s">
        <v>143</v>
      </c>
      <c r="H337" s="954" t="s">
        <v>143</v>
      </c>
      <c r="I337" s="592" t="s">
        <v>143</v>
      </c>
      <c r="J337" s="592" t="s">
        <v>143</v>
      </c>
      <c r="K337" s="592" t="s">
        <v>143</v>
      </c>
      <c r="L337" s="592" t="s">
        <v>143</v>
      </c>
    </row>
    <row r="338" spans="3:12">
      <c r="C338" s="592" t="s">
        <v>143</v>
      </c>
      <c r="D338" s="592" t="s">
        <v>143</v>
      </c>
      <c r="E338" s="592" t="s">
        <v>143</v>
      </c>
      <c r="F338" s="592" t="s">
        <v>143</v>
      </c>
      <c r="G338" s="592" t="s">
        <v>143</v>
      </c>
      <c r="H338" s="954" t="s">
        <v>143</v>
      </c>
      <c r="I338" s="592" t="s">
        <v>143</v>
      </c>
      <c r="J338" s="592" t="s">
        <v>143</v>
      </c>
      <c r="K338" s="592" t="s">
        <v>143</v>
      </c>
      <c r="L338" s="592" t="s">
        <v>143</v>
      </c>
    </row>
    <row r="339" spans="3:12">
      <c r="C339" s="592" t="s">
        <v>143</v>
      </c>
      <c r="D339" s="592" t="s">
        <v>143</v>
      </c>
      <c r="E339" s="592" t="s">
        <v>143</v>
      </c>
      <c r="F339" s="592" t="s">
        <v>143</v>
      </c>
      <c r="G339" s="592" t="s">
        <v>143</v>
      </c>
      <c r="H339" s="954" t="s">
        <v>143</v>
      </c>
      <c r="I339" s="592" t="s">
        <v>143</v>
      </c>
      <c r="J339" s="592" t="s">
        <v>143</v>
      </c>
      <c r="K339" s="592" t="s">
        <v>143</v>
      </c>
      <c r="L339" s="592" t="s">
        <v>143</v>
      </c>
    </row>
    <row r="340" spans="3:12">
      <c r="C340" s="592" t="s">
        <v>143</v>
      </c>
      <c r="D340" s="592" t="s">
        <v>143</v>
      </c>
      <c r="E340" s="592" t="s">
        <v>143</v>
      </c>
      <c r="F340" s="592" t="s">
        <v>143</v>
      </c>
      <c r="G340" s="592" t="s">
        <v>143</v>
      </c>
      <c r="H340" s="954" t="s">
        <v>143</v>
      </c>
      <c r="I340" s="592" t="s">
        <v>143</v>
      </c>
      <c r="J340" s="592" t="s">
        <v>143</v>
      </c>
      <c r="K340" s="592" t="s">
        <v>143</v>
      </c>
      <c r="L340" s="592" t="s">
        <v>143</v>
      </c>
    </row>
    <row r="341" spans="3:12">
      <c r="C341" s="592" t="s">
        <v>143</v>
      </c>
      <c r="D341" s="592" t="s">
        <v>143</v>
      </c>
      <c r="E341" s="592" t="s">
        <v>143</v>
      </c>
      <c r="F341" s="592" t="s">
        <v>143</v>
      </c>
      <c r="G341" s="592" t="s">
        <v>143</v>
      </c>
      <c r="H341" s="954" t="s">
        <v>143</v>
      </c>
      <c r="I341" s="592" t="s">
        <v>143</v>
      </c>
      <c r="J341" s="592" t="s">
        <v>143</v>
      </c>
      <c r="K341" s="592" t="s">
        <v>143</v>
      </c>
      <c r="L341" s="592" t="s">
        <v>143</v>
      </c>
    </row>
    <row r="342" spans="3:12">
      <c r="C342" s="592" t="s">
        <v>143</v>
      </c>
      <c r="D342" s="592" t="s">
        <v>143</v>
      </c>
      <c r="E342" s="592" t="s">
        <v>143</v>
      </c>
      <c r="F342" s="592" t="s">
        <v>143</v>
      </c>
      <c r="G342" s="592" t="s">
        <v>143</v>
      </c>
      <c r="H342" s="954" t="s">
        <v>143</v>
      </c>
      <c r="I342" s="592" t="s">
        <v>143</v>
      </c>
      <c r="J342" s="592" t="s">
        <v>143</v>
      </c>
      <c r="K342" s="592" t="s">
        <v>143</v>
      </c>
      <c r="L342" s="592" t="s">
        <v>143</v>
      </c>
    </row>
    <row r="343" spans="3:12">
      <c r="C343" s="592" t="s">
        <v>143</v>
      </c>
      <c r="D343" s="592" t="s">
        <v>143</v>
      </c>
      <c r="E343" s="592" t="s">
        <v>143</v>
      </c>
      <c r="F343" s="592" t="s">
        <v>143</v>
      </c>
      <c r="G343" s="592" t="s">
        <v>143</v>
      </c>
      <c r="H343" s="954" t="s">
        <v>143</v>
      </c>
      <c r="I343" s="592" t="s">
        <v>143</v>
      </c>
      <c r="J343" s="592" t="s">
        <v>143</v>
      </c>
      <c r="K343" s="592" t="s">
        <v>143</v>
      </c>
      <c r="L343" s="592" t="s">
        <v>143</v>
      </c>
    </row>
    <row r="344" spans="3:12">
      <c r="C344" s="592" t="s">
        <v>143</v>
      </c>
      <c r="D344" s="592" t="s">
        <v>143</v>
      </c>
      <c r="E344" s="592" t="s">
        <v>143</v>
      </c>
      <c r="F344" s="592" t="s">
        <v>143</v>
      </c>
      <c r="G344" s="592" t="s">
        <v>143</v>
      </c>
      <c r="H344" s="954" t="s">
        <v>143</v>
      </c>
      <c r="I344" s="592" t="s">
        <v>143</v>
      </c>
      <c r="J344" s="592" t="s">
        <v>143</v>
      </c>
      <c r="K344" s="592" t="s">
        <v>143</v>
      </c>
      <c r="L344" s="592" t="s">
        <v>143</v>
      </c>
    </row>
    <row r="345" spans="3:12">
      <c r="C345" s="592" t="s">
        <v>143</v>
      </c>
      <c r="D345" s="592" t="s">
        <v>143</v>
      </c>
      <c r="E345" s="592" t="s">
        <v>143</v>
      </c>
      <c r="F345" s="592" t="s">
        <v>143</v>
      </c>
      <c r="G345" s="592" t="s">
        <v>143</v>
      </c>
      <c r="H345" s="954" t="s">
        <v>143</v>
      </c>
      <c r="I345" s="592" t="s">
        <v>143</v>
      </c>
      <c r="J345" s="592" t="s">
        <v>143</v>
      </c>
      <c r="K345" s="592" t="s">
        <v>143</v>
      </c>
      <c r="L345" s="592" t="s">
        <v>143</v>
      </c>
    </row>
    <row r="346" spans="3:12">
      <c r="C346" s="592" t="s">
        <v>143</v>
      </c>
      <c r="D346" s="592" t="s">
        <v>143</v>
      </c>
      <c r="E346" s="592" t="s">
        <v>143</v>
      </c>
      <c r="F346" s="592" t="s">
        <v>143</v>
      </c>
      <c r="G346" s="592" t="s">
        <v>143</v>
      </c>
      <c r="H346" s="954" t="s">
        <v>143</v>
      </c>
      <c r="I346" s="592" t="s">
        <v>143</v>
      </c>
      <c r="J346" s="592" t="s">
        <v>143</v>
      </c>
      <c r="K346" s="592" t="s">
        <v>143</v>
      </c>
      <c r="L346" s="592" t="s">
        <v>143</v>
      </c>
    </row>
    <row r="347" spans="3:12">
      <c r="C347" s="592" t="s">
        <v>143</v>
      </c>
      <c r="D347" s="592" t="s">
        <v>143</v>
      </c>
      <c r="E347" s="592" t="s">
        <v>143</v>
      </c>
      <c r="F347" s="592" t="s">
        <v>143</v>
      </c>
      <c r="G347" s="592" t="s">
        <v>143</v>
      </c>
      <c r="H347" s="954" t="s">
        <v>143</v>
      </c>
      <c r="I347" s="592" t="s">
        <v>143</v>
      </c>
      <c r="J347" s="592" t="s">
        <v>143</v>
      </c>
      <c r="K347" s="592" t="s">
        <v>143</v>
      </c>
      <c r="L347" s="592" t="s">
        <v>143</v>
      </c>
    </row>
    <row r="348" spans="3:12">
      <c r="C348" s="592" t="s">
        <v>143</v>
      </c>
      <c r="D348" s="592" t="s">
        <v>143</v>
      </c>
      <c r="E348" s="592" t="s">
        <v>143</v>
      </c>
      <c r="F348" s="592" t="s">
        <v>143</v>
      </c>
      <c r="G348" s="592" t="s">
        <v>143</v>
      </c>
      <c r="H348" s="954" t="s">
        <v>143</v>
      </c>
      <c r="I348" s="592" t="s">
        <v>143</v>
      </c>
      <c r="J348" s="592" t="s">
        <v>143</v>
      </c>
      <c r="K348" s="592" t="s">
        <v>143</v>
      </c>
      <c r="L348" s="592" t="s">
        <v>143</v>
      </c>
    </row>
    <row r="349" spans="3:12">
      <c r="C349" s="592" t="s">
        <v>143</v>
      </c>
      <c r="D349" s="592" t="s">
        <v>143</v>
      </c>
      <c r="E349" s="592" t="s">
        <v>143</v>
      </c>
      <c r="F349" s="592" t="s">
        <v>143</v>
      </c>
      <c r="G349" s="592" t="s">
        <v>143</v>
      </c>
      <c r="H349" s="954" t="s">
        <v>143</v>
      </c>
      <c r="I349" s="592" t="s">
        <v>143</v>
      </c>
      <c r="J349" s="592" t="s">
        <v>143</v>
      </c>
      <c r="K349" s="592" t="s">
        <v>143</v>
      </c>
      <c r="L349" s="592" t="s">
        <v>143</v>
      </c>
    </row>
    <row r="350" spans="3:12">
      <c r="C350" s="592" t="s">
        <v>143</v>
      </c>
      <c r="D350" s="592" t="s">
        <v>143</v>
      </c>
      <c r="E350" s="592" t="s">
        <v>143</v>
      </c>
      <c r="F350" s="592" t="s">
        <v>143</v>
      </c>
      <c r="G350" s="592" t="s">
        <v>143</v>
      </c>
      <c r="H350" s="954" t="s">
        <v>143</v>
      </c>
      <c r="I350" s="592" t="s">
        <v>143</v>
      </c>
      <c r="J350" s="592" t="s">
        <v>143</v>
      </c>
      <c r="K350" s="592" t="s">
        <v>143</v>
      </c>
      <c r="L350" s="592" t="s">
        <v>143</v>
      </c>
    </row>
    <row r="351" spans="3:12">
      <c r="C351" s="592" t="s">
        <v>143</v>
      </c>
      <c r="D351" s="592" t="s">
        <v>143</v>
      </c>
      <c r="E351" s="592" t="s">
        <v>143</v>
      </c>
      <c r="F351" s="592" t="s">
        <v>143</v>
      </c>
      <c r="G351" s="592" t="s">
        <v>143</v>
      </c>
      <c r="H351" s="954" t="s">
        <v>143</v>
      </c>
      <c r="I351" s="592" t="s">
        <v>143</v>
      </c>
      <c r="J351" s="592" t="s">
        <v>143</v>
      </c>
      <c r="K351" s="592" t="s">
        <v>143</v>
      </c>
      <c r="L351" s="592" t="s">
        <v>143</v>
      </c>
    </row>
    <row r="352" spans="3:12">
      <c r="C352" s="592" t="s">
        <v>143</v>
      </c>
      <c r="D352" s="592" t="s">
        <v>143</v>
      </c>
      <c r="E352" s="592" t="s">
        <v>143</v>
      </c>
      <c r="F352" s="592" t="s">
        <v>143</v>
      </c>
      <c r="G352" s="592" t="s">
        <v>143</v>
      </c>
      <c r="H352" s="954" t="s">
        <v>143</v>
      </c>
      <c r="I352" s="592" t="s">
        <v>143</v>
      </c>
      <c r="J352" s="592" t="s">
        <v>143</v>
      </c>
      <c r="K352" s="592" t="s">
        <v>143</v>
      </c>
      <c r="L352" s="592" t="s">
        <v>143</v>
      </c>
    </row>
    <row r="353" spans="3:12">
      <c r="C353" s="592" t="s">
        <v>143</v>
      </c>
      <c r="D353" s="592" t="s">
        <v>143</v>
      </c>
      <c r="E353" s="592" t="s">
        <v>143</v>
      </c>
      <c r="F353" s="592" t="s">
        <v>143</v>
      </c>
      <c r="G353" s="592" t="s">
        <v>143</v>
      </c>
      <c r="H353" s="954" t="s">
        <v>143</v>
      </c>
      <c r="I353" s="592" t="s">
        <v>143</v>
      </c>
      <c r="J353" s="592" t="s">
        <v>143</v>
      </c>
      <c r="K353" s="592" t="s">
        <v>143</v>
      </c>
      <c r="L353" s="592" t="s">
        <v>143</v>
      </c>
    </row>
    <row r="354" spans="3:12">
      <c r="C354" s="592" t="s">
        <v>143</v>
      </c>
      <c r="D354" s="592" t="s">
        <v>143</v>
      </c>
      <c r="E354" s="592" t="s">
        <v>143</v>
      </c>
      <c r="F354" s="592" t="s">
        <v>143</v>
      </c>
      <c r="G354" s="592" t="s">
        <v>143</v>
      </c>
      <c r="H354" s="954" t="s">
        <v>143</v>
      </c>
      <c r="I354" s="592" t="s">
        <v>143</v>
      </c>
      <c r="J354" s="592" t="s">
        <v>143</v>
      </c>
      <c r="K354" s="592" t="s">
        <v>143</v>
      </c>
      <c r="L354" s="592" t="s">
        <v>143</v>
      </c>
    </row>
    <row r="355" spans="3:12">
      <c r="C355" s="592" t="s">
        <v>143</v>
      </c>
      <c r="D355" s="592" t="s">
        <v>143</v>
      </c>
      <c r="E355" s="592" t="s">
        <v>143</v>
      </c>
      <c r="F355" s="592" t="s">
        <v>143</v>
      </c>
      <c r="G355" s="592" t="s">
        <v>143</v>
      </c>
      <c r="H355" s="954" t="s">
        <v>143</v>
      </c>
      <c r="I355" s="592" t="s">
        <v>143</v>
      </c>
      <c r="J355" s="592" t="s">
        <v>143</v>
      </c>
      <c r="K355" s="592" t="s">
        <v>143</v>
      </c>
      <c r="L355" s="592" t="s">
        <v>143</v>
      </c>
    </row>
    <row r="356" spans="3:12">
      <c r="C356" s="592" t="s">
        <v>143</v>
      </c>
      <c r="D356" s="592" t="s">
        <v>143</v>
      </c>
      <c r="E356" s="592" t="s">
        <v>143</v>
      </c>
      <c r="F356" s="592" t="s">
        <v>143</v>
      </c>
      <c r="G356" s="592" t="s">
        <v>143</v>
      </c>
      <c r="H356" s="954" t="s">
        <v>143</v>
      </c>
      <c r="I356" s="592" t="s">
        <v>143</v>
      </c>
      <c r="J356" s="592" t="s">
        <v>143</v>
      </c>
      <c r="K356" s="592" t="s">
        <v>143</v>
      </c>
      <c r="L356" s="592" t="s">
        <v>143</v>
      </c>
    </row>
    <row r="357" spans="3:12">
      <c r="C357" s="592" t="s">
        <v>143</v>
      </c>
      <c r="D357" s="592" t="s">
        <v>143</v>
      </c>
      <c r="E357" s="592" t="s">
        <v>143</v>
      </c>
      <c r="F357" s="592" t="s">
        <v>143</v>
      </c>
      <c r="G357" s="592" t="s">
        <v>143</v>
      </c>
      <c r="H357" s="954" t="s">
        <v>143</v>
      </c>
      <c r="I357" s="592" t="s">
        <v>143</v>
      </c>
      <c r="J357" s="592" t="s">
        <v>143</v>
      </c>
      <c r="K357" s="592" t="s">
        <v>143</v>
      </c>
      <c r="L357" s="592" t="s">
        <v>143</v>
      </c>
    </row>
    <row r="358" spans="3:12">
      <c r="C358" s="592" t="s">
        <v>143</v>
      </c>
      <c r="D358" s="592" t="s">
        <v>143</v>
      </c>
      <c r="E358" s="592" t="s">
        <v>143</v>
      </c>
      <c r="F358" s="592" t="s">
        <v>143</v>
      </c>
      <c r="G358" s="592" t="s">
        <v>143</v>
      </c>
      <c r="H358" s="954" t="s">
        <v>143</v>
      </c>
      <c r="I358" s="592" t="s">
        <v>143</v>
      </c>
      <c r="J358" s="592" t="s">
        <v>143</v>
      </c>
      <c r="K358" s="592" t="s">
        <v>143</v>
      </c>
      <c r="L358" s="592" t="s">
        <v>143</v>
      </c>
    </row>
    <row r="359" spans="3:12">
      <c r="C359" s="592" t="s">
        <v>143</v>
      </c>
      <c r="D359" s="592" t="s">
        <v>143</v>
      </c>
      <c r="E359" s="592" t="s">
        <v>143</v>
      </c>
      <c r="F359" s="592" t="s">
        <v>143</v>
      </c>
      <c r="G359" s="592" t="s">
        <v>143</v>
      </c>
      <c r="H359" s="954" t="s">
        <v>143</v>
      </c>
      <c r="I359" s="592" t="s">
        <v>143</v>
      </c>
      <c r="J359" s="592" t="s">
        <v>143</v>
      </c>
      <c r="K359" s="592" t="s">
        <v>143</v>
      </c>
      <c r="L359" s="592" t="s">
        <v>143</v>
      </c>
    </row>
    <row r="360" spans="3:12">
      <c r="C360" s="592" t="s">
        <v>143</v>
      </c>
      <c r="D360" s="592" t="s">
        <v>143</v>
      </c>
      <c r="E360" s="592" t="s">
        <v>143</v>
      </c>
      <c r="F360" s="592" t="s">
        <v>143</v>
      </c>
      <c r="G360" s="592" t="s">
        <v>143</v>
      </c>
      <c r="H360" s="954" t="s">
        <v>143</v>
      </c>
      <c r="I360" s="592" t="s">
        <v>143</v>
      </c>
      <c r="J360" s="592" t="s">
        <v>143</v>
      </c>
      <c r="K360" s="592" t="s">
        <v>143</v>
      </c>
      <c r="L360" s="592" t="s">
        <v>143</v>
      </c>
    </row>
    <row r="361" spans="3:12">
      <c r="C361" s="592" t="s">
        <v>143</v>
      </c>
      <c r="D361" s="592" t="s">
        <v>143</v>
      </c>
      <c r="E361" s="592" t="s">
        <v>143</v>
      </c>
      <c r="F361" s="592" t="s">
        <v>143</v>
      </c>
      <c r="G361" s="592" t="s">
        <v>143</v>
      </c>
      <c r="H361" s="954" t="s">
        <v>143</v>
      </c>
      <c r="I361" s="592" t="s">
        <v>143</v>
      </c>
      <c r="J361" s="592" t="s">
        <v>143</v>
      </c>
      <c r="K361" s="592" t="s">
        <v>143</v>
      </c>
      <c r="L361" s="592" t="s">
        <v>143</v>
      </c>
    </row>
    <row r="362" spans="3:12">
      <c r="C362" s="592" t="s">
        <v>143</v>
      </c>
      <c r="D362" s="592" t="s">
        <v>143</v>
      </c>
      <c r="E362" s="592" t="s">
        <v>143</v>
      </c>
      <c r="F362" s="592" t="s">
        <v>143</v>
      </c>
      <c r="G362" s="592" t="s">
        <v>143</v>
      </c>
      <c r="H362" s="954" t="s">
        <v>143</v>
      </c>
      <c r="I362" s="592" t="s">
        <v>143</v>
      </c>
      <c r="J362" s="592" t="s">
        <v>143</v>
      </c>
      <c r="K362" s="592" t="s">
        <v>143</v>
      </c>
      <c r="L362" s="592" t="s">
        <v>143</v>
      </c>
    </row>
    <row r="363" spans="3:12">
      <c r="C363" s="592" t="s">
        <v>143</v>
      </c>
      <c r="D363" s="592" t="s">
        <v>143</v>
      </c>
      <c r="E363" s="592" t="s">
        <v>143</v>
      </c>
      <c r="F363" s="592" t="s">
        <v>143</v>
      </c>
      <c r="G363" s="592" t="s">
        <v>143</v>
      </c>
      <c r="H363" s="954" t="s">
        <v>143</v>
      </c>
      <c r="I363" s="592" t="s">
        <v>143</v>
      </c>
      <c r="J363" s="592" t="s">
        <v>143</v>
      </c>
      <c r="K363" s="592" t="s">
        <v>143</v>
      </c>
      <c r="L363" s="592" t="s">
        <v>143</v>
      </c>
    </row>
    <row r="364" spans="3:12">
      <c r="C364" s="592" t="s">
        <v>143</v>
      </c>
      <c r="D364" s="592" t="s">
        <v>143</v>
      </c>
      <c r="E364" s="592" t="s">
        <v>143</v>
      </c>
      <c r="F364" s="592" t="s">
        <v>143</v>
      </c>
      <c r="G364" s="592" t="s">
        <v>143</v>
      </c>
      <c r="H364" s="954" t="s">
        <v>143</v>
      </c>
      <c r="I364" s="592" t="s">
        <v>143</v>
      </c>
      <c r="J364" s="592" t="s">
        <v>143</v>
      </c>
      <c r="K364" s="592" t="s">
        <v>143</v>
      </c>
      <c r="L364" s="592" t="s">
        <v>143</v>
      </c>
    </row>
    <row r="365" spans="3:12">
      <c r="C365" s="592" t="s">
        <v>143</v>
      </c>
      <c r="D365" s="592" t="s">
        <v>143</v>
      </c>
      <c r="E365" s="592" t="s">
        <v>143</v>
      </c>
      <c r="F365" s="592" t="s">
        <v>143</v>
      </c>
      <c r="G365" s="592" t="s">
        <v>143</v>
      </c>
      <c r="H365" s="954" t="s">
        <v>143</v>
      </c>
      <c r="I365" s="592" t="s">
        <v>143</v>
      </c>
      <c r="J365" s="592" t="s">
        <v>143</v>
      </c>
      <c r="K365" s="592" t="s">
        <v>143</v>
      </c>
      <c r="L365" s="592" t="s">
        <v>143</v>
      </c>
    </row>
    <row r="366" spans="3:12">
      <c r="C366" s="592" t="s">
        <v>143</v>
      </c>
      <c r="D366" s="592" t="s">
        <v>143</v>
      </c>
      <c r="E366" s="592" t="s">
        <v>143</v>
      </c>
      <c r="F366" s="592" t="s">
        <v>143</v>
      </c>
      <c r="G366" s="592" t="s">
        <v>143</v>
      </c>
      <c r="H366" s="954" t="s">
        <v>143</v>
      </c>
      <c r="I366" s="592" t="s">
        <v>143</v>
      </c>
      <c r="J366" s="592" t="s">
        <v>143</v>
      </c>
      <c r="K366" s="592" t="s">
        <v>143</v>
      </c>
      <c r="L366" s="592" t="s">
        <v>143</v>
      </c>
    </row>
    <row r="367" spans="3:12">
      <c r="C367" s="592" t="s">
        <v>143</v>
      </c>
      <c r="D367" s="592" t="s">
        <v>143</v>
      </c>
      <c r="E367" s="592" t="s">
        <v>143</v>
      </c>
      <c r="F367" s="592" t="s">
        <v>143</v>
      </c>
      <c r="G367" s="592" t="s">
        <v>143</v>
      </c>
      <c r="H367" s="954" t="s">
        <v>143</v>
      </c>
      <c r="I367" s="592" t="s">
        <v>143</v>
      </c>
      <c r="J367" s="592" t="s">
        <v>143</v>
      </c>
      <c r="K367" s="592" t="s">
        <v>143</v>
      </c>
      <c r="L367" s="592" t="s">
        <v>143</v>
      </c>
    </row>
    <row r="368" spans="3:12">
      <c r="C368" s="592" t="s">
        <v>143</v>
      </c>
      <c r="D368" s="592" t="s">
        <v>143</v>
      </c>
      <c r="E368" s="592" t="s">
        <v>143</v>
      </c>
      <c r="F368" s="592" t="s">
        <v>143</v>
      </c>
      <c r="G368" s="592" t="s">
        <v>143</v>
      </c>
      <c r="H368" s="954" t="s">
        <v>143</v>
      </c>
      <c r="I368" s="592" t="s">
        <v>143</v>
      </c>
      <c r="J368" s="592" t="s">
        <v>143</v>
      </c>
      <c r="K368" s="592" t="s">
        <v>143</v>
      </c>
      <c r="L368" s="592" t="s">
        <v>143</v>
      </c>
    </row>
    <row r="369" spans="3:12">
      <c r="C369" s="592" t="s">
        <v>143</v>
      </c>
      <c r="D369" s="592" t="s">
        <v>143</v>
      </c>
      <c r="E369" s="592" t="s">
        <v>143</v>
      </c>
      <c r="F369" s="592" t="s">
        <v>143</v>
      </c>
      <c r="G369" s="592" t="s">
        <v>143</v>
      </c>
      <c r="H369" s="954" t="s">
        <v>143</v>
      </c>
      <c r="I369" s="592" t="s">
        <v>143</v>
      </c>
      <c r="J369" s="592" t="s">
        <v>143</v>
      </c>
      <c r="K369" s="592" t="s">
        <v>143</v>
      </c>
      <c r="L369" s="592" t="s">
        <v>143</v>
      </c>
    </row>
    <row r="370" spans="3:12">
      <c r="C370" s="592" t="s">
        <v>143</v>
      </c>
      <c r="D370" s="592" t="s">
        <v>143</v>
      </c>
      <c r="E370" s="592" t="s">
        <v>143</v>
      </c>
      <c r="F370" s="592" t="s">
        <v>143</v>
      </c>
      <c r="G370" s="592" t="s">
        <v>143</v>
      </c>
      <c r="H370" s="954" t="s">
        <v>143</v>
      </c>
      <c r="I370" s="592" t="s">
        <v>143</v>
      </c>
      <c r="J370" s="592" t="s">
        <v>143</v>
      </c>
      <c r="K370" s="592" t="s">
        <v>143</v>
      </c>
      <c r="L370" s="592" t="s">
        <v>143</v>
      </c>
    </row>
    <row r="371" spans="3:12">
      <c r="C371" s="592" t="s">
        <v>143</v>
      </c>
      <c r="D371" s="592" t="s">
        <v>143</v>
      </c>
      <c r="E371" s="592" t="s">
        <v>143</v>
      </c>
      <c r="F371" s="592" t="s">
        <v>143</v>
      </c>
      <c r="G371" s="592" t="s">
        <v>143</v>
      </c>
      <c r="H371" s="954" t="s">
        <v>143</v>
      </c>
      <c r="I371" s="592" t="s">
        <v>143</v>
      </c>
      <c r="J371" s="592" t="s">
        <v>143</v>
      </c>
      <c r="K371" s="592" t="s">
        <v>143</v>
      </c>
      <c r="L371" s="592" t="s">
        <v>143</v>
      </c>
    </row>
    <row r="372" spans="3:12">
      <c r="C372" s="592" t="s">
        <v>143</v>
      </c>
      <c r="D372" s="592" t="s">
        <v>143</v>
      </c>
      <c r="E372" s="592" t="s">
        <v>143</v>
      </c>
      <c r="F372" s="592" t="s">
        <v>143</v>
      </c>
      <c r="G372" s="592" t="s">
        <v>143</v>
      </c>
      <c r="H372" s="954" t="s">
        <v>143</v>
      </c>
      <c r="I372" s="592" t="s">
        <v>143</v>
      </c>
      <c r="J372" s="592" t="s">
        <v>143</v>
      </c>
      <c r="K372" s="592" t="s">
        <v>143</v>
      </c>
      <c r="L372" s="592" t="s">
        <v>143</v>
      </c>
    </row>
    <row r="373" spans="3:12">
      <c r="C373" s="592" t="s">
        <v>143</v>
      </c>
      <c r="D373" s="592" t="s">
        <v>143</v>
      </c>
      <c r="E373" s="592" t="s">
        <v>143</v>
      </c>
      <c r="F373" s="592" t="s">
        <v>143</v>
      </c>
      <c r="G373" s="592" t="s">
        <v>143</v>
      </c>
      <c r="H373" s="954" t="s">
        <v>143</v>
      </c>
      <c r="I373" s="592" t="s">
        <v>143</v>
      </c>
      <c r="J373" s="592" t="s">
        <v>143</v>
      </c>
      <c r="K373" s="592" t="s">
        <v>143</v>
      </c>
      <c r="L373" s="592" t="s">
        <v>143</v>
      </c>
    </row>
    <row r="374" spans="3:12">
      <c r="C374" s="592" t="s">
        <v>143</v>
      </c>
      <c r="D374" s="592" t="s">
        <v>143</v>
      </c>
      <c r="E374" s="592" t="s">
        <v>143</v>
      </c>
      <c r="F374" s="592" t="s">
        <v>143</v>
      </c>
      <c r="G374" s="592" t="s">
        <v>143</v>
      </c>
      <c r="H374" s="954" t="s">
        <v>143</v>
      </c>
      <c r="I374" s="592" t="s">
        <v>143</v>
      </c>
      <c r="J374" s="592" t="s">
        <v>143</v>
      </c>
      <c r="K374" s="592" t="s">
        <v>143</v>
      </c>
      <c r="L374" s="592" t="s">
        <v>143</v>
      </c>
    </row>
    <row r="375" spans="3:12">
      <c r="C375" s="592" t="s">
        <v>143</v>
      </c>
      <c r="D375" s="592" t="s">
        <v>143</v>
      </c>
      <c r="E375" s="592" t="s">
        <v>143</v>
      </c>
      <c r="F375" s="592" t="s">
        <v>143</v>
      </c>
      <c r="G375" s="592" t="s">
        <v>143</v>
      </c>
      <c r="H375" s="954" t="s">
        <v>143</v>
      </c>
      <c r="I375" s="592" t="s">
        <v>143</v>
      </c>
      <c r="J375" s="592" t="s">
        <v>143</v>
      </c>
      <c r="K375" s="592" t="s">
        <v>143</v>
      </c>
      <c r="L375" s="592" t="s">
        <v>143</v>
      </c>
    </row>
    <row r="376" spans="3:12">
      <c r="C376" s="592" t="s">
        <v>143</v>
      </c>
      <c r="D376" s="592" t="s">
        <v>143</v>
      </c>
      <c r="E376" s="592" t="s">
        <v>143</v>
      </c>
      <c r="F376" s="592" t="s">
        <v>143</v>
      </c>
      <c r="G376" s="592" t="s">
        <v>143</v>
      </c>
      <c r="H376" s="954" t="s">
        <v>143</v>
      </c>
      <c r="I376" s="592" t="s">
        <v>143</v>
      </c>
      <c r="J376" s="592" t="s">
        <v>143</v>
      </c>
      <c r="K376" s="592" t="s">
        <v>143</v>
      </c>
      <c r="L376" s="592" t="s">
        <v>143</v>
      </c>
    </row>
    <row r="377" spans="3:12">
      <c r="C377" s="592" t="s">
        <v>143</v>
      </c>
      <c r="D377" s="592" t="s">
        <v>143</v>
      </c>
      <c r="E377" s="592" t="s">
        <v>143</v>
      </c>
      <c r="F377" s="592" t="s">
        <v>143</v>
      </c>
      <c r="G377" s="592" t="s">
        <v>143</v>
      </c>
      <c r="H377" s="954" t="s">
        <v>143</v>
      </c>
      <c r="I377" s="592" t="s">
        <v>143</v>
      </c>
      <c r="J377" s="592" t="s">
        <v>143</v>
      </c>
      <c r="K377" s="592" t="s">
        <v>143</v>
      </c>
      <c r="L377" s="592" t="s">
        <v>143</v>
      </c>
    </row>
    <row r="378" spans="3:12">
      <c r="C378" s="592" t="s">
        <v>143</v>
      </c>
      <c r="D378" s="592" t="s">
        <v>143</v>
      </c>
      <c r="E378" s="592" t="s">
        <v>143</v>
      </c>
      <c r="F378" s="592" t="s">
        <v>143</v>
      </c>
      <c r="G378" s="592" t="s">
        <v>143</v>
      </c>
      <c r="H378" s="954" t="s">
        <v>143</v>
      </c>
      <c r="I378" s="592" t="s">
        <v>143</v>
      </c>
      <c r="J378" s="592" t="s">
        <v>143</v>
      </c>
      <c r="K378" s="592" t="s">
        <v>143</v>
      </c>
      <c r="L378" s="592" t="s">
        <v>143</v>
      </c>
    </row>
    <row r="379" spans="3:12">
      <c r="C379" s="592" t="s">
        <v>143</v>
      </c>
      <c r="D379" s="592" t="s">
        <v>143</v>
      </c>
      <c r="E379" s="592" t="s">
        <v>143</v>
      </c>
      <c r="F379" s="592" t="s">
        <v>143</v>
      </c>
      <c r="G379" s="592" t="s">
        <v>143</v>
      </c>
      <c r="H379" s="954" t="s">
        <v>143</v>
      </c>
      <c r="I379" s="592" t="s">
        <v>143</v>
      </c>
      <c r="J379" s="592" t="s">
        <v>143</v>
      </c>
      <c r="K379" s="592" t="s">
        <v>143</v>
      </c>
      <c r="L379" s="592" t="s">
        <v>143</v>
      </c>
    </row>
    <row r="380" spans="3:12">
      <c r="C380" s="592" t="s">
        <v>143</v>
      </c>
      <c r="D380" s="592" t="s">
        <v>143</v>
      </c>
      <c r="E380" s="592" t="s">
        <v>143</v>
      </c>
      <c r="F380" s="592" t="s">
        <v>143</v>
      </c>
      <c r="G380" s="592" t="s">
        <v>143</v>
      </c>
      <c r="H380" s="954" t="s">
        <v>143</v>
      </c>
      <c r="I380" s="592" t="s">
        <v>143</v>
      </c>
      <c r="J380" s="592" t="s">
        <v>143</v>
      </c>
      <c r="K380" s="592" t="s">
        <v>143</v>
      </c>
      <c r="L380" s="592" t="s">
        <v>143</v>
      </c>
    </row>
    <row r="381" spans="3:12">
      <c r="C381" s="592" t="s">
        <v>143</v>
      </c>
      <c r="D381" s="592" t="s">
        <v>143</v>
      </c>
      <c r="E381" s="592" t="s">
        <v>143</v>
      </c>
      <c r="F381" s="592" t="s">
        <v>143</v>
      </c>
      <c r="G381" s="592" t="s">
        <v>143</v>
      </c>
      <c r="H381" s="954" t="s">
        <v>143</v>
      </c>
      <c r="I381" s="592" t="s">
        <v>143</v>
      </c>
      <c r="J381" s="592" t="s">
        <v>143</v>
      </c>
      <c r="K381" s="592" t="s">
        <v>143</v>
      </c>
      <c r="L381" s="592" t="s">
        <v>143</v>
      </c>
    </row>
    <row r="382" spans="3:12">
      <c r="C382" s="592" t="s">
        <v>143</v>
      </c>
      <c r="D382" s="592" t="s">
        <v>143</v>
      </c>
      <c r="E382" s="592" t="s">
        <v>143</v>
      </c>
      <c r="F382" s="592" t="s">
        <v>143</v>
      </c>
      <c r="G382" s="592" t="s">
        <v>143</v>
      </c>
      <c r="H382" s="954" t="s">
        <v>143</v>
      </c>
      <c r="I382" s="592" t="s">
        <v>143</v>
      </c>
      <c r="J382" s="592" t="s">
        <v>143</v>
      </c>
      <c r="K382" s="592" t="s">
        <v>143</v>
      </c>
      <c r="L382" s="592" t="s">
        <v>143</v>
      </c>
    </row>
    <row r="383" spans="3:12">
      <c r="C383" s="592" t="s">
        <v>143</v>
      </c>
      <c r="D383" s="592" t="s">
        <v>143</v>
      </c>
      <c r="E383" s="592" t="s">
        <v>143</v>
      </c>
      <c r="F383" s="592" t="s">
        <v>143</v>
      </c>
      <c r="G383" s="592" t="s">
        <v>143</v>
      </c>
      <c r="H383" s="954" t="s">
        <v>143</v>
      </c>
      <c r="I383" s="592" t="s">
        <v>143</v>
      </c>
      <c r="J383" s="592" t="s">
        <v>143</v>
      </c>
      <c r="K383" s="592" t="s">
        <v>143</v>
      </c>
      <c r="L383" s="592" t="s">
        <v>143</v>
      </c>
    </row>
    <row r="384" spans="3:12">
      <c r="C384" s="592" t="s">
        <v>143</v>
      </c>
      <c r="D384" s="592" t="s">
        <v>143</v>
      </c>
      <c r="E384" s="592" t="s">
        <v>143</v>
      </c>
      <c r="F384" s="592" t="s">
        <v>143</v>
      </c>
      <c r="G384" s="592" t="s">
        <v>143</v>
      </c>
      <c r="H384" s="954" t="s">
        <v>143</v>
      </c>
      <c r="I384" s="592" t="s">
        <v>143</v>
      </c>
      <c r="J384" s="592" t="s">
        <v>143</v>
      </c>
      <c r="K384" s="592" t="s">
        <v>143</v>
      </c>
      <c r="L384" s="592" t="s">
        <v>143</v>
      </c>
    </row>
    <row r="385" spans="3:12">
      <c r="C385" s="592" t="s">
        <v>143</v>
      </c>
      <c r="D385" s="592" t="s">
        <v>143</v>
      </c>
      <c r="E385" s="592" t="s">
        <v>143</v>
      </c>
      <c r="F385" s="592" t="s">
        <v>143</v>
      </c>
      <c r="G385" s="592" t="s">
        <v>143</v>
      </c>
      <c r="H385" s="954" t="s">
        <v>143</v>
      </c>
      <c r="I385" s="592" t="s">
        <v>143</v>
      </c>
      <c r="J385" s="592" t="s">
        <v>143</v>
      </c>
      <c r="K385" s="592" t="s">
        <v>143</v>
      </c>
      <c r="L385" s="592" t="s">
        <v>143</v>
      </c>
    </row>
    <row r="386" spans="3:12">
      <c r="C386" s="592" t="s">
        <v>143</v>
      </c>
      <c r="D386" s="592" t="s">
        <v>143</v>
      </c>
      <c r="E386" s="592" t="s">
        <v>143</v>
      </c>
      <c r="F386" s="592" t="s">
        <v>143</v>
      </c>
      <c r="G386" s="592" t="s">
        <v>143</v>
      </c>
      <c r="H386" s="954" t="s">
        <v>143</v>
      </c>
      <c r="I386" s="592" t="s">
        <v>143</v>
      </c>
      <c r="J386" s="592" t="s">
        <v>143</v>
      </c>
      <c r="K386" s="592" t="s">
        <v>143</v>
      </c>
      <c r="L386" s="592" t="s">
        <v>143</v>
      </c>
    </row>
    <row r="387" spans="3:12">
      <c r="C387" s="592" t="s">
        <v>143</v>
      </c>
      <c r="D387" s="592" t="s">
        <v>143</v>
      </c>
      <c r="E387" s="592" t="s">
        <v>143</v>
      </c>
      <c r="F387" s="592" t="s">
        <v>143</v>
      </c>
      <c r="G387" s="592" t="s">
        <v>143</v>
      </c>
      <c r="H387" s="954" t="s">
        <v>143</v>
      </c>
      <c r="I387" s="592" t="s">
        <v>143</v>
      </c>
      <c r="J387" s="592" t="s">
        <v>143</v>
      </c>
      <c r="K387" s="592" t="s">
        <v>143</v>
      </c>
      <c r="L387" s="592" t="s">
        <v>143</v>
      </c>
    </row>
    <row r="388" spans="3:12">
      <c r="C388" s="592" t="s">
        <v>143</v>
      </c>
      <c r="D388" s="592" t="s">
        <v>143</v>
      </c>
      <c r="E388" s="592" t="s">
        <v>143</v>
      </c>
      <c r="F388" s="592" t="s">
        <v>143</v>
      </c>
      <c r="G388" s="592" t="s">
        <v>143</v>
      </c>
      <c r="H388" s="954" t="s">
        <v>143</v>
      </c>
      <c r="I388" s="592" t="s">
        <v>143</v>
      </c>
      <c r="J388" s="592" t="s">
        <v>143</v>
      </c>
      <c r="K388" s="592" t="s">
        <v>143</v>
      </c>
      <c r="L388" s="592" t="s">
        <v>143</v>
      </c>
    </row>
    <row r="389" spans="3:12">
      <c r="C389" s="592" t="s">
        <v>143</v>
      </c>
      <c r="D389" s="592" t="s">
        <v>143</v>
      </c>
      <c r="E389" s="592" t="s">
        <v>143</v>
      </c>
      <c r="F389" s="592" t="s">
        <v>143</v>
      </c>
      <c r="G389" s="592" t="s">
        <v>143</v>
      </c>
      <c r="H389" s="954" t="s">
        <v>143</v>
      </c>
      <c r="I389" s="592" t="s">
        <v>143</v>
      </c>
      <c r="J389" s="592" t="s">
        <v>143</v>
      </c>
      <c r="K389" s="592" t="s">
        <v>143</v>
      </c>
      <c r="L389" s="592" t="s">
        <v>143</v>
      </c>
    </row>
    <row r="390" spans="3:12">
      <c r="C390" s="592" t="s">
        <v>143</v>
      </c>
      <c r="D390" s="592" t="s">
        <v>143</v>
      </c>
      <c r="E390" s="592" t="s">
        <v>143</v>
      </c>
      <c r="F390" s="592" t="s">
        <v>143</v>
      </c>
      <c r="G390" s="592" t="s">
        <v>143</v>
      </c>
      <c r="H390" s="954" t="s">
        <v>143</v>
      </c>
      <c r="I390" s="592" t="s">
        <v>143</v>
      </c>
      <c r="J390" s="592" t="s">
        <v>143</v>
      </c>
      <c r="K390" s="592" t="s">
        <v>143</v>
      </c>
      <c r="L390" s="592" t="s">
        <v>143</v>
      </c>
    </row>
    <row r="391" spans="3:12">
      <c r="C391" s="592" t="s">
        <v>143</v>
      </c>
      <c r="D391" s="592" t="s">
        <v>143</v>
      </c>
      <c r="E391" s="592" t="s">
        <v>143</v>
      </c>
      <c r="F391" s="592" t="s">
        <v>143</v>
      </c>
      <c r="G391" s="592" t="s">
        <v>143</v>
      </c>
      <c r="H391" s="954" t="s">
        <v>143</v>
      </c>
      <c r="I391" s="592" t="s">
        <v>143</v>
      </c>
      <c r="J391" s="592" t="s">
        <v>143</v>
      </c>
      <c r="K391" s="592" t="s">
        <v>143</v>
      </c>
      <c r="L391" s="592" t="s">
        <v>143</v>
      </c>
    </row>
    <row r="392" spans="3:12">
      <c r="C392" s="592" t="s">
        <v>143</v>
      </c>
      <c r="D392" s="592" t="s">
        <v>143</v>
      </c>
      <c r="E392" s="592" t="s">
        <v>143</v>
      </c>
      <c r="F392" s="592" t="s">
        <v>143</v>
      </c>
      <c r="G392" s="592" t="s">
        <v>143</v>
      </c>
      <c r="H392" s="954" t="s">
        <v>143</v>
      </c>
      <c r="I392" s="592" t="s">
        <v>143</v>
      </c>
      <c r="J392" s="592" t="s">
        <v>143</v>
      </c>
      <c r="K392" s="592" t="s">
        <v>143</v>
      </c>
      <c r="L392" s="592" t="s">
        <v>143</v>
      </c>
    </row>
    <row r="393" spans="3:12">
      <c r="C393" s="592" t="s">
        <v>143</v>
      </c>
      <c r="D393" s="592" t="s">
        <v>143</v>
      </c>
      <c r="E393" s="592" t="s">
        <v>143</v>
      </c>
      <c r="F393" s="592" t="s">
        <v>143</v>
      </c>
      <c r="G393" s="592" t="s">
        <v>143</v>
      </c>
      <c r="H393" s="954" t="s">
        <v>143</v>
      </c>
      <c r="I393" s="592" t="s">
        <v>143</v>
      </c>
      <c r="J393" s="592" t="s">
        <v>143</v>
      </c>
      <c r="K393" s="592" t="s">
        <v>143</v>
      </c>
      <c r="L393" s="592" t="s">
        <v>143</v>
      </c>
    </row>
    <row r="394" spans="3:12">
      <c r="C394" s="592" t="s">
        <v>143</v>
      </c>
      <c r="D394" s="592" t="s">
        <v>143</v>
      </c>
      <c r="E394" s="592" t="s">
        <v>143</v>
      </c>
      <c r="F394" s="592" t="s">
        <v>143</v>
      </c>
      <c r="G394" s="592" t="s">
        <v>143</v>
      </c>
      <c r="H394" s="954" t="s">
        <v>143</v>
      </c>
      <c r="I394" s="592" t="s">
        <v>143</v>
      </c>
      <c r="J394" s="592" t="s">
        <v>143</v>
      </c>
      <c r="K394" s="592" t="s">
        <v>143</v>
      </c>
      <c r="L394" s="592" t="s">
        <v>143</v>
      </c>
    </row>
    <row r="395" spans="3:12">
      <c r="C395" s="592" t="s">
        <v>143</v>
      </c>
      <c r="D395" s="592" t="s">
        <v>143</v>
      </c>
      <c r="E395" s="592" t="s">
        <v>143</v>
      </c>
      <c r="F395" s="592" t="s">
        <v>143</v>
      </c>
      <c r="G395" s="592" t="s">
        <v>143</v>
      </c>
      <c r="H395" s="954" t="s">
        <v>143</v>
      </c>
      <c r="I395" s="592" t="s">
        <v>143</v>
      </c>
      <c r="J395" s="592" t="s">
        <v>143</v>
      </c>
      <c r="K395" s="592" t="s">
        <v>143</v>
      </c>
      <c r="L395" s="592" t="s">
        <v>143</v>
      </c>
    </row>
    <row r="396" spans="3:12">
      <c r="C396" s="592" t="s">
        <v>143</v>
      </c>
      <c r="D396" s="592" t="s">
        <v>143</v>
      </c>
      <c r="E396" s="592" t="s">
        <v>143</v>
      </c>
      <c r="F396" s="592" t="s">
        <v>143</v>
      </c>
      <c r="G396" s="592" t="s">
        <v>143</v>
      </c>
      <c r="H396" s="954" t="s">
        <v>143</v>
      </c>
      <c r="I396" s="592" t="s">
        <v>143</v>
      </c>
      <c r="J396" s="592" t="s">
        <v>143</v>
      </c>
      <c r="K396" s="592" t="s">
        <v>143</v>
      </c>
      <c r="L396" s="592" t="s">
        <v>143</v>
      </c>
    </row>
    <row r="397" spans="3:12">
      <c r="C397" s="592" t="s">
        <v>143</v>
      </c>
      <c r="D397" s="592" t="s">
        <v>143</v>
      </c>
      <c r="E397" s="592" t="s">
        <v>143</v>
      </c>
      <c r="F397" s="592" t="s">
        <v>143</v>
      </c>
      <c r="G397" s="592" t="s">
        <v>143</v>
      </c>
      <c r="H397" s="954" t="s">
        <v>143</v>
      </c>
      <c r="I397" s="592" t="s">
        <v>143</v>
      </c>
      <c r="J397" s="592" t="s">
        <v>143</v>
      </c>
      <c r="K397" s="592" t="s">
        <v>143</v>
      </c>
      <c r="L397" s="592" t="s">
        <v>143</v>
      </c>
    </row>
    <row r="398" spans="3:12">
      <c r="C398" s="592" t="s">
        <v>143</v>
      </c>
      <c r="D398" s="592" t="s">
        <v>143</v>
      </c>
      <c r="E398" s="592" t="s">
        <v>143</v>
      </c>
      <c r="F398" s="592" t="s">
        <v>143</v>
      </c>
      <c r="G398" s="592" t="s">
        <v>143</v>
      </c>
      <c r="H398" s="954" t="s">
        <v>143</v>
      </c>
      <c r="I398" s="592" t="s">
        <v>143</v>
      </c>
      <c r="J398" s="592" t="s">
        <v>143</v>
      </c>
      <c r="K398" s="592" t="s">
        <v>143</v>
      </c>
      <c r="L398" s="592" t="s">
        <v>143</v>
      </c>
    </row>
    <row r="399" spans="3:12">
      <c r="C399" s="592" t="s">
        <v>143</v>
      </c>
      <c r="D399" s="592" t="s">
        <v>143</v>
      </c>
      <c r="E399" s="592" t="s">
        <v>143</v>
      </c>
      <c r="F399" s="592" t="s">
        <v>143</v>
      </c>
      <c r="G399" s="592" t="s">
        <v>143</v>
      </c>
      <c r="H399" s="954" t="s">
        <v>143</v>
      </c>
      <c r="I399" s="592" t="s">
        <v>143</v>
      </c>
      <c r="J399" s="592" t="s">
        <v>143</v>
      </c>
      <c r="K399" s="592" t="s">
        <v>143</v>
      </c>
      <c r="L399" s="592" t="s">
        <v>143</v>
      </c>
    </row>
    <row r="400" spans="3:12">
      <c r="C400" s="592" t="s">
        <v>143</v>
      </c>
      <c r="D400" s="592" t="s">
        <v>143</v>
      </c>
      <c r="E400" s="592" t="s">
        <v>143</v>
      </c>
      <c r="F400" s="592" t="s">
        <v>143</v>
      </c>
      <c r="G400" s="592" t="s">
        <v>143</v>
      </c>
      <c r="H400" s="954" t="s">
        <v>143</v>
      </c>
      <c r="I400" s="592" t="s">
        <v>143</v>
      </c>
      <c r="J400" s="592" t="s">
        <v>143</v>
      </c>
      <c r="K400" s="592" t="s">
        <v>143</v>
      </c>
      <c r="L400" s="592" t="s">
        <v>143</v>
      </c>
    </row>
    <row r="401" spans="3:12">
      <c r="C401" s="592" t="s">
        <v>143</v>
      </c>
      <c r="D401" s="592" t="s">
        <v>143</v>
      </c>
      <c r="E401" s="592" t="s">
        <v>143</v>
      </c>
      <c r="F401" s="592" t="s">
        <v>143</v>
      </c>
      <c r="G401" s="592" t="s">
        <v>143</v>
      </c>
      <c r="H401" s="954" t="s">
        <v>143</v>
      </c>
      <c r="I401" s="592" t="s">
        <v>143</v>
      </c>
      <c r="J401" s="592" t="s">
        <v>143</v>
      </c>
      <c r="K401" s="592" t="s">
        <v>143</v>
      </c>
      <c r="L401" s="592" t="s">
        <v>143</v>
      </c>
    </row>
    <row r="402" spans="3:12">
      <c r="C402" s="592" t="s">
        <v>143</v>
      </c>
      <c r="D402" s="592" t="s">
        <v>143</v>
      </c>
      <c r="E402" s="592" t="s">
        <v>143</v>
      </c>
      <c r="F402" s="592" t="s">
        <v>143</v>
      </c>
      <c r="G402" s="592" t="s">
        <v>143</v>
      </c>
      <c r="H402" s="954" t="s">
        <v>143</v>
      </c>
      <c r="I402" s="592" t="s">
        <v>143</v>
      </c>
      <c r="J402" s="592" t="s">
        <v>143</v>
      </c>
      <c r="K402" s="592" t="s">
        <v>143</v>
      </c>
      <c r="L402" s="592" t="s">
        <v>143</v>
      </c>
    </row>
    <row r="403" spans="3:12">
      <c r="C403" s="592" t="s">
        <v>143</v>
      </c>
      <c r="D403" s="592" t="s">
        <v>143</v>
      </c>
      <c r="E403" s="592" t="s">
        <v>143</v>
      </c>
      <c r="F403" s="592" t="s">
        <v>143</v>
      </c>
      <c r="G403" s="592" t="s">
        <v>143</v>
      </c>
      <c r="H403" s="954" t="s">
        <v>143</v>
      </c>
      <c r="I403" s="592" t="s">
        <v>143</v>
      </c>
      <c r="J403" s="592" t="s">
        <v>143</v>
      </c>
      <c r="K403" s="592" t="s">
        <v>143</v>
      </c>
      <c r="L403" s="592" t="s">
        <v>143</v>
      </c>
    </row>
    <row r="404" spans="3:12">
      <c r="C404" s="592" t="s">
        <v>143</v>
      </c>
      <c r="D404" s="592" t="s">
        <v>143</v>
      </c>
      <c r="E404" s="592" t="s">
        <v>143</v>
      </c>
      <c r="F404" s="592" t="s">
        <v>143</v>
      </c>
      <c r="G404" s="592" t="s">
        <v>143</v>
      </c>
      <c r="H404" s="954" t="s">
        <v>143</v>
      </c>
      <c r="I404" s="592" t="s">
        <v>143</v>
      </c>
      <c r="J404" s="592" t="s">
        <v>143</v>
      </c>
      <c r="K404" s="592" t="s">
        <v>143</v>
      </c>
      <c r="L404" s="592" t="s">
        <v>143</v>
      </c>
    </row>
    <row r="405" spans="3:12">
      <c r="C405" s="592" t="s">
        <v>143</v>
      </c>
      <c r="D405" s="592" t="s">
        <v>143</v>
      </c>
      <c r="E405" s="592" t="s">
        <v>143</v>
      </c>
      <c r="F405" s="592" t="s">
        <v>143</v>
      </c>
      <c r="G405" s="592" t="s">
        <v>143</v>
      </c>
      <c r="H405" s="954" t="s">
        <v>143</v>
      </c>
      <c r="I405" s="592" t="s">
        <v>143</v>
      </c>
      <c r="J405" s="592" t="s">
        <v>143</v>
      </c>
      <c r="K405" s="592" t="s">
        <v>143</v>
      </c>
      <c r="L405" s="592" t="s">
        <v>143</v>
      </c>
    </row>
    <row r="406" spans="3:12">
      <c r="C406" s="592" t="s">
        <v>143</v>
      </c>
      <c r="D406" s="592" t="s">
        <v>143</v>
      </c>
      <c r="E406" s="592" t="s">
        <v>143</v>
      </c>
      <c r="F406" s="592" t="s">
        <v>143</v>
      </c>
      <c r="G406" s="592" t="s">
        <v>143</v>
      </c>
      <c r="H406" s="954" t="s">
        <v>143</v>
      </c>
      <c r="I406" s="592" t="s">
        <v>143</v>
      </c>
      <c r="J406" s="592" t="s">
        <v>143</v>
      </c>
      <c r="K406" s="592" t="s">
        <v>143</v>
      </c>
      <c r="L406" s="592" t="s">
        <v>143</v>
      </c>
    </row>
    <row r="407" spans="3:12">
      <c r="C407" s="592" t="s">
        <v>143</v>
      </c>
      <c r="D407" s="592" t="s">
        <v>143</v>
      </c>
      <c r="E407" s="592" t="s">
        <v>143</v>
      </c>
      <c r="F407" s="592" t="s">
        <v>143</v>
      </c>
      <c r="G407" s="592" t="s">
        <v>143</v>
      </c>
      <c r="H407" s="954" t="s">
        <v>143</v>
      </c>
      <c r="I407" s="592" t="s">
        <v>143</v>
      </c>
      <c r="J407" s="592" t="s">
        <v>143</v>
      </c>
      <c r="K407" s="592" t="s">
        <v>143</v>
      </c>
      <c r="L407" s="592" t="s">
        <v>143</v>
      </c>
    </row>
    <row r="408" spans="3:12">
      <c r="C408" s="592" t="s">
        <v>143</v>
      </c>
      <c r="D408" s="592" t="s">
        <v>143</v>
      </c>
      <c r="E408" s="592" t="s">
        <v>143</v>
      </c>
      <c r="F408" s="592" t="s">
        <v>143</v>
      </c>
      <c r="G408" s="592" t="s">
        <v>143</v>
      </c>
      <c r="H408" s="954" t="s">
        <v>143</v>
      </c>
      <c r="I408" s="592" t="s">
        <v>143</v>
      </c>
      <c r="J408" s="592" t="s">
        <v>143</v>
      </c>
      <c r="K408" s="592" t="s">
        <v>143</v>
      </c>
      <c r="L408" s="592" t="s">
        <v>143</v>
      </c>
    </row>
    <row r="409" spans="3:12">
      <c r="C409" s="592" t="s">
        <v>143</v>
      </c>
      <c r="D409" s="592" t="s">
        <v>143</v>
      </c>
      <c r="E409" s="592" t="s">
        <v>143</v>
      </c>
      <c r="F409" s="592" t="s">
        <v>143</v>
      </c>
      <c r="G409" s="592" t="s">
        <v>143</v>
      </c>
      <c r="H409" s="954" t="s">
        <v>143</v>
      </c>
      <c r="I409" s="592" t="s">
        <v>143</v>
      </c>
      <c r="J409" s="592" t="s">
        <v>143</v>
      </c>
      <c r="K409" s="592" t="s">
        <v>143</v>
      </c>
      <c r="L409" s="592" t="s">
        <v>143</v>
      </c>
    </row>
    <row r="410" spans="3:12">
      <c r="C410" s="592" t="s">
        <v>143</v>
      </c>
      <c r="D410" s="592" t="s">
        <v>143</v>
      </c>
      <c r="E410" s="592" t="s">
        <v>143</v>
      </c>
      <c r="F410" s="592" t="s">
        <v>143</v>
      </c>
      <c r="G410" s="592" t="s">
        <v>143</v>
      </c>
      <c r="H410" s="954" t="s">
        <v>143</v>
      </c>
      <c r="I410" s="592" t="s">
        <v>143</v>
      </c>
      <c r="J410" s="592" t="s">
        <v>143</v>
      </c>
      <c r="K410" s="592" t="s">
        <v>143</v>
      </c>
      <c r="L410" s="592" t="s">
        <v>143</v>
      </c>
    </row>
    <row r="411" spans="3:12">
      <c r="C411" s="592" t="s">
        <v>143</v>
      </c>
      <c r="D411" s="592" t="s">
        <v>143</v>
      </c>
      <c r="E411" s="592" t="s">
        <v>143</v>
      </c>
      <c r="F411" s="592" t="s">
        <v>143</v>
      </c>
      <c r="G411" s="592" t="s">
        <v>143</v>
      </c>
      <c r="H411" s="954" t="s">
        <v>143</v>
      </c>
      <c r="I411" s="592" t="s">
        <v>143</v>
      </c>
      <c r="J411" s="592" t="s">
        <v>143</v>
      </c>
      <c r="K411" s="592" t="s">
        <v>143</v>
      </c>
      <c r="L411" s="592" t="s">
        <v>143</v>
      </c>
    </row>
    <row r="412" spans="3:12">
      <c r="C412" s="592" t="s">
        <v>143</v>
      </c>
      <c r="D412" s="592" t="s">
        <v>143</v>
      </c>
      <c r="E412" s="592" t="s">
        <v>143</v>
      </c>
      <c r="F412" s="592" t="s">
        <v>143</v>
      </c>
      <c r="G412" s="592" t="s">
        <v>143</v>
      </c>
      <c r="H412" s="954" t="s">
        <v>143</v>
      </c>
      <c r="I412" s="592" t="s">
        <v>143</v>
      </c>
      <c r="J412" s="592" t="s">
        <v>143</v>
      </c>
      <c r="K412" s="592" t="s">
        <v>143</v>
      </c>
      <c r="L412" s="592" t="s">
        <v>143</v>
      </c>
    </row>
    <row r="413" spans="3:12">
      <c r="C413" s="592" t="s">
        <v>143</v>
      </c>
      <c r="D413" s="592" t="s">
        <v>143</v>
      </c>
      <c r="E413" s="592" t="s">
        <v>143</v>
      </c>
      <c r="F413" s="592" t="s">
        <v>143</v>
      </c>
      <c r="G413" s="592" t="s">
        <v>143</v>
      </c>
      <c r="H413" s="954" t="s">
        <v>143</v>
      </c>
      <c r="I413" s="592" t="s">
        <v>143</v>
      </c>
      <c r="J413" s="592" t="s">
        <v>143</v>
      </c>
      <c r="K413" s="592" t="s">
        <v>143</v>
      </c>
      <c r="L413" s="592" t="s">
        <v>143</v>
      </c>
    </row>
    <row r="414" spans="3:12">
      <c r="C414" s="592" t="s">
        <v>143</v>
      </c>
      <c r="D414" s="592" t="s">
        <v>143</v>
      </c>
      <c r="E414" s="592" t="s">
        <v>143</v>
      </c>
      <c r="F414" s="592" t="s">
        <v>143</v>
      </c>
      <c r="G414" s="592" t="s">
        <v>143</v>
      </c>
      <c r="H414" s="954" t="s">
        <v>143</v>
      </c>
      <c r="I414" s="592" t="s">
        <v>143</v>
      </c>
      <c r="J414" s="592" t="s">
        <v>143</v>
      </c>
      <c r="K414" s="592" t="s">
        <v>143</v>
      </c>
      <c r="L414" s="592" t="s">
        <v>143</v>
      </c>
    </row>
    <row r="415" spans="3:12">
      <c r="C415" s="592" t="s">
        <v>143</v>
      </c>
      <c r="D415" s="592" t="s">
        <v>143</v>
      </c>
      <c r="E415" s="592" t="s">
        <v>143</v>
      </c>
      <c r="F415" s="592" t="s">
        <v>143</v>
      </c>
      <c r="G415" s="592" t="s">
        <v>143</v>
      </c>
      <c r="H415" s="954" t="s">
        <v>143</v>
      </c>
      <c r="I415" s="592" t="s">
        <v>143</v>
      </c>
      <c r="J415" s="592" t="s">
        <v>143</v>
      </c>
      <c r="K415" s="592" t="s">
        <v>143</v>
      </c>
      <c r="L415" s="592" t="s">
        <v>143</v>
      </c>
    </row>
    <row r="416" spans="3:12">
      <c r="C416" s="592" t="s">
        <v>143</v>
      </c>
      <c r="D416" s="592" t="s">
        <v>143</v>
      </c>
      <c r="E416" s="592" t="s">
        <v>143</v>
      </c>
      <c r="F416" s="592" t="s">
        <v>143</v>
      </c>
      <c r="G416" s="592" t="s">
        <v>143</v>
      </c>
      <c r="H416" s="954" t="s">
        <v>143</v>
      </c>
      <c r="I416" s="592" t="s">
        <v>143</v>
      </c>
      <c r="J416" s="592" t="s">
        <v>143</v>
      </c>
      <c r="K416" s="592" t="s">
        <v>143</v>
      </c>
      <c r="L416" s="592" t="s">
        <v>143</v>
      </c>
    </row>
    <row r="417" spans="3:12">
      <c r="C417" s="592" t="s">
        <v>143</v>
      </c>
      <c r="D417" s="592" t="s">
        <v>143</v>
      </c>
      <c r="E417" s="592" t="s">
        <v>143</v>
      </c>
      <c r="F417" s="592" t="s">
        <v>143</v>
      </c>
      <c r="G417" s="592" t="s">
        <v>143</v>
      </c>
      <c r="H417" s="954" t="s">
        <v>143</v>
      </c>
      <c r="I417" s="592" t="s">
        <v>143</v>
      </c>
      <c r="J417" s="592" t="s">
        <v>143</v>
      </c>
      <c r="K417" s="592" t="s">
        <v>143</v>
      </c>
      <c r="L417" s="592" t="s">
        <v>143</v>
      </c>
    </row>
    <row r="418" spans="3:12">
      <c r="C418" s="592" t="s">
        <v>143</v>
      </c>
      <c r="D418" s="592" t="s">
        <v>143</v>
      </c>
      <c r="E418" s="592" t="s">
        <v>143</v>
      </c>
      <c r="F418" s="592" t="s">
        <v>143</v>
      </c>
      <c r="G418" s="592" t="s">
        <v>143</v>
      </c>
      <c r="H418" s="954" t="s">
        <v>143</v>
      </c>
      <c r="I418" s="592" t="s">
        <v>143</v>
      </c>
      <c r="J418" s="592" t="s">
        <v>143</v>
      </c>
      <c r="K418" s="592" t="s">
        <v>143</v>
      </c>
      <c r="L418" s="592" t="s">
        <v>143</v>
      </c>
    </row>
    <row r="419" spans="3:12">
      <c r="C419" s="592" t="s">
        <v>143</v>
      </c>
      <c r="D419" s="592" t="s">
        <v>143</v>
      </c>
      <c r="E419" s="592" t="s">
        <v>143</v>
      </c>
      <c r="F419" s="592" t="s">
        <v>143</v>
      </c>
      <c r="G419" s="592" t="s">
        <v>143</v>
      </c>
      <c r="H419" s="954" t="s">
        <v>143</v>
      </c>
      <c r="I419" s="592" t="s">
        <v>143</v>
      </c>
      <c r="J419" s="592" t="s">
        <v>143</v>
      </c>
      <c r="K419" s="592" t="s">
        <v>143</v>
      </c>
      <c r="L419" s="592" t="s">
        <v>143</v>
      </c>
    </row>
    <row r="420" spans="3:12">
      <c r="C420" s="592" t="s">
        <v>143</v>
      </c>
      <c r="D420" s="592" t="s">
        <v>143</v>
      </c>
      <c r="E420" s="592" t="s">
        <v>143</v>
      </c>
      <c r="F420" s="592" t="s">
        <v>143</v>
      </c>
      <c r="G420" s="592" t="s">
        <v>143</v>
      </c>
      <c r="H420" s="954" t="s">
        <v>143</v>
      </c>
      <c r="I420" s="592" t="s">
        <v>143</v>
      </c>
      <c r="J420" s="592" t="s">
        <v>143</v>
      </c>
      <c r="K420" s="592" t="s">
        <v>143</v>
      </c>
      <c r="L420" s="592" t="s">
        <v>143</v>
      </c>
    </row>
    <row r="421" spans="3:12">
      <c r="C421" s="592" t="s">
        <v>143</v>
      </c>
      <c r="D421" s="592" t="s">
        <v>143</v>
      </c>
      <c r="E421" s="592" t="s">
        <v>143</v>
      </c>
      <c r="F421" s="592" t="s">
        <v>143</v>
      </c>
      <c r="G421" s="592" t="s">
        <v>143</v>
      </c>
      <c r="H421" s="954" t="s">
        <v>143</v>
      </c>
      <c r="I421" s="592" t="s">
        <v>143</v>
      </c>
      <c r="J421" s="592" t="s">
        <v>143</v>
      </c>
      <c r="K421" s="592" t="s">
        <v>143</v>
      </c>
      <c r="L421" s="592" t="s">
        <v>143</v>
      </c>
    </row>
    <row r="422" spans="3:12">
      <c r="C422" s="592" t="s">
        <v>143</v>
      </c>
      <c r="D422" s="592" t="s">
        <v>143</v>
      </c>
      <c r="E422" s="592" t="s">
        <v>143</v>
      </c>
      <c r="F422" s="592" t="s">
        <v>143</v>
      </c>
      <c r="G422" s="592" t="s">
        <v>143</v>
      </c>
      <c r="H422" s="954" t="s">
        <v>143</v>
      </c>
      <c r="I422" s="592" t="s">
        <v>143</v>
      </c>
      <c r="J422" s="592" t="s">
        <v>143</v>
      </c>
      <c r="K422" s="592" t="s">
        <v>143</v>
      </c>
      <c r="L422" s="592" t="s">
        <v>143</v>
      </c>
    </row>
    <row r="423" spans="3:12">
      <c r="C423" s="592" t="s">
        <v>143</v>
      </c>
      <c r="D423" s="592" t="s">
        <v>143</v>
      </c>
      <c r="E423" s="592" t="s">
        <v>143</v>
      </c>
      <c r="F423" s="592" t="s">
        <v>143</v>
      </c>
      <c r="G423" s="592" t="s">
        <v>143</v>
      </c>
      <c r="H423" s="954" t="s">
        <v>143</v>
      </c>
      <c r="I423" s="592" t="s">
        <v>143</v>
      </c>
      <c r="J423" s="592" t="s">
        <v>143</v>
      </c>
      <c r="K423" s="592" t="s">
        <v>143</v>
      </c>
      <c r="L423" s="592" t="s">
        <v>143</v>
      </c>
    </row>
    <row r="424" spans="3:12">
      <c r="C424" s="592" t="s">
        <v>143</v>
      </c>
      <c r="D424" s="592" t="s">
        <v>143</v>
      </c>
      <c r="E424" s="592" t="s">
        <v>143</v>
      </c>
      <c r="F424" s="592" t="s">
        <v>143</v>
      </c>
      <c r="G424" s="592" t="s">
        <v>143</v>
      </c>
      <c r="H424" s="954" t="s">
        <v>143</v>
      </c>
      <c r="I424" s="592" t="s">
        <v>143</v>
      </c>
      <c r="J424" s="592" t="s">
        <v>143</v>
      </c>
      <c r="K424" s="592" t="s">
        <v>143</v>
      </c>
      <c r="L424" s="592" t="s">
        <v>143</v>
      </c>
    </row>
    <row r="425" spans="3:12">
      <c r="C425" s="592" t="s">
        <v>143</v>
      </c>
      <c r="D425" s="592" t="s">
        <v>143</v>
      </c>
      <c r="E425" s="592" t="s">
        <v>143</v>
      </c>
      <c r="F425" s="592" t="s">
        <v>143</v>
      </c>
      <c r="G425" s="592" t="s">
        <v>143</v>
      </c>
      <c r="H425" s="954" t="s">
        <v>143</v>
      </c>
      <c r="I425" s="592" t="s">
        <v>143</v>
      </c>
      <c r="J425" s="592" t="s">
        <v>143</v>
      </c>
      <c r="K425" s="592" t="s">
        <v>143</v>
      </c>
      <c r="L425" s="592" t="s">
        <v>143</v>
      </c>
    </row>
    <row r="426" spans="3:12">
      <c r="C426" s="592" t="s">
        <v>143</v>
      </c>
      <c r="D426" s="592" t="s">
        <v>143</v>
      </c>
      <c r="E426" s="592" t="s">
        <v>143</v>
      </c>
      <c r="F426" s="592" t="s">
        <v>143</v>
      </c>
      <c r="G426" s="592" t="s">
        <v>143</v>
      </c>
      <c r="H426" s="954" t="s">
        <v>143</v>
      </c>
      <c r="I426" s="592" t="s">
        <v>143</v>
      </c>
      <c r="J426" s="592" t="s">
        <v>143</v>
      </c>
      <c r="K426" s="592" t="s">
        <v>143</v>
      </c>
      <c r="L426" s="592" t="s">
        <v>143</v>
      </c>
    </row>
    <row r="427" spans="3:12">
      <c r="C427" s="592" t="s">
        <v>143</v>
      </c>
      <c r="D427" s="592" t="s">
        <v>143</v>
      </c>
      <c r="E427" s="592" t="s">
        <v>143</v>
      </c>
      <c r="F427" s="592" t="s">
        <v>143</v>
      </c>
      <c r="G427" s="592" t="s">
        <v>143</v>
      </c>
      <c r="H427" s="954" t="s">
        <v>143</v>
      </c>
      <c r="I427" s="592" t="s">
        <v>143</v>
      </c>
      <c r="J427" s="592" t="s">
        <v>143</v>
      </c>
      <c r="K427" s="592" t="s">
        <v>143</v>
      </c>
      <c r="L427" s="592" t="s">
        <v>143</v>
      </c>
    </row>
    <row r="428" spans="3:12">
      <c r="C428" s="592" t="s">
        <v>143</v>
      </c>
      <c r="D428" s="592" t="s">
        <v>143</v>
      </c>
      <c r="E428" s="592" t="s">
        <v>143</v>
      </c>
      <c r="F428" s="592" t="s">
        <v>143</v>
      </c>
      <c r="G428" s="592" t="s">
        <v>143</v>
      </c>
      <c r="H428" s="954" t="s">
        <v>143</v>
      </c>
      <c r="I428" s="592" t="s">
        <v>143</v>
      </c>
      <c r="J428" s="592" t="s">
        <v>143</v>
      </c>
      <c r="K428" s="592" t="s">
        <v>143</v>
      </c>
      <c r="L428" s="592" t="s">
        <v>143</v>
      </c>
    </row>
    <row r="429" spans="3:12">
      <c r="C429" s="592" t="s">
        <v>143</v>
      </c>
      <c r="D429" s="592" t="s">
        <v>143</v>
      </c>
      <c r="E429" s="592" t="s">
        <v>143</v>
      </c>
      <c r="F429" s="592" t="s">
        <v>143</v>
      </c>
      <c r="G429" s="592" t="s">
        <v>143</v>
      </c>
      <c r="H429" s="954" t="s">
        <v>143</v>
      </c>
      <c r="I429" s="592" t="s">
        <v>143</v>
      </c>
      <c r="J429" s="592" t="s">
        <v>143</v>
      </c>
      <c r="K429" s="592" t="s">
        <v>143</v>
      </c>
      <c r="L429" s="592" t="s">
        <v>143</v>
      </c>
    </row>
    <row r="430" spans="3:12">
      <c r="C430" s="592" t="s">
        <v>143</v>
      </c>
      <c r="D430" s="592" t="s">
        <v>143</v>
      </c>
      <c r="E430" s="592" t="s">
        <v>143</v>
      </c>
      <c r="F430" s="592" t="s">
        <v>143</v>
      </c>
      <c r="G430" s="592" t="s">
        <v>143</v>
      </c>
      <c r="H430" s="954" t="s">
        <v>143</v>
      </c>
      <c r="I430" s="592" t="s">
        <v>143</v>
      </c>
      <c r="J430" s="592" t="s">
        <v>143</v>
      </c>
      <c r="K430" s="592" t="s">
        <v>143</v>
      </c>
      <c r="L430" s="592" t="s">
        <v>143</v>
      </c>
    </row>
    <row r="431" spans="3:12">
      <c r="C431" s="592" t="s">
        <v>143</v>
      </c>
      <c r="D431" s="592" t="s">
        <v>143</v>
      </c>
      <c r="E431" s="592" t="s">
        <v>143</v>
      </c>
      <c r="F431" s="592" t="s">
        <v>143</v>
      </c>
      <c r="G431" s="592" t="s">
        <v>143</v>
      </c>
      <c r="H431" s="954" t="s">
        <v>143</v>
      </c>
      <c r="I431" s="592" t="s">
        <v>143</v>
      </c>
      <c r="J431" s="592" t="s">
        <v>143</v>
      </c>
      <c r="K431" s="592" t="s">
        <v>143</v>
      </c>
      <c r="L431" s="592" t="s">
        <v>143</v>
      </c>
    </row>
    <row r="432" spans="3:12">
      <c r="C432" s="592" t="s">
        <v>143</v>
      </c>
      <c r="D432" s="592" t="s">
        <v>143</v>
      </c>
      <c r="E432" s="592" t="s">
        <v>143</v>
      </c>
      <c r="F432" s="592" t="s">
        <v>143</v>
      </c>
      <c r="G432" s="592" t="s">
        <v>143</v>
      </c>
      <c r="H432" s="954" t="s">
        <v>143</v>
      </c>
      <c r="I432" s="592" t="s">
        <v>143</v>
      </c>
      <c r="J432" s="592" t="s">
        <v>143</v>
      </c>
      <c r="K432" s="592" t="s">
        <v>143</v>
      </c>
      <c r="L432" s="592" t="s">
        <v>143</v>
      </c>
    </row>
    <row r="433" spans="3:12">
      <c r="C433" s="592" t="s">
        <v>143</v>
      </c>
      <c r="D433" s="592" t="s">
        <v>143</v>
      </c>
      <c r="E433" s="592" t="s">
        <v>143</v>
      </c>
      <c r="F433" s="592" t="s">
        <v>143</v>
      </c>
      <c r="G433" s="592" t="s">
        <v>143</v>
      </c>
      <c r="H433" s="954" t="s">
        <v>143</v>
      </c>
      <c r="I433" s="592" t="s">
        <v>143</v>
      </c>
      <c r="J433" s="592" t="s">
        <v>143</v>
      </c>
      <c r="K433" s="592" t="s">
        <v>143</v>
      </c>
      <c r="L433" s="592" t="s">
        <v>143</v>
      </c>
    </row>
    <row r="434" spans="3:12">
      <c r="C434" s="592" t="s">
        <v>143</v>
      </c>
      <c r="D434" s="592" t="s">
        <v>143</v>
      </c>
      <c r="E434" s="592" t="s">
        <v>143</v>
      </c>
      <c r="F434" s="592" t="s">
        <v>143</v>
      </c>
      <c r="G434" s="592" t="s">
        <v>143</v>
      </c>
      <c r="H434" s="954" t="s">
        <v>143</v>
      </c>
      <c r="I434" s="592" t="s">
        <v>143</v>
      </c>
      <c r="J434" s="592" t="s">
        <v>143</v>
      </c>
      <c r="K434" s="592" t="s">
        <v>143</v>
      </c>
      <c r="L434" s="592" t="s">
        <v>143</v>
      </c>
    </row>
    <row r="435" spans="3:12">
      <c r="C435" s="592" t="s">
        <v>143</v>
      </c>
      <c r="D435" s="592" t="s">
        <v>143</v>
      </c>
      <c r="E435" s="592" t="s">
        <v>143</v>
      </c>
      <c r="F435" s="592" t="s">
        <v>143</v>
      </c>
      <c r="G435" s="592" t="s">
        <v>143</v>
      </c>
      <c r="H435" s="954" t="s">
        <v>143</v>
      </c>
      <c r="I435" s="592" t="s">
        <v>143</v>
      </c>
      <c r="J435" s="592" t="s">
        <v>143</v>
      </c>
      <c r="K435" s="592" t="s">
        <v>143</v>
      </c>
      <c r="L435" s="592" t="s">
        <v>143</v>
      </c>
    </row>
    <row r="436" spans="3:12">
      <c r="C436" s="592" t="s">
        <v>143</v>
      </c>
      <c r="D436" s="592" t="s">
        <v>143</v>
      </c>
      <c r="E436" s="592" t="s">
        <v>143</v>
      </c>
      <c r="F436" s="592" t="s">
        <v>143</v>
      </c>
      <c r="G436" s="592" t="s">
        <v>143</v>
      </c>
      <c r="H436" s="954" t="s">
        <v>143</v>
      </c>
      <c r="I436" s="592" t="s">
        <v>143</v>
      </c>
      <c r="J436" s="592" t="s">
        <v>143</v>
      </c>
      <c r="K436" s="592" t="s">
        <v>143</v>
      </c>
      <c r="L436" s="592" t="s">
        <v>143</v>
      </c>
    </row>
    <row r="437" spans="3:12">
      <c r="C437" s="592" t="s">
        <v>143</v>
      </c>
      <c r="D437" s="592" t="s">
        <v>143</v>
      </c>
      <c r="E437" s="592" t="s">
        <v>143</v>
      </c>
      <c r="F437" s="592" t="s">
        <v>143</v>
      </c>
      <c r="G437" s="592" t="s">
        <v>143</v>
      </c>
      <c r="H437" s="954" t="s">
        <v>143</v>
      </c>
      <c r="I437" s="592" t="s">
        <v>143</v>
      </c>
      <c r="J437" s="592" t="s">
        <v>143</v>
      </c>
      <c r="K437" s="592" t="s">
        <v>143</v>
      </c>
      <c r="L437" s="592" t="s">
        <v>143</v>
      </c>
    </row>
    <row r="438" spans="3:12">
      <c r="C438" s="592" t="s">
        <v>143</v>
      </c>
      <c r="D438" s="592" t="s">
        <v>143</v>
      </c>
      <c r="E438" s="592" t="s">
        <v>143</v>
      </c>
      <c r="F438" s="592" t="s">
        <v>143</v>
      </c>
      <c r="G438" s="592" t="s">
        <v>143</v>
      </c>
      <c r="H438" s="954" t="s">
        <v>143</v>
      </c>
      <c r="I438" s="592" t="s">
        <v>143</v>
      </c>
      <c r="J438" s="592" t="s">
        <v>143</v>
      </c>
      <c r="K438" s="592" t="s">
        <v>143</v>
      </c>
      <c r="L438" s="592" t="s">
        <v>143</v>
      </c>
    </row>
    <row r="439" spans="3:12">
      <c r="C439" s="592" t="s">
        <v>143</v>
      </c>
      <c r="D439" s="592" t="s">
        <v>143</v>
      </c>
      <c r="E439" s="592" t="s">
        <v>143</v>
      </c>
      <c r="F439" s="592" t="s">
        <v>143</v>
      </c>
      <c r="G439" s="592" t="s">
        <v>143</v>
      </c>
      <c r="H439" s="954" t="s">
        <v>143</v>
      </c>
      <c r="I439" s="592" t="s">
        <v>143</v>
      </c>
      <c r="J439" s="592" t="s">
        <v>143</v>
      </c>
      <c r="K439" s="592" t="s">
        <v>143</v>
      </c>
      <c r="L439" s="592" t="s">
        <v>143</v>
      </c>
    </row>
    <row r="440" spans="3:12">
      <c r="C440" s="592" t="s">
        <v>143</v>
      </c>
      <c r="D440" s="592" t="s">
        <v>143</v>
      </c>
      <c r="E440" s="592" t="s">
        <v>143</v>
      </c>
      <c r="F440" s="592" t="s">
        <v>143</v>
      </c>
      <c r="G440" s="592" t="s">
        <v>143</v>
      </c>
      <c r="H440" s="954" t="s">
        <v>143</v>
      </c>
      <c r="I440" s="592" t="s">
        <v>143</v>
      </c>
      <c r="J440" s="592" t="s">
        <v>143</v>
      </c>
      <c r="K440" s="592" t="s">
        <v>143</v>
      </c>
      <c r="L440" s="592" t="s">
        <v>143</v>
      </c>
    </row>
    <row r="441" spans="3:12">
      <c r="C441" s="592" t="s">
        <v>143</v>
      </c>
      <c r="D441" s="592" t="s">
        <v>143</v>
      </c>
      <c r="E441" s="592" t="s">
        <v>143</v>
      </c>
      <c r="F441" s="592" t="s">
        <v>143</v>
      </c>
      <c r="G441" s="592" t="s">
        <v>143</v>
      </c>
      <c r="H441" s="954" t="s">
        <v>143</v>
      </c>
      <c r="I441" s="592" t="s">
        <v>143</v>
      </c>
      <c r="J441" s="592" t="s">
        <v>143</v>
      </c>
      <c r="K441" s="592" t="s">
        <v>143</v>
      </c>
      <c r="L441" s="592" t="s">
        <v>143</v>
      </c>
    </row>
    <row r="442" spans="3:12">
      <c r="C442" s="592" t="s">
        <v>143</v>
      </c>
      <c r="D442" s="592" t="s">
        <v>143</v>
      </c>
      <c r="E442" s="592" t="s">
        <v>143</v>
      </c>
      <c r="F442" s="592" t="s">
        <v>143</v>
      </c>
      <c r="G442" s="592" t="s">
        <v>143</v>
      </c>
      <c r="H442" s="954" t="s">
        <v>143</v>
      </c>
      <c r="I442" s="592" t="s">
        <v>143</v>
      </c>
      <c r="J442" s="592" t="s">
        <v>143</v>
      </c>
      <c r="K442" s="592" t="s">
        <v>143</v>
      </c>
      <c r="L442" s="592" t="s">
        <v>143</v>
      </c>
    </row>
    <row r="443" spans="3:12">
      <c r="C443" s="592" t="s">
        <v>143</v>
      </c>
      <c r="D443" s="592" t="s">
        <v>143</v>
      </c>
      <c r="E443" s="592" t="s">
        <v>143</v>
      </c>
      <c r="F443" s="592" t="s">
        <v>143</v>
      </c>
      <c r="G443" s="592" t="s">
        <v>143</v>
      </c>
      <c r="H443" s="954" t="s">
        <v>143</v>
      </c>
      <c r="I443" s="592" t="s">
        <v>143</v>
      </c>
      <c r="J443" s="592" t="s">
        <v>143</v>
      </c>
      <c r="K443" s="592" t="s">
        <v>143</v>
      </c>
      <c r="L443" s="592" t="s">
        <v>143</v>
      </c>
    </row>
    <row r="444" spans="3:12">
      <c r="C444" s="592" t="s">
        <v>143</v>
      </c>
      <c r="D444" s="592" t="s">
        <v>143</v>
      </c>
      <c r="E444" s="592" t="s">
        <v>143</v>
      </c>
      <c r="F444" s="592" t="s">
        <v>143</v>
      </c>
      <c r="G444" s="592" t="s">
        <v>143</v>
      </c>
      <c r="H444" s="954" t="s">
        <v>143</v>
      </c>
      <c r="I444" s="592" t="s">
        <v>143</v>
      </c>
      <c r="J444" s="592" t="s">
        <v>143</v>
      </c>
      <c r="K444" s="592" t="s">
        <v>143</v>
      </c>
      <c r="L444" s="592" t="s">
        <v>143</v>
      </c>
    </row>
    <row r="445" spans="3:12">
      <c r="C445" s="592" t="s">
        <v>143</v>
      </c>
      <c r="D445" s="592" t="s">
        <v>143</v>
      </c>
      <c r="E445" s="592" t="s">
        <v>143</v>
      </c>
      <c r="F445" s="592" t="s">
        <v>143</v>
      </c>
      <c r="G445" s="592" t="s">
        <v>143</v>
      </c>
      <c r="H445" s="954" t="s">
        <v>143</v>
      </c>
      <c r="I445" s="592" t="s">
        <v>143</v>
      </c>
      <c r="J445" s="592" t="s">
        <v>143</v>
      </c>
      <c r="K445" s="592" t="s">
        <v>143</v>
      </c>
      <c r="L445" s="592" t="s">
        <v>143</v>
      </c>
    </row>
    <row r="446" spans="3:12">
      <c r="C446" s="592" t="s">
        <v>143</v>
      </c>
      <c r="D446" s="592" t="s">
        <v>143</v>
      </c>
      <c r="E446" s="592" t="s">
        <v>143</v>
      </c>
      <c r="F446" s="592" t="s">
        <v>143</v>
      </c>
      <c r="G446" s="592" t="s">
        <v>143</v>
      </c>
      <c r="H446" s="954" t="s">
        <v>143</v>
      </c>
      <c r="I446" s="592" t="s">
        <v>143</v>
      </c>
      <c r="J446" s="592" t="s">
        <v>143</v>
      </c>
      <c r="K446" s="592" t="s">
        <v>143</v>
      </c>
      <c r="L446" s="592" t="s">
        <v>143</v>
      </c>
    </row>
    <row r="447" spans="3:12">
      <c r="C447" s="592" t="s">
        <v>143</v>
      </c>
      <c r="D447" s="592" t="s">
        <v>143</v>
      </c>
      <c r="E447" s="592" t="s">
        <v>143</v>
      </c>
      <c r="F447" s="592" t="s">
        <v>143</v>
      </c>
      <c r="G447" s="592" t="s">
        <v>143</v>
      </c>
      <c r="H447" s="954" t="s">
        <v>143</v>
      </c>
      <c r="I447" s="592" t="s">
        <v>143</v>
      </c>
      <c r="J447" s="592" t="s">
        <v>143</v>
      </c>
      <c r="K447" s="592" t="s">
        <v>143</v>
      </c>
      <c r="L447" s="592" t="s">
        <v>143</v>
      </c>
    </row>
    <row r="448" spans="3:12">
      <c r="C448" s="592" t="s">
        <v>143</v>
      </c>
      <c r="D448" s="592" t="s">
        <v>143</v>
      </c>
      <c r="E448" s="592" t="s">
        <v>143</v>
      </c>
      <c r="F448" s="592" t="s">
        <v>143</v>
      </c>
      <c r="G448" s="592" t="s">
        <v>143</v>
      </c>
      <c r="H448" s="954" t="s">
        <v>143</v>
      </c>
      <c r="I448" s="592" t="s">
        <v>143</v>
      </c>
      <c r="J448" s="592" t="s">
        <v>143</v>
      </c>
      <c r="K448" s="592" t="s">
        <v>143</v>
      </c>
      <c r="L448" s="592" t="s">
        <v>143</v>
      </c>
    </row>
    <row r="449" spans="3:12">
      <c r="C449" s="592" t="s">
        <v>143</v>
      </c>
      <c r="D449" s="592" t="s">
        <v>143</v>
      </c>
      <c r="E449" s="592" t="s">
        <v>143</v>
      </c>
      <c r="F449" s="592" t="s">
        <v>143</v>
      </c>
      <c r="G449" s="592" t="s">
        <v>143</v>
      </c>
      <c r="H449" s="954" t="s">
        <v>143</v>
      </c>
      <c r="I449" s="592" t="s">
        <v>143</v>
      </c>
      <c r="J449" s="592" t="s">
        <v>143</v>
      </c>
      <c r="K449" s="592" t="s">
        <v>143</v>
      </c>
      <c r="L449" s="592" t="s">
        <v>143</v>
      </c>
    </row>
    <row r="450" spans="3:12">
      <c r="C450" s="592" t="s">
        <v>143</v>
      </c>
      <c r="D450" s="592" t="s">
        <v>143</v>
      </c>
      <c r="E450" s="592" t="s">
        <v>143</v>
      </c>
      <c r="F450" s="592" t="s">
        <v>143</v>
      </c>
      <c r="G450" s="592" t="s">
        <v>143</v>
      </c>
      <c r="H450" s="954" t="s">
        <v>143</v>
      </c>
      <c r="I450" s="592" t="s">
        <v>143</v>
      </c>
      <c r="J450" s="592" t="s">
        <v>143</v>
      </c>
      <c r="K450" s="592" t="s">
        <v>143</v>
      </c>
      <c r="L450" s="592" t="s">
        <v>143</v>
      </c>
    </row>
    <row r="451" spans="3:12">
      <c r="C451" s="592" t="s">
        <v>143</v>
      </c>
      <c r="D451" s="592" t="s">
        <v>143</v>
      </c>
      <c r="E451" s="592" t="s">
        <v>143</v>
      </c>
      <c r="F451" s="592" t="s">
        <v>143</v>
      </c>
      <c r="G451" s="592" t="s">
        <v>143</v>
      </c>
      <c r="H451" s="954" t="s">
        <v>143</v>
      </c>
      <c r="I451" s="592" t="s">
        <v>143</v>
      </c>
      <c r="J451" s="592" t="s">
        <v>143</v>
      </c>
      <c r="K451" s="592" t="s">
        <v>143</v>
      </c>
      <c r="L451" s="592" t="s">
        <v>143</v>
      </c>
    </row>
    <row r="452" spans="3:12">
      <c r="D452" s="592" t="s">
        <v>143</v>
      </c>
      <c r="E452" s="592" t="s">
        <v>143</v>
      </c>
      <c r="F452" s="592" t="s">
        <v>143</v>
      </c>
      <c r="G452" s="592" t="s">
        <v>143</v>
      </c>
      <c r="H452" s="954" t="s">
        <v>143</v>
      </c>
      <c r="I452" s="592" t="s">
        <v>143</v>
      </c>
      <c r="J452" s="592" t="s">
        <v>143</v>
      </c>
      <c r="K452" s="592" t="s">
        <v>143</v>
      </c>
      <c r="L452" s="592" t="s">
        <v>143</v>
      </c>
    </row>
  </sheetData>
  <mergeCells count="2">
    <mergeCell ref="B4:D5"/>
    <mergeCell ref="E4:J5"/>
  </mergeCells>
  <conditionalFormatting sqref="C11:C55">
    <cfRule type="cellIs" dxfId="1" priority="1" operator="lessThanOrEqual">
      <formula>0</formula>
    </cfRule>
  </conditionalFormatting>
  <pageMargins left="0.7" right="0.7" top="0.75" bottom="0.75" header="0.3" footer="0.3"/>
  <pageSetup paperSize="9" scale="38"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F4C3A-F67F-4AD8-A8EB-3A4F289D631E}">
  <sheetPr codeName="Sheet38">
    <tabColor theme="3" tint="0.59999389629810485"/>
  </sheetPr>
  <dimension ref="B1:I1135"/>
  <sheetViews>
    <sheetView showGridLines="0" view="pageBreakPreview" zoomScale="85" zoomScaleNormal="80" zoomScaleSheetLayoutView="85" workbookViewId="0">
      <selection activeCell="C16" sqref="C16:D16"/>
    </sheetView>
  </sheetViews>
  <sheetFormatPr defaultColWidth="11.42578125" defaultRowHeight="12.75"/>
  <cols>
    <col min="1" max="1" width="2.7109375" style="592" customWidth="1"/>
    <col min="2" max="2" width="6.28515625" style="592" customWidth="1"/>
    <col min="3" max="8" width="28.5703125" style="592" customWidth="1"/>
    <col min="9" max="9" width="13.7109375" style="592" customWidth="1"/>
    <col min="10" max="10" width="7.42578125" style="592" customWidth="1"/>
    <col min="11" max="16384" width="11.42578125" style="592"/>
  </cols>
  <sheetData>
    <row r="1" spans="2:9" ht="13.5" thickBot="1"/>
    <row r="2" spans="2:9" ht="28.5" thickTop="1">
      <c r="B2" s="1192"/>
      <c r="C2" s="1066"/>
      <c r="D2" s="1066"/>
      <c r="E2" s="757"/>
      <c r="F2" s="757"/>
      <c r="G2" s="757"/>
      <c r="H2" s="534" t="s">
        <v>232</v>
      </c>
      <c r="I2" s="535">
        <f>'Default &amp; Recovery Analysis'!L2</f>
        <v>46265</v>
      </c>
    </row>
    <row r="3" spans="2:9" ht="14.25">
      <c r="B3" s="623"/>
      <c r="C3" s="761"/>
      <c r="D3" s="761"/>
      <c r="E3" s="596"/>
      <c r="F3" s="596"/>
      <c r="G3" s="596"/>
      <c r="H3" s="540" t="s">
        <v>233</v>
      </c>
      <c r="I3" s="541">
        <f>'Default &amp; Recovery Analysis'!L3</f>
        <v>46279</v>
      </c>
    </row>
    <row r="4" spans="2:9" ht="23.25">
      <c r="B4" s="2105"/>
      <c r="C4" s="2106"/>
      <c r="D4" s="2106"/>
      <c r="E4" s="2143" t="s">
        <v>599</v>
      </c>
      <c r="F4" s="2143"/>
      <c r="G4" s="1043"/>
      <c r="H4" s="540" t="s">
        <v>234</v>
      </c>
      <c r="I4" s="541">
        <f>'Default &amp; Recovery Analysis'!L4</f>
        <v>46286</v>
      </c>
    </row>
    <row r="5" spans="2:9" ht="23.25">
      <c r="B5" s="2105"/>
      <c r="C5" s="2106"/>
      <c r="D5" s="2106"/>
      <c r="E5" s="2143"/>
      <c r="F5" s="2143"/>
      <c r="G5" s="1043"/>
      <c r="H5" s="540" t="s">
        <v>235</v>
      </c>
      <c r="I5" s="541">
        <f>'Default &amp; Recovery Analysis'!L5</f>
        <v>46293</v>
      </c>
    </row>
    <row r="6" spans="2:9" ht="14.25">
      <c r="B6" s="759"/>
      <c r="C6" s="596"/>
      <c r="D6" s="596"/>
      <c r="E6" s="596"/>
      <c r="F6" s="596"/>
      <c r="G6" s="596"/>
      <c r="H6" s="540" t="s">
        <v>236</v>
      </c>
      <c r="I6" s="543">
        <f>'Default &amp; Recovery Analysis'!L6</f>
        <v>23</v>
      </c>
    </row>
    <row r="7" spans="2:9" ht="14.25">
      <c r="B7" s="759"/>
      <c r="C7" s="596"/>
      <c r="D7" s="596"/>
      <c r="E7" s="596"/>
      <c r="F7" s="596"/>
      <c r="G7" s="596"/>
      <c r="H7" s="596"/>
      <c r="I7" s="766"/>
    </row>
    <row r="8" spans="2:9">
      <c r="B8" s="1067"/>
      <c r="C8" s="1068"/>
      <c r="D8" s="1069"/>
      <c r="E8" s="1069"/>
      <c r="F8" s="1069"/>
      <c r="G8" s="1069"/>
      <c r="H8" s="1069"/>
      <c r="I8" s="1070"/>
    </row>
    <row r="9" spans="2:9" ht="37.5">
      <c r="B9" s="767"/>
      <c r="C9" s="1179" t="s">
        <v>574</v>
      </c>
      <c r="D9" s="1179" t="s">
        <v>600</v>
      </c>
      <c r="E9" s="1179" t="s">
        <v>601</v>
      </c>
      <c r="F9" s="1179" t="s">
        <v>602</v>
      </c>
      <c r="G9" s="1179" t="s">
        <v>603</v>
      </c>
      <c r="H9" s="1179" t="s">
        <v>604</v>
      </c>
      <c r="I9" s="772"/>
    </row>
    <row r="10" spans="2:9">
      <c r="B10" s="1327">
        <f>I6</f>
        <v>23</v>
      </c>
      <c r="C10" s="1743">
        <f>'05 - Prepayment Rate'!B12</f>
        <v>46265</v>
      </c>
      <c r="D10" s="1060">
        <f>'Default &amp; Recovery Analysis'!D10</f>
        <v>10627881030.059999</v>
      </c>
      <c r="E10" s="1060">
        <f>IF($C10=0,"",'05 - Prepayment Rate'!E12)</f>
        <v>24671070.960000001</v>
      </c>
      <c r="F10" s="1064">
        <f>'05 - Prepayment Rate'!D12</f>
        <v>2.3213537007254889E-3</v>
      </c>
      <c r="G10" s="1071">
        <f>IF(C11=0,"",F10*12)</f>
        <v>2.7856244408705867E-2</v>
      </c>
      <c r="H10" s="1071">
        <f t="shared" ref="H10:H15" si="0">IF(C12=0,"",((1+E10/D10)^12)-1)</f>
        <v>2.8214663902885295E-2</v>
      </c>
      <c r="I10" s="772"/>
    </row>
    <row r="11" spans="2:9">
      <c r="B11" s="767"/>
      <c r="C11" s="1744">
        <f>'05 - Prepayment Rate'!B13</f>
        <v>46234</v>
      </c>
      <c r="D11" s="1060">
        <f>'Default &amp; Recovery Analysis'!D11</f>
        <v>10731409727.809999</v>
      </c>
      <c r="E11" s="1060">
        <f>IF($C11=0,"",'05 - Prepayment Rate'!E13)</f>
        <v>38053833.350000001</v>
      </c>
      <c r="F11" s="1064">
        <f>'05 - Prepayment Rate'!D13</f>
        <v>3.5460237112543641E-3</v>
      </c>
      <c r="G11" s="1071">
        <f>IF(C12=0,"",F11*12)</f>
        <v>4.2552284535052373E-2</v>
      </c>
      <c r="H11" s="1071">
        <f t="shared" si="0"/>
        <v>4.3392075517458828E-2</v>
      </c>
      <c r="I11" s="772"/>
    </row>
    <row r="12" spans="2:9">
      <c r="B12" s="767"/>
      <c r="C12" s="1744">
        <f>'05 - Prepayment Rate'!B14</f>
        <v>46203</v>
      </c>
      <c r="D12" s="1060">
        <f>'Default &amp; Recovery Analysis'!D12</f>
        <v>10826314196.07</v>
      </c>
      <c r="E12" s="1060">
        <f>IF($C12=0,"",'05 - Prepayment Rate'!E14)</f>
        <v>21785339.800000001</v>
      </c>
      <c r="F12" s="1064">
        <f>'05 - Prepayment Rate'!D14</f>
        <v>2.0122582261568002E-3</v>
      </c>
      <c r="G12" s="1071">
        <f t="shared" ref="G12:G34" si="1">IF(C13=0,"",F12*12)</f>
        <v>2.4147098713881602E-2</v>
      </c>
      <c r="H12" s="1071">
        <f t="shared" si="0"/>
        <v>2.4416145505643971E-2</v>
      </c>
      <c r="I12" s="772"/>
    </row>
    <row r="13" spans="2:9">
      <c r="B13" s="767"/>
      <c r="C13" s="1744">
        <f>'05 - Prepayment Rate'!B15</f>
        <v>46173</v>
      </c>
      <c r="D13" s="1060">
        <f>'Default &amp; Recovery Analysis'!D13</f>
        <v>10910642357.889999</v>
      </c>
      <c r="E13" s="1060">
        <f>IF($C13=0,"",'05 - Prepayment Rate'!E15)</f>
        <v>20665137.280000001</v>
      </c>
      <c r="F13" s="1064">
        <f>'05 - Prepayment Rate'!D15</f>
        <v>1.8940348883359802E-3</v>
      </c>
      <c r="G13" s="1071">
        <f t="shared" si="1"/>
        <v>2.2728418660031762E-2</v>
      </c>
      <c r="H13" s="1071">
        <f t="shared" si="0"/>
        <v>2.296668616018227E-2</v>
      </c>
      <c r="I13" s="772"/>
    </row>
    <row r="14" spans="2:9">
      <c r="B14" s="767"/>
      <c r="C14" s="1744">
        <f>'05 - Prepayment Rate'!B16</f>
        <v>46142</v>
      </c>
      <c r="D14" s="1060">
        <f>'Default &amp; Recovery Analysis'!D14</f>
        <v>11003433195.969999</v>
      </c>
      <c r="E14" s="1060">
        <f>IF($C14=0,"",'05 - Prepayment Rate'!E16)</f>
        <v>25843781</v>
      </c>
      <c r="F14" s="1064">
        <f>'05 - Prepayment Rate'!D16</f>
        <v>2.3487015861072586E-3</v>
      </c>
      <c r="G14" s="1071">
        <f t="shared" si="1"/>
        <v>2.8184419033287104E-2</v>
      </c>
      <c r="H14" s="1071">
        <f t="shared" si="0"/>
        <v>2.8551366899093544E-2</v>
      </c>
      <c r="I14" s="772"/>
    </row>
    <row r="15" spans="2:9">
      <c r="B15" s="767"/>
      <c r="C15" s="1744">
        <f>'05 - Prepayment Rate'!B17</f>
        <v>46112</v>
      </c>
      <c r="D15" s="1060">
        <f>IF($C16=0,"",'02 - Monthly Asset Follow up'!C22)</f>
        <v>11124620357.440001</v>
      </c>
      <c r="E15" s="1060">
        <f>IF($C15=0,"",'05 - Prepayment Rate'!E17)</f>
        <v>27792090.75</v>
      </c>
      <c r="F15" s="1064">
        <f>'05 - Prepayment Rate'!D17</f>
        <v>2.4982507139142966E-3</v>
      </c>
      <c r="G15" s="1071">
        <f t="shared" si="1"/>
        <v>2.9979008566971561E-2</v>
      </c>
      <c r="H15" s="1071">
        <f t="shared" si="0"/>
        <v>3.0394381152941685E-2</v>
      </c>
      <c r="I15" s="772"/>
    </row>
    <row r="16" spans="2:9">
      <c r="B16" s="767"/>
      <c r="C16" s="1744">
        <f>'05 - Prepayment Rate'!B18</f>
        <v>46081</v>
      </c>
      <c r="D16" s="1060">
        <f>IF($C17=0,"",'02 - Monthly Asset Follow up'!C23)</f>
        <v>11215080214.709999</v>
      </c>
      <c r="E16" s="1060">
        <f>IF($C16=0,"",'05 - Prepayment Rate'!E18)</f>
        <v>26628699.350000001</v>
      </c>
      <c r="F16" s="1064">
        <f>'05 - Prepayment Rate'!D18</f>
        <v>2.3743654829212089E-3</v>
      </c>
      <c r="G16" s="1071">
        <f t="shared" si="1"/>
        <v>2.8492385795054507E-2</v>
      </c>
      <c r="H16" s="1071">
        <f>IF(C17=0,"",((1+E16/D16)^12)-1)</f>
        <v>2.8867428807878737E-2</v>
      </c>
      <c r="I16" s="772"/>
    </row>
    <row r="17" spans="2:9">
      <c r="B17" s="767"/>
      <c r="C17" s="1744">
        <f>'05 - Prepayment Rate'!B19</f>
        <v>46053</v>
      </c>
      <c r="D17" s="1060">
        <f>IF($C18=0,"",'02 - Monthly Asset Follow up'!C24)</f>
        <v>11314220550.59</v>
      </c>
      <c r="E17" s="1060">
        <f>IF($C17=0,"",'05 - Prepayment Rate'!E19)</f>
        <v>31941079.600000001</v>
      </c>
      <c r="F17" s="1064">
        <f>'05 - Prepayment Rate'!D19</f>
        <v>2.823091476534314E-3</v>
      </c>
      <c r="G17" s="1071">
        <f t="shared" si="1"/>
        <v>3.3877097718411769E-2</v>
      </c>
      <c r="H17" s="1071">
        <f t="shared" ref="H17:H34" si="2">IF(C18=0,"",((1+E17/D17)^12)-1)</f>
        <v>3.4408089017158305E-2</v>
      </c>
      <c r="I17" s="772"/>
    </row>
    <row r="18" spans="2:9">
      <c r="B18" s="767"/>
      <c r="C18" s="1744">
        <f>'05 - Prepayment Rate'!B20</f>
        <v>46022</v>
      </c>
      <c r="D18" s="1060">
        <f>IF($C19=0,"",'02 - Monthly Asset Follow up'!C25)</f>
        <v>11410540020.709999</v>
      </c>
      <c r="E18" s="1060">
        <f>IF($C18=0,"",'05 - Prepayment Rate'!E20)</f>
        <v>28299915.91</v>
      </c>
      <c r="F18" s="1064">
        <f>'05 - Prepayment Rate'!D20</f>
        <v>2.4801557032915161E-3</v>
      </c>
      <c r="G18" s="1071">
        <f t="shared" si="1"/>
        <v>2.9761868439498192E-2</v>
      </c>
      <c r="H18" s="1071">
        <f t="shared" si="2"/>
        <v>3.0171220906261009E-2</v>
      </c>
      <c r="I18" s="772"/>
    </row>
    <row r="19" spans="2:9">
      <c r="B19" s="767"/>
      <c r="C19" s="1744">
        <f>'05 - Prepayment Rate'!B21</f>
        <v>45991</v>
      </c>
      <c r="D19" s="1060">
        <f>IF($C20=0,"",'02 - Monthly Asset Follow up'!C26)</f>
        <v>11501221849.950001</v>
      </c>
      <c r="E19" s="1060">
        <f>IF($C19=0,"",'05 - Prepayment Rate'!E21)</f>
        <v>24036133.25</v>
      </c>
      <c r="F19" s="1064">
        <f>'05 - Prepayment Rate'!D21</f>
        <v>2.089876498652575E-3</v>
      </c>
      <c r="G19" s="1071">
        <f t="shared" si="1"/>
        <v>2.50785179838309E-2</v>
      </c>
      <c r="H19" s="1071">
        <f t="shared" si="2"/>
        <v>2.5368796083804268E-2</v>
      </c>
      <c r="I19" s="772"/>
    </row>
    <row r="20" spans="2:9">
      <c r="B20" s="767"/>
      <c r="C20" s="1744">
        <f>'05 - Prepayment Rate'!B22</f>
        <v>45961</v>
      </c>
      <c r="D20" s="1060">
        <f>IF($C21=0,"",'02 - Monthly Asset Follow up'!C27)</f>
        <v>11613993146.950001</v>
      </c>
      <c r="E20" s="1060">
        <f>IF($C20=0,"",'05 - Prepayment Rate'!E22)</f>
        <v>30948441.43</v>
      </c>
      <c r="F20" s="1064">
        <f>'05 - Prepayment Rate'!D22</f>
        <v>2.6647545799635243E-3</v>
      </c>
      <c r="G20" s="1071">
        <f t="shared" si="1"/>
        <v>3.1977054959562295E-2</v>
      </c>
      <c r="H20" s="1071">
        <f t="shared" si="2"/>
        <v>3.2449903430048055E-2</v>
      </c>
      <c r="I20" s="772"/>
    </row>
    <row r="21" spans="2:9">
      <c r="B21" s="767"/>
      <c r="C21" s="1744">
        <f>'05 - Prepayment Rate'!B23</f>
        <v>45930</v>
      </c>
      <c r="D21" s="1060">
        <f>IF($C22=0,"",'02 - Monthly Asset Follow up'!C28)</f>
        <v>7430770897.8500004</v>
      </c>
      <c r="E21" s="1060">
        <f>IF($C21=0,"",'05 - Prepayment Rate'!E23)</f>
        <v>18140271.010000002</v>
      </c>
      <c r="F21" s="1064">
        <f>'05 - Prepayment Rate'!D23</f>
        <v>2.4412367517949798E-3</v>
      </c>
      <c r="G21" s="1071">
        <f t="shared" si="1"/>
        <v>2.9294841021539758E-2</v>
      </c>
      <c r="H21" s="1071">
        <f t="shared" si="2"/>
        <v>2.9691395460031078E-2</v>
      </c>
      <c r="I21" s="772"/>
    </row>
    <row r="22" spans="2:9">
      <c r="B22" s="767"/>
      <c r="C22" s="1744">
        <f>'05 - Prepayment Rate'!B24</f>
        <v>45900</v>
      </c>
      <c r="D22" s="1060">
        <f>IF($C23=0,"",'02 - Monthly Asset Follow up'!C29)</f>
        <v>7501402080.4799995</v>
      </c>
      <c r="E22" s="1060">
        <f>IF($C22=0,"",'05 - Prepayment Rate'!E24)</f>
        <v>24368146.75</v>
      </c>
      <c r="F22" s="1064">
        <f>'05 - Prepayment Rate'!D24</f>
        <v>3.2484789494766999E-3</v>
      </c>
      <c r="G22" s="1071">
        <f t="shared" si="1"/>
        <v>3.8981747393720401E-2</v>
      </c>
      <c r="H22" s="1071">
        <f t="shared" si="2"/>
        <v>3.9685817014228908E-2</v>
      </c>
      <c r="I22" s="772"/>
    </row>
    <row r="23" spans="2:9">
      <c r="B23" s="767"/>
      <c r="C23" s="1744">
        <f>'05 - Prepayment Rate'!B25</f>
        <v>45869</v>
      </c>
      <c r="D23" s="1060">
        <f>IF($C24=0,"",'02 - Monthly Asset Follow up'!C30)</f>
        <v>7570005186.9899998</v>
      </c>
      <c r="E23" s="1060">
        <f>IF($C23=0,"",'05 - Prepayment Rate'!E25)</f>
        <v>23530806</v>
      </c>
      <c r="F23" s="1064">
        <f>'05 - Prepayment Rate'!D25</f>
        <v>3.1084266679817646E-3</v>
      </c>
      <c r="G23" s="1071">
        <f t="shared" si="1"/>
        <v>3.7301120015781175E-2</v>
      </c>
      <c r="H23" s="1071">
        <f t="shared" si="2"/>
        <v>3.7945486951348251E-2</v>
      </c>
      <c r="I23" s="772"/>
    </row>
    <row r="24" spans="2:9">
      <c r="B24" s="767"/>
      <c r="C24" s="1744">
        <f>'05 - Prepayment Rate'!B26</f>
        <v>45838</v>
      </c>
      <c r="D24" s="1060">
        <f>IF($C25=0,"",'02 - Monthly Asset Follow up'!C31)</f>
        <v>7635175945.3199997</v>
      </c>
      <c r="E24" s="1060">
        <f>IF($C24=0,"",'05 - Prepayment Rate'!E26)</f>
        <v>17402933.100000001</v>
      </c>
      <c r="F24" s="1064">
        <f>'05 - Prepayment Rate'!D26</f>
        <v>2.2793100282996323E-3</v>
      </c>
      <c r="G24" s="1071">
        <f t="shared" si="1"/>
        <v>2.7351720339595587E-2</v>
      </c>
      <c r="H24" s="1071">
        <f t="shared" si="2"/>
        <v>2.7697225677268067E-2</v>
      </c>
      <c r="I24" s="772"/>
    </row>
    <row r="25" spans="2:9">
      <c r="B25" s="767"/>
      <c r="C25" s="1744">
        <f>'05 - Prepayment Rate'!B27</f>
        <v>45808</v>
      </c>
      <c r="D25" s="1060">
        <f>IF($C26=0,"",'02 - Monthly Asset Follow up'!C32)</f>
        <v>7700874478.6099997</v>
      </c>
      <c r="E25" s="1060">
        <f>IF($C25=0,"",'05 - Prepayment Rate'!E27)</f>
        <v>19519847.550000001</v>
      </c>
      <c r="F25" s="1064">
        <f>'05 - Prepayment Rate'!D27</f>
        <v>2.5347572674010543E-3</v>
      </c>
      <c r="G25" s="1071">
        <f t="shared" si="1"/>
        <v>3.041708720881265E-2</v>
      </c>
      <c r="H25" s="1071">
        <f t="shared" si="2"/>
        <v>3.0844740232787826E-2</v>
      </c>
      <c r="I25" s="772"/>
    </row>
    <row r="26" spans="2:9">
      <c r="B26" s="767"/>
      <c r="C26" s="1744">
        <f>'05 - Prepayment Rate'!B28</f>
        <v>45777</v>
      </c>
      <c r="D26" s="1060">
        <f>IF($C27=0,"",'02 - Monthly Asset Follow up'!C33)</f>
        <v>7762584280.3299999</v>
      </c>
      <c r="E26" s="1060">
        <f>IF($C26=0,"",'05 - Prepayment Rate'!E28)</f>
        <v>14842897.939999999</v>
      </c>
      <c r="F26" s="1064">
        <f>'05 - Prepayment Rate'!D28</f>
        <v>1.9121077986375182E-3</v>
      </c>
      <c r="G26" s="1071">
        <f t="shared" si="1"/>
        <v>2.2945293583650217E-2</v>
      </c>
      <c r="H26" s="1071">
        <f t="shared" si="2"/>
        <v>2.318814454452478E-2</v>
      </c>
      <c r="I26" s="772"/>
    </row>
    <row r="27" spans="2:9">
      <c r="B27" s="767"/>
      <c r="C27" s="1744">
        <f>'05 - Prepayment Rate'!B29</f>
        <v>45747</v>
      </c>
      <c r="D27" s="1060">
        <f>IF($C28=0,"",'02 - Monthly Asset Follow up'!C34)</f>
        <v>7821840687.46</v>
      </c>
      <c r="E27" s="1060">
        <f>IF($C27=0,"",'05 - Prepayment Rate'!E29)</f>
        <v>15107591.52</v>
      </c>
      <c r="F27" s="1064">
        <f>'05 - Prepayment Rate'!D29</f>
        <v>1.9314624426217909E-3</v>
      </c>
      <c r="G27" s="1071">
        <f t="shared" si="1"/>
        <v>2.3177549311461491E-2</v>
      </c>
      <c r="H27" s="1071">
        <f t="shared" si="2"/>
        <v>2.3425357525328261E-2</v>
      </c>
      <c r="I27" s="772"/>
    </row>
    <row r="28" spans="2:9">
      <c r="B28" s="767"/>
      <c r="C28" s="1744">
        <f>'05 - Prepayment Rate'!B30</f>
        <v>45716</v>
      </c>
      <c r="D28" s="1060">
        <f>IF($C29=0,"",'02 - Monthly Asset Follow up'!C35)</f>
        <v>7882097726.96</v>
      </c>
      <c r="E28" s="1060">
        <f>IF($C28=0,"",'05 - Prepayment Rate'!E30)</f>
        <v>13656654.539999999</v>
      </c>
      <c r="F28" s="1064">
        <f>'05 - Prepayment Rate'!D30</f>
        <v>1.7326167491286807E-3</v>
      </c>
      <c r="G28" s="1071">
        <f t="shared" si="1"/>
        <v>2.079140098954417E-2</v>
      </c>
      <c r="H28" s="1071">
        <f t="shared" si="2"/>
        <v>2.0990679149982094E-2</v>
      </c>
      <c r="I28" s="772"/>
    </row>
    <row r="29" spans="2:9">
      <c r="B29" s="767"/>
      <c r="C29" s="1744">
        <f>'05 - Prepayment Rate'!B31</f>
        <v>45688</v>
      </c>
      <c r="D29" s="1060">
        <f>IF($C30=0,"",'02 - Monthly Asset Follow up'!C36)</f>
        <v>7942231678.1999998</v>
      </c>
      <c r="E29" s="1060">
        <f>IF($C29=0,"",'05 - Prepayment Rate'!E31)</f>
        <v>13800626.789999999</v>
      </c>
      <c r="F29" s="1064">
        <f>'05 - Prepayment Rate'!D31</f>
        <v>1.737625814653612E-3</v>
      </c>
      <c r="G29" s="1071">
        <f t="shared" si="1"/>
        <v>2.0851509775843345E-2</v>
      </c>
      <c r="H29" s="1071">
        <f t="shared" si="2"/>
        <v>2.1051945197799293E-2</v>
      </c>
      <c r="I29" s="772"/>
    </row>
    <row r="30" spans="2:9">
      <c r="B30" s="767"/>
      <c r="C30" s="1744">
        <f>'05 - Prepayment Rate'!B32</f>
        <v>45657</v>
      </c>
      <c r="D30" s="1060">
        <f>IF($C31=0,"",'02 - Monthly Asset Follow up'!C37)</f>
        <v>8062678431.4300003</v>
      </c>
      <c r="E30" s="1060">
        <f>IF($C30=0,"",'05 - Prepayment Rate'!E32)</f>
        <v>14770590.32</v>
      </c>
      <c r="F30" s="1064">
        <f>'05 - Prepayment Rate'!D32</f>
        <v>1.8319706590828628E-3</v>
      </c>
      <c r="G30" s="1071">
        <f t="shared" si="1"/>
        <v>2.1983647908994354E-2</v>
      </c>
      <c r="H30" s="1071">
        <f t="shared" si="2"/>
        <v>2.2206509817060294E-2</v>
      </c>
      <c r="I30" s="772"/>
    </row>
    <row r="31" spans="2:9">
      <c r="B31" s="767"/>
      <c r="C31" s="1744">
        <f>'05 - Prepayment Rate'!B33</f>
        <v>45626</v>
      </c>
      <c r="D31" s="1060">
        <f>IF($C32=0,"",'02 - Monthly Asset Follow up'!C38)</f>
        <v>8120798931.6599998</v>
      </c>
      <c r="E31" s="1060">
        <f>IF($C31=0,"",'05 - Prepayment Rate'!E33)</f>
        <v>12780562.119999999</v>
      </c>
      <c r="F31" s="1064">
        <f>'05 - Prepayment Rate'!D33</f>
        <v>1.573806004502008E-3</v>
      </c>
      <c r="G31" s="1071">
        <f t="shared" si="1"/>
        <v>1.8885672054024097E-2</v>
      </c>
      <c r="H31" s="1071">
        <f t="shared" si="2"/>
        <v>1.9050005794088554E-2</v>
      </c>
      <c r="I31" s="772"/>
    </row>
    <row r="32" spans="2:9">
      <c r="B32" s="767"/>
      <c r="C32" s="1744">
        <f>'05 - Prepayment Rate'!B34</f>
        <v>45596</v>
      </c>
      <c r="D32" s="1060">
        <f>IF($C33=0,"",'02 - Monthly Asset Follow up'!C39)</f>
        <v>8182368484.4700003</v>
      </c>
      <c r="E32" s="1060">
        <f>IF($C32=0,"",'05 - Prepayment Rate'!E34)</f>
        <v>12577297.26</v>
      </c>
      <c r="F32" s="1064">
        <f>'05 - Prepayment Rate'!D34</f>
        <v>1.5371218350617552E-3</v>
      </c>
      <c r="G32" s="1071">
        <f t="shared" si="1"/>
        <v>1.8445462020741064E-2</v>
      </c>
      <c r="H32" s="1071">
        <f t="shared" si="2"/>
        <v>1.8602204865709515E-2</v>
      </c>
      <c r="I32" s="772"/>
    </row>
    <row r="33" spans="2:9">
      <c r="B33" s="767"/>
      <c r="C33" s="1744">
        <f>'05 - Prepayment Rate'!B35</f>
        <v>45565</v>
      </c>
      <c r="D33" s="1060" t="str">
        <f>IF($C34=0,"",'02 - Monthly Asset Follow up'!C40)</f>
        <v/>
      </c>
      <c r="E33" s="1060" t="str">
        <f>IF($C33=0,"",'05 - Prepayment Rate'!E35)</f>
        <v/>
      </c>
      <c r="F33" s="1064" t="str">
        <f>'05 - Prepayment Rate'!D35</f>
        <v/>
      </c>
      <c r="G33" s="1071" t="str">
        <f t="shared" si="1"/>
        <v/>
      </c>
      <c r="H33" s="1071" t="str">
        <f t="shared" si="2"/>
        <v/>
      </c>
      <c r="I33" s="772"/>
    </row>
    <row r="34" spans="2:9">
      <c r="B34" s="767"/>
      <c r="C34" s="1744">
        <f>'05 - Prepayment Rate'!B36</f>
        <v>0</v>
      </c>
      <c r="D34" s="1060" t="str">
        <f>IF($C35=0,"",'02 - Monthly Asset Follow up'!C41)</f>
        <v/>
      </c>
      <c r="E34" s="1060" t="str">
        <f>IF($C34=0,"",'05 - Prepayment Rate'!E36)</f>
        <v/>
      </c>
      <c r="F34" s="1064" t="str">
        <f>'05 - Prepayment Rate'!D36</f>
        <v/>
      </c>
      <c r="G34" s="1071" t="str">
        <f t="shared" si="1"/>
        <v/>
      </c>
      <c r="H34" s="1071" t="str">
        <f t="shared" si="2"/>
        <v/>
      </c>
      <c r="I34" s="772"/>
    </row>
    <row r="35" spans="2:9">
      <c r="B35" s="767"/>
      <c r="C35" s="1745">
        <f>'05 - Prepayment Rate'!B37</f>
        <v>0</v>
      </c>
      <c r="D35" s="1746" t="str">
        <f>'Default &amp; Recovery Analysis'!D35</f>
        <v/>
      </c>
      <c r="E35" s="1746" t="str">
        <f>IF($C35=0,"",'05 - Prepayment Rate'!E37)</f>
        <v/>
      </c>
      <c r="F35" s="1747" t="str">
        <f>'05 - Prepayment Rate'!D37</f>
        <v/>
      </c>
      <c r="G35" s="1748"/>
      <c r="H35" s="1748"/>
      <c r="I35" s="772"/>
    </row>
    <row r="36" spans="2:9">
      <c r="B36" s="767"/>
      <c r="C36" s="592" t="s">
        <v>143</v>
      </c>
      <c r="D36" s="592" t="s">
        <v>143</v>
      </c>
      <c r="E36" s="592" t="s">
        <v>143</v>
      </c>
      <c r="F36" s="592" t="s">
        <v>143</v>
      </c>
      <c r="I36" s="772"/>
    </row>
    <row r="37" spans="2:9" ht="13.5" thickBot="1">
      <c r="B37" s="780"/>
      <c r="C37" s="1038"/>
      <c r="D37" s="1038"/>
      <c r="E37" s="1038"/>
      <c r="F37" s="1038"/>
      <c r="G37" s="1038"/>
      <c r="H37" s="1038"/>
      <c r="I37" s="784"/>
    </row>
    <row r="38" spans="2:9" ht="13.5" thickTop="1">
      <c r="C38" s="592" t="s">
        <v>143</v>
      </c>
      <c r="D38" s="592" t="s">
        <v>143</v>
      </c>
      <c r="E38" s="592" t="s">
        <v>143</v>
      </c>
      <c r="F38" s="592" t="s">
        <v>143</v>
      </c>
    </row>
    <row r="39" spans="2:9">
      <c r="C39" s="592" t="s">
        <v>143</v>
      </c>
      <c r="D39" s="592" t="s">
        <v>143</v>
      </c>
      <c r="E39" s="592" t="s">
        <v>143</v>
      </c>
      <c r="F39" s="592" t="s">
        <v>143</v>
      </c>
    </row>
    <row r="40" spans="2:9">
      <c r="C40" s="592" t="s">
        <v>143</v>
      </c>
      <c r="D40" s="592" t="s">
        <v>143</v>
      </c>
      <c r="E40" s="592" t="s">
        <v>143</v>
      </c>
      <c r="F40" s="592" t="s">
        <v>143</v>
      </c>
    </row>
    <row r="41" spans="2:9">
      <c r="C41" s="592" t="s">
        <v>143</v>
      </c>
      <c r="D41" s="592" t="s">
        <v>143</v>
      </c>
      <c r="E41" s="592" t="s">
        <v>143</v>
      </c>
      <c r="F41" s="592" t="s">
        <v>143</v>
      </c>
    </row>
    <row r="42" spans="2:9">
      <c r="C42" s="592" t="s">
        <v>143</v>
      </c>
      <c r="D42" s="592" t="s">
        <v>143</v>
      </c>
      <c r="E42" s="592" t="s">
        <v>143</v>
      </c>
      <c r="F42" s="592" t="s">
        <v>143</v>
      </c>
    </row>
    <row r="43" spans="2:9">
      <c r="C43" s="592" t="s">
        <v>143</v>
      </c>
      <c r="D43" s="592" t="s">
        <v>143</v>
      </c>
      <c r="E43" s="592" t="s">
        <v>143</v>
      </c>
      <c r="F43" s="592" t="s">
        <v>143</v>
      </c>
    </row>
    <row r="44" spans="2:9">
      <c r="C44" s="592" t="s">
        <v>143</v>
      </c>
      <c r="D44" s="592" t="s">
        <v>143</v>
      </c>
      <c r="E44" s="592" t="s">
        <v>143</v>
      </c>
      <c r="F44" s="592" t="s">
        <v>143</v>
      </c>
    </row>
    <row r="45" spans="2:9">
      <c r="C45" s="592" t="s">
        <v>143</v>
      </c>
      <c r="D45" s="592" t="s">
        <v>143</v>
      </c>
      <c r="E45" s="592" t="s">
        <v>143</v>
      </c>
      <c r="F45" s="592" t="s">
        <v>143</v>
      </c>
    </row>
    <row r="46" spans="2:9">
      <c r="C46" s="592" t="s">
        <v>143</v>
      </c>
      <c r="D46" s="592" t="s">
        <v>143</v>
      </c>
      <c r="E46" s="592" t="s">
        <v>143</v>
      </c>
      <c r="F46" s="592" t="s">
        <v>143</v>
      </c>
    </row>
    <row r="47" spans="2:9">
      <c r="C47" s="592" t="s">
        <v>143</v>
      </c>
      <c r="D47" s="592" t="s">
        <v>143</v>
      </c>
      <c r="E47" s="592" t="s">
        <v>143</v>
      </c>
      <c r="F47" s="592" t="s">
        <v>143</v>
      </c>
    </row>
    <row r="48" spans="2:9">
      <c r="C48" s="592" t="s">
        <v>143</v>
      </c>
      <c r="D48" s="592" t="s">
        <v>143</v>
      </c>
      <c r="E48" s="592" t="s">
        <v>143</v>
      </c>
      <c r="F48" s="592" t="s">
        <v>143</v>
      </c>
    </row>
    <row r="49" spans="3:6">
      <c r="C49" s="592" t="s">
        <v>143</v>
      </c>
      <c r="D49" s="592" t="s">
        <v>143</v>
      </c>
      <c r="E49" s="592" t="s">
        <v>143</v>
      </c>
      <c r="F49" s="592" t="s">
        <v>143</v>
      </c>
    </row>
    <row r="50" spans="3:6">
      <c r="C50" s="592" t="s">
        <v>143</v>
      </c>
      <c r="D50" s="592" t="s">
        <v>143</v>
      </c>
      <c r="E50" s="592" t="s">
        <v>143</v>
      </c>
      <c r="F50" s="592" t="s">
        <v>143</v>
      </c>
    </row>
    <row r="51" spans="3:6">
      <c r="C51" s="592" t="s">
        <v>143</v>
      </c>
      <c r="D51" s="592" t="s">
        <v>143</v>
      </c>
      <c r="E51" s="592" t="s">
        <v>143</v>
      </c>
      <c r="F51" s="592" t="s">
        <v>143</v>
      </c>
    </row>
    <row r="52" spans="3:6">
      <c r="C52" s="592" t="s">
        <v>143</v>
      </c>
      <c r="D52" s="592" t="s">
        <v>143</v>
      </c>
      <c r="E52" s="592" t="s">
        <v>143</v>
      </c>
      <c r="F52" s="592" t="s">
        <v>143</v>
      </c>
    </row>
    <row r="53" spans="3:6">
      <c r="C53" s="592" t="s">
        <v>143</v>
      </c>
      <c r="D53" s="592" t="s">
        <v>143</v>
      </c>
      <c r="E53" s="592" t="s">
        <v>143</v>
      </c>
      <c r="F53" s="592" t="s">
        <v>143</v>
      </c>
    </row>
    <row r="54" spans="3:6">
      <c r="C54" s="592" t="s">
        <v>143</v>
      </c>
      <c r="D54" s="592" t="s">
        <v>143</v>
      </c>
      <c r="E54" s="592" t="s">
        <v>143</v>
      </c>
      <c r="F54" s="592" t="s">
        <v>143</v>
      </c>
    </row>
    <row r="55" spans="3:6">
      <c r="C55" s="592" t="s">
        <v>143</v>
      </c>
      <c r="D55" s="592" t="s">
        <v>143</v>
      </c>
      <c r="E55" s="592" t="s">
        <v>143</v>
      </c>
      <c r="F55" s="592" t="s">
        <v>143</v>
      </c>
    </row>
    <row r="56" spans="3:6">
      <c r="C56" s="592" t="s">
        <v>143</v>
      </c>
      <c r="D56" s="592" t="s">
        <v>143</v>
      </c>
      <c r="E56" s="592" t="s">
        <v>143</v>
      </c>
      <c r="F56" s="592" t="s">
        <v>143</v>
      </c>
    </row>
    <row r="57" spans="3:6">
      <c r="C57" s="592" t="s">
        <v>143</v>
      </c>
      <c r="D57" s="592" t="s">
        <v>143</v>
      </c>
      <c r="E57" s="592" t="s">
        <v>143</v>
      </c>
      <c r="F57" s="592" t="s">
        <v>143</v>
      </c>
    </row>
    <row r="58" spans="3:6">
      <c r="C58" s="592" t="s">
        <v>143</v>
      </c>
      <c r="D58" s="592" t="s">
        <v>143</v>
      </c>
      <c r="E58" s="592" t="s">
        <v>143</v>
      </c>
      <c r="F58" s="592" t="s">
        <v>143</v>
      </c>
    </row>
    <row r="59" spans="3:6">
      <c r="C59" s="592" t="s">
        <v>143</v>
      </c>
      <c r="D59" s="592" t="s">
        <v>143</v>
      </c>
      <c r="E59" s="592" t="s">
        <v>143</v>
      </c>
      <c r="F59" s="592" t="s">
        <v>143</v>
      </c>
    </row>
    <row r="60" spans="3:6">
      <c r="C60" s="592" t="s">
        <v>143</v>
      </c>
      <c r="D60" s="592" t="s">
        <v>143</v>
      </c>
      <c r="E60" s="592" t="s">
        <v>143</v>
      </c>
      <c r="F60" s="592" t="s">
        <v>143</v>
      </c>
    </row>
    <row r="61" spans="3:6">
      <c r="C61" s="592" t="s">
        <v>143</v>
      </c>
      <c r="D61" s="592" t="s">
        <v>143</v>
      </c>
      <c r="E61" s="592" t="s">
        <v>143</v>
      </c>
      <c r="F61" s="592" t="s">
        <v>143</v>
      </c>
    </row>
    <row r="62" spans="3:6">
      <c r="C62" s="592" t="s">
        <v>143</v>
      </c>
      <c r="D62" s="592" t="s">
        <v>143</v>
      </c>
      <c r="E62" s="592" t="s">
        <v>143</v>
      </c>
      <c r="F62" s="592" t="s">
        <v>143</v>
      </c>
    </row>
    <row r="63" spans="3:6">
      <c r="C63" s="592" t="s">
        <v>143</v>
      </c>
      <c r="D63" s="592" t="s">
        <v>143</v>
      </c>
      <c r="E63" s="592" t="s">
        <v>143</v>
      </c>
      <c r="F63" s="592" t="s">
        <v>143</v>
      </c>
    </row>
    <row r="64" spans="3:6">
      <c r="C64" s="592" t="s">
        <v>143</v>
      </c>
      <c r="D64" s="592" t="s">
        <v>143</v>
      </c>
      <c r="E64" s="592" t="s">
        <v>143</v>
      </c>
      <c r="F64" s="592" t="s">
        <v>143</v>
      </c>
    </row>
    <row r="65" spans="3:6">
      <c r="C65" s="592" t="s">
        <v>143</v>
      </c>
      <c r="D65" s="592" t="s">
        <v>143</v>
      </c>
      <c r="E65" s="592" t="s">
        <v>143</v>
      </c>
      <c r="F65" s="592" t="s">
        <v>143</v>
      </c>
    </row>
    <row r="66" spans="3:6">
      <c r="C66" s="592" t="s">
        <v>143</v>
      </c>
      <c r="D66" s="592" t="s">
        <v>143</v>
      </c>
      <c r="E66" s="592" t="s">
        <v>143</v>
      </c>
      <c r="F66" s="592" t="s">
        <v>143</v>
      </c>
    </row>
    <row r="67" spans="3:6">
      <c r="C67" s="592" t="s">
        <v>143</v>
      </c>
      <c r="D67" s="592" t="s">
        <v>143</v>
      </c>
      <c r="E67" s="592" t="s">
        <v>143</v>
      </c>
      <c r="F67" s="592" t="s">
        <v>143</v>
      </c>
    </row>
    <row r="68" spans="3:6">
      <c r="C68" s="592" t="s">
        <v>143</v>
      </c>
      <c r="D68" s="592" t="s">
        <v>143</v>
      </c>
      <c r="E68" s="592" t="s">
        <v>143</v>
      </c>
      <c r="F68" s="592" t="s">
        <v>143</v>
      </c>
    </row>
    <row r="69" spans="3:6">
      <c r="C69" s="592" t="s">
        <v>143</v>
      </c>
      <c r="D69" s="592" t="s">
        <v>143</v>
      </c>
      <c r="E69" s="592" t="s">
        <v>143</v>
      </c>
      <c r="F69" s="592" t="s">
        <v>143</v>
      </c>
    </row>
    <row r="70" spans="3:6">
      <c r="C70" s="592" t="s">
        <v>143</v>
      </c>
      <c r="D70" s="592" t="s">
        <v>143</v>
      </c>
      <c r="E70" s="592" t="s">
        <v>143</v>
      </c>
      <c r="F70" s="592" t="s">
        <v>143</v>
      </c>
    </row>
    <row r="71" spans="3:6">
      <c r="C71" s="592" t="s">
        <v>143</v>
      </c>
      <c r="D71" s="592" t="s">
        <v>143</v>
      </c>
      <c r="E71" s="592" t="s">
        <v>143</v>
      </c>
      <c r="F71" s="592" t="s">
        <v>143</v>
      </c>
    </row>
    <row r="72" spans="3:6">
      <c r="C72" s="592" t="s">
        <v>143</v>
      </c>
      <c r="D72" s="592" t="s">
        <v>143</v>
      </c>
      <c r="E72" s="592" t="s">
        <v>143</v>
      </c>
      <c r="F72" s="592" t="s">
        <v>143</v>
      </c>
    </row>
    <row r="73" spans="3:6">
      <c r="C73" s="592" t="s">
        <v>143</v>
      </c>
      <c r="D73" s="592" t="s">
        <v>143</v>
      </c>
      <c r="E73" s="592" t="s">
        <v>143</v>
      </c>
      <c r="F73" s="592" t="s">
        <v>143</v>
      </c>
    </row>
    <row r="74" spans="3:6">
      <c r="C74" s="592" t="s">
        <v>143</v>
      </c>
      <c r="D74" s="592" t="s">
        <v>143</v>
      </c>
      <c r="E74" s="592" t="s">
        <v>143</v>
      </c>
      <c r="F74" s="592" t="s">
        <v>143</v>
      </c>
    </row>
    <row r="75" spans="3:6">
      <c r="C75" s="592" t="s">
        <v>143</v>
      </c>
      <c r="D75" s="592" t="s">
        <v>143</v>
      </c>
      <c r="E75" s="592" t="s">
        <v>143</v>
      </c>
      <c r="F75" s="592" t="s">
        <v>143</v>
      </c>
    </row>
    <row r="76" spans="3:6">
      <c r="C76" s="592" t="s">
        <v>143</v>
      </c>
      <c r="D76" s="592" t="s">
        <v>143</v>
      </c>
      <c r="E76" s="592" t="s">
        <v>143</v>
      </c>
      <c r="F76" s="592" t="s">
        <v>143</v>
      </c>
    </row>
    <row r="77" spans="3:6">
      <c r="C77" s="592" t="s">
        <v>143</v>
      </c>
      <c r="D77" s="592" t="s">
        <v>143</v>
      </c>
      <c r="E77" s="592" t="s">
        <v>143</v>
      </c>
      <c r="F77" s="592" t="s">
        <v>143</v>
      </c>
    </row>
    <row r="78" spans="3:6">
      <c r="C78" s="592" t="s">
        <v>143</v>
      </c>
      <c r="D78" s="592" t="s">
        <v>143</v>
      </c>
      <c r="E78" s="592" t="s">
        <v>143</v>
      </c>
      <c r="F78" s="592" t="s">
        <v>143</v>
      </c>
    </row>
    <row r="79" spans="3:6">
      <c r="C79" s="592" t="s">
        <v>143</v>
      </c>
      <c r="D79" s="592" t="s">
        <v>143</v>
      </c>
      <c r="E79" s="592" t="s">
        <v>143</v>
      </c>
      <c r="F79" s="592" t="s">
        <v>143</v>
      </c>
    </row>
    <row r="80" spans="3:6">
      <c r="C80" s="592" t="s">
        <v>143</v>
      </c>
      <c r="D80" s="592" t="s">
        <v>143</v>
      </c>
      <c r="E80" s="592" t="s">
        <v>143</v>
      </c>
      <c r="F80" s="592" t="s">
        <v>143</v>
      </c>
    </row>
    <row r="81" spans="3:6">
      <c r="C81" s="592" t="s">
        <v>143</v>
      </c>
      <c r="D81" s="592" t="s">
        <v>143</v>
      </c>
      <c r="E81" s="592" t="s">
        <v>143</v>
      </c>
      <c r="F81" s="592" t="s">
        <v>143</v>
      </c>
    </row>
    <row r="82" spans="3:6">
      <c r="C82" s="592" t="s">
        <v>143</v>
      </c>
      <c r="D82" s="592" t="s">
        <v>143</v>
      </c>
      <c r="E82" s="592" t="s">
        <v>143</v>
      </c>
      <c r="F82" s="592" t="s">
        <v>143</v>
      </c>
    </row>
    <row r="83" spans="3:6">
      <c r="C83" s="592" t="s">
        <v>143</v>
      </c>
      <c r="D83" s="592" t="s">
        <v>143</v>
      </c>
      <c r="E83" s="592" t="s">
        <v>143</v>
      </c>
      <c r="F83" s="592" t="s">
        <v>143</v>
      </c>
    </row>
    <row r="84" spans="3:6">
      <c r="C84" s="592" t="s">
        <v>143</v>
      </c>
      <c r="D84" s="592" t="s">
        <v>143</v>
      </c>
      <c r="E84" s="592" t="s">
        <v>143</v>
      </c>
      <c r="F84" s="592" t="s">
        <v>143</v>
      </c>
    </row>
    <row r="85" spans="3:6">
      <c r="C85" s="592" t="s">
        <v>143</v>
      </c>
      <c r="D85" s="592" t="s">
        <v>143</v>
      </c>
      <c r="E85" s="592" t="s">
        <v>143</v>
      </c>
      <c r="F85" s="592" t="s">
        <v>143</v>
      </c>
    </row>
    <row r="86" spans="3:6">
      <c r="C86" s="592" t="s">
        <v>143</v>
      </c>
      <c r="D86" s="592" t="s">
        <v>143</v>
      </c>
      <c r="E86" s="592" t="s">
        <v>143</v>
      </c>
      <c r="F86" s="592" t="s">
        <v>143</v>
      </c>
    </row>
    <row r="87" spans="3:6">
      <c r="C87" s="592" t="s">
        <v>143</v>
      </c>
      <c r="D87" s="592" t="s">
        <v>143</v>
      </c>
      <c r="E87" s="592" t="s">
        <v>143</v>
      </c>
      <c r="F87" s="592" t="s">
        <v>143</v>
      </c>
    </row>
    <row r="88" spans="3:6">
      <c r="C88" s="592" t="s">
        <v>143</v>
      </c>
      <c r="D88" s="592" t="s">
        <v>143</v>
      </c>
      <c r="E88" s="592" t="s">
        <v>143</v>
      </c>
      <c r="F88" s="592" t="s">
        <v>143</v>
      </c>
    </row>
    <row r="89" spans="3:6">
      <c r="C89" s="592" t="s">
        <v>143</v>
      </c>
      <c r="D89" s="592" t="s">
        <v>143</v>
      </c>
      <c r="E89" s="592" t="s">
        <v>143</v>
      </c>
      <c r="F89" s="592" t="s">
        <v>143</v>
      </c>
    </row>
    <row r="90" spans="3:6">
      <c r="C90" s="592" t="s">
        <v>143</v>
      </c>
      <c r="D90" s="592" t="s">
        <v>143</v>
      </c>
      <c r="E90" s="592" t="s">
        <v>143</v>
      </c>
      <c r="F90" s="592" t="s">
        <v>143</v>
      </c>
    </row>
    <row r="91" spans="3:6">
      <c r="C91" s="592" t="s">
        <v>143</v>
      </c>
      <c r="D91" s="592" t="s">
        <v>143</v>
      </c>
      <c r="E91" s="592" t="s">
        <v>143</v>
      </c>
      <c r="F91" s="592" t="s">
        <v>143</v>
      </c>
    </row>
    <row r="92" spans="3:6">
      <c r="C92" s="592" t="s">
        <v>143</v>
      </c>
      <c r="D92" s="592" t="s">
        <v>143</v>
      </c>
      <c r="E92" s="592" t="s">
        <v>143</v>
      </c>
      <c r="F92" s="592" t="s">
        <v>143</v>
      </c>
    </row>
    <row r="93" spans="3:6">
      <c r="C93" s="592" t="s">
        <v>143</v>
      </c>
      <c r="D93" s="592" t="s">
        <v>143</v>
      </c>
      <c r="E93" s="592" t="s">
        <v>143</v>
      </c>
      <c r="F93" s="592" t="s">
        <v>143</v>
      </c>
    </row>
    <row r="94" spans="3:6">
      <c r="C94" s="592" t="s">
        <v>143</v>
      </c>
      <c r="D94" s="592" t="s">
        <v>143</v>
      </c>
      <c r="E94" s="592" t="s">
        <v>143</v>
      </c>
      <c r="F94" s="592" t="s">
        <v>143</v>
      </c>
    </row>
    <row r="95" spans="3:6">
      <c r="C95" s="592" t="s">
        <v>143</v>
      </c>
      <c r="D95" s="592" t="s">
        <v>143</v>
      </c>
      <c r="E95" s="592" t="s">
        <v>143</v>
      </c>
      <c r="F95" s="592" t="s">
        <v>143</v>
      </c>
    </row>
    <row r="96" spans="3:6">
      <c r="C96" s="592" t="s">
        <v>143</v>
      </c>
      <c r="D96" s="592" t="s">
        <v>143</v>
      </c>
      <c r="E96" s="592" t="s">
        <v>143</v>
      </c>
      <c r="F96" s="592" t="s">
        <v>143</v>
      </c>
    </row>
    <row r="97" spans="3:6">
      <c r="C97" s="592" t="s">
        <v>143</v>
      </c>
      <c r="D97" s="592" t="s">
        <v>143</v>
      </c>
      <c r="E97" s="592" t="s">
        <v>143</v>
      </c>
      <c r="F97" s="592" t="s">
        <v>143</v>
      </c>
    </row>
    <row r="98" spans="3:6">
      <c r="C98" s="592" t="s">
        <v>143</v>
      </c>
      <c r="D98" s="592" t="s">
        <v>143</v>
      </c>
      <c r="E98" s="592" t="s">
        <v>143</v>
      </c>
      <c r="F98" s="592" t="s">
        <v>143</v>
      </c>
    </row>
    <row r="99" spans="3:6">
      <c r="C99" s="592" t="s">
        <v>143</v>
      </c>
      <c r="D99" s="592" t="s">
        <v>143</v>
      </c>
      <c r="E99" s="592" t="s">
        <v>143</v>
      </c>
      <c r="F99" s="592" t="s">
        <v>143</v>
      </c>
    </row>
    <row r="100" spans="3:6">
      <c r="C100" s="592" t="s">
        <v>143</v>
      </c>
      <c r="D100" s="592" t="s">
        <v>143</v>
      </c>
      <c r="E100" s="592" t="s">
        <v>143</v>
      </c>
      <c r="F100" s="592" t="s">
        <v>143</v>
      </c>
    </row>
    <row r="101" spans="3:6">
      <c r="C101" s="592" t="s">
        <v>143</v>
      </c>
      <c r="D101" s="592" t="s">
        <v>143</v>
      </c>
      <c r="E101" s="592" t="s">
        <v>143</v>
      </c>
      <c r="F101" s="592" t="s">
        <v>143</v>
      </c>
    </row>
    <row r="102" spans="3:6">
      <c r="C102" s="592" t="s">
        <v>143</v>
      </c>
      <c r="D102" s="592" t="s">
        <v>143</v>
      </c>
      <c r="E102" s="592" t="s">
        <v>143</v>
      </c>
      <c r="F102" s="592" t="s">
        <v>143</v>
      </c>
    </row>
    <row r="103" spans="3:6">
      <c r="C103" s="592" t="s">
        <v>143</v>
      </c>
      <c r="D103" s="592" t="s">
        <v>143</v>
      </c>
      <c r="E103" s="592" t="s">
        <v>143</v>
      </c>
      <c r="F103" s="592" t="s">
        <v>143</v>
      </c>
    </row>
    <row r="104" spans="3:6">
      <c r="C104" s="592" t="s">
        <v>143</v>
      </c>
      <c r="D104" s="592" t="s">
        <v>143</v>
      </c>
      <c r="E104" s="592" t="s">
        <v>143</v>
      </c>
      <c r="F104" s="592" t="s">
        <v>143</v>
      </c>
    </row>
    <row r="105" spans="3:6">
      <c r="C105" s="592" t="s">
        <v>143</v>
      </c>
      <c r="D105" s="592" t="s">
        <v>143</v>
      </c>
      <c r="E105" s="592" t="s">
        <v>143</v>
      </c>
      <c r="F105" s="592" t="s">
        <v>143</v>
      </c>
    </row>
    <row r="106" spans="3:6">
      <c r="C106" s="592" t="s">
        <v>143</v>
      </c>
      <c r="D106" s="592" t="s">
        <v>143</v>
      </c>
      <c r="E106" s="592" t="s">
        <v>143</v>
      </c>
      <c r="F106" s="592" t="s">
        <v>143</v>
      </c>
    </row>
    <row r="107" spans="3:6">
      <c r="C107" s="592" t="s">
        <v>143</v>
      </c>
      <c r="D107" s="592" t="s">
        <v>143</v>
      </c>
      <c r="E107" s="592" t="s">
        <v>143</v>
      </c>
      <c r="F107" s="592" t="s">
        <v>143</v>
      </c>
    </row>
    <row r="108" spans="3:6">
      <c r="C108" s="592" t="s">
        <v>143</v>
      </c>
      <c r="D108" s="592" t="s">
        <v>143</v>
      </c>
      <c r="E108" s="592" t="s">
        <v>143</v>
      </c>
      <c r="F108" s="592" t="s">
        <v>143</v>
      </c>
    </row>
    <row r="109" spans="3:6">
      <c r="C109" s="592" t="s">
        <v>143</v>
      </c>
      <c r="D109" s="592" t="s">
        <v>143</v>
      </c>
      <c r="E109" s="592" t="s">
        <v>143</v>
      </c>
      <c r="F109" s="592" t="s">
        <v>143</v>
      </c>
    </row>
    <row r="110" spans="3:6">
      <c r="C110" s="592" t="s">
        <v>143</v>
      </c>
      <c r="D110" s="592" t="s">
        <v>143</v>
      </c>
      <c r="E110" s="592" t="s">
        <v>143</v>
      </c>
      <c r="F110" s="592" t="s">
        <v>143</v>
      </c>
    </row>
    <row r="111" spans="3:6">
      <c r="C111" s="592" t="s">
        <v>143</v>
      </c>
      <c r="D111" s="592" t="s">
        <v>143</v>
      </c>
      <c r="E111" s="592" t="s">
        <v>143</v>
      </c>
      <c r="F111" s="592" t="s">
        <v>143</v>
      </c>
    </row>
    <row r="112" spans="3:6">
      <c r="C112" s="592" t="s">
        <v>143</v>
      </c>
      <c r="D112" s="592" t="s">
        <v>143</v>
      </c>
      <c r="E112" s="592" t="s">
        <v>143</v>
      </c>
      <c r="F112" s="592" t="s">
        <v>143</v>
      </c>
    </row>
    <row r="113" spans="3:6">
      <c r="C113" s="592" t="s">
        <v>143</v>
      </c>
      <c r="D113" s="592" t="s">
        <v>143</v>
      </c>
      <c r="E113" s="592" t="s">
        <v>143</v>
      </c>
      <c r="F113" s="592" t="s">
        <v>143</v>
      </c>
    </row>
    <row r="114" spans="3:6">
      <c r="C114" s="592" t="s">
        <v>143</v>
      </c>
      <c r="D114" s="592" t="s">
        <v>143</v>
      </c>
      <c r="E114" s="592" t="s">
        <v>143</v>
      </c>
      <c r="F114" s="592" t="s">
        <v>143</v>
      </c>
    </row>
    <row r="115" spans="3:6">
      <c r="C115" s="592" t="s">
        <v>143</v>
      </c>
      <c r="D115" s="592" t="s">
        <v>143</v>
      </c>
      <c r="E115" s="592" t="s">
        <v>143</v>
      </c>
      <c r="F115" s="592" t="s">
        <v>143</v>
      </c>
    </row>
    <row r="116" spans="3:6">
      <c r="C116" s="592" t="s">
        <v>143</v>
      </c>
      <c r="D116" s="592" t="s">
        <v>143</v>
      </c>
      <c r="E116" s="592" t="s">
        <v>143</v>
      </c>
      <c r="F116" s="592" t="s">
        <v>143</v>
      </c>
    </row>
    <row r="117" spans="3:6">
      <c r="C117" s="592" t="s">
        <v>143</v>
      </c>
      <c r="D117" s="592" t="s">
        <v>143</v>
      </c>
      <c r="E117" s="592" t="s">
        <v>143</v>
      </c>
      <c r="F117" s="592" t="s">
        <v>143</v>
      </c>
    </row>
    <row r="118" spans="3:6">
      <c r="C118" s="592" t="s">
        <v>143</v>
      </c>
      <c r="D118" s="592" t="s">
        <v>143</v>
      </c>
      <c r="E118" s="592" t="s">
        <v>143</v>
      </c>
      <c r="F118" s="592" t="s">
        <v>143</v>
      </c>
    </row>
    <row r="119" spans="3:6">
      <c r="C119" s="592" t="s">
        <v>143</v>
      </c>
      <c r="D119" s="592" t="s">
        <v>143</v>
      </c>
      <c r="E119" s="592" t="s">
        <v>143</v>
      </c>
      <c r="F119" s="592" t="s">
        <v>143</v>
      </c>
    </row>
    <row r="120" spans="3:6">
      <c r="C120" s="592" t="s">
        <v>143</v>
      </c>
      <c r="D120" s="592" t="s">
        <v>143</v>
      </c>
      <c r="E120" s="592" t="s">
        <v>143</v>
      </c>
      <c r="F120" s="592" t="s">
        <v>143</v>
      </c>
    </row>
    <row r="121" spans="3:6">
      <c r="C121" s="592" t="s">
        <v>143</v>
      </c>
      <c r="D121" s="592" t="s">
        <v>143</v>
      </c>
      <c r="E121" s="592" t="s">
        <v>143</v>
      </c>
      <c r="F121" s="592" t="s">
        <v>143</v>
      </c>
    </row>
    <row r="122" spans="3:6">
      <c r="C122" s="592" t="s">
        <v>143</v>
      </c>
      <c r="D122" s="592" t="s">
        <v>143</v>
      </c>
      <c r="E122" s="592" t="s">
        <v>143</v>
      </c>
      <c r="F122" s="592" t="s">
        <v>143</v>
      </c>
    </row>
    <row r="123" spans="3:6">
      <c r="C123" s="592" t="s">
        <v>143</v>
      </c>
      <c r="D123" s="592" t="s">
        <v>143</v>
      </c>
      <c r="E123" s="592" t="s">
        <v>143</v>
      </c>
      <c r="F123" s="592" t="s">
        <v>143</v>
      </c>
    </row>
    <row r="124" spans="3:6">
      <c r="C124" s="592" t="s">
        <v>143</v>
      </c>
      <c r="D124" s="592" t="s">
        <v>143</v>
      </c>
      <c r="E124" s="592" t="s">
        <v>143</v>
      </c>
      <c r="F124" s="592" t="s">
        <v>143</v>
      </c>
    </row>
    <row r="125" spans="3:6">
      <c r="C125" s="592" t="s">
        <v>143</v>
      </c>
      <c r="D125" s="592" t="s">
        <v>143</v>
      </c>
      <c r="E125" s="592" t="s">
        <v>143</v>
      </c>
      <c r="F125" s="592" t="s">
        <v>143</v>
      </c>
    </row>
    <row r="126" spans="3:6">
      <c r="C126" s="592" t="s">
        <v>143</v>
      </c>
      <c r="D126" s="592" t="s">
        <v>143</v>
      </c>
      <c r="E126" s="592" t="s">
        <v>143</v>
      </c>
      <c r="F126" s="592" t="s">
        <v>143</v>
      </c>
    </row>
    <row r="127" spans="3:6">
      <c r="C127" s="592" t="s">
        <v>143</v>
      </c>
      <c r="D127" s="592" t="s">
        <v>143</v>
      </c>
      <c r="E127" s="592" t="s">
        <v>143</v>
      </c>
      <c r="F127" s="592" t="s">
        <v>143</v>
      </c>
    </row>
    <row r="128" spans="3:6">
      <c r="C128" s="592" t="s">
        <v>143</v>
      </c>
      <c r="D128" s="592" t="s">
        <v>143</v>
      </c>
      <c r="E128" s="592" t="s">
        <v>143</v>
      </c>
      <c r="F128" s="592" t="s">
        <v>143</v>
      </c>
    </row>
    <row r="129" spans="3:6">
      <c r="C129" s="592" t="s">
        <v>143</v>
      </c>
      <c r="D129" s="592" t="s">
        <v>143</v>
      </c>
      <c r="E129" s="592" t="s">
        <v>143</v>
      </c>
      <c r="F129" s="592" t="s">
        <v>143</v>
      </c>
    </row>
    <row r="130" spans="3:6">
      <c r="C130" s="592" t="s">
        <v>143</v>
      </c>
      <c r="D130" s="592" t="s">
        <v>143</v>
      </c>
      <c r="E130" s="592" t="s">
        <v>143</v>
      </c>
      <c r="F130" s="592" t="s">
        <v>143</v>
      </c>
    </row>
    <row r="131" spans="3:6">
      <c r="C131" s="592" t="s">
        <v>143</v>
      </c>
      <c r="D131" s="592" t="s">
        <v>143</v>
      </c>
      <c r="E131" s="592" t="s">
        <v>143</v>
      </c>
      <c r="F131" s="592" t="s">
        <v>143</v>
      </c>
    </row>
    <row r="132" spans="3:6">
      <c r="C132" s="592" t="s">
        <v>143</v>
      </c>
      <c r="D132" s="592" t="s">
        <v>143</v>
      </c>
      <c r="E132" s="592" t="s">
        <v>143</v>
      </c>
      <c r="F132" s="592" t="s">
        <v>143</v>
      </c>
    </row>
    <row r="133" spans="3:6">
      <c r="C133" s="592" t="s">
        <v>143</v>
      </c>
      <c r="D133" s="592" t="s">
        <v>143</v>
      </c>
      <c r="E133" s="592" t="s">
        <v>143</v>
      </c>
      <c r="F133" s="592" t="s">
        <v>143</v>
      </c>
    </row>
    <row r="134" spans="3:6">
      <c r="C134" s="592" t="s">
        <v>143</v>
      </c>
      <c r="D134" s="592" t="s">
        <v>143</v>
      </c>
      <c r="E134" s="592" t="s">
        <v>143</v>
      </c>
      <c r="F134" s="592" t="s">
        <v>143</v>
      </c>
    </row>
    <row r="135" spans="3:6">
      <c r="C135" s="592" t="s">
        <v>143</v>
      </c>
      <c r="D135" s="592" t="s">
        <v>143</v>
      </c>
      <c r="E135" s="592" t="s">
        <v>143</v>
      </c>
      <c r="F135" s="592" t="s">
        <v>143</v>
      </c>
    </row>
    <row r="136" spans="3:6">
      <c r="C136" s="592" t="s">
        <v>143</v>
      </c>
      <c r="D136" s="592" t="s">
        <v>143</v>
      </c>
      <c r="E136" s="592" t="s">
        <v>143</v>
      </c>
      <c r="F136" s="592" t="s">
        <v>143</v>
      </c>
    </row>
    <row r="137" spans="3:6">
      <c r="C137" s="592" t="s">
        <v>143</v>
      </c>
      <c r="D137" s="592" t="s">
        <v>143</v>
      </c>
      <c r="E137" s="592" t="s">
        <v>143</v>
      </c>
      <c r="F137" s="592" t="s">
        <v>143</v>
      </c>
    </row>
    <row r="138" spans="3:6">
      <c r="C138" s="592" t="s">
        <v>143</v>
      </c>
      <c r="D138" s="592" t="s">
        <v>143</v>
      </c>
      <c r="E138" s="592" t="s">
        <v>143</v>
      </c>
      <c r="F138" s="592" t="s">
        <v>143</v>
      </c>
    </row>
    <row r="139" spans="3:6">
      <c r="C139" s="592" t="s">
        <v>143</v>
      </c>
      <c r="D139" s="592" t="s">
        <v>143</v>
      </c>
      <c r="E139" s="592" t="s">
        <v>143</v>
      </c>
      <c r="F139" s="592" t="s">
        <v>143</v>
      </c>
    </row>
    <row r="140" spans="3:6">
      <c r="C140" s="592" t="s">
        <v>143</v>
      </c>
      <c r="D140" s="592" t="s">
        <v>143</v>
      </c>
      <c r="E140" s="592" t="s">
        <v>143</v>
      </c>
      <c r="F140" s="592" t="s">
        <v>143</v>
      </c>
    </row>
    <row r="141" spans="3:6">
      <c r="C141" s="592" t="s">
        <v>143</v>
      </c>
      <c r="D141" s="592" t="s">
        <v>143</v>
      </c>
      <c r="E141" s="592" t="s">
        <v>143</v>
      </c>
      <c r="F141" s="592" t="s">
        <v>143</v>
      </c>
    </row>
    <row r="142" spans="3:6">
      <c r="C142" s="592" t="s">
        <v>143</v>
      </c>
      <c r="D142" s="592" t="s">
        <v>143</v>
      </c>
      <c r="E142" s="592" t="s">
        <v>143</v>
      </c>
      <c r="F142" s="592" t="s">
        <v>143</v>
      </c>
    </row>
    <row r="143" spans="3:6">
      <c r="C143" s="592" t="s">
        <v>143</v>
      </c>
      <c r="D143" s="592" t="s">
        <v>143</v>
      </c>
      <c r="E143" s="592" t="s">
        <v>143</v>
      </c>
      <c r="F143" s="592" t="s">
        <v>143</v>
      </c>
    </row>
    <row r="144" spans="3:6">
      <c r="C144" s="592" t="s">
        <v>143</v>
      </c>
      <c r="D144" s="592" t="s">
        <v>143</v>
      </c>
      <c r="E144" s="592" t="s">
        <v>143</v>
      </c>
      <c r="F144" s="592" t="s">
        <v>143</v>
      </c>
    </row>
    <row r="145" spans="3:6">
      <c r="C145" s="592" t="s">
        <v>143</v>
      </c>
      <c r="D145" s="592" t="s">
        <v>143</v>
      </c>
      <c r="E145" s="592" t="s">
        <v>143</v>
      </c>
      <c r="F145" s="592" t="s">
        <v>143</v>
      </c>
    </row>
    <row r="146" spans="3:6">
      <c r="C146" s="592" t="s">
        <v>143</v>
      </c>
      <c r="D146" s="592" t="s">
        <v>143</v>
      </c>
      <c r="E146" s="592" t="s">
        <v>143</v>
      </c>
      <c r="F146" s="592" t="s">
        <v>143</v>
      </c>
    </row>
    <row r="147" spans="3:6">
      <c r="C147" s="592" t="s">
        <v>143</v>
      </c>
      <c r="D147" s="592" t="s">
        <v>143</v>
      </c>
      <c r="E147" s="592" t="s">
        <v>143</v>
      </c>
      <c r="F147" s="592" t="s">
        <v>143</v>
      </c>
    </row>
    <row r="148" spans="3:6">
      <c r="C148" s="592" t="s">
        <v>143</v>
      </c>
      <c r="D148" s="592" t="s">
        <v>143</v>
      </c>
      <c r="E148" s="592" t="s">
        <v>143</v>
      </c>
      <c r="F148" s="592" t="s">
        <v>143</v>
      </c>
    </row>
    <row r="149" spans="3:6">
      <c r="C149" s="592" t="s">
        <v>143</v>
      </c>
      <c r="D149" s="592" t="s">
        <v>143</v>
      </c>
      <c r="E149" s="592" t="s">
        <v>143</v>
      </c>
      <c r="F149" s="592" t="s">
        <v>143</v>
      </c>
    </row>
    <row r="150" spans="3:6">
      <c r="C150" s="592" t="s">
        <v>143</v>
      </c>
      <c r="D150" s="592" t="s">
        <v>143</v>
      </c>
      <c r="E150" s="592" t="s">
        <v>143</v>
      </c>
      <c r="F150" s="592" t="s">
        <v>143</v>
      </c>
    </row>
    <row r="151" spans="3:6">
      <c r="C151" s="592" t="s">
        <v>143</v>
      </c>
      <c r="D151" s="592" t="s">
        <v>143</v>
      </c>
      <c r="E151" s="592" t="s">
        <v>143</v>
      </c>
      <c r="F151" s="592" t="s">
        <v>143</v>
      </c>
    </row>
    <row r="152" spans="3:6">
      <c r="C152" s="592" t="s">
        <v>143</v>
      </c>
      <c r="D152" s="592" t="s">
        <v>143</v>
      </c>
      <c r="E152" s="592" t="s">
        <v>143</v>
      </c>
      <c r="F152" s="592" t="s">
        <v>143</v>
      </c>
    </row>
    <row r="153" spans="3:6">
      <c r="C153" s="592" t="s">
        <v>143</v>
      </c>
      <c r="D153" s="592" t="s">
        <v>143</v>
      </c>
      <c r="E153" s="592" t="s">
        <v>143</v>
      </c>
      <c r="F153" s="592" t="s">
        <v>143</v>
      </c>
    </row>
    <row r="154" spans="3:6">
      <c r="C154" s="592" t="s">
        <v>143</v>
      </c>
      <c r="D154" s="592" t="s">
        <v>143</v>
      </c>
      <c r="E154" s="592" t="s">
        <v>143</v>
      </c>
      <c r="F154" s="592" t="s">
        <v>143</v>
      </c>
    </row>
    <row r="155" spans="3:6">
      <c r="C155" s="592" t="s">
        <v>143</v>
      </c>
      <c r="D155" s="592" t="s">
        <v>143</v>
      </c>
      <c r="E155" s="592" t="s">
        <v>143</v>
      </c>
      <c r="F155" s="592" t="s">
        <v>143</v>
      </c>
    </row>
    <row r="156" spans="3:6">
      <c r="C156" s="592" t="s">
        <v>143</v>
      </c>
      <c r="D156" s="592" t="s">
        <v>143</v>
      </c>
      <c r="E156" s="592" t="s">
        <v>143</v>
      </c>
      <c r="F156" s="592" t="s">
        <v>143</v>
      </c>
    </row>
    <row r="157" spans="3:6">
      <c r="C157" s="592" t="s">
        <v>143</v>
      </c>
      <c r="D157" s="592" t="s">
        <v>143</v>
      </c>
      <c r="E157" s="592" t="s">
        <v>143</v>
      </c>
      <c r="F157" s="592" t="s">
        <v>143</v>
      </c>
    </row>
    <row r="158" spans="3:6">
      <c r="C158" s="592" t="s">
        <v>143</v>
      </c>
      <c r="D158" s="592" t="s">
        <v>143</v>
      </c>
      <c r="E158" s="592" t="s">
        <v>143</v>
      </c>
      <c r="F158" s="592" t="s">
        <v>143</v>
      </c>
    </row>
    <row r="159" spans="3:6">
      <c r="C159" s="592" t="s">
        <v>143</v>
      </c>
      <c r="D159" s="592" t="s">
        <v>143</v>
      </c>
      <c r="E159" s="592" t="s">
        <v>143</v>
      </c>
      <c r="F159" s="592" t="s">
        <v>143</v>
      </c>
    </row>
    <row r="160" spans="3:6">
      <c r="C160" s="592" t="s">
        <v>143</v>
      </c>
      <c r="D160" s="592" t="s">
        <v>143</v>
      </c>
      <c r="E160" s="592" t="s">
        <v>143</v>
      </c>
      <c r="F160" s="592" t="s">
        <v>143</v>
      </c>
    </row>
    <row r="161" spans="3:6">
      <c r="C161" s="592" t="s">
        <v>143</v>
      </c>
      <c r="D161" s="592" t="s">
        <v>143</v>
      </c>
      <c r="E161" s="592" t="s">
        <v>143</v>
      </c>
      <c r="F161" s="592" t="s">
        <v>143</v>
      </c>
    </row>
    <row r="162" spans="3:6">
      <c r="C162" s="592" t="s">
        <v>143</v>
      </c>
      <c r="D162" s="592" t="s">
        <v>143</v>
      </c>
      <c r="E162" s="592" t="s">
        <v>143</v>
      </c>
      <c r="F162" s="592" t="s">
        <v>143</v>
      </c>
    </row>
    <row r="163" spans="3:6">
      <c r="C163" s="592" t="s">
        <v>143</v>
      </c>
      <c r="D163" s="592" t="s">
        <v>143</v>
      </c>
      <c r="E163" s="592" t="s">
        <v>143</v>
      </c>
      <c r="F163" s="592" t="s">
        <v>143</v>
      </c>
    </row>
    <row r="164" spans="3:6">
      <c r="C164" s="592" t="s">
        <v>143</v>
      </c>
      <c r="D164" s="592" t="s">
        <v>143</v>
      </c>
      <c r="E164" s="592" t="s">
        <v>143</v>
      </c>
      <c r="F164" s="592" t="s">
        <v>143</v>
      </c>
    </row>
    <row r="165" spans="3:6">
      <c r="C165" s="592" t="s">
        <v>143</v>
      </c>
      <c r="D165" s="592" t="s">
        <v>143</v>
      </c>
      <c r="E165" s="592" t="s">
        <v>143</v>
      </c>
      <c r="F165" s="592" t="s">
        <v>143</v>
      </c>
    </row>
    <row r="166" spans="3:6">
      <c r="C166" s="592" t="s">
        <v>143</v>
      </c>
      <c r="D166" s="592" t="s">
        <v>143</v>
      </c>
      <c r="E166" s="592" t="s">
        <v>143</v>
      </c>
      <c r="F166" s="592" t="s">
        <v>143</v>
      </c>
    </row>
    <row r="167" spans="3:6">
      <c r="C167" s="592" t="s">
        <v>143</v>
      </c>
      <c r="D167" s="592" t="s">
        <v>143</v>
      </c>
      <c r="E167" s="592" t="s">
        <v>143</v>
      </c>
      <c r="F167" s="592" t="s">
        <v>143</v>
      </c>
    </row>
    <row r="168" spans="3:6">
      <c r="C168" s="592" t="s">
        <v>143</v>
      </c>
      <c r="D168" s="592" t="s">
        <v>143</v>
      </c>
      <c r="E168" s="592" t="s">
        <v>143</v>
      </c>
      <c r="F168" s="592" t="s">
        <v>143</v>
      </c>
    </row>
    <row r="169" spans="3:6">
      <c r="C169" s="592" t="s">
        <v>143</v>
      </c>
      <c r="D169" s="592" t="s">
        <v>143</v>
      </c>
      <c r="E169" s="592" t="s">
        <v>143</v>
      </c>
      <c r="F169" s="592" t="s">
        <v>143</v>
      </c>
    </row>
    <row r="170" spans="3:6">
      <c r="C170" s="592" t="s">
        <v>143</v>
      </c>
      <c r="D170" s="592" t="s">
        <v>143</v>
      </c>
      <c r="E170" s="592" t="s">
        <v>143</v>
      </c>
      <c r="F170" s="592" t="s">
        <v>143</v>
      </c>
    </row>
    <row r="171" spans="3:6">
      <c r="C171" s="592" t="s">
        <v>143</v>
      </c>
      <c r="D171" s="592" t="s">
        <v>143</v>
      </c>
      <c r="E171" s="592" t="s">
        <v>143</v>
      </c>
      <c r="F171" s="592" t="s">
        <v>143</v>
      </c>
    </row>
    <row r="172" spans="3:6">
      <c r="C172" s="592" t="s">
        <v>143</v>
      </c>
      <c r="D172" s="592" t="s">
        <v>143</v>
      </c>
      <c r="E172" s="592" t="s">
        <v>143</v>
      </c>
      <c r="F172" s="592" t="s">
        <v>143</v>
      </c>
    </row>
    <row r="173" spans="3:6">
      <c r="C173" s="592" t="s">
        <v>143</v>
      </c>
      <c r="D173" s="592" t="s">
        <v>143</v>
      </c>
      <c r="E173" s="592" t="s">
        <v>143</v>
      </c>
      <c r="F173" s="592" t="s">
        <v>143</v>
      </c>
    </row>
    <row r="174" spans="3:6">
      <c r="C174" s="592" t="s">
        <v>143</v>
      </c>
      <c r="D174" s="592" t="s">
        <v>143</v>
      </c>
      <c r="E174" s="592" t="s">
        <v>143</v>
      </c>
      <c r="F174" s="592" t="s">
        <v>143</v>
      </c>
    </row>
    <row r="175" spans="3:6">
      <c r="C175" s="592" t="s">
        <v>143</v>
      </c>
      <c r="D175" s="592" t="s">
        <v>143</v>
      </c>
      <c r="E175" s="592" t="s">
        <v>143</v>
      </c>
      <c r="F175" s="592" t="s">
        <v>143</v>
      </c>
    </row>
    <row r="176" spans="3:6">
      <c r="C176" s="592" t="s">
        <v>143</v>
      </c>
      <c r="D176" s="592" t="s">
        <v>143</v>
      </c>
      <c r="E176" s="592" t="s">
        <v>143</v>
      </c>
      <c r="F176" s="592" t="s">
        <v>143</v>
      </c>
    </row>
    <row r="177" spans="3:6">
      <c r="C177" s="592" t="s">
        <v>143</v>
      </c>
      <c r="D177" s="592" t="s">
        <v>143</v>
      </c>
      <c r="E177" s="592" t="s">
        <v>143</v>
      </c>
      <c r="F177" s="592" t="s">
        <v>143</v>
      </c>
    </row>
    <row r="178" spans="3:6">
      <c r="C178" s="592" t="s">
        <v>143</v>
      </c>
      <c r="D178" s="592" t="s">
        <v>143</v>
      </c>
      <c r="E178" s="592" t="s">
        <v>143</v>
      </c>
      <c r="F178" s="592" t="s">
        <v>143</v>
      </c>
    </row>
    <row r="179" spans="3:6">
      <c r="C179" s="592" t="s">
        <v>143</v>
      </c>
      <c r="D179" s="592" t="s">
        <v>143</v>
      </c>
      <c r="E179" s="592" t="s">
        <v>143</v>
      </c>
      <c r="F179" s="592" t="s">
        <v>143</v>
      </c>
    </row>
    <row r="180" spans="3:6">
      <c r="C180" s="592" t="s">
        <v>143</v>
      </c>
      <c r="D180" s="592" t="s">
        <v>143</v>
      </c>
      <c r="E180" s="592" t="s">
        <v>143</v>
      </c>
      <c r="F180" s="592" t="s">
        <v>143</v>
      </c>
    </row>
    <row r="181" spans="3:6">
      <c r="C181" s="592" t="s">
        <v>143</v>
      </c>
      <c r="D181" s="592" t="s">
        <v>143</v>
      </c>
      <c r="E181" s="592" t="s">
        <v>143</v>
      </c>
      <c r="F181" s="592" t="s">
        <v>143</v>
      </c>
    </row>
    <row r="182" spans="3:6">
      <c r="C182" s="592" t="s">
        <v>143</v>
      </c>
      <c r="D182" s="592" t="s">
        <v>143</v>
      </c>
      <c r="E182" s="592" t="s">
        <v>143</v>
      </c>
      <c r="F182" s="592" t="s">
        <v>143</v>
      </c>
    </row>
    <row r="183" spans="3:6">
      <c r="C183" s="592" t="s">
        <v>143</v>
      </c>
      <c r="D183" s="592" t="s">
        <v>143</v>
      </c>
      <c r="E183" s="592" t="s">
        <v>143</v>
      </c>
      <c r="F183" s="592" t="s">
        <v>143</v>
      </c>
    </row>
    <row r="184" spans="3:6">
      <c r="C184" s="592" t="s">
        <v>143</v>
      </c>
      <c r="D184" s="592" t="s">
        <v>143</v>
      </c>
      <c r="E184" s="592" t="s">
        <v>143</v>
      </c>
      <c r="F184" s="592" t="s">
        <v>143</v>
      </c>
    </row>
    <row r="185" spans="3:6">
      <c r="C185" s="592" t="s">
        <v>143</v>
      </c>
      <c r="D185" s="592" t="s">
        <v>143</v>
      </c>
      <c r="E185" s="592" t="s">
        <v>143</v>
      </c>
      <c r="F185" s="592" t="s">
        <v>143</v>
      </c>
    </row>
    <row r="186" spans="3:6">
      <c r="C186" s="592" t="s">
        <v>143</v>
      </c>
      <c r="D186" s="592" t="s">
        <v>143</v>
      </c>
      <c r="E186" s="592" t="s">
        <v>143</v>
      </c>
      <c r="F186" s="592" t="s">
        <v>143</v>
      </c>
    </row>
    <row r="187" spans="3:6">
      <c r="C187" s="592" t="s">
        <v>143</v>
      </c>
      <c r="D187" s="592" t="s">
        <v>143</v>
      </c>
      <c r="E187" s="592" t="s">
        <v>143</v>
      </c>
      <c r="F187" s="592" t="s">
        <v>143</v>
      </c>
    </row>
    <row r="188" spans="3:6">
      <c r="C188" s="592" t="s">
        <v>143</v>
      </c>
      <c r="D188" s="592" t="s">
        <v>143</v>
      </c>
      <c r="E188" s="592" t="s">
        <v>143</v>
      </c>
      <c r="F188" s="592" t="s">
        <v>143</v>
      </c>
    </row>
    <row r="189" spans="3:6">
      <c r="C189" s="592" t="s">
        <v>143</v>
      </c>
      <c r="D189" s="592" t="s">
        <v>143</v>
      </c>
      <c r="E189" s="592" t="s">
        <v>143</v>
      </c>
      <c r="F189" s="592" t="s">
        <v>143</v>
      </c>
    </row>
    <row r="190" spans="3:6">
      <c r="C190" s="592" t="s">
        <v>143</v>
      </c>
      <c r="D190" s="592" t="s">
        <v>143</v>
      </c>
      <c r="E190" s="592" t="s">
        <v>143</v>
      </c>
      <c r="F190" s="592" t="s">
        <v>143</v>
      </c>
    </row>
    <row r="191" spans="3:6">
      <c r="C191" s="592" t="s">
        <v>143</v>
      </c>
      <c r="D191" s="592" t="s">
        <v>143</v>
      </c>
      <c r="E191" s="592" t="s">
        <v>143</v>
      </c>
      <c r="F191" s="592" t="s">
        <v>143</v>
      </c>
    </row>
    <row r="192" spans="3:6">
      <c r="C192" s="592" t="s">
        <v>143</v>
      </c>
      <c r="D192" s="592" t="s">
        <v>143</v>
      </c>
      <c r="E192" s="592" t="s">
        <v>143</v>
      </c>
      <c r="F192" s="592" t="s">
        <v>143</v>
      </c>
    </row>
    <row r="193" spans="3:6">
      <c r="C193" s="592" t="s">
        <v>143</v>
      </c>
      <c r="D193" s="592" t="s">
        <v>143</v>
      </c>
      <c r="E193" s="592" t="s">
        <v>143</v>
      </c>
      <c r="F193" s="592" t="s">
        <v>143</v>
      </c>
    </row>
    <row r="194" spans="3:6">
      <c r="C194" s="592" t="s">
        <v>143</v>
      </c>
      <c r="D194" s="592" t="s">
        <v>143</v>
      </c>
      <c r="E194" s="592" t="s">
        <v>143</v>
      </c>
      <c r="F194" s="592" t="s">
        <v>143</v>
      </c>
    </row>
    <row r="195" spans="3:6">
      <c r="C195" s="592" t="s">
        <v>143</v>
      </c>
      <c r="D195" s="592" t="s">
        <v>143</v>
      </c>
      <c r="E195" s="592" t="s">
        <v>143</v>
      </c>
      <c r="F195" s="592" t="s">
        <v>143</v>
      </c>
    </row>
    <row r="196" spans="3:6">
      <c r="C196" s="592" t="s">
        <v>143</v>
      </c>
      <c r="D196" s="592" t="s">
        <v>143</v>
      </c>
      <c r="E196" s="592" t="s">
        <v>143</v>
      </c>
      <c r="F196" s="592" t="s">
        <v>143</v>
      </c>
    </row>
    <row r="197" spans="3:6">
      <c r="C197" s="592" t="s">
        <v>143</v>
      </c>
      <c r="D197" s="592" t="s">
        <v>143</v>
      </c>
      <c r="E197" s="592" t="s">
        <v>143</v>
      </c>
      <c r="F197" s="592" t="s">
        <v>143</v>
      </c>
    </row>
    <row r="198" spans="3:6">
      <c r="C198" s="592" t="s">
        <v>143</v>
      </c>
      <c r="D198" s="592" t="s">
        <v>143</v>
      </c>
      <c r="E198" s="592" t="s">
        <v>143</v>
      </c>
      <c r="F198" s="592" t="s">
        <v>143</v>
      </c>
    </row>
    <row r="199" spans="3:6">
      <c r="C199" s="592" t="s">
        <v>143</v>
      </c>
      <c r="D199" s="592" t="s">
        <v>143</v>
      </c>
      <c r="E199" s="592" t="s">
        <v>143</v>
      </c>
      <c r="F199" s="592" t="s">
        <v>143</v>
      </c>
    </row>
    <row r="200" spans="3:6">
      <c r="C200" s="592" t="s">
        <v>143</v>
      </c>
      <c r="D200" s="592" t="s">
        <v>143</v>
      </c>
      <c r="E200" s="592" t="s">
        <v>143</v>
      </c>
      <c r="F200" s="592" t="s">
        <v>143</v>
      </c>
    </row>
    <row r="201" spans="3:6">
      <c r="C201" s="592" t="s">
        <v>143</v>
      </c>
      <c r="D201" s="592" t="s">
        <v>143</v>
      </c>
      <c r="E201" s="592" t="s">
        <v>143</v>
      </c>
      <c r="F201" s="592" t="s">
        <v>143</v>
      </c>
    </row>
    <row r="202" spans="3:6">
      <c r="C202" s="592" t="s">
        <v>143</v>
      </c>
      <c r="D202" s="592" t="s">
        <v>143</v>
      </c>
      <c r="E202" s="592" t="s">
        <v>143</v>
      </c>
      <c r="F202" s="592" t="s">
        <v>143</v>
      </c>
    </row>
    <row r="203" spans="3:6">
      <c r="C203" s="592" t="s">
        <v>143</v>
      </c>
      <c r="D203" s="592" t="s">
        <v>143</v>
      </c>
      <c r="E203" s="592" t="s">
        <v>143</v>
      </c>
      <c r="F203" s="592" t="s">
        <v>143</v>
      </c>
    </row>
    <row r="204" spans="3:6">
      <c r="C204" s="592" t="s">
        <v>143</v>
      </c>
      <c r="D204" s="592" t="s">
        <v>143</v>
      </c>
      <c r="E204" s="592" t="s">
        <v>143</v>
      </c>
      <c r="F204" s="592" t="s">
        <v>143</v>
      </c>
    </row>
    <row r="205" spans="3:6">
      <c r="C205" s="592" t="s">
        <v>143</v>
      </c>
      <c r="D205" s="592" t="s">
        <v>143</v>
      </c>
      <c r="E205" s="592" t="s">
        <v>143</v>
      </c>
      <c r="F205" s="592" t="s">
        <v>143</v>
      </c>
    </row>
    <row r="206" spans="3:6">
      <c r="C206" s="592" t="s">
        <v>143</v>
      </c>
      <c r="D206" s="592" t="s">
        <v>143</v>
      </c>
      <c r="E206" s="592" t="s">
        <v>143</v>
      </c>
      <c r="F206" s="592" t="s">
        <v>143</v>
      </c>
    </row>
    <row r="207" spans="3:6">
      <c r="C207" s="592" t="s">
        <v>143</v>
      </c>
      <c r="D207" s="592" t="s">
        <v>143</v>
      </c>
      <c r="E207" s="592" t="s">
        <v>143</v>
      </c>
      <c r="F207" s="592" t="s">
        <v>143</v>
      </c>
    </row>
    <row r="208" spans="3:6">
      <c r="C208" s="592" t="s">
        <v>143</v>
      </c>
      <c r="D208" s="592" t="s">
        <v>143</v>
      </c>
      <c r="E208" s="592" t="s">
        <v>143</v>
      </c>
      <c r="F208" s="592" t="s">
        <v>143</v>
      </c>
    </row>
    <row r="209" spans="3:6">
      <c r="C209" s="592" t="s">
        <v>143</v>
      </c>
      <c r="D209" s="592" t="s">
        <v>143</v>
      </c>
      <c r="E209" s="592" t="s">
        <v>143</v>
      </c>
      <c r="F209" s="592" t="s">
        <v>143</v>
      </c>
    </row>
    <row r="210" spans="3:6">
      <c r="C210" s="592" t="s">
        <v>143</v>
      </c>
      <c r="D210" s="592" t="s">
        <v>143</v>
      </c>
      <c r="E210" s="592" t="s">
        <v>143</v>
      </c>
      <c r="F210" s="592" t="s">
        <v>143</v>
      </c>
    </row>
    <row r="211" spans="3:6">
      <c r="C211" s="592" t="s">
        <v>143</v>
      </c>
      <c r="D211" s="592" t="s">
        <v>143</v>
      </c>
      <c r="E211" s="592" t="s">
        <v>143</v>
      </c>
      <c r="F211" s="592" t="s">
        <v>143</v>
      </c>
    </row>
    <row r="212" spans="3:6">
      <c r="C212" s="592" t="s">
        <v>143</v>
      </c>
      <c r="D212" s="592" t="s">
        <v>143</v>
      </c>
      <c r="E212" s="592" t="s">
        <v>143</v>
      </c>
      <c r="F212" s="592" t="s">
        <v>143</v>
      </c>
    </row>
    <row r="213" spans="3:6">
      <c r="C213" s="592" t="s">
        <v>143</v>
      </c>
      <c r="D213" s="592" t="s">
        <v>143</v>
      </c>
      <c r="E213" s="592" t="s">
        <v>143</v>
      </c>
      <c r="F213" s="592" t="s">
        <v>143</v>
      </c>
    </row>
    <row r="214" spans="3:6">
      <c r="C214" s="592" t="s">
        <v>143</v>
      </c>
      <c r="D214" s="592" t="s">
        <v>143</v>
      </c>
      <c r="E214" s="592" t="s">
        <v>143</v>
      </c>
      <c r="F214" s="592" t="s">
        <v>143</v>
      </c>
    </row>
    <row r="215" spans="3:6">
      <c r="C215" s="592" t="s">
        <v>143</v>
      </c>
      <c r="D215" s="592" t="s">
        <v>143</v>
      </c>
      <c r="E215" s="592" t="s">
        <v>143</v>
      </c>
      <c r="F215" s="592" t="s">
        <v>143</v>
      </c>
    </row>
    <row r="216" spans="3:6">
      <c r="C216" s="592" t="s">
        <v>143</v>
      </c>
      <c r="D216" s="592" t="s">
        <v>143</v>
      </c>
      <c r="E216" s="592" t="s">
        <v>143</v>
      </c>
      <c r="F216" s="592" t="s">
        <v>143</v>
      </c>
    </row>
    <row r="217" spans="3:6">
      <c r="C217" s="592" t="s">
        <v>143</v>
      </c>
      <c r="D217" s="592" t="s">
        <v>143</v>
      </c>
      <c r="E217" s="592" t="s">
        <v>143</v>
      </c>
      <c r="F217" s="592" t="s">
        <v>143</v>
      </c>
    </row>
    <row r="218" spans="3:6">
      <c r="C218" s="592" t="s">
        <v>143</v>
      </c>
      <c r="D218" s="592" t="s">
        <v>143</v>
      </c>
      <c r="E218" s="592" t="s">
        <v>143</v>
      </c>
      <c r="F218" s="592" t="s">
        <v>143</v>
      </c>
    </row>
    <row r="219" spans="3:6">
      <c r="C219" s="592" t="s">
        <v>143</v>
      </c>
      <c r="D219" s="592" t="s">
        <v>143</v>
      </c>
      <c r="E219" s="592" t="s">
        <v>143</v>
      </c>
      <c r="F219" s="592" t="s">
        <v>143</v>
      </c>
    </row>
    <row r="220" spans="3:6">
      <c r="C220" s="592" t="s">
        <v>143</v>
      </c>
      <c r="D220" s="592" t="s">
        <v>143</v>
      </c>
      <c r="E220" s="592" t="s">
        <v>143</v>
      </c>
      <c r="F220" s="592" t="s">
        <v>143</v>
      </c>
    </row>
    <row r="221" spans="3:6">
      <c r="C221" s="592" t="s">
        <v>143</v>
      </c>
      <c r="D221" s="592" t="s">
        <v>143</v>
      </c>
      <c r="E221" s="592" t="s">
        <v>143</v>
      </c>
      <c r="F221" s="592" t="s">
        <v>143</v>
      </c>
    </row>
    <row r="222" spans="3:6">
      <c r="C222" s="592" t="s">
        <v>143</v>
      </c>
      <c r="D222" s="592" t="s">
        <v>143</v>
      </c>
      <c r="E222" s="592" t="s">
        <v>143</v>
      </c>
      <c r="F222" s="592" t="s">
        <v>143</v>
      </c>
    </row>
    <row r="223" spans="3:6">
      <c r="C223" s="592" t="s">
        <v>143</v>
      </c>
      <c r="D223" s="592" t="s">
        <v>143</v>
      </c>
      <c r="E223" s="592" t="s">
        <v>143</v>
      </c>
      <c r="F223" s="592" t="s">
        <v>143</v>
      </c>
    </row>
    <row r="224" spans="3:6">
      <c r="C224" s="592" t="s">
        <v>143</v>
      </c>
      <c r="D224" s="592" t="s">
        <v>143</v>
      </c>
      <c r="E224" s="592" t="s">
        <v>143</v>
      </c>
      <c r="F224" s="592" t="s">
        <v>143</v>
      </c>
    </row>
    <row r="225" spans="3:6">
      <c r="C225" s="592" t="s">
        <v>143</v>
      </c>
      <c r="D225" s="592" t="s">
        <v>143</v>
      </c>
      <c r="E225" s="592" t="s">
        <v>143</v>
      </c>
      <c r="F225" s="592" t="s">
        <v>143</v>
      </c>
    </row>
    <row r="226" spans="3:6">
      <c r="C226" s="592" t="s">
        <v>143</v>
      </c>
      <c r="D226" s="592" t="s">
        <v>143</v>
      </c>
      <c r="E226" s="592" t="s">
        <v>143</v>
      </c>
      <c r="F226" s="592" t="s">
        <v>143</v>
      </c>
    </row>
    <row r="227" spans="3:6">
      <c r="C227" s="592" t="s">
        <v>143</v>
      </c>
      <c r="D227" s="592" t="s">
        <v>143</v>
      </c>
      <c r="E227" s="592" t="s">
        <v>143</v>
      </c>
      <c r="F227" s="592" t="s">
        <v>143</v>
      </c>
    </row>
    <row r="228" spans="3:6">
      <c r="C228" s="592" t="s">
        <v>143</v>
      </c>
      <c r="D228" s="592" t="s">
        <v>143</v>
      </c>
      <c r="E228" s="592" t="s">
        <v>143</v>
      </c>
      <c r="F228" s="592" t="s">
        <v>143</v>
      </c>
    </row>
    <row r="229" spans="3:6">
      <c r="C229" s="592" t="s">
        <v>143</v>
      </c>
      <c r="D229" s="592" t="s">
        <v>143</v>
      </c>
      <c r="E229" s="592" t="s">
        <v>143</v>
      </c>
      <c r="F229" s="592" t="s">
        <v>143</v>
      </c>
    </row>
    <row r="230" spans="3:6">
      <c r="C230" s="592" t="s">
        <v>143</v>
      </c>
      <c r="D230" s="592" t="s">
        <v>143</v>
      </c>
      <c r="E230" s="592" t="s">
        <v>143</v>
      </c>
      <c r="F230" s="592" t="s">
        <v>143</v>
      </c>
    </row>
    <row r="231" spans="3:6">
      <c r="C231" s="592" t="s">
        <v>143</v>
      </c>
      <c r="D231" s="592" t="s">
        <v>143</v>
      </c>
      <c r="E231" s="592" t="s">
        <v>143</v>
      </c>
      <c r="F231" s="592" t="s">
        <v>143</v>
      </c>
    </row>
    <row r="232" spans="3:6">
      <c r="C232" s="592" t="s">
        <v>143</v>
      </c>
      <c r="D232" s="592" t="s">
        <v>143</v>
      </c>
      <c r="E232" s="592" t="s">
        <v>143</v>
      </c>
      <c r="F232" s="592" t="s">
        <v>143</v>
      </c>
    </row>
    <row r="233" spans="3:6">
      <c r="C233" s="592" t="s">
        <v>143</v>
      </c>
      <c r="D233" s="592" t="s">
        <v>143</v>
      </c>
      <c r="E233" s="592" t="s">
        <v>143</v>
      </c>
      <c r="F233" s="592" t="s">
        <v>143</v>
      </c>
    </row>
    <row r="234" spans="3:6">
      <c r="C234" s="592" t="s">
        <v>143</v>
      </c>
      <c r="D234" s="592" t="s">
        <v>143</v>
      </c>
      <c r="E234" s="592" t="s">
        <v>143</v>
      </c>
      <c r="F234" s="592" t="s">
        <v>143</v>
      </c>
    </row>
    <row r="235" spans="3:6">
      <c r="C235" s="592" t="s">
        <v>143</v>
      </c>
      <c r="D235" s="592" t="s">
        <v>143</v>
      </c>
      <c r="E235" s="592" t="s">
        <v>143</v>
      </c>
      <c r="F235" s="592" t="s">
        <v>143</v>
      </c>
    </row>
    <row r="236" spans="3:6">
      <c r="C236" s="592" t="s">
        <v>143</v>
      </c>
      <c r="D236" s="592" t="s">
        <v>143</v>
      </c>
      <c r="E236" s="592" t="s">
        <v>143</v>
      </c>
      <c r="F236" s="592" t="s">
        <v>143</v>
      </c>
    </row>
    <row r="237" spans="3:6">
      <c r="C237" s="592" t="s">
        <v>143</v>
      </c>
      <c r="D237" s="592" t="s">
        <v>143</v>
      </c>
      <c r="E237" s="592" t="s">
        <v>143</v>
      </c>
      <c r="F237" s="592" t="s">
        <v>143</v>
      </c>
    </row>
    <row r="238" spans="3:6">
      <c r="C238" s="592" t="s">
        <v>143</v>
      </c>
      <c r="D238" s="592" t="s">
        <v>143</v>
      </c>
      <c r="E238" s="592" t="s">
        <v>143</v>
      </c>
      <c r="F238" s="592" t="s">
        <v>143</v>
      </c>
    </row>
    <row r="239" spans="3:6">
      <c r="C239" s="592" t="s">
        <v>143</v>
      </c>
      <c r="D239" s="592" t="s">
        <v>143</v>
      </c>
      <c r="E239" s="592" t="s">
        <v>143</v>
      </c>
      <c r="F239" s="592" t="s">
        <v>143</v>
      </c>
    </row>
    <row r="240" spans="3:6">
      <c r="C240" s="592" t="s">
        <v>143</v>
      </c>
      <c r="D240" s="592" t="s">
        <v>143</v>
      </c>
      <c r="E240" s="592" t="s">
        <v>143</v>
      </c>
      <c r="F240" s="592" t="s">
        <v>143</v>
      </c>
    </row>
    <row r="241" spans="3:6">
      <c r="C241" s="592" t="s">
        <v>143</v>
      </c>
      <c r="D241" s="592" t="s">
        <v>143</v>
      </c>
      <c r="E241" s="592" t="s">
        <v>143</v>
      </c>
      <c r="F241" s="592" t="s">
        <v>143</v>
      </c>
    </row>
    <row r="242" spans="3:6">
      <c r="C242" s="592" t="s">
        <v>143</v>
      </c>
      <c r="D242" s="592" t="s">
        <v>143</v>
      </c>
      <c r="E242" s="592" t="s">
        <v>143</v>
      </c>
      <c r="F242" s="592" t="s">
        <v>143</v>
      </c>
    </row>
    <row r="243" spans="3:6">
      <c r="C243" s="592" t="s">
        <v>143</v>
      </c>
      <c r="D243" s="592" t="s">
        <v>143</v>
      </c>
      <c r="E243" s="592" t="s">
        <v>143</v>
      </c>
      <c r="F243" s="592" t="s">
        <v>143</v>
      </c>
    </row>
    <row r="244" spans="3:6">
      <c r="C244" s="592" t="s">
        <v>143</v>
      </c>
      <c r="D244" s="592" t="s">
        <v>143</v>
      </c>
      <c r="E244" s="592" t="s">
        <v>143</v>
      </c>
      <c r="F244" s="592" t="s">
        <v>143</v>
      </c>
    </row>
    <row r="245" spans="3:6">
      <c r="C245" s="592" t="s">
        <v>143</v>
      </c>
      <c r="D245" s="592" t="s">
        <v>143</v>
      </c>
      <c r="E245" s="592" t="s">
        <v>143</v>
      </c>
      <c r="F245" s="592" t="s">
        <v>143</v>
      </c>
    </row>
    <row r="246" spans="3:6">
      <c r="C246" s="592" t="s">
        <v>143</v>
      </c>
      <c r="D246" s="592" t="s">
        <v>143</v>
      </c>
      <c r="E246" s="592" t="s">
        <v>143</v>
      </c>
      <c r="F246" s="592" t="s">
        <v>143</v>
      </c>
    </row>
    <row r="247" spans="3:6">
      <c r="C247" s="592" t="s">
        <v>143</v>
      </c>
      <c r="D247" s="592" t="s">
        <v>143</v>
      </c>
      <c r="E247" s="592" t="s">
        <v>143</v>
      </c>
      <c r="F247" s="592" t="s">
        <v>143</v>
      </c>
    </row>
    <row r="248" spans="3:6">
      <c r="C248" s="592" t="s">
        <v>143</v>
      </c>
      <c r="D248" s="592" t="s">
        <v>143</v>
      </c>
      <c r="E248" s="592" t="s">
        <v>143</v>
      </c>
      <c r="F248" s="592" t="s">
        <v>143</v>
      </c>
    </row>
    <row r="249" spans="3:6">
      <c r="C249" s="592" t="s">
        <v>143</v>
      </c>
      <c r="D249" s="592" t="s">
        <v>143</v>
      </c>
      <c r="E249" s="592" t="s">
        <v>143</v>
      </c>
      <c r="F249" s="592" t="s">
        <v>143</v>
      </c>
    </row>
    <row r="250" spans="3:6">
      <c r="C250" s="592" t="s">
        <v>143</v>
      </c>
      <c r="D250" s="592" t="s">
        <v>143</v>
      </c>
      <c r="E250" s="592" t="s">
        <v>143</v>
      </c>
      <c r="F250" s="592" t="s">
        <v>143</v>
      </c>
    </row>
    <row r="251" spans="3:6">
      <c r="C251" s="592" t="s">
        <v>143</v>
      </c>
      <c r="D251" s="592" t="s">
        <v>143</v>
      </c>
      <c r="E251" s="592" t="s">
        <v>143</v>
      </c>
      <c r="F251" s="592" t="s">
        <v>143</v>
      </c>
    </row>
    <row r="252" spans="3:6">
      <c r="C252" s="592" t="s">
        <v>143</v>
      </c>
      <c r="D252" s="592" t="s">
        <v>143</v>
      </c>
      <c r="E252" s="592" t="s">
        <v>143</v>
      </c>
      <c r="F252" s="592" t="s">
        <v>143</v>
      </c>
    </row>
    <row r="253" spans="3:6">
      <c r="C253" s="592" t="s">
        <v>143</v>
      </c>
      <c r="D253" s="592" t="s">
        <v>143</v>
      </c>
      <c r="E253" s="592" t="s">
        <v>143</v>
      </c>
      <c r="F253" s="592" t="s">
        <v>143</v>
      </c>
    </row>
    <row r="254" spans="3:6">
      <c r="C254" s="592" t="s">
        <v>143</v>
      </c>
      <c r="D254" s="592" t="s">
        <v>143</v>
      </c>
      <c r="E254" s="592" t="s">
        <v>143</v>
      </c>
      <c r="F254" s="592" t="s">
        <v>143</v>
      </c>
    </row>
    <row r="255" spans="3:6">
      <c r="C255" s="592" t="s">
        <v>143</v>
      </c>
      <c r="D255" s="592" t="s">
        <v>143</v>
      </c>
      <c r="E255" s="592" t="s">
        <v>143</v>
      </c>
      <c r="F255" s="592" t="s">
        <v>143</v>
      </c>
    </row>
    <row r="256" spans="3:6">
      <c r="C256" s="592" t="s">
        <v>143</v>
      </c>
      <c r="D256" s="592" t="s">
        <v>143</v>
      </c>
      <c r="E256" s="592" t="s">
        <v>143</v>
      </c>
      <c r="F256" s="592" t="s">
        <v>143</v>
      </c>
    </row>
    <row r="257" spans="3:6">
      <c r="C257" s="592" t="s">
        <v>143</v>
      </c>
      <c r="D257" s="592" t="s">
        <v>143</v>
      </c>
      <c r="E257" s="592" t="s">
        <v>143</v>
      </c>
      <c r="F257" s="592" t="s">
        <v>143</v>
      </c>
    </row>
    <row r="258" spans="3:6">
      <c r="C258" s="592" t="s">
        <v>143</v>
      </c>
      <c r="D258" s="592" t="s">
        <v>143</v>
      </c>
      <c r="E258" s="592" t="s">
        <v>143</v>
      </c>
      <c r="F258" s="592" t="s">
        <v>143</v>
      </c>
    </row>
    <row r="259" spans="3:6">
      <c r="C259" s="592" t="s">
        <v>143</v>
      </c>
      <c r="D259" s="592" t="s">
        <v>143</v>
      </c>
      <c r="E259" s="592" t="s">
        <v>143</v>
      </c>
      <c r="F259" s="592" t="s">
        <v>143</v>
      </c>
    </row>
    <row r="260" spans="3:6">
      <c r="C260" s="592" t="s">
        <v>143</v>
      </c>
      <c r="D260" s="592" t="s">
        <v>143</v>
      </c>
      <c r="E260" s="592" t="s">
        <v>143</v>
      </c>
      <c r="F260" s="592" t="s">
        <v>143</v>
      </c>
    </row>
    <row r="261" spans="3:6">
      <c r="C261" s="592" t="s">
        <v>143</v>
      </c>
      <c r="D261" s="592" t="s">
        <v>143</v>
      </c>
      <c r="E261" s="592" t="s">
        <v>143</v>
      </c>
      <c r="F261" s="592" t="s">
        <v>143</v>
      </c>
    </row>
    <row r="262" spans="3:6">
      <c r="C262" s="592" t="s">
        <v>143</v>
      </c>
      <c r="D262" s="592" t="s">
        <v>143</v>
      </c>
      <c r="E262" s="592" t="s">
        <v>143</v>
      </c>
      <c r="F262" s="592" t="s">
        <v>143</v>
      </c>
    </row>
    <row r="263" spans="3:6">
      <c r="C263" s="592" t="s">
        <v>143</v>
      </c>
      <c r="D263" s="592" t="s">
        <v>143</v>
      </c>
      <c r="E263" s="592" t="s">
        <v>143</v>
      </c>
      <c r="F263" s="592" t="s">
        <v>143</v>
      </c>
    </row>
    <row r="264" spans="3:6">
      <c r="C264" s="592" t="s">
        <v>143</v>
      </c>
      <c r="D264" s="592" t="s">
        <v>143</v>
      </c>
      <c r="E264" s="592" t="s">
        <v>143</v>
      </c>
      <c r="F264" s="592" t="s">
        <v>143</v>
      </c>
    </row>
    <row r="265" spans="3:6">
      <c r="C265" s="592" t="s">
        <v>143</v>
      </c>
      <c r="D265" s="592" t="s">
        <v>143</v>
      </c>
      <c r="E265" s="592" t="s">
        <v>143</v>
      </c>
      <c r="F265" s="592" t="s">
        <v>143</v>
      </c>
    </row>
    <row r="266" spans="3:6">
      <c r="C266" s="592" t="s">
        <v>143</v>
      </c>
      <c r="D266" s="592" t="s">
        <v>143</v>
      </c>
      <c r="E266" s="592" t="s">
        <v>143</v>
      </c>
      <c r="F266" s="592" t="s">
        <v>143</v>
      </c>
    </row>
    <row r="267" spans="3:6">
      <c r="C267" s="592" t="s">
        <v>143</v>
      </c>
      <c r="D267" s="592" t="s">
        <v>143</v>
      </c>
      <c r="E267" s="592" t="s">
        <v>143</v>
      </c>
      <c r="F267" s="592" t="s">
        <v>143</v>
      </c>
    </row>
    <row r="268" spans="3:6">
      <c r="C268" s="592" t="s">
        <v>143</v>
      </c>
      <c r="D268" s="592" t="s">
        <v>143</v>
      </c>
      <c r="E268" s="592" t="s">
        <v>143</v>
      </c>
      <c r="F268" s="592" t="s">
        <v>143</v>
      </c>
    </row>
    <row r="269" spans="3:6">
      <c r="C269" s="592" t="s">
        <v>143</v>
      </c>
      <c r="D269" s="592" t="s">
        <v>143</v>
      </c>
      <c r="E269" s="592" t="s">
        <v>143</v>
      </c>
      <c r="F269" s="592" t="s">
        <v>143</v>
      </c>
    </row>
    <row r="270" spans="3:6">
      <c r="C270" s="592" t="s">
        <v>143</v>
      </c>
      <c r="D270" s="592" t="s">
        <v>143</v>
      </c>
      <c r="E270" s="592" t="s">
        <v>143</v>
      </c>
      <c r="F270" s="592" t="s">
        <v>143</v>
      </c>
    </row>
    <row r="271" spans="3:6">
      <c r="C271" s="592" t="s">
        <v>143</v>
      </c>
      <c r="D271" s="592" t="s">
        <v>143</v>
      </c>
      <c r="E271" s="592" t="s">
        <v>143</v>
      </c>
      <c r="F271" s="592" t="s">
        <v>143</v>
      </c>
    </row>
    <row r="272" spans="3:6">
      <c r="C272" s="592" t="s">
        <v>143</v>
      </c>
      <c r="D272" s="592" t="s">
        <v>143</v>
      </c>
      <c r="E272" s="592" t="s">
        <v>143</v>
      </c>
      <c r="F272" s="592" t="s">
        <v>143</v>
      </c>
    </row>
    <row r="273" spans="3:6">
      <c r="C273" s="592" t="s">
        <v>143</v>
      </c>
      <c r="D273" s="592" t="s">
        <v>143</v>
      </c>
      <c r="E273" s="592" t="s">
        <v>143</v>
      </c>
      <c r="F273" s="592" t="s">
        <v>143</v>
      </c>
    </row>
    <row r="274" spans="3:6">
      <c r="C274" s="592" t="s">
        <v>143</v>
      </c>
      <c r="D274" s="592" t="s">
        <v>143</v>
      </c>
      <c r="E274" s="592" t="s">
        <v>143</v>
      </c>
      <c r="F274" s="592" t="s">
        <v>143</v>
      </c>
    </row>
    <row r="275" spans="3:6">
      <c r="C275" s="592" t="s">
        <v>143</v>
      </c>
      <c r="D275" s="592" t="s">
        <v>143</v>
      </c>
      <c r="E275" s="592" t="s">
        <v>143</v>
      </c>
      <c r="F275" s="592" t="s">
        <v>143</v>
      </c>
    </row>
    <row r="276" spans="3:6">
      <c r="C276" s="592" t="s">
        <v>143</v>
      </c>
      <c r="D276" s="592" t="s">
        <v>143</v>
      </c>
      <c r="E276" s="592" t="s">
        <v>143</v>
      </c>
      <c r="F276" s="592" t="s">
        <v>143</v>
      </c>
    </row>
    <row r="277" spans="3:6">
      <c r="C277" s="592" t="s">
        <v>143</v>
      </c>
      <c r="D277" s="592" t="s">
        <v>143</v>
      </c>
      <c r="E277" s="592" t="s">
        <v>143</v>
      </c>
      <c r="F277" s="592" t="s">
        <v>143</v>
      </c>
    </row>
    <row r="278" spans="3:6">
      <c r="C278" s="592" t="s">
        <v>143</v>
      </c>
      <c r="D278" s="592" t="s">
        <v>143</v>
      </c>
      <c r="E278" s="592" t="s">
        <v>143</v>
      </c>
      <c r="F278" s="592" t="s">
        <v>143</v>
      </c>
    </row>
    <row r="279" spans="3:6">
      <c r="C279" s="592" t="s">
        <v>143</v>
      </c>
      <c r="D279" s="592" t="s">
        <v>143</v>
      </c>
      <c r="E279" s="592" t="s">
        <v>143</v>
      </c>
      <c r="F279" s="592" t="s">
        <v>143</v>
      </c>
    </row>
    <row r="280" spans="3:6">
      <c r="C280" s="592" t="s">
        <v>143</v>
      </c>
      <c r="D280" s="592" t="s">
        <v>143</v>
      </c>
      <c r="E280" s="592" t="s">
        <v>143</v>
      </c>
      <c r="F280" s="592" t="s">
        <v>143</v>
      </c>
    </row>
    <row r="281" spans="3:6">
      <c r="C281" s="592" t="s">
        <v>143</v>
      </c>
      <c r="D281" s="592" t="s">
        <v>143</v>
      </c>
      <c r="E281" s="592" t="s">
        <v>143</v>
      </c>
      <c r="F281" s="592" t="s">
        <v>143</v>
      </c>
    </row>
    <row r="282" spans="3:6">
      <c r="C282" s="592" t="s">
        <v>143</v>
      </c>
      <c r="D282" s="592" t="s">
        <v>143</v>
      </c>
      <c r="E282" s="592" t="s">
        <v>143</v>
      </c>
      <c r="F282" s="592" t="s">
        <v>143</v>
      </c>
    </row>
    <row r="283" spans="3:6">
      <c r="C283" s="592" t="s">
        <v>143</v>
      </c>
      <c r="D283" s="592" t="s">
        <v>143</v>
      </c>
      <c r="E283" s="592" t="s">
        <v>143</v>
      </c>
      <c r="F283" s="592" t="s">
        <v>143</v>
      </c>
    </row>
    <row r="284" spans="3:6">
      <c r="C284" s="592" t="s">
        <v>143</v>
      </c>
      <c r="D284" s="592" t="s">
        <v>143</v>
      </c>
      <c r="E284" s="592" t="s">
        <v>143</v>
      </c>
      <c r="F284" s="592" t="s">
        <v>143</v>
      </c>
    </row>
    <row r="285" spans="3:6">
      <c r="C285" s="592" t="s">
        <v>143</v>
      </c>
      <c r="D285" s="592" t="s">
        <v>143</v>
      </c>
      <c r="E285" s="592" t="s">
        <v>143</v>
      </c>
      <c r="F285" s="592" t="s">
        <v>143</v>
      </c>
    </row>
    <row r="286" spans="3:6">
      <c r="C286" s="592" t="s">
        <v>143</v>
      </c>
      <c r="D286" s="592" t="s">
        <v>143</v>
      </c>
      <c r="E286" s="592" t="s">
        <v>143</v>
      </c>
      <c r="F286" s="592" t="s">
        <v>143</v>
      </c>
    </row>
    <row r="287" spans="3:6">
      <c r="C287" s="592" t="s">
        <v>143</v>
      </c>
      <c r="D287" s="592" t="s">
        <v>143</v>
      </c>
      <c r="E287" s="592" t="s">
        <v>143</v>
      </c>
      <c r="F287" s="592" t="s">
        <v>143</v>
      </c>
    </row>
    <row r="288" spans="3:6">
      <c r="C288" s="592" t="s">
        <v>143</v>
      </c>
      <c r="D288" s="592" t="s">
        <v>143</v>
      </c>
      <c r="E288" s="592" t="s">
        <v>143</v>
      </c>
      <c r="F288" s="592" t="s">
        <v>143</v>
      </c>
    </row>
    <row r="289" spans="3:6">
      <c r="C289" s="592" t="s">
        <v>143</v>
      </c>
      <c r="D289" s="592" t="s">
        <v>143</v>
      </c>
      <c r="E289" s="592" t="s">
        <v>143</v>
      </c>
      <c r="F289" s="592" t="s">
        <v>143</v>
      </c>
    </row>
    <row r="290" spans="3:6">
      <c r="C290" s="592" t="s">
        <v>143</v>
      </c>
      <c r="D290" s="592" t="s">
        <v>143</v>
      </c>
      <c r="E290" s="592" t="s">
        <v>143</v>
      </c>
      <c r="F290" s="592" t="s">
        <v>143</v>
      </c>
    </row>
    <row r="291" spans="3:6">
      <c r="C291" s="592" t="s">
        <v>143</v>
      </c>
      <c r="D291" s="592" t="s">
        <v>143</v>
      </c>
      <c r="E291" s="592" t="s">
        <v>143</v>
      </c>
      <c r="F291" s="592" t="s">
        <v>143</v>
      </c>
    </row>
    <row r="292" spans="3:6">
      <c r="C292" s="592" t="s">
        <v>143</v>
      </c>
      <c r="D292" s="592" t="s">
        <v>143</v>
      </c>
      <c r="E292" s="592" t="s">
        <v>143</v>
      </c>
      <c r="F292" s="592" t="s">
        <v>143</v>
      </c>
    </row>
    <row r="293" spans="3:6">
      <c r="C293" s="592" t="s">
        <v>143</v>
      </c>
      <c r="D293" s="592" t="s">
        <v>143</v>
      </c>
      <c r="E293" s="592" t="s">
        <v>143</v>
      </c>
      <c r="F293" s="592" t="s">
        <v>143</v>
      </c>
    </row>
    <row r="294" spans="3:6">
      <c r="C294" s="592" t="s">
        <v>143</v>
      </c>
      <c r="D294" s="592" t="s">
        <v>143</v>
      </c>
      <c r="E294" s="592" t="s">
        <v>143</v>
      </c>
      <c r="F294" s="592" t="s">
        <v>143</v>
      </c>
    </row>
    <row r="295" spans="3:6">
      <c r="C295" s="592" t="s">
        <v>143</v>
      </c>
      <c r="D295" s="592" t="s">
        <v>143</v>
      </c>
      <c r="E295" s="592" t="s">
        <v>143</v>
      </c>
      <c r="F295" s="592" t="s">
        <v>143</v>
      </c>
    </row>
    <row r="296" spans="3:6">
      <c r="C296" s="592" t="s">
        <v>143</v>
      </c>
      <c r="D296" s="592" t="s">
        <v>143</v>
      </c>
      <c r="E296" s="592" t="s">
        <v>143</v>
      </c>
      <c r="F296" s="592" t="s">
        <v>143</v>
      </c>
    </row>
    <row r="297" spans="3:6">
      <c r="C297" s="592" t="s">
        <v>143</v>
      </c>
      <c r="D297" s="592" t="s">
        <v>143</v>
      </c>
      <c r="E297" s="592" t="s">
        <v>143</v>
      </c>
      <c r="F297" s="592" t="s">
        <v>143</v>
      </c>
    </row>
    <row r="298" spans="3:6">
      <c r="C298" s="592" t="s">
        <v>143</v>
      </c>
      <c r="D298" s="592" t="s">
        <v>143</v>
      </c>
      <c r="E298" s="592" t="s">
        <v>143</v>
      </c>
      <c r="F298" s="592" t="s">
        <v>143</v>
      </c>
    </row>
    <row r="299" spans="3:6">
      <c r="C299" s="592" t="s">
        <v>143</v>
      </c>
      <c r="D299" s="592" t="s">
        <v>143</v>
      </c>
      <c r="E299" s="592" t="s">
        <v>143</v>
      </c>
      <c r="F299" s="592" t="s">
        <v>143</v>
      </c>
    </row>
    <row r="300" spans="3:6">
      <c r="C300" s="592" t="s">
        <v>143</v>
      </c>
      <c r="D300" s="592" t="s">
        <v>143</v>
      </c>
      <c r="E300" s="592" t="s">
        <v>143</v>
      </c>
      <c r="F300" s="592" t="s">
        <v>143</v>
      </c>
    </row>
    <row r="301" spans="3:6">
      <c r="C301" s="592" t="s">
        <v>143</v>
      </c>
      <c r="D301" s="592" t="s">
        <v>143</v>
      </c>
      <c r="E301" s="592" t="s">
        <v>143</v>
      </c>
      <c r="F301" s="592" t="s">
        <v>143</v>
      </c>
    </row>
    <row r="302" spans="3:6">
      <c r="C302" s="592" t="s">
        <v>143</v>
      </c>
      <c r="D302" s="592" t="s">
        <v>143</v>
      </c>
      <c r="E302" s="592" t="s">
        <v>143</v>
      </c>
      <c r="F302" s="592" t="s">
        <v>143</v>
      </c>
    </row>
    <row r="303" spans="3:6">
      <c r="C303" s="592" t="s">
        <v>143</v>
      </c>
      <c r="D303" s="592" t="s">
        <v>143</v>
      </c>
      <c r="E303" s="592" t="s">
        <v>143</v>
      </c>
      <c r="F303" s="592" t="s">
        <v>143</v>
      </c>
    </row>
    <row r="304" spans="3:6">
      <c r="C304" s="592" t="s">
        <v>143</v>
      </c>
      <c r="D304" s="592" t="s">
        <v>143</v>
      </c>
      <c r="E304" s="592" t="s">
        <v>143</v>
      </c>
      <c r="F304" s="592" t="s">
        <v>143</v>
      </c>
    </row>
    <row r="305" spans="3:6">
      <c r="C305" s="592" t="s">
        <v>143</v>
      </c>
      <c r="D305" s="592" t="s">
        <v>143</v>
      </c>
      <c r="E305" s="592" t="s">
        <v>143</v>
      </c>
      <c r="F305" s="592" t="s">
        <v>143</v>
      </c>
    </row>
    <row r="306" spans="3:6">
      <c r="C306" s="592" t="s">
        <v>143</v>
      </c>
      <c r="D306" s="592" t="s">
        <v>143</v>
      </c>
      <c r="E306" s="592" t="s">
        <v>143</v>
      </c>
      <c r="F306" s="592" t="s">
        <v>143</v>
      </c>
    </row>
    <row r="307" spans="3:6">
      <c r="C307" s="592" t="s">
        <v>143</v>
      </c>
      <c r="D307" s="592" t="s">
        <v>143</v>
      </c>
      <c r="E307" s="592" t="s">
        <v>143</v>
      </c>
      <c r="F307" s="592" t="s">
        <v>143</v>
      </c>
    </row>
    <row r="308" spans="3:6">
      <c r="C308" s="592" t="s">
        <v>143</v>
      </c>
      <c r="D308" s="592" t="s">
        <v>143</v>
      </c>
      <c r="E308" s="592" t="s">
        <v>143</v>
      </c>
      <c r="F308" s="592" t="s">
        <v>143</v>
      </c>
    </row>
    <row r="309" spans="3:6">
      <c r="C309" s="592" t="s">
        <v>143</v>
      </c>
      <c r="D309" s="592" t="s">
        <v>143</v>
      </c>
      <c r="E309" s="592" t="s">
        <v>143</v>
      </c>
      <c r="F309" s="592" t="s">
        <v>143</v>
      </c>
    </row>
    <row r="310" spans="3:6">
      <c r="C310" s="592" t="s">
        <v>143</v>
      </c>
      <c r="D310" s="592" t="s">
        <v>143</v>
      </c>
      <c r="E310" s="592" t="s">
        <v>143</v>
      </c>
      <c r="F310" s="592" t="s">
        <v>143</v>
      </c>
    </row>
    <row r="311" spans="3:6">
      <c r="C311" s="592" t="s">
        <v>143</v>
      </c>
      <c r="D311" s="592" t="s">
        <v>143</v>
      </c>
      <c r="E311" s="592" t="s">
        <v>143</v>
      </c>
      <c r="F311" s="592" t="s">
        <v>143</v>
      </c>
    </row>
    <row r="312" spans="3:6">
      <c r="C312" s="592" t="s">
        <v>143</v>
      </c>
      <c r="D312" s="592" t="s">
        <v>143</v>
      </c>
      <c r="E312" s="592" t="s">
        <v>143</v>
      </c>
      <c r="F312" s="592" t="s">
        <v>143</v>
      </c>
    </row>
    <row r="313" spans="3:6">
      <c r="C313" s="592" t="s">
        <v>143</v>
      </c>
      <c r="D313" s="592" t="s">
        <v>143</v>
      </c>
      <c r="E313" s="592" t="s">
        <v>143</v>
      </c>
      <c r="F313" s="592" t="s">
        <v>143</v>
      </c>
    </row>
    <row r="314" spans="3:6">
      <c r="C314" s="592" t="s">
        <v>143</v>
      </c>
      <c r="D314" s="592" t="s">
        <v>143</v>
      </c>
      <c r="E314" s="592" t="s">
        <v>143</v>
      </c>
      <c r="F314" s="592" t="s">
        <v>143</v>
      </c>
    </row>
    <row r="315" spans="3:6">
      <c r="C315" s="592" t="s">
        <v>143</v>
      </c>
      <c r="D315" s="592" t="s">
        <v>143</v>
      </c>
      <c r="E315" s="592" t="s">
        <v>143</v>
      </c>
      <c r="F315" s="592" t="s">
        <v>143</v>
      </c>
    </row>
    <row r="316" spans="3:6">
      <c r="C316" s="592" t="s">
        <v>143</v>
      </c>
      <c r="D316" s="592" t="s">
        <v>143</v>
      </c>
      <c r="E316" s="592" t="s">
        <v>143</v>
      </c>
      <c r="F316" s="592" t="s">
        <v>143</v>
      </c>
    </row>
    <row r="317" spans="3:6">
      <c r="C317" s="592" t="s">
        <v>143</v>
      </c>
      <c r="D317" s="592" t="s">
        <v>143</v>
      </c>
      <c r="E317" s="592" t="s">
        <v>143</v>
      </c>
      <c r="F317" s="592" t="s">
        <v>143</v>
      </c>
    </row>
    <row r="318" spans="3:6">
      <c r="C318" s="592" t="s">
        <v>143</v>
      </c>
      <c r="D318" s="592" t="s">
        <v>143</v>
      </c>
      <c r="E318" s="592" t="s">
        <v>143</v>
      </c>
      <c r="F318" s="592" t="s">
        <v>143</v>
      </c>
    </row>
    <row r="319" spans="3:6">
      <c r="C319" s="592" t="s">
        <v>143</v>
      </c>
      <c r="D319" s="592" t="s">
        <v>143</v>
      </c>
      <c r="E319" s="592" t="s">
        <v>143</v>
      </c>
      <c r="F319" s="592" t="s">
        <v>143</v>
      </c>
    </row>
    <row r="320" spans="3:6">
      <c r="C320" s="592" t="s">
        <v>143</v>
      </c>
      <c r="D320" s="592" t="s">
        <v>143</v>
      </c>
      <c r="E320" s="592" t="s">
        <v>143</v>
      </c>
      <c r="F320" s="592" t="s">
        <v>143</v>
      </c>
    </row>
    <row r="321" spans="3:6">
      <c r="C321" s="592" t="s">
        <v>143</v>
      </c>
      <c r="D321" s="592" t="s">
        <v>143</v>
      </c>
      <c r="E321" s="592" t="s">
        <v>143</v>
      </c>
      <c r="F321" s="592" t="s">
        <v>143</v>
      </c>
    </row>
    <row r="322" spans="3:6">
      <c r="C322" s="592" t="s">
        <v>143</v>
      </c>
      <c r="D322" s="592" t="s">
        <v>143</v>
      </c>
      <c r="E322" s="592" t="s">
        <v>143</v>
      </c>
      <c r="F322" s="592" t="s">
        <v>143</v>
      </c>
    </row>
    <row r="323" spans="3:6">
      <c r="C323" s="592" t="s">
        <v>143</v>
      </c>
      <c r="D323" s="592" t="s">
        <v>143</v>
      </c>
      <c r="E323" s="592" t="s">
        <v>143</v>
      </c>
      <c r="F323" s="592" t="s">
        <v>143</v>
      </c>
    </row>
    <row r="324" spans="3:6">
      <c r="C324" s="592" t="s">
        <v>143</v>
      </c>
      <c r="D324" s="592" t="s">
        <v>143</v>
      </c>
      <c r="E324" s="592" t="s">
        <v>143</v>
      </c>
      <c r="F324" s="592" t="s">
        <v>143</v>
      </c>
    </row>
    <row r="325" spans="3:6">
      <c r="C325" s="592" t="s">
        <v>143</v>
      </c>
      <c r="D325" s="592" t="s">
        <v>143</v>
      </c>
      <c r="E325" s="592" t="s">
        <v>143</v>
      </c>
      <c r="F325" s="592" t="s">
        <v>143</v>
      </c>
    </row>
    <row r="326" spans="3:6">
      <c r="C326" s="592" t="s">
        <v>143</v>
      </c>
      <c r="D326" s="592" t="s">
        <v>143</v>
      </c>
      <c r="E326" s="592" t="s">
        <v>143</v>
      </c>
      <c r="F326" s="592" t="s">
        <v>143</v>
      </c>
    </row>
    <row r="327" spans="3:6">
      <c r="C327" s="592" t="s">
        <v>143</v>
      </c>
      <c r="D327" s="592" t="s">
        <v>143</v>
      </c>
      <c r="E327" s="592" t="s">
        <v>143</v>
      </c>
      <c r="F327" s="592" t="s">
        <v>143</v>
      </c>
    </row>
    <row r="328" spans="3:6">
      <c r="C328" s="592" t="s">
        <v>143</v>
      </c>
      <c r="D328" s="592" t="s">
        <v>143</v>
      </c>
      <c r="E328" s="592" t="s">
        <v>143</v>
      </c>
      <c r="F328" s="592" t="s">
        <v>143</v>
      </c>
    </row>
    <row r="329" spans="3:6">
      <c r="C329" s="592" t="s">
        <v>143</v>
      </c>
      <c r="D329" s="592" t="s">
        <v>143</v>
      </c>
      <c r="E329" s="592" t="s">
        <v>143</v>
      </c>
      <c r="F329" s="592" t="s">
        <v>143</v>
      </c>
    </row>
    <row r="330" spans="3:6">
      <c r="C330" s="592" t="s">
        <v>143</v>
      </c>
      <c r="D330" s="592" t="s">
        <v>143</v>
      </c>
      <c r="E330" s="592" t="s">
        <v>143</v>
      </c>
      <c r="F330" s="592" t="s">
        <v>143</v>
      </c>
    </row>
    <row r="331" spans="3:6">
      <c r="C331" s="592" t="s">
        <v>143</v>
      </c>
      <c r="D331" s="592" t="s">
        <v>143</v>
      </c>
      <c r="E331" s="592" t="s">
        <v>143</v>
      </c>
      <c r="F331" s="592" t="s">
        <v>143</v>
      </c>
    </row>
    <row r="332" spans="3:6">
      <c r="C332" s="592" t="s">
        <v>143</v>
      </c>
      <c r="D332" s="592" t="s">
        <v>143</v>
      </c>
      <c r="E332" s="592" t="s">
        <v>143</v>
      </c>
      <c r="F332" s="592" t="s">
        <v>143</v>
      </c>
    </row>
    <row r="333" spans="3:6">
      <c r="C333" s="592" t="s">
        <v>143</v>
      </c>
      <c r="D333" s="592" t="s">
        <v>143</v>
      </c>
      <c r="E333" s="592" t="s">
        <v>143</v>
      </c>
      <c r="F333" s="592" t="s">
        <v>143</v>
      </c>
    </row>
    <row r="334" spans="3:6">
      <c r="C334" s="592" t="s">
        <v>143</v>
      </c>
      <c r="D334" s="592" t="s">
        <v>143</v>
      </c>
      <c r="E334" s="592" t="s">
        <v>143</v>
      </c>
      <c r="F334" s="592" t="s">
        <v>143</v>
      </c>
    </row>
    <row r="335" spans="3:6">
      <c r="C335" s="592" t="s">
        <v>143</v>
      </c>
      <c r="D335" s="592" t="s">
        <v>143</v>
      </c>
      <c r="E335" s="592" t="s">
        <v>143</v>
      </c>
      <c r="F335" s="592" t="s">
        <v>143</v>
      </c>
    </row>
    <row r="336" spans="3:6">
      <c r="C336" s="592" t="s">
        <v>143</v>
      </c>
      <c r="D336" s="592" t="s">
        <v>143</v>
      </c>
      <c r="E336" s="592" t="s">
        <v>143</v>
      </c>
      <c r="F336" s="592" t="s">
        <v>143</v>
      </c>
    </row>
    <row r="337" spans="3:6">
      <c r="C337" s="592" t="s">
        <v>143</v>
      </c>
      <c r="D337" s="592" t="s">
        <v>143</v>
      </c>
      <c r="E337" s="592" t="s">
        <v>143</v>
      </c>
      <c r="F337" s="592" t="s">
        <v>143</v>
      </c>
    </row>
    <row r="338" spans="3:6">
      <c r="C338" s="592" t="s">
        <v>143</v>
      </c>
      <c r="D338" s="592" t="s">
        <v>143</v>
      </c>
      <c r="E338" s="592" t="s">
        <v>143</v>
      </c>
      <c r="F338" s="592" t="s">
        <v>143</v>
      </c>
    </row>
    <row r="339" spans="3:6">
      <c r="C339" s="592" t="s">
        <v>143</v>
      </c>
      <c r="D339" s="592" t="s">
        <v>143</v>
      </c>
      <c r="E339" s="592" t="s">
        <v>143</v>
      </c>
      <c r="F339" s="592" t="s">
        <v>143</v>
      </c>
    </row>
    <row r="340" spans="3:6">
      <c r="C340" s="592" t="s">
        <v>143</v>
      </c>
      <c r="D340" s="592" t="s">
        <v>143</v>
      </c>
      <c r="E340" s="592" t="s">
        <v>143</v>
      </c>
      <c r="F340" s="592" t="s">
        <v>143</v>
      </c>
    </row>
    <row r="341" spans="3:6">
      <c r="C341" s="592" t="s">
        <v>143</v>
      </c>
      <c r="D341" s="592" t="s">
        <v>143</v>
      </c>
      <c r="E341" s="592" t="s">
        <v>143</v>
      </c>
      <c r="F341" s="592" t="s">
        <v>143</v>
      </c>
    </row>
    <row r="342" spans="3:6">
      <c r="C342" s="592" t="s">
        <v>143</v>
      </c>
      <c r="D342" s="592" t="s">
        <v>143</v>
      </c>
      <c r="E342" s="592" t="s">
        <v>143</v>
      </c>
      <c r="F342" s="592" t="s">
        <v>143</v>
      </c>
    </row>
    <row r="343" spans="3:6">
      <c r="C343" s="592" t="s">
        <v>143</v>
      </c>
      <c r="D343" s="592" t="s">
        <v>143</v>
      </c>
      <c r="E343" s="592" t="s">
        <v>143</v>
      </c>
      <c r="F343" s="592" t="s">
        <v>143</v>
      </c>
    </row>
    <row r="344" spans="3:6">
      <c r="C344" s="592" t="s">
        <v>143</v>
      </c>
      <c r="D344" s="592" t="s">
        <v>143</v>
      </c>
      <c r="E344" s="592" t="s">
        <v>143</v>
      </c>
      <c r="F344" s="592" t="s">
        <v>143</v>
      </c>
    </row>
    <row r="345" spans="3:6">
      <c r="C345" s="592" t="s">
        <v>143</v>
      </c>
      <c r="D345" s="592" t="s">
        <v>143</v>
      </c>
      <c r="E345" s="592" t="s">
        <v>143</v>
      </c>
      <c r="F345" s="592" t="s">
        <v>143</v>
      </c>
    </row>
    <row r="346" spans="3:6">
      <c r="C346" s="592" t="s">
        <v>143</v>
      </c>
      <c r="D346" s="592" t="s">
        <v>143</v>
      </c>
      <c r="E346" s="592" t="s">
        <v>143</v>
      </c>
      <c r="F346" s="592" t="s">
        <v>143</v>
      </c>
    </row>
    <row r="347" spans="3:6">
      <c r="C347" s="592" t="s">
        <v>143</v>
      </c>
      <c r="D347" s="592" t="s">
        <v>143</v>
      </c>
      <c r="E347" s="592" t="s">
        <v>143</v>
      </c>
      <c r="F347" s="592" t="s">
        <v>143</v>
      </c>
    </row>
    <row r="348" spans="3:6">
      <c r="C348" s="592" t="s">
        <v>143</v>
      </c>
      <c r="D348" s="592" t="s">
        <v>143</v>
      </c>
      <c r="E348" s="592" t="s">
        <v>143</v>
      </c>
      <c r="F348" s="592" t="s">
        <v>143</v>
      </c>
    </row>
    <row r="349" spans="3:6">
      <c r="C349" s="592" t="s">
        <v>143</v>
      </c>
      <c r="D349" s="592" t="s">
        <v>143</v>
      </c>
      <c r="E349" s="592" t="s">
        <v>143</v>
      </c>
      <c r="F349" s="592" t="s">
        <v>143</v>
      </c>
    </row>
    <row r="350" spans="3:6">
      <c r="C350" s="592" t="s">
        <v>143</v>
      </c>
      <c r="D350" s="592" t="s">
        <v>143</v>
      </c>
      <c r="E350" s="592" t="s">
        <v>143</v>
      </c>
      <c r="F350" s="592" t="s">
        <v>143</v>
      </c>
    </row>
    <row r="351" spans="3:6">
      <c r="C351" s="592" t="s">
        <v>143</v>
      </c>
      <c r="D351" s="592" t="s">
        <v>143</v>
      </c>
      <c r="E351" s="592" t="s">
        <v>143</v>
      </c>
      <c r="F351" s="592" t="s">
        <v>143</v>
      </c>
    </row>
    <row r="352" spans="3:6">
      <c r="C352" s="592" t="s">
        <v>143</v>
      </c>
      <c r="D352" s="592" t="s">
        <v>143</v>
      </c>
      <c r="E352" s="592" t="s">
        <v>143</v>
      </c>
      <c r="F352" s="592" t="s">
        <v>143</v>
      </c>
    </row>
    <row r="353" spans="3:6">
      <c r="C353" s="592" t="s">
        <v>143</v>
      </c>
      <c r="D353" s="592" t="s">
        <v>143</v>
      </c>
      <c r="E353" s="592" t="s">
        <v>143</v>
      </c>
      <c r="F353" s="592" t="s">
        <v>143</v>
      </c>
    </row>
    <row r="354" spans="3:6">
      <c r="C354" s="592" t="s">
        <v>143</v>
      </c>
      <c r="D354" s="592" t="s">
        <v>143</v>
      </c>
      <c r="E354" s="592" t="s">
        <v>143</v>
      </c>
      <c r="F354" s="592" t="s">
        <v>143</v>
      </c>
    </row>
    <row r="355" spans="3:6">
      <c r="C355" s="592" t="s">
        <v>143</v>
      </c>
      <c r="D355" s="592" t="s">
        <v>143</v>
      </c>
      <c r="E355" s="592" t="s">
        <v>143</v>
      </c>
      <c r="F355" s="592" t="s">
        <v>143</v>
      </c>
    </row>
    <row r="356" spans="3:6">
      <c r="C356" s="592" t="s">
        <v>143</v>
      </c>
      <c r="D356" s="592" t="s">
        <v>143</v>
      </c>
      <c r="E356" s="592" t="s">
        <v>143</v>
      </c>
      <c r="F356" s="592" t="s">
        <v>143</v>
      </c>
    </row>
    <row r="357" spans="3:6">
      <c r="C357" s="592" t="s">
        <v>143</v>
      </c>
      <c r="D357" s="592" t="s">
        <v>143</v>
      </c>
      <c r="E357" s="592" t="s">
        <v>143</v>
      </c>
      <c r="F357" s="592" t="s">
        <v>143</v>
      </c>
    </row>
    <row r="358" spans="3:6">
      <c r="C358" s="592" t="s">
        <v>143</v>
      </c>
      <c r="D358" s="592" t="s">
        <v>143</v>
      </c>
      <c r="E358" s="592" t="s">
        <v>143</v>
      </c>
      <c r="F358" s="592" t="s">
        <v>143</v>
      </c>
    </row>
    <row r="359" spans="3:6">
      <c r="C359" s="592" t="s">
        <v>143</v>
      </c>
      <c r="D359" s="592" t="s">
        <v>143</v>
      </c>
      <c r="E359" s="592" t="s">
        <v>143</v>
      </c>
      <c r="F359" s="592" t="s">
        <v>143</v>
      </c>
    </row>
    <row r="360" spans="3:6">
      <c r="C360" s="592" t="s">
        <v>143</v>
      </c>
      <c r="D360" s="592" t="s">
        <v>143</v>
      </c>
      <c r="E360" s="592" t="s">
        <v>143</v>
      </c>
      <c r="F360" s="592" t="s">
        <v>143</v>
      </c>
    </row>
    <row r="361" spans="3:6">
      <c r="C361" s="592" t="s">
        <v>143</v>
      </c>
      <c r="D361" s="592" t="s">
        <v>143</v>
      </c>
      <c r="E361" s="592" t="s">
        <v>143</v>
      </c>
      <c r="F361" s="592" t="s">
        <v>143</v>
      </c>
    </row>
    <row r="362" spans="3:6">
      <c r="C362" s="592" t="s">
        <v>143</v>
      </c>
      <c r="D362" s="592" t="s">
        <v>143</v>
      </c>
      <c r="E362" s="592" t="s">
        <v>143</v>
      </c>
      <c r="F362" s="592" t="s">
        <v>143</v>
      </c>
    </row>
    <row r="363" spans="3:6">
      <c r="C363" s="592" t="s">
        <v>143</v>
      </c>
      <c r="D363" s="592" t="s">
        <v>143</v>
      </c>
      <c r="E363" s="592" t="s">
        <v>143</v>
      </c>
      <c r="F363" s="592" t="s">
        <v>143</v>
      </c>
    </row>
    <row r="364" spans="3:6">
      <c r="C364" s="592" t="s">
        <v>143</v>
      </c>
      <c r="D364" s="592" t="s">
        <v>143</v>
      </c>
      <c r="E364" s="592" t="s">
        <v>143</v>
      </c>
      <c r="F364" s="592" t="s">
        <v>143</v>
      </c>
    </row>
    <row r="365" spans="3:6">
      <c r="C365" s="592" t="s">
        <v>143</v>
      </c>
      <c r="D365" s="592" t="s">
        <v>143</v>
      </c>
      <c r="E365" s="592" t="s">
        <v>143</v>
      </c>
      <c r="F365" s="592" t="s">
        <v>143</v>
      </c>
    </row>
    <row r="366" spans="3:6">
      <c r="C366" s="592" t="s">
        <v>143</v>
      </c>
      <c r="D366" s="592" t="s">
        <v>143</v>
      </c>
      <c r="E366" s="592" t="s">
        <v>143</v>
      </c>
      <c r="F366" s="592" t="s">
        <v>143</v>
      </c>
    </row>
    <row r="367" spans="3:6">
      <c r="C367" s="592" t="s">
        <v>143</v>
      </c>
      <c r="D367" s="592" t="s">
        <v>143</v>
      </c>
      <c r="E367" s="592" t="s">
        <v>143</v>
      </c>
      <c r="F367" s="592" t="s">
        <v>143</v>
      </c>
    </row>
    <row r="368" spans="3:6">
      <c r="C368" s="592" t="s">
        <v>143</v>
      </c>
      <c r="D368" s="592" t="s">
        <v>143</v>
      </c>
      <c r="E368" s="592" t="s">
        <v>143</v>
      </c>
      <c r="F368" s="592" t="s">
        <v>143</v>
      </c>
    </row>
    <row r="369" spans="3:6">
      <c r="C369" s="592" t="s">
        <v>143</v>
      </c>
      <c r="D369" s="592" t="s">
        <v>143</v>
      </c>
      <c r="E369" s="592" t="s">
        <v>143</v>
      </c>
      <c r="F369" s="592" t="s">
        <v>143</v>
      </c>
    </row>
    <row r="370" spans="3:6">
      <c r="C370" s="592" t="s">
        <v>143</v>
      </c>
      <c r="D370" s="592" t="s">
        <v>143</v>
      </c>
      <c r="E370" s="592" t="s">
        <v>143</v>
      </c>
      <c r="F370" s="592" t="s">
        <v>143</v>
      </c>
    </row>
    <row r="371" spans="3:6">
      <c r="C371" s="592" t="s">
        <v>143</v>
      </c>
      <c r="D371" s="592" t="s">
        <v>143</v>
      </c>
      <c r="E371" s="592" t="s">
        <v>143</v>
      </c>
      <c r="F371" s="592" t="s">
        <v>143</v>
      </c>
    </row>
    <row r="372" spans="3:6">
      <c r="C372" s="592" t="s">
        <v>143</v>
      </c>
      <c r="D372" s="592" t="s">
        <v>143</v>
      </c>
      <c r="E372" s="592" t="s">
        <v>143</v>
      </c>
      <c r="F372" s="592" t="s">
        <v>143</v>
      </c>
    </row>
    <row r="373" spans="3:6">
      <c r="C373" s="592" t="s">
        <v>143</v>
      </c>
      <c r="D373" s="592" t="s">
        <v>143</v>
      </c>
      <c r="E373" s="592" t="s">
        <v>143</v>
      </c>
      <c r="F373" s="592" t="s">
        <v>143</v>
      </c>
    </row>
    <row r="374" spans="3:6">
      <c r="C374" s="592" t="s">
        <v>143</v>
      </c>
      <c r="D374" s="592" t="s">
        <v>143</v>
      </c>
      <c r="E374" s="592" t="s">
        <v>143</v>
      </c>
      <c r="F374" s="592" t="s">
        <v>143</v>
      </c>
    </row>
    <row r="375" spans="3:6">
      <c r="C375" s="592" t="s">
        <v>143</v>
      </c>
      <c r="D375" s="592" t="s">
        <v>143</v>
      </c>
      <c r="E375" s="592" t="s">
        <v>143</v>
      </c>
      <c r="F375" s="592" t="s">
        <v>143</v>
      </c>
    </row>
    <row r="376" spans="3:6">
      <c r="C376" s="592" t="s">
        <v>143</v>
      </c>
      <c r="D376" s="592" t="s">
        <v>143</v>
      </c>
      <c r="E376" s="592" t="s">
        <v>143</v>
      </c>
      <c r="F376" s="592" t="s">
        <v>143</v>
      </c>
    </row>
    <row r="377" spans="3:6">
      <c r="C377" s="592" t="s">
        <v>143</v>
      </c>
      <c r="D377" s="592" t="s">
        <v>143</v>
      </c>
      <c r="E377" s="592" t="s">
        <v>143</v>
      </c>
      <c r="F377" s="592" t="s">
        <v>143</v>
      </c>
    </row>
    <row r="378" spans="3:6">
      <c r="C378" s="592" t="s">
        <v>143</v>
      </c>
      <c r="D378" s="592" t="s">
        <v>143</v>
      </c>
      <c r="E378" s="592" t="s">
        <v>143</v>
      </c>
      <c r="F378" s="592" t="s">
        <v>143</v>
      </c>
    </row>
    <row r="379" spans="3:6">
      <c r="C379" s="592" t="s">
        <v>143</v>
      </c>
      <c r="D379" s="592" t="s">
        <v>143</v>
      </c>
      <c r="E379" s="592" t="s">
        <v>143</v>
      </c>
      <c r="F379" s="592" t="s">
        <v>143</v>
      </c>
    </row>
    <row r="380" spans="3:6">
      <c r="C380" s="592" t="s">
        <v>143</v>
      </c>
      <c r="D380" s="592" t="s">
        <v>143</v>
      </c>
      <c r="E380" s="592" t="s">
        <v>143</v>
      </c>
      <c r="F380" s="592" t="s">
        <v>143</v>
      </c>
    </row>
    <row r="381" spans="3:6">
      <c r="C381" s="592" t="s">
        <v>143</v>
      </c>
      <c r="D381" s="592" t="s">
        <v>143</v>
      </c>
      <c r="E381" s="592" t="s">
        <v>143</v>
      </c>
      <c r="F381" s="592" t="s">
        <v>143</v>
      </c>
    </row>
    <row r="382" spans="3:6">
      <c r="C382" s="592" t="s">
        <v>143</v>
      </c>
      <c r="D382" s="592" t="s">
        <v>143</v>
      </c>
      <c r="E382" s="592" t="s">
        <v>143</v>
      </c>
      <c r="F382" s="592" t="s">
        <v>143</v>
      </c>
    </row>
    <row r="383" spans="3:6">
      <c r="C383" s="592" t="s">
        <v>143</v>
      </c>
      <c r="D383" s="592" t="s">
        <v>143</v>
      </c>
      <c r="E383" s="592" t="s">
        <v>143</v>
      </c>
      <c r="F383" s="592" t="s">
        <v>143</v>
      </c>
    </row>
    <row r="384" spans="3:6">
      <c r="C384" s="592" t="s">
        <v>143</v>
      </c>
      <c r="D384" s="592" t="s">
        <v>143</v>
      </c>
      <c r="E384" s="592" t="s">
        <v>143</v>
      </c>
      <c r="F384" s="592" t="s">
        <v>143</v>
      </c>
    </row>
    <row r="385" spans="3:6">
      <c r="C385" s="592" t="s">
        <v>143</v>
      </c>
      <c r="D385" s="592" t="s">
        <v>143</v>
      </c>
      <c r="E385" s="592" t="s">
        <v>143</v>
      </c>
      <c r="F385" s="592" t="s">
        <v>143</v>
      </c>
    </row>
    <row r="386" spans="3:6">
      <c r="C386" s="592" t="s">
        <v>143</v>
      </c>
      <c r="D386" s="592" t="s">
        <v>143</v>
      </c>
      <c r="E386" s="592" t="s">
        <v>143</v>
      </c>
      <c r="F386" s="592" t="s">
        <v>143</v>
      </c>
    </row>
    <row r="387" spans="3:6">
      <c r="C387" s="592" t="s">
        <v>143</v>
      </c>
      <c r="D387" s="592" t="s">
        <v>143</v>
      </c>
      <c r="E387" s="592" t="s">
        <v>143</v>
      </c>
      <c r="F387" s="592" t="s">
        <v>143</v>
      </c>
    </row>
    <row r="388" spans="3:6">
      <c r="C388" s="592" t="s">
        <v>143</v>
      </c>
      <c r="D388" s="592" t="s">
        <v>143</v>
      </c>
      <c r="E388" s="592" t="s">
        <v>143</v>
      </c>
      <c r="F388" s="592" t="s">
        <v>143</v>
      </c>
    </row>
    <row r="389" spans="3:6">
      <c r="C389" s="592" t="s">
        <v>143</v>
      </c>
      <c r="D389" s="592" t="s">
        <v>143</v>
      </c>
      <c r="E389" s="592" t="s">
        <v>143</v>
      </c>
      <c r="F389" s="592" t="s">
        <v>143</v>
      </c>
    </row>
    <row r="390" spans="3:6">
      <c r="C390" s="592" t="s">
        <v>143</v>
      </c>
      <c r="D390" s="592" t="s">
        <v>143</v>
      </c>
      <c r="E390" s="592" t="s">
        <v>143</v>
      </c>
      <c r="F390" s="592" t="s">
        <v>143</v>
      </c>
    </row>
    <row r="391" spans="3:6">
      <c r="C391" s="592" t="s">
        <v>143</v>
      </c>
      <c r="D391" s="592" t="s">
        <v>143</v>
      </c>
      <c r="E391" s="592" t="s">
        <v>143</v>
      </c>
      <c r="F391" s="592" t="s">
        <v>143</v>
      </c>
    </row>
    <row r="392" spans="3:6">
      <c r="C392" s="592" t="s">
        <v>143</v>
      </c>
      <c r="D392" s="592" t="s">
        <v>143</v>
      </c>
      <c r="E392" s="592" t="s">
        <v>143</v>
      </c>
      <c r="F392" s="592" t="s">
        <v>143</v>
      </c>
    </row>
    <row r="393" spans="3:6">
      <c r="C393" s="592" t="s">
        <v>143</v>
      </c>
      <c r="D393" s="592" t="s">
        <v>143</v>
      </c>
      <c r="E393" s="592" t="s">
        <v>143</v>
      </c>
      <c r="F393" s="592" t="s">
        <v>143</v>
      </c>
    </row>
    <row r="394" spans="3:6">
      <c r="C394" s="592" t="s">
        <v>143</v>
      </c>
      <c r="D394" s="592" t="s">
        <v>143</v>
      </c>
      <c r="E394" s="592" t="s">
        <v>143</v>
      </c>
      <c r="F394" s="592" t="s">
        <v>143</v>
      </c>
    </row>
    <row r="395" spans="3:6">
      <c r="C395" s="592" t="s">
        <v>143</v>
      </c>
      <c r="D395" s="592" t="s">
        <v>143</v>
      </c>
      <c r="E395" s="592" t="s">
        <v>143</v>
      </c>
      <c r="F395" s="592" t="s">
        <v>143</v>
      </c>
    </row>
    <row r="396" spans="3:6">
      <c r="C396" s="592" t="s">
        <v>143</v>
      </c>
      <c r="D396" s="592" t="s">
        <v>143</v>
      </c>
      <c r="E396" s="592" t="s">
        <v>143</v>
      </c>
      <c r="F396" s="592" t="s">
        <v>143</v>
      </c>
    </row>
    <row r="397" spans="3:6">
      <c r="C397" s="592" t="s">
        <v>143</v>
      </c>
      <c r="D397" s="592" t="s">
        <v>143</v>
      </c>
      <c r="E397" s="592" t="s">
        <v>143</v>
      </c>
      <c r="F397" s="592" t="s">
        <v>143</v>
      </c>
    </row>
    <row r="398" spans="3:6">
      <c r="C398" s="592" t="s">
        <v>143</v>
      </c>
      <c r="D398" s="592" t="s">
        <v>143</v>
      </c>
      <c r="E398" s="592" t="s">
        <v>143</v>
      </c>
      <c r="F398" s="592" t="s">
        <v>143</v>
      </c>
    </row>
    <row r="399" spans="3:6">
      <c r="C399" s="592" t="s">
        <v>143</v>
      </c>
      <c r="D399" s="592" t="s">
        <v>143</v>
      </c>
      <c r="E399" s="592" t="s">
        <v>143</v>
      </c>
      <c r="F399" s="592" t="s">
        <v>143</v>
      </c>
    </row>
    <row r="400" spans="3:6">
      <c r="C400" s="592" t="s">
        <v>143</v>
      </c>
      <c r="D400" s="592" t="s">
        <v>143</v>
      </c>
      <c r="E400" s="592" t="s">
        <v>143</v>
      </c>
      <c r="F400" s="592" t="s">
        <v>143</v>
      </c>
    </row>
    <row r="401" spans="3:6">
      <c r="C401" s="592" t="s">
        <v>143</v>
      </c>
      <c r="D401" s="592" t="s">
        <v>143</v>
      </c>
      <c r="E401" s="592" t="s">
        <v>143</v>
      </c>
      <c r="F401" s="592" t="s">
        <v>143</v>
      </c>
    </row>
    <row r="402" spans="3:6">
      <c r="C402" s="592" t="s">
        <v>143</v>
      </c>
      <c r="D402" s="592" t="s">
        <v>143</v>
      </c>
      <c r="E402" s="592" t="s">
        <v>143</v>
      </c>
      <c r="F402" s="592" t="s">
        <v>143</v>
      </c>
    </row>
    <row r="403" spans="3:6">
      <c r="C403" s="592" t="s">
        <v>143</v>
      </c>
      <c r="D403" s="592" t="s">
        <v>143</v>
      </c>
      <c r="E403" s="592" t="s">
        <v>143</v>
      </c>
      <c r="F403" s="592" t="s">
        <v>143</v>
      </c>
    </row>
    <row r="404" spans="3:6">
      <c r="C404" s="592" t="s">
        <v>143</v>
      </c>
      <c r="D404" s="592" t="s">
        <v>143</v>
      </c>
      <c r="E404" s="592" t="s">
        <v>143</v>
      </c>
      <c r="F404" s="592" t="s">
        <v>143</v>
      </c>
    </row>
    <row r="405" spans="3:6">
      <c r="C405" s="592" t="s">
        <v>143</v>
      </c>
      <c r="D405" s="592" t="s">
        <v>143</v>
      </c>
      <c r="E405" s="592" t="s">
        <v>143</v>
      </c>
      <c r="F405" s="592" t="s">
        <v>143</v>
      </c>
    </row>
    <row r="406" spans="3:6">
      <c r="C406" s="592" t="s">
        <v>143</v>
      </c>
      <c r="D406" s="592" t="s">
        <v>143</v>
      </c>
      <c r="E406" s="592" t="s">
        <v>143</v>
      </c>
      <c r="F406" s="592" t="s">
        <v>143</v>
      </c>
    </row>
    <row r="407" spans="3:6">
      <c r="C407" s="592" t="s">
        <v>143</v>
      </c>
      <c r="D407" s="592" t="s">
        <v>143</v>
      </c>
      <c r="E407" s="592" t="s">
        <v>143</v>
      </c>
      <c r="F407" s="592" t="s">
        <v>143</v>
      </c>
    </row>
    <row r="408" spans="3:6">
      <c r="C408" s="592" t="s">
        <v>143</v>
      </c>
      <c r="D408" s="592" t="s">
        <v>143</v>
      </c>
      <c r="E408" s="592" t="s">
        <v>143</v>
      </c>
      <c r="F408" s="592" t="s">
        <v>143</v>
      </c>
    </row>
    <row r="409" spans="3:6">
      <c r="C409" s="592" t="s">
        <v>143</v>
      </c>
      <c r="D409" s="592" t="s">
        <v>143</v>
      </c>
      <c r="E409" s="592" t="s">
        <v>143</v>
      </c>
      <c r="F409" s="592" t="s">
        <v>143</v>
      </c>
    </row>
    <row r="410" spans="3:6">
      <c r="C410" s="592" t="s">
        <v>143</v>
      </c>
      <c r="D410" s="592" t="s">
        <v>143</v>
      </c>
      <c r="E410" s="592" t="s">
        <v>143</v>
      </c>
      <c r="F410" s="592" t="s">
        <v>143</v>
      </c>
    </row>
    <row r="411" spans="3:6">
      <c r="C411" s="592" t="s">
        <v>143</v>
      </c>
      <c r="D411" s="592" t="s">
        <v>143</v>
      </c>
      <c r="E411" s="592" t="s">
        <v>143</v>
      </c>
      <c r="F411" s="592" t="s">
        <v>143</v>
      </c>
    </row>
    <row r="412" spans="3:6">
      <c r="C412" s="592" t="s">
        <v>143</v>
      </c>
      <c r="D412" s="592" t="s">
        <v>143</v>
      </c>
      <c r="E412" s="592" t="s">
        <v>143</v>
      </c>
      <c r="F412" s="592" t="s">
        <v>143</v>
      </c>
    </row>
    <row r="413" spans="3:6">
      <c r="C413" s="592" t="s">
        <v>143</v>
      </c>
      <c r="D413" s="592" t="s">
        <v>143</v>
      </c>
      <c r="E413" s="592" t="s">
        <v>143</v>
      </c>
      <c r="F413" s="592" t="s">
        <v>143</v>
      </c>
    </row>
    <row r="414" spans="3:6">
      <c r="C414" s="592" t="s">
        <v>143</v>
      </c>
      <c r="D414" s="592" t="s">
        <v>143</v>
      </c>
      <c r="E414" s="592" t="s">
        <v>143</v>
      </c>
      <c r="F414" s="592" t="s">
        <v>143</v>
      </c>
    </row>
    <row r="415" spans="3:6">
      <c r="C415" s="592" t="s">
        <v>143</v>
      </c>
      <c r="D415" s="592" t="s">
        <v>143</v>
      </c>
      <c r="E415" s="592" t="s">
        <v>143</v>
      </c>
      <c r="F415" s="592" t="s">
        <v>143</v>
      </c>
    </row>
    <row r="416" spans="3:6">
      <c r="C416" s="592" t="s">
        <v>143</v>
      </c>
      <c r="D416" s="592" t="s">
        <v>143</v>
      </c>
      <c r="E416" s="592" t="s">
        <v>143</v>
      </c>
      <c r="F416" s="592" t="s">
        <v>143</v>
      </c>
    </row>
    <row r="417" spans="3:6">
      <c r="C417" s="592" t="s">
        <v>143</v>
      </c>
      <c r="D417" s="592" t="s">
        <v>143</v>
      </c>
      <c r="E417" s="592" t="s">
        <v>143</v>
      </c>
      <c r="F417" s="592" t="s">
        <v>143</v>
      </c>
    </row>
    <row r="418" spans="3:6">
      <c r="C418" s="592" t="s">
        <v>143</v>
      </c>
      <c r="D418" s="592" t="s">
        <v>143</v>
      </c>
      <c r="E418" s="592" t="s">
        <v>143</v>
      </c>
      <c r="F418" s="592" t="s">
        <v>143</v>
      </c>
    </row>
    <row r="419" spans="3:6">
      <c r="C419" s="592" t="s">
        <v>143</v>
      </c>
      <c r="D419" s="592" t="s">
        <v>143</v>
      </c>
      <c r="E419" s="592" t="s">
        <v>143</v>
      </c>
      <c r="F419" s="592" t="s">
        <v>143</v>
      </c>
    </row>
    <row r="420" spans="3:6">
      <c r="C420" s="592" t="s">
        <v>143</v>
      </c>
      <c r="D420" s="592" t="s">
        <v>143</v>
      </c>
      <c r="E420" s="592" t="s">
        <v>143</v>
      </c>
      <c r="F420" s="592" t="s">
        <v>143</v>
      </c>
    </row>
    <row r="421" spans="3:6">
      <c r="C421" s="592" t="s">
        <v>143</v>
      </c>
      <c r="D421" s="592" t="s">
        <v>143</v>
      </c>
      <c r="E421" s="592" t="s">
        <v>143</v>
      </c>
      <c r="F421" s="592" t="s">
        <v>143</v>
      </c>
    </row>
    <row r="422" spans="3:6">
      <c r="C422" s="592" t="s">
        <v>143</v>
      </c>
      <c r="D422" s="592" t="s">
        <v>143</v>
      </c>
      <c r="E422" s="592" t="s">
        <v>143</v>
      </c>
      <c r="F422" s="592" t="s">
        <v>143</v>
      </c>
    </row>
    <row r="423" spans="3:6">
      <c r="C423" s="592" t="s">
        <v>143</v>
      </c>
      <c r="D423" s="592" t="s">
        <v>143</v>
      </c>
      <c r="E423" s="592" t="s">
        <v>143</v>
      </c>
      <c r="F423" s="592" t="s">
        <v>143</v>
      </c>
    </row>
    <row r="424" spans="3:6">
      <c r="C424" s="592" t="s">
        <v>143</v>
      </c>
      <c r="D424" s="592" t="s">
        <v>143</v>
      </c>
      <c r="E424" s="592" t="s">
        <v>143</v>
      </c>
      <c r="F424" s="592" t="s">
        <v>143</v>
      </c>
    </row>
    <row r="425" spans="3:6">
      <c r="C425" s="592" t="s">
        <v>143</v>
      </c>
      <c r="D425" s="592" t="s">
        <v>143</v>
      </c>
      <c r="E425" s="592" t="s">
        <v>143</v>
      </c>
      <c r="F425" s="592" t="s">
        <v>143</v>
      </c>
    </row>
    <row r="426" spans="3:6">
      <c r="C426" s="592" t="s">
        <v>143</v>
      </c>
      <c r="D426" s="592" t="s">
        <v>143</v>
      </c>
      <c r="E426" s="592" t="s">
        <v>143</v>
      </c>
      <c r="F426" s="592" t="s">
        <v>143</v>
      </c>
    </row>
    <row r="427" spans="3:6">
      <c r="C427" s="592" t="s">
        <v>143</v>
      </c>
      <c r="D427" s="592" t="s">
        <v>143</v>
      </c>
      <c r="E427" s="592" t="s">
        <v>143</v>
      </c>
      <c r="F427" s="592" t="s">
        <v>143</v>
      </c>
    </row>
    <row r="428" spans="3:6">
      <c r="C428" s="592" t="s">
        <v>143</v>
      </c>
      <c r="D428" s="592" t="s">
        <v>143</v>
      </c>
      <c r="E428" s="592" t="s">
        <v>143</v>
      </c>
      <c r="F428" s="592" t="s">
        <v>143</v>
      </c>
    </row>
    <row r="429" spans="3:6">
      <c r="C429" s="592" t="s">
        <v>143</v>
      </c>
      <c r="D429" s="592" t="s">
        <v>143</v>
      </c>
      <c r="E429" s="592" t="s">
        <v>143</v>
      </c>
      <c r="F429" s="592" t="s">
        <v>143</v>
      </c>
    </row>
    <row r="430" spans="3:6">
      <c r="C430" s="592" t="s">
        <v>143</v>
      </c>
      <c r="D430" s="592" t="s">
        <v>143</v>
      </c>
      <c r="E430" s="592" t="s">
        <v>143</v>
      </c>
      <c r="F430" s="592" t="s">
        <v>143</v>
      </c>
    </row>
    <row r="431" spans="3:6">
      <c r="C431" s="592" t="s">
        <v>143</v>
      </c>
      <c r="D431" s="592" t="s">
        <v>143</v>
      </c>
      <c r="E431" s="592" t="s">
        <v>143</v>
      </c>
      <c r="F431" s="592" t="s">
        <v>143</v>
      </c>
    </row>
    <row r="432" spans="3:6">
      <c r="C432" s="592" t="s">
        <v>143</v>
      </c>
      <c r="D432" s="592" t="s">
        <v>143</v>
      </c>
      <c r="E432" s="592" t="s">
        <v>143</v>
      </c>
      <c r="F432" s="592" t="s">
        <v>143</v>
      </c>
    </row>
    <row r="433" spans="3:6">
      <c r="C433" s="592" t="s">
        <v>143</v>
      </c>
      <c r="D433" s="592" t="s">
        <v>143</v>
      </c>
      <c r="E433" s="592" t="s">
        <v>143</v>
      </c>
      <c r="F433" s="592" t="s">
        <v>143</v>
      </c>
    </row>
    <row r="434" spans="3:6">
      <c r="C434" s="592" t="s">
        <v>143</v>
      </c>
      <c r="D434" s="592" t="s">
        <v>143</v>
      </c>
      <c r="E434" s="592" t="s">
        <v>143</v>
      </c>
      <c r="F434" s="592" t="s">
        <v>143</v>
      </c>
    </row>
    <row r="435" spans="3:6">
      <c r="C435" s="592" t="s">
        <v>143</v>
      </c>
      <c r="D435" s="592" t="s">
        <v>143</v>
      </c>
      <c r="E435" s="592" t="s">
        <v>143</v>
      </c>
      <c r="F435" s="592" t="s">
        <v>143</v>
      </c>
    </row>
    <row r="436" spans="3:6">
      <c r="C436" s="592" t="s">
        <v>143</v>
      </c>
      <c r="D436" s="592" t="s">
        <v>143</v>
      </c>
      <c r="E436" s="592" t="s">
        <v>143</v>
      </c>
      <c r="F436" s="592" t="s">
        <v>143</v>
      </c>
    </row>
    <row r="437" spans="3:6">
      <c r="C437" s="592" t="s">
        <v>143</v>
      </c>
      <c r="D437" s="592" t="s">
        <v>143</v>
      </c>
      <c r="E437" s="592" t="s">
        <v>143</v>
      </c>
      <c r="F437" s="592" t="s">
        <v>143</v>
      </c>
    </row>
    <row r="438" spans="3:6">
      <c r="C438" s="592" t="s">
        <v>143</v>
      </c>
      <c r="D438" s="592" t="s">
        <v>143</v>
      </c>
      <c r="E438" s="592" t="s">
        <v>143</v>
      </c>
      <c r="F438" s="592" t="s">
        <v>143</v>
      </c>
    </row>
    <row r="439" spans="3:6">
      <c r="C439" s="592" t="s">
        <v>143</v>
      </c>
      <c r="D439" s="592" t="s">
        <v>143</v>
      </c>
      <c r="E439" s="592" t="s">
        <v>143</v>
      </c>
      <c r="F439" s="592" t="s">
        <v>143</v>
      </c>
    </row>
    <row r="440" spans="3:6">
      <c r="C440" s="592" t="s">
        <v>143</v>
      </c>
      <c r="D440" s="592" t="s">
        <v>143</v>
      </c>
      <c r="E440" s="592" t="s">
        <v>143</v>
      </c>
      <c r="F440" s="592" t="s">
        <v>143</v>
      </c>
    </row>
    <row r="441" spans="3:6">
      <c r="C441" s="592" t="s">
        <v>143</v>
      </c>
      <c r="D441" s="592" t="s">
        <v>143</v>
      </c>
      <c r="E441" s="592" t="s">
        <v>143</v>
      </c>
      <c r="F441" s="592" t="s">
        <v>143</v>
      </c>
    </row>
    <row r="442" spans="3:6">
      <c r="C442" s="592" t="s">
        <v>143</v>
      </c>
      <c r="D442" s="592" t="s">
        <v>143</v>
      </c>
      <c r="E442" s="592" t="s">
        <v>143</v>
      </c>
      <c r="F442" s="592" t="s">
        <v>143</v>
      </c>
    </row>
    <row r="443" spans="3:6">
      <c r="C443" s="592" t="s">
        <v>143</v>
      </c>
      <c r="D443" s="592" t="s">
        <v>143</v>
      </c>
      <c r="E443" s="592" t="s">
        <v>143</v>
      </c>
      <c r="F443" s="592" t="s">
        <v>143</v>
      </c>
    </row>
    <row r="444" spans="3:6">
      <c r="C444" s="592" t="s">
        <v>143</v>
      </c>
      <c r="D444" s="592" t="s">
        <v>143</v>
      </c>
      <c r="E444" s="592" t="s">
        <v>143</v>
      </c>
      <c r="F444" s="592" t="s">
        <v>143</v>
      </c>
    </row>
    <row r="445" spans="3:6">
      <c r="C445" s="592" t="s">
        <v>143</v>
      </c>
      <c r="D445" s="592" t="s">
        <v>143</v>
      </c>
      <c r="E445" s="592" t="s">
        <v>143</v>
      </c>
      <c r="F445" s="592" t="s">
        <v>143</v>
      </c>
    </row>
    <row r="446" spans="3:6">
      <c r="C446" s="592" t="s">
        <v>143</v>
      </c>
      <c r="D446" s="592" t="s">
        <v>143</v>
      </c>
      <c r="E446" s="592" t="s">
        <v>143</v>
      </c>
      <c r="F446" s="592" t="s">
        <v>143</v>
      </c>
    </row>
    <row r="447" spans="3:6">
      <c r="C447" s="592" t="s">
        <v>143</v>
      </c>
      <c r="D447" s="592" t="s">
        <v>143</v>
      </c>
      <c r="E447" s="592" t="s">
        <v>143</v>
      </c>
      <c r="F447" s="592" t="s">
        <v>143</v>
      </c>
    </row>
    <row r="448" spans="3:6">
      <c r="C448" s="592" t="s">
        <v>143</v>
      </c>
      <c r="D448" s="592" t="s">
        <v>143</v>
      </c>
      <c r="E448" s="592" t="s">
        <v>143</v>
      </c>
      <c r="F448" s="592" t="s">
        <v>143</v>
      </c>
    </row>
    <row r="449" spans="3:6">
      <c r="C449" s="592" t="s">
        <v>143</v>
      </c>
      <c r="D449" s="592" t="s">
        <v>143</v>
      </c>
      <c r="E449" s="592" t="s">
        <v>143</v>
      </c>
      <c r="F449" s="592" t="s">
        <v>143</v>
      </c>
    </row>
    <row r="450" spans="3:6">
      <c r="C450" s="592" t="s">
        <v>143</v>
      </c>
      <c r="D450" s="592" t="s">
        <v>143</v>
      </c>
      <c r="E450" s="592" t="s">
        <v>143</v>
      </c>
      <c r="F450" s="592" t="s">
        <v>143</v>
      </c>
    </row>
    <row r="451" spans="3:6">
      <c r="C451" s="592" t="s">
        <v>143</v>
      </c>
      <c r="D451" s="592" t="s">
        <v>143</v>
      </c>
      <c r="E451" s="592" t="s">
        <v>143</v>
      </c>
      <c r="F451" s="592" t="s">
        <v>143</v>
      </c>
    </row>
    <row r="452" spans="3:6">
      <c r="C452" s="592" t="s">
        <v>143</v>
      </c>
      <c r="D452" s="592" t="s">
        <v>143</v>
      </c>
      <c r="E452" s="592" t="s">
        <v>143</v>
      </c>
      <c r="F452" s="592" t="s">
        <v>143</v>
      </c>
    </row>
    <row r="453" spans="3:6">
      <c r="C453" s="592" t="s">
        <v>143</v>
      </c>
      <c r="D453" s="592" t="s">
        <v>143</v>
      </c>
      <c r="E453" s="592" t="s">
        <v>143</v>
      </c>
      <c r="F453" s="592" t="s">
        <v>143</v>
      </c>
    </row>
    <row r="454" spans="3:6">
      <c r="C454" s="592" t="s">
        <v>143</v>
      </c>
      <c r="D454" s="592" t="s">
        <v>143</v>
      </c>
      <c r="E454" s="592" t="s">
        <v>143</v>
      </c>
      <c r="F454" s="592" t="s">
        <v>143</v>
      </c>
    </row>
    <row r="455" spans="3:6">
      <c r="C455" s="592" t="s">
        <v>143</v>
      </c>
      <c r="D455" s="592" t="s">
        <v>143</v>
      </c>
      <c r="E455" s="592" t="s">
        <v>143</v>
      </c>
      <c r="F455" s="592" t="s">
        <v>143</v>
      </c>
    </row>
    <row r="456" spans="3:6">
      <c r="C456" s="592" t="s">
        <v>143</v>
      </c>
      <c r="D456" s="592" t="s">
        <v>143</v>
      </c>
      <c r="E456" s="592" t="s">
        <v>143</v>
      </c>
      <c r="F456" s="592" t="s">
        <v>143</v>
      </c>
    </row>
    <row r="457" spans="3:6">
      <c r="C457" s="592" t="s">
        <v>143</v>
      </c>
      <c r="D457" s="592" t="s">
        <v>143</v>
      </c>
      <c r="E457" s="592" t="s">
        <v>143</v>
      </c>
      <c r="F457" s="592" t="s">
        <v>143</v>
      </c>
    </row>
    <row r="458" spans="3:6">
      <c r="C458" s="592" t="s">
        <v>143</v>
      </c>
      <c r="D458" s="592" t="s">
        <v>143</v>
      </c>
      <c r="E458" s="592" t="s">
        <v>143</v>
      </c>
      <c r="F458" s="592" t="s">
        <v>143</v>
      </c>
    </row>
    <row r="459" spans="3:6">
      <c r="C459" s="592" t="s">
        <v>143</v>
      </c>
      <c r="D459" s="592" t="s">
        <v>143</v>
      </c>
      <c r="E459" s="592" t="s">
        <v>143</v>
      </c>
      <c r="F459" s="592" t="s">
        <v>143</v>
      </c>
    </row>
    <row r="460" spans="3:6">
      <c r="C460" s="592" t="s">
        <v>143</v>
      </c>
      <c r="D460" s="592" t="s">
        <v>143</v>
      </c>
      <c r="E460" s="592" t="s">
        <v>143</v>
      </c>
      <c r="F460" s="592" t="s">
        <v>143</v>
      </c>
    </row>
    <row r="461" spans="3:6">
      <c r="C461" s="592" t="s">
        <v>143</v>
      </c>
      <c r="D461" s="592" t="s">
        <v>143</v>
      </c>
      <c r="E461" s="592" t="s">
        <v>143</v>
      </c>
      <c r="F461" s="592" t="s">
        <v>143</v>
      </c>
    </row>
    <row r="462" spans="3:6">
      <c r="C462" s="592" t="s">
        <v>143</v>
      </c>
      <c r="D462" s="592" t="s">
        <v>143</v>
      </c>
      <c r="E462" s="592" t="s">
        <v>143</v>
      </c>
      <c r="F462" s="592" t="s">
        <v>143</v>
      </c>
    </row>
    <row r="463" spans="3:6">
      <c r="C463" s="592" t="s">
        <v>143</v>
      </c>
      <c r="D463" s="592" t="s">
        <v>143</v>
      </c>
      <c r="E463" s="592" t="s">
        <v>143</v>
      </c>
      <c r="F463" s="592" t="s">
        <v>143</v>
      </c>
    </row>
    <row r="464" spans="3:6">
      <c r="C464" s="592" t="s">
        <v>143</v>
      </c>
      <c r="D464" s="592" t="s">
        <v>143</v>
      </c>
      <c r="E464" s="592" t="s">
        <v>143</v>
      </c>
      <c r="F464" s="592" t="s">
        <v>143</v>
      </c>
    </row>
    <row r="465" spans="3:6">
      <c r="C465" s="592" t="s">
        <v>143</v>
      </c>
      <c r="D465" s="592" t="s">
        <v>143</v>
      </c>
      <c r="E465" s="592" t="s">
        <v>143</v>
      </c>
      <c r="F465" s="592" t="s">
        <v>143</v>
      </c>
    </row>
    <row r="466" spans="3:6">
      <c r="C466" s="592" t="s">
        <v>143</v>
      </c>
      <c r="D466" s="592" t="s">
        <v>143</v>
      </c>
      <c r="E466" s="592" t="s">
        <v>143</v>
      </c>
      <c r="F466" s="592" t="s">
        <v>143</v>
      </c>
    </row>
    <row r="467" spans="3:6">
      <c r="C467" s="592" t="s">
        <v>143</v>
      </c>
      <c r="D467" s="592" t="s">
        <v>143</v>
      </c>
      <c r="E467" s="592" t="s">
        <v>143</v>
      </c>
      <c r="F467" s="592" t="s">
        <v>143</v>
      </c>
    </row>
    <row r="468" spans="3:6">
      <c r="C468" s="592" t="s">
        <v>143</v>
      </c>
      <c r="D468" s="592" t="s">
        <v>143</v>
      </c>
      <c r="E468" s="592" t="s">
        <v>143</v>
      </c>
      <c r="F468" s="592" t="s">
        <v>143</v>
      </c>
    </row>
    <row r="469" spans="3:6">
      <c r="C469" s="592" t="s">
        <v>143</v>
      </c>
      <c r="D469" s="592" t="s">
        <v>143</v>
      </c>
      <c r="E469" s="592" t="s">
        <v>143</v>
      </c>
      <c r="F469" s="592" t="s">
        <v>143</v>
      </c>
    </row>
    <row r="470" spans="3:6">
      <c r="C470" s="592" t="s">
        <v>143</v>
      </c>
      <c r="D470" s="592" t="s">
        <v>143</v>
      </c>
      <c r="E470" s="592" t="s">
        <v>143</v>
      </c>
      <c r="F470" s="592" t="s">
        <v>143</v>
      </c>
    </row>
    <row r="471" spans="3:6">
      <c r="C471" s="592" t="s">
        <v>143</v>
      </c>
      <c r="D471" s="592" t="s">
        <v>143</v>
      </c>
      <c r="E471" s="592" t="s">
        <v>143</v>
      </c>
      <c r="F471" s="592" t="s">
        <v>143</v>
      </c>
    </row>
    <row r="472" spans="3:6">
      <c r="C472" s="592" t="s">
        <v>143</v>
      </c>
      <c r="D472" s="592" t="s">
        <v>143</v>
      </c>
      <c r="E472" s="592" t="s">
        <v>143</v>
      </c>
      <c r="F472" s="592" t="s">
        <v>143</v>
      </c>
    </row>
    <row r="473" spans="3:6">
      <c r="C473" s="592" t="s">
        <v>143</v>
      </c>
      <c r="D473" s="592" t="s">
        <v>143</v>
      </c>
      <c r="E473" s="592" t="s">
        <v>143</v>
      </c>
      <c r="F473" s="592" t="s">
        <v>143</v>
      </c>
    </row>
    <row r="474" spans="3:6">
      <c r="C474" s="592" t="s">
        <v>143</v>
      </c>
      <c r="D474" s="592" t="s">
        <v>143</v>
      </c>
      <c r="E474" s="592" t="s">
        <v>143</v>
      </c>
      <c r="F474" s="592" t="s">
        <v>143</v>
      </c>
    </row>
    <row r="475" spans="3:6">
      <c r="C475" s="592" t="s">
        <v>143</v>
      </c>
      <c r="D475" s="592" t="s">
        <v>143</v>
      </c>
      <c r="E475" s="592" t="s">
        <v>143</v>
      </c>
      <c r="F475" s="592" t="s">
        <v>143</v>
      </c>
    </row>
    <row r="476" spans="3:6">
      <c r="C476" s="592" t="s">
        <v>143</v>
      </c>
      <c r="D476" s="592" t="s">
        <v>143</v>
      </c>
      <c r="E476" s="592" t="s">
        <v>143</v>
      </c>
      <c r="F476" s="592" t="s">
        <v>143</v>
      </c>
    </row>
    <row r="477" spans="3:6">
      <c r="C477" s="592" t="s">
        <v>143</v>
      </c>
      <c r="D477" s="592" t="s">
        <v>143</v>
      </c>
      <c r="E477" s="592" t="s">
        <v>143</v>
      </c>
      <c r="F477" s="592" t="s">
        <v>143</v>
      </c>
    </row>
    <row r="478" spans="3:6">
      <c r="C478" s="592" t="s">
        <v>143</v>
      </c>
      <c r="D478" s="592" t="s">
        <v>143</v>
      </c>
      <c r="E478" s="592" t="s">
        <v>143</v>
      </c>
      <c r="F478" s="592" t="s">
        <v>143</v>
      </c>
    </row>
    <row r="479" spans="3:6">
      <c r="C479" s="592" t="s">
        <v>143</v>
      </c>
      <c r="D479" s="592" t="s">
        <v>143</v>
      </c>
      <c r="E479" s="592" t="s">
        <v>143</v>
      </c>
      <c r="F479" s="592" t="s">
        <v>143</v>
      </c>
    </row>
    <row r="480" spans="3:6">
      <c r="C480" s="592" t="s">
        <v>143</v>
      </c>
      <c r="D480" s="592" t="s">
        <v>143</v>
      </c>
      <c r="E480" s="592" t="s">
        <v>143</v>
      </c>
      <c r="F480" s="592" t="s">
        <v>143</v>
      </c>
    </row>
    <row r="481" spans="3:6">
      <c r="C481" s="592" t="s">
        <v>143</v>
      </c>
      <c r="D481" s="592" t="s">
        <v>143</v>
      </c>
      <c r="E481" s="592" t="s">
        <v>143</v>
      </c>
      <c r="F481" s="592" t="s">
        <v>143</v>
      </c>
    </row>
    <row r="482" spans="3:6">
      <c r="C482" s="592" t="s">
        <v>143</v>
      </c>
      <c r="D482" s="592" t="s">
        <v>143</v>
      </c>
      <c r="E482" s="592" t="s">
        <v>143</v>
      </c>
      <c r="F482" s="592" t="s">
        <v>143</v>
      </c>
    </row>
    <row r="483" spans="3:6">
      <c r="C483" s="592" t="s">
        <v>143</v>
      </c>
      <c r="D483" s="592" t="s">
        <v>143</v>
      </c>
      <c r="E483" s="592" t="s">
        <v>143</v>
      </c>
      <c r="F483" s="592" t="s">
        <v>143</v>
      </c>
    </row>
    <row r="484" spans="3:6">
      <c r="C484" s="592" t="s">
        <v>143</v>
      </c>
      <c r="D484" s="592" t="s">
        <v>143</v>
      </c>
      <c r="E484" s="592" t="s">
        <v>143</v>
      </c>
      <c r="F484" s="592" t="s">
        <v>143</v>
      </c>
    </row>
    <row r="485" spans="3:6">
      <c r="C485" s="592" t="s">
        <v>143</v>
      </c>
      <c r="D485" s="592" t="s">
        <v>143</v>
      </c>
      <c r="E485" s="592" t="s">
        <v>143</v>
      </c>
      <c r="F485" s="592" t="s">
        <v>143</v>
      </c>
    </row>
    <row r="486" spans="3:6">
      <c r="C486" s="592" t="s">
        <v>143</v>
      </c>
      <c r="D486" s="592" t="s">
        <v>143</v>
      </c>
      <c r="E486" s="592" t="s">
        <v>143</v>
      </c>
      <c r="F486" s="592" t="s">
        <v>143</v>
      </c>
    </row>
    <row r="487" spans="3:6">
      <c r="C487" s="592" t="s">
        <v>143</v>
      </c>
      <c r="D487" s="592" t="s">
        <v>143</v>
      </c>
      <c r="E487" s="592" t="s">
        <v>143</v>
      </c>
      <c r="F487" s="592" t="s">
        <v>143</v>
      </c>
    </row>
    <row r="488" spans="3:6">
      <c r="C488" s="592" t="s">
        <v>143</v>
      </c>
      <c r="D488" s="592" t="s">
        <v>143</v>
      </c>
      <c r="E488" s="592" t="s">
        <v>143</v>
      </c>
      <c r="F488" s="592" t="s">
        <v>143</v>
      </c>
    </row>
    <row r="489" spans="3:6">
      <c r="C489" s="592" t="s">
        <v>143</v>
      </c>
      <c r="D489" s="592" t="s">
        <v>143</v>
      </c>
      <c r="E489" s="592" t="s">
        <v>143</v>
      </c>
      <c r="F489" s="592" t="s">
        <v>143</v>
      </c>
    </row>
    <row r="490" spans="3:6">
      <c r="C490" s="592" t="s">
        <v>143</v>
      </c>
      <c r="D490" s="592" t="s">
        <v>143</v>
      </c>
      <c r="E490" s="592" t="s">
        <v>143</v>
      </c>
      <c r="F490" s="592" t="s">
        <v>143</v>
      </c>
    </row>
    <row r="491" spans="3:6">
      <c r="C491" s="592" t="s">
        <v>143</v>
      </c>
      <c r="D491" s="592" t="s">
        <v>143</v>
      </c>
      <c r="E491" s="592" t="s">
        <v>143</v>
      </c>
      <c r="F491" s="592" t="s">
        <v>143</v>
      </c>
    </row>
    <row r="492" spans="3:6">
      <c r="C492" s="592" t="s">
        <v>143</v>
      </c>
      <c r="D492" s="592" t="s">
        <v>143</v>
      </c>
      <c r="E492" s="592" t="s">
        <v>143</v>
      </c>
      <c r="F492" s="592" t="s">
        <v>143</v>
      </c>
    </row>
    <row r="493" spans="3:6">
      <c r="C493" s="592" t="s">
        <v>143</v>
      </c>
      <c r="D493" s="592" t="s">
        <v>143</v>
      </c>
      <c r="E493" s="592" t="s">
        <v>143</v>
      </c>
      <c r="F493" s="592" t="s">
        <v>143</v>
      </c>
    </row>
    <row r="494" spans="3:6">
      <c r="C494" s="592" t="s">
        <v>143</v>
      </c>
      <c r="D494" s="592" t="s">
        <v>143</v>
      </c>
      <c r="E494" s="592" t="s">
        <v>143</v>
      </c>
      <c r="F494" s="592" t="s">
        <v>143</v>
      </c>
    </row>
    <row r="495" spans="3:6">
      <c r="C495" s="592" t="s">
        <v>143</v>
      </c>
      <c r="D495" s="592" t="s">
        <v>143</v>
      </c>
      <c r="E495" s="592" t="s">
        <v>143</v>
      </c>
      <c r="F495" s="592" t="s">
        <v>143</v>
      </c>
    </row>
    <row r="496" spans="3:6">
      <c r="C496" s="592" t="s">
        <v>143</v>
      </c>
      <c r="D496" s="592" t="s">
        <v>143</v>
      </c>
      <c r="E496" s="592" t="s">
        <v>143</v>
      </c>
      <c r="F496" s="592" t="s">
        <v>143</v>
      </c>
    </row>
    <row r="497" spans="3:6">
      <c r="C497" s="592" t="s">
        <v>143</v>
      </c>
      <c r="D497" s="592" t="s">
        <v>143</v>
      </c>
      <c r="E497" s="592" t="s">
        <v>143</v>
      </c>
      <c r="F497" s="592" t="s">
        <v>143</v>
      </c>
    </row>
    <row r="498" spans="3:6">
      <c r="C498" s="592" t="s">
        <v>143</v>
      </c>
      <c r="D498" s="592" t="s">
        <v>143</v>
      </c>
      <c r="E498" s="592" t="s">
        <v>143</v>
      </c>
      <c r="F498" s="592" t="s">
        <v>143</v>
      </c>
    </row>
    <row r="499" spans="3:6">
      <c r="C499" s="592" t="s">
        <v>143</v>
      </c>
      <c r="D499" s="592" t="s">
        <v>143</v>
      </c>
      <c r="E499" s="592" t="s">
        <v>143</v>
      </c>
      <c r="F499" s="592" t="s">
        <v>143</v>
      </c>
    </row>
    <row r="500" spans="3:6">
      <c r="C500" s="592" t="s">
        <v>143</v>
      </c>
      <c r="D500" s="592" t="s">
        <v>143</v>
      </c>
      <c r="E500" s="592" t="s">
        <v>143</v>
      </c>
      <c r="F500" s="592" t="s">
        <v>143</v>
      </c>
    </row>
    <row r="501" spans="3:6">
      <c r="C501" s="592" t="s">
        <v>143</v>
      </c>
      <c r="D501" s="592" t="s">
        <v>143</v>
      </c>
      <c r="E501" s="592" t="s">
        <v>143</v>
      </c>
      <c r="F501" s="592" t="s">
        <v>143</v>
      </c>
    </row>
    <row r="502" spans="3:6">
      <c r="C502" s="592" t="s">
        <v>143</v>
      </c>
      <c r="D502" s="592" t="s">
        <v>143</v>
      </c>
      <c r="E502" s="592" t="s">
        <v>143</v>
      </c>
      <c r="F502" s="592" t="s">
        <v>143</v>
      </c>
    </row>
    <row r="503" spans="3:6">
      <c r="C503" s="592" t="s">
        <v>143</v>
      </c>
      <c r="D503" s="592" t="s">
        <v>143</v>
      </c>
      <c r="E503" s="592" t="s">
        <v>143</v>
      </c>
      <c r="F503" s="592" t="s">
        <v>143</v>
      </c>
    </row>
    <row r="504" spans="3:6">
      <c r="C504" s="592" t="s">
        <v>143</v>
      </c>
      <c r="D504" s="592" t="s">
        <v>143</v>
      </c>
      <c r="E504" s="592" t="s">
        <v>143</v>
      </c>
      <c r="F504" s="592" t="s">
        <v>143</v>
      </c>
    </row>
    <row r="505" spans="3:6">
      <c r="C505" s="592" t="s">
        <v>143</v>
      </c>
      <c r="D505" s="592" t="s">
        <v>143</v>
      </c>
      <c r="E505" s="592" t="s">
        <v>143</v>
      </c>
      <c r="F505" s="592" t="s">
        <v>143</v>
      </c>
    </row>
    <row r="506" spans="3:6">
      <c r="C506" s="592" t="s">
        <v>143</v>
      </c>
      <c r="D506" s="592" t="s">
        <v>143</v>
      </c>
      <c r="E506" s="592" t="s">
        <v>143</v>
      </c>
      <c r="F506" s="592" t="s">
        <v>143</v>
      </c>
    </row>
    <row r="507" spans="3:6">
      <c r="C507" s="592" t="s">
        <v>143</v>
      </c>
      <c r="D507" s="592" t="s">
        <v>143</v>
      </c>
      <c r="E507" s="592" t="s">
        <v>143</v>
      </c>
      <c r="F507" s="592" t="s">
        <v>143</v>
      </c>
    </row>
    <row r="508" spans="3:6">
      <c r="C508" s="592" t="s">
        <v>143</v>
      </c>
      <c r="D508" s="592" t="s">
        <v>143</v>
      </c>
      <c r="E508" s="592" t="s">
        <v>143</v>
      </c>
      <c r="F508" s="592" t="s">
        <v>143</v>
      </c>
    </row>
    <row r="509" spans="3:6">
      <c r="C509" s="592" t="s">
        <v>143</v>
      </c>
      <c r="D509" s="592" t="s">
        <v>143</v>
      </c>
      <c r="E509" s="592" t="s">
        <v>143</v>
      </c>
      <c r="F509" s="592" t="s">
        <v>143</v>
      </c>
    </row>
    <row r="510" spans="3:6">
      <c r="C510" s="592" t="s">
        <v>143</v>
      </c>
      <c r="D510" s="592" t="s">
        <v>143</v>
      </c>
      <c r="E510" s="592" t="s">
        <v>143</v>
      </c>
      <c r="F510" s="592" t="s">
        <v>143</v>
      </c>
    </row>
    <row r="511" spans="3:6">
      <c r="C511" s="592" t="s">
        <v>143</v>
      </c>
      <c r="D511" s="592" t="s">
        <v>143</v>
      </c>
      <c r="E511" s="592" t="s">
        <v>143</v>
      </c>
      <c r="F511" s="592" t="s">
        <v>143</v>
      </c>
    </row>
    <row r="512" spans="3:6">
      <c r="C512" s="592" t="s">
        <v>143</v>
      </c>
      <c r="D512" s="592" t="s">
        <v>143</v>
      </c>
      <c r="E512" s="592" t="s">
        <v>143</v>
      </c>
      <c r="F512" s="592" t="s">
        <v>143</v>
      </c>
    </row>
    <row r="513" spans="3:6">
      <c r="C513" s="592" t="s">
        <v>143</v>
      </c>
      <c r="D513" s="592" t="s">
        <v>143</v>
      </c>
      <c r="E513" s="592" t="s">
        <v>143</v>
      </c>
      <c r="F513" s="592" t="s">
        <v>143</v>
      </c>
    </row>
    <row r="514" spans="3:6">
      <c r="C514" s="592" t="s">
        <v>143</v>
      </c>
      <c r="D514" s="592" t="s">
        <v>143</v>
      </c>
      <c r="E514" s="592" t="s">
        <v>143</v>
      </c>
      <c r="F514" s="592" t="s">
        <v>143</v>
      </c>
    </row>
    <row r="515" spans="3:6">
      <c r="C515" s="592" t="s">
        <v>143</v>
      </c>
      <c r="D515" s="592" t="s">
        <v>143</v>
      </c>
      <c r="E515" s="592" t="s">
        <v>143</v>
      </c>
      <c r="F515" s="592" t="s">
        <v>143</v>
      </c>
    </row>
    <row r="516" spans="3:6">
      <c r="C516" s="592" t="s">
        <v>143</v>
      </c>
      <c r="D516" s="592" t="s">
        <v>143</v>
      </c>
      <c r="E516" s="592" t="s">
        <v>143</v>
      </c>
      <c r="F516" s="592" t="s">
        <v>143</v>
      </c>
    </row>
    <row r="517" spans="3:6">
      <c r="C517" s="592" t="s">
        <v>143</v>
      </c>
      <c r="D517" s="592" t="s">
        <v>143</v>
      </c>
      <c r="E517" s="592" t="s">
        <v>143</v>
      </c>
      <c r="F517" s="592" t="s">
        <v>143</v>
      </c>
    </row>
    <row r="518" spans="3:6">
      <c r="C518" s="592" t="s">
        <v>143</v>
      </c>
      <c r="D518" s="592" t="s">
        <v>143</v>
      </c>
      <c r="E518" s="592" t="s">
        <v>143</v>
      </c>
      <c r="F518" s="592" t="s">
        <v>143</v>
      </c>
    </row>
    <row r="519" spans="3:6">
      <c r="C519" s="592" t="s">
        <v>143</v>
      </c>
      <c r="D519" s="592" t="s">
        <v>143</v>
      </c>
      <c r="E519" s="592" t="s">
        <v>143</v>
      </c>
      <c r="F519" s="592" t="s">
        <v>143</v>
      </c>
    </row>
    <row r="520" spans="3:6">
      <c r="C520" s="592" t="s">
        <v>143</v>
      </c>
      <c r="D520" s="592" t="s">
        <v>143</v>
      </c>
      <c r="E520" s="592" t="s">
        <v>143</v>
      </c>
      <c r="F520" s="592" t="s">
        <v>143</v>
      </c>
    </row>
    <row r="521" spans="3:6">
      <c r="C521" s="592" t="s">
        <v>143</v>
      </c>
      <c r="D521" s="592" t="s">
        <v>143</v>
      </c>
      <c r="E521" s="592" t="s">
        <v>143</v>
      </c>
      <c r="F521" s="592" t="s">
        <v>143</v>
      </c>
    </row>
    <row r="522" spans="3:6">
      <c r="C522" s="592" t="s">
        <v>143</v>
      </c>
      <c r="D522" s="592" t="s">
        <v>143</v>
      </c>
      <c r="E522" s="592" t="s">
        <v>143</v>
      </c>
      <c r="F522" s="592" t="s">
        <v>143</v>
      </c>
    </row>
    <row r="523" spans="3:6">
      <c r="C523" s="592" t="s">
        <v>143</v>
      </c>
      <c r="D523" s="592" t="s">
        <v>143</v>
      </c>
      <c r="E523" s="592" t="s">
        <v>143</v>
      </c>
      <c r="F523" s="592" t="s">
        <v>143</v>
      </c>
    </row>
    <row r="524" spans="3:6">
      <c r="C524" s="592" t="s">
        <v>143</v>
      </c>
      <c r="D524" s="592" t="s">
        <v>143</v>
      </c>
      <c r="E524" s="592" t="s">
        <v>143</v>
      </c>
      <c r="F524" s="592" t="s">
        <v>143</v>
      </c>
    </row>
    <row r="525" spans="3:6">
      <c r="C525" s="592" t="s">
        <v>143</v>
      </c>
      <c r="D525" s="592" t="s">
        <v>143</v>
      </c>
      <c r="E525" s="592" t="s">
        <v>143</v>
      </c>
      <c r="F525" s="592" t="s">
        <v>143</v>
      </c>
    </row>
    <row r="526" spans="3:6">
      <c r="C526" s="592" t="s">
        <v>143</v>
      </c>
      <c r="D526" s="592" t="s">
        <v>143</v>
      </c>
      <c r="E526" s="592" t="s">
        <v>143</v>
      </c>
      <c r="F526" s="592" t="s">
        <v>143</v>
      </c>
    </row>
    <row r="527" spans="3:6">
      <c r="C527" s="592" t="s">
        <v>143</v>
      </c>
      <c r="D527" s="592" t="s">
        <v>143</v>
      </c>
      <c r="E527" s="592" t="s">
        <v>143</v>
      </c>
      <c r="F527" s="592" t="s">
        <v>143</v>
      </c>
    </row>
    <row r="528" spans="3:6">
      <c r="C528" s="592" t="s">
        <v>143</v>
      </c>
      <c r="D528" s="592" t="s">
        <v>143</v>
      </c>
      <c r="E528" s="592" t="s">
        <v>143</v>
      </c>
      <c r="F528" s="592" t="s">
        <v>143</v>
      </c>
    </row>
    <row r="529" spans="3:6">
      <c r="C529" s="592" t="s">
        <v>143</v>
      </c>
      <c r="D529" s="592" t="s">
        <v>143</v>
      </c>
      <c r="E529" s="592" t="s">
        <v>143</v>
      </c>
      <c r="F529" s="592" t="s">
        <v>143</v>
      </c>
    </row>
    <row r="530" spans="3:6">
      <c r="C530" s="592" t="s">
        <v>143</v>
      </c>
      <c r="D530" s="592" t="s">
        <v>143</v>
      </c>
      <c r="E530" s="592" t="s">
        <v>143</v>
      </c>
      <c r="F530" s="592" t="s">
        <v>143</v>
      </c>
    </row>
    <row r="531" spans="3:6">
      <c r="C531" s="592" t="s">
        <v>143</v>
      </c>
      <c r="D531" s="592" t="s">
        <v>143</v>
      </c>
      <c r="E531" s="592" t="s">
        <v>143</v>
      </c>
      <c r="F531" s="592" t="s">
        <v>143</v>
      </c>
    </row>
    <row r="532" spans="3:6">
      <c r="C532" s="592" t="s">
        <v>143</v>
      </c>
      <c r="D532" s="592" t="s">
        <v>143</v>
      </c>
      <c r="E532" s="592" t="s">
        <v>143</v>
      </c>
      <c r="F532" s="592" t="s">
        <v>143</v>
      </c>
    </row>
    <row r="533" spans="3:6">
      <c r="C533" s="592" t="s">
        <v>143</v>
      </c>
      <c r="D533" s="592" t="s">
        <v>143</v>
      </c>
      <c r="E533" s="592" t="s">
        <v>143</v>
      </c>
      <c r="F533" s="592" t="s">
        <v>143</v>
      </c>
    </row>
    <row r="534" spans="3:6">
      <c r="C534" s="592" t="s">
        <v>143</v>
      </c>
      <c r="D534" s="592" t="s">
        <v>143</v>
      </c>
      <c r="E534" s="592" t="s">
        <v>143</v>
      </c>
      <c r="F534" s="592" t="s">
        <v>143</v>
      </c>
    </row>
    <row r="535" spans="3:6">
      <c r="C535" s="592" t="s">
        <v>143</v>
      </c>
      <c r="D535" s="592" t="s">
        <v>143</v>
      </c>
      <c r="E535" s="592" t="s">
        <v>143</v>
      </c>
      <c r="F535" s="592" t="s">
        <v>143</v>
      </c>
    </row>
    <row r="536" spans="3:6">
      <c r="C536" s="592" t="s">
        <v>143</v>
      </c>
      <c r="D536" s="592" t="s">
        <v>143</v>
      </c>
      <c r="E536" s="592" t="s">
        <v>143</v>
      </c>
      <c r="F536" s="592" t="s">
        <v>143</v>
      </c>
    </row>
    <row r="537" spans="3:6">
      <c r="C537" s="592" t="s">
        <v>143</v>
      </c>
      <c r="D537" s="592" t="s">
        <v>143</v>
      </c>
      <c r="E537" s="592" t="s">
        <v>143</v>
      </c>
      <c r="F537" s="592" t="s">
        <v>143</v>
      </c>
    </row>
    <row r="538" spans="3:6">
      <c r="C538" s="592" t="s">
        <v>143</v>
      </c>
      <c r="D538" s="592" t="s">
        <v>143</v>
      </c>
      <c r="E538" s="592" t="s">
        <v>143</v>
      </c>
      <c r="F538" s="592" t="s">
        <v>143</v>
      </c>
    </row>
    <row r="539" spans="3:6">
      <c r="C539" s="592" t="s">
        <v>143</v>
      </c>
      <c r="D539" s="592" t="s">
        <v>143</v>
      </c>
      <c r="E539" s="592" t="s">
        <v>143</v>
      </c>
      <c r="F539" s="592" t="s">
        <v>143</v>
      </c>
    </row>
    <row r="540" spans="3:6">
      <c r="C540" s="592" t="s">
        <v>143</v>
      </c>
      <c r="D540" s="592" t="s">
        <v>143</v>
      </c>
      <c r="E540" s="592" t="s">
        <v>143</v>
      </c>
      <c r="F540" s="592" t="s">
        <v>143</v>
      </c>
    </row>
    <row r="541" spans="3:6">
      <c r="C541" s="592" t="s">
        <v>143</v>
      </c>
      <c r="D541" s="592" t="s">
        <v>143</v>
      </c>
      <c r="E541" s="592" t="s">
        <v>143</v>
      </c>
      <c r="F541" s="592" t="s">
        <v>143</v>
      </c>
    </row>
    <row r="542" spans="3:6">
      <c r="C542" s="592" t="s">
        <v>143</v>
      </c>
      <c r="D542" s="592" t="s">
        <v>143</v>
      </c>
      <c r="E542" s="592" t="s">
        <v>143</v>
      </c>
      <c r="F542" s="592" t="s">
        <v>143</v>
      </c>
    </row>
    <row r="543" spans="3:6">
      <c r="C543" s="592" t="s">
        <v>143</v>
      </c>
      <c r="D543" s="592" t="s">
        <v>143</v>
      </c>
      <c r="E543" s="592" t="s">
        <v>143</v>
      </c>
      <c r="F543" s="592" t="s">
        <v>143</v>
      </c>
    </row>
    <row r="544" spans="3:6">
      <c r="C544" s="592" t="s">
        <v>143</v>
      </c>
      <c r="D544" s="592" t="s">
        <v>143</v>
      </c>
      <c r="E544" s="592" t="s">
        <v>143</v>
      </c>
      <c r="F544" s="592" t="s">
        <v>143</v>
      </c>
    </row>
    <row r="545" spans="3:6">
      <c r="C545" s="592" t="s">
        <v>143</v>
      </c>
      <c r="D545" s="592" t="s">
        <v>143</v>
      </c>
      <c r="E545" s="592" t="s">
        <v>143</v>
      </c>
      <c r="F545" s="592" t="s">
        <v>143</v>
      </c>
    </row>
    <row r="546" spans="3:6">
      <c r="C546" s="592" t="s">
        <v>143</v>
      </c>
      <c r="D546" s="592" t="s">
        <v>143</v>
      </c>
      <c r="E546" s="592" t="s">
        <v>143</v>
      </c>
      <c r="F546" s="592" t="s">
        <v>143</v>
      </c>
    </row>
    <row r="547" spans="3:6">
      <c r="C547" s="592" t="s">
        <v>143</v>
      </c>
      <c r="D547" s="592" t="s">
        <v>143</v>
      </c>
      <c r="E547" s="592" t="s">
        <v>143</v>
      </c>
      <c r="F547" s="592" t="s">
        <v>143</v>
      </c>
    </row>
    <row r="548" spans="3:6">
      <c r="C548" s="592" t="s">
        <v>143</v>
      </c>
      <c r="D548" s="592" t="s">
        <v>143</v>
      </c>
      <c r="E548" s="592" t="s">
        <v>143</v>
      </c>
      <c r="F548" s="592" t="s">
        <v>143</v>
      </c>
    </row>
    <row r="549" spans="3:6">
      <c r="C549" s="592" t="s">
        <v>143</v>
      </c>
      <c r="D549" s="592" t="s">
        <v>143</v>
      </c>
      <c r="E549" s="592" t="s">
        <v>143</v>
      </c>
      <c r="F549" s="592" t="s">
        <v>143</v>
      </c>
    </row>
    <row r="550" spans="3:6">
      <c r="C550" s="592" t="s">
        <v>143</v>
      </c>
      <c r="D550" s="592" t="s">
        <v>143</v>
      </c>
      <c r="E550" s="592" t="s">
        <v>143</v>
      </c>
      <c r="F550" s="592" t="s">
        <v>143</v>
      </c>
    </row>
    <row r="551" spans="3:6">
      <c r="C551" s="592" t="s">
        <v>143</v>
      </c>
      <c r="D551" s="592" t="s">
        <v>143</v>
      </c>
      <c r="E551" s="592" t="s">
        <v>143</v>
      </c>
      <c r="F551" s="592" t="s">
        <v>143</v>
      </c>
    </row>
    <row r="552" spans="3:6">
      <c r="C552" s="592" t="s">
        <v>143</v>
      </c>
      <c r="D552" s="592" t="s">
        <v>143</v>
      </c>
      <c r="E552" s="592" t="s">
        <v>143</v>
      </c>
      <c r="F552" s="592" t="s">
        <v>143</v>
      </c>
    </row>
    <row r="553" spans="3:6">
      <c r="C553" s="592" t="s">
        <v>143</v>
      </c>
      <c r="D553" s="592" t="s">
        <v>143</v>
      </c>
      <c r="E553" s="592" t="s">
        <v>143</v>
      </c>
      <c r="F553" s="592" t="s">
        <v>143</v>
      </c>
    </row>
    <row r="554" spans="3:6">
      <c r="C554" s="592" t="s">
        <v>143</v>
      </c>
      <c r="D554" s="592" t="s">
        <v>143</v>
      </c>
      <c r="E554" s="592" t="s">
        <v>143</v>
      </c>
      <c r="F554" s="592" t="s">
        <v>143</v>
      </c>
    </row>
    <row r="555" spans="3:6">
      <c r="C555" s="592" t="s">
        <v>143</v>
      </c>
      <c r="D555" s="592" t="s">
        <v>143</v>
      </c>
      <c r="E555" s="592" t="s">
        <v>143</v>
      </c>
      <c r="F555" s="592" t="s">
        <v>143</v>
      </c>
    </row>
    <row r="556" spans="3:6">
      <c r="C556" s="592" t="s">
        <v>143</v>
      </c>
      <c r="D556" s="592" t="s">
        <v>143</v>
      </c>
      <c r="E556" s="592" t="s">
        <v>143</v>
      </c>
      <c r="F556" s="592" t="s">
        <v>143</v>
      </c>
    </row>
    <row r="557" spans="3:6">
      <c r="C557" s="592" t="s">
        <v>143</v>
      </c>
      <c r="D557" s="592" t="s">
        <v>143</v>
      </c>
      <c r="E557" s="592" t="s">
        <v>143</v>
      </c>
      <c r="F557" s="592" t="s">
        <v>143</v>
      </c>
    </row>
    <row r="558" spans="3:6">
      <c r="C558" s="592" t="s">
        <v>143</v>
      </c>
      <c r="D558" s="592" t="s">
        <v>143</v>
      </c>
      <c r="E558" s="592" t="s">
        <v>143</v>
      </c>
      <c r="F558" s="592" t="s">
        <v>143</v>
      </c>
    </row>
    <row r="559" spans="3:6">
      <c r="C559" s="592" t="s">
        <v>143</v>
      </c>
      <c r="D559" s="592" t="s">
        <v>143</v>
      </c>
      <c r="E559" s="592" t="s">
        <v>143</v>
      </c>
      <c r="F559" s="592" t="s">
        <v>143</v>
      </c>
    </row>
    <row r="560" spans="3:6">
      <c r="C560" s="592" t="s">
        <v>143</v>
      </c>
      <c r="D560" s="592" t="s">
        <v>143</v>
      </c>
      <c r="E560" s="592" t="s">
        <v>143</v>
      </c>
      <c r="F560" s="592" t="s">
        <v>143</v>
      </c>
    </row>
    <row r="561" spans="3:6">
      <c r="C561" s="592" t="s">
        <v>143</v>
      </c>
      <c r="D561" s="592" t="s">
        <v>143</v>
      </c>
      <c r="E561" s="592" t="s">
        <v>143</v>
      </c>
      <c r="F561" s="592" t="s">
        <v>143</v>
      </c>
    </row>
    <row r="562" spans="3:6">
      <c r="C562" s="592" t="s">
        <v>143</v>
      </c>
      <c r="D562" s="592" t="s">
        <v>143</v>
      </c>
      <c r="E562" s="592" t="s">
        <v>143</v>
      </c>
      <c r="F562" s="592" t="s">
        <v>143</v>
      </c>
    </row>
    <row r="563" spans="3:6">
      <c r="C563" s="592" t="s">
        <v>143</v>
      </c>
      <c r="D563" s="592" t="s">
        <v>143</v>
      </c>
      <c r="E563" s="592" t="s">
        <v>143</v>
      </c>
      <c r="F563" s="592" t="s">
        <v>143</v>
      </c>
    </row>
    <row r="564" spans="3:6">
      <c r="C564" s="592" t="s">
        <v>143</v>
      </c>
      <c r="D564" s="592" t="s">
        <v>143</v>
      </c>
      <c r="E564" s="592" t="s">
        <v>143</v>
      </c>
      <c r="F564" s="592" t="s">
        <v>143</v>
      </c>
    </row>
    <row r="565" spans="3:6">
      <c r="C565" s="592" t="s">
        <v>143</v>
      </c>
      <c r="D565" s="592" t="s">
        <v>143</v>
      </c>
      <c r="E565" s="592" t="s">
        <v>143</v>
      </c>
      <c r="F565" s="592" t="s">
        <v>143</v>
      </c>
    </row>
    <row r="566" spans="3:6">
      <c r="C566" s="592" t="s">
        <v>143</v>
      </c>
      <c r="D566" s="592" t="s">
        <v>143</v>
      </c>
      <c r="E566" s="592" t="s">
        <v>143</v>
      </c>
      <c r="F566" s="592" t="s">
        <v>143</v>
      </c>
    </row>
    <row r="567" spans="3:6">
      <c r="C567" s="592" t="s">
        <v>143</v>
      </c>
      <c r="D567" s="592" t="s">
        <v>143</v>
      </c>
      <c r="E567" s="592" t="s">
        <v>143</v>
      </c>
      <c r="F567" s="592" t="s">
        <v>143</v>
      </c>
    </row>
    <row r="568" spans="3:6">
      <c r="C568" s="592" t="s">
        <v>143</v>
      </c>
      <c r="D568" s="592" t="s">
        <v>143</v>
      </c>
      <c r="E568" s="592" t="s">
        <v>143</v>
      </c>
      <c r="F568" s="592" t="s">
        <v>143</v>
      </c>
    </row>
    <row r="569" spans="3:6">
      <c r="C569" s="592" t="s">
        <v>143</v>
      </c>
      <c r="D569" s="592" t="s">
        <v>143</v>
      </c>
      <c r="E569" s="592" t="s">
        <v>143</v>
      </c>
      <c r="F569" s="592" t="s">
        <v>143</v>
      </c>
    </row>
    <row r="570" spans="3:6">
      <c r="C570" s="592" t="s">
        <v>143</v>
      </c>
      <c r="D570" s="592" t="s">
        <v>143</v>
      </c>
      <c r="E570" s="592" t="s">
        <v>143</v>
      </c>
      <c r="F570" s="592" t="s">
        <v>143</v>
      </c>
    </row>
    <row r="571" spans="3:6">
      <c r="C571" s="592" t="s">
        <v>143</v>
      </c>
      <c r="D571" s="592" t="s">
        <v>143</v>
      </c>
      <c r="E571" s="592" t="s">
        <v>143</v>
      </c>
      <c r="F571" s="592" t="s">
        <v>143</v>
      </c>
    </row>
    <row r="572" spans="3:6">
      <c r="C572" s="592" t="s">
        <v>143</v>
      </c>
      <c r="D572" s="592" t="s">
        <v>143</v>
      </c>
      <c r="E572" s="592" t="s">
        <v>143</v>
      </c>
      <c r="F572" s="592" t="s">
        <v>143</v>
      </c>
    </row>
    <row r="573" spans="3:6">
      <c r="C573" s="592" t="s">
        <v>143</v>
      </c>
      <c r="D573" s="592" t="s">
        <v>143</v>
      </c>
      <c r="E573" s="592" t="s">
        <v>143</v>
      </c>
      <c r="F573" s="592" t="s">
        <v>143</v>
      </c>
    </row>
    <row r="574" spans="3:6">
      <c r="C574" s="592" t="s">
        <v>143</v>
      </c>
      <c r="D574" s="592" t="s">
        <v>143</v>
      </c>
      <c r="E574" s="592" t="s">
        <v>143</v>
      </c>
      <c r="F574" s="592" t="s">
        <v>143</v>
      </c>
    </row>
    <row r="575" spans="3:6">
      <c r="C575" s="592" t="s">
        <v>143</v>
      </c>
      <c r="D575" s="592" t="s">
        <v>143</v>
      </c>
      <c r="E575" s="592" t="s">
        <v>143</v>
      </c>
      <c r="F575" s="592" t="s">
        <v>143</v>
      </c>
    </row>
    <row r="576" spans="3:6">
      <c r="C576" s="592" t="s">
        <v>143</v>
      </c>
      <c r="D576" s="592" t="s">
        <v>143</v>
      </c>
      <c r="E576" s="592" t="s">
        <v>143</v>
      </c>
      <c r="F576" s="592" t="s">
        <v>143</v>
      </c>
    </row>
    <row r="577" spans="3:6">
      <c r="C577" s="592" t="s">
        <v>143</v>
      </c>
      <c r="D577" s="592" t="s">
        <v>143</v>
      </c>
      <c r="E577" s="592" t="s">
        <v>143</v>
      </c>
      <c r="F577" s="592" t="s">
        <v>143</v>
      </c>
    </row>
    <row r="578" spans="3:6">
      <c r="C578" s="592" t="s">
        <v>143</v>
      </c>
      <c r="D578" s="592" t="s">
        <v>143</v>
      </c>
      <c r="E578" s="592" t="s">
        <v>143</v>
      </c>
      <c r="F578" s="592" t="s">
        <v>143</v>
      </c>
    </row>
    <row r="579" spans="3:6">
      <c r="C579" s="592" t="s">
        <v>143</v>
      </c>
      <c r="D579" s="592" t="s">
        <v>143</v>
      </c>
      <c r="E579" s="592" t="s">
        <v>143</v>
      </c>
      <c r="F579" s="592" t="s">
        <v>143</v>
      </c>
    </row>
    <row r="580" spans="3:6">
      <c r="C580" s="592" t="s">
        <v>143</v>
      </c>
      <c r="D580" s="592" t="s">
        <v>143</v>
      </c>
      <c r="E580" s="592" t="s">
        <v>143</v>
      </c>
      <c r="F580" s="592" t="s">
        <v>143</v>
      </c>
    </row>
    <row r="581" spans="3:6">
      <c r="C581" s="592" t="s">
        <v>143</v>
      </c>
      <c r="D581" s="592" t="s">
        <v>143</v>
      </c>
      <c r="E581" s="592" t="s">
        <v>143</v>
      </c>
      <c r="F581" s="592" t="s">
        <v>143</v>
      </c>
    </row>
    <row r="582" spans="3:6">
      <c r="C582" s="592" t="s">
        <v>143</v>
      </c>
      <c r="D582" s="592" t="s">
        <v>143</v>
      </c>
      <c r="E582" s="592" t="s">
        <v>143</v>
      </c>
      <c r="F582" s="592" t="s">
        <v>143</v>
      </c>
    </row>
    <row r="583" spans="3:6">
      <c r="C583" s="592" t="s">
        <v>143</v>
      </c>
      <c r="D583" s="592" t="s">
        <v>143</v>
      </c>
      <c r="E583" s="592" t="s">
        <v>143</v>
      </c>
      <c r="F583" s="592" t="s">
        <v>143</v>
      </c>
    </row>
    <row r="584" spans="3:6">
      <c r="C584" s="592" t="s">
        <v>143</v>
      </c>
      <c r="D584" s="592" t="s">
        <v>143</v>
      </c>
      <c r="E584" s="592" t="s">
        <v>143</v>
      </c>
      <c r="F584" s="592" t="s">
        <v>143</v>
      </c>
    </row>
    <row r="585" spans="3:6">
      <c r="C585" s="592" t="s">
        <v>143</v>
      </c>
      <c r="D585" s="592" t="s">
        <v>143</v>
      </c>
      <c r="E585" s="592" t="s">
        <v>143</v>
      </c>
      <c r="F585" s="592" t="s">
        <v>143</v>
      </c>
    </row>
    <row r="586" spans="3:6">
      <c r="C586" s="592" t="s">
        <v>143</v>
      </c>
      <c r="D586" s="592" t="s">
        <v>143</v>
      </c>
      <c r="E586" s="592" t="s">
        <v>143</v>
      </c>
      <c r="F586" s="592" t="s">
        <v>143</v>
      </c>
    </row>
    <row r="587" spans="3:6">
      <c r="C587" s="592" t="s">
        <v>143</v>
      </c>
      <c r="D587" s="592" t="s">
        <v>143</v>
      </c>
      <c r="E587" s="592" t="s">
        <v>143</v>
      </c>
      <c r="F587" s="592" t="s">
        <v>143</v>
      </c>
    </row>
    <row r="588" spans="3:6">
      <c r="C588" s="592" t="s">
        <v>143</v>
      </c>
      <c r="D588" s="592" t="s">
        <v>143</v>
      </c>
      <c r="E588" s="592" t="s">
        <v>143</v>
      </c>
      <c r="F588" s="592" t="s">
        <v>143</v>
      </c>
    </row>
    <row r="589" spans="3:6">
      <c r="C589" s="592" t="s">
        <v>143</v>
      </c>
      <c r="D589" s="592" t="s">
        <v>143</v>
      </c>
      <c r="E589" s="592" t="s">
        <v>143</v>
      </c>
      <c r="F589" s="592" t="s">
        <v>143</v>
      </c>
    </row>
    <row r="590" spans="3:6">
      <c r="C590" s="592" t="s">
        <v>143</v>
      </c>
      <c r="D590" s="592" t="s">
        <v>143</v>
      </c>
      <c r="E590" s="592" t="s">
        <v>143</v>
      </c>
      <c r="F590" s="592" t="s">
        <v>143</v>
      </c>
    </row>
    <row r="591" spans="3:6">
      <c r="C591" s="592" t="s">
        <v>143</v>
      </c>
      <c r="D591" s="592" t="s">
        <v>143</v>
      </c>
      <c r="E591" s="592" t="s">
        <v>143</v>
      </c>
      <c r="F591" s="592" t="s">
        <v>143</v>
      </c>
    </row>
    <row r="592" spans="3:6">
      <c r="C592" s="592" t="s">
        <v>143</v>
      </c>
      <c r="D592" s="592" t="s">
        <v>143</v>
      </c>
      <c r="E592" s="592" t="s">
        <v>143</v>
      </c>
      <c r="F592" s="592" t="s">
        <v>143</v>
      </c>
    </row>
    <row r="593" spans="3:6">
      <c r="C593" s="592" t="s">
        <v>143</v>
      </c>
      <c r="D593" s="592" t="s">
        <v>143</v>
      </c>
      <c r="E593" s="592" t="s">
        <v>143</v>
      </c>
      <c r="F593" s="592" t="s">
        <v>143</v>
      </c>
    </row>
    <row r="594" spans="3:6">
      <c r="C594" s="592" t="s">
        <v>143</v>
      </c>
      <c r="D594" s="592" t="s">
        <v>143</v>
      </c>
      <c r="E594" s="592" t="s">
        <v>143</v>
      </c>
      <c r="F594" s="592" t="s">
        <v>143</v>
      </c>
    </row>
    <row r="595" spans="3:6">
      <c r="C595" s="592" t="s">
        <v>143</v>
      </c>
      <c r="D595" s="592" t="s">
        <v>143</v>
      </c>
      <c r="E595" s="592" t="s">
        <v>143</v>
      </c>
      <c r="F595" s="592" t="s">
        <v>143</v>
      </c>
    </row>
    <row r="596" spans="3:6">
      <c r="C596" s="592" t="s">
        <v>143</v>
      </c>
      <c r="D596" s="592" t="s">
        <v>143</v>
      </c>
      <c r="E596" s="592" t="s">
        <v>143</v>
      </c>
      <c r="F596" s="592" t="s">
        <v>143</v>
      </c>
    </row>
    <row r="597" spans="3:6">
      <c r="C597" s="592" t="s">
        <v>143</v>
      </c>
      <c r="D597" s="592" t="s">
        <v>143</v>
      </c>
      <c r="E597" s="592" t="s">
        <v>143</v>
      </c>
      <c r="F597" s="592" t="s">
        <v>143</v>
      </c>
    </row>
    <row r="598" spans="3:6">
      <c r="C598" s="592" t="s">
        <v>143</v>
      </c>
      <c r="D598" s="592" t="s">
        <v>143</v>
      </c>
      <c r="E598" s="592" t="s">
        <v>143</v>
      </c>
      <c r="F598" s="592" t="s">
        <v>143</v>
      </c>
    </row>
    <row r="599" spans="3:6">
      <c r="C599" s="592" t="s">
        <v>143</v>
      </c>
      <c r="D599" s="592" t="s">
        <v>143</v>
      </c>
      <c r="E599" s="592" t="s">
        <v>143</v>
      </c>
      <c r="F599" s="592" t="s">
        <v>143</v>
      </c>
    </row>
    <row r="600" spans="3:6">
      <c r="C600" s="592" t="s">
        <v>143</v>
      </c>
      <c r="D600" s="592" t="s">
        <v>143</v>
      </c>
      <c r="E600" s="592" t="s">
        <v>143</v>
      </c>
      <c r="F600" s="592" t="s">
        <v>143</v>
      </c>
    </row>
    <row r="601" spans="3:6">
      <c r="C601" s="592" t="s">
        <v>143</v>
      </c>
      <c r="D601" s="592" t="s">
        <v>143</v>
      </c>
      <c r="E601" s="592" t="s">
        <v>143</v>
      </c>
      <c r="F601" s="592" t="s">
        <v>143</v>
      </c>
    </row>
    <row r="602" spans="3:6">
      <c r="C602" s="592" t="s">
        <v>143</v>
      </c>
      <c r="D602" s="592" t="s">
        <v>143</v>
      </c>
      <c r="E602" s="592" t="s">
        <v>143</v>
      </c>
      <c r="F602" s="592" t="s">
        <v>143</v>
      </c>
    </row>
    <row r="603" spans="3:6">
      <c r="C603" s="592" t="s">
        <v>143</v>
      </c>
      <c r="D603" s="592" t="s">
        <v>143</v>
      </c>
      <c r="E603" s="592" t="s">
        <v>143</v>
      </c>
      <c r="F603" s="592" t="s">
        <v>143</v>
      </c>
    </row>
    <row r="604" spans="3:6">
      <c r="C604" s="592" t="s">
        <v>143</v>
      </c>
      <c r="D604" s="592" t="s">
        <v>143</v>
      </c>
      <c r="E604" s="592" t="s">
        <v>143</v>
      </c>
      <c r="F604" s="592" t="s">
        <v>143</v>
      </c>
    </row>
    <row r="605" spans="3:6">
      <c r="C605" s="592" t="s">
        <v>143</v>
      </c>
      <c r="D605" s="592" t="s">
        <v>143</v>
      </c>
      <c r="E605" s="592" t="s">
        <v>143</v>
      </c>
      <c r="F605" s="592" t="s">
        <v>143</v>
      </c>
    </row>
    <row r="606" spans="3:6">
      <c r="C606" s="592" t="s">
        <v>143</v>
      </c>
      <c r="D606" s="592" t="s">
        <v>143</v>
      </c>
      <c r="E606" s="592" t="s">
        <v>143</v>
      </c>
      <c r="F606" s="592" t="s">
        <v>143</v>
      </c>
    </row>
    <row r="607" spans="3:6">
      <c r="C607" s="592" t="s">
        <v>143</v>
      </c>
      <c r="D607" s="592" t="s">
        <v>143</v>
      </c>
      <c r="E607" s="592" t="s">
        <v>143</v>
      </c>
      <c r="F607" s="592" t="s">
        <v>143</v>
      </c>
    </row>
    <row r="608" spans="3:6">
      <c r="C608" s="592" t="s">
        <v>143</v>
      </c>
      <c r="D608" s="592" t="s">
        <v>143</v>
      </c>
      <c r="E608" s="592" t="s">
        <v>143</v>
      </c>
      <c r="F608" s="592" t="s">
        <v>143</v>
      </c>
    </row>
    <row r="609" spans="3:6">
      <c r="C609" s="592" t="s">
        <v>143</v>
      </c>
      <c r="D609" s="592" t="s">
        <v>143</v>
      </c>
      <c r="E609" s="592" t="s">
        <v>143</v>
      </c>
      <c r="F609" s="592" t="s">
        <v>143</v>
      </c>
    </row>
    <row r="610" spans="3:6">
      <c r="C610" s="592" t="s">
        <v>143</v>
      </c>
      <c r="D610" s="592" t="s">
        <v>143</v>
      </c>
      <c r="E610" s="592" t="s">
        <v>143</v>
      </c>
      <c r="F610" s="592" t="s">
        <v>143</v>
      </c>
    </row>
    <row r="611" spans="3:6">
      <c r="C611" s="592" t="s">
        <v>143</v>
      </c>
      <c r="D611" s="592" t="s">
        <v>143</v>
      </c>
      <c r="E611" s="592" t="s">
        <v>143</v>
      </c>
      <c r="F611" s="592" t="s">
        <v>143</v>
      </c>
    </row>
    <row r="612" spans="3:6">
      <c r="C612" s="592" t="s">
        <v>143</v>
      </c>
      <c r="D612" s="592" t="s">
        <v>143</v>
      </c>
      <c r="E612" s="592" t="s">
        <v>143</v>
      </c>
      <c r="F612" s="592" t="s">
        <v>143</v>
      </c>
    </row>
    <row r="613" spans="3:6">
      <c r="C613" s="592" t="s">
        <v>143</v>
      </c>
      <c r="D613" s="592" t="s">
        <v>143</v>
      </c>
      <c r="E613" s="592" t="s">
        <v>143</v>
      </c>
      <c r="F613" s="592" t="s">
        <v>143</v>
      </c>
    </row>
    <row r="614" spans="3:6">
      <c r="C614" s="592" t="s">
        <v>143</v>
      </c>
      <c r="D614" s="592" t="s">
        <v>143</v>
      </c>
      <c r="E614" s="592" t="s">
        <v>143</v>
      </c>
      <c r="F614" s="592" t="s">
        <v>143</v>
      </c>
    </row>
    <row r="615" spans="3:6">
      <c r="C615" s="592" t="s">
        <v>143</v>
      </c>
      <c r="D615" s="592" t="s">
        <v>143</v>
      </c>
      <c r="E615" s="592" t="s">
        <v>143</v>
      </c>
      <c r="F615" s="592" t="s">
        <v>143</v>
      </c>
    </row>
    <row r="616" spans="3:6">
      <c r="C616" s="592" t="s">
        <v>143</v>
      </c>
      <c r="D616" s="592" t="s">
        <v>143</v>
      </c>
      <c r="E616" s="592" t="s">
        <v>143</v>
      </c>
      <c r="F616" s="592" t="s">
        <v>143</v>
      </c>
    </row>
    <row r="617" spans="3:6">
      <c r="C617" s="592" t="s">
        <v>143</v>
      </c>
      <c r="D617" s="592" t="s">
        <v>143</v>
      </c>
      <c r="E617" s="592" t="s">
        <v>143</v>
      </c>
      <c r="F617" s="592" t="s">
        <v>143</v>
      </c>
    </row>
    <row r="618" spans="3:6">
      <c r="C618" s="592" t="s">
        <v>143</v>
      </c>
      <c r="D618" s="592" t="s">
        <v>143</v>
      </c>
      <c r="E618" s="592" t="s">
        <v>143</v>
      </c>
      <c r="F618" s="592" t="s">
        <v>143</v>
      </c>
    </row>
    <row r="619" spans="3:6">
      <c r="C619" s="592" t="s">
        <v>143</v>
      </c>
      <c r="D619" s="592" t="s">
        <v>143</v>
      </c>
      <c r="E619" s="592" t="s">
        <v>143</v>
      </c>
      <c r="F619" s="592" t="s">
        <v>143</v>
      </c>
    </row>
    <row r="620" spans="3:6">
      <c r="C620" s="592" t="s">
        <v>143</v>
      </c>
      <c r="D620" s="592" t="s">
        <v>143</v>
      </c>
      <c r="E620" s="592" t="s">
        <v>143</v>
      </c>
      <c r="F620" s="592" t="s">
        <v>143</v>
      </c>
    </row>
    <row r="621" spans="3:6">
      <c r="C621" s="592" t="s">
        <v>143</v>
      </c>
      <c r="D621" s="592" t="s">
        <v>143</v>
      </c>
      <c r="E621" s="592" t="s">
        <v>143</v>
      </c>
      <c r="F621" s="592" t="s">
        <v>143</v>
      </c>
    </row>
    <row r="622" spans="3:6">
      <c r="C622" s="592" t="s">
        <v>143</v>
      </c>
      <c r="D622" s="592" t="s">
        <v>143</v>
      </c>
      <c r="E622" s="592" t="s">
        <v>143</v>
      </c>
      <c r="F622" s="592" t="s">
        <v>143</v>
      </c>
    </row>
    <row r="623" spans="3:6">
      <c r="C623" s="592" t="s">
        <v>143</v>
      </c>
      <c r="D623" s="592" t="s">
        <v>143</v>
      </c>
      <c r="E623" s="592" t="s">
        <v>143</v>
      </c>
      <c r="F623" s="592" t="s">
        <v>143</v>
      </c>
    </row>
    <row r="624" spans="3:6">
      <c r="C624" s="592" t="s">
        <v>143</v>
      </c>
      <c r="D624" s="592" t="s">
        <v>143</v>
      </c>
      <c r="E624" s="592" t="s">
        <v>143</v>
      </c>
      <c r="F624" s="592" t="s">
        <v>143</v>
      </c>
    </row>
    <row r="625" spans="3:6">
      <c r="C625" s="592" t="s">
        <v>143</v>
      </c>
      <c r="D625" s="592" t="s">
        <v>143</v>
      </c>
      <c r="E625" s="592" t="s">
        <v>143</v>
      </c>
      <c r="F625" s="592" t="s">
        <v>143</v>
      </c>
    </row>
    <row r="626" spans="3:6">
      <c r="C626" s="592" t="s">
        <v>143</v>
      </c>
      <c r="D626" s="592" t="s">
        <v>143</v>
      </c>
      <c r="E626" s="592" t="s">
        <v>143</v>
      </c>
      <c r="F626" s="592" t="s">
        <v>143</v>
      </c>
    </row>
    <row r="627" spans="3:6">
      <c r="C627" s="592" t="s">
        <v>143</v>
      </c>
      <c r="D627" s="592" t="s">
        <v>143</v>
      </c>
      <c r="E627" s="592" t="s">
        <v>143</v>
      </c>
      <c r="F627" s="592" t="s">
        <v>143</v>
      </c>
    </row>
    <row r="628" spans="3:6">
      <c r="C628" s="592" t="s">
        <v>143</v>
      </c>
      <c r="D628" s="592" t="s">
        <v>143</v>
      </c>
      <c r="E628" s="592" t="s">
        <v>143</v>
      </c>
      <c r="F628" s="592" t="s">
        <v>143</v>
      </c>
    </row>
    <row r="629" spans="3:6">
      <c r="C629" s="592" t="s">
        <v>143</v>
      </c>
      <c r="D629" s="592" t="s">
        <v>143</v>
      </c>
      <c r="E629" s="592" t="s">
        <v>143</v>
      </c>
      <c r="F629" s="592" t="s">
        <v>143</v>
      </c>
    </row>
    <row r="630" spans="3:6">
      <c r="C630" s="592" t="s">
        <v>143</v>
      </c>
      <c r="D630" s="592" t="s">
        <v>143</v>
      </c>
      <c r="E630" s="592" t="s">
        <v>143</v>
      </c>
      <c r="F630" s="592" t="s">
        <v>143</v>
      </c>
    </row>
    <row r="631" spans="3:6">
      <c r="C631" s="592" t="s">
        <v>143</v>
      </c>
      <c r="D631" s="592" t="s">
        <v>143</v>
      </c>
      <c r="E631" s="592" t="s">
        <v>143</v>
      </c>
      <c r="F631" s="592" t="s">
        <v>143</v>
      </c>
    </row>
    <row r="632" spans="3:6">
      <c r="C632" s="592" t="s">
        <v>143</v>
      </c>
      <c r="D632" s="592" t="s">
        <v>143</v>
      </c>
      <c r="E632" s="592" t="s">
        <v>143</v>
      </c>
      <c r="F632" s="592" t="s">
        <v>143</v>
      </c>
    </row>
    <row r="633" spans="3:6">
      <c r="C633" s="592" t="s">
        <v>143</v>
      </c>
      <c r="D633" s="592" t="s">
        <v>143</v>
      </c>
      <c r="E633" s="592" t="s">
        <v>143</v>
      </c>
      <c r="F633" s="592" t="s">
        <v>143</v>
      </c>
    </row>
    <row r="634" spans="3:6">
      <c r="C634" s="592" t="s">
        <v>143</v>
      </c>
      <c r="D634" s="592" t="s">
        <v>143</v>
      </c>
      <c r="E634" s="592" t="s">
        <v>143</v>
      </c>
      <c r="F634" s="592" t="s">
        <v>143</v>
      </c>
    </row>
    <row r="635" spans="3:6">
      <c r="C635" s="592" t="s">
        <v>143</v>
      </c>
      <c r="D635" s="592" t="s">
        <v>143</v>
      </c>
      <c r="E635" s="592" t="s">
        <v>143</v>
      </c>
      <c r="F635" s="592" t="s">
        <v>143</v>
      </c>
    </row>
    <row r="636" spans="3:6">
      <c r="C636" s="592" t="s">
        <v>143</v>
      </c>
      <c r="D636" s="592" t="s">
        <v>143</v>
      </c>
      <c r="E636" s="592" t="s">
        <v>143</v>
      </c>
      <c r="F636" s="592" t="s">
        <v>143</v>
      </c>
    </row>
    <row r="637" spans="3:6">
      <c r="C637" s="592" t="s">
        <v>143</v>
      </c>
      <c r="D637" s="592" t="s">
        <v>143</v>
      </c>
      <c r="E637" s="592" t="s">
        <v>143</v>
      </c>
      <c r="F637" s="592" t="s">
        <v>143</v>
      </c>
    </row>
    <row r="638" spans="3:6">
      <c r="C638" s="592" t="s">
        <v>143</v>
      </c>
      <c r="D638" s="592" t="s">
        <v>143</v>
      </c>
      <c r="E638" s="592" t="s">
        <v>143</v>
      </c>
      <c r="F638" s="592" t="s">
        <v>143</v>
      </c>
    </row>
    <row r="639" spans="3:6">
      <c r="C639" s="592" t="s">
        <v>143</v>
      </c>
      <c r="D639" s="592" t="s">
        <v>143</v>
      </c>
      <c r="E639" s="592" t="s">
        <v>143</v>
      </c>
      <c r="F639" s="592" t="s">
        <v>143</v>
      </c>
    </row>
    <row r="640" spans="3:6">
      <c r="C640" s="592" t="s">
        <v>143</v>
      </c>
      <c r="D640" s="592" t="s">
        <v>143</v>
      </c>
      <c r="E640" s="592" t="s">
        <v>143</v>
      </c>
      <c r="F640" s="592" t="s">
        <v>143</v>
      </c>
    </row>
    <row r="641" spans="3:6">
      <c r="C641" s="592" t="s">
        <v>143</v>
      </c>
      <c r="D641" s="592" t="s">
        <v>143</v>
      </c>
      <c r="E641" s="592" t="s">
        <v>143</v>
      </c>
      <c r="F641" s="592" t="s">
        <v>143</v>
      </c>
    </row>
    <row r="642" spans="3:6">
      <c r="C642" s="592" t="s">
        <v>143</v>
      </c>
      <c r="D642" s="592" t="s">
        <v>143</v>
      </c>
      <c r="E642" s="592" t="s">
        <v>143</v>
      </c>
      <c r="F642" s="592" t="s">
        <v>143</v>
      </c>
    </row>
    <row r="643" spans="3:6">
      <c r="C643" s="592" t="s">
        <v>143</v>
      </c>
      <c r="D643" s="592" t="s">
        <v>143</v>
      </c>
      <c r="E643" s="592" t="s">
        <v>143</v>
      </c>
      <c r="F643" s="592" t="s">
        <v>143</v>
      </c>
    </row>
    <row r="644" spans="3:6">
      <c r="C644" s="592" t="s">
        <v>143</v>
      </c>
      <c r="D644" s="592" t="s">
        <v>143</v>
      </c>
      <c r="E644" s="592" t="s">
        <v>143</v>
      </c>
      <c r="F644" s="592" t="s">
        <v>143</v>
      </c>
    </row>
    <row r="645" spans="3:6">
      <c r="C645" s="592" t="s">
        <v>143</v>
      </c>
      <c r="D645" s="592" t="s">
        <v>143</v>
      </c>
      <c r="E645" s="592" t="s">
        <v>143</v>
      </c>
      <c r="F645" s="592" t="s">
        <v>143</v>
      </c>
    </row>
    <row r="646" spans="3:6">
      <c r="C646" s="592" t="s">
        <v>143</v>
      </c>
      <c r="D646" s="592" t="s">
        <v>143</v>
      </c>
      <c r="E646" s="592" t="s">
        <v>143</v>
      </c>
      <c r="F646" s="592" t="s">
        <v>143</v>
      </c>
    </row>
    <row r="647" spans="3:6">
      <c r="C647" s="592" t="s">
        <v>143</v>
      </c>
      <c r="D647" s="592" t="s">
        <v>143</v>
      </c>
      <c r="E647" s="592" t="s">
        <v>143</v>
      </c>
      <c r="F647" s="592" t="s">
        <v>143</v>
      </c>
    </row>
    <row r="648" spans="3:6">
      <c r="C648" s="592" t="s">
        <v>143</v>
      </c>
      <c r="D648" s="592" t="s">
        <v>143</v>
      </c>
      <c r="E648" s="592" t="s">
        <v>143</v>
      </c>
      <c r="F648" s="592" t="s">
        <v>143</v>
      </c>
    </row>
    <row r="649" spans="3:6">
      <c r="C649" s="592" t="s">
        <v>143</v>
      </c>
      <c r="D649" s="592" t="s">
        <v>143</v>
      </c>
      <c r="E649" s="592" t="s">
        <v>143</v>
      </c>
      <c r="F649" s="592" t="s">
        <v>143</v>
      </c>
    </row>
    <row r="650" spans="3:6">
      <c r="C650" s="592" t="s">
        <v>143</v>
      </c>
      <c r="D650" s="592" t="s">
        <v>143</v>
      </c>
      <c r="E650" s="592" t="s">
        <v>143</v>
      </c>
      <c r="F650" s="592" t="s">
        <v>143</v>
      </c>
    </row>
    <row r="651" spans="3:6">
      <c r="C651" s="592" t="s">
        <v>143</v>
      </c>
      <c r="D651" s="592" t="s">
        <v>143</v>
      </c>
      <c r="E651" s="592" t="s">
        <v>143</v>
      </c>
      <c r="F651" s="592" t="s">
        <v>143</v>
      </c>
    </row>
    <row r="652" spans="3:6">
      <c r="C652" s="592" t="s">
        <v>143</v>
      </c>
      <c r="D652" s="592" t="s">
        <v>143</v>
      </c>
      <c r="E652" s="592" t="s">
        <v>143</v>
      </c>
      <c r="F652" s="592" t="s">
        <v>143</v>
      </c>
    </row>
    <row r="653" spans="3:6">
      <c r="C653" s="592" t="s">
        <v>143</v>
      </c>
      <c r="D653" s="592" t="s">
        <v>143</v>
      </c>
      <c r="E653" s="592" t="s">
        <v>143</v>
      </c>
      <c r="F653" s="592" t="s">
        <v>143</v>
      </c>
    </row>
    <row r="654" spans="3:6">
      <c r="C654" s="592" t="s">
        <v>143</v>
      </c>
      <c r="D654" s="592" t="s">
        <v>143</v>
      </c>
      <c r="E654" s="592" t="s">
        <v>143</v>
      </c>
      <c r="F654" s="592" t="s">
        <v>143</v>
      </c>
    </row>
    <row r="655" spans="3:6">
      <c r="C655" s="592" t="s">
        <v>143</v>
      </c>
      <c r="D655" s="592" t="s">
        <v>143</v>
      </c>
      <c r="E655" s="592" t="s">
        <v>143</v>
      </c>
      <c r="F655" s="592" t="s">
        <v>143</v>
      </c>
    </row>
    <row r="656" spans="3:6">
      <c r="C656" s="592" t="s">
        <v>143</v>
      </c>
      <c r="D656" s="592" t="s">
        <v>143</v>
      </c>
      <c r="E656" s="592" t="s">
        <v>143</v>
      </c>
      <c r="F656" s="592" t="s">
        <v>143</v>
      </c>
    </row>
    <row r="657" spans="3:6">
      <c r="C657" s="592" t="s">
        <v>143</v>
      </c>
      <c r="D657" s="592" t="s">
        <v>143</v>
      </c>
      <c r="E657" s="592" t="s">
        <v>143</v>
      </c>
      <c r="F657" s="592" t="s">
        <v>143</v>
      </c>
    </row>
    <row r="658" spans="3:6">
      <c r="C658" s="592" t="s">
        <v>143</v>
      </c>
      <c r="D658" s="592" t="s">
        <v>143</v>
      </c>
      <c r="E658" s="592" t="s">
        <v>143</v>
      </c>
      <c r="F658" s="592" t="s">
        <v>143</v>
      </c>
    </row>
    <row r="659" spans="3:6">
      <c r="C659" s="592" t="s">
        <v>143</v>
      </c>
      <c r="D659" s="592" t="s">
        <v>143</v>
      </c>
      <c r="E659" s="592" t="s">
        <v>143</v>
      </c>
      <c r="F659" s="592" t="s">
        <v>143</v>
      </c>
    </row>
    <row r="660" spans="3:6">
      <c r="C660" s="592" t="s">
        <v>143</v>
      </c>
      <c r="D660" s="592" t="s">
        <v>143</v>
      </c>
      <c r="E660" s="592" t="s">
        <v>143</v>
      </c>
      <c r="F660" s="592" t="s">
        <v>143</v>
      </c>
    </row>
    <row r="661" spans="3:6">
      <c r="C661" s="592" t="s">
        <v>143</v>
      </c>
      <c r="D661" s="592" t="s">
        <v>143</v>
      </c>
      <c r="E661" s="592" t="s">
        <v>143</v>
      </c>
      <c r="F661" s="592" t="s">
        <v>143</v>
      </c>
    </row>
    <row r="662" spans="3:6">
      <c r="C662" s="592" t="s">
        <v>143</v>
      </c>
      <c r="D662" s="592" t="s">
        <v>143</v>
      </c>
      <c r="E662" s="592" t="s">
        <v>143</v>
      </c>
      <c r="F662" s="592" t="s">
        <v>143</v>
      </c>
    </row>
    <row r="663" spans="3:6">
      <c r="C663" s="592" t="s">
        <v>143</v>
      </c>
      <c r="D663" s="592" t="s">
        <v>143</v>
      </c>
      <c r="E663" s="592" t="s">
        <v>143</v>
      </c>
      <c r="F663" s="592" t="s">
        <v>143</v>
      </c>
    </row>
    <row r="664" spans="3:6">
      <c r="C664" s="592" t="s">
        <v>143</v>
      </c>
      <c r="D664" s="592" t="s">
        <v>143</v>
      </c>
      <c r="E664" s="592" t="s">
        <v>143</v>
      </c>
      <c r="F664" s="592" t="s">
        <v>143</v>
      </c>
    </row>
    <row r="665" spans="3:6">
      <c r="C665" s="592" t="s">
        <v>143</v>
      </c>
      <c r="D665" s="592" t="s">
        <v>143</v>
      </c>
      <c r="E665" s="592" t="s">
        <v>143</v>
      </c>
      <c r="F665" s="592" t="s">
        <v>143</v>
      </c>
    </row>
    <row r="666" spans="3:6">
      <c r="C666" s="592" t="s">
        <v>143</v>
      </c>
      <c r="D666" s="592" t="s">
        <v>143</v>
      </c>
      <c r="E666" s="592" t="s">
        <v>143</v>
      </c>
      <c r="F666" s="592" t="s">
        <v>143</v>
      </c>
    </row>
    <row r="667" spans="3:6">
      <c r="C667" s="592" t="s">
        <v>143</v>
      </c>
      <c r="D667" s="592" t="s">
        <v>143</v>
      </c>
      <c r="E667" s="592" t="s">
        <v>143</v>
      </c>
      <c r="F667" s="592" t="s">
        <v>143</v>
      </c>
    </row>
    <row r="668" spans="3:6">
      <c r="C668" s="592" t="s">
        <v>143</v>
      </c>
      <c r="D668" s="592" t="s">
        <v>143</v>
      </c>
      <c r="E668" s="592" t="s">
        <v>143</v>
      </c>
      <c r="F668" s="592" t="s">
        <v>143</v>
      </c>
    </row>
    <row r="669" spans="3:6">
      <c r="C669" s="592" t="s">
        <v>143</v>
      </c>
      <c r="D669" s="592" t="s">
        <v>143</v>
      </c>
      <c r="E669" s="592" t="s">
        <v>143</v>
      </c>
      <c r="F669" s="592" t="s">
        <v>143</v>
      </c>
    </row>
    <row r="670" spans="3:6">
      <c r="C670" s="592" t="s">
        <v>143</v>
      </c>
      <c r="D670" s="592" t="s">
        <v>143</v>
      </c>
      <c r="E670" s="592" t="s">
        <v>143</v>
      </c>
      <c r="F670" s="592" t="s">
        <v>143</v>
      </c>
    </row>
    <row r="671" spans="3:6">
      <c r="C671" s="592" t="s">
        <v>143</v>
      </c>
      <c r="D671" s="592" t="s">
        <v>143</v>
      </c>
      <c r="E671" s="592" t="s">
        <v>143</v>
      </c>
      <c r="F671" s="592" t="s">
        <v>143</v>
      </c>
    </row>
    <row r="672" spans="3:6">
      <c r="C672" s="592" t="s">
        <v>143</v>
      </c>
      <c r="D672" s="592" t="s">
        <v>143</v>
      </c>
      <c r="E672" s="592" t="s">
        <v>143</v>
      </c>
      <c r="F672" s="592" t="s">
        <v>143</v>
      </c>
    </row>
    <row r="673" spans="3:6">
      <c r="C673" s="592" t="s">
        <v>143</v>
      </c>
      <c r="D673" s="592" t="s">
        <v>143</v>
      </c>
      <c r="E673" s="592" t="s">
        <v>143</v>
      </c>
      <c r="F673" s="592" t="s">
        <v>143</v>
      </c>
    </row>
    <row r="674" spans="3:6">
      <c r="C674" s="592" t="s">
        <v>143</v>
      </c>
      <c r="D674" s="592" t="s">
        <v>143</v>
      </c>
      <c r="E674" s="592" t="s">
        <v>143</v>
      </c>
      <c r="F674" s="592" t="s">
        <v>143</v>
      </c>
    </row>
    <row r="675" spans="3:6">
      <c r="C675" s="592" t="s">
        <v>143</v>
      </c>
      <c r="D675" s="592" t="s">
        <v>143</v>
      </c>
      <c r="E675" s="592" t="s">
        <v>143</v>
      </c>
      <c r="F675" s="592" t="s">
        <v>143</v>
      </c>
    </row>
    <row r="676" spans="3:6">
      <c r="C676" s="592" t="s">
        <v>143</v>
      </c>
      <c r="D676" s="592" t="s">
        <v>143</v>
      </c>
      <c r="E676" s="592" t="s">
        <v>143</v>
      </c>
      <c r="F676" s="592" t="s">
        <v>143</v>
      </c>
    </row>
    <row r="677" spans="3:6">
      <c r="C677" s="592" t="s">
        <v>143</v>
      </c>
      <c r="D677" s="592" t="s">
        <v>143</v>
      </c>
      <c r="E677" s="592" t="s">
        <v>143</v>
      </c>
      <c r="F677" s="592" t="s">
        <v>143</v>
      </c>
    </row>
    <row r="678" spans="3:6">
      <c r="C678" s="592" t="s">
        <v>143</v>
      </c>
      <c r="D678" s="592" t="s">
        <v>143</v>
      </c>
      <c r="E678" s="592" t="s">
        <v>143</v>
      </c>
      <c r="F678" s="592" t="s">
        <v>143</v>
      </c>
    </row>
    <row r="679" spans="3:6">
      <c r="C679" s="592" t="s">
        <v>143</v>
      </c>
      <c r="D679" s="592" t="s">
        <v>143</v>
      </c>
      <c r="E679" s="592" t="s">
        <v>143</v>
      </c>
      <c r="F679" s="592" t="s">
        <v>143</v>
      </c>
    </row>
    <row r="680" spans="3:6">
      <c r="C680" s="592" t="s">
        <v>143</v>
      </c>
      <c r="D680" s="592" t="s">
        <v>143</v>
      </c>
      <c r="E680" s="592" t="s">
        <v>143</v>
      </c>
      <c r="F680" s="592" t="s">
        <v>143</v>
      </c>
    </row>
    <row r="681" spans="3:6">
      <c r="C681" s="592" t="s">
        <v>143</v>
      </c>
      <c r="D681" s="592" t="s">
        <v>143</v>
      </c>
      <c r="E681" s="592" t="s">
        <v>143</v>
      </c>
      <c r="F681" s="592" t="s">
        <v>143</v>
      </c>
    </row>
    <row r="682" spans="3:6">
      <c r="C682" s="592" t="s">
        <v>143</v>
      </c>
      <c r="D682" s="592" t="s">
        <v>143</v>
      </c>
      <c r="E682" s="592" t="s">
        <v>143</v>
      </c>
      <c r="F682" s="592" t="s">
        <v>143</v>
      </c>
    </row>
    <row r="683" spans="3:6">
      <c r="C683" s="592" t="s">
        <v>143</v>
      </c>
      <c r="D683" s="592" t="s">
        <v>143</v>
      </c>
      <c r="E683" s="592" t="s">
        <v>143</v>
      </c>
      <c r="F683" s="592" t="s">
        <v>143</v>
      </c>
    </row>
    <row r="684" spans="3:6">
      <c r="C684" s="592" t="s">
        <v>143</v>
      </c>
      <c r="D684" s="592" t="s">
        <v>143</v>
      </c>
      <c r="E684" s="592" t="s">
        <v>143</v>
      </c>
      <c r="F684" s="592" t="s">
        <v>143</v>
      </c>
    </row>
    <row r="685" spans="3:6">
      <c r="C685" s="592" t="s">
        <v>143</v>
      </c>
      <c r="D685" s="592" t="s">
        <v>143</v>
      </c>
      <c r="E685" s="592" t="s">
        <v>143</v>
      </c>
      <c r="F685" s="592" t="s">
        <v>143</v>
      </c>
    </row>
    <row r="686" spans="3:6">
      <c r="C686" s="592" t="s">
        <v>143</v>
      </c>
      <c r="D686" s="592" t="s">
        <v>143</v>
      </c>
      <c r="E686" s="592" t="s">
        <v>143</v>
      </c>
      <c r="F686" s="592" t="s">
        <v>143</v>
      </c>
    </row>
    <row r="687" spans="3:6">
      <c r="C687" s="592" t="s">
        <v>143</v>
      </c>
      <c r="D687" s="592" t="s">
        <v>143</v>
      </c>
      <c r="E687" s="592" t="s">
        <v>143</v>
      </c>
      <c r="F687" s="592" t="s">
        <v>143</v>
      </c>
    </row>
    <row r="688" spans="3:6">
      <c r="C688" s="592" t="s">
        <v>143</v>
      </c>
      <c r="D688" s="592" t="s">
        <v>143</v>
      </c>
      <c r="E688" s="592" t="s">
        <v>143</v>
      </c>
      <c r="F688" s="592" t="s">
        <v>143</v>
      </c>
    </row>
    <row r="689" spans="3:6">
      <c r="C689" s="592" t="s">
        <v>143</v>
      </c>
      <c r="D689" s="592" t="s">
        <v>143</v>
      </c>
      <c r="E689" s="592" t="s">
        <v>143</v>
      </c>
      <c r="F689" s="592" t="s">
        <v>143</v>
      </c>
    </row>
    <row r="690" spans="3:6">
      <c r="C690" s="592" t="s">
        <v>143</v>
      </c>
      <c r="D690" s="592" t="s">
        <v>143</v>
      </c>
      <c r="E690" s="592" t="s">
        <v>143</v>
      </c>
      <c r="F690" s="592" t="s">
        <v>143</v>
      </c>
    </row>
    <row r="691" spans="3:6">
      <c r="C691" s="592" t="s">
        <v>143</v>
      </c>
      <c r="D691" s="592" t="s">
        <v>143</v>
      </c>
      <c r="E691" s="592" t="s">
        <v>143</v>
      </c>
      <c r="F691" s="592" t="s">
        <v>143</v>
      </c>
    </row>
    <row r="692" spans="3:6">
      <c r="C692" s="592" t="s">
        <v>143</v>
      </c>
      <c r="D692" s="592" t="s">
        <v>143</v>
      </c>
      <c r="E692" s="592" t="s">
        <v>143</v>
      </c>
      <c r="F692" s="592" t="s">
        <v>143</v>
      </c>
    </row>
    <row r="693" spans="3:6">
      <c r="C693" s="592" t="s">
        <v>143</v>
      </c>
      <c r="D693" s="592" t="s">
        <v>143</v>
      </c>
      <c r="E693" s="592" t="s">
        <v>143</v>
      </c>
      <c r="F693" s="592" t="s">
        <v>143</v>
      </c>
    </row>
    <row r="694" spans="3:6">
      <c r="C694" s="592" t="s">
        <v>143</v>
      </c>
      <c r="D694" s="592" t="s">
        <v>143</v>
      </c>
      <c r="E694" s="592" t="s">
        <v>143</v>
      </c>
      <c r="F694" s="592" t="s">
        <v>143</v>
      </c>
    </row>
    <row r="695" spans="3:6">
      <c r="C695" s="592" t="s">
        <v>143</v>
      </c>
      <c r="D695" s="592" t="s">
        <v>143</v>
      </c>
      <c r="E695" s="592" t="s">
        <v>143</v>
      </c>
      <c r="F695" s="592" t="s">
        <v>143</v>
      </c>
    </row>
    <row r="696" spans="3:6">
      <c r="C696" s="592" t="s">
        <v>143</v>
      </c>
      <c r="D696" s="592" t="s">
        <v>143</v>
      </c>
      <c r="E696" s="592" t="s">
        <v>143</v>
      </c>
      <c r="F696" s="592" t="s">
        <v>143</v>
      </c>
    </row>
    <row r="697" spans="3:6">
      <c r="C697" s="592" t="s">
        <v>143</v>
      </c>
      <c r="D697" s="592" t="s">
        <v>143</v>
      </c>
      <c r="E697" s="592" t="s">
        <v>143</v>
      </c>
      <c r="F697" s="592" t="s">
        <v>143</v>
      </c>
    </row>
    <row r="698" spans="3:6">
      <c r="C698" s="592" t="s">
        <v>143</v>
      </c>
      <c r="D698" s="592" t="s">
        <v>143</v>
      </c>
      <c r="E698" s="592" t="s">
        <v>143</v>
      </c>
      <c r="F698" s="592" t="s">
        <v>143</v>
      </c>
    </row>
    <row r="699" spans="3:6">
      <c r="C699" s="592" t="s">
        <v>143</v>
      </c>
      <c r="D699" s="592" t="s">
        <v>143</v>
      </c>
      <c r="E699" s="592" t="s">
        <v>143</v>
      </c>
      <c r="F699" s="592" t="s">
        <v>143</v>
      </c>
    </row>
    <row r="700" spans="3:6">
      <c r="C700" s="592" t="s">
        <v>143</v>
      </c>
      <c r="D700" s="592" t="s">
        <v>143</v>
      </c>
      <c r="E700" s="592" t="s">
        <v>143</v>
      </c>
      <c r="F700" s="592" t="s">
        <v>143</v>
      </c>
    </row>
    <row r="701" spans="3:6">
      <c r="C701" s="592" t="s">
        <v>143</v>
      </c>
      <c r="D701" s="592" t="s">
        <v>143</v>
      </c>
      <c r="E701" s="592" t="s">
        <v>143</v>
      </c>
      <c r="F701" s="592" t="s">
        <v>143</v>
      </c>
    </row>
    <row r="702" spans="3:6">
      <c r="C702" s="592" t="s">
        <v>143</v>
      </c>
      <c r="D702" s="592" t="s">
        <v>143</v>
      </c>
      <c r="E702" s="592" t="s">
        <v>143</v>
      </c>
      <c r="F702" s="592" t="s">
        <v>143</v>
      </c>
    </row>
    <row r="703" spans="3:6">
      <c r="C703" s="592" t="s">
        <v>143</v>
      </c>
      <c r="D703" s="592" t="s">
        <v>143</v>
      </c>
      <c r="E703" s="592" t="s">
        <v>143</v>
      </c>
      <c r="F703" s="592" t="s">
        <v>143</v>
      </c>
    </row>
    <row r="704" spans="3:6">
      <c r="C704" s="592" t="s">
        <v>143</v>
      </c>
      <c r="D704" s="592" t="s">
        <v>143</v>
      </c>
      <c r="E704" s="592" t="s">
        <v>143</v>
      </c>
      <c r="F704" s="592" t="s">
        <v>143</v>
      </c>
    </row>
    <row r="705" spans="3:6">
      <c r="C705" s="592" t="s">
        <v>143</v>
      </c>
      <c r="D705" s="592" t="s">
        <v>143</v>
      </c>
      <c r="E705" s="592" t="s">
        <v>143</v>
      </c>
      <c r="F705" s="592" t="s">
        <v>143</v>
      </c>
    </row>
    <row r="706" spans="3:6">
      <c r="C706" s="592" t="s">
        <v>143</v>
      </c>
      <c r="D706" s="592" t="s">
        <v>143</v>
      </c>
      <c r="E706" s="592" t="s">
        <v>143</v>
      </c>
      <c r="F706" s="592" t="s">
        <v>143</v>
      </c>
    </row>
    <row r="707" spans="3:6">
      <c r="C707" s="592" t="s">
        <v>143</v>
      </c>
      <c r="D707" s="592" t="s">
        <v>143</v>
      </c>
      <c r="E707" s="592" t="s">
        <v>143</v>
      </c>
      <c r="F707" s="592" t="s">
        <v>143</v>
      </c>
    </row>
    <row r="708" spans="3:6">
      <c r="C708" s="592" t="s">
        <v>143</v>
      </c>
      <c r="D708" s="592" t="s">
        <v>143</v>
      </c>
      <c r="E708" s="592" t="s">
        <v>143</v>
      </c>
      <c r="F708" s="592" t="s">
        <v>143</v>
      </c>
    </row>
    <row r="709" spans="3:6">
      <c r="C709" s="592" t="s">
        <v>143</v>
      </c>
      <c r="D709" s="592" t="s">
        <v>143</v>
      </c>
      <c r="E709" s="592" t="s">
        <v>143</v>
      </c>
      <c r="F709" s="592" t="s">
        <v>143</v>
      </c>
    </row>
    <row r="710" spans="3:6">
      <c r="C710" s="592" t="s">
        <v>143</v>
      </c>
      <c r="D710" s="592" t="s">
        <v>143</v>
      </c>
      <c r="E710" s="592" t="s">
        <v>143</v>
      </c>
      <c r="F710" s="592" t="s">
        <v>143</v>
      </c>
    </row>
    <row r="711" spans="3:6">
      <c r="C711" s="592" t="s">
        <v>143</v>
      </c>
      <c r="D711" s="592" t="s">
        <v>143</v>
      </c>
      <c r="E711" s="592" t="s">
        <v>143</v>
      </c>
      <c r="F711" s="592" t="s">
        <v>143</v>
      </c>
    </row>
    <row r="712" spans="3:6">
      <c r="C712" s="592" t="s">
        <v>143</v>
      </c>
      <c r="D712" s="592" t="s">
        <v>143</v>
      </c>
      <c r="E712" s="592" t="s">
        <v>143</v>
      </c>
      <c r="F712" s="592" t="s">
        <v>143</v>
      </c>
    </row>
    <row r="713" spans="3:6">
      <c r="C713" s="592" t="s">
        <v>143</v>
      </c>
      <c r="D713" s="592" t="s">
        <v>143</v>
      </c>
      <c r="E713" s="592" t="s">
        <v>143</v>
      </c>
      <c r="F713" s="592" t="s">
        <v>143</v>
      </c>
    </row>
    <row r="714" spans="3:6">
      <c r="C714" s="592" t="s">
        <v>143</v>
      </c>
      <c r="D714" s="592" t="s">
        <v>143</v>
      </c>
      <c r="E714" s="592" t="s">
        <v>143</v>
      </c>
      <c r="F714" s="592" t="s">
        <v>143</v>
      </c>
    </row>
    <row r="715" spans="3:6">
      <c r="C715" s="592" t="s">
        <v>143</v>
      </c>
      <c r="D715" s="592" t="s">
        <v>143</v>
      </c>
      <c r="E715" s="592" t="s">
        <v>143</v>
      </c>
      <c r="F715" s="592" t="s">
        <v>143</v>
      </c>
    </row>
    <row r="716" spans="3:6">
      <c r="C716" s="592" t="s">
        <v>143</v>
      </c>
      <c r="D716" s="592" t="s">
        <v>143</v>
      </c>
      <c r="E716" s="592" t="s">
        <v>143</v>
      </c>
      <c r="F716" s="592" t="s">
        <v>143</v>
      </c>
    </row>
    <row r="717" spans="3:6">
      <c r="C717" s="592" t="s">
        <v>143</v>
      </c>
      <c r="D717" s="592" t="s">
        <v>143</v>
      </c>
      <c r="E717" s="592" t="s">
        <v>143</v>
      </c>
      <c r="F717" s="592" t="s">
        <v>143</v>
      </c>
    </row>
    <row r="718" spans="3:6">
      <c r="C718" s="592" t="s">
        <v>143</v>
      </c>
      <c r="D718" s="592" t="s">
        <v>143</v>
      </c>
      <c r="E718" s="592" t="s">
        <v>143</v>
      </c>
      <c r="F718" s="592" t="s">
        <v>143</v>
      </c>
    </row>
    <row r="719" spans="3:6">
      <c r="C719" s="592" t="s">
        <v>143</v>
      </c>
      <c r="D719" s="592" t="s">
        <v>143</v>
      </c>
      <c r="E719" s="592" t="s">
        <v>143</v>
      </c>
      <c r="F719" s="592" t="s">
        <v>143</v>
      </c>
    </row>
    <row r="720" spans="3:6">
      <c r="C720" s="592" t="s">
        <v>143</v>
      </c>
      <c r="D720" s="592" t="s">
        <v>143</v>
      </c>
      <c r="E720" s="592" t="s">
        <v>143</v>
      </c>
      <c r="F720" s="592" t="s">
        <v>143</v>
      </c>
    </row>
    <row r="721" spans="3:6">
      <c r="C721" s="592" t="s">
        <v>143</v>
      </c>
      <c r="D721" s="592" t="s">
        <v>143</v>
      </c>
      <c r="E721" s="592" t="s">
        <v>143</v>
      </c>
      <c r="F721" s="592" t="s">
        <v>143</v>
      </c>
    </row>
    <row r="722" spans="3:6">
      <c r="C722" s="592" t="s">
        <v>143</v>
      </c>
      <c r="D722" s="592" t="s">
        <v>143</v>
      </c>
      <c r="E722" s="592" t="s">
        <v>143</v>
      </c>
      <c r="F722" s="592" t="s">
        <v>143</v>
      </c>
    </row>
    <row r="723" spans="3:6">
      <c r="C723" s="592" t="s">
        <v>143</v>
      </c>
      <c r="D723" s="592" t="s">
        <v>143</v>
      </c>
      <c r="E723" s="592" t="s">
        <v>143</v>
      </c>
      <c r="F723" s="592" t="s">
        <v>143</v>
      </c>
    </row>
    <row r="724" spans="3:6">
      <c r="C724" s="592" t="s">
        <v>143</v>
      </c>
      <c r="D724" s="592" t="s">
        <v>143</v>
      </c>
      <c r="E724" s="592" t="s">
        <v>143</v>
      </c>
      <c r="F724" s="592" t="s">
        <v>143</v>
      </c>
    </row>
    <row r="725" spans="3:6">
      <c r="C725" s="592" t="s">
        <v>143</v>
      </c>
      <c r="D725" s="592" t="s">
        <v>143</v>
      </c>
      <c r="E725" s="592" t="s">
        <v>143</v>
      </c>
      <c r="F725" s="592" t="s">
        <v>143</v>
      </c>
    </row>
    <row r="726" spans="3:6">
      <c r="C726" s="592" t="s">
        <v>143</v>
      </c>
      <c r="D726" s="592" t="s">
        <v>143</v>
      </c>
      <c r="E726" s="592" t="s">
        <v>143</v>
      </c>
      <c r="F726" s="592" t="s">
        <v>143</v>
      </c>
    </row>
    <row r="727" spans="3:6">
      <c r="C727" s="592" t="s">
        <v>143</v>
      </c>
      <c r="D727" s="592" t="s">
        <v>143</v>
      </c>
      <c r="E727" s="592" t="s">
        <v>143</v>
      </c>
      <c r="F727" s="592" t="s">
        <v>143</v>
      </c>
    </row>
    <row r="728" spans="3:6">
      <c r="C728" s="592" t="s">
        <v>143</v>
      </c>
      <c r="D728" s="592" t="s">
        <v>143</v>
      </c>
      <c r="E728" s="592" t="s">
        <v>143</v>
      </c>
      <c r="F728" s="592" t="s">
        <v>143</v>
      </c>
    </row>
    <row r="729" spans="3:6">
      <c r="C729" s="592" t="s">
        <v>143</v>
      </c>
      <c r="D729" s="592" t="s">
        <v>143</v>
      </c>
      <c r="E729" s="592" t="s">
        <v>143</v>
      </c>
      <c r="F729" s="592" t="s">
        <v>143</v>
      </c>
    </row>
    <row r="730" spans="3:6">
      <c r="C730" s="592" t="s">
        <v>143</v>
      </c>
      <c r="D730" s="592" t="s">
        <v>143</v>
      </c>
      <c r="E730" s="592" t="s">
        <v>143</v>
      </c>
      <c r="F730" s="592" t="s">
        <v>143</v>
      </c>
    </row>
    <row r="731" spans="3:6">
      <c r="C731" s="592" t="s">
        <v>143</v>
      </c>
      <c r="D731" s="592" t="s">
        <v>143</v>
      </c>
      <c r="E731" s="592" t="s">
        <v>143</v>
      </c>
      <c r="F731" s="592" t="s">
        <v>143</v>
      </c>
    </row>
    <row r="732" spans="3:6">
      <c r="C732" s="592" t="s">
        <v>143</v>
      </c>
      <c r="D732" s="592" t="s">
        <v>143</v>
      </c>
      <c r="E732" s="592" t="s">
        <v>143</v>
      </c>
      <c r="F732" s="592" t="s">
        <v>143</v>
      </c>
    </row>
    <row r="733" spans="3:6">
      <c r="C733" s="592" t="s">
        <v>143</v>
      </c>
      <c r="D733" s="592" t="s">
        <v>143</v>
      </c>
      <c r="E733" s="592" t="s">
        <v>143</v>
      </c>
      <c r="F733" s="592" t="s">
        <v>143</v>
      </c>
    </row>
    <row r="734" spans="3:6">
      <c r="C734" s="592" t="s">
        <v>143</v>
      </c>
      <c r="D734" s="592" t="s">
        <v>143</v>
      </c>
      <c r="E734" s="592" t="s">
        <v>143</v>
      </c>
      <c r="F734" s="592" t="s">
        <v>143</v>
      </c>
    </row>
    <row r="735" spans="3:6">
      <c r="C735" s="592" t="s">
        <v>143</v>
      </c>
      <c r="D735" s="592" t="s">
        <v>143</v>
      </c>
      <c r="E735" s="592" t="s">
        <v>143</v>
      </c>
      <c r="F735" s="592" t="s">
        <v>143</v>
      </c>
    </row>
    <row r="736" spans="3:6">
      <c r="C736" s="592" t="s">
        <v>143</v>
      </c>
      <c r="D736" s="592" t="s">
        <v>143</v>
      </c>
      <c r="E736" s="592" t="s">
        <v>143</v>
      </c>
      <c r="F736" s="592" t="s">
        <v>143</v>
      </c>
    </row>
    <row r="737" spans="3:6">
      <c r="C737" s="592" t="s">
        <v>143</v>
      </c>
      <c r="D737" s="592" t="s">
        <v>143</v>
      </c>
      <c r="E737" s="592" t="s">
        <v>143</v>
      </c>
      <c r="F737" s="592" t="s">
        <v>143</v>
      </c>
    </row>
    <row r="738" spans="3:6">
      <c r="C738" s="592" t="s">
        <v>143</v>
      </c>
      <c r="D738" s="592" t="s">
        <v>143</v>
      </c>
      <c r="E738" s="592" t="s">
        <v>143</v>
      </c>
      <c r="F738" s="592" t="s">
        <v>143</v>
      </c>
    </row>
    <row r="739" spans="3:6">
      <c r="C739" s="592" t="s">
        <v>143</v>
      </c>
      <c r="D739" s="592" t="s">
        <v>143</v>
      </c>
      <c r="E739" s="592" t="s">
        <v>143</v>
      </c>
      <c r="F739" s="592" t="s">
        <v>143</v>
      </c>
    </row>
    <row r="740" spans="3:6">
      <c r="C740" s="592" t="s">
        <v>143</v>
      </c>
      <c r="D740" s="592" t="s">
        <v>143</v>
      </c>
      <c r="E740" s="592" t="s">
        <v>143</v>
      </c>
      <c r="F740" s="592" t="s">
        <v>143</v>
      </c>
    </row>
    <row r="741" spans="3:6">
      <c r="C741" s="592" t="s">
        <v>143</v>
      </c>
      <c r="D741" s="592" t="s">
        <v>143</v>
      </c>
      <c r="E741" s="592" t="s">
        <v>143</v>
      </c>
      <c r="F741" s="592" t="s">
        <v>143</v>
      </c>
    </row>
    <row r="742" spans="3:6">
      <c r="C742" s="592" t="s">
        <v>143</v>
      </c>
      <c r="D742" s="592" t="s">
        <v>143</v>
      </c>
      <c r="E742" s="592" t="s">
        <v>143</v>
      </c>
      <c r="F742" s="592" t="s">
        <v>143</v>
      </c>
    </row>
    <row r="743" spans="3:6">
      <c r="C743" s="592" t="s">
        <v>143</v>
      </c>
      <c r="D743" s="592" t="s">
        <v>143</v>
      </c>
      <c r="E743" s="592" t="s">
        <v>143</v>
      </c>
      <c r="F743" s="592" t="s">
        <v>143</v>
      </c>
    </row>
    <row r="744" spans="3:6">
      <c r="C744" s="592" t="s">
        <v>143</v>
      </c>
      <c r="D744" s="592" t="s">
        <v>143</v>
      </c>
      <c r="E744" s="592" t="s">
        <v>143</v>
      </c>
      <c r="F744" s="592" t="s">
        <v>143</v>
      </c>
    </row>
    <row r="745" spans="3:6">
      <c r="C745" s="592" t="s">
        <v>143</v>
      </c>
      <c r="D745" s="592" t="s">
        <v>143</v>
      </c>
      <c r="E745" s="592" t="s">
        <v>143</v>
      </c>
      <c r="F745" s="592" t="s">
        <v>143</v>
      </c>
    </row>
    <row r="746" spans="3:6">
      <c r="C746" s="592" t="s">
        <v>143</v>
      </c>
      <c r="D746" s="592" t="s">
        <v>143</v>
      </c>
      <c r="E746" s="592" t="s">
        <v>143</v>
      </c>
      <c r="F746" s="592" t="s">
        <v>143</v>
      </c>
    </row>
    <row r="747" spans="3:6">
      <c r="C747" s="592" t="s">
        <v>143</v>
      </c>
      <c r="D747" s="592" t="s">
        <v>143</v>
      </c>
      <c r="E747" s="592" t="s">
        <v>143</v>
      </c>
      <c r="F747" s="592" t="s">
        <v>143</v>
      </c>
    </row>
    <row r="748" spans="3:6">
      <c r="C748" s="592" t="s">
        <v>143</v>
      </c>
      <c r="D748" s="592" t="s">
        <v>143</v>
      </c>
      <c r="E748" s="592" t="s">
        <v>143</v>
      </c>
      <c r="F748" s="592" t="s">
        <v>143</v>
      </c>
    </row>
    <row r="749" spans="3:6">
      <c r="C749" s="592" t="s">
        <v>143</v>
      </c>
      <c r="D749" s="592" t="s">
        <v>143</v>
      </c>
      <c r="E749" s="592" t="s">
        <v>143</v>
      </c>
      <c r="F749" s="592" t="s">
        <v>143</v>
      </c>
    </row>
    <row r="750" spans="3:6">
      <c r="C750" s="592" t="s">
        <v>143</v>
      </c>
      <c r="D750" s="592" t="s">
        <v>143</v>
      </c>
      <c r="E750" s="592" t="s">
        <v>143</v>
      </c>
      <c r="F750" s="592" t="s">
        <v>143</v>
      </c>
    </row>
    <row r="751" spans="3:6">
      <c r="C751" s="592" t="s">
        <v>143</v>
      </c>
      <c r="D751" s="592" t="s">
        <v>143</v>
      </c>
      <c r="E751" s="592" t="s">
        <v>143</v>
      </c>
      <c r="F751" s="592" t="s">
        <v>143</v>
      </c>
    </row>
    <row r="752" spans="3:6">
      <c r="C752" s="592" t="s">
        <v>143</v>
      </c>
      <c r="D752" s="592" t="s">
        <v>143</v>
      </c>
      <c r="E752" s="592" t="s">
        <v>143</v>
      </c>
      <c r="F752" s="592" t="s">
        <v>143</v>
      </c>
    </row>
    <row r="753" spans="3:6">
      <c r="C753" s="592" t="s">
        <v>143</v>
      </c>
      <c r="D753" s="592" t="s">
        <v>143</v>
      </c>
      <c r="E753" s="592" t="s">
        <v>143</v>
      </c>
      <c r="F753" s="592" t="s">
        <v>143</v>
      </c>
    </row>
    <row r="754" spans="3:6">
      <c r="C754" s="592" t="s">
        <v>143</v>
      </c>
      <c r="D754" s="592" t="s">
        <v>143</v>
      </c>
      <c r="E754" s="592" t="s">
        <v>143</v>
      </c>
      <c r="F754" s="592" t="s">
        <v>143</v>
      </c>
    </row>
    <row r="755" spans="3:6">
      <c r="C755" s="592" t="s">
        <v>143</v>
      </c>
      <c r="D755" s="592" t="s">
        <v>143</v>
      </c>
      <c r="E755" s="592" t="s">
        <v>143</v>
      </c>
      <c r="F755" s="592" t="s">
        <v>143</v>
      </c>
    </row>
    <row r="756" spans="3:6">
      <c r="C756" s="592" t="s">
        <v>143</v>
      </c>
      <c r="D756" s="592" t="s">
        <v>143</v>
      </c>
      <c r="E756" s="592" t="s">
        <v>143</v>
      </c>
      <c r="F756" s="592" t="s">
        <v>143</v>
      </c>
    </row>
    <row r="757" spans="3:6">
      <c r="C757" s="592" t="s">
        <v>143</v>
      </c>
      <c r="D757" s="592" t="s">
        <v>143</v>
      </c>
      <c r="E757" s="592" t="s">
        <v>143</v>
      </c>
      <c r="F757" s="592" t="s">
        <v>143</v>
      </c>
    </row>
    <row r="758" spans="3:6">
      <c r="C758" s="592" t="s">
        <v>143</v>
      </c>
      <c r="D758" s="592" t="s">
        <v>143</v>
      </c>
      <c r="E758" s="592" t="s">
        <v>143</v>
      </c>
      <c r="F758" s="592" t="s">
        <v>143</v>
      </c>
    </row>
    <row r="759" spans="3:6">
      <c r="C759" s="592" t="s">
        <v>143</v>
      </c>
      <c r="D759" s="592" t="s">
        <v>143</v>
      </c>
      <c r="E759" s="592" t="s">
        <v>143</v>
      </c>
      <c r="F759" s="592" t="s">
        <v>143</v>
      </c>
    </row>
    <row r="760" spans="3:6">
      <c r="C760" s="592" t="s">
        <v>143</v>
      </c>
      <c r="D760" s="592" t="s">
        <v>143</v>
      </c>
      <c r="E760" s="592" t="s">
        <v>143</v>
      </c>
      <c r="F760" s="592" t="s">
        <v>143</v>
      </c>
    </row>
    <row r="761" spans="3:6">
      <c r="C761" s="592" t="s">
        <v>143</v>
      </c>
      <c r="D761" s="592" t="s">
        <v>143</v>
      </c>
      <c r="E761" s="592" t="s">
        <v>143</v>
      </c>
      <c r="F761" s="592" t="s">
        <v>143</v>
      </c>
    </row>
    <row r="762" spans="3:6">
      <c r="C762" s="592" t="s">
        <v>143</v>
      </c>
      <c r="D762" s="592" t="s">
        <v>143</v>
      </c>
      <c r="E762" s="592" t="s">
        <v>143</v>
      </c>
      <c r="F762" s="592" t="s">
        <v>143</v>
      </c>
    </row>
    <row r="763" spans="3:6">
      <c r="C763" s="592" t="s">
        <v>143</v>
      </c>
      <c r="D763" s="592" t="s">
        <v>143</v>
      </c>
      <c r="E763" s="592" t="s">
        <v>143</v>
      </c>
      <c r="F763" s="592" t="s">
        <v>143</v>
      </c>
    </row>
    <row r="764" spans="3:6">
      <c r="C764" s="592" t="s">
        <v>143</v>
      </c>
      <c r="D764" s="592" t="s">
        <v>143</v>
      </c>
      <c r="E764" s="592" t="s">
        <v>143</v>
      </c>
      <c r="F764" s="592" t="s">
        <v>143</v>
      </c>
    </row>
    <row r="765" spans="3:6">
      <c r="C765" s="592" t="s">
        <v>143</v>
      </c>
      <c r="D765" s="592" t="s">
        <v>143</v>
      </c>
      <c r="E765" s="592" t="s">
        <v>143</v>
      </c>
      <c r="F765" s="592" t="s">
        <v>143</v>
      </c>
    </row>
    <row r="766" spans="3:6">
      <c r="C766" s="592" t="s">
        <v>143</v>
      </c>
      <c r="D766" s="592" t="s">
        <v>143</v>
      </c>
      <c r="E766" s="592" t="s">
        <v>143</v>
      </c>
      <c r="F766" s="592" t="s">
        <v>143</v>
      </c>
    </row>
    <row r="767" spans="3:6">
      <c r="C767" s="592" t="s">
        <v>143</v>
      </c>
      <c r="D767" s="592" t="s">
        <v>143</v>
      </c>
      <c r="E767" s="592" t="s">
        <v>143</v>
      </c>
      <c r="F767" s="592" t="s">
        <v>143</v>
      </c>
    </row>
    <row r="768" spans="3:6">
      <c r="C768" s="592" t="s">
        <v>143</v>
      </c>
      <c r="D768" s="592" t="s">
        <v>143</v>
      </c>
      <c r="E768" s="592" t="s">
        <v>143</v>
      </c>
      <c r="F768" s="592" t="s">
        <v>143</v>
      </c>
    </row>
    <row r="769" spans="3:6">
      <c r="C769" s="592" t="s">
        <v>143</v>
      </c>
      <c r="D769" s="592" t="s">
        <v>143</v>
      </c>
      <c r="E769" s="592" t="s">
        <v>143</v>
      </c>
      <c r="F769" s="592" t="s">
        <v>143</v>
      </c>
    </row>
    <row r="770" spans="3:6">
      <c r="C770" s="592" t="s">
        <v>143</v>
      </c>
      <c r="D770" s="592" t="s">
        <v>143</v>
      </c>
      <c r="E770" s="592" t="s">
        <v>143</v>
      </c>
      <c r="F770" s="592" t="s">
        <v>143</v>
      </c>
    </row>
    <row r="771" spans="3:6">
      <c r="C771" s="592" t="s">
        <v>143</v>
      </c>
      <c r="D771" s="592" t="s">
        <v>143</v>
      </c>
      <c r="E771" s="592" t="s">
        <v>143</v>
      </c>
      <c r="F771" s="592" t="s">
        <v>143</v>
      </c>
    </row>
    <row r="772" spans="3:6">
      <c r="C772" s="592" t="s">
        <v>143</v>
      </c>
      <c r="D772" s="592" t="s">
        <v>143</v>
      </c>
      <c r="E772" s="592" t="s">
        <v>143</v>
      </c>
      <c r="F772" s="592" t="s">
        <v>143</v>
      </c>
    </row>
    <row r="773" spans="3:6">
      <c r="C773" s="592" t="s">
        <v>143</v>
      </c>
      <c r="D773" s="592" t="s">
        <v>143</v>
      </c>
      <c r="E773" s="592" t="s">
        <v>143</v>
      </c>
      <c r="F773" s="592" t="s">
        <v>143</v>
      </c>
    </row>
    <row r="774" spans="3:6">
      <c r="C774" s="592" t="s">
        <v>143</v>
      </c>
      <c r="D774" s="592" t="s">
        <v>143</v>
      </c>
      <c r="E774" s="592" t="s">
        <v>143</v>
      </c>
      <c r="F774" s="592" t="s">
        <v>143</v>
      </c>
    </row>
    <row r="775" spans="3:6">
      <c r="C775" s="592" t="s">
        <v>143</v>
      </c>
      <c r="D775" s="592" t="s">
        <v>143</v>
      </c>
      <c r="E775" s="592" t="s">
        <v>143</v>
      </c>
      <c r="F775" s="592" t="s">
        <v>143</v>
      </c>
    </row>
    <row r="776" spans="3:6">
      <c r="C776" s="592" t="s">
        <v>143</v>
      </c>
      <c r="D776" s="592" t="s">
        <v>143</v>
      </c>
      <c r="E776" s="592" t="s">
        <v>143</v>
      </c>
      <c r="F776" s="592" t="s">
        <v>143</v>
      </c>
    </row>
    <row r="777" spans="3:6">
      <c r="C777" s="592" t="s">
        <v>143</v>
      </c>
      <c r="D777" s="592" t="s">
        <v>143</v>
      </c>
      <c r="E777" s="592" t="s">
        <v>143</v>
      </c>
      <c r="F777" s="592" t="s">
        <v>143</v>
      </c>
    </row>
    <row r="778" spans="3:6">
      <c r="C778" s="592" t="s">
        <v>143</v>
      </c>
      <c r="D778" s="592" t="s">
        <v>143</v>
      </c>
      <c r="E778" s="592" t="s">
        <v>143</v>
      </c>
      <c r="F778" s="592" t="s">
        <v>143</v>
      </c>
    </row>
    <row r="779" spans="3:6">
      <c r="C779" s="592" t="s">
        <v>143</v>
      </c>
      <c r="D779" s="592" t="s">
        <v>143</v>
      </c>
      <c r="E779" s="592" t="s">
        <v>143</v>
      </c>
      <c r="F779" s="592" t="s">
        <v>143</v>
      </c>
    </row>
    <row r="780" spans="3:6">
      <c r="C780" s="592" t="s">
        <v>143</v>
      </c>
      <c r="D780" s="592" t="s">
        <v>143</v>
      </c>
      <c r="E780" s="592" t="s">
        <v>143</v>
      </c>
      <c r="F780" s="592" t="s">
        <v>143</v>
      </c>
    </row>
    <row r="781" spans="3:6">
      <c r="C781" s="592" t="s">
        <v>143</v>
      </c>
      <c r="D781" s="592" t="s">
        <v>143</v>
      </c>
      <c r="E781" s="592" t="s">
        <v>143</v>
      </c>
      <c r="F781" s="592" t="s">
        <v>143</v>
      </c>
    </row>
    <row r="782" spans="3:6">
      <c r="C782" s="592" t="s">
        <v>143</v>
      </c>
      <c r="D782" s="592" t="s">
        <v>143</v>
      </c>
      <c r="E782" s="592" t="s">
        <v>143</v>
      </c>
      <c r="F782" s="592" t="s">
        <v>143</v>
      </c>
    </row>
    <row r="783" spans="3:6">
      <c r="C783" s="592" t="s">
        <v>143</v>
      </c>
      <c r="D783" s="592" t="s">
        <v>143</v>
      </c>
      <c r="E783" s="592" t="s">
        <v>143</v>
      </c>
      <c r="F783" s="592" t="s">
        <v>143</v>
      </c>
    </row>
    <row r="784" spans="3:6">
      <c r="C784" s="592" t="s">
        <v>143</v>
      </c>
      <c r="D784" s="592" t="s">
        <v>143</v>
      </c>
      <c r="E784" s="592" t="s">
        <v>143</v>
      </c>
      <c r="F784" s="592" t="s">
        <v>143</v>
      </c>
    </row>
    <row r="785" spans="3:6">
      <c r="C785" s="592" t="s">
        <v>143</v>
      </c>
      <c r="D785" s="592" t="s">
        <v>143</v>
      </c>
      <c r="E785" s="592" t="s">
        <v>143</v>
      </c>
      <c r="F785" s="592" t="s">
        <v>143</v>
      </c>
    </row>
    <row r="786" spans="3:6">
      <c r="C786" s="592" t="s">
        <v>143</v>
      </c>
      <c r="D786" s="592" t="s">
        <v>143</v>
      </c>
      <c r="E786" s="592" t="s">
        <v>143</v>
      </c>
      <c r="F786" s="592" t="s">
        <v>143</v>
      </c>
    </row>
    <row r="787" spans="3:6">
      <c r="C787" s="592" t="s">
        <v>143</v>
      </c>
      <c r="D787" s="592" t="s">
        <v>143</v>
      </c>
      <c r="E787" s="592" t="s">
        <v>143</v>
      </c>
      <c r="F787" s="592" t="s">
        <v>143</v>
      </c>
    </row>
    <row r="788" spans="3:6">
      <c r="C788" s="592" t="s">
        <v>143</v>
      </c>
      <c r="D788" s="592" t="s">
        <v>143</v>
      </c>
      <c r="E788" s="592" t="s">
        <v>143</v>
      </c>
      <c r="F788" s="592" t="s">
        <v>143</v>
      </c>
    </row>
    <row r="789" spans="3:6">
      <c r="C789" s="592" t="s">
        <v>143</v>
      </c>
      <c r="D789" s="592" t="s">
        <v>143</v>
      </c>
      <c r="E789" s="592" t="s">
        <v>143</v>
      </c>
      <c r="F789" s="592" t="s">
        <v>143</v>
      </c>
    </row>
    <row r="790" spans="3:6">
      <c r="C790" s="592" t="s">
        <v>143</v>
      </c>
      <c r="D790" s="592" t="s">
        <v>143</v>
      </c>
      <c r="E790" s="592" t="s">
        <v>143</v>
      </c>
      <c r="F790" s="592" t="s">
        <v>143</v>
      </c>
    </row>
    <row r="791" spans="3:6">
      <c r="C791" s="592" t="s">
        <v>143</v>
      </c>
      <c r="D791" s="592" t="s">
        <v>143</v>
      </c>
      <c r="E791" s="592" t="s">
        <v>143</v>
      </c>
      <c r="F791" s="592" t="s">
        <v>143</v>
      </c>
    </row>
    <row r="792" spans="3:6">
      <c r="C792" s="592" t="s">
        <v>143</v>
      </c>
      <c r="D792" s="592" t="s">
        <v>143</v>
      </c>
      <c r="E792" s="592" t="s">
        <v>143</v>
      </c>
      <c r="F792" s="592" t="s">
        <v>143</v>
      </c>
    </row>
    <row r="793" spans="3:6">
      <c r="C793" s="592" t="s">
        <v>143</v>
      </c>
      <c r="D793" s="592" t="s">
        <v>143</v>
      </c>
      <c r="E793" s="592" t="s">
        <v>143</v>
      </c>
      <c r="F793" s="592" t="s">
        <v>143</v>
      </c>
    </row>
    <row r="794" spans="3:6">
      <c r="C794" s="592" t="s">
        <v>143</v>
      </c>
      <c r="D794" s="592" t="s">
        <v>143</v>
      </c>
      <c r="E794" s="592" t="s">
        <v>143</v>
      </c>
      <c r="F794" s="592" t="s">
        <v>143</v>
      </c>
    </row>
    <row r="795" spans="3:6">
      <c r="C795" s="592" t="s">
        <v>143</v>
      </c>
      <c r="D795" s="592" t="s">
        <v>143</v>
      </c>
      <c r="E795" s="592" t="s">
        <v>143</v>
      </c>
      <c r="F795" s="592" t="s">
        <v>143</v>
      </c>
    </row>
    <row r="796" spans="3:6">
      <c r="D796" s="592" t="s">
        <v>143</v>
      </c>
      <c r="E796" s="592" t="s">
        <v>143</v>
      </c>
      <c r="F796" s="592" t="s">
        <v>143</v>
      </c>
    </row>
    <row r="797" spans="3:6">
      <c r="D797" s="592" t="s">
        <v>143</v>
      </c>
      <c r="E797" s="592" t="s">
        <v>143</v>
      </c>
      <c r="F797" s="592" t="s">
        <v>143</v>
      </c>
    </row>
    <row r="798" spans="3:6">
      <c r="D798" s="592" t="s">
        <v>143</v>
      </c>
      <c r="E798" s="592" t="s">
        <v>143</v>
      </c>
      <c r="F798" s="592" t="s">
        <v>143</v>
      </c>
    </row>
    <row r="799" spans="3:6">
      <c r="D799" s="592" t="s">
        <v>143</v>
      </c>
      <c r="E799" s="592" t="s">
        <v>143</v>
      </c>
      <c r="F799" s="592" t="s">
        <v>143</v>
      </c>
    </row>
    <row r="800" spans="3:6">
      <c r="D800" s="592" t="s">
        <v>143</v>
      </c>
      <c r="E800" s="592" t="s">
        <v>143</v>
      </c>
      <c r="F800" s="592" t="s">
        <v>143</v>
      </c>
    </row>
    <row r="801" spans="4:6">
      <c r="D801" s="592" t="s">
        <v>143</v>
      </c>
      <c r="E801" s="592" t="s">
        <v>143</v>
      </c>
      <c r="F801" s="592" t="s">
        <v>143</v>
      </c>
    </row>
    <row r="802" spans="4:6">
      <c r="D802" s="592" t="s">
        <v>143</v>
      </c>
      <c r="E802" s="592" t="s">
        <v>143</v>
      </c>
      <c r="F802" s="592" t="s">
        <v>143</v>
      </c>
    </row>
    <row r="803" spans="4:6">
      <c r="D803" s="592" t="s">
        <v>143</v>
      </c>
      <c r="E803" s="592" t="s">
        <v>143</v>
      </c>
      <c r="F803" s="592" t="s">
        <v>143</v>
      </c>
    </row>
    <row r="804" spans="4:6">
      <c r="D804" s="592" t="s">
        <v>143</v>
      </c>
      <c r="E804" s="592" t="s">
        <v>143</v>
      </c>
      <c r="F804" s="592" t="s">
        <v>143</v>
      </c>
    </row>
    <row r="805" spans="4:6">
      <c r="D805" s="592" t="s">
        <v>143</v>
      </c>
      <c r="E805" s="592" t="s">
        <v>143</v>
      </c>
      <c r="F805" s="592" t="s">
        <v>143</v>
      </c>
    </row>
    <row r="806" spans="4:6">
      <c r="D806" s="592" t="s">
        <v>143</v>
      </c>
      <c r="E806" s="592" t="s">
        <v>143</v>
      </c>
      <c r="F806" s="592" t="s">
        <v>143</v>
      </c>
    </row>
    <row r="807" spans="4:6">
      <c r="D807" s="592" t="s">
        <v>143</v>
      </c>
      <c r="E807" s="592" t="s">
        <v>143</v>
      </c>
      <c r="F807" s="592" t="s">
        <v>143</v>
      </c>
    </row>
    <row r="808" spans="4:6">
      <c r="D808" s="592" t="s">
        <v>143</v>
      </c>
      <c r="E808" s="592" t="s">
        <v>143</v>
      </c>
      <c r="F808" s="592" t="s">
        <v>143</v>
      </c>
    </row>
    <row r="809" spans="4:6">
      <c r="D809" s="592" t="s">
        <v>143</v>
      </c>
      <c r="E809" s="592" t="s">
        <v>143</v>
      </c>
      <c r="F809" s="592" t="s">
        <v>143</v>
      </c>
    </row>
    <row r="810" spans="4:6">
      <c r="D810" s="592" t="s">
        <v>143</v>
      </c>
      <c r="E810" s="592" t="s">
        <v>143</v>
      </c>
      <c r="F810" s="592" t="s">
        <v>143</v>
      </c>
    </row>
    <row r="811" spans="4:6">
      <c r="D811" s="592" t="s">
        <v>143</v>
      </c>
      <c r="E811" s="592" t="s">
        <v>143</v>
      </c>
      <c r="F811" s="592" t="s">
        <v>143</v>
      </c>
    </row>
    <row r="812" spans="4:6">
      <c r="D812" s="592" t="s">
        <v>143</v>
      </c>
      <c r="E812" s="592" t="s">
        <v>143</v>
      </c>
      <c r="F812" s="592" t="s">
        <v>143</v>
      </c>
    </row>
    <row r="813" spans="4:6">
      <c r="D813" s="592" t="s">
        <v>143</v>
      </c>
      <c r="E813" s="592" t="s">
        <v>143</v>
      </c>
      <c r="F813" s="592" t="s">
        <v>143</v>
      </c>
    </row>
    <row r="814" spans="4:6">
      <c r="D814" s="592" t="s">
        <v>143</v>
      </c>
      <c r="E814" s="592" t="s">
        <v>143</v>
      </c>
      <c r="F814" s="592" t="s">
        <v>143</v>
      </c>
    </row>
    <row r="815" spans="4:6">
      <c r="D815" s="592" t="s">
        <v>143</v>
      </c>
      <c r="E815" s="592" t="s">
        <v>143</v>
      </c>
      <c r="F815" s="592" t="s">
        <v>143</v>
      </c>
    </row>
    <row r="816" spans="4:6">
      <c r="D816" s="592" t="s">
        <v>143</v>
      </c>
      <c r="E816" s="592" t="s">
        <v>143</v>
      </c>
      <c r="F816" s="592" t="s">
        <v>143</v>
      </c>
    </row>
    <row r="817" spans="4:6">
      <c r="D817" s="592" t="s">
        <v>143</v>
      </c>
      <c r="E817" s="592" t="s">
        <v>143</v>
      </c>
      <c r="F817" s="592" t="s">
        <v>143</v>
      </c>
    </row>
    <row r="818" spans="4:6">
      <c r="D818" s="592" t="s">
        <v>143</v>
      </c>
      <c r="E818" s="592" t="s">
        <v>143</v>
      </c>
      <c r="F818" s="592" t="s">
        <v>143</v>
      </c>
    </row>
    <row r="819" spans="4:6">
      <c r="D819" s="592" t="s">
        <v>143</v>
      </c>
      <c r="E819" s="592" t="s">
        <v>143</v>
      </c>
      <c r="F819" s="592" t="s">
        <v>143</v>
      </c>
    </row>
    <row r="820" spans="4:6">
      <c r="D820" s="592" t="s">
        <v>143</v>
      </c>
      <c r="E820" s="592" t="s">
        <v>143</v>
      </c>
      <c r="F820" s="592" t="s">
        <v>143</v>
      </c>
    </row>
    <row r="821" spans="4:6">
      <c r="D821" s="592" t="s">
        <v>143</v>
      </c>
      <c r="E821" s="592" t="s">
        <v>143</v>
      </c>
      <c r="F821" s="592" t="s">
        <v>143</v>
      </c>
    </row>
    <row r="822" spans="4:6">
      <c r="D822" s="592" t="s">
        <v>143</v>
      </c>
      <c r="E822" s="592" t="s">
        <v>143</v>
      </c>
      <c r="F822" s="592" t="s">
        <v>143</v>
      </c>
    </row>
    <row r="823" spans="4:6">
      <c r="D823" s="592" t="s">
        <v>143</v>
      </c>
      <c r="E823" s="592" t="s">
        <v>143</v>
      </c>
      <c r="F823" s="592" t="s">
        <v>143</v>
      </c>
    </row>
    <row r="824" spans="4:6">
      <c r="D824" s="592" t="s">
        <v>143</v>
      </c>
      <c r="E824" s="592" t="s">
        <v>143</v>
      </c>
      <c r="F824" s="592" t="s">
        <v>143</v>
      </c>
    </row>
    <row r="825" spans="4:6">
      <c r="D825" s="592" t="s">
        <v>143</v>
      </c>
      <c r="E825" s="592" t="s">
        <v>143</v>
      </c>
      <c r="F825" s="592" t="s">
        <v>143</v>
      </c>
    </row>
    <row r="826" spans="4:6">
      <c r="D826" s="592" t="s">
        <v>143</v>
      </c>
      <c r="E826" s="592" t="s">
        <v>143</v>
      </c>
      <c r="F826" s="592" t="s">
        <v>143</v>
      </c>
    </row>
    <row r="827" spans="4:6">
      <c r="D827" s="592" t="s">
        <v>143</v>
      </c>
      <c r="E827" s="592" t="s">
        <v>143</v>
      </c>
      <c r="F827" s="592" t="s">
        <v>143</v>
      </c>
    </row>
    <row r="828" spans="4:6">
      <c r="D828" s="592" t="s">
        <v>143</v>
      </c>
      <c r="E828" s="592" t="s">
        <v>143</v>
      </c>
      <c r="F828" s="592" t="s">
        <v>143</v>
      </c>
    </row>
    <row r="829" spans="4:6">
      <c r="D829" s="592" t="s">
        <v>143</v>
      </c>
      <c r="E829" s="592" t="s">
        <v>143</v>
      </c>
      <c r="F829" s="592" t="s">
        <v>143</v>
      </c>
    </row>
    <row r="830" spans="4:6">
      <c r="D830" s="592" t="s">
        <v>143</v>
      </c>
      <c r="E830" s="592" t="s">
        <v>143</v>
      </c>
      <c r="F830" s="592" t="s">
        <v>143</v>
      </c>
    </row>
    <row r="831" spans="4:6">
      <c r="D831" s="592" t="s">
        <v>143</v>
      </c>
      <c r="E831" s="592" t="s">
        <v>143</v>
      </c>
      <c r="F831" s="592" t="s">
        <v>143</v>
      </c>
    </row>
    <row r="832" spans="4:6">
      <c r="D832" s="592" t="s">
        <v>143</v>
      </c>
      <c r="E832" s="592" t="s">
        <v>143</v>
      </c>
      <c r="F832" s="592" t="s">
        <v>143</v>
      </c>
    </row>
    <row r="833" spans="4:6">
      <c r="D833" s="592" t="s">
        <v>143</v>
      </c>
      <c r="E833" s="592" t="s">
        <v>143</v>
      </c>
      <c r="F833" s="592" t="s">
        <v>143</v>
      </c>
    </row>
    <row r="834" spans="4:6">
      <c r="D834" s="592" t="s">
        <v>143</v>
      </c>
      <c r="E834" s="592" t="s">
        <v>143</v>
      </c>
      <c r="F834" s="592" t="s">
        <v>143</v>
      </c>
    </row>
    <row r="835" spans="4:6">
      <c r="D835" s="592" t="s">
        <v>143</v>
      </c>
      <c r="E835" s="592" t="s">
        <v>143</v>
      </c>
      <c r="F835" s="592" t="s">
        <v>143</v>
      </c>
    </row>
    <row r="836" spans="4:6">
      <c r="D836" s="592" t="s">
        <v>143</v>
      </c>
      <c r="E836" s="592" t="s">
        <v>143</v>
      </c>
      <c r="F836" s="592" t="s">
        <v>143</v>
      </c>
    </row>
    <row r="837" spans="4:6">
      <c r="D837" s="592" t="s">
        <v>143</v>
      </c>
      <c r="E837" s="592" t="s">
        <v>143</v>
      </c>
      <c r="F837" s="592" t="s">
        <v>143</v>
      </c>
    </row>
    <row r="838" spans="4:6">
      <c r="D838" s="592" t="s">
        <v>143</v>
      </c>
      <c r="E838" s="592" t="s">
        <v>143</v>
      </c>
      <c r="F838" s="592" t="s">
        <v>143</v>
      </c>
    </row>
    <row r="839" spans="4:6">
      <c r="D839" s="592" t="s">
        <v>143</v>
      </c>
      <c r="E839" s="592" t="s">
        <v>143</v>
      </c>
      <c r="F839" s="592" t="s">
        <v>143</v>
      </c>
    </row>
    <row r="840" spans="4:6">
      <c r="D840" s="592" t="s">
        <v>143</v>
      </c>
      <c r="E840" s="592" t="s">
        <v>143</v>
      </c>
      <c r="F840" s="592" t="s">
        <v>143</v>
      </c>
    </row>
    <row r="841" spans="4:6">
      <c r="D841" s="592" t="s">
        <v>143</v>
      </c>
      <c r="E841" s="592" t="s">
        <v>143</v>
      </c>
      <c r="F841" s="592" t="s">
        <v>143</v>
      </c>
    </row>
    <row r="842" spans="4:6">
      <c r="D842" s="592" t="s">
        <v>143</v>
      </c>
      <c r="E842" s="592" t="s">
        <v>143</v>
      </c>
      <c r="F842" s="592" t="s">
        <v>143</v>
      </c>
    </row>
    <row r="843" spans="4:6">
      <c r="D843" s="592" t="s">
        <v>143</v>
      </c>
      <c r="E843" s="592" t="s">
        <v>143</v>
      </c>
      <c r="F843" s="592" t="s">
        <v>143</v>
      </c>
    </row>
    <row r="844" spans="4:6">
      <c r="D844" s="592" t="s">
        <v>143</v>
      </c>
      <c r="E844" s="592" t="s">
        <v>143</v>
      </c>
      <c r="F844" s="592" t="s">
        <v>143</v>
      </c>
    </row>
    <row r="845" spans="4:6">
      <c r="D845" s="592" t="s">
        <v>143</v>
      </c>
      <c r="E845" s="592" t="s">
        <v>143</v>
      </c>
      <c r="F845" s="592" t="s">
        <v>143</v>
      </c>
    </row>
    <row r="846" spans="4:6">
      <c r="D846" s="592" t="s">
        <v>143</v>
      </c>
      <c r="E846" s="592" t="s">
        <v>143</v>
      </c>
      <c r="F846" s="592" t="s">
        <v>143</v>
      </c>
    </row>
    <row r="847" spans="4:6">
      <c r="D847" s="592" t="s">
        <v>143</v>
      </c>
      <c r="E847" s="592" t="s">
        <v>143</v>
      </c>
      <c r="F847" s="592" t="s">
        <v>143</v>
      </c>
    </row>
    <row r="848" spans="4:6">
      <c r="D848" s="592" t="s">
        <v>143</v>
      </c>
      <c r="E848" s="592" t="s">
        <v>143</v>
      </c>
      <c r="F848" s="592" t="s">
        <v>143</v>
      </c>
    </row>
    <row r="849" spans="4:6">
      <c r="D849" s="592" t="s">
        <v>143</v>
      </c>
      <c r="E849" s="592" t="s">
        <v>143</v>
      </c>
      <c r="F849" s="592" t="s">
        <v>143</v>
      </c>
    </row>
    <row r="850" spans="4:6">
      <c r="D850" s="592" t="s">
        <v>143</v>
      </c>
      <c r="E850" s="592" t="s">
        <v>143</v>
      </c>
      <c r="F850" s="592" t="s">
        <v>143</v>
      </c>
    </row>
    <row r="851" spans="4:6">
      <c r="D851" s="592" t="s">
        <v>143</v>
      </c>
      <c r="E851" s="592" t="s">
        <v>143</v>
      </c>
      <c r="F851" s="592" t="s">
        <v>143</v>
      </c>
    </row>
    <row r="852" spans="4:6">
      <c r="D852" s="592" t="s">
        <v>143</v>
      </c>
      <c r="E852" s="592" t="s">
        <v>143</v>
      </c>
      <c r="F852" s="592" t="s">
        <v>143</v>
      </c>
    </row>
    <row r="853" spans="4:6">
      <c r="D853" s="592" t="s">
        <v>143</v>
      </c>
      <c r="E853" s="592" t="s">
        <v>143</v>
      </c>
      <c r="F853" s="592" t="s">
        <v>143</v>
      </c>
    </row>
    <row r="854" spans="4:6">
      <c r="D854" s="592" t="s">
        <v>143</v>
      </c>
      <c r="E854" s="592" t="s">
        <v>143</v>
      </c>
      <c r="F854" s="592" t="s">
        <v>143</v>
      </c>
    </row>
    <row r="855" spans="4:6">
      <c r="D855" s="592" t="s">
        <v>143</v>
      </c>
      <c r="E855" s="592" t="s">
        <v>143</v>
      </c>
      <c r="F855" s="592" t="s">
        <v>143</v>
      </c>
    </row>
    <row r="856" spans="4:6">
      <c r="D856" s="592" t="s">
        <v>143</v>
      </c>
      <c r="E856" s="592" t="s">
        <v>143</v>
      </c>
      <c r="F856" s="592" t="s">
        <v>143</v>
      </c>
    </row>
    <row r="857" spans="4:6">
      <c r="D857" s="592" t="s">
        <v>143</v>
      </c>
      <c r="E857" s="592" t="s">
        <v>143</v>
      </c>
      <c r="F857" s="592" t="s">
        <v>143</v>
      </c>
    </row>
    <row r="858" spans="4:6">
      <c r="D858" s="592" t="s">
        <v>143</v>
      </c>
      <c r="E858" s="592" t="s">
        <v>143</v>
      </c>
      <c r="F858" s="592" t="s">
        <v>143</v>
      </c>
    </row>
    <row r="859" spans="4:6">
      <c r="D859" s="592" t="s">
        <v>143</v>
      </c>
      <c r="E859" s="592" t="s">
        <v>143</v>
      </c>
      <c r="F859" s="592" t="s">
        <v>143</v>
      </c>
    </row>
    <row r="860" spans="4:6">
      <c r="D860" s="592" t="s">
        <v>143</v>
      </c>
      <c r="E860" s="592" t="s">
        <v>143</v>
      </c>
      <c r="F860" s="592" t="s">
        <v>143</v>
      </c>
    </row>
    <row r="861" spans="4:6">
      <c r="D861" s="592" t="s">
        <v>143</v>
      </c>
      <c r="E861" s="592" t="s">
        <v>143</v>
      </c>
      <c r="F861" s="592" t="s">
        <v>143</v>
      </c>
    </row>
    <row r="862" spans="4:6">
      <c r="D862" s="592" t="s">
        <v>143</v>
      </c>
      <c r="E862" s="592" t="s">
        <v>143</v>
      </c>
      <c r="F862" s="592" t="s">
        <v>143</v>
      </c>
    </row>
    <row r="863" spans="4:6">
      <c r="D863" s="592" t="s">
        <v>143</v>
      </c>
      <c r="E863" s="592" t="s">
        <v>143</v>
      </c>
      <c r="F863" s="592" t="s">
        <v>143</v>
      </c>
    </row>
    <row r="864" spans="4:6">
      <c r="D864" s="592" t="s">
        <v>143</v>
      </c>
      <c r="E864" s="592" t="s">
        <v>143</v>
      </c>
      <c r="F864" s="592" t="s">
        <v>143</v>
      </c>
    </row>
    <row r="865" spans="4:6">
      <c r="D865" s="592" t="s">
        <v>143</v>
      </c>
      <c r="E865" s="592" t="s">
        <v>143</v>
      </c>
      <c r="F865" s="592" t="s">
        <v>143</v>
      </c>
    </row>
    <row r="866" spans="4:6">
      <c r="D866" s="592" t="s">
        <v>143</v>
      </c>
      <c r="E866" s="592" t="s">
        <v>143</v>
      </c>
      <c r="F866" s="592" t="s">
        <v>143</v>
      </c>
    </row>
    <row r="867" spans="4:6">
      <c r="D867" s="592" t="s">
        <v>143</v>
      </c>
      <c r="E867" s="592" t="s">
        <v>143</v>
      </c>
      <c r="F867" s="592" t="s">
        <v>143</v>
      </c>
    </row>
    <row r="868" spans="4:6">
      <c r="D868" s="592" t="s">
        <v>143</v>
      </c>
      <c r="E868" s="592" t="s">
        <v>143</v>
      </c>
      <c r="F868" s="592" t="s">
        <v>143</v>
      </c>
    </row>
    <row r="869" spans="4:6">
      <c r="D869" s="592" t="s">
        <v>143</v>
      </c>
      <c r="E869" s="592" t="s">
        <v>143</v>
      </c>
      <c r="F869" s="592" t="s">
        <v>143</v>
      </c>
    </row>
    <row r="870" spans="4:6">
      <c r="D870" s="592" t="s">
        <v>143</v>
      </c>
      <c r="E870" s="592" t="s">
        <v>143</v>
      </c>
      <c r="F870" s="592" t="s">
        <v>143</v>
      </c>
    </row>
    <row r="871" spans="4:6">
      <c r="D871" s="592" t="s">
        <v>143</v>
      </c>
      <c r="E871" s="592" t="s">
        <v>143</v>
      </c>
      <c r="F871" s="592" t="s">
        <v>143</v>
      </c>
    </row>
    <row r="872" spans="4:6">
      <c r="D872" s="592" t="s">
        <v>143</v>
      </c>
      <c r="E872" s="592" t="s">
        <v>143</v>
      </c>
      <c r="F872" s="592" t="s">
        <v>143</v>
      </c>
    </row>
    <row r="873" spans="4:6">
      <c r="D873" s="592" t="s">
        <v>143</v>
      </c>
      <c r="E873" s="592" t="s">
        <v>143</v>
      </c>
      <c r="F873" s="592" t="s">
        <v>143</v>
      </c>
    </row>
    <row r="874" spans="4:6">
      <c r="D874" s="592" t="s">
        <v>143</v>
      </c>
      <c r="E874" s="592" t="s">
        <v>143</v>
      </c>
      <c r="F874" s="592" t="s">
        <v>143</v>
      </c>
    </row>
    <row r="875" spans="4:6">
      <c r="D875" s="592" t="s">
        <v>143</v>
      </c>
      <c r="E875" s="592" t="s">
        <v>143</v>
      </c>
      <c r="F875" s="592" t="s">
        <v>143</v>
      </c>
    </row>
    <row r="876" spans="4:6">
      <c r="D876" s="592" t="s">
        <v>143</v>
      </c>
      <c r="E876" s="592" t="s">
        <v>143</v>
      </c>
      <c r="F876" s="592" t="s">
        <v>143</v>
      </c>
    </row>
    <row r="877" spans="4:6">
      <c r="D877" s="592" t="s">
        <v>143</v>
      </c>
      <c r="E877" s="592" t="s">
        <v>143</v>
      </c>
      <c r="F877" s="592" t="s">
        <v>143</v>
      </c>
    </row>
    <row r="878" spans="4:6">
      <c r="D878" s="592" t="s">
        <v>143</v>
      </c>
      <c r="E878" s="592" t="s">
        <v>143</v>
      </c>
      <c r="F878" s="592" t="s">
        <v>143</v>
      </c>
    </row>
    <row r="879" spans="4:6">
      <c r="D879" s="592" t="s">
        <v>143</v>
      </c>
      <c r="E879" s="592" t="s">
        <v>143</v>
      </c>
      <c r="F879" s="592" t="s">
        <v>143</v>
      </c>
    </row>
    <row r="880" spans="4:6">
      <c r="D880" s="592" t="s">
        <v>143</v>
      </c>
      <c r="E880" s="592" t="s">
        <v>143</v>
      </c>
      <c r="F880" s="592" t="s">
        <v>143</v>
      </c>
    </row>
    <row r="881" spans="4:6">
      <c r="D881" s="592" t="s">
        <v>143</v>
      </c>
      <c r="E881" s="592" t="s">
        <v>143</v>
      </c>
      <c r="F881" s="592" t="s">
        <v>143</v>
      </c>
    </row>
    <row r="882" spans="4:6">
      <c r="D882" s="592" t="s">
        <v>143</v>
      </c>
      <c r="E882" s="592" t="s">
        <v>143</v>
      </c>
      <c r="F882" s="592" t="s">
        <v>143</v>
      </c>
    </row>
    <row r="883" spans="4:6">
      <c r="D883" s="592" t="s">
        <v>143</v>
      </c>
      <c r="E883" s="592" t="s">
        <v>143</v>
      </c>
      <c r="F883" s="592" t="s">
        <v>143</v>
      </c>
    </row>
    <row r="884" spans="4:6">
      <c r="D884" s="592" t="s">
        <v>143</v>
      </c>
      <c r="E884" s="592" t="s">
        <v>143</v>
      </c>
      <c r="F884" s="592" t="s">
        <v>143</v>
      </c>
    </row>
    <row r="885" spans="4:6">
      <c r="D885" s="592" t="s">
        <v>143</v>
      </c>
      <c r="E885" s="592" t="s">
        <v>143</v>
      </c>
      <c r="F885" s="592" t="s">
        <v>143</v>
      </c>
    </row>
    <row r="886" spans="4:6">
      <c r="D886" s="592" t="s">
        <v>143</v>
      </c>
      <c r="E886" s="592" t="s">
        <v>143</v>
      </c>
      <c r="F886" s="592" t="s">
        <v>143</v>
      </c>
    </row>
    <row r="887" spans="4:6">
      <c r="D887" s="592" t="s">
        <v>143</v>
      </c>
      <c r="E887" s="592" t="s">
        <v>143</v>
      </c>
      <c r="F887" s="592" t="s">
        <v>143</v>
      </c>
    </row>
    <row r="888" spans="4:6">
      <c r="D888" s="592" t="s">
        <v>143</v>
      </c>
      <c r="E888" s="592" t="s">
        <v>143</v>
      </c>
      <c r="F888" s="592" t="s">
        <v>143</v>
      </c>
    </row>
    <row r="889" spans="4:6">
      <c r="D889" s="592" t="s">
        <v>143</v>
      </c>
      <c r="E889" s="592" t="s">
        <v>143</v>
      </c>
      <c r="F889" s="592" t="s">
        <v>143</v>
      </c>
    </row>
    <row r="890" spans="4:6">
      <c r="D890" s="592" t="s">
        <v>143</v>
      </c>
      <c r="E890" s="592" t="s">
        <v>143</v>
      </c>
      <c r="F890" s="592" t="s">
        <v>143</v>
      </c>
    </row>
    <row r="891" spans="4:6">
      <c r="D891" s="592" t="s">
        <v>143</v>
      </c>
      <c r="E891" s="592" t="s">
        <v>143</v>
      </c>
      <c r="F891" s="592" t="s">
        <v>143</v>
      </c>
    </row>
    <row r="892" spans="4:6">
      <c r="D892" s="592" t="s">
        <v>143</v>
      </c>
      <c r="E892" s="592" t="s">
        <v>143</v>
      </c>
      <c r="F892" s="592" t="s">
        <v>143</v>
      </c>
    </row>
    <row r="893" spans="4:6">
      <c r="D893" s="592" t="s">
        <v>143</v>
      </c>
      <c r="E893" s="592" t="s">
        <v>143</v>
      </c>
      <c r="F893" s="592" t="s">
        <v>143</v>
      </c>
    </row>
    <row r="894" spans="4:6">
      <c r="D894" s="592" t="s">
        <v>143</v>
      </c>
      <c r="E894" s="592" t="s">
        <v>143</v>
      </c>
      <c r="F894" s="592" t="s">
        <v>143</v>
      </c>
    </row>
    <row r="895" spans="4:6">
      <c r="D895" s="592" t="s">
        <v>143</v>
      </c>
      <c r="E895" s="592" t="s">
        <v>143</v>
      </c>
      <c r="F895" s="592" t="s">
        <v>143</v>
      </c>
    </row>
    <row r="896" spans="4:6">
      <c r="D896" s="592" t="s">
        <v>143</v>
      </c>
      <c r="E896" s="592" t="s">
        <v>143</v>
      </c>
      <c r="F896" s="592" t="s">
        <v>143</v>
      </c>
    </row>
    <row r="897" spans="4:6">
      <c r="D897" s="592" t="s">
        <v>143</v>
      </c>
      <c r="E897" s="592" t="s">
        <v>143</v>
      </c>
      <c r="F897" s="592" t="s">
        <v>143</v>
      </c>
    </row>
    <row r="898" spans="4:6">
      <c r="D898" s="592" t="s">
        <v>143</v>
      </c>
      <c r="E898" s="592" t="s">
        <v>143</v>
      </c>
      <c r="F898" s="592" t="s">
        <v>143</v>
      </c>
    </row>
    <row r="899" spans="4:6">
      <c r="D899" s="592" t="s">
        <v>143</v>
      </c>
      <c r="E899" s="592" t="s">
        <v>143</v>
      </c>
      <c r="F899" s="592" t="s">
        <v>143</v>
      </c>
    </row>
    <row r="900" spans="4:6">
      <c r="D900" s="592" t="s">
        <v>143</v>
      </c>
      <c r="E900" s="592" t="s">
        <v>143</v>
      </c>
      <c r="F900" s="592" t="s">
        <v>143</v>
      </c>
    </row>
    <row r="901" spans="4:6">
      <c r="D901" s="592" t="s">
        <v>143</v>
      </c>
      <c r="E901" s="592" t="s">
        <v>143</v>
      </c>
      <c r="F901" s="592" t="s">
        <v>143</v>
      </c>
    </row>
    <row r="902" spans="4:6">
      <c r="D902" s="592" t="s">
        <v>143</v>
      </c>
      <c r="E902" s="592" t="s">
        <v>143</v>
      </c>
      <c r="F902" s="592" t="s">
        <v>143</v>
      </c>
    </row>
    <row r="903" spans="4:6">
      <c r="D903" s="592" t="s">
        <v>143</v>
      </c>
      <c r="E903" s="592" t="s">
        <v>143</v>
      </c>
      <c r="F903" s="592" t="s">
        <v>143</v>
      </c>
    </row>
    <row r="904" spans="4:6">
      <c r="D904" s="592" t="s">
        <v>143</v>
      </c>
      <c r="E904" s="592" t="s">
        <v>143</v>
      </c>
      <c r="F904" s="592" t="s">
        <v>143</v>
      </c>
    </row>
    <row r="905" spans="4:6">
      <c r="D905" s="592" t="s">
        <v>143</v>
      </c>
      <c r="E905" s="592" t="s">
        <v>143</v>
      </c>
      <c r="F905" s="592" t="s">
        <v>143</v>
      </c>
    </row>
    <row r="906" spans="4:6">
      <c r="D906" s="592" t="s">
        <v>143</v>
      </c>
      <c r="E906" s="592" t="s">
        <v>143</v>
      </c>
      <c r="F906" s="592" t="s">
        <v>143</v>
      </c>
    </row>
    <row r="907" spans="4:6">
      <c r="D907" s="592" t="s">
        <v>143</v>
      </c>
      <c r="E907" s="592" t="s">
        <v>143</v>
      </c>
      <c r="F907" s="592" t="s">
        <v>143</v>
      </c>
    </row>
    <row r="908" spans="4:6">
      <c r="D908" s="592" t="s">
        <v>143</v>
      </c>
      <c r="E908" s="592" t="s">
        <v>143</v>
      </c>
      <c r="F908" s="592" t="s">
        <v>143</v>
      </c>
    </row>
    <row r="909" spans="4:6">
      <c r="D909" s="592" t="s">
        <v>143</v>
      </c>
      <c r="E909" s="592" t="s">
        <v>143</v>
      </c>
      <c r="F909" s="592" t="s">
        <v>143</v>
      </c>
    </row>
    <row r="910" spans="4:6">
      <c r="D910" s="592" t="s">
        <v>143</v>
      </c>
      <c r="E910" s="592" t="s">
        <v>143</v>
      </c>
      <c r="F910" s="592" t="s">
        <v>143</v>
      </c>
    </row>
    <row r="911" spans="4:6">
      <c r="D911" s="592" t="s">
        <v>143</v>
      </c>
      <c r="E911" s="592" t="s">
        <v>143</v>
      </c>
      <c r="F911" s="592" t="s">
        <v>143</v>
      </c>
    </row>
    <row r="912" spans="4:6">
      <c r="D912" s="592" t="s">
        <v>143</v>
      </c>
      <c r="E912" s="592" t="s">
        <v>143</v>
      </c>
      <c r="F912" s="592" t="s">
        <v>143</v>
      </c>
    </row>
    <row r="913" spans="4:6">
      <c r="D913" s="592" t="s">
        <v>143</v>
      </c>
      <c r="E913" s="592" t="s">
        <v>143</v>
      </c>
      <c r="F913" s="592" t="s">
        <v>143</v>
      </c>
    </row>
    <row r="914" spans="4:6">
      <c r="D914" s="592" t="s">
        <v>143</v>
      </c>
      <c r="E914" s="592" t="s">
        <v>143</v>
      </c>
      <c r="F914" s="592" t="s">
        <v>143</v>
      </c>
    </row>
    <row r="915" spans="4:6">
      <c r="D915" s="592" t="s">
        <v>143</v>
      </c>
      <c r="E915" s="592" t="s">
        <v>143</v>
      </c>
      <c r="F915" s="592" t="s">
        <v>143</v>
      </c>
    </row>
    <row r="916" spans="4:6">
      <c r="D916" s="592" t="s">
        <v>143</v>
      </c>
      <c r="E916" s="592" t="s">
        <v>143</v>
      </c>
      <c r="F916" s="592" t="s">
        <v>143</v>
      </c>
    </row>
    <row r="917" spans="4:6">
      <c r="D917" s="592" t="s">
        <v>143</v>
      </c>
      <c r="E917" s="592" t="s">
        <v>143</v>
      </c>
      <c r="F917" s="592" t="s">
        <v>143</v>
      </c>
    </row>
    <row r="918" spans="4:6">
      <c r="D918" s="592" t="s">
        <v>143</v>
      </c>
      <c r="E918" s="592" t="s">
        <v>143</v>
      </c>
      <c r="F918" s="592" t="s">
        <v>143</v>
      </c>
    </row>
    <row r="919" spans="4:6">
      <c r="D919" s="592" t="s">
        <v>143</v>
      </c>
      <c r="E919" s="592" t="s">
        <v>143</v>
      </c>
      <c r="F919" s="592" t="s">
        <v>143</v>
      </c>
    </row>
    <row r="920" spans="4:6">
      <c r="D920" s="592" t="s">
        <v>143</v>
      </c>
      <c r="E920" s="592" t="s">
        <v>143</v>
      </c>
      <c r="F920" s="592" t="s">
        <v>143</v>
      </c>
    </row>
    <row r="921" spans="4:6">
      <c r="D921" s="592" t="s">
        <v>143</v>
      </c>
      <c r="E921" s="592" t="s">
        <v>143</v>
      </c>
      <c r="F921" s="592" t="s">
        <v>143</v>
      </c>
    </row>
    <row r="922" spans="4:6">
      <c r="D922" s="592" t="s">
        <v>143</v>
      </c>
      <c r="E922" s="592" t="s">
        <v>143</v>
      </c>
      <c r="F922" s="592" t="s">
        <v>143</v>
      </c>
    </row>
    <row r="923" spans="4:6">
      <c r="D923" s="592" t="s">
        <v>143</v>
      </c>
      <c r="E923" s="592" t="s">
        <v>143</v>
      </c>
      <c r="F923" s="592" t="s">
        <v>143</v>
      </c>
    </row>
    <row r="924" spans="4:6">
      <c r="D924" s="592" t="s">
        <v>143</v>
      </c>
      <c r="E924" s="592" t="s">
        <v>143</v>
      </c>
      <c r="F924" s="592" t="s">
        <v>143</v>
      </c>
    </row>
    <row r="925" spans="4:6">
      <c r="D925" s="592" t="s">
        <v>143</v>
      </c>
      <c r="E925" s="592" t="s">
        <v>143</v>
      </c>
      <c r="F925" s="592" t="s">
        <v>143</v>
      </c>
    </row>
    <row r="926" spans="4:6">
      <c r="D926" s="592" t="s">
        <v>143</v>
      </c>
      <c r="E926" s="592" t="s">
        <v>143</v>
      </c>
      <c r="F926" s="592" t="s">
        <v>143</v>
      </c>
    </row>
    <row r="927" spans="4:6">
      <c r="D927" s="592" t="s">
        <v>143</v>
      </c>
      <c r="E927" s="592" t="s">
        <v>143</v>
      </c>
      <c r="F927" s="592" t="s">
        <v>143</v>
      </c>
    </row>
    <row r="928" spans="4:6">
      <c r="D928" s="592" t="s">
        <v>143</v>
      </c>
      <c r="E928" s="592" t="s">
        <v>143</v>
      </c>
      <c r="F928" s="592" t="s">
        <v>143</v>
      </c>
    </row>
    <row r="929" spans="4:6">
      <c r="D929" s="592" t="s">
        <v>143</v>
      </c>
      <c r="E929" s="592" t="s">
        <v>143</v>
      </c>
      <c r="F929" s="592" t="s">
        <v>143</v>
      </c>
    </row>
    <row r="930" spans="4:6">
      <c r="D930" s="592" t="s">
        <v>143</v>
      </c>
      <c r="E930" s="592" t="s">
        <v>143</v>
      </c>
      <c r="F930" s="592" t="s">
        <v>143</v>
      </c>
    </row>
    <row r="931" spans="4:6">
      <c r="D931" s="592" t="s">
        <v>143</v>
      </c>
      <c r="E931" s="592" t="s">
        <v>143</v>
      </c>
      <c r="F931" s="592" t="s">
        <v>143</v>
      </c>
    </row>
    <row r="932" spans="4:6">
      <c r="D932" s="592" t="s">
        <v>143</v>
      </c>
      <c r="E932" s="592" t="s">
        <v>143</v>
      </c>
      <c r="F932" s="592" t="s">
        <v>143</v>
      </c>
    </row>
    <row r="933" spans="4:6">
      <c r="D933" s="592" t="s">
        <v>143</v>
      </c>
      <c r="E933" s="592" t="s">
        <v>143</v>
      </c>
      <c r="F933" s="592" t="s">
        <v>143</v>
      </c>
    </row>
    <row r="934" spans="4:6">
      <c r="D934" s="592" t="s">
        <v>143</v>
      </c>
      <c r="E934" s="592" t="s">
        <v>143</v>
      </c>
      <c r="F934" s="592" t="s">
        <v>143</v>
      </c>
    </row>
    <row r="935" spans="4:6">
      <c r="D935" s="592" t="s">
        <v>143</v>
      </c>
      <c r="E935" s="592" t="s">
        <v>143</v>
      </c>
      <c r="F935" s="592" t="s">
        <v>143</v>
      </c>
    </row>
    <row r="936" spans="4:6">
      <c r="D936" s="592" t="s">
        <v>143</v>
      </c>
      <c r="E936" s="592" t="s">
        <v>143</v>
      </c>
      <c r="F936" s="592" t="s">
        <v>143</v>
      </c>
    </row>
    <row r="937" spans="4:6">
      <c r="D937" s="592" t="s">
        <v>143</v>
      </c>
      <c r="E937" s="592" t="s">
        <v>143</v>
      </c>
      <c r="F937" s="592" t="s">
        <v>143</v>
      </c>
    </row>
    <row r="938" spans="4:6">
      <c r="D938" s="592" t="s">
        <v>143</v>
      </c>
      <c r="E938" s="592" t="s">
        <v>143</v>
      </c>
      <c r="F938" s="592" t="s">
        <v>143</v>
      </c>
    </row>
    <row r="939" spans="4:6">
      <c r="D939" s="592" t="s">
        <v>143</v>
      </c>
      <c r="E939" s="592" t="s">
        <v>143</v>
      </c>
      <c r="F939" s="592" t="s">
        <v>143</v>
      </c>
    </row>
    <row r="940" spans="4:6">
      <c r="D940" s="592" t="s">
        <v>143</v>
      </c>
      <c r="E940" s="592" t="s">
        <v>143</v>
      </c>
      <c r="F940" s="592" t="s">
        <v>143</v>
      </c>
    </row>
    <row r="941" spans="4:6">
      <c r="D941" s="592" t="s">
        <v>143</v>
      </c>
      <c r="E941" s="592" t="s">
        <v>143</v>
      </c>
      <c r="F941" s="592" t="s">
        <v>143</v>
      </c>
    </row>
    <row r="942" spans="4:6">
      <c r="D942" s="592" t="s">
        <v>143</v>
      </c>
      <c r="E942" s="592" t="s">
        <v>143</v>
      </c>
      <c r="F942" s="592" t="s">
        <v>143</v>
      </c>
    </row>
    <row r="943" spans="4:6">
      <c r="D943" s="592" t="s">
        <v>143</v>
      </c>
      <c r="E943" s="592" t="s">
        <v>143</v>
      </c>
      <c r="F943" s="592" t="s">
        <v>143</v>
      </c>
    </row>
    <row r="944" spans="4:6">
      <c r="D944" s="592" t="s">
        <v>143</v>
      </c>
      <c r="E944" s="592" t="s">
        <v>143</v>
      </c>
      <c r="F944" s="592" t="s">
        <v>143</v>
      </c>
    </row>
    <row r="945" spans="4:6">
      <c r="D945" s="592" t="s">
        <v>143</v>
      </c>
      <c r="E945" s="592" t="s">
        <v>143</v>
      </c>
      <c r="F945" s="592" t="s">
        <v>143</v>
      </c>
    </row>
    <row r="946" spans="4:6">
      <c r="D946" s="592" t="s">
        <v>143</v>
      </c>
      <c r="E946" s="592" t="s">
        <v>143</v>
      </c>
      <c r="F946" s="592" t="s">
        <v>143</v>
      </c>
    </row>
    <row r="947" spans="4:6">
      <c r="D947" s="592" t="s">
        <v>143</v>
      </c>
      <c r="E947" s="592" t="s">
        <v>143</v>
      </c>
      <c r="F947" s="592" t="s">
        <v>143</v>
      </c>
    </row>
    <row r="948" spans="4:6">
      <c r="D948" s="592" t="s">
        <v>143</v>
      </c>
      <c r="E948" s="592" t="s">
        <v>143</v>
      </c>
      <c r="F948" s="592" t="s">
        <v>143</v>
      </c>
    </row>
    <row r="949" spans="4:6">
      <c r="D949" s="592" t="s">
        <v>143</v>
      </c>
      <c r="E949" s="592" t="s">
        <v>143</v>
      </c>
      <c r="F949" s="592" t="s">
        <v>143</v>
      </c>
    </row>
    <row r="950" spans="4:6">
      <c r="D950" s="592" t="s">
        <v>143</v>
      </c>
      <c r="E950" s="592" t="s">
        <v>143</v>
      </c>
      <c r="F950" s="592" t="s">
        <v>143</v>
      </c>
    </row>
    <row r="951" spans="4:6">
      <c r="D951" s="592" t="s">
        <v>143</v>
      </c>
      <c r="E951" s="592" t="s">
        <v>143</v>
      </c>
      <c r="F951" s="592" t="s">
        <v>143</v>
      </c>
    </row>
    <row r="952" spans="4:6">
      <c r="D952" s="592" t="s">
        <v>143</v>
      </c>
      <c r="E952" s="592" t="s">
        <v>143</v>
      </c>
      <c r="F952" s="592" t="s">
        <v>143</v>
      </c>
    </row>
    <row r="953" spans="4:6">
      <c r="D953" s="592" t="s">
        <v>143</v>
      </c>
      <c r="E953" s="592" t="s">
        <v>143</v>
      </c>
      <c r="F953" s="592" t="s">
        <v>143</v>
      </c>
    </row>
    <row r="954" spans="4:6">
      <c r="D954" s="592" t="s">
        <v>143</v>
      </c>
      <c r="E954" s="592" t="s">
        <v>143</v>
      </c>
      <c r="F954" s="592" t="s">
        <v>143</v>
      </c>
    </row>
    <row r="955" spans="4:6">
      <c r="D955" s="592" t="s">
        <v>143</v>
      </c>
      <c r="E955" s="592" t="s">
        <v>143</v>
      </c>
      <c r="F955" s="592" t="s">
        <v>143</v>
      </c>
    </row>
    <row r="956" spans="4:6">
      <c r="D956" s="592" t="s">
        <v>143</v>
      </c>
      <c r="E956" s="592" t="s">
        <v>143</v>
      </c>
      <c r="F956" s="592" t="s">
        <v>143</v>
      </c>
    </row>
    <row r="957" spans="4:6">
      <c r="D957" s="592" t="s">
        <v>143</v>
      </c>
      <c r="E957" s="592" t="s">
        <v>143</v>
      </c>
      <c r="F957" s="592" t="s">
        <v>143</v>
      </c>
    </row>
    <row r="958" spans="4:6">
      <c r="D958" s="592" t="s">
        <v>143</v>
      </c>
      <c r="E958" s="592" t="s">
        <v>143</v>
      </c>
      <c r="F958" s="592" t="s">
        <v>143</v>
      </c>
    </row>
    <row r="959" spans="4:6">
      <c r="D959" s="592" t="s">
        <v>143</v>
      </c>
      <c r="E959" s="592" t="s">
        <v>143</v>
      </c>
      <c r="F959" s="592" t="s">
        <v>143</v>
      </c>
    </row>
    <row r="960" spans="4:6">
      <c r="D960" s="592" t="s">
        <v>143</v>
      </c>
      <c r="E960" s="592" t="s">
        <v>143</v>
      </c>
      <c r="F960" s="592" t="s">
        <v>143</v>
      </c>
    </row>
    <row r="961" spans="4:6">
      <c r="D961" s="592" t="s">
        <v>143</v>
      </c>
      <c r="E961" s="592" t="s">
        <v>143</v>
      </c>
      <c r="F961" s="592" t="s">
        <v>143</v>
      </c>
    </row>
    <row r="962" spans="4:6">
      <c r="D962" s="592" t="s">
        <v>143</v>
      </c>
      <c r="E962" s="592" t="s">
        <v>143</v>
      </c>
      <c r="F962" s="592" t="s">
        <v>143</v>
      </c>
    </row>
    <row r="963" spans="4:6">
      <c r="D963" s="592" t="s">
        <v>143</v>
      </c>
      <c r="E963" s="592" t="s">
        <v>143</v>
      </c>
      <c r="F963" s="592" t="s">
        <v>143</v>
      </c>
    </row>
    <row r="964" spans="4:6">
      <c r="D964" s="592" t="s">
        <v>143</v>
      </c>
      <c r="E964" s="592" t="s">
        <v>143</v>
      </c>
      <c r="F964" s="592" t="s">
        <v>143</v>
      </c>
    </row>
    <row r="965" spans="4:6">
      <c r="D965" s="592" t="s">
        <v>143</v>
      </c>
      <c r="E965" s="592" t="s">
        <v>143</v>
      </c>
      <c r="F965" s="592" t="s">
        <v>143</v>
      </c>
    </row>
    <row r="966" spans="4:6">
      <c r="D966" s="592" t="s">
        <v>143</v>
      </c>
      <c r="E966" s="592" t="s">
        <v>143</v>
      </c>
      <c r="F966" s="592" t="s">
        <v>143</v>
      </c>
    </row>
    <row r="967" spans="4:6">
      <c r="D967" s="592" t="s">
        <v>143</v>
      </c>
      <c r="E967" s="592" t="s">
        <v>143</v>
      </c>
      <c r="F967" s="592" t="s">
        <v>143</v>
      </c>
    </row>
    <row r="968" spans="4:6">
      <c r="D968" s="592" t="s">
        <v>143</v>
      </c>
      <c r="E968" s="592" t="s">
        <v>143</v>
      </c>
      <c r="F968" s="592" t="s">
        <v>143</v>
      </c>
    </row>
    <row r="969" spans="4:6">
      <c r="D969" s="592" t="s">
        <v>143</v>
      </c>
      <c r="E969" s="592" t="s">
        <v>143</v>
      </c>
      <c r="F969" s="592" t="s">
        <v>143</v>
      </c>
    </row>
    <row r="970" spans="4:6">
      <c r="D970" s="592" t="s">
        <v>143</v>
      </c>
      <c r="E970" s="592" t="s">
        <v>143</v>
      </c>
      <c r="F970" s="592" t="s">
        <v>143</v>
      </c>
    </row>
    <row r="971" spans="4:6">
      <c r="D971" s="592" t="s">
        <v>143</v>
      </c>
      <c r="E971" s="592" t="s">
        <v>143</v>
      </c>
      <c r="F971" s="592" t="s">
        <v>143</v>
      </c>
    </row>
    <row r="972" spans="4:6">
      <c r="D972" s="592" t="s">
        <v>143</v>
      </c>
      <c r="E972" s="592" t="s">
        <v>143</v>
      </c>
      <c r="F972" s="592" t="s">
        <v>143</v>
      </c>
    </row>
    <row r="973" spans="4:6">
      <c r="D973" s="592" t="s">
        <v>143</v>
      </c>
      <c r="E973" s="592" t="s">
        <v>143</v>
      </c>
      <c r="F973" s="592" t="s">
        <v>143</v>
      </c>
    </row>
    <row r="974" spans="4:6">
      <c r="D974" s="592" t="s">
        <v>143</v>
      </c>
      <c r="E974" s="592" t="s">
        <v>143</v>
      </c>
      <c r="F974" s="592" t="s">
        <v>143</v>
      </c>
    </row>
    <row r="975" spans="4:6">
      <c r="D975" s="592" t="s">
        <v>143</v>
      </c>
      <c r="E975" s="592" t="s">
        <v>143</v>
      </c>
      <c r="F975" s="592" t="s">
        <v>143</v>
      </c>
    </row>
    <row r="976" spans="4:6">
      <c r="D976" s="592" t="s">
        <v>143</v>
      </c>
      <c r="E976" s="592" t="s">
        <v>143</v>
      </c>
      <c r="F976" s="592" t="s">
        <v>143</v>
      </c>
    </row>
    <row r="977" spans="4:8">
      <c r="D977" s="592" t="s">
        <v>143</v>
      </c>
      <c r="E977" s="592" t="s">
        <v>143</v>
      </c>
      <c r="F977" s="592" t="s">
        <v>143</v>
      </c>
    </row>
    <row r="978" spans="4:8">
      <c r="D978" s="592" t="s">
        <v>143</v>
      </c>
      <c r="E978" s="592" t="s">
        <v>143</v>
      </c>
      <c r="F978" s="592" t="s">
        <v>143</v>
      </c>
    </row>
    <row r="979" spans="4:8">
      <c r="D979" s="592" t="s">
        <v>143</v>
      </c>
      <c r="E979" s="592" t="s">
        <v>143</v>
      </c>
      <c r="F979" s="592" t="s">
        <v>143</v>
      </c>
    </row>
    <row r="980" spans="4:8">
      <c r="D980" s="592" t="s">
        <v>143</v>
      </c>
      <c r="E980" s="592" t="s">
        <v>143</v>
      </c>
      <c r="F980" s="592" t="s">
        <v>143</v>
      </c>
    </row>
    <row r="981" spans="4:8">
      <c r="D981" s="592" t="s">
        <v>143</v>
      </c>
      <c r="E981" s="592" t="s">
        <v>143</v>
      </c>
      <c r="F981" s="592" t="s">
        <v>143</v>
      </c>
    </row>
    <row r="982" spans="4:8">
      <c r="D982" s="592" t="s">
        <v>143</v>
      </c>
      <c r="E982" s="592" t="s">
        <v>143</v>
      </c>
      <c r="F982" s="592" t="s">
        <v>143</v>
      </c>
    </row>
    <row r="983" spans="4:8">
      <c r="D983" s="592" t="s">
        <v>143</v>
      </c>
      <c r="E983" s="592" t="s">
        <v>143</v>
      </c>
      <c r="F983" s="592" t="s">
        <v>143</v>
      </c>
    </row>
    <row r="984" spans="4:8">
      <c r="D984" s="592" t="s">
        <v>143</v>
      </c>
      <c r="E984" s="592" t="s">
        <v>143</v>
      </c>
      <c r="F984" s="592" t="s">
        <v>143</v>
      </c>
    </row>
    <row r="985" spans="4:8">
      <c r="D985" s="592" t="s">
        <v>143</v>
      </c>
      <c r="E985" s="592" t="s">
        <v>143</v>
      </c>
      <c r="F985" s="592" t="s">
        <v>143</v>
      </c>
    </row>
    <row r="986" spans="4:8">
      <c r="D986" s="592" t="s">
        <v>143</v>
      </c>
      <c r="E986" s="592" t="s">
        <v>143</v>
      </c>
      <c r="F986" s="592" t="s">
        <v>143</v>
      </c>
    </row>
    <row r="987" spans="4:8">
      <c r="D987" s="592" t="s">
        <v>143</v>
      </c>
      <c r="E987" s="592" t="s">
        <v>143</v>
      </c>
      <c r="F987" s="592" t="s">
        <v>143</v>
      </c>
    </row>
    <row r="988" spans="4:8">
      <c r="D988" s="592" t="s">
        <v>143</v>
      </c>
      <c r="E988" s="592" t="s">
        <v>143</v>
      </c>
      <c r="F988" s="592" t="s">
        <v>143</v>
      </c>
    </row>
    <row r="989" spans="4:8">
      <c r="D989" s="592" t="s">
        <v>143</v>
      </c>
      <c r="E989" s="592" t="s">
        <v>143</v>
      </c>
      <c r="F989" s="592" t="s">
        <v>143</v>
      </c>
    </row>
    <row r="990" spans="4:8">
      <c r="D990" s="592" t="s">
        <v>143</v>
      </c>
      <c r="E990" s="592" t="s">
        <v>143</v>
      </c>
      <c r="F990" s="592" t="s">
        <v>143</v>
      </c>
    </row>
    <row r="991" spans="4:8">
      <c r="D991" s="592" t="s">
        <v>143</v>
      </c>
      <c r="E991" s="592" t="s">
        <v>143</v>
      </c>
      <c r="F991" s="592" t="s">
        <v>143</v>
      </c>
      <c r="H991" s="592" t="str">
        <f t="shared" ref="H991:H1040" si="3">IF(C993=0,"",((1+E991/D991)^12)-1)</f>
        <v/>
      </c>
    </row>
    <row r="992" spans="4:8">
      <c r="D992" s="592" t="s">
        <v>143</v>
      </c>
      <c r="E992" s="592" t="s">
        <v>143</v>
      </c>
      <c r="F992" s="592" t="s">
        <v>143</v>
      </c>
      <c r="H992" s="592" t="str">
        <f t="shared" si="3"/>
        <v/>
      </c>
    </row>
    <row r="993" spans="4:8">
      <c r="D993" s="592" t="s">
        <v>143</v>
      </c>
      <c r="E993" s="592" t="s">
        <v>143</v>
      </c>
      <c r="F993" s="592" t="s">
        <v>143</v>
      </c>
      <c r="H993" s="592" t="str">
        <f t="shared" si="3"/>
        <v/>
      </c>
    </row>
    <row r="994" spans="4:8">
      <c r="D994" s="592" t="s">
        <v>143</v>
      </c>
      <c r="E994" s="592" t="s">
        <v>143</v>
      </c>
      <c r="F994" s="592" t="s">
        <v>143</v>
      </c>
      <c r="H994" s="592" t="str">
        <f t="shared" si="3"/>
        <v/>
      </c>
    </row>
    <row r="995" spans="4:8">
      <c r="D995" s="592" t="s">
        <v>143</v>
      </c>
      <c r="E995" s="592" t="s">
        <v>143</v>
      </c>
      <c r="F995" s="592" t="s">
        <v>143</v>
      </c>
      <c r="H995" s="592" t="str">
        <f t="shared" si="3"/>
        <v/>
      </c>
    </row>
    <row r="996" spans="4:8">
      <c r="D996" s="592" t="s">
        <v>143</v>
      </c>
      <c r="E996" s="592" t="s">
        <v>143</v>
      </c>
      <c r="F996" s="592" t="s">
        <v>143</v>
      </c>
      <c r="H996" s="592" t="str">
        <f t="shared" si="3"/>
        <v/>
      </c>
    </row>
    <row r="997" spans="4:8">
      <c r="D997" s="592" t="s">
        <v>143</v>
      </c>
      <c r="E997" s="592" t="s">
        <v>143</v>
      </c>
      <c r="F997" s="592" t="s">
        <v>143</v>
      </c>
      <c r="H997" s="592" t="str">
        <f t="shared" si="3"/>
        <v/>
      </c>
    </row>
    <row r="998" spans="4:8">
      <c r="D998" s="592" t="s">
        <v>143</v>
      </c>
      <c r="E998" s="592" t="s">
        <v>143</v>
      </c>
      <c r="F998" s="592" t="s">
        <v>143</v>
      </c>
      <c r="H998" s="592" t="str">
        <f t="shared" si="3"/>
        <v/>
      </c>
    </row>
    <row r="999" spans="4:8">
      <c r="D999" s="592" t="s">
        <v>143</v>
      </c>
      <c r="E999" s="592" t="s">
        <v>143</v>
      </c>
      <c r="F999" s="592" t="s">
        <v>143</v>
      </c>
      <c r="H999" s="592" t="str">
        <f t="shared" si="3"/>
        <v/>
      </c>
    </row>
    <row r="1000" spans="4:8">
      <c r="D1000" s="592" t="s">
        <v>143</v>
      </c>
      <c r="E1000" s="592" t="s">
        <v>143</v>
      </c>
      <c r="F1000" s="592" t="s">
        <v>143</v>
      </c>
      <c r="H1000" s="592" t="str">
        <f t="shared" si="3"/>
        <v/>
      </c>
    </row>
    <row r="1001" spans="4:8">
      <c r="D1001" s="592" t="s">
        <v>143</v>
      </c>
      <c r="E1001" s="592" t="s">
        <v>143</v>
      </c>
      <c r="F1001" s="592" t="s">
        <v>143</v>
      </c>
      <c r="H1001" s="592" t="str">
        <f t="shared" si="3"/>
        <v/>
      </c>
    </row>
    <row r="1002" spans="4:8">
      <c r="D1002" s="592" t="s">
        <v>143</v>
      </c>
      <c r="E1002" s="592" t="s">
        <v>143</v>
      </c>
      <c r="F1002" s="592" t="s">
        <v>143</v>
      </c>
      <c r="H1002" s="592" t="str">
        <f t="shared" si="3"/>
        <v/>
      </c>
    </row>
    <row r="1003" spans="4:8">
      <c r="D1003" s="592" t="s">
        <v>143</v>
      </c>
      <c r="E1003" s="592" t="s">
        <v>143</v>
      </c>
      <c r="F1003" s="592" t="s">
        <v>143</v>
      </c>
      <c r="H1003" s="592" t="str">
        <f t="shared" si="3"/>
        <v/>
      </c>
    </row>
    <row r="1004" spans="4:8">
      <c r="D1004" s="592" t="s">
        <v>143</v>
      </c>
      <c r="E1004" s="592" t="s">
        <v>143</v>
      </c>
      <c r="F1004" s="592" t="s">
        <v>143</v>
      </c>
      <c r="H1004" s="592" t="str">
        <f t="shared" si="3"/>
        <v/>
      </c>
    </row>
    <row r="1005" spans="4:8">
      <c r="D1005" s="592" t="s">
        <v>143</v>
      </c>
      <c r="E1005" s="592" t="s">
        <v>143</v>
      </c>
      <c r="F1005" s="592" t="s">
        <v>143</v>
      </c>
      <c r="H1005" s="592" t="str">
        <f t="shared" si="3"/>
        <v/>
      </c>
    </row>
    <row r="1006" spans="4:8">
      <c r="D1006" s="592" t="s">
        <v>143</v>
      </c>
      <c r="E1006" s="592" t="s">
        <v>143</v>
      </c>
      <c r="F1006" s="592" t="s">
        <v>143</v>
      </c>
      <c r="H1006" s="592" t="str">
        <f t="shared" si="3"/>
        <v/>
      </c>
    </row>
    <row r="1007" spans="4:8">
      <c r="D1007" s="592" t="s">
        <v>143</v>
      </c>
      <c r="E1007" s="592" t="s">
        <v>143</v>
      </c>
      <c r="F1007" s="592" t="s">
        <v>143</v>
      </c>
      <c r="H1007" s="592" t="str">
        <f t="shared" si="3"/>
        <v/>
      </c>
    </row>
    <row r="1008" spans="4:8">
      <c r="D1008" s="592" t="s">
        <v>143</v>
      </c>
      <c r="E1008" s="592" t="s">
        <v>143</v>
      </c>
      <c r="F1008" s="592" t="s">
        <v>143</v>
      </c>
      <c r="H1008" s="592" t="str">
        <f t="shared" si="3"/>
        <v/>
      </c>
    </row>
    <row r="1009" spans="4:8">
      <c r="D1009" s="592" t="s">
        <v>143</v>
      </c>
      <c r="E1009" s="592" t="s">
        <v>143</v>
      </c>
      <c r="F1009" s="592" t="s">
        <v>143</v>
      </c>
      <c r="H1009" s="592" t="str">
        <f t="shared" si="3"/>
        <v/>
      </c>
    </row>
    <row r="1010" spans="4:8">
      <c r="D1010" s="592" t="s">
        <v>143</v>
      </c>
      <c r="E1010" s="592" t="s">
        <v>143</v>
      </c>
      <c r="F1010" s="592" t="s">
        <v>143</v>
      </c>
      <c r="H1010" s="592" t="str">
        <f t="shared" si="3"/>
        <v/>
      </c>
    </row>
    <row r="1011" spans="4:8">
      <c r="D1011" s="592" t="s">
        <v>143</v>
      </c>
      <c r="E1011" s="592" t="s">
        <v>143</v>
      </c>
      <c r="F1011" s="592" t="s">
        <v>143</v>
      </c>
      <c r="H1011" s="592" t="str">
        <f t="shared" si="3"/>
        <v/>
      </c>
    </row>
    <row r="1012" spans="4:8">
      <c r="D1012" s="592" t="s">
        <v>143</v>
      </c>
      <c r="E1012" s="592" t="s">
        <v>143</v>
      </c>
      <c r="F1012" s="592" t="s">
        <v>143</v>
      </c>
      <c r="H1012" s="592" t="str">
        <f t="shared" si="3"/>
        <v/>
      </c>
    </row>
    <row r="1013" spans="4:8">
      <c r="D1013" s="592" t="s">
        <v>143</v>
      </c>
      <c r="E1013" s="592" t="s">
        <v>143</v>
      </c>
      <c r="F1013" s="592" t="s">
        <v>143</v>
      </c>
      <c r="H1013" s="592" t="str">
        <f t="shared" si="3"/>
        <v/>
      </c>
    </row>
    <row r="1014" spans="4:8">
      <c r="D1014" s="592" t="s">
        <v>143</v>
      </c>
      <c r="E1014" s="592" t="s">
        <v>143</v>
      </c>
      <c r="F1014" s="592" t="s">
        <v>143</v>
      </c>
      <c r="H1014" s="592" t="str">
        <f t="shared" si="3"/>
        <v/>
      </c>
    </row>
    <row r="1015" spans="4:8">
      <c r="D1015" s="592" t="s">
        <v>143</v>
      </c>
      <c r="E1015" s="592" t="s">
        <v>143</v>
      </c>
      <c r="F1015" s="592" t="s">
        <v>143</v>
      </c>
      <c r="H1015" s="592" t="str">
        <f t="shared" si="3"/>
        <v/>
      </c>
    </row>
    <row r="1016" spans="4:8">
      <c r="D1016" s="592" t="s">
        <v>143</v>
      </c>
      <c r="E1016" s="592" t="s">
        <v>143</v>
      </c>
      <c r="F1016" s="592" t="s">
        <v>143</v>
      </c>
      <c r="H1016" s="592" t="str">
        <f t="shared" si="3"/>
        <v/>
      </c>
    </row>
    <row r="1017" spans="4:8">
      <c r="D1017" s="592" t="s">
        <v>143</v>
      </c>
      <c r="E1017" s="592" t="s">
        <v>143</v>
      </c>
      <c r="F1017" s="592" t="s">
        <v>143</v>
      </c>
      <c r="H1017" s="592" t="str">
        <f t="shared" si="3"/>
        <v/>
      </c>
    </row>
    <row r="1018" spans="4:8">
      <c r="D1018" s="592" t="s">
        <v>143</v>
      </c>
      <c r="E1018" s="592" t="s">
        <v>143</v>
      </c>
      <c r="F1018" s="592" t="s">
        <v>143</v>
      </c>
      <c r="H1018" s="592" t="str">
        <f t="shared" si="3"/>
        <v/>
      </c>
    </row>
    <row r="1019" spans="4:8">
      <c r="D1019" s="592" t="s">
        <v>143</v>
      </c>
      <c r="E1019" s="592" t="s">
        <v>143</v>
      </c>
      <c r="F1019" s="592" t="s">
        <v>143</v>
      </c>
      <c r="H1019" s="592" t="str">
        <f t="shared" si="3"/>
        <v/>
      </c>
    </row>
    <row r="1020" spans="4:8">
      <c r="D1020" s="592" t="s">
        <v>143</v>
      </c>
      <c r="E1020" s="592" t="s">
        <v>143</v>
      </c>
      <c r="F1020" s="592" t="s">
        <v>143</v>
      </c>
      <c r="H1020" s="592" t="str">
        <f t="shared" si="3"/>
        <v/>
      </c>
    </row>
    <row r="1021" spans="4:8">
      <c r="D1021" s="592" t="s">
        <v>143</v>
      </c>
      <c r="E1021" s="592" t="s">
        <v>143</v>
      </c>
      <c r="F1021" s="592" t="s">
        <v>143</v>
      </c>
      <c r="H1021" s="592" t="str">
        <f t="shared" si="3"/>
        <v/>
      </c>
    </row>
    <row r="1022" spans="4:8">
      <c r="D1022" s="592" t="s">
        <v>143</v>
      </c>
      <c r="E1022" s="592" t="s">
        <v>143</v>
      </c>
      <c r="F1022" s="592" t="s">
        <v>143</v>
      </c>
      <c r="H1022" s="592" t="str">
        <f t="shared" si="3"/>
        <v/>
      </c>
    </row>
    <row r="1023" spans="4:8">
      <c r="D1023" s="592" t="s">
        <v>143</v>
      </c>
      <c r="E1023" s="592" t="s">
        <v>143</v>
      </c>
      <c r="F1023" s="592" t="s">
        <v>143</v>
      </c>
      <c r="H1023" s="592" t="str">
        <f t="shared" si="3"/>
        <v/>
      </c>
    </row>
    <row r="1024" spans="4:8">
      <c r="D1024" s="592" t="s">
        <v>143</v>
      </c>
      <c r="E1024" s="592" t="s">
        <v>143</v>
      </c>
      <c r="F1024" s="592" t="s">
        <v>143</v>
      </c>
      <c r="H1024" s="592" t="str">
        <f t="shared" si="3"/>
        <v/>
      </c>
    </row>
    <row r="1025" spans="4:8">
      <c r="D1025" s="592" t="s">
        <v>143</v>
      </c>
      <c r="E1025" s="592" t="s">
        <v>143</v>
      </c>
      <c r="F1025" s="592" t="s">
        <v>143</v>
      </c>
      <c r="H1025" s="592" t="str">
        <f t="shared" si="3"/>
        <v/>
      </c>
    </row>
    <row r="1026" spans="4:8">
      <c r="D1026" s="592" t="s">
        <v>143</v>
      </c>
      <c r="E1026" s="592" t="s">
        <v>143</v>
      </c>
      <c r="F1026" s="592" t="s">
        <v>143</v>
      </c>
      <c r="H1026" s="592" t="str">
        <f t="shared" si="3"/>
        <v/>
      </c>
    </row>
    <row r="1027" spans="4:8">
      <c r="D1027" s="592" t="s">
        <v>143</v>
      </c>
      <c r="E1027" s="592" t="s">
        <v>143</v>
      </c>
      <c r="F1027" s="592" t="s">
        <v>143</v>
      </c>
      <c r="H1027" s="592" t="str">
        <f t="shared" si="3"/>
        <v/>
      </c>
    </row>
    <row r="1028" spans="4:8">
      <c r="D1028" s="592" t="s">
        <v>143</v>
      </c>
      <c r="E1028" s="592" t="s">
        <v>143</v>
      </c>
      <c r="F1028" s="592" t="s">
        <v>143</v>
      </c>
      <c r="H1028" s="592" t="str">
        <f t="shared" si="3"/>
        <v/>
      </c>
    </row>
    <row r="1029" spans="4:8">
      <c r="D1029" s="592" t="s">
        <v>143</v>
      </c>
      <c r="E1029" s="592" t="s">
        <v>143</v>
      </c>
      <c r="F1029" s="592" t="s">
        <v>143</v>
      </c>
      <c r="H1029" s="592" t="str">
        <f t="shared" si="3"/>
        <v/>
      </c>
    </row>
    <row r="1030" spans="4:8">
      <c r="D1030" s="592" t="s">
        <v>143</v>
      </c>
      <c r="E1030" s="592" t="s">
        <v>143</v>
      </c>
      <c r="F1030" s="592" t="s">
        <v>143</v>
      </c>
      <c r="H1030" s="592" t="str">
        <f t="shared" si="3"/>
        <v/>
      </c>
    </row>
    <row r="1031" spans="4:8">
      <c r="D1031" s="592" t="s">
        <v>143</v>
      </c>
      <c r="E1031" s="592" t="s">
        <v>143</v>
      </c>
      <c r="F1031" s="592" t="s">
        <v>143</v>
      </c>
      <c r="H1031" s="592" t="str">
        <f t="shared" si="3"/>
        <v/>
      </c>
    </row>
    <row r="1032" spans="4:8">
      <c r="D1032" s="592" t="s">
        <v>143</v>
      </c>
      <c r="E1032" s="592" t="s">
        <v>143</v>
      </c>
      <c r="F1032" s="592" t="s">
        <v>143</v>
      </c>
      <c r="H1032" s="592" t="str">
        <f t="shared" si="3"/>
        <v/>
      </c>
    </row>
    <row r="1033" spans="4:8">
      <c r="D1033" s="592" t="s">
        <v>143</v>
      </c>
      <c r="E1033" s="592" t="s">
        <v>143</v>
      </c>
      <c r="F1033" s="592" t="s">
        <v>143</v>
      </c>
      <c r="H1033" s="592" t="str">
        <f t="shared" si="3"/>
        <v/>
      </c>
    </row>
    <row r="1034" spans="4:8">
      <c r="D1034" s="592" t="s">
        <v>143</v>
      </c>
      <c r="E1034" s="592" t="s">
        <v>143</v>
      </c>
      <c r="F1034" s="592" t="s">
        <v>143</v>
      </c>
      <c r="H1034" s="592" t="str">
        <f t="shared" si="3"/>
        <v/>
      </c>
    </row>
    <row r="1035" spans="4:8">
      <c r="D1035" s="592" t="s">
        <v>143</v>
      </c>
      <c r="E1035" s="592" t="s">
        <v>143</v>
      </c>
      <c r="F1035" s="592" t="s">
        <v>143</v>
      </c>
      <c r="H1035" s="592" t="str">
        <f t="shared" si="3"/>
        <v/>
      </c>
    </row>
    <row r="1036" spans="4:8">
      <c r="D1036" s="592" t="s">
        <v>143</v>
      </c>
      <c r="E1036" s="592" t="s">
        <v>143</v>
      </c>
      <c r="F1036" s="592" t="s">
        <v>143</v>
      </c>
      <c r="H1036" s="592" t="str">
        <f t="shared" si="3"/>
        <v/>
      </c>
    </row>
    <row r="1037" spans="4:8">
      <c r="D1037" s="592" t="s">
        <v>143</v>
      </c>
      <c r="E1037" s="592" t="s">
        <v>143</v>
      </c>
      <c r="F1037" s="592" t="s">
        <v>143</v>
      </c>
      <c r="H1037" s="592" t="str">
        <f t="shared" si="3"/>
        <v/>
      </c>
    </row>
    <row r="1038" spans="4:8">
      <c r="D1038" s="592" t="s">
        <v>143</v>
      </c>
      <c r="E1038" s="592" t="s">
        <v>143</v>
      </c>
      <c r="F1038" s="592" t="s">
        <v>143</v>
      </c>
      <c r="H1038" s="592" t="str">
        <f t="shared" si="3"/>
        <v/>
      </c>
    </row>
    <row r="1039" spans="4:8">
      <c r="D1039" s="592" t="s">
        <v>143</v>
      </c>
      <c r="E1039" s="592" t="s">
        <v>143</v>
      </c>
      <c r="F1039" s="592" t="s">
        <v>143</v>
      </c>
      <c r="H1039" s="592" t="str">
        <f t="shared" si="3"/>
        <v/>
      </c>
    </row>
    <row r="1040" spans="4:8">
      <c r="D1040" s="592" t="s">
        <v>143</v>
      </c>
      <c r="E1040" s="592" t="s">
        <v>143</v>
      </c>
      <c r="F1040" s="592" t="s">
        <v>143</v>
      </c>
      <c r="H1040" s="592" t="str">
        <f t="shared" si="3"/>
        <v/>
      </c>
    </row>
    <row r="1041" spans="4:8">
      <c r="D1041" s="592" t="s">
        <v>143</v>
      </c>
      <c r="E1041" s="592" t="s">
        <v>143</v>
      </c>
      <c r="F1041" s="592" t="s">
        <v>143</v>
      </c>
      <c r="H1041" s="592" t="str">
        <f t="shared" ref="H1041:H1104" si="4">IF(C1043=0,"",((1+E1041/D1041)^12)-1)</f>
        <v/>
      </c>
    </row>
    <row r="1042" spans="4:8">
      <c r="D1042" s="592" t="s">
        <v>143</v>
      </c>
      <c r="E1042" s="592" t="s">
        <v>143</v>
      </c>
      <c r="F1042" s="592" t="s">
        <v>143</v>
      </c>
      <c r="H1042" s="592" t="str">
        <f t="shared" si="4"/>
        <v/>
      </c>
    </row>
    <row r="1043" spans="4:8">
      <c r="D1043" s="592" t="s">
        <v>143</v>
      </c>
      <c r="E1043" s="592" t="s">
        <v>143</v>
      </c>
      <c r="F1043" s="592" t="s">
        <v>143</v>
      </c>
      <c r="H1043" s="592" t="str">
        <f t="shared" si="4"/>
        <v/>
      </c>
    </row>
    <row r="1044" spans="4:8">
      <c r="D1044" s="592" t="s">
        <v>143</v>
      </c>
      <c r="E1044" s="592" t="s">
        <v>143</v>
      </c>
      <c r="F1044" s="592" t="s">
        <v>143</v>
      </c>
      <c r="H1044" s="592" t="str">
        <f t="shared" si="4"/>
        <v/>
      </c>
    </row>
    <row r="1045" spans="4:8">
      <c r="D1045" s="592" t="s">
        <v>143</v>
      </c>
      <c r="E1045" s="592" t="s">
        <v>143</v>
      </c>
      <c r="F1045" s="592" t="s">
        <v>143</v>
      </c>
      <c r="H1045" s="592" t="str">
        <f t="shared" si="4"/>
        <v/>
      </c>
    </row>
    <row r="1046" spans="4:8">
      <c r="D1046" s="592" t="s">
        <v>143</v>
      </c>
      <c r="E1046" s="592" t="s">
        <v>143</v>
      </c>
      <c r="F1046" s="592" t="s">
        <v>143</v>
      </c>
      <c r="H1046" s="592" t="str">
        <f t="shared" si="4"/>
        <v/>
      </c>
    </row>
    <row r="1047" spans="4:8">
      <c r="D1047" s="592" t="s">
        <v>143</v>
      </c>
      <c r="E1047" s="592" t="s">
        <v>143</v>
      </c>
      <c r="F1047" s="592" t="s">
        <v>143</v>
      </c>
      <c r="H1047" s="592" t="str">
        <f t="shared" si="4"/>
        <v/>
      </c>
    </row>
    <row r="1048" spans="4:8">
      <c r="D1048" s="592" t="s">
        <v>143</v>
      </c>
      <c r="E1048" s="592" t="s">
        <v>143</v>
      </c>
      <c r="F1048" s="592" t="s">
        <v>143</v>
      </c>
      <c r="H1048" s="592" t="str">
        <f t="shared" si="4"/>
        <v/>
      </c>
    </row>
    <row r="1049" spans="4:8">
      <c r="D1049" s="592" t="s">
        <v>143</v>
      </c>
      <c r="E1049" s="592" t="s">
        <v>143</v>
      </c>
      <c r="F1049" s="592" t="s">
        <v>143</v>
      </c>
      <c r="H1049" s="592" t="str">
        <f t="shared" si="4"/>
        <v/>
      </c>
    </row>
    <row r="1050" spans="4:8">
      <c r="D1050" s="592" t="s">
        <v>143</v>
      </c>
      <c r="E1050" s="592" t="s">
        <v>143</v>
      </c>
      <c r="F1050" s="592" t="s">
        <v>143</v>
      </c>
      <c r="H1050" s="592" t="str">
        <f t="shared" si="4"/>
        <v/>
      </c>
    </row>
    <row r="1051" spans="4:8">
      <c r="D1051" s="592" t="s">
        <v>143</v>
      </c>
      <c r="E1051" s="592" t="s">
        <v>143</v>
      </c>
      <c r="F1051" s="592" t="s">
        <v>143</v>
      </c>
      <c r="H1051" s="592" t="str">
        <f t="shared" si="4"/>
        <v/>
      </c>
    </row>
    <row r="1052" spans="4:8">
      <c r="D1052" s="592" t="s">
        <v>143</v>
      </c>
      <c r="E1052" s="592" t="s">
        <v>143</v>
      </c>
      <c r="F1052" s="592" t="s">
        <v>143</v>
      </c>
      <c r="H1052" s="592" t="str">
        <f t="shared" si="4"/>
        <v/>
      </c>
    </row>
    <row r="1053" spans="4:8">
      <c r="D1053" s="592" t="s">
        <v>143</v>
      </c>
      <c r="E1053" s="592" t="s">
        <v>143</v>
      </c>
      <c r="F1053" s="592" t="s">
        <v>143</v>
      </c>
      <c r="H1053" s="592" t="str">
        <f t="shared" si="4"/>
        <v/>
      </c>
    </row>
    <row r="1054" spans="4:8">
      <c r="D1054" s="592" t="s">
        <v>143</v>
      </c>
      <c r="E1054" s="592" t="s">
        <v>143</v>
      </c>
      <c r="F1054" s="592" t="s">
        <v>143</v>
      </c>
      <c r="H1054" s="592" t="str">
        <f t="shared" si="4"/>
        <v/>
      </c>
    </row>
    <row r="1055" spans="4:8">
      <c r="D1055" s="592" t="s">
        <v>143</v>
      </c>
      <c r="E1055" s="592" t="s">
        <v>143</v>
      </c>
      <c r="F1055" s="592" t="s">
        <v>143</v>
      </c>
      <c r="H1055" s="592" t="str">
        <f t="shared" si="4"/>
        <v/>
      </c>
    </row>
    <row r="1056" spans="4:8">
      <c r="D1056" s="592" t="s">
        <v>143</v>
      </c>
      <c r="E1056" s="592" t="s">
        <v>143</v>
      </c>
      <c r="F1056" s="592" t="s">
        <v>143</v>
      </c>
      <c r="H1056" s="592" t="str">
        <f t="shared" si="4"/>
        <v/>
      </c>
    </row>
    <row r="1057" spans="4:8">
      <c r="D1057" s="592" t="s">
        <v>143</v>
      </c>
      <c r="E1057" s="592" t="s">
        <v>143</v>
      </c>
      <c r="F1057" s="592" t="s">
        <v>143</v>
      </c>
      <c r="H1057" s="592" t="str">
        <f t="shared" si="4"/>
        <v/>
      </c>
    </row>
    <row r="1058" spans="4:8">
      <c r="D1058" s="592" t="s">
        <v>143</v>
      </c>
      <c r="E1058" s="592" t="s">
        <v>143</v>
      </c>
      <c r="F1058" s="592" t="s">
        <v>143</v>
      </c>
      <c r="H1058" s="592" t="str">
        <f t="shared" si="4"/>
        <v/>
      </c>
    </row>
    <row r="1059" spans="4:8">
      <c r="D1059" s="592" t="s">
        <v>143</v>
      </c>
      <c r="E1059" s="592" t="s">
        <v>143</v>
      </c>
      <c r="F1059" s="592" t="s">
        <v>143</v>
      </c>
      <c r="H1059" s="592" t="str">
        <f t="shared" si="4"/>
        <v/>
      </c>
    </row>
    <row r="1060" spans="4:8">
      <c r="D1060" s="592" t="s">
        <v>143</v>
      </c>
      <c r="E1060" s="592" t="s">
        <v>143</v>
      </c>
      <c r="F1060" s="592" t="s">
        <v>143</v>
      </c>
      <c r="H1060" s="592" t="str">
        <f t="shared" si="4"/>
        <v/>
      </c>
    </row>
    <row r="1061" spans="4:8">
      <c r="D1061" s="592" t="s">
        <v>143</v>
      </c>
      <c r="E1061" s="592" t="s">
        <v>143</v>
      </c>
      <c r="F1061" s="592" t="s">
        <v>143</v>
      </c>
      <c r="H1061" s="592" t="str">
        <f t="shared" si="4"/>
        <v/>
      </c>
    </row>
    <row r="1062" spans="4:8">
      <c r="D1062" s="592" t="s">
        <v>143</v>
      </c>
      <c r="E1062" s="592" t="s">
        <v>143</v>
      </c>
      <c r="F1062" s="592" t="s">
        <v>143</v>
      </c>
      <c r="H1062" s="592" t="str">
        <f t="shared" si="4"/>
        <v/>
      </c>
    </row>
    <row r="1063" spans="4:8">
      <c r="D1063" s="592" t="s">
        <v>143</v>
      </c>
      <c r="E1063" s="592" t="s">
        <v>143</v>
      </c>
      <c r="F1063" s="592" t="s">
        <v>143</v>
      </c>
      <c r="H1063" s="592" t="str">
        <f t="shared" si="4"/>
        <v/>
      </c>
    </row>
    <row r="1064" spans="4:8">
      <c r="D1064" s="592" t="s">
        <v>143</v>
      </c>
      <c r="E1064" s="592" t="s">
        <v>143</v>
      </c>
      <c r="F1064" s="592" t="s">
        <v>143</v>
      </c>
      <c r="H1064" s="592" t="str">
        <f t="shared" si="4"/>
        <v/>
      </c>
    </row>
    <row r="1065" spans="4:8">
      <c r="D1065" s="592" t="s">
        <v>143</v>
      </c>
      <c r="E1065" s="592" t="s">
        <v>143</v>
      </c>
      <c r="F1065" s="592" t="s">
        <v>143</v>
      </c>
      <c r="H1065" s="592" t="str">
        <f t="shared" si="4"/>
        <v/>
      </c>
    </row>
    <row r="1066" spans="4:8">
      <c r="D1066" s="592" t="s">
        <v>143</v>
      </c>
      <c r="E1066" s="592" t="s">
        <v>143</v>
      </c>
      <c r="F1066" s="592" t="s">
        <v>143</v>
      </c>
      <c r="H1066" s="592" t="str">
        <f t="shared" si="4"/>
        <v/>
      </c>
    </row>
    <row r="1067" spans="4:8">
      <c r="D1067" s="592" t="s">
        <v>143</v>
      </c>
      <c r="E1067" s="592" t="s">
        <v>143</v>
      </c>
      <c r="F1067" s="592" t="s">
        <v>143</v>
      </c>
      <c r="H1067" s="592" t="str">
        <f t="shared" si="4"/>
        <v/>
      </c>
    </row>
    <row r="1068" spans="4:8">
      <c r="D1068" s="592" t="s">
        <v>143</v>
      </c>
      <c r="E1068" s="592" t="s">
        <v>143</v>
      </c>
      <c r="F1068" s="592" t="s">
        <v>143</v>
      </c>
      <c r="H1068" s="592" t="str">
        <f t="shared" si="4"/>
        <v/>
      </c>
    </row>
    <row r="1069" spans="4:8">
      <c r="D1069" s="592" t="s">
        <v>143</v>
      </c>
      <c r="E1069" s="592" t="s">
        <v>143</v>
      </c>
      <c r="F1069" s="592" t="s">
        <v>143</v>
      </c>
      <c r="H1069" s="592" t="str">
        <f t="shared" si="4"/>
        <v/>
      </c>
    </row>
    <row r="1070" spans="4:8">
      <c r="D1070" s="592" t="s">
        <v>143</v>
      </c>
      <c r="E1070" s="592" t="s">
        <v>143</v>
      </c>
      <c r="F1070" s="592" t="s">
        <v>143</v>
      </c>
      <c r="H1070" s="592" t="str">
        <f t="shared" si="4"/>
        <v/>
      </c>
    </row>
    <row r="1071" spans="4:8">
      <c r="D1071" s="592" t="s">
        <v>143</v>
      </c>
      <c r="E1071" s="592" t="s">
        <v>143</v>
      </c>
      <c r="F1071" s="592" t="s">
        <v>143</v>
      </c>
      <c r="H1071" s="592" t="str">
        <f t="shared" si="4"/>
        <v/>
      </c>
    </row>
    <row r="1072" spans="4:8">
      <c r="D1072" s="592" t="s">
        <v>143</v>
      </c>
      <c r="E1072" s="592" t="s">
        <v>143</v>
      </c>
      <c r="F1072" s="592" t="s">
        <v>143</v>
      </c>
      <c r="H1072" s="592" t="str">
        <f t="shared" si="4"/>
        <v/>
      </c>
    </row>
    <row r="1073" spans="4:8">
      <c r="D1073" s="592" t="s">
        <v>143</v>
      </c>
      <c r="E1073" s="592" t="s">
        <v>143</v>
      </c>
      <c r="F1073" s="592" t="s">
        <v>143</v>
      </c>
      <c r="H1073" s="592" t="str">
        <f t="shared" si="4"/>
        <v/>
      </c>
    </row>
    <row r="1074" spans="4:8">
      <c r="D1074" s="592" t="s">
        <v>143</v>
      </c>
      <c r="E1074" s="592" t="s">
        <v>143</v>
      </c>
      <c r="F1074" s="592" t="s">
        <v>143</v>
      </c>
      <c r="H1074" s="592" t="str">
        <f t="shared" si="4"/>
        <v/>
      </c>
    </row>
    <row r="1075" spans="4:8">
      <c r="D1075" s="592" t="s">
        <v>143</v>
      </c>
      <c r="E1075" s="592" t="s">
        <v>143</v>
      </c>
      <c r="F1075" s="592" t="s">
        <v>143</v>
      </c>
      <c r="H1075" s="592" t="str">
        <f t="shared" si="4"/>
        <v/>
      </c>
    </row>
    <row r="1076" spans="4:8">
      <c r="D1076" s="592" t="s">
        <v>143</v>
      </c>
      <c r="E1076" s="592" t="s">
        <v>143</v>
      </c>
      <c r="F1076" s="592" t="s">
        <v>143</v>
      </c>
      <c r="H1076" s="592" t="str">
        <f t="shared" si="4"/>
        <v/>
      </c>
    </row>
    <row r="1077" spans="4:8">
      <c r="D1077" s="592" t="s">
        <v>143</v>
      </c>
      <c r="E1077" s="592" t="s">
        <v>143</v>
      </c>
      <c r="F1077" s="592" t="s">
        <v>143</v>
      </c>
      <c r="H1077" s="592" t="str">
        <f t="shared" si="4"/>
        <v/>
      </c>
    </row>
    <row r="1078" spans="4:8">
      <c r="D1078" s="592" t="s">
        <v>143</v>
      </c>
      <c r="E1078" s="592" t="s">
        <v>143</v>
      </c>
      <c r="F1078" s="592" t="s">
        <v>143</v>
      </c>
      <c r="H1078" s="592" t="str">
        <f t="shared" si="4"/>
        <v/>
      </c>
    </row>
    <row r="1079" spans="4:8">
      <c r="D1079" s="592" t="s">
        <v>143</v>
      </c>
      <c r="E1079" s="592" t="s">
        <v>143</v>
      </c>
      <c r="F1079" s="592" t="s">
        <v>143</v>
      </c>
      <c r="H1079" s="592" t="str">
        <f t="shared" si="4"/>
        <v/>
      </c>
    </row>
    <row r="1080" spans="4:8">
      <c r="D1080" s="592" t="s">
        <v>143</v>
      </c>
      <c r="E1080" s="592" t="s">
        <v>143</v>
      </c>
      <c r="F1080" s="592" t="s">
        <v>143</v>
      </c>
      <c r="H1080" s="592" t="str">
        <f t="shared" si="4"/>
        <v/>
      </c>
    </row>
    <row r="1081" spans="4:8">
      <c r="D1081" s="592" t="s">
        <v>143</v>
      </c>
      <c r="E1081" s="592" t="s">
        <v>143</v>
      </c>
      <c r="F1081" s="592" t="s">
        <v>143</v>
      </c>
      <c r="H1081" s="592" t="str">
        <f t="shared" si="4"/>
        <v/>
      </c>
    </row>
    <row r="1082" spans="4:8">
      <c r="D1082" s="592" t="s">
        <v>143</v>
      </c>
      <c r="E1082" s="592" t="s">
        <v>143</v>
      </c>
      <c r="F1082" s="592" t="s">
        <v>143</v>
      </c>
      <c r="H1082" s="592" t="str">
        <f t="shared" si="4"/>
        <v/>
      </c>
    </row>
    <row r="1083" spans="4:8">
      <c r="D1083" s="592" t="s">
        <v>143</v>
      </c>
      <c r="E1083" s="592" t="s">
        <v>143</v>
      </c>
      <c r="F1083" s="592" t="s">
        <v>143</v>
      </c>
      <c r="H1083" s="592" t="str">
        <f t="shared" si="4"/>
        <v/>
      </c>
    </row>
    <row r="1084" spans="4:8">
      <c r="D1084" s="592" t="s">
        <v>143</v>
      </c>
      <c r="E1084" s="592" t="s">
        <v>143</v>
      </c>
      <c r="F1084" s="592" t="s">
        <v>143</v>
      </c>
      <c r="H1084" s="592" t="str">
        <f t="shared" si="4"/>
        <v/>
      </c>
    </row>
    <row r="1085" spans="4:8">
      <c r="D1085" s="592" t="s">
        <v>143</v>
      </c>
      <c r="E1085" s="592" t="s">
        <v>143</v>
      </c>
      <c r="F1085" s="592" t="s">
        <v>143</v>
      </c>
      <c r="H1085" s="592" t="str">
        <f t="shared" si="4"/>
        <v/>
      </c>
    </row>
    <row r="1086" spans="4:8">
      <c r="D1086" s="592" t="s">
        <v>143</v>
      </c>
      <c r="E1086" s="592" t="s">
        <v>143</v>
      </c>
      <c r="F1086" s="592" t="s">
        <v>143</v>
      </c>
      <c r="H1086" s="592" t="str">
        <f t="shared" si="4"/>
        <v/>
      </c>
    </row>
    <row r="1087" spans="4:8">
      <c r="D1087" s="592" t="s">
        <v>143</v>
      </c>
      <c r="E1087" s="592" t="s">
        <v>143</v>
      </c>
      <c r="F1087" s="592" t="s">
        <v>143</v>
      </c>
      <c r="H1087" s="592" t="str">
        <f t="shared" si="4"/>
        <v/>
      </c>
    </row>
    <row r="1088" spans="4:8">
      <c r="D1088" s="592" t="s">
        <v>143</v>
      </c>
      <c r="E1088" s="592" t="s">
        <v>143</v>
      </c>
      <c r="F1088" s="592" t="s">
        <v>143</v>
      </c>
      <c r="H1088" s="592" t="str">
        <f t="shared" si="4"/>
        <v/>
      </c>
    </row>
    <row r="1089" spans="4:8">
      <c r="D1089" s="592" t="s">
        <v>143</v>
      </c>
      <c r="E1089" s="592" t="s">
        <v>143</v>
      </c>
      <c r="F1089" s="592" t="s">
        <v>143</v>
      </c>
      <c r="H1089" s="592" t="str">
        <f t="shared" si="4"/>
        <v/>
      </c>
    </row>
    <row r="1090" spans="4:8">
      <c r="D1090" s="592" t="s">
        <v>143</v>
      </c>
      <c r="E1090" s="592" t="s">
        <v>143</v>
      </c>
      <c r="F1090" s="592" t="s">
        <v>143</v>
      </c>
      <c r="H1090" s="592" t="str">
        <f t="shared" si="4"/>
        <v/>
      </c>
    </row>
    <row r="1091" spans="4:8">
      <c r="D1091" s="592" t="s">
        <v>143</v>
      </c>
      <c r="E1091" s="592" t="s">
        <v>143</v>
      </c>
      <c r="F1091" s="592" t="s">
        <v>143</v>
      </c>
      <c r="H1091" s="592" t="str">
        <f t="shared" si="4"/>
        <v/>
      </c>
    </row>
    <row r="1092" spans="4:8">
      <c r="D1092" s="592" t="s">
        <v>143</v>
      </c>
      <c r="E1092" s="592" t="s">
        <v>143</v>
      </c>
      <c r="F1092" s="592" t="s">
        <v>143</v>
      </c>
      <c r="H1092" s="592" t="str">
        <f t="shared" si="4"/>
        <v/>
      </c>
    </row>
    <row r="1093" spans="4:8">
      <c r="D1093" s="592" t="s">
        <v>143</v>
      </c>
      <c r="E1093" s="592" t="s">
        <v>143</v>
      </c>
      <c r="F1093" s="592" t="s">
        <v>143</v>
      </c>
      <c r="H1093" s="592" t="str">
        <f t="shared" si="4"/>
        <v/>
      </c>
    </row>
    <row r="1094" spans="4:8">
      <c r="D1094" s="592" t="s">
        <v>143</v>
      </c>
      <c r="E1094" s="592" t="s">
        <v>143</v>
      </c>
      <c r="F1094" s="592" t="s">
        <v>143</v>
      </c>
      <c r="H1094" s="592" t="str">
        <f t="shared" si="4"/>
        <v/>
      </c>
    </row>
    <row r="1095" spans="4:8">
      <c r="D1095" s="592" t="s">
        <v>143</v>
      </c>
      <c r="E1095" s="592" t="s">
        <v>143</v>
      </c>
      <c r="F1095" s="592" t="s">
        <v>143</v>
      </c>
      <c r="H1095" s="592" t="str">
        <f t="shared" si="4"/>
        <v/>
      </c>
    </row>
    <row r="1096" spans="4:8">
      <c r="D1096" s="592" t="s">
        <v>143</v>
      </c>
      <c r="E1096" s="592" t="s">
        <v>143</v>
      </c>
      <c r="F1096" s="592" t="s">
        <v>143</v>
      </c>
      <c r="H1096" s="592" t="str">
        <f t="shared" si="4"/>
        <v/>
      </c>
    </row>
    <row r="1097" spans="4:8">
      <c r="D1097" s="592" t="s">
        <v>143</v>
      </c>
      <c r="E1097" s="592" t="s">
        <v>143</v>
      </c>
      <c r="F1097" s="592" t="s">
        <v>143</v>
      </c>
      <c r="H1097" s="592" t="str">
        <f t="shared" si="4"/>
        <v/>
      </c>
    </row>
    <row r="1098" spans="4:8">
      <c r="D1098" s="592" t="s">
        <v>143</v>
      </c>
      <c r="E1098" s="592" t="s">
        <v>143</v>
      </c>
      <c r="F1098" s="592" t="s">
        <v>143</v>
      </c>
      <c r="H1098" s="592" t="str">
        <f t="shared" si="4"/>
        <v/>
      </c>
    </row>
    <row r="1099" spans="4:8">
      <c r="D1099" s="592" t="s">
        <v>143</v>
      </c>
      <c r="E1099" s="592" t="s">
        <v>143</v>
      </c>
      <c r="F1099" s="592" t="s">
        <v>143</v>
      </c>
      <c r="H1099" s="592" t="str">
        <f t="shared" si="4"/>
        <v/>
      </c>
    </row>
    <row r="1100" spans="4:8">
      <c r="D1100" s="592" t="s">
        <v>143</v>
      </c>
      <c r="E1100" s="592" t="s">
        <v>143</v>
      </c>
      <c r="F1100" s="592" t="s">
        <v>143</v>
      </c>
      <c r="H1100" s="592" t="str">
        <f t="shared" si="4"/>
        <v/>
      </c>
    </row>
    <row r="1101" spans="4:8">
      <c r="D1101" s="592" t="s">
        <v>143</v>
      </c>
      <c r="E1101" s="592" t="s">
        <v>143</v>
      </c>
      <c r="F1101" s="592" t="s">
        <v>143</v>
      </c>
      <c r="H1101" s="592" t="str">
        <f t="shared" si="4"/>
        <v/>
      </c>
    </row>
    <row r="1102" spans="4:8">
      <c r="D1102" s="592" t="s">
        <v>143</v>
      </c>
      <c r="E1102" s="592" t="s">
        <v>143</v>
      </c>
      <c r="F1102" s="592" t="s">
        <v>143</v>
      </c>
      <c r="H1102" s="592" t="str">
        <f t="shared" si="4"/>
        <v/>
      </c>
    </row>
    <row r="1103" spans="4:8">
      <c r="D1103" s="592" t="s">
        <v>143</v>
      </c>
      <c r="E1103" s="592" t="s">
        <v>143</v>
      </c>
      <c r="F1103" s="592" t="s">
        <v>143</v>
      </c>
      <c r="H1103" s="592" t="str">
        <f t="shared" si="4"/>
        <v/>
      </c>
    </row>
    <row r="1104" spans="4:8">
      <c r="D1104" s="592" t="s">
        <v>143</v>
      </c>
      <c r="E1104" s="592" t="s">
        <v>143</v>
      </c>
      <c r="F1104" s="592" t="s">
        <v>143</v>
      </c>
      <c r="H1104" s="592" t="str">
        <f t="shared" si="4"/>
        <v/>
      </c>
    </row>
    <row r="1105" spans="4:8">
      <c r="D1105" s="592" t="s">
        <v>143</v>
      </c>
      <c r="E1105" s="592" t="s">
        <v>143</v>
      </c>
      <c r="F1105" s="592" t="s">
        <v>143</v>
      </c>
      <c r="H1105" s="592" t="str">
        <f t="shared" ref="H1105:H1135" si="5">IF(C1107=0,"",((1+E1105/D1105)^12)-1)</f>
        <v/>
      </c>
    </row>
    <row r="1106" spans="4:8">
      <c r="D1106" s="592" t="s">
        <v>143</v>
      </c>
      <c r="E1106" s="592" t="s">
        <v>143</v>
      </c>
      <c r="F1106" s="592" t="s">
        <v>143</v>
      </c>
      <c r="H1106" s="592" t="str">
        <f t="shared" si="5"/>
        <v/>
      </c>
    </row>
    <row r="1107" spans="4:8">
      <c r="D1107" s="592" t="s">
        <v>143</v>
      </c>
      <c r="E1107" s="592" t="s">
        <v>143</v>
      </c>
      <c r="F1107" s="592" t="s">
        <v>143</v>
      </c>
      <c r="H1107" s="592" t="str">
        <f t="shared" si="5"/>
        <v/>
      </c>
    </row>
    <row r="1108" spans="4:8">
      <c r="D1108" s="592" t="s">
        <v>143</v>
      </c>
      <c r="E1108" s="592" t="s">
        <v>143</v>
      </c>
      <c r="F1108" s="592" t="s">
        <v>143</v>
      </c>
      <c r="H1108" s="592" t="str">
        <f t="shared" si="5"/>
        <v/>
      </c>
    </row>
    <row r="1109" spans="4:8">
      <c r="D1109" s="592" t="s">
        <v>143</v>
      </c>
      <c r="E1109" s="592" t="s">
        <v>143</v>
      </c>
      <c r="F1109" s="592" t="s">
        <v>143</v>
      </c>
      <c r="H1109" s="592" t="str">
        <f t="shared" si="5"/>
        <v/>
      </c>
    </row>
    <row r="1110" spans="4:8">
      <c r="D1110" s="592" t="s">
        <v>143</v>
      </c>
      <c r="E1110" s="592" t="s">
        <v>143</v>
      </c>
      <c r="F1110" s="592" t="s">
        <v>143</v>
      </c>
      <c r="H1110" s="592" t="str">
        <f t="shared" si="5"/>
        <v/>
      </c>
    </row>
    <row r="1111" spans="4:8">
      <c r="D1111" s="592" t="s">
        <v>143</v>
      </c>
      <c r="E1111" s="592" t="s">
        <v>143</v>
      </c>
      <c r="F1111" s="592" t="s">
        <v>143</v>
      </c>
      <c r="H1111" s="592" t="str">
        <f t="shared" si="5"/>
        <v/>
      </c>
    </row>
    <row r="1112" spans="4:8">
      <c r="D1112" s="592" t="s">
        <v>143</v>
      </c>
      <c r="E1112" s="592" t="s">
        <v>143</v>
      </c>
      <c r="F1112" s="592" t="s">
        <v>143</v>
      </c>
      <c r="H1112" s="592" t="str">
        <f t="shared" si="5"/>
        <v/>
      </c>
    </row>
    <row r="1113" spans="4:8">
      <c r="D1113" s="592" t="s">
        <v>143</v>
      </c>
      <c r="E1113" s="592" t="s">
        <v>143</v>
      </c>
      <c r="F1113" s="592" t="s">
        <v>143</v>
      </c>
      <c r="H1113" s="592" t="str">
        <f t="shared" si="5"/>
        <v/>
      </c>
    </row>
    <row r="1114" spans="4:8">
      <c r="D1114" s="592" t="s">
        <v>143</v>
      </c>
      <c r="E1114" s="592" t="s">
        <v>143</v>
      </c>
      <c r="F1114" s="592" t="s">
        <v>143</v>
      </c>
      <c r="H1114" s="592" t="str">
        <f t="shared" si="5"/>
        <v/>
      </c>
    </row>
    <row r="1115" spans="4:8">
      <c r="D1115" s="592" t="s">
        <v>143</v>
      </c>
      <c r="E1115" s="592" t="s">
        <v>143</v>
      </c>
      <c r="F1115" s="592" t="s">
        <v>143</v>
      </c>
      <c r="H1115" s="592" t="str">
        <f t="shared" si="5"/>
        <v/>
      </c>
    </row>
    <row r="1116" spans="4:8">
      <c r="D1116" s="592" t="s">
        <v>143</v>
      </c>
      <c r="E1116" s="592" t="s">
        <v>143</v>
      </c>
      <c r="F1116" s="592" t="s">
        <v>143</v>
      </c>
      <c r="H1116" s="592" t="str">
        <f t="shared" si="5"/>
        <v/>
      </c>
    </row>
    <row r="1117" spans="4:8">
      <c r="D1117" s="592" t="s">
        <v>143</v>
      </c>
      <c r="E1117" s="592" t="s">
        <v>143</v>
      </c>
      <c r="F1117" s="592" t="s">
        <v>143</v>
      </c>
      <c r="H1117" s="592" t="str">
        <f t="shared" si="5"/>
        <v/>
      </c>
    </row>
    <row r="1118" spans="4:8">
      <c r="D1118" s="592" t="s">
        <v>143</v>
      </c>
      <c r="E1118" s="592" t="s">
        <v>143</v>
      </c>
      <c r="F1118" s="592" t="s">
        <v>143</v>
      </c>
      <c r="H1118" s="592" t="str">
        <f t="shared" si="5"/>
        <v/>
      </c>
    </row>
    <row r="1119" spans="4:8">
      <c r="D1119" s="592" t="s">
        <v>143</v>
      </c>
      <c r="E1119" s="592" t="s">
        <v>143</v>
      </c>
      <c r="F1119" s="592" t="s">
        <v>143</v>
      </c>
      <c r="H1119" s="592" t="str">
        <f t="shared" si="5"/>
        <v/>
      </c>
    </row>
    <row r="1120" spans="4:8">
      <c r="D1120" s="592" t="s">
        <v>143</v>
      </c>
      <c r="E1120" s="592" t="s">
        <v>143</v>
      </c>
      <c r="F1120" s="592" t="s">
        <v>143</v>
      </c>
      <c r="H1120" s="592" t="str">
        <f t="shared" si="5"/>
        <v/>
      </c>
    </row>
    <row r="1121" spans="4:8">
      <c r="D1121" s="592" t="s">
        <v>143</v>
      </c>
      <c r="E1121" s="592" t="s">
        <v>143</v>
      </c>
      <c r="F1121" s="592" t="s">
        <v>143</v>
      </c>
      <c r="H1121" s="592" t="str">
        <f t="shared" si="5"/>
        <v/>
      </c>
    </row>
    <row r="1122" spans="4:8">
      <c r="D1122" s="592" t="s">
        <v>143</v>
      </c>
      <c r="E1122" s="592" t="s">
        <v>143</v>
      </c>
      <c r="F1122" s="592" t="s">
        <v>143</v>
      </c>
      <c r="H1122" s="592" t="str">
        <f t="shared" si="5"/>
        <v/>
      </c>
    </row>
    <row r="1123" spans="4:8">
      <c r="D1123" s="592" t="s">
        <v>143</v>
      </c>
      <c r="E1123" s="592" t="s">
        <v>143</v>
      </c>
      <c r="F1123" s="592" t="s">
        <v>143</v>
      </c>
      <c r="H1123" s="592" t="str">
        <f t="shared" si="5"/>
        <v/>
      </c>
    </row>
    <row r="1124" spans="4:8">
      <c r="D1124" s="592" t="s">
        <v>143</v>
      </c>
      <c r="E1124" s="592" t="s">
        <v>143</v>
      </c>
      <c r="F1124" s="592" t="s">
        <v>143</v>
      </c>
      <c r="H1124" s="592" t="str">
        <f t="shared" si="5"/>
        <v/>
      </c>
    </row>
    <row r="1125" spans="4:8">
      <c r="D1125" s="592" t="s">
        <v>143</v>
      </c>
      <c r="E1125" s="592" t="s">
        <v>143</v>
      </c>
      <c r="F1125" s="592" t="s">
        <v>143</v>
      </c>
      <c r="H1125" s="592" t="str">
        <f t="shared" si="5"/>
        <v/>
      </c>
    </row>
    <row r="1126" spans="4:8">
      <c r="D1126" s="592" t="s">
        <v>143</v>
      </c>
      <c r="E1126" s="592" t="s">
        <v>143</v>
      </c>
      <c r="F1126" s="592" t="s">
        <v>143</v>
      </c>
      <c r="H1126" s="592" t="str">
        <f t="shared" si="5"/>
        <v/>
      </c>
    </row>
    <row r="1127" spans="4:8">
      <c r="D1127" s="592" t="s">
        <v>143</v>
      </c>
      <c r="E1127" s="592" t="s">
        <v>143</v>
      </c>
      <c r="F1127" s="592" t="s">
        <v>143</v>
      </c>
      <c r="H1127" s="592" t="str">
        <f t="shared" si="5"/>
        <v/>
      </c>
    </row>
    <row r="1128" spans="4:8">
      <c r="D1128" s="592" t="s">
        <v>143</v>
      </c>
      <c r="E1128" s="592" t="s">
        <v>143</v>
      </c>
      <c r="F1128" s="592" t="s">
        <v>143</v>
      </c>
      <c r="H1128" s="592" t="str">
        <f t="shared" si="5"/>
        <v/>
      </c>
    </row>
    <row r="1129" spans="4:8">
      <c r="D1129" s="592" t="s">
        <v>143</v>
      </c>
      <c r="E1129" s="592" t="s">
        <v>143</v>
      </c>
      <c r="F1129" s="592" t="s">
        <v>143</v>
      </c>
      <c r="H1129" s="592" t="str">
        <f t="shared" si="5"/>
        <v/>
      </c>
    </row>
    <row r="1130" spans="4:8">
      <c r="D1130" s="592" t="s">
        <v>143</v>
      </c>
      <c r="E1130" s="592" t="s">
        <v>143</v>
      </c>
      <c r="F1130" s="592" t="s">
        <v>143</v>
      </c>
      <c r="H1130" s="592" t="str">
        <f t="shared" si="5"/>
        <v/>
      </c>
    </row>
    <row r="1131" spans="4:8">
      <c r="D1131" s="592" t="s">
        <v>143</v>
      </c>
      <c r="E1131" s="592" t="s">
        <v>143</v>
      </c>
      <c r="F1131" s="592" t="s">
        <v>143</v>
      </c>
      <c r="H1131" s="592" t="str">
        <f t="shared" si="5"/>
        <v/>
      </c>
    </row>
    <row r="1132" spans="4:8">
      <c r="D1132" s="592" t="s">
        <v>143</v>
      </c>
      <c r="E1132" s="592" t="s">
        <v>143</v>
      </c>
      <c r="F1132" s="592" t="s">
        <v>143</v>
      </c>
      <c r="H1132" s="592" t="str">
        <f t="shared" si="5"/>
        <v/>
      </c>
    </row>
    <row r="1133" spans="4:8">
      <c r="D1133" s="592" t="s">
        <v>143</v>
      </c>
      <c r="E1133" s="592" t="s">
        <v>143</v>
      </c>
      <c r="F1133" s="592" t="s">
        <v>143</v>
      </c>
      <c r="H1133" s="592" t="str">
        <f t="shared" si="5"/>
        <v/>
      </c>
    </row>
    <row r="1134" spans="4:8">
      <c r="D1134" s="592" t="s">
        <v>143</v>
      </c>
      <c r="E1134" s="592" t="s">
        <v>143</v>
      </c>
      <c r="F1134" s="592" t="s">
        <v>143</v>
      </c>
      <c r="H1134" s="592" t="str">
        <f t="shared" si="5"/>
        <v/>
      </c>
    </row>
    <row r="1135" spans="4:8">
      <c r="D1135" s="592" t="s">
        <v>143</v>
      </c>
      <c r="E1135" s="592" t="s">
        <v>143</v>
      </c>
      <c r="F1135" s="592" t="s">
        <v>143</v>
      </c>
      <c r="H1135" s="592" t="str">
        <f t="shared" si="5"/>
        <v/>
      </c>
    </row>
  </sheetData>
  <mergeCells count="2">
    <mergeCell ref="B4:D5"/>
    <mergeCell ref="E4:F5"/>
  </mergeCells>
  <conditionalFormatting sqref="C10:C35">
    <cfRule type="cellIs" dxfId="0" priority="1" operator="lessThanOrEqual">
      <formula>0</formula>
    </cfRule>
  </conditionalFormatting>
  <pageMargins left="0.7" right="0.7" top="0.75" bottom="0.75" header="0.3" footer="0.3"/>
  <pageSetup paperSize="9" scale="43"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C2452-E90B-4FF0-B19C-8B26EA5DCC48}">
  <sheetPr codeName="Sheet39">
    <tabColor theme="3" tint="0.59999389629810485"/>
    <pageSetUpPr fitToPage="1"/>
  </sheetPr>
  <dimension ref="A1:AC491"/>
  <sheetViews>
    <sheetView showGridLines="0" zoomScale="85" zoomScaleNormal="85" workbookViewId="0">
      <selection activeCell="C16" sqref="C16:D16"/>
    </sheetView>
  </sheetViews>
  <sheetFormatPr defaultColWidth="9.140625" defaultRowHeight="15"/>
  <cols>
    <col min="1" max="1" width="59.85546875" style="1072" customWidth="1"/>
    <col min="2" max="2" width="2.7109375" style="1073" customWidth="1"/>
    <col min="3" max="3" width="1.28515625" style="1073" customWidth="1"/>
    <col min="4" max="4" width="16.42578125" style="1074" bestFit="1" customWidth="1"/>
    <col min="5" max="5" width="13.5703125" style="1074" bestFit="1" customWidth="1"/>
    <col min="6" max="6" width="15.28515625" style="1075" bestFit="1" customWidth="1"/>
    <col min="7" max="7" width="8.42578125" style="1076" bestFit="1" customWidth="1"/>
    <col min="8" max="8" width="22.140625" style="1077" bestFit="1" customWidth="1"/>
    <col min="9" max="9" width="2.7109375" style="1074" customWidth="1"/>
    <col min="10" max="10" width="17.5703125" style="1074" bestFit="1" customWidth="1"/>
    <col min="11" max="11" width="14.85546875" style="1078" bestFit="1" customWidth="1"/>
    <col min="12" max="12" width="14.85546875" style="1074" bestFit="1" customWidth="1"/>
    <col min="13" max="13" width="15.42578125" style="1074" bestFit="1" customWidth="1"/>
    <col min="14" max="14" width="16.42578125" style="1074" bestFit="1" customWidth="1"/>
    <col min="15" max="15" width="2.42578125" style="1074" customWidth="1"/>
    <col min="16" max="17" width="29.5703125" style="1074" customWidth="1"/>
    <col min="18" max="18" width="16.42578125" style="1074" bestFit="1" customWidth="1"/>
    <col min="19" max="19" width="20.42578125" style="1074" bestFit="1" customWidth="1"/>
    <col min="20" max="20" width="16.42578125" style="1074" bestFit="1" customWidth="1"/>
    <col min="21" max="21" width="8.5703125" style="1074" bestFit="1" customWidth="1"/>
    <col min="22" max="22" width="7.7109375" style="1079" bestFit="1" customWidth="1"/>
    <col min="23" max="23" width="4.28515625" style="1074" customWidth="1"/>
    <col min="24" max="24" width="15.42578125" style="1074" bestFit="1" customWidth="1"/>
    <col min="25" max="25" width="20.42578125" style="1074" bestFit="1" customWidth="1"/>
    <col min="26" max="26" width="15.42578125" style="1074" bestFit="1" customWidth="1"/>
    <col min="27" max="27" width="11.85546875" style="1074" bestFit="1" customWidth="1"/>
    <col min="28" max="28" width="4.28515625" style="1074" customWidth="1"/>
    <col min="29" max="16384" width="9.140625" style="1074"/>
  </cols>
  <sheetData>
    <row r="1" spans="1:28" ht="15" customHeight="1" thickBot="1"/>
    <row r="2" spans="1:28" s="1093" customFormat="1" ht="39.950000000000003" customHeight="1" thickTop="1">
      <c r="A2" s="1080" t="s">
        <v>605</v>
      </c>
      <c r="B2" s="1081"/>
      <c r="C2" s="1082"/>
      <c r="D2" s="1083"/>
      <c r="E2" s="1084"/>
      <c r="F2" s="1085"/>
      <c r="G2" s="1086"/>
      <c r="H2" s="1087"/>
      <c r="I2" s="1088"/>
      <c r="J2" s="1088"/>
      <c r="K2" s="1089"/>
      <c r="L2" s="1088"/>
      <c r="M2" s="1088"/>
      <c r="N2" s="1088"/>
      <c r="O2" s="1088"/>
      <c r="P2" s="1090"/>
      <c r="Q2" s="1088"/>
      <c r="R2" s="1088"/>
      <c r="S2" s="1088"/>
      <c r="T2" s="1088"/>
      <c r="U2" s="1088"/>
      <c r="V2" s="1091"/>
      <c r="W2" s="1088"/>
      <c r="X2" s="1088"/>
      <c r="Y2" s="1090"/>
      <c r="Z2" s="534"/>
      <c r="AA2" s="618"/>
      <c r="AB2" s="1092"/>
    </row>
    <row r="3" spans="1:28" s="1093" customFormat="1" ht="15.75">
      <c r="A3" s="1094" t="s">
        <v>606</v>
      </c>
      <c r="B3" s="1081"/>
      <c r="C3" s="1095"/>
      <c r="F3" s="1096"/>
      <c r="G3" s="1097"/>
      <c r="H3" s="1098"/>
      <c r="K3" s="1099"/>
      <c r="V3" s="1100"/>
      <c r="Y3" s="1101"/>
      <c r="Z3" s="540"/>
      <c r="AA3" s="621"/>
      <c r="AB3" s="1102"/>
    </row>
    <row r="4" spans="1:28" s="1093" customFormat="1">
      <c r="A4" s="1103" t="s">
        <v>607</v>
      </c>
      <c r="B4" s="1081"/>
      <c r="C4" s="1095"/>
      <c r="D4" s="2150"/>
      <c r="E4" s="2150"/>
      <c r="F4" s="2150"/>
      <c r="G4" s="1097"/>
      <c r="H4" s="2151" t="s">
        <v>608</v>
      </c>
      <c r="I4" s="2151"/>
      <c r="J4" s="2151"/>
      <c r="K4" s="2151"/>
      <c r="L4" s="2151"/>
      <c r="M4" s="2151"/>
      <c r="N4" s="2151"/>
      <c r="O4" s="2151"/>
      <c r="P4" s="2151"/>
      <c r="Q4" s="2151"/>
      <c r="R4" s="2151"/>
      <c r="S4" s="2151"/>
      <c r="T4" s="2151"/>
      <c r="U4" s="2151"/>
      <c r="V4" s="2151"/>
      <c r="W4" s="2151"/>
      <c r="X4" s="2151"/>
      <c r="Y4" s="1101"/>
      <c r="Z4" s="540"/>
      <c r="AA4" s="621"/>
      <c r="AB4" s="1102"/>
    </row>
    <row r="5" spans="1:28" s="1093" customFormat="1">
      <c r="A5" s="1197">
        <v>8182368484.4700003</v>
      </c>
      <c r="B5" s="1081"/>
      <c r="C5" s="1095"/>
      <c r="D5" s="2150"/>
      <c r="E5" s="2150"/>
      <c r="F5" s="2150"/>
      <c r="G5" s="1097"/>
      <c r="H5" s="2151"/>
      <c r="I5" s="2151"/>
      <c r="J5" s="2151"/>
      <c r="K5" s="2151"/>
      <c r="L5" s="2151"/>
      <c r="M5" s="2151"/>
      <c r="N5" s="2151"/>
      <c r="O5" s="2151"/>
      <c r="P5" s="2151"/>
      <c r="Q5" s="2151"/>
      <c r="R5" s="2151"/>
      <c r="S5" s="2151"/>
      <c r="T5" s="2151"/>
      <c r="U5" s="2151"/>
      <c r="V5" s="2151"/>
      <c r="W5" s="2151"/>
      <c r="X5" s="2151"/>
      <c r="Y5" s="1101"/>
      <c r="Z5" s="540"/>
      <c r="AA5" s="621"/>
      <c r="AB5" s="1102"/>
    </row>
    <row r="6" spans="1:28" s="1093" customFormat="1" ht="16.5" customHeight="1">
      <c r="A6" s="1103" t="s">
        <v>609</v>
      </c>
      <c r="B6" s="1081"/>
      <c r="C6" s="1095"/>
      <c r="F6" s="1096"/>
      <c r="G6" s="1097"/>
      <c r="H6" s="1098"/>
      <c r="K6" s="1099"/>
      <c r="V6" s="1100"/>
      <c r="Y6" s="1101"/>
      <c r="Z6" s="540"/>
      <c r="AA6" s="624"/>
      <c r="AB6" s="1102"/>
    </row>
    <row r="7" spans="1:28">
      <c r="A7" s="1197">
        <f>'02 - Monthly Asset Follow up'!P17</f>
        <v>10542450016.959999</v>
      </c>
      <c r="C7" s="1104"/>
      <c r="H7" s="1565" t="s">
        <v>1312</v>
      </c>
      <c r="AB7" s="1105"/>
    </row>
    <row r="8" spans="1:28" s="1106" customFormat="1">
      <c r="B8" s="1107"/>
      <c r="C8" s="1108"/>
      <c r="D8" s="1109"/>
      <c r="E8" s="1109"/>
      <c r="F8" s="1110"/>
      <c r="G8" s="1111"/>
      <c r="H8" s="1564" t="s">
        <v>610</v>
      </c>
      <c r="I8" s="1111"/>
      <c r="J8" s="2152" t="s">
        <v>611</v>
      </c>
      <c r="K8" s="2152"/>
      <c r="L8" s="2152"/>
      <c r="M8" s="2152"/>
      <c r="N8" s="2152"/>
      <c r="O8" s="1111"/>
      <c r="P8" s="2152" t="s">
        <v>118</v>
      </c>
      <c r="Q8" s="2152"/>
      <c r="R8" s="2152"/>
      <c r="S8" s="2152"/>
      <c r="T8" s="2152"/>
      <c r="U8" s="2152"/>
      <c r="V8" s="2152"/>
      <c r="X8" s="2152" t="s">
        <v>119</v>
      </c>
      <c r="Y8" s="2152"/>
      <c r="Z8" s="2152"/>
      <c r="AA8" s="2152"/>
      <c r="AB8" s="1112"/>
    </row>
    <row r="9" spans="1:28" ht="15.75">
      <c r="A9" s="1094" t="s">
        <v>612</v>
      </c>
      <c r="B9" s="1113"/>
      <c r="C9" s="1114"/>
      <c r="D9" s="1115"/>
      <c r="E9" s="1115"/>
      <c r="F9" s="1115"/>
      <c r="G9" s="1116"/>
      <c r="H9" s="1117"/>
      <c r="I9" s="1116"/>
      <c r="J9" s="1116"/>
      <c r="K9" s="1118"/>
      <c r="L9" s="1116"/>
      <c r="M9" s="1116"/>
      <c r="N9" s="1116"/>
      <c r="O9" s="1116"/>
      <c r="P9" s="1116"/>
      <c r="Q9" s="1116"/>
      <c r="R9" s="1116"/>
      <c r="S9" s="1116"/>
      <c r="T9" s="1116"/>
      <c r="X9" s="1116"/>
      <c r="Y9" s="1116"/>
      <c r="Z9" s="1116"/>
      <c r="AB9" s="1105"/>
    </row>
    <row r="10" spans="1:28" s="1106" customFormat="1" ht="18" customHeight="1">
      <c r="A10" s="1103" t="s">
        <v>607</v>
      </c>
      <c r="B10" s="1119"/>
      <c r="C10" s="1120"/>
      <c r="D10" s="1121" t="s">
        <v>613</v>
      </c>
      <c r="E10" s="1194" t="s">
        <v>5</v>
      </c>
      <c r="F10" s="1194" t="s">
        <v>614</v>
      </c>
      <c r="G10" s="1122"/>
      <c r="H10" s="1195" t="s">
        <v>615</v>
      </c>
      <c r="J10" s="1193" t="s">
        <v>616</v>
      </c>
      <c r="K10" s="1196" t="s">
        <v>71</v>
      </c>
      <c r="L10" s="1193" t="s">
        <v>617</v>
      </c>
      <c r="M10" s="1193" t="s">
        <v>618</v>
      </c>
      <c r="N10" s="1193" t="s">
        <v>619</v>
      </c>
      <c r="P10" s="1193" t="s">
        <v>620</v>
      </c>
      <c r="Q10" s="1193" t="s">
        <v>621</v>
      </c>
      <c r="R10" s="1193" t="s">
        <v>616</v>
      </c>
      <c r="S10" s="1193" t="s">
        <v>622</v>
      </c>
      <c r="T10" s="1193" t="s">
        <v>619</v>
      </c>
      <c r="U10" s="1193" t="s">
        <v>623</v>
      </c>
      <c r="V10" s="1193" t="s">
        <v>624</v>
      </c>
      <c r="X10" s="1193" t="s">
        <v>616</v>
      </c>
      <c r="Y10" s="1193" t="s">
        <v>622</v>
      </c>
      <c r="Z10" s="1193" t="s">
        <v>619</v>
      </c>
      <c r="AA10" s="1193" t="s">
        <v>623</v>
      </c>
      <c r="AB10" s="1112"/>
    </row>
    <row r="11" spans="1:28">
      <c r="A11" s="1197">
        <f>7773200000+4034000000</f>
        <v>11807200000</v>
      </c>
      <c r="B11" s="1123"/>
      <c r="C11" s="1124"/>
      <c r="D11" s="1125">
        <f>IF(E11&lt;&gt;"",EOMONTH(E11,-1),"")</f>
        <v>46295</v>
      </c>
      <c r="E11" s="1126">
        <f>'00 - Cover'!F21</f>
        <v>46322</v>
      </c>
      <c r="F11" s="1127">
        <f>IF(E11&lt;&gt;"",E11-$A$31,"")</f>
        <v>29</v>
      </c>
      <c r="G11" s="1128">
        <f>IF(F11&lt;&gt;"",COUNTIF($F$11:F11,"&gt;0"),"")</f>
        <v>1</v>
      </c>
      <c r="H11" s="1129">
        <v>5.7045189783785418E-3</v>
      </c>
      <c r="I11" s="1128"/>
      <c r="J11" s="1130">
        <f>IF(G11=1,$A$7,N10)</f>
        <v>10542450016.959999</v>
      </c>
      <c r="K11" s="1131">
        <f>H11*J11</f>
        <v>60139606.200355493</v>
      </c>
      <c r="L11" s="1130">
        <f>IF(E11&lt;&gt;"",(1-(1-$A$25)^(1/12))*(J11-K11),"")</f>
        <v>0</v>
      </c>
      <c r="M11" s="1130">
        <f>IF(J11-K11-L11&lt;$A$27*$A$5,J11-K11-L11,0)</f>
        <v>0</v>
      </c>
      <c r="N11" s="1130">
        <f>IF(E11&lt;&gt;"",J11-K11-L11-M11,"")</f>
        <v>10482310410.759644</v>
      </c>
      <c r="O11" s="1073"/>
      <c r="P11" s="1130">
        <f>IF(G11&lt;&gt; "", R11+X11-N11, "")</f>
        <v>60140404.92035675</v>
      </c>
      <c r="Q11" s="1130">
        <f>IF(E11&lt;&gt;"", N11*(1-$A$15), "")</f>
        <v>9958194890.2216606</v>
      </c>
      <c r="R11" s="1130">
        <f>$A$13</f>
        <v>10015328293.6</v>
      </c>
      <c r="S11" s="1130">
        <f>IF(E11&lt;&gt;"", MIN(P11,MAX(R11-Q11,0)), "")</f>
        <v>57133403.378339767</v>
      </c>
      <c r="T11" s="1130">
        <f>IF(E11&lt;&gt;"", R11-S11, "")</f>
        <v>9958194890.2216606</v>
      </c>
      <c r="U11" s="1132">
        <f>IF(E11&lt;&gt;"", R11/$A$11, "")</f>
        <v>0.84823906545158889</v>
      </c>
      <c r="V11" s="1133">
        <f>IF(E11&lt;&gt;"", IFERROR(1-T11/N11, "n.a."), "")</f>
        <v>5.0000000000000044E-2</v>
      </c>
      <c r="X11" s="1134">
        <f>$A$21</f>
        <v>527122522.0800001</v>
      </c>
      <c r="Y11" s="1134">
        <f>IF(E11&lt;&gt;"", P11-S11, "")</f>
        <v>3007001.542016983</v>
      </c>
      <c r="Z11" s="1134">
        <f>IF(E11&lt;&gt;"", X11-Y11, "")</f>
        <v>524115520.53798312</v>
      </c>
      <c r="AA11" s="1132">
        <f>IF(E11&lt;&gt;"", X11/$A$19, "")</f>
        <v>0.90758010000000022</v>
      </c>
      <c r="AB11" s="1105"/>
    </row>
    <row r="12" spans="1:28">
      <c r="A12" s="1103" t="s">
        <v>609</v>
      </c>
      <c r="B12" s="1135"/>
      <c r="C12" s="1124"/>
      <c r="D12" s="1125">
        <f t="shared" ref="D12:D75" ca="1" si="0">IF(E12&lt;&gt;"",EOMONTH(E12,-1),"")</f>
        <v>46326</v>
      </c>
      <c r="E12" s="1126">
        <f t="shared" ref="E12:E75" ca="1" si="1">IF(INDIRECT("A"&amp;(IFERROR(MATCH(E11,A:A),999)+1))&gt;0,INDIRECT("A"&amp;(IFERROR(MATCH(E11,A:A),999)+1)),"")</f>
        <v>46353</v>
      </c>
      <c r="F12" s="1127">
        <f t="shared" ref="F12:F75" ca="1" si="2">IF(E12&lt;&gt;"",E12-$A$31,"")</f>
        <v>60</v>
      </c>
      <c r="G12" s="1128">
        <f ca="1">IF(F12&lt;&gt;"",COUNTIF($F$11:F12,"&gt;0"),"")</f>
        <v>2</v>
      </c>
      <c r="H12" s="1129">
        <v>5.7662737037847715E-3</v>
      </c>
      <c r="I12" s="1128"/>
      <c r="J12" s="1130">
        <f t="shared" ref="J12:J75" ca="1" si="3">IF(G12=1,$A$7,N11)</f>
        <v>10482310410.759644</v>
      </c>
      <c r="K12" s="1131">
        <f t="shared" ref="K12:K75" ca="1" si="4">H12*J12</f>
        <v>60443870.876472682</v>
      </c>
      <c r="L12" s="1130">
        <f t="shared" ref="L12:L75" ca="1" si="5">IF(E12&lt;&gt;"",(1-(1-$A$25)^(1/12))*(J12-K12),"")</f>
        <v>0</v>
      </c>
      <c r="M12" s="1130">
        <f t="shared" ref="M12:M75" ca="1" si="6">IF(J12-K12-L12&lt;$A$27*$A$5,J12-K12-L12,0)</f>
        <v>0</v>
      </c>
      <c r="N12" s="1130">
        <f ca="1">IF(E12&lt;&gt;"",J12-K12-L12-M12,"")</f>
        <v>10421866539.883171</v>
      </c>
      <c r="O12" s="1073"/>
      <c r="P12" s="1130">
        <f t="shared" ref="P12:P75" ca="1" si="7">IF(G12&lt;&gt; "", R12+X12-N12, "")</f>
        <v>60443870.876472473</v>
      </c>
      <c r="Q12" s="1130">
        <f t="shared" ref="Q12:Q75" ca="1" si="8">IF(E12&lt;&gt;"", N12*(1-$A$15), "")</f>
        <v>9900773212.8890114</v>
      </c>
      <c r="R12" s="1130">
        <f ca="1">IF(E12&lt;&gt;"", T11, "")</f>
        <v>9958194890.2216606</v>
      </c>
      <c r="S12" s="1130">
        <f ca="1">IF(E12&lt;&gt;"", MIN(P12,MAX(R12-Q12,0)), "")</f>
        <v>57421677.332649231</v>
      </c>
      <c r="T12" s="1130">
        <f t="shared" ref="T12:T75" ca="1" si="9">IF(E12&lt;&gt;"", R12-S12, "")</f>
        <v>9900773212.8890114</v>
      </c>
      <c r="U12" s="1132">
        <f t="shared" ref="U12:U75" ca="1" si="10">IF(E12&lt;&gt;"", R12/$A$11, "")</f>
        <v>0.84340020413151806</v>
      </c>
      <c r="V12" s="1133">
        <f t="shared" ref="V12:V75" ca="1" si="11">IF(E12&lt;&gt;"", IFERROR(1-T12/N12, "n.a."), "")</f>
        <v>5.0000000000000155E-2</v>
      </c>
      <c r="X12" s="1134">
        <f ca="1">IF(E12&lt;&gt;"", Z11, "")</f>
        <v>524115520.53798312</v>
      </c>
      <c r="Y12" s="1134">
        <f t="shared" ref="Y12:Y75" ca="1" si="12">IF(E12&lt;&gt;"", P12-S12, "")</f>
        <v>3022193.5438232422</v>
      </c>
      <c r="Z12" s="1134">
        <f t="shared" ref="Z12:Z75" ca="1" si="13">IF(E12&lt;&gt;"", X12-Y12, "")</f>
        <v>521093326.99415988</v>
      </c>
      <c r="AA12" s="1132">
        <f t="shared" ref="AA12:AA75" ca="1" si="14">IF(E12&lt;&gt;"", X12/$A$19, "")</f>
        <v>0.90240275574721607</v>
      </c>
      <c r="AB12" s="1105"/>
    </row>
    <row r="13" spans="1:28">
      <c r="A13" s="1197">
        <f>'11 - Notes Follow-up'!G25+'11 - Notes Follow-up'!O25</f>
        <v>10015328293.6</v>
      </c>
      <c r="B13" s="1136"/>
      <c r="C13" s="1137"/>
      <c r="D13" s="1125">
        <f t="shared" ca="1" si="0"/>
        <v>46356</v>
      </c>
      <c r="E13" s="1126">
        <f t="shared" ca="1" si="1"/>
        <v>46384</v>
      </c>
      <c r="F13" s="1127">
        <f t="shared" ca="1" si="2"/>
        <v>91</v>
      </c>
      <c r="G13" s="1128">
        <f ca="1">IF(F13&lt;&gt;"",COUNTIF($F$11:F13,"&gt;0"),"")</f>
        <v>3</v>
      </c>
      <c r="H13" s="1129">
        <v>5.7983312736019704E-3</v>
      </c>
      <c r="I13" s="1128"/>
      <c r="J13" s="1130">
        <f t="shared" ca="1" si="3"/>
        <v>10421866539.883171</v>
      </c>
      <c r="K13" s="1131">
        <f t="shared" ca="1" si="4"/>
        <v>60429434.68751055</v>
      </c>
      <c r="L13" s="1130">
        <f t="shared" ca="1" si="5"/>
        <v>0</v>
      </c>
      <c r="M13" s="1130">
        <f t="shared" ca="1" si="6"/>
        <v>0</v>
      </c>
      <c r="N13" s="1130">
        <f t="shared" ref="N13:N76" ca="1" si="15">IF(E13&lt;&gt;"",J13-K13-L13-M13,"")</f>
        <v>10361437105.19566</v>
      </c>
      <c r="O13" s="1073"/>
      <c r="P13" s="1130">
        <f t="shared" ca="1" si="7"/>
        <v>60429434.687511444</v>
      </c>
      <c r="Q13" s="1130">
        <f t="shared" ca="1" si="8"/>
        <v>9843365249.9358768</v>
      </c>
      <c r="R13" s="1130">
        <f t="shared" ref="R13:R76" ca="1" si="16">IF(E13&lt;&gt;"", T12, "")</f>
        <v>9900773212.8890114</v>
      </c>
      <c r="S13" s="1130">
        <f t="shared" ref="S13:S76" ca="1" si="17">IF(E13&lt;&gt;"", MIN(P13,MAX(R13-Q13,0)), "")</f>
        <v>57407962.953134537</v>
      </c>
      <c r="T13" s="1130">
        <f t="shared" ca="1" si="9"/>
        <v>9843365249.9358768</v>
      </c>
      <c r="U13" s="1132">
        <f t="shared" ca="1" si="10"/>
        <v>0.83853692771266786</v>
      </c>
      <c r="V13" s="1133">
        <f t="shared" ca="1" si="11"/>
        <v>4.9999999999999933E-2</v>
      </c>
      <c r="X13" s="1134">
        <f t="shared" ref="X13:X76" ca="1" si="18">IF(E13&lt;&gt;"", Z12, "")</f>
        <v>521093326.99415988</v>
      </c>
      <c r="Y13" s="1134">
        <f t="shared" ca="1" si="12"/>
        <v>3021471.7343769073</v>
      </c>
      <c r="Z13" s="1134">
        <f t="shared" ca="1" si="13"/>
        <v>518071855.25978297</v>
      </c>
      <c r="AA13" s="1132">
        <f t="shared" ca="1" si="14"/>
        <v>0.89719925446652871</v>
      </c>
      <c r="AB13" s="1105"/>
    </row>
    <row r="14" spans="1:28">
      <c r="A14" s="1103" t="s">
        <v>625</v>
      </c>
      <c r="B14" s="1138"/>
      <c r="C14" s="1139"/>
      <c r="D14" s="1125">
        <f t="shared" ca="1" si="0"/>
        <v>46387</v>
      </c>
      <c r="E14" s="1126">
        <f t="shared" ca="1" si="1"/>
        <v>46414</v>
      </c>
      <c r="F14" s="1127">
        <f t="shared" ca="1" si="2"/>
        <v>121</v>
      </c>
      <c r="G14" s="1128">
        <f ca="1">IF(F14&lt;&gt;"",COUNTIF($F$11:F14,"&gt;0"),"")</f>
        <v>4</v>
      </c>
      <c r="H14" s="1129">
        <v>5.8450978549635232E-3</v>
      </c>
      <c r="I14" s="1128"/>
      <c r="J14" s="1130">
        <f t="shared" ca="1" si="3"/>
        <v>10361437105.19566</v>
      </c>
      <c r="K14" s="1131">
        <f t="shared" ca="1" si="4"/>
        <v>60563613.79791861</v>
      </c>
      <c r="L14" s="1130">
        <f t="shared" ca="1" si="5"/>
        <v>0</v>
      </c>
      <c r="M14" s="1130">
        <f t="shared" ca="1" si="6"/>
        <v>0</v>
      </c>
      <c r="N14" s="1130">
        <f t="shared" ca="1" si="15"/>
        <v>10300873491.397741</v>
      </c>
      <c r="O14" s="1073"/>
      <c r="P14" s="1130">
        <f t="shared" ca="1" si="7"/>
        <v>60563613.79791832</v>
      </c>
      <c r="Q14" s="1130">
        <f t="shared" ca="1" si="8"/>
        <v>9785829816.8278542</v>
      </c>
      <c r="R14" s="1130">
        <f t="shared" ca="1" si="16"/>
        <v>9843365249.9358768</v>
      </c>
      <c r="S14" s="1130">
        <f t="shared" ca="1" si="17"/>
        <v>57535433.10802269</v>
      </c>
      <c r="T14" s="1130">
        <f t="shared" ca="1" si="9"/>
        <v>9785829816.8278542</v>
      </c>
      <c r="U14" s="1132">
        <f t="shared" ca="1" si="10"/>
        <v>0.83367481282064138</v>
      </c>
      <c r="V14" s="1133">
        <f t="shared" ca="1" si="11"/>
        <v>5.0000000000000044E-2</v>
      </c>
      <c r="X14" s="1134">
        <f t="shared" ca="1" si="18"/>
        <v>518071855.25978297</v>
      </c>
      <c r="Y14" s="1134">
        <f t="shared" ca="1" si="12"/>
        <v>3028180.6898956299</v>
      </c>
      <c r="Z14" s="1134">
        <f t="shared" ca="1" si="13"/>
        <v>515043674.56988734</v>
      </c>
      <c r="AA14" s="1132">
        <f t="shared" ca="1" si="14"/>
        <v>0.8919969959707007</v>
      </c>
      <c r="AB14" s="1105"/>
    </row>
    <row r="15" spans="1:28">
      <c r="A15" s="1198">
        <f>'11bis - Notes Calculation'!N17</f>
        <v>0.05</v>
      </c>
      <c r="B15" s="1136"/>
      <c r="C15" s="1140"/>
      <c r="D15" s="1125">
        <f t="shared" ca="1" si="0"/>
        <v>46418</v>
      </c>
      <c r="E15" s="1126">
        <f t="shared" ca="1" si="1"/>
        <v>46444</v>
      </c>
      <c r="F15" s="1127">
        <f t="shared" ca="1" si="2"/>
        <v>151</v>
      </c>
      <c r="G15" s="1128">
        <f ca="1">IF(F15&lt;&gt;"",COUNTIF($F$11:F15,"&gt;0"),"")</f>
        <v>5</v>
      </c>
      <c r="H15" s="1129">
        <v>5.8812501649786412E-3</v>
      </c>
      <c r="I15" s="1128"/>
      <c r="J15" s="1130">
        <f t="shared" ca="1" si="3"/>
        <v>10300873491.397741</v>
      </c>
      <c r="K15" s="1131">
        <f t="shared" ca="1" si="4"/>
        <v>60582013.920707077</v>
      </c>
      <c r="L15" s="1130">
        <f t="shared" ca="1" si="5"/>
        <v>0</v>
      </c>
      <c r="M15" s="1130">
        <f t="shared" ca="1" si="6"/>
        <v>0</v>
      </c>
      <c r="N15" s="1130">
        <f t="shared" ca="1" si="15"/>
        <v>10240291477.477034</v>
      </c>
      <c r="O15" s="1073"/>
      <c r="P15" s="1130">
        <f t="shared" ca="1" si="7"/>
        <v>60582013.920707703</v>
      </c>
      <c r="Q15" s="1130">
        <f t="shared" ca="1" si="8"/>
        <v>9728276903.6031818</v>
      </c>
      <c r="R15" s="1130">
        <f t="shared" ca="1" si="16"/>
        <v>9785829816.8278542</v>
      </c>
      <c r="S15" s="1130">
        <f t="shared" ca="1" si="17"/>
        <v>57552913.224672318</v>
      </c>
      <c r="T15" s="1130">
        <f t="shared" ca="1" si="9"/>
        <v>9728276903.6031818</v>
      </c>
      <c r="U15" s="1132">
        <f t="shared" ca="1" si="10"/>
        <v>0.82880190196048631</v>
      </c>
      <c r="V15" s="1133">
        <f t="shared" ca="1" si="11"/>
        <v>5.0000000000000044E-2</v>
      </c>
      <c r="X15" s="1134">
        <f t="shared" ca="1" si="18"/>
        <v>515043674.56988734</v>
      </c>
      <c r="Y15" s="1134">
        <f t="shared" ca="1" si="12"/>
        <v>3029100.6960353851</v>
      </c>
      <c r="Z15" s="1134">
        <f t="shared" ca="1" si="13"/>
        <v>512014573.87385195</v>
      </c>
      <c r="AA15" s="1132">
        <f t="shared" ca="1" si="14"/>
        <v>0.88678318624291896</v>
      </c>
      <c r="AB15" s="1105"/>
    </row>
    <row r="16" spans="1:28">
      <c r="C16" s="1139"/>
      <c r="D16" s="1125">
        <f t="shared" ca="1" si="0"/>
        <v>46446</v>
      </c>
      <c r="E16" s="1126">
        <f t="shared" ca="1" si="1"/>
        <v>46476</v>
      </c>
      <c r="F16" s="1127">
        <f t="shared" ca="1" si="2"/>
        <v>183</v>
      </c>
      <c r="G16" s="1128">
        <f ca="1">IF(F16&lt;&gt;"",COUNTIF($F$11:F16,"&gt;0"),"")</f>
        <v>6</v>
      </c>
      <c r="H16" s="1129">
        <v>5.9276766132720128E-3</v>
      </c>
      <c r="I16" s="1128"/>
      <c r="J16" s="1130">
        <f t="shared" ca="1" si="3"/>
        <v>10240291477.477034</v>
      </c>
      <c r="K16" s="1131">
        <f t="shared" ca="1" si="4"/>
        <v>60701136.304129317</v>
      </c>
      <c r="L16" s="1130">
        <f t="shared" ca="1" si="5"/>
        <v>0</v>
      </c>
      <c r="M16" s="1130">
        <f t="shared" ca="1" si="6"/>
        <v>0</v>
      </c>
      <c r="N16" s="1130">
        <f t="shared" ca="1" si="15"/>
        <v>10179590341.172905</v>
      </c>
      <c r="O16" s="1073"/>
      <c r="P16" s="1130">
        <f t="shared" ca="1" si="7"/>
        <v>60701136.304128647</v>
      </c>
      <c r="Q16" s="1130">
        <f t="shared" ca="1" si="8"/>
        <v>9670610824.1142597</v>
      </c>
      <c r="R16" s="1130">
        <f t="shared" ca="1" si="16"/>
        <v>9728276903.6031818</v>
      </c>
      <c r="S16" s="1130">
        <f t="shared" ca="1" si="17"/>
        <v>57666079.488922119</v>
      </c>
      <c r="T16" s="1130">
        <f t="shared" ca="1" si="9"/>
        <v>9670610824.1142597</v>
      </c>
      <c r="U16" s="1132">
        <f t="shared" ca="1" si="10"/>
        <v>0.82392751063784653</v>
      </c>
      <c r="V16" s="1133">
        <f t="shared" ca="1" si="11"/>
        <v>5.0000000000000044E-2</v>
      </c>
      <c r="X16" s="1134">
        <f t="shared" ca="1" si="18"/>
        <v>512014573.87385195</v>
      </c>
      <c r="Y16" s="1134">
        <f t="shared" ca="1" si="12"/>
        <v>3035056.8152065277</v>
      </c>
      <c r="Z16" s="1134">
        <f t="shared" ca="1" si="13"/>
        <v>508979517.05864543</v>
      </c>
      <c r="AA16" s="1132">
        <f t="shared" ca="1" si="14"/>
        <v>0.88156779248252748</v>
      </c>
      <c r="AB16" s="1105"/>
    </row>
    <row r="17" spans="1:28" ht="15.75">
      <c r="A17" s="1094" t="s">
        <v>626</v>
      </c>
      <c r="C17" s="1104"/>
      <c r="D17" s="1125">
        <f t="shared" ca="1" si="0"/>
        <v>46477</v>
      </c>
      <c r="E17" s="1126">
        <f t="shared" ca="1" si="1"/>
        <v>46504</v>
      </c>
      <c r="F17" s="1127">
        <f t="shared" ca="1" si="2"/>
        <v>211</v>
      </c>
      <c r="G17" s="1128">
        <f ca="1">IF(F17&lt;&gt;"",COUNTIF($F$11:F17,"&gt;0"),"")</f>
        <v>7</v>
      </c>
      <c r="H17" s="1129">
        <v>5.9647273934845015E-3</v>
      </c>
      <c r="I17" s="1128"/>
      <c r="J17" s="1130">
        <f t="shared" ca="1" si="3"/>
        <v>10179590341.172905</v>
      </c>
      <c r="K17" s="1131">
        <f t="shared" ca="1" si="4"/>
        <v>60718481.362444267</v>
      </c>
      <c r="L17" s="1130">
        <f t="shared" ca="1" si="5"/>
        <v>0</v>
      </c>
      <c r="M17" s="1130">
        <f t="shared" ca="1" si="6"/>
        <v>0</v>
      </c>
      <c r="N17" s="1130">
        <f t="shared" ca="1" si="15"/>
        <v>10118871859.810461</v>
      </c>
      <c r="O17" s="1073"/>
      <c r="P17" s="1130">
        <f t="shared" ca="1" si="7"/>
        <v>60718481.362443924</v>
      </c>
      <c r="Q17" s="1130">
        <f t="shared" ca="1" si="8"/>
        <v>9612928266.8199368</v>
      </c>
      <c r="R17" s="1130">
        <f t="shared" ca="1" si="16"/>
        <v>9670610824.1142597</v>
      </c>
      <c r="S17" s="1130">
        <f t="shared" ca="1" si="17"/>
        <v>57682557.294322968</v>
      </c>
      <c r="T17" s="1130">
        <f t="shared" ca="1" si="9"/>
        <v>9612928266.8199368</v>
      </c>
      <c r="U17" s="1132">
        <f t="shared" ca="1" si="10"/>
        <v>0.8190435348020072</v>
      </c>
      <c r="V17" s="1133">
        <f t="shared" ca="1" si="11"/>
        <v>5.0000000000000155E-2</v>
      </c>
      <c r="X17" s="1134">
        <f t="shared" ca="1" si="18"/>
        <v>508979517.05864543</v>
      </c>
      <c r="Y17" s="1134">
        <f t="shared" ca="1" si="12"/>
        <v>3035924.0681209564</v>
      </c>
      <c r="Z17" s="1134">
        <f t="shared" ca="1" si="13"/>
        <v>505943592.99052447</v>
      </c>
      <c r="AA17" s="1132">
        <f t="shared" ca="1" si="14"/>
        <v>0.87634214369601482</v>
      </c>
      <c r="AB17" s="1105"/>
    </row>
    <row r="18" spans="1:28">
      <c r="A18" s="1103" t="s">
        <v>607</v>
      </c>
      <c r="C18" s="1104"/>
      <c r="D18" s="1125">
        <f t="shared" ca="1" si="0"/>
        <v>46507</v>
      </c>
      <c r="E18" s="1126">
        <f t="shared" ca="1" si="1"/>
        <v>46534</v>
      </c>
      <c r="F18" s="1127">
        <f t="shared" ca="1" si="2"/>
        <v>241</v>
      </c>
      <c r="G18" s="1128">
        <f ca="1">IF(F18&lt;&gt;"",COUNTIF($F$11:F18,"&gt;0"),"")</f>
        <v>8</v>
      </c>
      <c r="H18" s="1129">
        <v>6.0052876992465311E-3</v>
      </c>
      <c r="I18" s="1128"/>
      <c r="J18" s="1130">
        <f t="shared" ca="1" si="3"/>
        <v>10118871859.810461</v>
      </c>
      <c r="K18" s="1131">
        <f t="shared" ca="1" si="4"/>
        <v>60766736.709971629</v>
      </c>
      <c r="L18" s="1130">
        <f t="shared" ca="1" si="5"/>
        <v>0</v>
      </c>
      <c r="M18" s="1130">
        <f t="shared" ca="1" si="6"/>
        <v>0</v>
      </c>
      <c r="N18" s="1130">
        <f t="shared" ca="1" si="15"/>
        <v>10058105123.100489</v>
      </c>
      <c r="O18" s="1073"/>
      <c r="P18" s="1130">
        <f t="shared" ca="1" si="7"/>
        <v>60766736.709972382</v>
      </c>
      <c r="Q18" s="1130">
        <f t="shared" ca="1" si="8"/>
        <v>9555199866.9454632</v>
      </c>
      <c r="R18" s="1130">
        <f t="shared" ca="1" si="16"/>
        <v>9612928266.8199368</v>
      </c>
      <c r="S18" s="1130">
        <f t="shared" ca="1" si="17"/>
        <v>57728399.874473572</v>
      </c>
      <c r="T18" s="1130">
        <f t="shared" ca="1" si="9"/>
        <v>9555199866.9454632</v>
      </c>
      <c r="U18" s="1132">
        <f t="shared" ca="1" si="10"/>
        <v>0.81415816339351721</v>
      </c>
      <c r="V18" s="1133">
        <f t="shared" ca="1" si="11"/>
        <v>5.0000000000000155E-2</v>
      </c>
      <c r="X18" s="1134">
        <f t="shared" ca="1" si="18"/>
        <v>505943592.99052447</v>
      </c>
      <c r="Y18" s="1134">
        <f t="shared" ca="1" si="12"/>
        <v>3038336.8354988098</v>
      </c>
      <c r="Z18" s="1134">
        <f t="shared" ca="1" si="13"/>
        <v>502905256.15502566</v>
      </c>
      <c r="AA18" s="1132">
        <f t="shared" ca="1" si="14"/>
        <v>0.87111500170544842</v>
      </c>
      <c r="AB18" s="1105"/>
    </row>
    <row r="19" spans="1:28">
      <c r="A19" s="1197">
        <v>580800000</v>
      </c>
      <c r="C19" s="1104"/>
      <c r="D19" s="1125">
        <f t="shared" ca="1" si="0"/>
        <v>46538</v>
      </c>
      <c r="E19" s="1126">
        <f t="shared" ca="1" si="1"/>
        <v>46566</v>
      </c>
      <c r="F19" s="1127">
        <f t="shared" ca="1" si="2"/>
        <v>273</v>
      </c>
      <c r="G19" s="1128">
        <f ca="1">IF(F19&lt;&gt;"",COUNTIF($F$11:F19,"&gt;0"),"")</f>
        <v>9</v>
      </c>
      <c r="H19" s="1129">
        <v>6.0525303175296792E-3</v>
      </c>
      <c r="I19" s="1128"/>
      <c r="J19" s="1130">
        <f t="shared" ca="1" si="3"/>
        <v>10058105123.100489</v>
      </c>
      <c r="K19" s="1131">
        <f t="shared" ca="1" si="4"/>
        <v>60876986.194466293</v>
      </c>
      <c r="L19" s="1130">
        <f t="shared" ca="1" si="5"/>
        <v>0</v>
      </c>
      <c r="M19" s="1130">
        <f t="shared" ca="1" si="6"/>
        <v>0</v>
      </c>
      <c r="N19" s="1130">
        <f t="shared" ca="1" si="15"/>
        <v>9997228136.906023</v>
      </c>
      <c r="O19" s="1073"/>
      <c r="P19" s="1130">
        <f t="shared" ca="1" si="7"/>
        <v>60876986.194465637</v>
      </c>
      <c r="Q19" s="1130">
        <f t="shared" ca="1" si="8"/>
        <v>9497366730.0607224</v>
      </c>
      <c r="R19" s="1130">
        <f t="shared" ca="1" si="16"/>
        <v>9555199866.9454632</v>
      </c>
      <c r="S19" s="1130">
        <f t="shared" ca="1" si="17"/>
        <v>57833136.884740829</v>
      </c>
      <c r="T19" s="1130">
        <f t="shared" ca="1" si="9"/>
        <v>9497366730.0607224</v>
      </c>
      <c r="U19" s="1132">
        <f t="shared" ca="1" si="10"/>
        <v>0.8092689093896489</v>
      </c>
      <c r="V19" s="1133">
        <f t="shared" ca="1" si="11"/>
        <v>4.9999999999999933E-2</v>
      </c>
      <c r="X19" s="1134">
        <f t="shared" ca="1" si="18"/>
        <v>502905256.15502566</v>
      </c>
      <c r="Y19" s="1134">
        <f t="shared" ca="1" si="12"/>
        <v>3043849.3097248077</v>
      </c>
      <c r="Z19" s="1134">
        <f t="shared" ca="1" si="13"/>
        <v>499861406.84530085</v>
      </c>
      <c r="AA19" s="1132">
        <f t="shared" ca="1" si="14"/>
        <v>0.86588370550107729</v>
      </c>
      <c r="AB19" s="1105"/>
    </row>
    <row r="20" spans="1:28">
      <c r="A20" s="1103" t="s">
        <v>609</v>
      </c>
      <c r="C20" s="1104"/>
      <c r="D20" s="1125">
        <f t="shared" ca="1" si="0"/>
        <v>46568</v>
      </c>
      <c r="E20" s="1126">
        <f t="shared" ca="1" si="1"/>
        <v>46595</v>
      </c>
      <c r="F20" s="1127">
        <f t="shared" ca="1" si="2"/>
        <v>302</v>
      </c>
      <c r="G20" s="1128">
        <f ca="1">IF(F20&lt;&gt;"",COUNTIF($F$11:F20,"&gt;0"),"")</f>
        <v>10</v>
      </c>
      <c r="H20" s="1129">
        <v>6.088585956135875E-3</v>
      </c>
      <c r="I20" s="1128"/>
      <c r="J20" s="1130">
        <f t="shared" ca="1" si="3"/>
        <v>9997228136.906023</v>
      </c>
      <c r="K20" s="1131">
        <f t="shared" ca="1" si="4"/>
        <v>60868982.834652431</v>
      </c>
      <c r="L20" s="1130">
        <f t="shared" ca="1" si="5"/>
        <v>0</v>
      </c>
      <c r="M20" s="1130">
        <f t="shared" ca="1" si="6"/>
        <v>0</v>
      </c>
      <c r="N20" s="1130">
        <f t="shared" ca="1" si="15"/>
        <v>9936359154.0713711</v>
      </c>
      <c r="O20" s="1073"/>
      <c r="P20" s="1130">
        <f t="shared" ca="1" si="7"/>
        <v>60868982.834651947</v>
      </c>
      <c r="Q20" s="1130">
        <f t="shared" ca="1" si="8"/>
        <v>9439541196.3678017</v>
      </c>
      <c r="R20" s="1130">
        <f t="shared" ca="1" si="16"/>
        <v>9497366730.0607224</v>
      </c>
      <c r="S20" s="1130">
        <f t="shared" ca="1" si="17"/>
        <v>57825533.692920685</v>
      </c>
      <c r="T20" s="1130">
        <f t="shared" ca="1" si="9"/>
        <v>9439541196.3678017</v>
      </c>
      <c r="U20" s="1132">
        <f t="shared" ca="1" si="10"/>
        <v>0.80437078478053414</v>
      </c>
      <c r="V20" s="1133">
        <f t="shared" ca="1" si="11"/>
        <v>5.0000000000000044E-2</v>
      </c>
      <c r="X20" s="1134">
        <f t="shared" ca="1" si="18"/>
        <v>499861406.84530085</v>
      </c>
      <c r="Y20" s="1134">
        <f t="shared" ca="1" si="12"/>
        <v>3043449.1417312622</v>
      </c>
      <c r="Z20" s="1134">
        <f t="shared" ca="1" si="13"/>
        <v>496817957.70356959</v>
      </c>
      <c r="AA20" s="1132">
        <f t="shared" ca="1" si="14"/>
        <v>0.8606429181220745</v>
      </c>
      <c r="AB20" s="1105"/>
    </row>
    <row r="21" spans="1:28">
      <c r="A21" s="1197">
        <f>'11 - Notes Follow-up'!W25</f>
        <v>527122522.0800001</v>
      </c>
      <c r="C21" s="1104"/>
      <c r="D21" s="1125">
        <f t="shared" ca="1" si="0"/>
        <v>46599</v>
      </c>
      <c r="E21" s="1126">
        <f t="shared" ca="1" si="1"/>
        <v>46626</v>
      </c>
      <c r="F21" s="1127">
        <f t="shared" ca="1" si="2"/>
        <v>333</v>
      </c>
      <c r="G21" s="1128">
        <f ca="1">IF(F21&lt;&gt;"",COUNTIF($F$11:F21,"&gt;0"),"")</f>
        <v>11</v>
      </c>
      <c r="H21" s="1141">
        <v>6.133374550511099E-3</v>
      </c>
      <c r="I21" s="1128"/>
      <c r="J21" s="1130">
        <f t="shared" ca="1" si="3"/>
        <v>9936359154.0713711</v>
      </c>
      <c r="K21" s="1131">
        <f t="shared" ca="1" si="4"/>
        <v>60943412.360319339</v>
      </c>
      <c r="L21" s="1130">
        <f t="shared" ca="1" si="5"/>
        <v>0</v>
      </c>
      <c r="M21" s="1130">
        <f t="shared" ca="1" si="6"/>
        <v>0</v>
      </c>
      <c r="N21" s="1130">
        <f t="shared" ca="1" si="15"/>
        <v>9875415741.7110519</v>
      </c>
      <c r="O21" s="1073"/>
      <c r="P21" s="1130">
        <f t="shared" ca="1" si="7"/>
        <v>60943412.360319138</v>
      </c>
      <c r="Q21" s="1130">
        <f t="shared" ca="1" si="8"/>
        <v>9381644954.6254997</v>
      </c>
      <c r="R21" s="1130">
        <f t="shared" ca="1" si="16"/>
        <v>9439541196.3678017</v>
      </c>
      <c r="S21" s="1130">
        <f t="shared" ca="1" si="17"/>
        <v>57896241.742301941</v>
      </c>
      <c r="T21" s="1130">
        <f t="shared" ca="1" si="9"/>
        <v>9381644954.6254997</v>
      </c>
      <c r="U21" s="1132">
        <f t="shared" ca="1" si="10"/>
        <v>0.79947330411679329</v>
      </c>
      <c r="V21" s="1133">
        <f t="shared" ca="1" si="11"/>
        <v>4.9999999999999933E-2</v>
      </c>
      <c r="X21" s="1134">
        <f t="shared" ca="1" si="18"/>
        <v>496817957.70356959</v>
      </c>
      <c r="Y21" s="1134">
        <f t="shared" ca="1" si="12"/>
        <v>3047170.6180171967</v>
      </c>
      <c r="Z21" s="1134">
        <f t="shared" ca="1" si="13"/>
        <v>493770787.08555239</v>
      </c>
      <c r="AA21" s="1132">
        <f t="shared" ca="1" si="14"/>
        <v>0.85540281973755095</v>
      </c>
      <c r="AB21" s="1105"/>
    </row>
    <row r="22" spans="1:28">
      <c r="A22" s="1142"/>
      <c r="C22" s="1104"/>
      <c r="D22" s="1125">
        <f t="shared" ca="1" si="0"/>
        <v>46630</v>
      </c>
      <c r="E22" s="1126">
        <f t="shared" ca="1" si="1"/>
        <v>46657</v>
      </c>
      <c r="F22" s="1127">
        <f t="shared" ca="1" si="2"/>
        <v>364</v>
      </c>
      <c r="G22" s="1128">
        <f ca="1">IF(F22&lt;&gt;"",COUNTIF($F$11:F22,"&gt;0"),"")</f>
        <v>12</v>
      </c>
      <c r="H22" s="1129">
        <v>6.1692309126794949E-3</v>
      </c>
      <c r="I22" s="1128"/>
      <c r="J22" s="1130">
        <f t="shared" ca="1" si="3"/>
        <v>9875415741.7110519</v>
      </c>
      <c r="K22" s="1131">
        <f t="shared" ca="1" si="4"/>
        <v>60923720.069325522</v>
      </c>
      <c r="L22" s="1130">
        <f t="shared" ca="1" si="5"/>
        <v>0</v>
      </c>
      <c r="M22" s="1130">
        <f t="shared" ca="1" si="6"/>
        <v>0</v>
      </c>
      <c r="N22" s="1130">
        <f t="shared" ca="1" si="15"/>
        <v>9814492021.6417255</v>
      </c>
      <c r="O22" s="1073"/>
      <c r="P22" s="1130">
        <f t="shared" ca="1" si="7"/>
        <v>60923720.069326401</v>
      </c>
      <c r="Q22" s="1130">
        <f t="shared" ca="1" si="8"/>
        <v>9323767420.559639</v>
      </c>
      <c r="R22" s="1130">
        <f t="shared" ca="1" si="16"/>
        <v>9381644954.6254997</v>
      </c>
      <c r="S22" s="1130">
        <f t="shared" ca="1" si="17"/>
        <v>57877534.065860748</v>
      </c>
      <c r="T22" s="1130">
        <f t="shared" ca="1" si="9"/>
        <v>9323767420.559639</v>
      </c>
      <c r="U22" s="1132">
        <f t="shared" ca="1" si="10"/>
        <v>0.7945698348995105</v>
      </c>
      <c r="V22" s="1133">
        <f t="shared" ca="1" si="11"/>
        <v>5.0000000000000044E-2</v>
      </c>
      <c r="X22" s="1134">
        <f t="shared" ca="1" si="18"/>
        <v>493770787.08555239</v>
      </c>
      <c r="Y22" s="1134">
        <f t="shared" ca="1" si="12"/>
        <v>3046186.0034656525</v>
      </c>
      <c r="Z22" s="1134">
        <f t="shared" ca="1" si="13"/>
        <v>490724601.08208674</v>
      </c>
      <c r="AA22" s="1132">
        <f t="shared" ca="1" si="14"/>
        <v>0.85015631385253509</v>
      </c>
      <c r="AB22" s="1105"/>
    </row>
    <row r="23" spans="1:28" ht="15.75">
      <c r="A23" s="1094" t="s">
        <v>627</v>
      </c>
      <c r="C23" s="1104"/>
      <c r="D23" s="1125">
        <f t="shared" ca="1" si="0"/>
        <v>46660</v>
      </c>
      <c r="E23" s="1126">
        <f t="shared" ca="1" si="1"/>
        <v>46687</v>
      </c>
      <c r="F23" s="1127">
        <f t="shared" ca="1" si="2"/>
        <v>394</v>
      </c>
      <c r="G23" s="1128">
        <f ca="1">IF(F23&lt;&gt;"",COUNTIF($F$11:F23,"&gt;0"),"")</f>
        <v>13</v>
      </c>
      <c r="H23" s="1129">
        <v>6.211379484955426E-3</v>
      </c>
      <c r="I23" s="1128"/>
      <c r="J23" s="1130">
        <f t="shared" ca="1" si="3"/>
        <v>9814492021.6417255</v>
      </c>
      <c r="K23" s="1131">
        <f t="shared" ca="1" si="4"/>
        <v>60961534.398484118</v>
      </c>
      <c r="L23" s="1130">
        <f t="shared" ca="1" si="5"/>
        <v>0</v>
      </c>
      <c r="M23" s="1130">
        <f t="shared" ca="1" si="6"/>
        <v>0</v>
      </c>
      <c r="N23" s="1130">
        <f t="shared" ca="1" si="15"/>
        <v>9753530487.2432423</v>
      </c>
      <c r="O23" s="1073"/>
      <c r="P23" s="1130">
        <f t="shared" ca="1" si="7"/>
        <v>60961534.398483276</v>
      </c>
      <c r="Q23" s="1130">
        <f t="shared" ca="1" si="8"/>
        <v>9265853962.8810806</v>
      </c>
      <c r="R23" s="1130">
        <f t="shared" ca="1" si="16"/>
        <v>9323767420.559639</v>
      </c>
      <c r="S23" s="1130">
        <f t="shared" ca="1" si="17"/>
        <v>57913457.67855835</v>
      </c>
      <c r="T23" s="1130">
        <f t="shared" ca="1" si="9"/>
        <v>9265853962.8810806</v>
      </c>
      <c r="U23" s="1132">
        <f t="shared" ca="1" si="10"/>
        <v>0.7896679501117656</v>
      </c>
      <c r="V23" s="1133">
        <f t="shared" ca="1" si="11"/>
        <v>4.9999999999999933E-2</v>
      </c>
      <c r="X23" s="1134">
        <f t="shared" ca="1" si="18"/>
        <v>490724601.08208674</v>
      </c>
      <c r="Y23" s="1134">
        <f t="shared" ca="1" si="12"/>
        <v>3048076.7199249268</v>
      </c>
      <c r="Z23" s="1134">
        <f t="shared" ca="1" si="13"/>
        <v>487676524.36216182</v>
      </c>
      <c r="AA23" s="1132">
        <f t="shared" ca="1" si="14"/>
        <v>0.84491150324050746</v>
      </c>
      <c r="AB23" s="1105"/>
    </row>
    <row r="24" spans="1:28">
      <c r="A24" s="1103" t="s">
        <v>259</v>
      </c>
      <c r="C24" s="1104"/>
      <c r="D24" s="1125">
        <f t="shared" ca="1" si="0"/>
        <v>46691</v>
      </c>
      <c r="E24" s="1126">
        <f t="shared" ca="1" si="1"/>
        <v>46720</v>
      </c>
      <c r="F24" s="1127">
        <f t="shared" ca="1" si="2"/>
        <v>427</v>
      </c>
      <c r="G24" s="1128">
        <f ca="1">IF(F24&lt;&gt;"",COUNTIF($F$11:F24,"&gt;0"),"")</f>
        <v>14</v>
      </c>
      <c r="H24" s="1129">
        <v>6.2630015066440572E-3</v>
      </c>
      <c r="I24" s="1128"/>
      <c r="J24" s="1130">
        <f t="shared" ca="1" si="3"/>
        <v>9753530487.2432423</v>
      </c>
      <c r="K24" s="1131">
        <f t="shared" ca="1" si="4"/>
        <v>61086376.136703171</v>
      </c>
      <c r="L24" s="1130">
        <f t="shared" ca="1" si="5"/>
        <v>0</v>
      </c>
      <c r="M24" s="1130">
        <f t="shared" ca="1" si="6"/>
        <v>0</v>
      </c>
      <c r="N24" s="1130">
        <f t="shared" ca="1" si="15"/>
        <v>9692444111.1065388</v>
      </c>
      <c r="O24" s="1073"/>
      <c r="P24" s="1130">
        <f t="shared" ca="1" si="7"/>
        <v>61086376.136703491</v>
      </c>
      <c r="Q24" s="1130">
        <f t="shared" ca="1" si="8"/>
        <v>9207821905.5512123</v>
      </c>
      <c r="R24" s="1130">
        <f t="shared" ca="1" si="16"/>
        <v>9265853962.8810806</v>
      </c>
      <c r="S24" s="1130">
        <f t="shared" ca="1" si="17"/>
        <v>58032057.329868317</v>
      </c>
      <c r="T24" s="1130">
        <f t="shared" ca="1" si="9"/>
        <v>9207821905.5512123</v>
      </c>
      <c r="U24" s="1132">
        <f t="shared" ca="1" si="10"/>
        <v>0.78476302280651478</v>
      </c>
      <c r="V24" s="1133">
        <f t="shared" ca="1" si="11"/>
        <v>4.9999999999999933E-2</v>
      </c>
      <c r="X24" s="1134">
        <f t="shared" ca="1" si="18"/>
        <v>487676524.36216182</v>
      </c>
      <c r="Y24" s="1134">
        <f t="shared" ca="1" si="12"/>
        <v>3054318.8068351746</v>
      </c>
      <c r="Z24" s="1134">
        <f t="shared" ca="1" si="13"/>
        <v>484622205.55532664</v>
      </c>
      <c r="AA24" s="1132">
        <f t="shared" ca="1" si="14"/>
        <v>0.83966343726267534</v>
      </c>
      <c r="AB24" s="1105"/>
    </row>
    <row r="25" spans="1:28">
      <c r="A25" s="1198">
        <v>0</v>
      </c>
      <c r="C25" s="1104"/>
      <c r="D25" s="1125">
        <f t="shared" ca="1" si="0"/>
        <v>46721</v>
      </c>
      <c r="E25" s="1126">
        <f t="shared" ca="1" si="1"/>
        <v>46748</v>
      </c>
      <c r="F25" s="1127">
        <f t="shared" ca="1" si="2"/>
        <v>455</v>
      </c>
      <c r="G25" s="1128">
        <f ca="1">IF(F25&lt;&gt;"",COUNTIF($F$11:F25,"&gt;0"),"")</f>
        <v>15</v>
      </c>
      <c r="H25" s="1129">
        <v>6.292677908475707E-3</v>
      </c>
      <c r="I25" s="1128"/>
      <c r="J25" s="1130">
        <f t="shared" ca="1" si="3"/>
        <v>9692444111.1065388</v>
      </c>
      <c r="K25" s="1131">
        <f t="shared" ca="1" si="4"/>
        <v>60991428.937095575</v>
      </c>
      <c r="L25" s="1130">
        <f t="shared" ca="1" si="5"/>
        <v>0</v>
      </c>
      <c r="M25" s="1130">
        <f t="shared" ca="1" si="6"/>
        <v>0</v>
      </c>
      <c r="N25" s="1130">
        <f t="shared" ca="1" si="15"/>
        <v>9631452682.1694431</v>
      </c>
      <c r="O25" s="1073"/>
      <c r="P25" s="1130">
        <f t="shared" ca="1" si="7"/>
        <v>60991428.937095642</v>
      </c>
      <c r="Q25" s="1130">
        <f t="shared" ca="1" si="8"/>
        <v>9149880048.0609703</v>
      </c>
      <c r="R25" s="1130">
        <f t="shared" ca="1" si="16"/>
        <v>9207821905.5512123</v>
      </c>
      <c r="S25" s="1130">
        <f t="shared" ca="1" si="17"/>
        <v>57941857.490242004</v>
      </c>
      <c r="T25" s="1130">
        <f t="shared" ca="1" si="9"/>
        <v>9149880048.0609703</v>
      </c>
      <c r="U25" s="1132">
        <f t="shared" ca="1" si="10"/>
        <v>0.779848050812319</v>
      </c>
      <c r="V25" s="1133">
        <f t="shared" ca="1" si="11"/>
        <v>5.0000000000000044E-2</v>
      </c>
      <c r="X25" s="1134">
        <f t="shared" ca="1" si="18"/>
        <v>484622205.55532664</v>
      </c>
      <c r="Y25" s="1134">
        <f t="shared" ca="1" si="12"/>
        <v>3049571.4468536377</v>
      </c>
      <c r="Z25" s="1134">
        <f t="shared" ca="1" si="13"/>
        <v>481572634.108473</v>
      </c>
      <c r="AA25" s="1132">
        <f t="shared" ca="1" si="14"/>
        <v>0.83440462389002523</v>
      </c>
      <c r="AB25" s="1105"/>
    </row>
    <row r="26" spans="1:28">
      <c r="A26" s="1103" t="s">
        <v>628</v>
      </c>
      <c r="C26" s="1104"/>
      <c r="D26" s="1125">
        <f t="shared" ca="1" si="0"/>
        <v>46752</v>
      </c>
      <c r="E26" s="1126">
        <f t="shared" ca="1" si="1"/>
        <v>46779</v>
      </c>
      <c r="F26" s="1127">
        <f t="shared" ca="1" si="2"/>
        <v>486</v>
      </c>
      <c r="G26" s="1128">
        <f ca="1">IF(F26&lt;&gt;"",COUNTIF($F$11:F26,"&gt;0"),"")</f>
        <v>16</v>
      </c>
      <c r="H26" s="1129">
        <v>6.3358665088783829E-3</v>
      </c>
      <c r="I26" s="1128"/>
      <c r="J26" s="1130">
        <f t="shared" ca="1" si="3"/>
        <v>9631452682.1694431</v>
      </c>
      <c r="K26" s="1131">
        <f t="shared" ca="1" si="4"/>
        <v>61023598.48080425</v>
      </c>
      <c r="L26" s="1130">
        <f t="shared" ca="1" si="5"/>
        <v>0</v>
      </c>
      <c r="M26" s="1130">
        <f t="shared" ca="1" si="6"/>
        <v>0</v>
      </c>
      <c r="N26" s="1130">
        <f t="shared" ca="1" si="15"/>
        <v>9570429083.6886387</v>
      </c>
      <c r="O26" s="1073"/>
      <c r="P26" s="1130">
        <f t="shared" ca="1" si="7"/>
        <v>61023598.480804443</v>
      </c>
      <c r="Q26" s="1130">
        <f t="shared" ca="1" si="8"/>
        <v>9091907629.5042057</v>
      </c>
      <c r="R26" s="1130">
        <f t="shared" ca="1" si="16"/>
        <v>9149880048.0609703</v>
      </c>
      <c r="S26" s="1130">
        <f t="shared" ca="1" si="17"/>
        <v>57972418.556764603</v>
      </c>
      <c r="T26" s="1130">
        <f t="shared" ca="1" si="9"/>
        <v>9091907629.5042057</v>
      </c>
      <c r="U26" s="1132">
        <f t="shared" ca="1" si="10"/>
        <v>0.7749407182110043</v>
      </c>
      <c r="V26" s="1133">
        <f t="shared" ca="1" si="11"/>
        <v>5.0000000000000155E-2</v>
      </c>
      <c r="X26" s="1134">
        <f t="shared" ca="1" si="18"/>
        <v>481572634.108473</v>
      </c>
      <c r="Y26" s="1134">
        <f t="shared" ca="1" si="12"/>
        <v>3051179.9240398407</v>
      </c>
      <c r="Z26" s="1134">
        <f t="shared" ca="1" si="13"/>
        <v>478521454.18443316</v>
      </c>
      <c r="AA26" s="1132">
        <f t="shared" ca="1" si="14"/>
        <v>0.82915398434654441</v>
      </c>
      <c r="AB26" s="1105"/>
    </row>
    <row r="27" spans="1:28">
      <c r="A27" s="1198">
        <v>0</v>
      </c>
      <c r="C27" s="1104"/>
      <c r="D27" s="1125">
        <f t="shared" ca="1" si="0"/>
        <v>46783</v>
      </c>
      <c r="E27" s="1126">
        <f t="shared" ca="1" si="1"/>
        <v>46811</v>
      </c>
      <c r="F27" s="1127">
        <f t="shared" ca="1" si="2"/>
        <v>518</v>
      </c>
      <c r="G27" s="1128">
        <f ca="1">IF(F27&lt;&gt;"",COUNTIF($F$11:F27,"&gt;0"),"")</f>
        <v>17</v>
      </c>
      <c r="H27" s="1129">
        <v>6.3739095470263527E-3</v>
      </c>
      <c r="I27" s="1128"/>
      <c r="J27" s="1130">
        <f t="shared" ca="1" si="3"/>
        <v>9570429083.6886387</v>
      </c>
      <c r="K27" s="1131">
        <f t="shared" ca="1" si="4"/>
        <v>61001049.305661686</v>
      </c>
      <c r="L27" s="1130">
        <f t="shared" ca="1" si="5"/>
        <v>0</v>
      </c>
      <c r="M27" s="1130">
        <f t="shared" ca="1" si="6"/>
        <v>0</v>
      </c>
      <c r="N27" s="1130">
        <f t="shared" ca="1" si="15"/>
        <v>9509428034.3829765</v>
      </c>
      <c r="O27" s="1073"/>
      <c r="P27" s="1130">
        <f t="shared" ca="1" si="7"/>
        <v>61001049.305662155</v>
      </c>
      <c r="Q27" s="1130">
        <f t="shared" ca="1" si="8"/>
        <v>9033956632.6638279</v>
      </c>
      <c r="R27" s="1130">
        <f t="shared" ca="1" si="16"/>
        <v>9091907629.5042057</v>
      </c>
      <c r="S27" s="1130">
        <f t="shared" ca="1" si="17"/>
        <v>57950996.840377808</v>
      </c>
      <c r="T27" s="1130">
        <f t="shared" ca="1" si="9"/>
        <v>9033956632.6638279</v>
      </c>
      <c r="U27" s="1132">
        <f t="shared" ca="1" si="10"/>
        <v>0.77003079726812507</v>
      </c>
      <c r="V27" s="1133">
        <f t="shared" ca="1" si="11"/>
        <v>4.9999999999999933E-2</v>
      </c>
      <c r="X27" s="1134">
        <f t="shared" ca="1" si="18"/>
        <v>478521454.18443316</v>
      </c>
      <c r="Y27" s="1134">
        <f t="shared" ca="1" si="12"/>
        <v>3050052.4652843475</v>
      </c>
      <c r="Z27" s="1134">
        <f t="shared" ca="1" si="13"/>
        <v>475471401.71914881</v>
      </c>
      <c r="AA27" s="1132">
        <f t="shared" ca="1" si="14"/>
        <v>0.8239005753864207</v>
      </c>
      <c r="AB27" s="1105"/>
    </row>
    <row r="28" spans="1:28">
      <c r="C28" s="1104"/>
      <c r="D28" s="1125">
        <f t="shared" ca="1" si="0"/>
        <v>46812</v>
      </c>
      <c r="E28" s="1126">
        <f t="shared" ca="1" si="1"/>
        <v>46839</v>
      </c>
      <c r="F28" s="1127">
        <f t="shared" ca="1" si="2"/>
        <v>546</v>
      </c>
      <c r="G28" s="1128">
        <f ca="1">IF(F28&lt;&gt;"",COUNTIF($F$11:F28,"&gt;0"),"")</f>
        <v>18</v>
      </c>
      <c r="H28" s="1129">
        <v>6.4206566612116898E-3</v>
      </c>
      <c r="I28" s="1128"/>
      <c r="J28" s="1130">
        <f t="shared" ca="1" si="3"/>
        <v>9509428034.3829765</v>
      </c>
      <c r="K28" s="1131">
        <f t="shared" ca="1" si="4"/>
        <v>61056772.453274243</v>
      </c>
      <c r="L28" s="1130">
        <f t="shared" ca="1" si="5"/>
        <v>0</v>
      </c>
      <c r="M28" s="1130">
        <f t="shared" ca="1" si="6"/>
        <v>0</v>
      </c>
      <c r="N28" s="1130">
        <f t="shared" ca="1" si="15"/>
        <v>9448371261.9297028</v>
      </c>
      <c r="O28" s="1073"/>
      <c r="P28" s="1130">
        <f t="shared" ca="1" si="7"/>
        <v>61056772.453273773</v>
      </c>
      <c r="Q28" s="1130">
        <f t="shared" ca="1" si="8"/>
        <v>8975952698.8332176</v>
      </c>
      <c r="R28" s="1130">
        <f t="shared" ca="1" si="16"/>
        <v>9033956632.6638279</v>
      </c>
      <c r="S28" s="1130">
        <f t="shared" ca="1" si="17"/>
        <v>58003933.830610275</v>
      </c>
      <c r="T28" s="1130">
        <f t="shared" ca="1" si="9"/>
        <v>8975952698.8332176</v>
      </c>
      <c r="U28" s="1132">
        <f t="shared" ca="1" si="10"/>
        <v>0.76512269061791349</v>
      </c>
      <c r="V28" s="1133">
        <f t="shared" ca="1" si="11"/>
        <v>5.0000000000000044E-2</v>
      </c>
      <c r="X28" s="1134">
        <f t="shared" ca="1" si="18"/>
        <v>475471401.71914881</v>
      </c>
      <c r="Y28" s="1134">
        <f t="shared" ca="1" si="12"/>
        <v>3052838.6226634979</v>
      </c>
      <c r="Z28" s="1134">
        <f t="shared" ca="1" si="13"/>
        <v>472418563.09648532</v>
      </c>
      <c r="AA28" s="1132">
        <f t="shared" ca="1" si="14"/>
        <v>0.81864910764316257</v>
      </c>
      <c r="AB28" s="1105"/>
    </row>
    <row r="29" spans="1:28" ht="15.75">
      <c r="A29" s="1094" t="s">
        <v>629</v>
      </c>
      <c r="C29" s="1104"/>
      <c r="D29" s="1125">
        <f t="shared" ca="1" si="0"/>
        <v>46843</v>
      </c>
      <c r="E29" s="1126">
        <f t="shared" ca="1" si="1"/>
        <v>46870</v>
      </c>
      <c r="F29" s="1127">
        <f t="shared" ca="1" si="2"/>
        <v>577</v>
      </c>
      <c r="G29" s="1128">
        <f ca="1">IF(F29&lt;&gt;"",COUNTIF($F$11:F29,"&gt;0"),"")</f>
        <v>19</v>
      </c>
      <c r="H29" s="1129">
        <v>6.457233226186688E-3</v>
      </c>
      <c r="I29" s="1128"/>
      <c r="J29" s="1130">
        <f t="shared" ca="1" si="3"/>
        <v>9448371261.9297028</v>
      </c>
      <c r="K29" s="1131">
        <f t="shared" ca="1" si="4"/>
        <v>61010336.84587992</v>
      </c>
      <c r="L29" s="1130">
        <f t="shared" ca="1" si="5"/>
        <v>0</v>
      </c>
      <c r="M29" s="1130">
        <f t="shared" ca="1" si="6"/>
        <v>0</v>
      </c>
      <c r="N29" s="1130">
        <f t="shared" ca="1" si="15"/>
        <v>9387360925.0838223</v>
      </c>
      <c r="O29" s="1073"/>
      <c r="P29" s="1130">
        <f t="shared" ca="1" si="7"/>
        <v>61010336.845880508</v>
      </c>
      <c r="Q29" s="1130">
        <f t="shared" ca="1" si="8"/>
        <v>8917992878.8296299</v>
      </c>
      <c r="R29" s="1130">
        <f t="shared" ca="1" si="16"/>
        <v>8975952698.8332176</v>
      </c>
      <c r="S29" s="1130">
        <f t="shared" ca="1" si="17"/>
        <v>57959820.003587723</v>
      </c>
      <c r="T29" s="1130">
        <f t="shared" ca="1" si="9"/>
        <v>8917992878.8296299</v>
      </c>
      <c r="U29" s="1132">
        <f t="shared" ca="1" si="10"/>
        <v>0.7602101005177534</v>
      </c>
      <c r="V29" s="1133">
        <f t="shared" ca="1" si="11"/>
        <v>5.0000000000000155E-2</v>
      </c>
      <c r="X29" s="1134">
        <f t="shared" ca="1" si="18"/>
        <v>472418563.09648532</v>
      </c>
      <c r="Y29" s="1134">
        <f t="shared" ca="1" si="12"/>
        <v>3050516.8422927856</v>
      </c>
      <c r="Z29" s="1134">
        <f t="shared" ca="1" si="13"/>
        <v>469368046.25419253</v>
      </c>
      <c r="AA29" s="1132">
        <f t="shared" ca="1" si="14"/>
        <v>0.81339284279697888</v>
      </c>
      <c r="AB29" s="1105"/>
    </row>
    <row r="30" spans="1:28">
      <c r="A30" s="1103" t="s">
        <v>630</v>
      </c>
      <c r="C30" s="1104"/>
      <c r="D30" s="1125">
        <f t="shared" ca="1" si="0"/>
        <v>46873</v>
      </c>
      <c r="E30" s="1126">
        <f t="shared" ca="1" si="1"/>
        <v>46902</v>
      </c>
      <c r="F30" s="1127">
        <f t="shared" ca="1" si="2"/>
        <v>609</v>
      </c>
      <c r="G30" s="1128">
        <f ca="1">IF(F30&lt;&gt;"",COUNTIF($F$11:F30,"&gt;0"),"")</f>
        <v>20</v>
      </c>
      <c r="H30" s="1129">
        <v>6.4969380648127462E-3</v>
      </c>
      <c r="I30" s="1128"/>
      <c r="J30" s="1130">
        <f t="shared" ca="1" si="3"/>
        <v>9387360925.0838223</v>
      </c>
      <c r="K30" s="1131">
        <f t="shared" ca="1" si="4"/>
        <v>60989102.52231288</v>
      </c>
      <c r="L30" s="1130">
        <f t="shared" ca="1" si="5"/>
        <v>0</v>
      </c>
      <c r="M30" s="1130">
        <f t="shared" ca="1" si="6"/>
        <v>0</v>
      </c>
      <c r="N30" s="1130">
        <f t="shared" ca="1" si="15"/>
        <v>9326371822.5615101</v>
      </c>
      <c r="O30" s="1073"/>
      <c r="P30" s="1130">
        <f t="shared" ca="1" si="7"/>
        <v>60989102.522312164</v>
      </c>
      <c r="Q30" s="1130">
        <f t="shared" ca="1" si="8"/>
        <v>8860053231.4334335</v>
      </c>
      <c r="R30" s="1130">
        <f t="shared" ca="1" si="16"/>
        <v>8917992878.8296299</v>
      </c>
      <c r="S30" s="1130">
        <f t="shared" ca="1" si="17"/>
        <v>57939647.396196365</v>
      </c>
      <c r="T30" s="1130">
        <f t="shared" ca="1" si="9"/>
        <v>8860053231.4334335</v>
      </c>
      <c r="U30" s="1132">
        <f t="shared" ca="1" si="10"/>
        <v>0.75530124659780729</v>
      </c>
      <c r="V30" s="1133">
        <f t="shared" ca="1" si="11"/>
        <v>5.0000000000000155E-2</v>
      </c>
      <c r="X30" s="1134">
        <f t="shared" ca="1" si="18"/>
        <v>469368046.25419253</v>
      </c>
      <c r="Y30" s="1134">
        <f t="shared" ca="1" si="12"/>
        <v>3049455.126115799</v>
      </c>
      <c r="Z30" s="1134">
        <f t="shared" ca="1" si="13"/>
        <v>466318591.12807673</v>
      </c>
      <c r="AA30" s="1132">
        <f t="shared" ca="1" si="14"/>
        <v>0.80814057550652985</v>
      </c>
      <c r="AB30" s="1105"/>
    </row>
    <row r="31" spans="1:28">
      <c r="A31" s="1528">
        <f>'00 - Cover'!F20</f>
        <v>46293</v>
      </c>
      <c r="C31" s="1104"/>
      <c r="D31" s="1125">
        <f t="shared" ca="1" si="0"/>
        <v>46904</v>
      </c>
      <c r="E31" s="1126">
        <f t="shared" ca="1" si="1"/>
        <v>46931</v>
      </c>
      <c r="F31" s="1127">
        <f t="shared" ca="1" si="2"/>
        <v>638</v>
      </c>
      <c r="G31" s="1128">
        <f ca="1">IF(F31&lt;&gt;"",COUNTIF($F$11:F31,"&gt;0"),"")</f>
        <v>21</v>
      </c>
      <c r="H31" s="1129">
        <v>6.5436261874657333E-3</v>
      </c>
      <c r="I31" s="1128"/>
      <c r="J31" s="1130">
        <f t="shared" ca="1" si="3"/>
        <v>9326371822.5615101</v>
      </c>
      <c r="K31" s="1131">
        <f t="shared" ca="1" si="4"/>
        <v>61028290.89215602</v>
      </c>
      <c r="L31" s="1130">
        <f t="shared" ca="1" si="5"/>
        <v>0</v>
      </c>
      <c r="M31" s="1130">
        <f t="shared" ca="1" si="6"/>
        <v>0</v>
      </c>
      <c r="N31" s="1130">
        <f t="shared" ca="1" si="15"/>
        <v>9265343531.6693535</v>
      </c>
      <c r="O31" s="1073"/>
      <c r="P31" s="1130">
        <f t="shared" ca="1" si="7"/>
        <v>61028290.892156601</v>
      </c>
      <c r="Q31" s="1130">
        <f t="shared" ca="1" si="8"/>
        <v>8802076355.085886</v>
      </c>
      <c r="R31" s="1130">
        <f t="shared" ca="1" si="16"/>
        <v>8860053231.4334335</v>
      </c>
      <c r="S31" s="1130">
        <f t="shared" ca="1" si="17"/>
        <v>57976876.347547531</v>
      </c>
      <c r="T31" s="1130">
        <f t="shared" ca="1" si="9"/>
        <v>8802076355.085886</v>
      </c>
      <c r="U31" s="1132">
        <f t="shared" ca="1" si="10"/>
        <v>0.75039410117838556</v>
      </c>
      <c r="V31" s="1133">
        <f t="shared" ca="1" si="11"/>
        <v>4.9999999999999933E-2</v>
      </c>
      <c r="X31" s="1134">
        <f t="shared" ca="1" si="18"/>
        <v>466318591.12807673</v>
      </c>
      <c r="Y31" s="1134">
        <f t="shared" ca="1" si="12"/>
        <v>3051414.5446090698</v>
      </c>
      <c r="Z31" s="1134">
        <f t="shared" ca="1" si="13"/>
        <v>463267176.58346766</v>
      </c>
      <c r="AA31" s="1132">
        <f t="shared" ca="1" si="14"/>
        <v>0.80289013623980154</v>
      </c>
      <c r="AB31" s="1105"/>
    </row>
    <row r="32" spans="1:28">
      <c r="A32" s="1103" t="s">
        <v>631</v>
      </c>
      <c r="C32" s="1104"/>
      <c r="D32" s="1125">
        <f t="shared" ca="1" si="0"/>
        <v>46934</v>
      </c>
      <c r="E32" s="1126">
        <f t="shared" ca="1" si="1"/>
        <v>46961</v>
      </c>
      <c r="F32" s="1127">
        <f t="shared" ca="1" si="2"/>
        <v>668</v>
      </c>
      <c r="G32" s="1128">
        <f ca="1">IF(F32&lt;&gt;"",COUNTIF($F$11:F32,"&gt;0"),"")</f>
        <v>22</v>
      </c>
      <c r="H32" s="1129">
        <v>6.5780392457232386E-3</v>
      </c>
      <c r="I32" s="1128"/>
      <c r="J32" s="1130">
        <f t="shared" ca="1" si="3"/>
        <v>9265343531.6693535</v>
      </c>
      <c r="K32" s="1131">
        <f t="shared" ca="1" si="4"/>
        <v>60947793.376428962</v>
      </c>
      <c r="L32" s="1130">
        <f t="shared" ca="1" si="5"/>
        <v>0</v>
      </c>
      <c r="M32" s="1130">
        <f t="shared" ca="1" si="6"/>
        <v>0</v>
      </c>
      <c r="N32" s="1130">
        <f t="shared" ca="1" si="15"/>
        <v>9204395738.2929249</v>
      </c>
      <c r="O32" s="1073"/>
      <c r="P32" s="1130">
        <f t="shared" ca="1" si="7"/>
        <v>60947793.376428604</v>
      </c>
      <c r="Q32" s="1130">
        <f t="shared" ca="1" si="8"/>
        <v>8744175951.3782787</v>
      </c>
      <c r="R32" s="1130">
        <f t="shared" ca="1" si="16"/>
        <v>8802076355.085886</v>
      </c>
      <c r="S32" s="1130">
        <f t="shared" ca="1" si="17"/>
        <v>57900403.707607269</v>
      </c>
      <c r="T32" s="1130">
        <f t="shared" ca="1" si="9"/>
        <v>8744175951.3782787</v>
      </c>
      <c r="U32" s="1132">
        <f t="shared" ca="1" si="10"/>
        <v>0.74548380268699488</v>
      </c>
      <c r="V32" s="1133">
        <f t="shared" ca="1" si="11"/>
        <v>5.0000000000000044E-2</v>
      </c>
      <c r="X32" s="1134">
        <f t="shared" ca="1" si="18"/>
        <v>463267176.58346766</v>
      </c>
      <c r="Y32" s="1134">
        <f t="shared" ca="1" si="12"/>
        <v>3047389.6688213348</v>
      </c>
      <c r="Z32" s="1134">
        <f t="shared" ca="1" si="13"/>
        <v>460219786.91464633</v>
      </c>
      <c r="AA32" s="1132">
        <f t="shared" ca="1" si="14"/>
        <v>0.79763632331864265</v>
      </c>
      <c r="AB32" s="1105"/>
    </row>
    <row r="33" spans="1:28">
      <c r="A33" s="1143">
        <f>A31</f>
        <v>46293</v>
      </c>
      <c r="C33" s="1104"/>
      <c r="D33" s="1125">
        <f t="shared" ca="1" si="0"/>
        <v>46965</v>
      </c>
      <c r="E33" s="1126">
        <f t="shared" ca="1" si="1"/>
        <v>46993</v>
      </c>
      <c r="F33" s="1127">
        <f t="shared" ca="1" si="2"/>
        <v>700</v>
      </c>
      <c r="G33" s="1128">
        <f ca="1">IF(F33&lt;&gt;"",COUNTIF($F$11:F33,"&gt;0"),"")</f>
        <v>23</v>
      </c>
      <c r="H33" s="1129">
        <v>6.6273728883381152E-3</v>
      </c>
      <c r="I33" s="1128"/>
      <c r="J33" s="1130">
        <f t="shared" ca="1" si="3"/>
        <v>9204395738.2929249</v>
      </c>
      <c r="K33" s="1131">
        <f t="shared" ca="1" si="4"/>
        <v>61000962.769497417</v>
      </c>
      <c r="L33" s="1130">
        <f t="shared" ca="1" si="5"/>
        <v>0</v>
      </c>
      <c r="M33" s="1130">
        <f t="shared" ca="1" si="6"/>
        <v>0</v>
      </c>
      <c r="N33" s="1130">
        <f t="shared" ca="1" si="15"/>
        <v>9143394775.523428</v>
      </c>
      <c r="O33" s="1073"/>
      <c r="P33" s="1130">
        <f t="shared" ca="1" si="7"/>
        <v>61000962.769496918</v>
      </c>
      <c r="Q33" s="1130">
        <f t="shared" ca="1" si="8"/>
        <v>8686225036.7472553</v>
      </c>
      <c r="R33" s="1130">
        <f t="shared" ca="1" si="16"/>
        <v>8744175951.3782787</v>
      </c>
      <c r="S33" s="1130">
        <f t="shared" ca="1" si="17"/>
        <v>57950914.631023407</v>
      </c>
      <c r="T33" s="1130">
        <f t="shared" ca="1" si="9"/>
        <v>8686225036.7472553</v>
      </c>
      <c r="U33" s="1132">
        <f t="shared" ca="1" si="10"/>
        <v>0.74057998097586886</v>
      </c>
      <c r="V33" s="1133">
        <f t="shared" ca="1" si="11"/>
        <v>5.0000000000000155E-2</v>
      </c>
      <c r="X33" s="1134">
        <f t="shared" ca="1" si="18"/>
        <v>460219786.91464633</v>
      </c>
      <c r="Y33" s="1134">
        <f t="shared" ca="1" si="12"/>
        <v>3050048.1384735107</v>
      </c>
      <c r="Z33" s="1134">
        <f t="shared" ca="1" si="13"/>
        <v>457169738.77617282</v>
      </c>
      <c r="AA33" s="1132">
        <f t="shared" ca="1" si="14"/>
        <v>0.79238944028003844</v>
      </c>
      <c r="AB33" s="1105"/>
    </row>
    <row r="34" spans="1:28">
      <c r="A34" s="1144">
        <f>Calendar!J26</f>
        <v>45715</v>
      </c>
      <c r="C34" s="1104"/>
      <c r="D34" s="1125">
        <f t="shared" ca="1" si="0"/>
        <v>46996</v>
      </c>
      <c r="E34" s="1126">
        <f t="shared" ca="1" si="1"/>
        <v>47023</v>
      </c>
      <c r="F34" s="1127">
        <f t="shared" ca="1" si="2"/>
        <v>730</v>
      </c>
      <c r="G34" s="1128">
        <f ca="1">IF(F34&lt;&gt;"",COUNTIF($F$11:F34,"&gt;0"),"")</f>
        <v>24</v>
      </c>
      <c r="H34" s="1129">
        <v>6.6642395070978582E-3</v>
      </c>
      <c r="I34" s="1128"/>
      <c r="J34" s="1130">
        <f t="shared" ca="1" si="3"/>
        <v>9143394775.523428</v>
      </c>
      <c r="K34" s="1131">
        <f t="shared" ca="1" si="4"/>
        <v>60933772.692035384</v>
      </c>
      <c r="L34" s="1130">
        <f t="shared" ca="1" si="5"/>
        <v>0</v>
      </c>
      <c r="M34" s="1130">
        <f t="shared" ca="1" si="6"/>
        <v>0</v>
      </c>
      <c r="N34" s="1130">
        <f t="shared" ca="1" si="15"/>
        <v>9082461002.8313923</v>
      </c>
      <c r="O34" s="1073"/>
      <c r="P34" s="1130">
        <f t="shared" ca="1" si="7"/>
        <v>60933772.692035675</v>
      </c>
      <c r="Q34" s="1130">
        <f t="shared" ca="1" si="8"/>
        <v>8628337952.6898232</v>
      </c>
      <c r="R34" s="1130">
        <f t="shared" ca="1" si="16"/>
        <v>8686225036.7472553</v>
      </c>
      <c r="S34" s="1130">
        <f t="shared" ca="1" si="17"/>
        <v>57887084.057432175</v>
      </c>
      <c r="T34" s="1130">
        <f t="shared" ca="1" si="9"/>
        <v>8628337952.6898232</v>
      </c>
      <c r="U34" s="1132">
        <f t="shared" ca="1" si="10"/>
        <v>0.7356718812883033</v>
      </c>
      <c r="V34" s="1133">
        <f t="shared" ca="1" si="11"/>
        <v>4.9999999999999933E-2</v>
      </c>
      <c r="X34" s="1134">
        <f t="shared" ca="1" si="18"/>
        <v>457169738.77617282</v>
      </c>
      <c r="Y34" s="1134">
        <f t="shared" ca="1" si="12"/>
        <v>3046688.6346035004</v>
      </c>
      <c r="Z34" s="1134">
        <f t="shared" ca="1" si="13"/>
        <v>454123050.14156932</v>
      </c>
      <c r="AA34" s="1132">
        <f t="shared" ca="1" si="14"/>
        <v>0.78713797998652346</v>
      </c>
      <c r="AB34" s="1105"/>
    </row>
    <row r="35" spans="1:28">
      <c r="A35" s="1144">
        <f>Calendar!J27</f>
        <v>45743</v>
      </c>
      <c r="C35" s="1104"/>
      <c r="D35" s="1125">
        <f t="shared" ca="1" si="0"/>
        <v>47026</v>
      </c>
      <c r="E35" s="1126">
        <f t="shared" ca="1" si="1"/>
        <v>47053</v>
      </c>
      <c r="F35" s="1127">
        <f t="shared" ca="1" si="2"/>
        <v>760</v>
      </c>
      <c r="G35" s="1128">
        <f ca="1">IF(F35&lt;&gt;"",COUNTIF($F$11:F35,"&gt;0"),"")</f>
        <v>25</v>
      </c>
      <c r="H35" s="1129">
        <v>6.7086781094206106E-3</v>
      </c>
      <c r="I35" s="1128"/>
      <c r="J35" s="1130">
        <f t="shared" ca="1" si="3"/>
        <v>9082461002.8313923</v>
      </c>
      <c r="K35" s="1131">
        <f t="shared" ca="1" si="4"/>
        <v>60931307.309361331</v>
      </c>
      <c r="L35" s="1130">
        <f t="shared" ca="1" si="5"/>
        <v>0</v>
      </c>
      <c r="M35" s="1130">
        <f t="shared" ca="1" si="6"/>
        <v>0</v>
      </c>
      <c r="N35" s="1130">
        <f t="shared" ca="1" si="15"/>
        <v>9021529695.5220318</v>
      </c>
      <c r="O35" s="1073"/>
      <c r="P35" s="1130">
        <f t="shared" ca="1" si="7"/>
        <v>60931307.309360504</v>
      </c>
      <c r="Q35" s="1130">
        <f t="shared" ca="1" si="8"/>
        <v>8570453210.7459297</v>
      </c>
      <c r="R35" s="1130">
        <f t="shared" ca="1" si="16"/>
        <v>8628337952.6898232</v>
      </c>
      <c r="S35" s="1130">
        <f t="shared" ca="1" si="17"/>
        <v>57884741.943893433</v>
      </c>
      <c r="T35" s="1130">
        <f t="shared" ca="1" si="9"/>
        <v>8570453210.7459297</v>
      </c>
      <c r="U35" s="1132">
        <f t="shared" ca="1" si="10"/>
        <v>0.730769187672761</v>
      </c>
      <c r="V35" s="1133">
        <f t="shared" ca="1" si="11"/>
        <v>5.0000000000000044E-2</v>
      </c>
      <c r="X35" s="1134">
        <f t="shared" ca="1" si="18"/>
        <v>454123050.14156932</v>
      </c>
      <c r="Y35" s="1134">
        <f t="shared" ca="1" si="12"/>
        <v>3046565.3654670715</v>
      </c>
      <c r="Z35" s="1134">
        <f t="shared" ca="1" si="13"/>
        <v>451076484.77610224</v>
      </c>
      <c r="AA35" s="1132">
        <f t="shared" ca="1" si="14"/>
        <v>0.78189230396275711</v>
      </c>
      <c r="AB35" s="1105"/>
    </row>
    <row r="36" spans="1:28">
      <c r="A36" s="1144">
        <f>Calendar!J28</f>
        <v>45775</v>
      </c>
      <c r="C36" s="1104"/>
      <c r="D36" s="1125">
        <f t="shared" ca="1" si="0"/>
        <v>47057</v>
      </c>
      <c r="E36" s="1126">
        <f t="shared" ca="1" si="1"/>
        <v>47084</v>
      </c>
      <c r="F36" s="1127">
        <f t="shared" ca="1" si="2"/>
        <v>791</v>
      </c>
      <c r="G36" s="1128">
        <f ca="1">IF(F36&lt;&gt;"",COUNTIF($F$11:F36,"&gt;0"),"")</f>
        <v>26</v>
      </c>
      <c r="H36" s="1129">
        <v>6.757731939292801E-3</v>
      </c>
      <c r="I36" s="1128"/>
      <c r="J36" s="1130">
        <f t="shared" ca="1" si="3"/>
        <v>9021529695.5220318</v>
      </c>
      <c r="K36" s="1131">
        <f t="shared" ca="1" si="4"/>
        <v>60965079.364707693</v>
      </c>
      <c r="L36" s="1130">
        <f t="shared" ca="1" si="5"/>
        <v>0</v>
      </c>
      <c r="M36" s="1130">
        <f t="shared" ca="1" si="6"/>
        <v>0</v>
      </c>
      <c r="N36" s="1130">
        <f t="shared" ca="1" si="15"/>
        <v>8960564616.1573238</v>
      </c>
      <c r="O36" s="1073"/>
      <c r="P36" s="1130">
        <f t="shared" ca="1" si="7"/>
        <v>60965079.364707947</v>
      </c>
      <c r="Q36" s="1130">
        <f t="shared" ca="1" si="8"/>
        <v>8512536385.3494568</v>
      </c>
      <c r="R36" s="1130">
        <f t="shared" ca="1" si="16"/>
        <v>8570453210.7459297</v>
      </c>
      <c r="S36" s="1130">
        <f t="shared" ca="1" si="17"/>
        <v>57916825.396472931</v>
      </c>
      <c r="T36" s="1130">
        <f t="shared" ca="1" si="9"/>
        <v>8512536385.3494568</v>
      </c>
      <c r="U36" s="1132">
        <f t="shared" ca="1" si="10"/>
        <v>0.7258666924203816</v>
      </c>
      <c r="V36" s="1133">
        <f t="shared" ca="1" si="11"/>
        <v>5.0000000000000044E-2</v>
      </c>
      <c r="X36" s="1134">
        <f t="shared" ca="1" si="18"/>
        <v>451076484.77610224</v>
      </c>
      <c r="Y36" s="1134">
        <f t="shared" ca="1" si="12"/>
        <v>3048253.9682350159</v>
      </c>
      <c r="Z36" s="1134">
        <f t="shared" ca="1" si="13"/>
        <v>448028230.80786723</v>
      </c>
      <c r="AA36" s="1132">
        <f t="shared" ca="1" si="14"/>
        <v>0.77664684017923935</v>
      </c>
      <c r="AB36" s="1105"/>
    </row>
    <row r="37" spans="1:28">
      <c r="A37" s="1144">
        <f>Calendar!J29</f>
        <v>45804</v>
      </c>
      <c r="C37" s="1104"/>
      <c r="D37" s="1125">
        <f t="shared" ca="1" si="0"/>
        <v>47087</v>
      </c>
      <c r="E37" s="1126">
        <f t="shared" ca="1" si="1"/>
        <v>47114</v>
      </c>
      <c r="F37" s="1127">
        <f t="shared" ca="1" si="2"/>
        <v>821</v>
      </c>
      <c r="G37" s="1128">
        <f ca="1">IF(F37&lt;&gt;"",COUNTIF($F$11:F37,"&gt;0"),"")</f>
        <v>27</v>
      </c>
      <c r="H37" s="1129">
        <v>6.7922906992823944E-3</v>
      </c>
      <c r="I37" s="1128"/>
      <c r="J37" s="1130">
        <f t="shared" ca="1" si="3"/>
        <v>8960564616.1573238</v>
      </c>
      <c r="K37" s="1131">
        <f t="shared" ca="1" si="4"/>
        <v>60862759.702644311</v>
      </c>
      <c r="L37" s="1130">
        <f t="shared" ca="1" si="5"/>
        <v>0</v>
      </c>
      <c r="M37" s="1130">
        <f t="shared" ca="1" si="6"/>
        <v>0</v>
      </c>
      <c r="N37" s="1130">
        <f t="shared" ca="1" si="15"/>
        <v>8899701856.4546795</v>
      </c>
      <c r="O37" s="1073"/>
      <c r="P37" s="1130">
        <f t="shared" ca="1" si="7"/>
        <v>60862759.702644348</v>
      </c>
      <c r="Q37" s="1130">
        <f t="shared" ca="1" si="8"/>
        <v>8454716763.6319447</v>
      </c>
      <c r="R37" s="1130">
        <f t="shared" ca="1" si="16"/>
        <v>8512536385.3494568</v>
      </c>
      <c r="S37" s="1130">
        <f t="shared" ca="1" si="17"/>
        <v>57819621.717512131</v>
      </c>
      <c r="T37" s="1130">
        <f t="shared" ca="1" si="9"/>
        <v>8454716763.6319447</v>
      </c>
      <c r="U37" s="1132">
        <f t="shared" ca="1" si="10"/>
        <v>0.72096147988934356</v>
      </c>
      <c r="V37" s="1133">
        <f t="shared" ca="1" si="11"/>
        <v>5.0000000000000044E-2</v>
      </c>
      <c r="X37" s="1134">
        <f t="shared" ca="1" si="18"/>
        <v>448028230.80786723</v>
      </c>
      <c r="Y37" s="1134">
        <f t="shared" ca="1" si="12"/>
        <v>3043137.9851322174</v>
      </c>
      <c r="Z37" s="1134">
        <f t="shared" ca="1" si="13"/>
        <v>444985092.82273501</v>
      </c>
      <c r="AA37" s="1132">
        <f t="shared" ca="1" si="14"/>
        <v>0.77139846902180997</v>
      </c>
      <c r="AB37" s="1105"/>
    </row>
    <row r="38" spans="1:28">
      <c r="A38" s="1144">
        <f>Calendar!J30</f>
        <v>45835</v>
      </c>
      <c r="C38" s="1104"/>
      <c r="D38" s="1125">
        <f t="shared" ca="1" si="0"/>
        <v>47118</v>
      </c>
      <c r="E38" s="1126">
        <f t="shared" ca="1" si="1"/>
        <v>47147</v>
      </c>
      <c r="F38" s="1127">
        <f t="shared" ca="1" si="2"/>
        <v>854</v>
      </c>
      <c r="G38" s="1128">
        <f ca="1">IF(F38&lt;&gt;"",COUNTIF($F$11:F38,"&gt;0"),"")</f>
        <v>28</v>
      </c>
      <c r="H38" s="1129">
        <v>6.8390234381432852E-3</v>
      </c>
      <c r="I38" s="1128"/>
      <c r="J38" s="1130">
        <f t="shared" ca="1" si="3"/>
        <v>8899701856.4546795</v>
      </c>
      <c r="K38" s="1131">
        <f t="shared" ca="1" si="4"/>
        <v>60865269.588780858</v>
      </c>
      <c r="L38" s="1130">
        <f t="shared" ca="1" si="5"/>
        <v>0</v>
      </c>
      <c r="M38" s="1130">
        <f t="shared" ca="1" si="6"/>
        <v>0</v>
      </c>
      <c r="N38" s="1130">
        <f t="shared" ca="1" si="15"/>
        <v>8838836586.8658981</v>
      </c>
      <c r="O38" s="1073"/>
      <c r="P38" s="1130">
        <f t="shared" ca="1" si="7"/>
        <v>60865269.588781357</v>
      </c>
      <c r="Q38" s="1130">
        <f t="shared" ca="1" si="8"/>
        <v>8396894757.522603</v>
      </c>
      <c r="R38" s="1130">
        <f t="shared" ca="1" si="16"/>
        <v>8454716763.6319447</v>
      </c>
      <c r="S38" s="1130">
        <f t="shared" ca="1" si="17"/>
        <v>57822006.109341621</v>
      </c>
      <c r="T38" s="1130">
        <f t="shared" ca="1" si="9"/>
        <v>8396894757.522603</v>
      </c>
      <c r="U38" s="1132">
        <f t="shared" ca="1" si="10"/>
        <v>0.71606449993495025</v>
      </c>
      <c r="V38" s="1133">
        <f t="shared" ca="1" si="11"/>
        <v>5.0000000000000044E-2</v>
      </c>
      <c r="X38" s="1134">
        <f t="shared" ca="1" si="18"/>
        <v>444985092.82273501</v>
      </c>
      <c r="Y38" s="1134">
        <f t="shared" ca="1" si="12"/>
        <v>3043263.4794397354</v>
      </c>
      <c r="Z38" s="1134">
        <f t="shared" ca="1" si="13"/>
        <v>441941829.34329528</v>
      </c>
      <c r="AA38" s="1132">
        <f t="shared" ca="1" si="14"/>
        <v>0.76615890637523243</v>
      </c>
      <c r="AB38" s="1105"/>
    </row>
    <row r="39" spans="1:28">
      <c r="A39" s="1144">
        <f>Calendar!J31</f>
        <v>45866</v>
      </c>
      <c r="C39" s="1104"/>
      <c r="D39" s="1125">
        <f t="shared" ca="1" si="0"/>
        <v>47149</v>
      </c>
      <c r="E39" s="1126">
        <f t="shared" ca="1" si="1"/>
        <v>47176</v>
      </c>
      <c r="F39" s="1127">
        <f t="shared" ca="1" si="2"/>
        <v>883</v>
      </c>
      <c r="G39" s="1128">
        <f ca="1">IF(F39&lt;&gt;"",COUNTIF($F$11:F39,"&gt;0"),"")</f>
        <v>29</v>
      </c>
      <c r="H39" s="1129">
        <v>6.8759064053799078E-3</v>
      </c>
      <c r="I39" s="1128"/>
      <c r="J39" s="1130">
        <f t="shared" ca="1" si="3"/>
        <v>8838836586.8658981</v>
      </c>
      <c r="K39" s="1131">
        <f t="shared" ca="1" si="4"/>
        <v>60775013.103737511</v>
      </c>
      <c r="L39" s="1130">
        <f t="shared" ca="1" si="5"/>
        <v>0</v>
      </c>
      <c r="M39" s="1130">
        <f t="shared" ca="1" si="6"/>
        <v>0</v>
      </c>
      <c r="N39" s="1130">
        <f t="shared" ca="1" si="15"/>
        <v>8778061573.7621613</v>
      </c>
      <c r="O39" s="1073"/>
      <c r="P39" s="1130">
        <f t="shared" ca="1" si="7"/>
        <v>60775013.103736877</v>
      </c>
      <c r="Q39" s="1130">
        <f t="shared" ca="1" si="8"/>
        <v>8339158495.0740528</v>
      </c>
      <c r="R39" s="1130">
        <f t="shared" ca="1" si="16"/>
        <v>8396894757.522603</v>
      </c>
      <c r="S39" s="1130">
        <f t="shared" ca="1" si="17"/>
        <v>57736262.448550224</v>
      </c>
      <c r="T39" s="1130">
        <f t="shared" ca="1" si="9"/>
        <v>8339158495.0740528</v>
      </c>
      <c r="U39" s="1132">
        <f t="shared" ca="1" si="10"/>
        <v>0.71116731803667277</v>
      </c>
      <c r="V39" s="1133">
        <f t="shared" ca="1" si="11"/>
        <v>5.0000000000000044E-2</v>
      </c>
      <c r="X39" s="1134">
        <f t="shared" ca="1" si="18"/>
        <v>441941829.34329528</v>
      </c>
      <c r="Y39" s="1134">
        <f t="shared" ca="1" si="12"/>
        <v>3038750.6551866531</v>
      </c>
      <c r="Z39" s="1134">
        <f t="shared" ca="1" si="13"/>
        <v>438903078.68810862</v>
      </c>
      <c r="AA39" s="1132">
        <f t="shared" ca="1" si="14"/>
        <v>0.76091912765718883</v>
      </c>
      <c r="AB39" s="1105"/>
    </row>
    <row r="40" spans="1:28">
      <c r="A40" s="1144">
        <f>Calendar!J32</f>
        <v>45896</v>
      </c>
      <c r="C40" s="1104"/>
      <c r="D40" s="1125">
        <f t="shared" ca="1" si="0"/>
        <v>47177</v>
      </c>
      <c r="E40" s="1126">
        <f t="shared" ca="1" si="1"/>
        <v>47204</v>
      </c>
      <c r="F40" s="1127">
        <f t="shared" ca="1" si="2"/>
        <v>911</v>
      </c>
      <c r="G40" s="1128">
        <f ca="1">IF(F40&lt;&gt;"",COUNTIF($F$11:F40,"&gt;0"),"")</f>
        <v>30</v>
      </c>
      <c r="H40" s="1129">
        <v>6.9259289520733781E-3</v>
      </c>
      <c r="I40" s="1128"/>
      <c r="J40" s="1130">
        <f t="shared" ca="1" si="3"/>
        <v>8778061573.7621613</v>
      </c>
      <c r="K40" s="1131">
        <f t="shared" ca="1" si="4"/>
        <v>60796230.796802156</v>
      </c>
      <c r="L40" s="1130">
        <f t="shared" ca="1" si="5"/>
        <v>0</v>
      </c>
      <c r="M40" s="1130">
        <f t="shared" ca="1" si="6"/>
        <v>0</v>
      </c>
      <c r="N40" s="1130">
        <f t="shared" ca="1" si="15"/>
        <v>8717265342.9653587</v>
      </c>
      <c r="O40" s="1073"/>
      <c r="P40" s="1130">
        <f t="shared" ca="1" si="7"/>
        <v>60796230.796802521</v>
      </c>
      <c r="Q40" s="1130">
        <f t="shared" ca="1" si="8"/>
        <v>8281402075.81709</v>
      </c>
      <c r="R40" s="1130">
        <f t="shared" ca="1" si="16"/>
        <v>8339158495.0740528</v>
      </c>
      <c r="S40" s="1130">
        <f t="shared" ca="1" si="17"/>
        <v>57756419.256962776</v>
      </c>
      <c r="T40" s="1130">
        <f t="shared" ca="1" si="9"/>
        <v>8281402075.81709</v>
      </c>
      <c r="U40" s="1132">
        <f t="shared" ca="1" si="10"/>
        <v>0.70627739811928758</v>
      </c>
      <c r="V40" s="1133">
        <f t="shared" ca="1" si="11"/>
        <v>5.0000000000000044E-2</v>
      </c>
      <c r="X40" s="1134">
        <f t="shared" ca="1" si="18"/>
        <v>438903078.68810862</v>
      </c>
      <c r="Y40" s="1134">
        <f t="shared" ca="1" si="12"/>
        <v>3039811.5398397446</v>
      </c>
      <c r="Z40" s="1134">
        <f t="shared" ca="1" si="13"/>
        <v>435863267.14826888</v>
      </c>
      <c r="AA40" s="1132">
        <f t="shared" ca="1" si="14"/>
        <v>0.75568711895335505</v>
      </c>
      <c r="AB40" s="1105"/>
    </row>
    <row r="41" spans="1:28">
      <c r="A41" s="1144">
        <f>Calendar!J33</f>
        <v>45929</v>
      </c>
      <c r="C41" s="1104"/>
      <c r="D41" s="1125">
        <f t="shared" ca="1" si="0"/>
        <v>47208</v>
      </c>
      <c r="E41" s="1126">
        <f t="shared" ca="1" si="1"/>
        <v>47235</v>
      </c>
      <c r="F41" s="1127">
        <f t="shared" ca="1" si="2"/>
        <v>942</v>
      </c>
      <c r="G41" s="1128">
        <f ca="1">IF(F41&lt;&gt;"",COUNTIF($F$11:F41,"&gt;0"),"")</f>
        <v>31</v>
      </c>
      <c r="H41" s="1129">
        <v>6.968380032368336E-3</v>
      </c>
      <c r="I41" s="1128"/>
      <c r="J41" s="1130">
        <f t="shared" ca="1" si="3"/>
        <v>8717265342.9653587</v>
      </c>
      <c r="K41" s="1131">
        <f t="shared" ca="1" si="4"/>
        <v>60745217.752776317</v>
      </c>
      <c r="L41" s="1130">
        <f t="shared" ca="1" si="5"/>
        <v>0</v>
      </c>
      <c r="M41" s="1130">
        <f t="shared" ca="1" si="6"/>
        <v>0</v>
      </c>
      <c r="N41" s="1130">
        <f t="shared" ca="1" si="15"/>
        <v>8656520125.2125816</v>
      </c>
      <c r="O41" s="1073"/>
      <c r="P41" s="1130">
        <f t="shared" ca="1" si="7"/>
        <v>60745217.7527771</v>
      </c>
      <c r="Q41" s="1130">
        <f t="shared" ca="1" si="8"/>
        <v>8223694118.951952</v>
      </c>
      <c r="R41" s="1130">
        <f t="shared" ca="1" si="16"/>
        <v>8281402075.81709</v>
      </c>
      <c r="S41" s="1130">
        <f t="shared" ca="1" si="17"/>
        <v>57707956.865138054</v>
      </c>
      <c r="T41" s="1130">
        <f t="shared" ca="1" si="9"/>
        <v>8223694118.951952</v>
      </c>
      <c r="U41" s="1132">
        <f t="shared" ca="1" si="10"/>
        <v>0.70138577103945809</v>
      </c>
      <c r="V41" s="1133">
        <f t="shared" ca="1" si="11"/>
        <v>5.0000000000000044E-2</v>
      </c>
      <c r="X41" s="1134">
        <f t="shared" ca="1" si="18"/>
        <v>435863267.14826888</v>
      </c>
      <c r="Y41" s="1134">
        <f t="shared" ca="1" si="12"/>
        <v>3037260.8876390457</v>
      </c>
      <c r="Z41" s="1134">
        <f t="shared" ca="1" si="13"/>
        <v>432826006.26062983</v>
      </c>
      <c r="AA41" s="1132">
        <f t="shared" ca="1" si="14"/>
        <v>0.75045328365748776</v>
      </c>
      <c r="AB41" s="1105"/>
    </row>
    <row r="42" spans="1:28">
      <c r="A42" s="1144">
        <f>Calendar!J34</f>
        <v>45957</v>
      </c>
      <c r="C42" s="1104"/>
      <c r="D42" s="1125">
        <f t="shared" ca="1" si="0"/>
        <v>47238</v>
      </c>
      <c r="E42" s="1126">
        <f t="shared" ca="1" si="1"/>
        <v>47266</v>
      </c>
      <c r="F42" s="1127">
        <f t="shared" ca="1" si="2"/>
        <v>973</v>
      </c>
      <c r="G42" s="1128">
        <f ca="1">IF(F42&lt;&gt;"",COUNTIF($F$11:F42,"&gt;0"),"")</f>
        <v>32</v>
      </c>
      <c r="H42" s="1129">
        <v>7.012340494481766E-3</v>
      </c>
      <c r="I42" s="1128"/>
      <c r="J42" s="1130">
        <f t="shared" ca="1" si="3"/>
        <v>8656520125.2125816</v>
      </c>
      <c r="K42" s="1131">
        <f t="shared" ca="1" si="4"/>
        <v>60702466.615324557</v>
      </c>
      <c r="L42" s="1130">
        <f t="shared" ca="1" si="5"/>
        <v>0</v>
      </c>
      <c r="M42" s="1130">
        <f t="shared" ca="1" si="6"/>
        <v>0</v>
      </c>
      <c r="N42" s="1130">
        <f t="shared" ca="1" si="15"/>
        <v>8595817658.5972576</v>
      </c>
      <c r="O42" s="1073"/>
      <c r="P42" s="1130">
        <f t="shared" ca="1" si="7"/>
        <v>60702466.61532402</v>
      </c>
      <c r="Q42" s="1130">
        <f t="shared" ca="1" si="8"/>
        <v>8166026775.6673946</v>
      </c>
      <c r="R42" s="1130">
        <f t="shared" ca="1" si="16"/>
        <v>8223694118.951952</v>
      </c>
      <c r="S42" s="1130">
        <f t="shared" ca="1" si="17"/>
        <v>57667343.284557343</v>
      </c>
      <c r="T42" s="1130">
        <f t="shared" ca="1" si="9"/>
        <v>8166026775.6673946</v>
      </c>
      <c r="U42" s="1132">
        <f t="shared" ca="1" si="10"/>
        <v>0.69649824843755948</v>
      </c>
      <c r="V42" s="1133">
        <f t="shared" ca="1" si="11"/>
        <v>5.0000000000000044E-2</v>
      </c>
      <c r="X42" s="1134">
        <f t="shared" ca="1" si="18"/>
        <v>432826006.26062983</v>
      </c>
      <c r="Y42" s="1134">
        <f t="shared" ca="1" si="12"/>
        <v>3035123.3307666779</v>
      </c>
      <c r="Z42" s="1134">
        <f t="shared" ca="1" si="13"/>
        <v>429790882.92986315</v>
      </c>
      <c r="AA42" s="1132">
        <f t="shared" ca="1" si="14"/>
        <v>0.7452238399804233</v>
      </c>
      <c r="AB42" s="1105"/>
    </row>
    <row r="43" spans="1:28">
      <c r="A43" s="1144">
        <f>Calendar!J35</f>
        <v>45988</v>
      </c>
      <c r="C43" s="1104"/>
      <c r="D43" s="1125">
        <f t="shared" ca="1" si="0"/>
        <v>47269</v>
      </c>
      <c r="E43" s="1126">
        <f t="shared" ca="1" si="1"/>
        <v>47296</v>
      </c>
      <c r="F43" s="1127">
        <f t="shared" ca="1" si="2"/>
        <v>1003</v>
      </c>
      <c r="G43" s="1128">
        <f ca="1">IF(F43&lt;&gt;"",COUNTIF($F$11:F43,"&gt;0"),"")</f>
        <v>33</v>
      </c>
      <c r="H43" s="1129">
        <v>7.0620336687723436E-3</v>
      </c>
      <c r="I43" s="1128"/>
      <c r="J43" s="1130">
        <f t="shared" ca="1" si="3"/>
        <v>8595817658.5972576</v>
      </c>
      <c r="K43" s="1131">
        <f t="shared" ca="1" si="4"/>
        <v>60703953.715641685</v>
      </c>
      <c r="L43" s="1130">
        <f t="shared" ca="1" si="5"/>
        <v>0</v>
      </c>
      <c r="M43" s="1130">
        <f t="shared" ca="1" si="6"/>
        <v>0</v>
      </c>
      <c r="N43" s="1130">
        <f t="shared" ca="1" si="15"/>
        <v>8535113704.8816156</v>
      </c>
      <c r="O43" s="1073"/>
      <c r="P43" s="1130">
        <f t="shared" ca="1" si="7"/>
        <v>60703953.715641975</v>
      </c>
      <c r="Q43" s="1130">
        <f t="shared" ca="1" si="8"/>
        <v>8108358019.6375341</v>
      </c>
      <c r="R43" s="1130">
        <f t="shared" ca="1" si="16"/>
        <v>8166026775.6673946</v>
      </c>
      <c r="S43" s="1130">
        <f t="shared" ca="1" si="17"/>
        <v>57668756.029860497</v>
      </c>
      <c r="T43" s="1130">
        <f t="shared" ca="1" si="9"/>
        <v>8108358019.6375341</v>
      </c>
      <c r="U43" s="1132">
        <f t="shared" ca="1" si="10"/>
        <v>0.69161416556570521</v>
      </c>
      <c r="V43" s="1133">
        <f t="shared" ca="1" si="11"/>
        <v>5.0000000000000044E-2</v>
      </c>
      <c r="X43" s="1134">
        <f t="shared" ca="1" si="18"/>
        <v>429790882.92986315</v>
      </c>
      <c r="Y43" s="1134">
        <f t="shared" ca="1" si="12"/>
        <v>3035197.6857814789</v>
      </c>
      <c r="Z43" s="1134">
        <f t="shared" ca="1" si="13"/>
        <v>426755685.24408168</v>
      </c>
      <c r="AA43" s="1132">
        <f t="shared" ca="1" si="14"/>
        <v>0.7399980766698746</v>
      </c>
      <c r="AB43" s="1105"/>
    </row>
    <row r="44" spans="1:28">
      <c r="A44" s="1144">
        <f>Calendar!J36</f>
        <v>46020</v>
      </c>
      <c r="C44" s="1104"/>
      <c r="D44" s="1125">
        <f t="shared" ca="1" si="0"/>
        <v>47299</v>
      </c>
      <c r="E44" s="1126">
        <f t="shared" ca="1" si="1"/>
        <v>47326</v>
      </c>
      <c r="F44" s="1127">
        <f t="shared" ca="1" si="2"/>
        <v>1033</v>
      </c>
      <c r="G44" s="1128">
        <f ca="1">IF(F44&lt;&gt;"",COUNTIF($F$11:F44,"&gt;0"),"")</f>
        <v>34</v>
      </c>
      <c r="H44" s="1129">
        <v>7.1038307982606843E-3</v>
      </c>
      <c r="I44" s="1128"/>
      <c r="J44" s="1130">
        <f t="shared" ca="1" si="3"/>
        <v>8535113704.8816156</v>
      </c>
      <c r="K44" s="1131">
        <f t="shared" ca="1" si="4"/>
        <v>60632003.603394873</v>
      </c>
      <c r="L44" s="1130">
        <f t="shared" ca="1" si="5"/>
        <v>0</v>
      </c>
      <c r="M44" s="1130">
        <f t="shared" ca="1" si="6"/>
        <v>0</v>
      </c>
      <c r="N44" s="1130">
        <f t="shared" ca="1" si="15"/>
        <v>8474481701.2782211</v>
      </c>
      <c r="O44" s="1073"/>
      <c r="P44" s="1130">
        <f t="shared" ca="1" si="7"/>
        <v>60632003.603394508</v>
      </c>
      <c r="Q44" s="1130">
        <f t="shared" ca="1" si="8"/>
        <v>8050757616.2143097</v>
      </c>
      <c r="R44" s="1130">
        <f t="shared" ca="1" si="16"/>
        <v>8108358019.6375341</v>
      </c>
      <c r="S44" s="1130">
        <f t="shared" ca="1" si="17"/>
        <v>57600403.423224449</v>
      </c>
      <c r="T44" s="1130">
        <f t="shared" ca="1" si="9"/>
        <v>8050757616.2143097</v>
      </c>
      <c r="U44" s="1132">
        <f t="shared" ca="1" si="10"/>
        <v>0.68672996304268019</v>
      </c>
      <c r="V44" s="1133">
        <f t="shared" ca="1" si="11"/>
        <v>5.0000000000000044E-2</v>
      </c>
      <c r="X44" s="1134">
        <f t="shared" ca="1" si="18"/>
        <v>426755685.24408168</v>
      </c>
      <c r="Y44" s="1134">
        <f t="shared" ca="1" si="12"/>
        <v>3031600.1801700592</v>
      </c>
      <c r="Z44" s="1134">
        <f t="shared" ca="1" si="13"/>
        <v>423724085.06391162</v>
      </c>
      <c r="AA44" s="1132">
        <f t="shared" ca="1" si="14"/>
        <v>0.73477218533760624</v>
      </c>
      <c r="AB44" s="1105"/>
    </row>
    <row r="45" spans="1:28">
      <c r="A45" s="1144">
        <f>Calendar!J37</f>
        <v>46049</v>
      </c>
      <c r="C45" s="1104"/>
      <c r="D45" s="1125">
        <f t="shared" ca="1" si="0"/>
        <v>47330</v>
      </c>
      <c r="E45" s="1126">
        <f t="shared" ca="1" si="1"/>
        <v>47357</v>
      </c>
      <c r="F45" s="1127">
        <f t="shared" ca="1" si="2"/>
        <v>1064</v>
      </c>
      <c r="G45" s="1128">
        <f ca="1">IF(F45&lt;&gt;"",COUNTIF($F$11:F45,"&gt;0"),"")</f>
        <v>35</v>
      </c>
      <c r="H45" s="1129">
        <v>7.1527899564139772E-3</v>
      </c>
      <c r="I45" s="1128"/>
      <c r="J45" s="1130">
        <f t="shared" ca="1" si="3"/>
        <v>8474481701.2782211</v>
      </c>
      <c r="K45" s="1131">
        <f t="shared" ca="1" si="4"/>
        <v>60616187.598716892</v>
      </c>
      <c r="L45" s="1130">
        <f t="shared" ca="1" si="5"/>
        <v>0</v>
      </c>
      <c r="M45" s="1130">
        <f t="shared" ca="1" si="6"/>
        <v>0</v>
      </c>
      <c r="N45" s="1130">
        <f t="shared" ca="1" si="15"/>
        <v>8413865513.6795044</v>
      </c>
      <c r="O45" s="1073"/>
      <c r="P45" s="1130">
        <f t="shared" ca="1" si="7"/>
        <v>60616187.598716736</v>
      </c>
      <c r="Q45" s="1130">
        <f t="shared" ca="1" si="8"/>
        <v>7993172237.9955292</v>
      </c>
      <c r="R45" s="1130">
        <f t="shared" ca="1" si="16"/>
        <v>8050757616.2143097</v>
      </c>
      <c r="S45" s="1130">
        <f t="shared" ca="1" si="17"/>
        <v>57585378.218780518</v>
      </c>
      <c r="T45" s="1130">
        <f t="shared" ca="1" si="9"/>
        <v>7993172237.9955292</v>
      </c>
      <c r="U45" s="1132">
        <f t="shared" ca="1" si="10"/>
        <v>0.68185154958112926</v>
      </c>
      <c r="V45" s="1133">
        <f t="shared" ca="1" si="11"/>
        <v>5.0000000000000044E-2</v>
      </c>
      <c r="X45" s="1134">
        <f t="shared" ca="1" si="18"/>
        <v>423724085.06391162</v>
      </c>
      <c r="Y45" s="1134">
        <f t="shared" ca="1" si="12"/>
        <v>3030809.3799362183</v>
      </c>
      <c r="Z45" s="1134">
        <f t="shared" ca="1" si="13"/>
        <v>420693275.6839754</v>
      </c>
      <c r="AA45" s="1132">
        <f t="shared" ca="1" si="14"/>
        <v>0.72955248805769901</v>
      </c>
      <c r="AB45" s="1105"/>
    </row>
    <row r="46" spans="1:28">
      <c r="A46" s="1144">
        <f>Calendar!J38</f>
        <v>46080</v>
      </c>
      <c r="C46" s="1104"/>
      <c r="D46" s="1125">
        <f t="shared" ca="1" si="0"/>
        <v>47361</v>
      </c>
      <c r="E46" s="1126">
        <f t="shared" ca="1" si="1"/>
        <v>47388</v>
      </c>
      <c r="F46" s="1127">
        <f t="shared" ca="1" si="2"/>
        <v>1095</v>
      </c>
      <c r="G46" s="1128">
        <f ca="1">IF(F46&lt;&gt;"",COUNTIF($F$11:F46,"&gt;0"),"")</f>
        <v>36</v>
      </c>
      <c r="H46" s="1129">
        <v>7.1967674030143786E-3</v>
      </c>
      <c r="I46" s="1128"/>
      <c r="J46" s="1130">
        <f t="shared" ca="1" si="3"/>
        <v>8413865513.6795044</v>
      </c>
      <c r="K46" s="1131">
        <f t="shared" ca="1" si="4"/>
        <v>60552633.062195487</v>
      </c>
      <c r="L46" s="1130">
        <f t="shared" ca="1" si="5"/>
        <v>0</v>
      </c>
      <c r="M46" s="1130">
        <f t="shared" ca="1" si="6"/>
        <v>0</v>
      </c>
      <c r="N46" s="1130">
        <f t="shared" ca="1" si="15"/>
        <v>8353312880.6173086</v>
      </c>
      <c r="O46" s="1073"/>
      <c r="P46" s="1130">
        <f t="shared" ca="1" si="7"/>
        <v>60552633.062195778</v>
      </c>
      <c r="Q46" s="1130">
        <f t="shared" ca="1" si="8"/>
        <v>7935647236.5864429</v>
      </c>
      <c r="R46" s="1130">
        <f t="shared" ca="1" si="16"/>
        <v>7993172237.9955292</v>
      </c>
      <c r="S46" s="1130">
        <f t="shared" ca="1" si="17"/>
        <v>57525001.409086227</v>
      </c>
      <c r="T46" s="1130">
        <f t="shared" ca="1" si="9"/>
        <v>7935647236.5864429</v>
      </c>
      <c r="U46" s="1132">
        <f t="shared" ca="1" si="10"/>
        <v>0.67697440866552017</v>
      </c>
      <c r="V46" s="1133">
        <f t="shared" ca="1" si="11"/>
        <v>5.0000000000000044E-2</v>
      </c>
      <c r="X46" s="1134">
        <f t="shared" ca="1" si="18"/>
        <v>420693275.6839754</v>
      </c>
      <c r="Y46" s="1134">
        <f t="shared" ca="1" si="12"/>
        <v>3027631.6531095505</v>
      </c>
      <c r="Z46" s="1134">
        <f t="shared" ca="1" si="13"/>
        <v>417665644.03086585</v>
      </c>
      <c r="AA46" s="1132">
        <f t="shared" ca="1" si="14"/>
        <v>0.72433415234844245</v>
      </c>
      <c r="AB46" s="1105"/>
    </row>
    <row r="47" spans="1:28">
      <c r="A47" s="1144">
        <f>Calendar!J39</f>
        <v>46108</v>
      </c>
      <c r="C47" s="1104"/>
      <c r="D47" s="1125">
        <f t="shared" ca="1" si="0"/>
        <v>47391</v>
      </c>
      <c r="E47" s="1126">
        <f t="shared" ca="1" si="1"/>
        <v>47420</v>
      </c>
      <c r="F47" s="1127">
        <f t="shared" ca="1" si="2"/>
        <v>1127</v>
      </c>
      <c r="G47" s="1128">
        <f ca="1">IF(F47&lt;&gt;"",COUNTIF($F$11:F47,"&gt;0"),"")</f>
        <v>37</v>
      </c>
      <c r="H47" s="1129">
        <v>7.241597406579146E-3</v>
      </c>
      <c r="I47" s="1128"/>
      <c r="J47" s="1130">
        <f t="shared" ca="1" si="3"/>
        <v>8353312880.6173086</v>
      </c>
      <c r="K47" s="1131">
        <f t="shared" ca="1" si="4"/>
        <v>60491328.892622478</v>
      </c>
      <c r="L47" s="1130">
        <f t="shared" ca="1" si="5"/>
        <v>0</v>
      </c>
      <c r="M47" s="1130">
        <f t="shared" ca="1" si="6"/>
        <v>0</v>
      </c>
      <c r="N47" s="1130">
        <f t="shared" ca="1" si="15"/>
        <v>8292821551.7246857</v>
      </c>
      <c r="O47" s="1073"/>
      <c r="P47" s="1130">
        <f t="shared" ca="1" si="7"/>
        <v>60491328.892622948</v>
      </c>
      <c r="Q47" s="1130">
        <f t="shared" ca="1" si="8"/>
        <v>7878180474.1384506</v>
      </c>
      <c r="R47" s="1130">
        <f t="shared" ca="1" si="16"/>
        <v>7935647236.5864429</v>
      </c>
      <c r="S47" s="1130">
        <f t="shared" ca="1" si="17"/>
        <v>57466762.447992325</v>
      </c>
      <c r="T47" s="1130">
        <f t="shared" ca="1" si="9"/>
        <v>7878180474.1384506</v>
      </c>
      <c r="U47" s="1132">
        <f t="shared" ca="1" si="10"/>
        <v>0.67210238130856115</v>
      </c>
      <c r="V47" s="1133">
        <f t="shared" ca="1" si="11"/>
        <v>5.0000000000000044E-2</v>
      </c>
      <c r="X47" s="1134">
        <f t="shared" ca="1" si="18"/>
        <v>417665644.03086585</v>
      </c>
      <c r="Y47" s="1134">
        <f t="shared" ca="1" si="12"/>
        <v>3024566.4446306229</v>
      </c>
      <c r="Z47" s="1134">
        <f t="shared" ca="1" si="13"/>
        <v>414641077.58623523</v>
      </c>
      <c r="AA47" s="1132">
        <f t="shared" ca="1" si="14"/>
        <v>0.71912128793193153</v>
      </c>
      <c r="AB47" s="1105"/>
    </row>
    <row r="48" spans="1:28">
      <c r="A48" s="1144">
        <f>Calendar!J40</f>
        <v>46139</v>
      </c>
      <c r="C48" s="1104"/>
      <c r="D48" s="1125">
        <f t="shared" ca="1" si="0"/>
        <v>47422</v>
      </c>
      <c r="E48" s="1126">
        <f t="shared" ca="1" si="1"/>
        <v>47449</v>
      </c>
      <c r="F48" s="1127">
        <f t="shared" ca="1" si="2"/>
        <v>1156</v>
      </c>
      <c r="G48" s="1128">
        <f ca="1">IF(F48&lt;&gt;"",COUNTIF($F$11:F48,"&gt;0"),"")</f>
        <v>38</v>
      </c>
      <c r="H48" s="1129">
        <v>7.301176100127843E-3</v>
      </c>
      <c r="I48" s="1128"/>
      <c r="J48" s="1130">
        <f t="shared" ca="1" si="3"/>
        <v>8292821551.7246857</v>
      </c>
      <c r="K48" s="1131">
        <f t="shared" ca="1" si="4"/>
        <v>60547350.516077369</v>
      </c>
      <c r="L48" s="1130">
        <f t="shared" ca="1" si="5"/>
        <v>0</v>
      </c>
      <c r="M48" s="1130">
        <f t="shared" ca="1" si="6"/>
        <v>0</v>
      </c>
      <c r="N48" s="1130">
        <f t="shared" ca="1" si="15"/>
        <v>8232274201.2086086</v>
      </c>
      <c r="O48" s="1073"/>
      <c r="P48" s="1130">
        <f t="shared" ca="1" si="7"/>
        <v>60547350.516077042</v>
      </c>
      <c r="Q48" s="1130">
        <f t="shared" ca="1" si="8"/>
        <v>7820660491.1481781</v>
      </c>
      <c r="R48" s="1130">
        <f t="shared" ca="1" si="16"/>
        <v>7878180474.1384506</v>
      </c>
      <c r="S48" s="1130">
        <f t="shared" ca="1" si="17"/>
        <v>57519982.990272522</v>
      </c>
      <c r="T48" s="1130">
        <f t="shared" ca="1" si="9"/>
        <v>7820660491.1481781</v>
      </c>
      <c r="U48" s="1132">
        <f t="shared" ca="1" si="10"/>
        <v>0.66723528644712127</v>
      </c>
      <c r="V48" s="1133">
        <f t="shared" ca="1" si="11"/>
        <v>5.0000000000000044E-2</v>
      </c>
      <c r="X48" s="1134">
        <f t="shared" ca="1" si="18"/>
        <v>414641077.58623523</v>
      </c>
      <c r="Y48" s="1134">
        <f t="shared" ca="1" si="12"/>
        <v>3027367.5258045197</v>
      </c>
      <c r="Z48" s="1134">
        <f t="shared" ca="1" si="13"/>
        <v>411613710.06043071</v>
      </c>
      <c r="AA48" s="1132">
        <f t="shared" ca="1" si="14"/>
        <v>0.71391370107822871</v>
      </c>
      <c r="AB48" s="1105"/>
    </row>
    <row r="49" spans="1:28">
      <c r="A49" s="1144">
        <f>Calendar!J41</f>
        <v>46169</v>
      </c>
      <c r="C49" s="1104"/>
      <c r="D49" s="1125">
        <f t="shared" ca="1" si="0"/>
        <v>47452</v>
      </c>
      <c r="E49" s="1126">
        <f t="shared" ca="1" si="1"/>
        <v>47479</v>
      </c>
      <c r="F49" s="1127">
        <f t="shared" ca="1" si="2"/>
        <v>1186</v>
      </c>
      <c r="G49" s="1128">
        <f ca="1">IF(F49&lt;&gt;"",COUNTIF($F$11:F49,"&gt;0"),"")</f>
        <v>39</v>
      </c>
      <c r="H49" s="1129">
        <v>7.3377156243270942E-3</v>
      </c>
      <c r="I49" s="1128"/>
      <c r="J49" s="1130">
        <f t="shared" ca="1" si="3"/>
        <v>8232274201.2086086</v>
      </c>
      <c r="K49" s="1131">
        <f t="shared" ca="1" si="4"/>
        <v>60406087.029953256</v>
      </c>
      <c r="L49" s="1130">
        <f t="shared" ca="1" si="5"/>
        <v>0</v>
      </c>
      <c r="M49" s="1130">
        <f t="shared" ca="1" si="6"/>
        <v>0</v>
      </c>
      <c r="N49" s="1130">
        <f t="shared" ca="1" si="15"/>
        <v>8171868114.1786556</v>
      </c>
      <c r="O49" s="1073"/>
      <c r="P49" s="1130">
        <f t="shared" ca="1" si="7"/>
        <v>60406087.029953003</v>
      </c>
      <c r="Q49" s="1130">
        <f t="shared" ca="1" si="8"/>
        <v>7763274708.4697227</v>
      </c>
      <c r="R49" s="1130">
        <f t="shared" ca="1" si="16"/>
        <v>7820660491.1481781</v>
      </c>
      <c r="S49" s="1130">
        <f t="shared" ca="1" si="17"/>
        <v>57385782.678455353</v>
      </c>
      <c r="T49" s="1130">
        <f t="shared" ca="1" si="9"/>
        <v>7763274708.4697227</v>
      </c>
      <c r="U49" s="1132">
        <f t="shared" ca="1" si="10"/>
        <v>0.66236368412055169</v>
      </c>
      <c r="V49" s="1133">
        <f t="shared" ca="1" si="11"/>
        <v>5.0000000000000044E-2</v>
      </c>
      <c r="X49" s="1134">
        <f t="shared" ca="1" si="18"/>
        <v>411613710.06043071</v>
      </c>
      <c r="Y49" s="1134">
        <f t="shared" ca="1" si="12"/>
        <v>3020304.3514976501</v>
      </c>
      <c r="Z49" s="1134">
        <f t="shared" ca="1" si="13"/>
        <v>408593405.70893306</v>
      </c>
      <c r="AA49" s="1132">
        <f t="shared" ca="1" si="14"/>
        <v>0.7087012914263614</v>
      </c>
      <c r="AB49" s="1105"/>
    </row>
    <row r="50" spans="1:28">
      <c r="A50" s="1144">
        <f>Calendar!J42</f>
        <v>46202</v>
      </c>
      <c r="C50" s="1104"/>
      <c r="D50" s="1125">
        <f t="shared" ca="1" si="0"/>
        <v>47483</v>
      </c>
      <c r="E50" s="1126">
        <f t="shared" ca="1" si="1"/>
        <v>47511</v>
      </c>
      <c r="F50" s="1127">
        <f t="shared" ca="1" si="2"/>
        <v>1218</v>
      </c>
      <c r="G50" s="1128">
        <f ca="1">IF(F50&lt;&gt;"",COUNTIF($F$11:F50,"&gt;0"),"")</f>
        <v>40</v>
      </c>
      <c r="H50" s="1129">
        <v>7.3869780053145723E-3</v>
      </c>
      <c r="I50" s="1128"/>
      <c r="J50" s="1130">
        <f t="shared" ca="1" si="3"/>
        <v>8171868114.1786556</v>
      </c>
      <c r="K50" s="1131">
        <f t="shared" ca="1" si="4"/>
        <v>60365410.021769203</v>
      </c>
      <c r="L50" s="1130">
        <f t="shared" ca="1" si="5"/>
        <v>0</v>
      </c>
      <c r="M50" s="1130">
        <f t="shared" ca="1" si="6"/>
        <v>0</v>
      </c>
      <c r="N50" s="1130">
        <f t="shared" ca="1" si="15"/>
        <v>8111502704.1568861</v>
      </c>
      <c r="O50" s="1073"/>
      <c r="P50" s="1130">
        <f t="shared" ca="1" si="7"/>
        <v>60365410.021769524</v>
      </c>
      <c r="Q50" s="1130">
        <f t="shared" ca="1" si="8"/>
        <v>7705927568.9490414</v>
      </c>
      <c r="R50" s="1130">
        <f t="shared" ca="1" si="16"/>
        <v>7763274708.4697227</v>
      </c>
      <c r="S50" s="1130">
        <f t="shared" ca="1" si="17"/>
        <v>57347139.520681381</v>
      </c>
      <c r="T50" s="1130">
        <f t="shared" ca="1" si="9"/>
        <v>7705927568.9490414</v>
      </c>
      <c r="U50" s="1132">
        <f t="shared" ca="1" si="10"/>
        <v>0.65750344776659353</v>
      </c>
      <c r="V50" s="1133">
        <f t="shared" ca="1" si="11"/>
        <v>5.0000000000000044E-2</v>
      </c>
      <c r="X50" s="1134">
        <f t="shared" ca="1" si="18"/>
        <v>408593405.70893306</v>
      </c>
      <c r="Y50" s="1134">
        <f t="shared" ca="1" si="12"/>
        <v>3018270.5010881424</v>
      </c>
      <c r="Z50" s="1134">
        <f t="shared" ca="1" si="13"/>
        <v>405575135.20784491</v>
      </c>
      <c r="AA50" s="1132">
        <f t="shared" ca="1" si="14"/>
        <v>0.70350104288728144</v>
      </c>
      <c r="AB50" s="1105"/>
    </row>
    <row r="51" spans="1:28">
      <c r="A51" s="1144">
        <f>Calendar!J43</f>
        <v>46230</v>
      </c>
      <c r="C51" s="1104"/>
      <c r="D51" s="1125">
        <f t="shared" ca="1" si="0"/>
        <v>47514</v>
      </c>
      <c r="E51" s="1126">
        <f t="shared" ca="1" si="1"/>
        <v>47541</v>
      </c>
      <c r="F51" s="1127">
        <f t="shared" ca="1" si="2"/>
        <v>1248</v>
      </c>
      <c r="G51" s="1128">
        <f ca="1">IF(F51&lt;&gt;"",COUNTIF($F$11:F51,"&gt;0"),"")</f>
        <v>41</v>
      </c>
      <c r="H51" s="1129">
        <v>7.4268595772451918E-3</v>
      </c>
      <c r="I51" s="1128"/>
      <c r="J51" s="1130">
        <f t="shared" ca="1" si="3"/>
        <v>8111502704.1568861</v>
      </c>
      <c r="K51" s="1131">
        <f t="shared" ca="1" si="4"/>
        <v>60242991.54421784</v>
      </c>
      <c r="L51" s="1130">
        <f t="shared" ca="1" si="5"/>
        <v>0</v>
      </c>
      <c r="M51" s="1130">
        <f t="shared" ca="1" si="6"/>
        <v>0</v>
      </c>
      <c r="N51" s="1130">
        <f t="shared" ca="1" si="15"/>
        <v>8051259712.612668</v>
      </c>
      <c r="O51" s="1073"/>
      <c r="P51" s="1130">
        <f t="shared" ca="1" si="7"/>
        <v>60242991.544218063</v>
      </c>
      <c r="Q51" s="1130">
        <f t="shared" ca="1" si="8"/>
        <v>7648696726.9820347</v>
      </c>
      <c r="R51" s="1130">
        <f t="shared" ca="1" si="16"/>
        <v>7705927568.9490414</v>
      </c>
      <c r="S51" s="1130">
        <f t="shared" ca="1" si="17"/>
        <v>57230841.967006683</v>
      </c>
      <c r="T51" s="1130">
        <f t="shared" ca="1" si="9"/>
        <v>7648696726.9820347</v>
      </c>
      <c r="U51" s="1132">
        <f t="shared" ca="1" si="10"/>
        <v>0.6526464842595231</v>
      </c>
      <c r="V51" s="1133">
        <f t="shared" ca="1" si="11"/>
        <v>5.0000000000000044E-2</v>
      </c>
      <c r="X51" s="1134">
        <f t="shared" ca="1" si="18"/>
        <v>405575135.20784491</v>
      </c>
      <c r="Y51" s="1134">
        <f t="shared" ca="1" si="12"/>
        <v>3012149.57721138</v>
      </c>
      <c r="Z51" s="1134">
        <f t="shared" ca="1" si="13"/>
        <v>402562985.63063353</v>
      </c>
      <c r="AA51" s="1132">
        <f t="shared" ca="1" si="14"/>
        <v>0.69830429615675782</v>
      </c>
      <c r="AB51" s="1105"/>
    </row>
    <row r="52" spans="1:28">
      <c r="A52" s="1144">
        <f>Calendar!J44</f>
        <v>46261</v>
      </c>
      <c r="C52" s="1104"/>
      <c r="D52" s="1125">
        <f t="shared" ca="1" si="0"/>
        <v>47542</v>
      </c>
      <c r="E52" s="1126">
        <f t="shared" ca="1" si="1"/>
        <v>47569</v>
      </c>
      <c r="F52" s="1127">
        <f t="shared" ca="1" si="2"/>
        <v>1276</v>
      </c>
      <c r="G52" s="1128">
        <f ca="1">IF(F52&lt;&gt;"",COUNTIF($F$11:F52,"&gt;0"),"")</f>
        <v>42</v>
      </c>
      <c r="H52" s="1129">
        <v>7.4774122960432118E-3</v>
      </c>
      <c r="I52" s="1128"/>
      <c r="J52" s="1130">
        <f t="shared" ca="1" si="3"/>
        <v>8051259712.612668</v>
      </c>
      <c r="K52" s="1131">
        <f t="shared" ca="1" si="4"/>
        <v>60202588.373727299</v>
      </c>
      <c r="L52" s="1130">
        <f t="shared" ca="1" si="5"/>
        <v>0</v>
      </c>
      <c r="M52" s="1130">
        <f t="shared" ca="1" si="6"/>
        <v>0</v>
      </c>
      <c r="N52" s="1130">
        <f t="shared" ca="1" si="15"/>
        <v>7991057124.2389412</v>
      </c>
      <c r="O52" s="1073"/>
      <c r="P52" s="1130">
        <f t="shared" ca="1" si="7"/>
        <v>60202588.373726845</v>
      </c>
      <c r="Q52" s="1130">
        <f t="shared" ca="1" si="8"/>
        <v>7591504268.0269938</v>
      </c>
      <c r="R52" s="1130">
        <f t="shared" ca="1" si="16"/>
        <v>7648696726.9820347</v>
      </c>
      <c r="S52" s="1130">
        <f t="shared" ca="1" si="17"/>
        <v>57192458.955040932</v>
      </c>
      <c r="T52" s="1130">
        <f t="shared" ca="1" si="9"/>
        <v>7591504268.0269938</v>
      </c>
      <c r="U52" s="1132">
        <f t="shared" ca="1" si="10"/>
        <v>0.64779937046734493</v>
      </c>
      <c r="V52" s="1133">
        <f t="shared" ca="1" si="11"/>
        <v>5.0000000000000044E-2</v>
      </c>
      <c r="X52" s="1134">
        <f t="shared" ca="1" si="18"/>
        <v>402562985.63063353</v>
      </c>
      <c r="Y52" s="1134">
        <f t="shared" ca="1" si="12"/>
        <v>3010129.4186859131</v>
      </c>
      <c r="Z52" s="1134">
        <f t="shared" ca="1" si="13"/>
        <v>399552856.21194762</v>
      </c>
      <c r="AA52" s="1132">
        <f t="shared" ca="1" si="14"/>
        <v>0.69311808820701371</v>
      </c>
      <c r="AB52" s="1105"/>
    </row>
    <row r="53" spans="1:28">
      <c r="A53" s="1144">
        <f>Calendar!J45</f>
        <v>46293</v>
      </c>
      <c r="C53" s="1104"/>
      <c r="D53" s="1125">
        <f t="shared" ca="1" si="0"/>
        <v>47573</v>
      </c>
      <c r="E53" s="1126">
        <f t="shared" ca="1" si="1"/>
        <v>47602</v>
      </c>
      <c r="F53" s="1127">
        <f t="shared" ca="1" si="2"/>
        <v>1309</v>
      </c>
      <c r="G53" s="1128">
        <f ca="1">IF(F53&lt;&gt;"",COUNTIF($F$11:F53,"&gt;0"),"")</f>
        <v>43</v>
      </c>
      <c r="H53" s="1129">
        <v>7.5155713887695976E-3</v>
      </c>
      <c r="I53" s="1128"/>
      <c r="J53" s="1130">
        <f t="shared" ca="1" si="3"/>
        <v>7991057124.2389412</v>
      </c>
      <c r="K53" s="1131">
        <f t="shared" ca="1" si="4"/>
        <v>60057360.288953647</v>
      </c>
      <c r="L53" s="1130">
        <f t="shared" ca="1" si="5"/>
        <v>0</v>
      </c>
      <c r="M53" s="1130">
        <f t="shared" ca="1" si="6"/>
        <v>0</v>
      </c>
      <c r="N53" s="1130">
        <f t="shared" ca="1" si="15"/>
        <v>7930999763.9499874</v>
      </c>
      <c r="O53" s="1073"/>
      <c r="P53" s="1130">
        <f t="shared" ca="1" si="7"/>
        <v>60057360.288953781</v>
      </c>
      <c r="Q53" s="1130">
        <f t="shared" ca="1" si="8"/>
        <v>7534449775.7524881</v>
      </c>
      <c r="R53" s="1130">
        <f t="shared" ca="1" si="16"/>
        <v>7591504268.0269938</v>
      </c>
      <c r="S53" s="1130">
        <f t="shared" ca="1" si="17"/>
        <v>57054492.274505615</v>
      </c>
      <c r="T53" s="1130">
        <f t="shared" ca="1" si="9"/>
        <v>7534449775.7524881</v>
      </c>
      <c r="U53" s="1132">
        <f t="shared" ca="1" si="10"/>
        <v>0.64295550748924335</v>
      </c>
      <c r="V53" s="1133">
        <f t="shared" ca="1" si="11"/>
        <v>4.9999999999999933E-2</v>
      </c>
      <c r="X53" s="1134">
        <f t="shared" ca="1" si="18"/>
        <v>399552856.21194762</v>
      </c>
      <c r="Y53" s="1134">
        <f t="shared" ca="1" si="12"/>
        <v>3002868.0144481659</v>
      </c>
      <c r="Z53" s="1134">
        <f t="shared" ca="1" si="13"/>
        <v>396549988.19749945</v>
      </c>
      <c r="AA53" s="1132">
        <f t="shared" ca="1" si="14"/>
        <v>0.68793535849164533</v>
      </c>
      <c r="AB53" s="1105"/>
    </row>
    <row r="54" spans="1:28">
      <c r="A54" s="1144">
        <f>Calendar!J46</f>
        <v>46322</v>
      </c>
      <c r="C54" s="1104"/>
      <c r="D54" s="1125">
        <f t="shared" ca="1" si="0"/>
        <v>47603</v>
      </c>
      <c r="E54" s="1126">
        <f t="shared" ca="1" si="1"/>
        <v>47630</v>
      </c>
      <c r="F54" s="1127">
        <f t="shared" ca="1" si="2"/>
        <v>1337</v>
      </c>
      <c r="G54" s="1128">
        <f ca="1">IF(F54&lt;&gt;"",COUNTIF($F$11:F54,"&gt;0"),"")</f>
        <v>44</v>
      </c>
      <c r="H54" s="1129">
        <v>7.5564666893313251E-3</v>
      </c>
      <c r="I54" s="1128"/>
      <c r="J54" s="1130">
        <f t="shared" ca="1" si="3"/>
        <v>7930999763.9499874</v>
      </c>
      <c r="K54" s="1131">
        <f t="shared" ca="1" si="4"/>
        <v>59930335.529382683</v>
      </c>
      <c r="L54" s="1130">
        <f t="shared" ca="1" si="5"/>
        <v>0</v>
      </c>
      <c r="M54" s="1130">
        <f t="shared" ca="1" si="6"/>
        <v>0</v>
      </c>
      <c r="N54" s="1130">
        <f t="shared" ca="1" si="15"/>
        <v>7871069428.4206047</v>
      </c>
      <c r="O54" s="1073"/>
      <c r="P54" s="1130">
        <f t="shared" ca="1" si="7"/>
        <v>59930335.529382706</v>
      </c>
      <c r="Q54" s="1130">
        <f t="shared" ca="1" si="8"/>
        <v>7477515956.9995737</v>
      </c>
      <c r="R54" s="1130">
        <f t="shared" ca="1" si="16"/>
        <v>7534449775.7524881</v>
      </c>
      <c r="S54" s="1130">
        <f t="shared" ca="1" si="17"/>
        <v>56933818.752914429</v>
      </c>
      <c r="T54" s="1130">
        <f t="shared" ca="1" si="9"/>
        <v>7477515956.9995737</v>
      </c>
      <c r="U54" s="1132">
        <f t="shared" ca="1" si="10"/>
        <v>0.6381233294729054</v>
      </c>
      <c r="V54" s="1133">
        <f t="shared" ca="1" si="11"/>
        <v>5.0000000000000044E-2</v>
      </c>
      <c r="X54" s="1134">
        <f t="shared" ca="1" si="18"/>
        <v>396549988.19749945</v>
      </c>
      <c r="Y54" s="1134">
        <f t="shared" ca="1" si="12"/>
        <v>2996516.776468277</v>
      </c>
      <c r="Z54" s="1134">
        <f t="shared" ca="1" si="13"/>
        <v>393553471.42103118</v>
      </c>
      <c r="AA54" s="1132">
        <f t="shared" ca="1" si="14"/>
        <v>0.68276513119404181</v>
      </c>
      <c r="AB54" s="1105"/>
    </row>
    <row r="55" spans="1:28">
      <c r="A55" s="1144">
        <f>Calendar!J47</f>
        <v>46353</v>
      </c>
      <c r="C55" s="1104"/>
      <c r="D55" s="1125">
        <f t="shared" ca="1" si="0"/>
        <v>47634</v>
      </c>
      <c r="E55" s="1126">
        <f t="shared" ca="1" si="1"/>
        <v>47661</v>
      </c>
      <c r="F55" s="1127">
        <f t="shared" ca="1" si="2"/>
        <v>1368</v>
      </c>
      <c r="G55" s="1128">
        <f ca="1">IF(F55&lt;&gt;"",COUNTIF($F$11:F55,"&gt;0"),"")</f>
        <v>45</v>
      </c>
      <c r="H55" s="1129">
        <v>7.6021845839023836E-3</v>
      </c>
      <c r="I55" s="1128"/>
      <c r="J55" s="1130">
        <f t="shared" ca="1" si="3"/>
        <v>7871069428.4206047</v>
      </c>
      <c r="K55" s="1131">
        <f t="shared" ca="1" si="4"/>
        <v>59837322.667564467</v>
      </c>
      <c r="L55" s="1130">
        <f t="shared" ca="1" si="5"/>
        <v>0</v>
      </c>
      <c r="M55" s="1130">
        <f t="shared" ca="1" si="6"/>
        <v>0</v>
      </c>
      <c r="N55" s="1130">
        <f t="shared" ca="1" si="15"/>
        <v>7811232105.7530403</v>
      </c>
      <c r="O55" s="1073"/>
      <c r="P55" s="1130">
        <f t="shared" ca="1" si="7"/>
        <v>59837322.667564392</v>
      </c>
      <c r="Q55" s="1130">
        <f t="shared" ca="1" si="8"/>
        <v>7420670500.4653883</v>
      </c>
      <c r="R55" s="1130">
        <f t="shared" ca="1" si="16"/>
        <v>7477515956.9995737</v>
      </c>
      <c r="S55" s="1130">
        <f t="shared" ca="1" si="17"/>
        <v>56845456.53418541</v>
      </c>
      <c r="T55" s="1130">
        <f t="shared" ca="1" si="9"/>
        <v>7420670500.4653883</v>
      </c>
      <c r="U55" s="1132">
        <f t="shared" ca="1" si="10"/>
        <v>0.63330137179005808</v>
      </c>
      <c r="V55" s="1133">
        <f t="shared" ca="1" si="11"/>
        <v>5.0000000000000044E-2</v>
      </c>
      <c r="X55" s="1134">
        <f t="shared" ca="1" si="18"/>
        <v>393553471.42103118</v>
      </c>
      <c r="Y55" s="1134">
        <f t="shared" ca="1" si="12"/>
        <v>2991866.1333789825</v>
      </c>
      <c r="Z55" s="1134">
        <f t="shared" ca="1" si="13"/>
        <v>390561605.28765219</v>
      </c>
      <c r="AA55" s="1132">
        <f t="shared" ca="1" si="14"/>
        <v>0.67760583922353856</v>
      </c>
      <c r="AB55" s="1105"/>
    </row>
    <row r="56" spans="1:28">
      <c r="A56" s="1144">
        <f>Calendar!J48</f>
        <v>46384</v>
      </c>
      <c r="C56" s="1104"/>
      <c r="D56" s="1125">
        <f t="shared" ca="1" si="0"/>
        <v>47664</v>
      </c>
      <c r="E56" s="1126">
        <f t="shared" ca="1" si="1"/>
        <v>47693</v>
      </c>
      <c r="F56" s="1127">
        <f t="shared" ca="1" si="2"/>
        <v>1400</v>
      </c>
      <c r="G56" s="1128">
        <f ca="1">IF(F56&lt;&gt;"",COUNTIF($F$11:F56,"&gt;0"),"")</f>
        <v>46</v>
      </c>
      <c r="H56" s="1129">
        <v>7.6384267972855018E-3</v>
      </c>
      <c r="I56" s="1128"/>
      <c r="J56" s="1130">
        <f t="shared" ca="1" si="3"/>
        <v>7811232105.7530403</v>
      </c>
      <c r="K56" s="1131">
        <f t="shared" ca="1" si="4"/>
        <v>59665524.636400878</v>
      </c>
      <c r="L56" s="1130">
        <f t="shared" ca="1" si="5"/>
        <v>0</v>
      </c>
      <c r="M56" s="1130">
        <f t="shared" ca="1" si="6"/>
        <v>0</v>
      </c>
      <c r="N56" s="1130">
        <f t="shared" ca="1" si="15"/>
        <v>7751566581.1166391</v>
      </c>
      <c r="O56" s="1073"/>
      <c r="P56" s="1130">
        <f t="shared" ca="1" si="7"/>
        <v>59665524.636401176</v>
      </c>
      <c r="Q56" s="1130">
        <f t="shared" ca="1" si="8"/>
        <v>7363988252.0608072</v>
      </c>
      <c r="R56" s="1130">
        <f t="shared" ca="1" si="16"/>
        <v>7420670500.4653883</v>
      </c>
      <c r="S56" s="1130">
        <f t="shared" ca="1" si="17"/>
        <v>56682248.40458107</v>
      </c>
      <c r="T56" s="1130">
        <f t="shared" ca="1" si="9"/>
        <v>7363988252.0608072</v>
      </c>
      <c r="U56" s="1132">
        <f t="shared" ca="1" si="10"/>
        <v>0.62848689786447154</v>
      </c>
      <c r="V56" s="1133">
        <f t="shared" ca="1" si="11"/>
        <v>5.0000000000000044E-2</v>
      </c>
      <c r="X56" s="1134">
        <f t="shared" ca="1" si="18"/>
        <v>390561605.28765219</v>
      </c>
      <c r="Y56" s="1134">
        <f t="shared" ca="1" si="12"/>
        <v>2983276.2318201065</v>
      </c>
      <c r="Z56" s="1134">
        <f t="shared" ca="1" si="13"/>
        <v>387578329.05583209</v>
      </c>
      <c r="AA56" s="1132">
        <f t="shared" ca="1" si="14"/>
        <v>0.67245455455862979</v>
      </c>
      <c r="AB56" s="1105"/>
    </row>
    <row r="57" spans="1:28">
      <c r="A57" s="1144">
        <f>Calendar!J49</f>
        <v>46414</v>
      </c>
      <c r="C57" s="1104"/>
      <c r="D57" s="1125">
        <f t="shared" ca="1" si="0"/>
        <v>47695</v>
      </c>
      <c r="E57" s="1126">
        <f t="shared" ca="1" si="1"/>
        <v>47722</v>
      </c>
      <c r="F57" s="1127">
        <f t="shared" ca="1" si="2"/>
        <v>1429</v>
      </c>
      <c r="G57" s="1128">
        <f ca="1">IF(F57&lt;&gt;"",COUNTIF($F$11:F57,"&gt;0"),"")</f>
        <v>47</v>
      </c>
      <c r="H57" s="1129">
        <v>7.6781378872437739E-3</v>
      </c>
      <c r="I57" s="1128"/>
      <c r="J57" s="1130">
        <f t="shared" ca="1" si="3"/>
        <v>7751566581.1166391</v>
      </c>
      <c r="K57" s="1131">
        <f t="shared" ca="1" si="4"/>
        <v>59517597.051964357</v>
      </c>
      <c r="L57" s="1130">
        <f t="shared" ca="1" si="5"/>
        <v>0</v>
      </c>
      <c r="M57" s="1130">
        <f t="shared" ca="1" si="6"/>
        <v>0</v>
      </c>
      <c r="N57" s="1130">
        <f t="shared" ca="1" si="15"/>
        <v>7692048984.0646744</v>
      </c>
      <c r="O57" s="1073"/>
      <c r="P57" s="1130">
        <f t="shared" ca="1" si="7"/>
        <v>59517597.05196476</v>
      </c>
      <c r="Q57" s="1130">
        <f t="shared" ca="1" si="8"/>
        <v>7307446534.8614407</v>
      </c>
      <c r="R57" s="1130">
        <f t="shared" ca="1" si="16"/>
        <v>7363988252.0608072</v>
      </c>
      <c r="S57" s="1130">
        <f t="shared" ca="1" si="17"/>
        <v>56541717.19936657</v>
      </c>
      <c r="T57" s="1130">
        <f t="shared" ca="1" si="9"/>
        <v>7307446534.8614407</v>
      </c>
      <c r="U57" s="1132">
        <f t="shared" ca="1" si="10"/>
        <v>0.62368624670208073</v>
      </c>
      <c r="V57" s="1133">
        <f t="shared" ca="1" si="11"/>
        <v>5.0000000000000044E-2</v>
      </c>
      <c r="X57" s="1134">
        <f t="shared" ca="1" si="18"/>
        <v>387578329.05583209</v>
      </c>
      <c r="Y57" s="1134">
        <f t="shared" ca="1" si="12"/>
        <v>2975879.8525981903</v>
      </c>
      <c r="Z57" s="1134">
        <f t="shared" ca="1" si="13"/>
        <v>384602449.2032339</v>
      </c>
      <c r="AA57" s="1132">
        <f t="shared" ca="1" si="14"/>
        <v>0.66731805966913238</v>
      </c>
      <c r="AB57" s="1105"/>
    </row>
    <row r="58" spans="1:28">
      <c r="A58" s="1144">
        <f>Calendar!J50</f>
        <v>46444</v>
      </c>
      <c r="C58" s="1104"/>
      <c r="D58" s="1125">
        <f t="shared" ca="1" si="0"/>
        <v>47726</v>
      </c>
      <c r="E58" s="1126">
        <f t="shared" ca="1" si="1"/>
        <v>47753</v>
      </c>
      <c r="F58" s="1127">
        <f t="shared" ca="1" si="2"/>
        <v>1460</v>
      </c>
      <c r="G58" s="1128">
        <f ca="1">IF(F58&lt;&gt;"",COUNTIF($F$11:F58,"&gt;0"),"")</f>
        <v>48</v>
      </c>
      <c r="H58" s="1129">
        <v>7.7188372572796829E-3</v>
      </c>
      <c r="I58" s="1128"/>
      <c r="J58" s="1130">
        <f t="shared" ca="1" si="3"/>
        <v>7692048984.0646744</v>
      </c>
      <c r="K58" s="1131">
        <f t="shared" ca="1" si="4"/>
        <v>59373674.283018745</v>
      </c>
      <c r="L58" s="1130">
        <f t="shared" ca="1" si="5"/>
        <v>0</v>
      </c>
      <c r="M58" s="1130">
        <f t="shared" ca="1" si="6"/>
        <v>0</v>
      </c>
      <c r="N58" s="1130">
        <f t="shared" ca="1" si="15"/>
        <v>7632675309.7816553</v>
      </c>
      <c r="O58" s="1073"/>
      <c r="P58" s="1130">
        <f t="shared" ca="1" si="7"/>
        <v>59373674.283019066</v>
      </c>
      <c r="Q58" s="1130">
        <f t="shared" ca="1" si="8"/>
        <v>7251041544.292572</v>
      </c>
      <c r="R58" s="1130">
        <f t="shared" ca="1" si="16"/>
        <v>7307446534.8614407</v>
      </c>
      <c r="S58" s="1130">
        <f t="shared" ca="1" si="17"/>
        <v>56404990.568868637</v>
      </c>
      <c r="T58" s="1130">
        <f t="shared" ca="1" si="9"/>
        <v>7251041544.292572</v>
      </c>
      <c r="U58" s="1132">
        <f t="shared" ca="1" si="10"/>
        <v>0.61889749770152458</v>
      </c>
      <c r="V58" s="1133">
        <f t="shared" ca="1" si="11"/>
        <v>5.0000000000000044E-2</v>
      </c>
      <c r="X58" s="1134">
        <f t="shared" ca="1" si="18"/>
        <v>384602449.2032339</v>
      </c>
      <c r="Y58" s="1134">
        <f t="shared" ca="1" si="12"/>
        <v>2968683.7141504288</v>
      </c>
      <c r="Z58" s="1134">
        <f t="shared" ca="1" si="13"/>
        <v>381633765.48908347</v>
      </c>
      <c r="AA58" s="1132">
        <f t="shared" ca="1" si="14"/>
        <v>0.66219429959234488</v>
      </c>
      <c r="AB58" s="1105"/>
    </row>
    <row r="59" spans="1:28">
      <c r="A59" s="1144">
        <f>Calendar!J51</f>
        <v>46476</v>
      </c>
      <c r="C59" s="1104"/>
      <c r="D59" s="1125">
        <f t="shared" ca="1" si="0"/>
        <v>47756</v>
      </c>
      <c r="E59" s="1126">
        <f t="shared" ca="1" si="1"/>
        <v>47784</v>
      </c>
      <c r="F59" s="1127">
        <f t="shared" ca="1" si="2"/>
        <v>1491</v>
      </c>
      <c r="G59" s="1128">
        <f ca="1">IF(F59&lt;&gt;"",COUNTIF($F$11:F59,"&gt;0"),"")</f>
        <v>49</v>
      </c>
      <c r="H59" s="1129">
        <v>7.7639577829733165E-3</v>
      </c>
      <c r="I59" s="1128"/>
      <c r="J59" s="1130">
        <f t="shared" ca="1" si="3"/>
        <v>7632675309.7816553</v>
      </c>
      <c r="K59" s="1131">
        <f t="shared" ca="1" si="4"/>
        <v>59259768.87628755</v>
      </c>
      <c r="L59" s="1130">
        <f t="shared" ca="1" si="5"/>
        <v>0</v>
      </c>
      <c r="M59" s="1130">
        <f t="shared" ca="1" si="6"/>
        <v>0</v>
      </c>
      <c r="N59" s="1130">
        <f t="shared" ca="1" si="15"/>
        <v>7573415540.9053679</v>
      </c>
      <c r="O59" s="1073"/>
      <c r="P59" s="1130">
        <f t="shared" ca="1" si="7"/>
        <v>59259768.87628746</v>
      </c>
      <c r="Q59" s="1130">
        <f t="shared" ca="1" si="8"/>
        <v>7194744763.8600988</v>
      </c>
      <c r="R59" s="1130">
        <f t="shared" ca="1" si="16"/>
        <v>7251041544.292572</v>
      </c>
      <c r="S59" s="1130">
        <f t="shared" ca="1" si="17"/>
        <v>56296780.432473183</v>
      </c>
      <c r="T59" s="1130">
        <f t="shared" ca="1" si="9"/>
        <v>7194744763.8600988</v>
      </c>
      <c r="U59" s="1132">
        <f t="shared" ca="1" si="10"/>
        <v>0.61412032863782884</v>
      </c>
      <c r="V59" s="1133">
        <f t="shared" ca="1" si="11"/>
        <v>5.0000000000000044E-2</v>
      </c>
      <c r="X59" s="1134">
        <f t="shared" ca="1" si="18"/>
        <v>381633765.48908347</v>
      </c>
      <c r="Y59" s="1134">
        <f t="shared" ca="1" si="12"/>
        <v>2962988.4438142776</v>
      </c>
      <c r="Z59" s="1134">
        <f t="shared" ca="1" si="13"/>
        <v>378670777.04526919</v>
      </c>
      <c r="AA59" s="1132">
        <f t="shared" ca="1" si="14"/>
        <v>0.65708292956109415</v>
      </c>
      <c r="AB59" s="1105"/>
    </row>
    <row r="60" spans="1:28">
      <c r="A60" s="1144">
        <f>Calendar!J52</f>
        <v>46504</v>
      </c>
      <c r="C60" s="1104"/>
      <c r="D60" s="1125">
        <f t="shared" ca="1" si="0"/>
        <v>47787</v>
      </c>
      <c r="E60" s="1126">
        <f t="shared" ca="1" si="1"/>
        <v>47814</v>
      </c>
      <c r="F60" s="1127">
        <f t="shared" ca="1" si="2"/>
        <v>1521</v>
      </c>
      <c r="G60" s="1128">
        <f ca="1">IF(F60&lt;&gt;"",COUNTIF($F$11:F60,"&gt;0"),"")</f>
        <v>50</v>
      </c>
      <c r="H60" s="1129">
        <v>7.8246363860947302E-3</v>
      </c>
      <c r="I60" s="1128"/>
      <c r="J60" s="1130">
        <f t="shared" ca="1" si="3"/>
        <v>7573415540.9053679</v>
      </c>
      <c r="K60" s="1131">
        <f t="shared" ca="1" si="4"/>
        <v>59259222.808383442</v>
      </c>
      <c r="L60" s="1130">
        <f t="shared" ca="1" si="5"/>
        <v>0</v>
      </c>
      <c r="M60" s="1130">
        <f t="shared" ca="1" si="6"/>
        <v>0</v>
      </c>
      <c r="N60" s="1130">
        <f t="shared" ca="1" si="15"/>
        <v>7514156318.0969849</v>
      </c>
      <c r="O60" s="1073"/>
      <c r="P60" s="1130">
        <f t="shared" ca="1" si="7"/>
        <v>59259222.808382988</v>
      </c>
      <c r="Q60" s="1130">
        <f t="shared" ca="1" si="8"/>
        <v>7138448502.1921349</v>
      </c>
      <c r="R60" s="1130">
        <f t="shared" ca="1" si="16"/>
        <v>7194744763.8600988</v>
      </c>
      <c r="S60" s="1130">
        <f t="shared" ca="1" si="17"/>
        <v>56296261.667963982</v>
      </c>
      <c r="T60" s="1130">
        <f t="shared" ca="1" si="9"/>
        <v>7138448502.1921349</v>
      </c>
      <c r="U60" s="1132">
        <f t="shared" ca="1" si="10"/>
        <v>0.60935232433261899</v>
      </c>
      <c r="V60" s="1133">
        <f t="shared" ca="1" si="11"/>
        <v>5.0000000000000155E-2</v>
      </c>
      <c r="X60" s="1134">
        <f t="shared" ca="1" si="18"/>
        <v>378670777.04526919</v>
      </c>
      <c r="Y60" s="1134">
        <f t="shared" ca="1" si="12"/>
        <v>2962961.1404190063</v>
      </c>
      <c r="Z60" s="1134">
        <f t="shared" ca="1" si="13"/>
        <v>375707815.90485018</v>
      </c>
      <c r="AA60" s="1132">
        <f t="shared" ca="1" si="14"/>
        <v>0.65198136543606955</v>
      </c>
      <c r="AB60" s="1105"/>
    </row>
    <row r="61" spans="1:28">
      <c r="A61" s="1144">
        <f>Calendar!J53</f>
        <v>46534</v>
      </c>
      <c r="C61" s="1104"/>
      <c r="D61" s="1125">
        <f t="shared" ca="1" si="0"/>
        <v>47817</v>
      </c>
      <c r="E61" s="1126">
        <f t="shared" ca="1" si="1"/>
        <v>47844</v>
      </c>
      <c r="F61" s="1127">
        <f t="shared" ca="1" si="2"/>
        <v>1551</v>
      </c>
      <c r="G61" s="1128">
        <f ca="1">IF(F61&lt;&gt;"",COUNTIF($F$11:F61,"&gt;0"),"")</f>
        <v>51</v>
      </c>
      <c r="H61" s="1129">
        <v>7.86624215048249E-3</v>
      </c>
      <c r="I61" s="1128"/>
      <c r="J61" s="1130">
        <f t="shared" ca="1" si="3"/>
        <v>7514156318.0969849</v>
      </c>
      <c r="K61" s="1131">
        <f t="shared" ca="1" si="4"/>
        <v>59108173.154728815</v>
      </c>
      <c r="L61" s="1130">
        <f t="shared" ca="1" si="5"/>
        <v>0</v>
      </c>
      <c r="M61" s="1130">
        <f t="shared" ca="1" si="6"/>
        <v>0</v>
      </c>
      <c r="N61" s="1130">
        <f t="shared" ca="1" si="15"/>
        <v>7455048144.942256</v>
      </c>
      <c r="O61" s="1073"/>
      <c r="P61" s="1130">
        <f t="shared" ca="1" si="7"/>
        <v>59108173.154728889</v>
      </c>
      <c r="Q61" s="1130">
        <f t="shared" ca="1" si="8"/>
        <v>7082295737.6951427</v>
      </c>
      <c r="R61" s="1130">
        <f t="shared" ca="1" si="16"/>
        <v>7138448502.1921349</v>
      </c>
      <c r="S61" s="1130">
        <f t="shared" ca="1" si="17"/>
        <v>56152764.496992111</v>
      </c>
      <c r="T61" s="1130">
        <f t="shared" ca="1" si="9"/>
        <v>7082295737.6951427</v>
      </c>
      <c r="U61" s="1132">
        <f t="shared" ca="1" si="10"/>
        <v>0.60458436396369464</v>
      </c>
      <c r="V61" s="1133">
        <f t="shared" ca="1" si="11"/>
        <v>5.0000000000000044E-2</v>
      </c>
      <c r="X61" s="1134">
        <f t="shared" ca="1" si="18"/>
        <v>375707815.90485018</v>
      </c>
      <c r="Y61" s="1134">
        <f t="shared" ca="1" si="12"/>
        <v>2955408.6577367783</v>
      </c>
      <c r="Z61" s="1134">
        <f t="shared" ca="1" si="13"/>
        <v>372752407.24711341</v>
      </c>
      <c r="AA61" s="1132">
        <f t="shared" ca="1" si="14"/>
        <v>0.64687984832102308</v>
      </c>
      <c r="AB61" s="1105"/>
    </row>
    <row r="62" spans="1:28">
      <c r="A62" s="1144">
        <f>Calendar!J54</f>
        <v>46566</v>
      </c>
      <c r="C62" s="1104"/>
      <c r="D62" s="1125">
        <f t="shared" ca="1" si="0"/>
        <v>47848</v>
      </c>
      <c r="E62" s="1126">
        <f t="shared" ca="1" si="1"/>
        <v>47875</v>
      </c>
      <c r="F62" s="1127">
        <f t="shared" ca="1" si="2"/>
        <v>1582</v>
      </c>
      <c r="G62" s="1128">
        <f ca="1">IF(F62&lt;&gt;"",COUNTIF($F$11:F62,"&gt;0"),"")</f>
        <v>52</v>
      </c>
      <c r="H62" s="1129">
        <v>7.9181245132533048E-3</v>
      </c>
      <c r="I62" s="1128"/>
      <c r="J62" s="1130">
        <f t="shared" ca="1" si="3"/>
        <v>7455048144.942256</v>
      </c>
      <c r="K62" s="1131">
        <f t="shared" ca="1" si="4"/>
        <v>59029999.46395085</v>
      </c>
      <c r="L62" s="1130">
        <f t="shared" ca="1" si="5"/>
        <v>0</v>
      </c>
      <c r="M62" s="1130">
        <f t="shared" ca="1" si="6"/>
        <v>0</v>
      </c>
      <c r="N62" s="1130">
        <f t="shared" ca="1" si="15"/>
        <v>7396018145.4783049</v>
      </c>
      <c r="O62" s="1073"/>
      <c r="P62" s="1130">
        <f t="shared" ca="1" si="7"/>
        <v>59029999.463951111</v>
      </c>
      <c r="Q62" s="1130">
        <f t="shared" ca="1" si="8"/>
        <v>7026217238.2043896</v>
      </c>
      <c r="R62" s="1130">
        <f t="shared" ca="1" si="16"/>
        <v>7082295737.6951427</v>
      </c>
      <c r="S62" s="1130">
        <f t="shared" ca="1" si="17"/>
        <v>56078499.490753174</v>
      </c>
      <c r="T62" s="1130">
        <f t="shared" ca="1" si="9"/>
        <v>7026217238.2043896</v>
      </c>
      <c r="U62" s="1132">
        <f t="shared" ca="1" si="10"/>
        <v>0.59982855695636073</v>
      </c>
      <c r="V62" s="1133">
        <f t="shared" ca="1" si="11"/>
        <v>5.0000000000000044E-2</v>
      </c>
      <c r="X62" s="1134">
        <f t="shared" ca="1" si="18"/>
        <v>372752407.24711341</v>
      </c>
      <c r="Y62" s="1134">
        <f t="shared" ca="1" si="12"/>
        <v>2951499.973197937</v>
      </c>
      <c r="Z62" s="1134">
        <f t="shared" ca="1" si="13"/>
        <v>369800907.27391547</v>
      </c>
      <c r="AA62" s="1132">
        <f t="shared" ca="1" si="14"/>
        <v>0.6417913347918619</v>
      </c>
      <c r="AB62" s="1105"/>
    </row>
    <row r="63" spans="1:28">
      <c r="A63" s="1144">
        <f>Calendar!J55</f>
        <v>46595</v>
      </c>
      <c r="C63" s="1104"/>
      <c r="D63" s="1125">
        <f t="shared" ca="1" si="0"/>
        <v>47879</v>
      </c>
      <c r="E63" s="1126">
        <f t="shared" ca="1" si="1"/>
        <v>47906</v>
      </c>
      <c r="F63" s="1127">
        <f t="shared" ca="1" si="2"/>
        <v>1613</v>
      </c>
      <c r="G63" s="1128">
        <f ca="1">IF(F63&lt;&gt;"",COUNTIF($F$11:F63,"&gt;0"),"")</f>
        <v>53</v>
      </c>
      <c r="H63" s="1129">
        <v>7.9633707574121373E-3</v>
      </c>
      <c r="I63" s="1128"/>
      <c r="J63" s="1130">
        <f t="shared" ca="1" si="3"/>
        <v>7396018145.4783049</v>
      </c>
      <c r="K63" s="1131">
        <f t="shared" ca="1" si="4"/>
        <v>58897234.620991483</v>
      </c>
      <c r="L63" s="1130">
        <f t="shared" ca="1" si="5"/>
        <v>0</v>
      </c>
      <c r="M63" s="1130">
        <f t="shared" ca="1" si="6"/>
        <v>0</v>
      </c>
      <c r="N63" s="1130">
        <f t="shared" ca="1" si="15"/>
        <v>7337120910.8573132</v>
      </c>
      <c r="O63" s="1073"/>
      <c r="P63" s="1130">
        <f t="shared" ca="1" si="7"/>
        <v>58897234.620991707</v>
      </c>
      <c r="Q63" s="1130">
        <f t="shared" ca="1" si="8"/>
        <v>6970264865.3144474</v>
      </c>
      <c r="R63" s="1130">
        <f t="shared" ca="1" si="16"/>
        <v>7026217238.2043896</v>
      </c>
      <c r="S63" s="1130">
        <f t="shared" ca="1" si="17"/>
        <v>55952372.889942169</v>
      </c>
      <c r="T63" s="1130">
        <f t="shared" ca="1" si="9"/>
        <v>6970264865.3144474</v>
      </c>
      <c r="U63" s="1132">
        <f t="shared" ca="1" si="10"/>
        <v>0.59507903975577525</v>
      </c>
      <c r="V63" s="1133">
        <f t="shared" ca="1" si="11"/>
        <v>5.0000000000000044E-2</v>
      </c>
      <c r="X63" s="1134">
        <f t="shared" ca="1" si="18"/>
        <v>369800907.27391547</v>
      </c>
      <c r="Y63" s="1134">
        <f t="shared" ca="1" si="12"/>
        <v>2944861.7310495377</v>
      </c>
      <c r="Z63" s="1134">
        <f t="shared" ca="1" si="13"/>
        <v>366856045.54286593</v>
      </c>
      <c r="AA63" s="1132">
        <f t="shared" ca="1" si="14"/>
        <v>0.63670955109145222</v>
      </c>
      <c r="AB63" s="1105"/>
    </row>
    <row r="64" spans="1:28">
      <c r="A64" s="1144">
        <f>Calendar!J56</f>
        <v>46626</v>
      </c>
      <c r="C64" s="1104"/>
      <c r="D64" s="1125">
        <f t="shared" ca="1" si="0"/>
        <v>47907</v>
      </c>
      <c r="E64" s="1126">
        <f t="shared" ca="1" si="1"/>
        <v>47934</v>
      </c>
      <c r="F64" s="1127">
        <f t="shared" ca="1" si="2"/>
        <v>1641</v>
      </c>
      <c r="G64" s="1128">
        <f ca="1">IF(F64&lt;&gt;"",COUNTIF($F$11:F64,"&gt;0"),"")</f>
        <v>54</v>
      </c>
      <c r="H64" s="1129">
        <v>8.0161210986723595E-3</v>
      </c>
      <c r="I64" s="1128"/>
      <c r="J64" s="1130">
        <f t="shared" ca="1" si="3"/>
        <v>7337120910.8573132</v>
      </c>
      <c r="K64" s="1131">
        <f t="shared" ca="1" si="4"/>
        <v>58815249.737033471</v>
      </c>
      <c r="L64" s="1130">
        <f t="shared" ca="1" si="5"/>
        <v>0</v>
      </c>
      <c r="M64" s="1130">
        <f t="shared" ca="1" si="6"/>
        <v>0</v>
      </c>
      <c r="N64" s="1130">
        <f t="shared" ca="1" si="15"/>
        <v>7278305661.1202793</v>
      </c>
      <c r="O64" s="1073"/>
      <c r="P64" s="1130">
        <f t="shared" ca="1" si="7"/>
        <v>58815249.737033844</v>
      </c>
      <c r="Q64" s="1130">
        <f t="shared" ca="1" si="8"/>
        <v>6914390378.0642653</v>
      </c>
      <c r="R64" s="1130">
        <f t="shared" ca="1" si="16"/>
        <v>6970264865.3144474</v>
      </c>
      <c r="S64" s="1130">
        <f t="shared" ca="1" si="17"/>
        <v>55874487.250182152</v>
      </c>
      <c r="T64" s="1130">
        <f t="shared" ca="1" si="9"/>
        <v>6914390378.0642653</v>
      </c>
      <c r="U64" s="1132">
        <f t="shared" ca="1" si="10"/>
        <v>0.59034020473223514</v>
      </c>
      <c r="V64" s="1133">
        <f t="shared" ca="1" si="11"/>
        <v>5.0000000000000044E-2</v>
      </c>
      <c r="X64" s="1134">
        <f t="shared" ca="1" si="18"/>
        <v>366856045.54286593</v>
      </c>
      <c r="Y64" s="1134">
        <f t="shared" ca="1" si="12"/>
        <v>2940762.4868516922</v>
      </c>
      <c r="Z64" s="1134">
        <f t="shared" ca="1" si="13"/>
        <v>363915283.05601424</v>
      </c>
      <c r="AA64" s="1132">
        <f t="shared" ca="1" si="14"/>
        <v>0.63163919687132564</v>
      </c>
      <c r="AB64" s="1105"/>
    </row>
    <row r="65" spans="1:29">
      <c r="A65" s="1144">
        <f>Calendar!J57</f>
        <v>46657</v>
      </c>
      <c r="C65" s="1104"/>
      <c r="D65" s="1125">
        <f t="shared" ca="1" si="0"/>
        <v>47938</v>
      </c>
      <c r="E65" s="1126">
        <f t="shared" ca="1" si="1"/>
        <v>47966</v>
      </c>
      <c r="F65" s="1127">
        <f t="shared" ca="1" si="2"/>
        <v>1673</v>
      </c>
      <c r="G65" s="1128">
        <f ca="1">IF(F65&lt;&gt;"",COUNTIF($F$11:F65,"&gt;0"),"")</f>
        <v>55</v>
      </c>
      <c r="H65" s="1129">
        <v>8.0604177340755125E-3</v>
      </c>
      <c r="I65" s="1128"/>
      <c r="J65" s="1130">
        <f t="shared" ca="1" si="3"/>
        <v>7278305661.1202793</v>
      </c>
      <c r="K65" s="1131">
        <f t="shared" ca="1" si="4"/>
        <v>58666184.024916098</v>
      </c>
      <c r="L65" s="1130">
        <f t="shared" ca="1" si="5"/>
        <v>0</v>
      </c>
      <c r="M65" s="1130">
        <f t="shared" ca="1" si="6"/>
        <v>0</v>
      </c>
      <c r="N65" s="1130">
        <f t="shared" ca="1" si="15"/>
        <v>7219639477.0953636</v>
      </c>
      <c r="O65" s="1073"/>
      <c r="P65" s="1130">
        <f t="shared" ca="1" si="7"/>
        <v>58666184.024915695</v>
      </c>
      <c r="Q65" s="1130">
        <f t="shared" ca="1" si="8"/>
        <v>6858657503.2405949</v>
      </c>
      <c r="R65" s="1130">
        <f t="shared" ca="1" si="16"/>
        <v>6914390378.0642653</v>
      </c>
      <c r="S65" s="1130">
        <f t="shared" ca="1" si="17"/>
        <v>55732874.823670387</v>
      </c>
      <c r="T65" s="1130">
        <f t="shared" ca="1" si="9"/>
        <v>6858657503.2405949</v>
      </c>
      <c r="U65" s="1132">
        <f t="shared" ca="1" si="10"/>
        <v>0.58560796616168653</v>
      </c>
      <c r="V65" s="1133">
        <f t="shared" ca="1" si="11"/>
        <v>5.0000000000000044E-2</v>
      </c>
      <c r="X65" s="1134">
        <f t="shared" ca="1" si="18"/>
        <v>363915283.05601424</v>
      </c>
      <c r="Y65" s="1134">
        <f t="shared" ca="1" si="12"/>
        <v>2933309.2012453079</v>
      </c>
      <c r="Z65" s="1134">
        <f t="shared" ca="1" si="13"/>
        <v>360981973.85476893</v>
      </c>
      <c r="AA65" s="1132">
        <f t="shared" ca="1" si="14"/>
        <v>0.62657590057853696</v>
      </c>
      <c r="AB65" s="1105"/>
    </row>
    <row r="66" spans="1:29">
      <c r="A66" s="1144">
        <f>Calendar!J58</f>
        <v>46687</v>
      </c>
      <c r="C66" s="1104"/>
      <c r="D66" s="1125">
        <f t="shared" ca="1" si="0"/>
        <v>47968</v>
      </c>
      <c r="E66" s="1126">
        <f t="shared" ca="1" si="1"/>
        <v>47995</v>
      </c>
      <c r="F66" s="1127">
        <f t="shared" ca="1" si="2"/>
        <v>1702</v>
      </c>
      <c r="G66" s="1128">
        <f ca="1">IF(F66&lt;&gt;"",COUNTIF($F$11:F66,"&gt;0"),"")</f>
        <v>56</v>
      </c>
      <c r="H66" s="1129">
        <v>8.1077891435882166E-3</v>
      </c>
      <c r="I66" s="1128"/>
      <c r="J66" s="1130">
        <f t="shared" ca="1" si="3"/>
        <v>7219639477.0953636</v>
      </c>
      <c r="K66" s="1131">
        <f t="shared" ca="1" si="4"/>
        <v>58535314.573014699</v>
      </c>
      <c r="L66" s="1130">
        <f t="shared" ca="1" si="5"/>
        <v>0</v>
      </c>
      <c r="M66" s="1130">
        <f t="shared" ca="1" si="6"/>
        <v>0</v>
      </c>
      <c r="N66" s="1130">
        <f t="shared" ca="1" si="15"/>
        <v>7161104162.5223494</v>
      </c>
      <c r="O66" s="1073"/>
      <c r="P66" s="1130">
        <f t="shared" ca="1" si="7"/>
        <v>58535314.573014259</v>
      </c>
      <c r="Q66" s="1130">
        <f t="shared" ca="1" si="8"/>
        <v>6803048954.3962317</v>
      </c>
      <c r="R66" s="1130">
        <f t="shared" ca="1" si="16"/>
        <v>6858657503.2405949</v>
      </c>
      <c r="S66" s="1130">
        <f t="shared" ca="1" si="17"/>
        <v>55608548.844363213</v>
      </c>
      <c r="T66" s="1130">
        <f t="shared" ca="1" si="9"/>
        <v>6803048954.3962317</v>
      </c>
      <c r="U66" s="1132">
        <f t="shared" ca="1" si="10"/>
        <v>0.58088772132602096</v>
      </c>
      <c r="V66" s="1133">
        <f t="shared" ca="1" si="11"/>
        <v>5.0000000000000044E-2</v>
      </c>
      <c r="X66" s="1134">
        <f t="shared" ca="1" si="18"/>
        <v>360981973.85476893</v>
      </c>
      <c r="Y66" s="1134">
        <f t="shared" ca="1" si="12"/>
        <v>2926765.7286510468</v>
      </c>
      <c r="Z66" s="1134">
        <f t="shared" ca="1" si="13"/>
        <v>358055208.12611789</v>
      </c>
      <c r="AA66" s="1132">
        <f t="shared" ca="1" si="14"/>
        <v>0.62152543707777019</v>
      </c>
      <c r="AB66" s="1105"/>
    </row>
    <row r="67" spans="1:29">
      <c r="A67" s="1144">
        <f>Calendar!J59</f>
        <v>46720</v>
      </c>
      <c r="C67" s="1104"/>
      <c r="D67" s="1125">
        <f t="shared" ca="1" si="0"/>
        <v>47999</v>
      </c>
      <c r="E67" s="1126">
        <f t="shared" ca="1" si="1"/>
        <v>48026</v>
      </c>
      <c r="F67" s="1127">
        <f t="shared" ca="1" si="2"/>
        <v>1733</v>
      </c>
      <c r="G67" s="1128">
        <f ca="1">IF(F67&lt;&gt;"",COUNTIF($F$11:F67,"&gt;0"),"")</f>
        <v>57</v>
      </c>
      <c r="H67" s="1129">
        <v>8.1599804012892924E-3</v>
      </c>
      <c r="I67" s="1128"/>
      <c r="J67" s="1130">
        <f t="shared" ca="1" si="3"/>
        <v>7161104162.5223494</v>
      </c>
      <c r="K67" s="1131">
        <f t="shared" ca="1" si="4"/>
        <v>58434469.61777354</v>
      </c>
      <c r="L67" s="1130">
        <f t="shared" ca="1" si="5"/>
        <v>0</v>
      </c>
      <c r="M67" s="1130">
        <f t="shared" ca="1" si="6"/>
        <v>0</v>
      </c>
      <c r="N67" s="1130">
        <f t="shared" ca="1" si="15"/>
        <v>7102669692.9045753</v>
      </c>
      <c r="O67" s="1073"/>
      <c r="P67" s="1130">
        <f t="shared" ca="1" si="7"/>
        <v>58434469.61777401</v>
      </c>
      <c r="Q67" s="1130">
        <f t="shared" ca="1" si="8"/>
        <v>6747536208.259346</v>
      </c>
      <c r="R67" s="1130">
        <f t="shared" ca="1" si="16"/>
        <v>6803048954.3962317</v>
      </c>
      <c r="S67" s="1130">
        <f t="shared" ca="1" si="17"/>
        <v>55512746.136885643</v>
      </c>
      <c r="T67" s="1130">
        <f t="shared" ca="1" si="9"/>
        <v>6747536208.259346</v>
      </c>
      <c r="U67" s="1132">
        <f t="shared" ca="1" si="10"/>
        <v>0.57617800616541026</v>
      </c>
      <c r="V67" s="1133">
        <f t="shared" ca="1" si="11"/>
        <v>5.0000000000000044E-2</v>
      </c>
      <c r="X67" s="1134">
        <f t="shared" ca="1" si="18"/>
        <v>358055208.12611789</v>
      </c>
      <c r="Y67" s="1134">
        <f t="shared" ca="1" si="12"/>
        <v>2921723.4808883667</v>
      </c>
      <c r="Z67" s="1134">
        <f t="shared" ca="1" si="13"/>
        <v>355133484.64522952</v>
      </c>
      <c r="AA67" s="1132">
        <f t="shared" ca="1" si="14"/>
        <v>0.61648623988656659</v>
      </c>
      <c r="AB67" s="1105"/>
    </row>
    <row r="68" spans="1:29">
      <c r="A68" s="1144">
        <f>Calendar!J60</f>
        <v>46748</v>
      </c>
      <c r="C68" s="1104"/>
      <c r="D68" s="1125">
        <f t="shared" ca="1" si="0"/>
        <v>48029</v>
      </c>
      <c r="E68" s="1126">
        <f t="shared" ca="1" si="1"/>
        <v>48057</v>
      </c>
      <c r="F68" s="1127">
        <f t="shared" ca="1" si="2"/>
        <v>1764</v>
      </c>
      <c r="G68" s="1128">
        <f ca="1">IF(F68&lt;&gt;"",COUNTIF($F$11:F68,"&gt;0"),"")</f>
        <v>58</v>
      </c>
      <c r="H68" s="1129">
        <v>8.1913894371840826E-3</v>
      </c>
      <c r="I68" s="1128"/>
      <c r="J68" s="1130">
        <f t="shared" ca="1" si="3"/>
        <v>7102669692.9045753</v>
      </c>
      <c r="K68" s="1131">
        <f t="shared" ca="1" si="4"/>
        <v>58180733.498266049</v>
      </c>
      <c r="L68" s="1130">
        <f t="shared" ca="1" si="5"/>
        <v>0</v>
      </c>
      <c r="M68" s="1130">
        <f t="shared" ca="1" si="6"/>
        <v>0</v>
      </c>
      <c r="N68" s="1130">
        <f t="shared" ca="1" si="15"/>
        <v>7044488959.4063091</v>
      </c>
      <c r="O68" s="1073"/>
      <c r="P68" s="1130">
        <f t="shared" ca="1" si="7"/>
        <v>58180733.49826622</v>
      </c>
      <c r="Q68" s="1130">
        <f t="shared" ca="1" si="8"/>
        <v>6692264511.4359932</v>
      </c>
      <c r="R68" s="1130">
        <f t="shared" ca="1" si="16"/>
        <v>6747536208.259346</v>
      </c>
      <c r="S68" s="1130">
        <f t="shared" ca="1" si="17"/>
        <v>55271696.823352814</v>
      </c>
      <c r="T68" s="1130">
        <f t="shared" ca="1" si="9"/>
        <v>6692264511.4359932</v>
      </c>
      <c r="U68" s="1132">
        <f t="shared" ca="1" si="10"/>
        <v>0.57147640492744645</v>
      </c>
      <c r="V68" s="1133">
        <f t="shared" ca="1" si="11"/>
        <v>5.0000000000000044E-2</v>
      </c>
      <c r="X68" s="1134">
        <f t="shared" ca="1" si="18"/>
        <v>355133484.64522952</v>
      </c>
      <c r="Y68" s="1134">
        <f t="shared" ca="1" si="12"/>
        <v>2909036.6749134064</v>
      </c>
      <c r="Z68" s="1134">
        <f t="shared" ca="1" si="13"/>
        <v>352224447.97031611</v>
      </c>
      <c r="AA68" s="1132">
        <f t="shared" ca="1" si="14"/>
        <v>0.61145572425142825</v>
      </c>
      <c r="AB68" s="1105"/>
    </row>
    <row r="69" spans="1:29">
      <c r="A69" s="1144">
        <f>Calendar!J61</f>
        <v>46779</v>
      </c>
      <c r="C69" s="1104"/>
      <c r="D69" s="1125">
        <f t="shared" ca="1" si="0"/>
        <v>48060</v>
      </c>
      <c r="E69" s="1126">
        <f t="shared" ca="1" si="1"/>
        <v>48087</v>
      </c>
      <c r="F69" s="1127">
        <f t="shared" ca="1" si="2"/>
        <v>1794</v>
      </c>
      <c r="G69" s="1128">
        <f ca="1">IF(F69&lt;&gt;"",COUNTIF($F$11:F69,"&gt;0"),"")</f>
        <v>59</v>
      </c>
      <c r="H69" s="1129">
        <v>8.2464933015456848E-3</v>
      </c>
      <c r="I69" s="1128"/>
      <c r="J69" s="1130">
        <f t="shared" ca="1" si="3"/>
        <v>7044488959.4063091</v>
      </c>
      <c r="K69" s="1131">
        <f t="shared" ca="1" si="4"/>
        <v>58092331.016556658</v>
      </c>
      <c r="L69" s="1130">
        <f t="shared" ca="1" si="5"/>
        <v>0</v>
      </c>
      <c r="M69" s="1130">
        <f t="shared" ca="1" si="6"/>
        <v>0</v>
      </c>
      <c r="N69" s="1130">
        <f t="shared" ca="1" si="15"/>
        <v>6986396628.3897524</v>
      </c>
      <c r="O69" s="1073"/>
      <c r="P69" s="1130">
        <f t="shared" ca="1" si="7"/>
        <v>58092331.01655674</v>
      </c>
      <c r="Q69" s="1130">
        <f t="shared" ca="1" si="8"/>
        <v>6637076796.9702644</v>
      </c>
      <c r="R69" s="1130">
        <f t="shared" ca="1" si="16"/>
        <v>6692264511.4359932</v>
      </c>
      <c r="S69" s="1130">
        <f t="shared" ca="1" si="17"/>
        <v>55187714.46572876</v>
      </c>
      <c r="T69" s="1130">
        <f t="shared" ca="1" si="9"/>
        <v>6637076796.9702644</v>
      </c>
      <c r="U69" s="1132">
        <f t="shared" ca="1" si="10"/>
        <v>0.56679521914052389</v>
      </c>
      <c r="V69" s="1133">
        <f t="shared" ca="1" si="11"/>
        <v>5.0000000000000044E-2</v>
      </c>
      <c r="X69" s="1134">
        <f t="shared" ca="1" si="18"/>
        <v>352224447.97031611</v>
      </c>
      <c r="Y69" s="1134">
        <f t="shared" ca="1" si="12"/>
        <v>2904616.55082798</v>
      </c>
      <c r="Z69" s="1134">
        <f t="shared" ca="1" si="13"/>
        <v>349319831.41948813</v>
      </c>
      <c r="AA69" s="1132">
        <f t="shared" ca="1" si="14"/>
        <v>0.60644705229048912</v>
      </c>
      <c r="AB69" s="1105"/>
    </row>
    <row r="70" spans="1:29">
      <c r="A70" s="1144">
        <f>Calendar!J62</f>
        <v>46811</v>
      </c>
      <c r="C70" s="1104"/>
      <c r="D70" s="1125">
        <f t="shared" ca="1" si="0"/>
        <v>48091</v>
      </c>
      <c r="E70" s="1126">
        <f t="shared" ca="1" si="1"/>
        <v>48120</v>
      </c>
      <c r="F70" s="1127">
        <f t="shared" ca="1" si="2"/>
        <v>1827</v>
      </c>
      <c r="G70" s="1128">
        <f ca="1">IF(F70&lt;&gt;"",COUNTIF($F$11:F70,"&gt;0"),"")</f>
        <v>60</v>
      </c>
      <c r="H70" s="1129">
        <v>8.287265658053232E-3</v>
      </c>
      <c r="I70" s="1128"/>
      <c r="J70" s="1130">
        <f t="shared" ca="1" si="3"/>
        <v>6986396628.3897524</v>
      </c>
      <c r="K70" s="1131">
        <f t="shared" ca="1" si="4"/>
        <v>57898124.851993285</v>
      </c>
      <c r="L70" s="1130">
        <f t="shared" ca="1" si="5"/>
        <v>0</v>
      </c>
      <c r="M70" s="1130">
        <f t="shared" ca="1" si="6"/>
        <v>0</v>
      </c>
      <c r="N70" s="1130">
        <f t="shared" ca="1" si="15"/>
        <v>6928498503.5377588</v>
      </c>
      <c r="O70" s="1073"/>
      <c r="P70" s="1130">
        <f t="shared" ca="1" si="7"/>
        <v>57898124.851993561</v>
      </c>
      <c r="Q70" s="1130">
        <f t="shared" ca="1" si="8"/>
        <v>6582073578.3608704</v>
      </c>
      <c r="R70" s="1130">
        <f t="shared" ca="1" si="16"/>
        <v>6637076796.9702644</v>
      </c>
      <c r="S70" s="1130">
        <f t="shared" ca="1" si="17"/>
        <v>55003218.609394073</v>
      </c>
      <c r="T70" s="1130">
        <f t="shared" ca="1" si="9"/>
        <v>6582073578.3608704</v>
      </c>
      <c r="U70" s="1132">
        <f t="shared" ca="1" si="10"/>
        <v>0.56212114616253339</v>
      </c>
      <c r="V70" s="1133">
        <f t="shared" ca="1" si="11"/>
        <v>5.0000000000000044E-2</v>
      </c>
      <c r="X70" s="1134">
        <f t="shared" ca="1" si="18"/>
        <v>349319831.41948813</v>
      </c>
      <c r="Y70" s="1134">
        <f t="shared" ca="1" si="12"/>
        <v>2894906.2425994873</v>
      </c>
      <c r="Z70" s="1134">
        <f t="shared" ca="1" si="13"/>
        <v>346424925.17688864</v>
      </c>
      <c r="AA70" s="1132">
        <f t="shared" ca="1" si="14"/>
        <v>0.60144599073603333</v>
      </c>
      <c r="AB70" s="1105"/>
    </row>
    <row r="71" spans="1:29">
      <c r="A71" s="1144">
        <f>Calendar!J63</f>
        <v>46839</v>
      </c>
      <c r="C71" s="1104"/>
      <c r="D71" s="1125">
        <f t="shared" ca="1" si="0"/>
        <v>48121</v>
      </c>
      <c r="E71" s="1126">
        <f t="shared" ca="1" si="1"/>
        <v>48148</v>
      </c>
      <c r="F71" s="1127">
        <f t="shared" ca="1" si="2"/>
        <v>1855</v>
      </c>
      <c r="G71" s="1128">
        <f ca="1">IF(F71&lt;&gt;"",COUNTIF($F$11:F71,"&gt;0"),"")</f>
        <v>61</v>
      </c>
      <c r="H71" s="1129">
        <v>8.3338356636277009E-3</v>
      </c>
      <c r="I71" s="1128"/>
      <c r="J71" s="1130">
        <f t="shared" ca="1" si="3"/>
        <v>6928498503.5377588</v>
      </c>
      <c r="K71" s="1131">
        <f t="shared" ca="1" si="4"/>
        <v>57740967.92417413</v>
      </c>
      <c r="L71" s="1130">
        <f t="shared" ca="1" si="5"/>
        <v>0</v>
      </c>
      <c r="M71" s="1130">
        <f t="shared" ca="1" si="6"/>
        <v>0</v>
      </c>
      <c r="N71" s="1130">
        <f t="shared" ca="1" si="15"/>
        <v>6870757535.6135845</v>
      </c>
      <c r="O71" s="1073"/>
      <c r="P71" s="1130">
        <f t="shared" ca="1" si="7"/>
        <v>57740967.924174309</v>
      </c>
      <c r="Q71" s="1130">
        <f t="shared" ca="1" si="8"/>
        <v>6527219658.8329048</v>
      </c>
      <c r="R71" s="1130">
        <f t="shared" ca="1" si="16"/>
        <v>6582073578.3608704</v>
      </c>
      <c r="S71" s="1130">
        <f t="shared" ca="1" si="17"/>
        <v>54853919.527965546</v>
      </c>
      <c r="T71" s="1130">
        <f t="shared" ca="1" si="9"/>
        <v>6527219658.8329048</v>
      </c>
      <c r="U71" s="1132">
        <f t="shared" ca="1" si="10"/>
        <v>0.55746269889227507</v>
      </c>
      <c r="V71" s="1133">
        <f t="shared" ca="1" si="11"/>
        <v>5.0000000000000044E-2</v>
      </c>
      <c r="X71" s="1134">
        <f t="shared" ca="1" si="18"/>
        <v>346424925.17688864</v>
      </c>
      <c r="Y71" s="1134">
        <f t="shared" ca="1" si="12"/>
        <v>2887048.3962087631</v>
      </c>
      <c r="Z71" s="1134">
        <f t="shared" ca="1" si="13"/>
        <v>343537876.78067988</v>
      </c>
      <c r="AA71" s="1132">
        <f t="shared" ca="1" si="14"/>
        <v>0.5964616480318331</v>
      </c>
      <c r="AB71" s="1105"/>
      <c r="AC71" s="1078"/>
    </row>
    <row r="72" spans="1:29">
      <c r="A72" s="1144">
        <f>Calendar!J64</f>
        <v>46870</v>
      </c>
      <c r="C72" s="1104"/>
      <c r="D72" s="1125">
        <f t="shared" ca="1" si="0"/>
        <v>48152</v>
      </c>
      <c r="E72" s="1126">
        <f t="shared" ca="1" si="1"/>
        <v>48179</v>
      </c>
      <c r="F72" s="1127">
        <f t="shared" ca="1" si="2"/>
        <v>1886</v>
      </c>
      <c r="G72" s="1128">
        <f ca="1">IF(F72&lt;&gt;"",COUNTIF($F$11:F72,"&gt;0"),"")</f>
        <v>62</v>
      </c>
      <c r="H72" s="1129">
        <v>8.3879594483353744E-3</v>
      </c>
      <c r="I72" s="1128"/>
      <c r="J72" s="1130">
        <f t="shared" ca="1" si="3"/>
        <v>6870757535.6135845</v>
      </c>
      <c r="K72" s="1131">
        <f t="shared" ca="1" si="4"/>
        <v>57631635.588071436</v>
      </c>
      <c r="L72" s="1130">
        <f t="shared" ca="1" si="5"/>
        <v>0</v>
      </c>
      <c r="M72" s="1130">
        <f t="shared" ca="1" si="6"/>
        <v>0</v>
      </c>
      <c r="N72" s="1130">
        <f t="shared" ca="1" si="15"/>
        <v>6813125900.0255127</v>
      </c>
      <c r="O72" s="1073"/>
      <c r="P72" s="1130">
        <f t="shared" ca="1" si="7"/>
        <v>57631635.588071823</v>
      </c>
      <c r="Q72" s="1130">
        <f t="shared" ca="1" si="8"/>
        <v>6472469605.0242367</v>
      </c>
      <c r="R72" s="1130">
        <f t="shared" ca="1" si="16"/>
        <v>6527219658.8329048</v>
      </c>
      <c r="S72" s="1130">
        <f t="shared" ca="1" si="17"/>
        <v>54750053.808668137</v>
      </c>
      <c r="T72" s="1130">
        <f t="shared" ca="1" si="9"/>
        <v>6472469605.0242367</v>
      </c>
      <c r="U72" s="1132">
        <f t="shared" ca="1" si="10"/>
        <v>0.55281689637110443</v>
      </c>
      <c r="V72" s="1133">
        <f t="shared" ca="1" si="11"/>
        <v>5.0000000000000044E-2</v>
      </c>
      <c r="X72" s="1134">
        <f t="shared" ca="1" si="18"/>
        <v>343537876.78067988</v>
      </c>
      <c r="Y72" s="1134">
        <f t="shared" ca="1" si="12"/>
        <v>2881581.7794036865</v>
      </c>
      <c r="Z72" s="1134">
        <f t="shared" ca="1" si="13"/>
        <v>340656295.0012762</v>
      </c>
      <c r="AA72" s="1132">
        <f t="shared" ca="1" si="14"/>
        <v>0.59149083467747909</v>
      </c>
      <c r="AB72" s="1105"/>
      <c r="AC72" s="1078"/>
    </row>
    <row r="73" spans="1:29">
      <c r="A73" s="1144">
        <f>Calendar!J65</f>
        <v>46902</v>
      </c>
      <c r="C73" s="1104"/>
      <c r="D73" s="1125">
        <f t="shared" ca="1" si="0"/>
        <v>48182</v>
      </c>
      <c r="E73" s="1126">
        <f t="shared" ca="1" si="1"/>
        <v>48211</v>
      </c>
      <c r="F73" s="1127">
        <f t="shared" ca="1" si="2"/>
        <v>1918</v>
      </c>
      <c r="G73" s="1128">
        <f ca="1">IF(F73&lt;&gt;"",COUNTIF($F$11:F73,"&gt;0"),"")</f>
        <v>63</v>
      </c>
      <c r="H73" s="1129">
        <v>8.4259318894268839E-3</v>
      </c>
      <c r="I73" s="1128"/>
      <c r="J73" s="1130">
        <f t="shared" ca="1" si="3"/>
        <v>6813125900.0255127</v>
      </c>
      <c r="K73" s="1131">
        <f t="shared" ca="1" si="4"/>
        <v>57406934.787705205</v>
      </c>
      <c r="L73" s="1130">
        <f t="shared" ca="1" si="5"/>
        <v>0</v>
      </c>
      <c r="M73" s="1130">
        <f t="shared" ca="1" si="6"/>
        <v>0</v>
      </c>
      <c r="N73" s="1130">
        <f t="shared" ca="1" si="15"/>
        <v>6755718965.2378073</v>
      </c>
      <c r="O73" s="1073"/>
      <c r="P73" s="1130">
        <f t="shared" ca="1" si="7"/>
        <v>57406934.787705421</v>
      </c>
      <c r="Q73" s="1130">
        <f t="shared" ca="1" si="8"/>
        <v>6417933016.9759169</v>
      </c>
      <c r="R73" s="1130">
        <f t="shared" ca="1" si="16"/>
        <v>6472469605.0242367</v>
      </c>
      <c r="S73" s="1130">
        <f t="shared" ca="1" si="17"/>
        <v>54536588.048319817</v>
      </c>
      <c r="T73" s="1130">
        <f t="shared" ca="1" si="9"/>
        <v>6417933016.9759169</v>
      </c>
      <c r="U73" s="1132">
        <f t="shared" ca="1" si="10"/>
        <v>0.54817989066198902</v>
      </c>
      <c r="V73" s="1133">
        <f t="shared" ca="1" si="11"/>
        <v>5.0000000000000044E-2</v>
      </c>
      <c r="X73" s="1134">
        <f t="shared" ca="1" si="18"/>
        <v>340656295.0012762</v>
      </c>
      <c r="Y73" s="1134">
        <f t="shared" ca="1" si="12"/>
        <v>2870346.7393856049</v>
      </c>
      <c r="Z73" s="1134">
        <f t="shared" ca="1" si="13"/>
        <v>337785948.26189059</v>
      </c>
      <c r="AA73" s="1132">
        <f t="shared" ca="1" si="14"/>
        <v>0.58652943354214226</v>
      </c>
      <c r="AB73" s="1105"/>
      <c r="AC73" s="1078"/>
    </row>
    <row r="74" spans="1:29">
      <c r="A74" s="1144">
        <f>Calendar!J66</f>
        <v>46931</v>
      </c>
      <c r="C74" s="1104"/>
      <c r="D74" s="1125">
        <f t="shared" ca="1" si="0"/>
        <v>48213</v>
      </c>
      <c r="E74" s="1126">
        <f t="shared" ca="1" si="1"/>
        <v>48240</v>
      </c>
      <c r="F74" s="1127">
        <f t="shared" ca="1" si="2"/>
        <v>1947</v>
      </c>
      <c r="G74" s="1128">
        <f ca="1">IF(F74&lt;&gt;"",COUNTIF($F$11:F74,"&gt;0"),"")</f>
        <v>64</v>
      </c>
      <c r="H74" s="1129">
        <v>8.4724727099141466E-3</v>
      </c>
      <c r="I74" s="1128"/>
      <c r="J74" s="1130">
        <f t="shared" ca="1" si="3"/>
        <v>6755718965.2378073</v>
      </c>
      <c r="K74" s="1131">
        <f t="shared" ca="1" si="4"/>
        <v>57237644.568826757</v>
      </c>
      <c r="L74" s="1130">
        <f t="shared" ca="1" si="5"/>
        <v>0</v>
      </c>
      <c r="M74" s="1130">
        <f t="shared" ca="1" si="6"/>
        <v>0</v>
      </c>
      <c r="N74" s="1130">
        <f t="shared" ca="1" si="15"/>
        <v>6698481320.6689806</v>
      </c>
      <c r="O74" s="1073"/>
      <c r="P74" s="1130">
        <f t="shared" ca="1" si="7"/>
        <v>57237644.568826675</v>
      </c>
      <c r="Q74" s="1130">
        <f t="shared" ca="1" si="8"/>
        <v>6363557254.6355314</v>
      </c>
      <c r="R74" s="1130">
        <f t="shared" ca="1" si="16"/>
        <v>6417933016.9759169</v>
      </c>
      <c r="S74" s="1130">
        <f t="shared" ca="1" si="17"/>
        <v>54375762.340385437</v>
      </c>
      <c r="T74" s="1130">
        <f t="shared" ca="1" si="9"/>
        <v>6363557254.6355314</v>
      </c>
      <c r="U74" s="1132">
        <f t="shared" ca="1" si="10"/>
        <v>0.54356096424011768</v>
      </c>
      <c r="V74" s="1133">
        <f t="shared" ca="1" si="11"/>
        <v>5.0000000000000044E-2</v>
      </c>
      <c r="X74" s="1134">
        <f t="shared" ca="1" si="18"/>
        <v>337785948.26189059</v>
      </c>
      <c r="Y74" s="1134">
        <f t="shared" ca="1" si="12"/>
        <v>2861882.2284412384</v>
      </c>
      <c r="Z74" s="1134">
        <f t="shared" ca="1" si="13"/>
        <v>334924066.03344935</v>
      </c>
      <c r="AA74" s="1132">
        <f t="shared" ca="1" si="14"/>
        <v>0.58158737648397141</v>
      </c>
      <c r="AB74" s="1105"/>
      <c r="AC74" s="1078"/>
    </row>
    <row r="75" spans="1:29">
      <c r="A75" s="1144">
        <f>Calendar!J67</f>
        <v>46961</v>
      </c>
      <c r="C75" s="1104"/>
      <c r="D75" s="1125">
        <f t="shared" ca="1" si="0"/>
        <v>48244</v>
      </c>
      <c r="E75" s="1126">
        <f t="shared" ca="1" si="1"/>
        <v>48271</v>
      </c>
      <c r="F75" s="1127">
        <f t="shared" ca="1" si="2"/>
        <v>1978</v>
      </c>
      <c r="G75" s="1128">
        <f ca="1">IF(F75&lt;&gt;"",COUNTIF($F$11:F75,"&gt;0"),"")</f>
        <v>65</v>
      </c>
      <c r="H75" s="1129">
        <v>8.5119458346093087E-3</v>
      </c>
      <c r="I75" s="1128"/>
      <c r="J75" s="1130">
        <f t="shared" ca="1" si="3"/>
        <v>6698481320.6689806</v>
      </c>
      <c r="K75" s="1131">
        <f t="shared" ca="1" si="4"/>
        <v>57017110.175676592</v>
      </c>
      <c r="L75" s="1130">
        <f t="shared" ca="1" si="5"/>
        <v>0</v>
      </c>
      <c r="M75" s="1130">
        <f t="shared" ca="1" si="6"/>
        <v>0</v>
      </c>
      <c r="N75" s="1130">
        <f t="shared" ca="1" si="15"/>
        <v>6641464210.4933043</v>
      </c>
      <c r="O75" s="1073"/>
      <c r="P75" s="1130">
        <f t="shared" ca="1" si="7"/>
        <v>57017110.175676346</v>
      </c>
      <c r="Q75" s="1130">
        <f t="shared" ca="1" si="8"/>
        <v>6309390999.9686384</v>
      </c>
      <c r="R75" s="1130">
        <f t="shared" ca="1" si="16"/>
        <v>6363557254.6355314</v>
      </c>
      <c r="S75" s="1130">
        <f t="shared" ca="1" si="17"/>
        <v>54166254.666893005</v>
      </c>
      <c r="T75" s="1130">
        <f t="shared" ca="1" si="9"/>
        <v>6309390999.9686384</v>
      </c>
      <c r="U75" s="1132">
        <f t="shared" ca="1" si="10"/>
        <v>0.53895565880441865</v>
      </c>
      <c r="V75" s="1133">
        <f t="shared" ca="1" si="11"/>
        <v>5.0000000000000044E-2</v>
      </c>
      <c r="X75" s="1134">
        <f t="shared" ca="1" si="18"/>
        <v>334924066.03344935</v>
      </c>
      <c r="Y75" s="1134">
        <f t="shared" ca="1" si="12"/>
        <v>2850855.5087833405</v>
      </c>
      <c r="Z75" s="1134">
        <f t="shared" ca="1" si="13"/>
        <v>332073210.52466601</v>
      </c>
      <c r="AA75" s="1132">
        <f t="shared" ca="1" si="14"/>
        <v>0.5766598933082806</v>
      </c>
      <c r="AB75" s="1105"/>
      <c r="AC75" s="1078"/>
    </row>
    <row r="76" spans="1:29">
      <c r="A76" s="1144">
        <f>Calendar!J68</f>
        <v>46993</v>
      </c>
      <c r="C76" s="1104"/>
      <c r="D76" s="1125">
        <f t="shared" ref="D76:D139" ca="1" si="19">IF(E76&lt;&gt;"",EOMONTH(E76,-1),"")</f>
        <v>48273</v>
      </c>
      <c r="E76" s="1126">
        <f t="shared" ref="E76:E139" ca="1" si="20">IF(INDIRECT("A"&amp;(IFERROR(MATCH(E75,A:A),999)+1))&gt;0,INDIRECT("A"&amp;(IFERROR(MATCH(E75,A:A),999)+1)),"")</f>
        <v>48303</v>
      </c>
      <c r="F76" s="1127">
        <f t="shared" ref="F76:F139" ca="1" si="21">IF(E76&lt;&gt;"",E76-$A$31,"")</f>
        <v>2010</v>
      </c>
      <c r="G76" s="1128">
        <f ca="1">IF(F76&lt;&gt;"",COUNTIF($F$11:F76,"&gt;0"),"")</f>
        <v>66</v>
      </c>
      <c r="H76" s="1129">
        <v>8.5598230167749263E-3</v>
      </c>
      <c r="I76" s="1128"/>
      <c r="J76" s="1130">
        <f t="shared" ref="J76:J139" ca="1" si="22">IF(G76=1,$A$7,N75)</f>
        <v>6641464210.4933043</v>
      </c>
      <c r="K76" s="1131">
        <f t="shared" ref="K76:K139" ca="1" si="23">H76*J76</f>
        <v>56849758.214067496</v>
      </c>
      <c r="L76" s="1130">
        <f t="shared" ref="L76:L139" ca="1" si="24">IF(E76&lt;&gt;"",(1-(1-$A$25)^(1/12))*(J76-K76),"")</f>
        <v>0</v>
      </c>
      <c r="M76" s="1130">
        <f t="shared" ref="M76:M139" ca="1" si="25">IF(J76-K76-L76&lt;$A$27*$A$5,J76-K76-L76,0)</f>
        <v>0</v>
      </c>
      <c r="N76" s="1130">
        <f t="shared" ca="1" si="15"/>
        <v>6584614452.2792368</v>
      </c>
      <c r="O76" s="1073"/>
      <c r="P76" s="1130">
        <f t="shared" ref="P76:P139" ca="1" si="26">IF(G76&lt;&gt; "", R76+X76-N76, "")</f>
        <v>56849758.214067459</v>
      </c>
      <c r="Q76" s="1130">
        <f t="shared" ref="Q76:Q139" ca="1" si="27">IF(E76&lt;&gt;"", N76*(1-$A$15), "")</f>
        <v>6255383729.6652746</v>
      </c>
      <c r="R76" s="1130">
        <f t="shared" ca="1" si="16"/>
        <v>6309390999.9686384</v>
      </c>
      <c r="S76" s="1130">
        <f t="shared" ca="1" si="17"/>
        <v>54007270.3033638</v>
      </c>
      <c r="T76" s="1130">
        <f t="shared" ref="T76:T139" ca="1" si="28">IF(E76&lt;&gt;"", R76-S76, "")</f>
        <v>6255383729.6652746</v>
      </c>
      <c r="U76" s="1132">
        <f t="shared" ref="U76:U139" ca="1" si="29">IF(E76&lt;&gt;"", R76/$A$11, "")</f>
        <v>0.53436809742941915</v>
      </c>
      <c r="V76" s="1133">
        <f t="shared" ref="V76:V139" ca="1" si="30">IF(E76&lt;&gt;"", IFERROR(1-T76/N76, "n.a."), "")</f>
        <v>5.0000000000000044E-2</v>
      </c>
      <c r="X76" s="1134">
        <f t="shared" ca="1" si="18"/>
        <v>332073210.52466601</v>
      </c>
      <c r="Y76" s="1134">
        <f t="shared" ref="Y76:Y139" ca="1" si="31">IF(E76&lt;&gt;"", P76-S76, "")</f>
        <v>2842487.9107036591</v>
      </c>
      <c r="Z76" s="1134">
        <f t="shared" ref="Z76:Z139" ca="1" si="32">IF(E76&lt;&gt;"", X76-Y76, "")</f>
        <v>329230722.61396235</v>
      </c>
      <c r="AA76" s="1132">
        <f t="shared" ref="AA76:AA139" ca="1" si="33">IF(E76&lt;&gt;"", X76/$A$19, "")</f>
        <v>0.57175139553144971</v>
      </c>
      <c r="AB76" s="1105"/>
      <c r="AC76" s="1078"/>
    </row>
    <row r="77" spans="1:29">
      <c r="A77" s="1144">
        <f>Calendar!J69</f>
        <v>47023</v>
      </c>
      <c r="C77" s="1104"/>
      <c r="D77" s="1125">
        <f t="shared" ca="1" si="19"/>
        <v>48304</v>
      </c>
      <c r="E77" s="1126">
        <f t="shared" ca="1" si="20"/>
        <v>48331</v>
      </c>
      <c r="F77" s="1127">
        <f t="shared" ca="1" si="21"/>
        <v>2038</v>
      </c>
      <c r="G77" s="1128">
        <f ca="1">IF(F77&lt;&gt;"",COUNTIF($F$11:F77,"&gt;0"),"")</f>
        <v>67</v>
      </c>
      <c r="H77" s="1129">
        <v>8.6017040674281117E-3</v>
      </c>
      <c r="I77" s="1128"/>
      <c r="J77" s="1130">
        <f t="shared" ca="1" si="22"/>
        <v>6584614452.2792368</v>
      </c>
      <c r="K77" s="1131">
        <f t="shared" ca="1" si="23"/>
        <v>56638904.916616239</v>
      </c>
      <c r="L77" s="1130">
        <f t="shared" ca="1" si="24"/>
        <v>0</v>
      </c>
      <c r="M77" s="1130">
        <f t="shared" ca="1" si="25"/>
        <v>0</v>
      </c>
      <c r="N77" s="1130">
        <f t="shared" ref="N77:N140" ca="1" si="34">IF(E77&lt;&gt;"",J77-K77-L77-M77,"")</f>
        <v>6527975547.3626204</v>
      </c>
      <c r="O77" s="1073"/>
      <c r="P77" s="1130">
        <f t="shared" ca="1" si="26"/>
        <v>56638904.91661644</v>
      </c>
      <c r="Q77" s="1130">
        <f t="shared" ca="1" si="27"/>
        <v>6201576769.9944887</v>
      </c>
      <c r="R77" s="1130">
        <f t="shared" ref="R77:R140" ca="1" si="35">IF(E77&lt;&gt;"", T76, "")</f>
        <v>6255383729.6652746</v>
      </c>
      <c r="S77" s="1130">
        <f t="shared" ref="S77:S140" ca="1" si="36">IF(E77&lt;&gt;"", MIN(P77,MAX(R77-Q77,0)), "")</f>
        <v>53806959.670785904</v>
      </c>
      <c r="T77" s="1130">
        <f t="shared" ca="1" si="28"/>
        <v>6201576769.9944887</v>
      </c>
      <c r="U77" s="1132">
        <f t="shared" ca="1" si="29"/>
        <v>0.52979400108961261</v>
      </c>
      <c r="V77" s="1133">
        <f t="shared" ca="1" si="30"/>
        <v>5.0000000000000044E-2</v>
      </c>
      <c r="X77" s="1134">
        <f t="shared" ref="X77:X140" ca="1" si="37">IF(E77&lt;&gt;"", Z76, "")</f>
        <v>329230722.61396235</v>
      </c>
      <c r="Y77" s="1134">
        <f t="shared" ca="1" si="31"/>
        <v>2831945.2458305359</v>
      </c>
      <c r="Z77" s="1134">
        <f t="shared" ca="1" si="32"/>
        <v>326398777.36813182</v>
      </c>
      <c r="AA77" s="1132">
        <f t="shared" ca="1" si="33"/>
        <v>0.56685730477610596</v>
      </c>
      <c r="AB77" s="1105"/>
      <c r="AC77" s="1078"/>
    </row>
    <row r="78" spans="1:29">
      <c r="A78" s="1144">
        <f>Calendar!J70</f>
        <v>47053</v>
      </c>
      <c r="C78" s="1104"/>
      <c r="D78" s="1125">
        <f t="shared" ca="1" si="19"/>
        <v>48334</v>
      </c>
      <c r="E78" s="1126">
        <f t="shared" ca="1" si="20"/>
        <v>48361</v>
      </c>
      <c r="F78" s="1127">
        <f t="shared" ca="1" si="21"/>
        <v>2068</v>
      </c>
      <c r="G78" s="1128">
        <f ca="1">IF(F78&lt;&gt;"",COUNTIF($F$11:F78,"&gt;0"),"")</f>
        <v>68</v>
      </c>
      <c r="H78" s="1129">
        <v>8.6433014396991997E-3</v>
      </c>
      <c r="I78" s="1128"/>
      <c r="J78" s="1130">
        <f t="shared" ca="1" si="22"/>
        <v>6527975547.3626204</v>
      </c>
      <c r="K78" s="1131">
        <f t="shared" ca="1" si="23"/>
        <v>56423260.44684051</v>
      </c>
      <c r="L78" s="1130">
        <f t="shared" ca="1" si="24"/>
        <v>0</v>
      </c>
      <c r="M78" s="1130">
        <f t="shared" ca="1" si="25"/>
        <v>0</v>
      </c>
      <c r="N78" s="1130">
        <f t="shared" ca="1" si="34"/>
        <v>6471552286.9157801</v>
      </c>
      <c r="O78" s="1073"/>
      <c r="P78" s="1130">
        <f t="shared" ca="1" si="26"/>
        <v>56423260.446840286</v>
      </c>
      <c r="Q78" s="1130">
        <f t="shared" ca="1" si="27"/>
        <v>6147974672.5699911</v>
      </c>
      <c r="R78" s="1130">
        <f t="shared" ca="1" si="35"/>
        <v>6201576769.9944887</v>
      </c>
      <c r="S78" s="1130">
        <f t="shared" ca="1" si="36"/>
        <v>53602097.424497604</v>
      </c>
      <c r="T78" s="1130">
        <f t="shared" ca="1" si="28"/>
        <v>6147974672.5699911</v>
      </c>
      <c r="U78" s="1132">
        <f t="shared" ca="1" si="29"/>
        <v>0.52523686987554108</v>
      </c>
      <c r="V78" s="1133">
        <f t="shared" ca="1" si="30"/>
        <v>5.0000000000000044E-2</v>
      </c>
      <c r="X78" s="1134">
        <f t="shared" ca="1" si="37"/>
        <v>326398777.36813182</v>
      </c>
      <c r="Y78" s="1134">
        <f t="shared" ca="1" si="31"/>
        <v>2821163.0223426819</v>
      </c>
      <c r="Z78" s="1134">
        <f t="shared" ca="1" si="32"/>
        <v>323577614.34578913</v>
      </c>
      <c r="AA78" s="1132">
        <f t="shared" ca="1" si="33"/>
        <v>0.56198136599196247</v>
      </c>
      <c r="AB78" s="1105"/>
      <c r="AC78" s="1078"/>
    </row>
    <row r="79" spans="1:29">
      <c r="A79" s="1144">
        <f>Calendar!J71</f>
        <v>47084</v>
      </c>
      <c r="C79" s="1104"/>
      <c r="D79" s="1125">
        <f t="shared" ca="1" si="19"/>
        <v>48365</v>
      </c>
      <c r="E79" s="1126">
        <f t="shared" ca="1" si="20"/>
        <v>48393</v>
      </c>
      <c r="F79" s="1127">
        <f t="shared" ca="1" si="21"/>
        <v>2100</v>
      </c>
      <c r="G79" s="1128">
        <f ca="1">IF(F79&lt;&gt;"",COUNTIF($F$11:F79,"&gt;0"),"")</f>
        <v>69</v>
      </c>
      <c r="H79" s="1129">
        <v>8.6963022323994707E-3</v>
      </c>
      <c r="I79" s="1128"/>
      <c r="J79" s="1130">
        <f t="shared" ca="1" si="22"/>
        <v>6471552286.9157801</v>
      </c>
      <c r="K79" s="1131">
        <f t="shared" ca="1" si="23"/>
        <v>56278574.599795595</v>
      </c>
      <c r="L79" s="1130">
        <f t="shared" ca="1" si="24"/>
        <v>0</v>
      </c>
      <c r="M79" s="1130">
        <f t="shared" ca="1" si="25"/>
        <v>0</v>
      </c>
      <c r="N79" s="1130">
        <f t="shared" ca="1" si="34"/>
        <v>6415273712.3159847</v>
      </c>
      <c r="O79" s="1073"/>
      <c r="P79" s="1130">
        <f t="shared" ca="1" si="26"/>
        <v>56278574.599795341</v>
      </c>
      <c r="Q79" s="1130">
        <f t="shared" ca="1" si="27"/>
        <v>6094510026.7001848</v>
      </c>
      <c r="R79" s="1130">
        <f t="shared" ca="1" si="35"/>
        <v>6147974672.5699911</v>
      </c>
      <c r="S79" s="1130">
        <f t="shared" ca="1" si="36"/>
        <v>53464645.86980629</v>
      </c>
      <c r="T79" s="1130">
        <f t="shared" ca="1" si="28"/>
        <v>6094510026.7001848</v>
      </c>
      <c r="U79" s="1132">
        <f t="shared" ca="1" si="29"/>
        <v>0.52069708928196279</v>
      </c>
      <c r="V79" s="1133">
        <f t="shared" ca="1" si="30"/>
        <v>5.0000000000000155E-2</v>
      </c>
      <c r="X79" s="1134">
        <f t="shared" ca="1" si="37"/>
        <v>323577614.34578913</v>
      </c>
      <c r="Y79" s="1134">
        <f t="shared" ca="1" si="31"/>
        <v>2813928.7299890518</v>
      </c>
      <c r="Z79" s="1134">
        <f t="shared" ca="1" si="32"/>
        <v>320763685.61580008</v>
      </c>
      <c r="AA79" s="1132">
        <f t="shared" ca="1" si="33"/>
        <v>0.55712399164219895</v>
      </c>
      <c r="AB79" s="1105"/>
      <c r="AC79" s="1078"/>
    </row>
    <row r="80" spans="1:29">
      <c r="A80" s="1144">
        <f>Calendar!J72</f>
        <v>47114</v>
      </c>
      <c r="C80" s="1104"/>
      <c r="D80" s="1125">
        <f t="shared" ca="1" si="19"/>
        <v>48395</v>
      </c>
      <c r="E80" s="1126">
        <f t="shared" ca="1" si="20"/>
        <v>48422</v>
      </c>
      <c r="F80" s="1127">
        <f t="shared" ca="1" si="21"/>
        <v>2129</v>
      </c>
      <c r="G80" s="1128">
        <f ca="1">IF(F80&lt;&gt;"",COUNTIF($F$11:F80,"&gt;0"),"")</f>
        <v>70</v>
      </c>
      <c r="H80" s="1129">
        <v>8.7352661988350285E-3</v>
      </c>
      <c r="I80" s="1128"/>
      <c r="J80" s="1130">
        <f t="shared" ca="1" si="22"/>
        <v>6415273712.3159847</v>
      </c>
      <c r="K80" s="1131">
        <f t="shared" ca="1" si="23"/>
        <v>56039123.615468733</v>
      </c>
      <c r="L80" s="1130">
        <f t="shared" ca="1" si="24"/>
        <v>0</v>
      </c>
      <c r="M80" s="1130">
        <f t="shared" ca="1" si="25"/>
        <v>0</v>
      </c>
      <c r="N80" s="1130">
        <f t="shared" ca="1" si="34"/>
        <v>6359234588.7005157</v>
      </c>
      <c r="O80" s="1073"/>
      <c r="P80" s="1130">
        <f t="shared" ca="1" si="26"/>
        <v>56039123.615468979</v>
      </c>
      <c r="Q80" s="1130">
        <f t="shared" ca="1" si="27"/>
        <v>6041272859.2654896</v>
      </c>
      <c r="R80" s="1130">
        <f t="shared" ca="1" si="35"/>
        <v>6094510026.7001848</v>
      </c>
      <c r="S80" s="1130">
        <f t="shared" ca="1" si="36"/>
        <v>53237167.434695244</v>
      </c>
      <c r="T80" s="1130">
        <f t="shared" ca="1" si="28"/>
        <v>6041272859.2654896</v>
      </c>
      <c r="U80" s="1132">
        <f t="shared" ca="1" si="29"/>
        <v>0.51616895002203611</v>
      </c>
      <c r="V80" s="1133">
        <f t="shared" ca="1" si="30"/>
        <v>5.0000000000000044E-2</v>
      </c>
      <c r="X80" s="1134">
        <f t="shared" ca="1" si="37"/>
        <v>320763685.61580008</v>
      </c>
      <c r="Y80" s="1134">
        <f t="shared" ca="1" si="31"/>
        <v>2801956.180773735</v>
      </c>
      <c r="Z80" s="1134">
        <f t="shared" ca="1" si="32"/>
        <v>317961729.43502635</v>
      </c>
      <c r="AA80" s="1132">
        <f t="shared" ca="1" si="33"/>
        <v>0.55227907302995882</v>
      </c>
      <c r="AB80" s="1105"/>
      <c r="AC80" s="1078"/>
    </row>
    <row r="81" spans="1:29">
      <c r="A81" s="1144">
        <f>Calendar!J73</f>
        <v>47147</v>
      </c>
      <c r="C81" s="1104"/>
      <c r="D81" s="1125">
        <f t="shared" ca="1" si="19"/>
        <v>48426</v>
      </c>
      <c r="E81" s="1126">
        <f t="shared" ca="1" si="20"/>
        <v>48453</v>
      </c>
      <c r="F81" s="1127">
        <f t="shared" ca="1" si="21"/>
        <v>2160</v>
      </c>
      <c r="G81" s="1128">
        <f ca="1">IF(F81&lt;&gt;"",COUNTIF($F$11:F81,"&gt;0"),"")</f>
        <v>71</v>
      </c>
      <c r="H81" s="1129">
        <v>8.7880372559361441E-3</v>
      </c>
      <c r="I81" s="1128"/>
      <c r="J81" s="1130">
        <f t="shared" ca="1" si="22"/>
        <v>6359234588.7005157</v>
      </c>
      <c r="K81" s="1131">
        <f t="shared" ca="1" si="23"/>
        <v>55885190.484737895</v>
      </c>
      <c r="L81" s="1130">
        <f t="shared" ca="1" si="24"/>
        <v>0</v>
      </c>
      <c r="M81" s="1130">
        <f t="shared" ca="1" si="25"/>
        <v>0</v>
      </c>
      <c r="N81" s="1130">
        <f t="shared" ca="1" si="34"/>
        <v>6303349398.2157774</v>
      </c>
      <c r="O81" s="1073"/>
      <c r="P81" s="1130">
        <f t="shared" ca="1" si="26"/>
        <v>55885190.48473835</v>
      </c>
      <c r="Q81" s="1130">
        <f t="shared" ca="1" si="27"/>
        <v>5988181928.3049879</v>
      </c>
      <c r="R81" s="1130">
        <f t="shared" ca="1" si="35"/>
        <v>6041272859.2654896</v>
      </c>
      <c r="S81" s="1130">
        <f t="shared" ca="1" si="36"/>
        <v>53090930.960501671</v>
      </c>
      <c r="T81" s="1130">
        <f t="shared" ca="1" si="28"/>
        <v>5988181928.3049879</v>
      </c>
      <c r="U81" s="1132">
        <f t="shared" ca="1" si="29"/>
        <v>0.51166007684002046</v>
      </c>
      <c r="V81" s="1133">
        <f t="shared" ca="1" si="30"/>
        <v>5.0000000000000044E-2</v>
      </c>
      <c r="X81" s="1134">
        <f t="shared" ca="1" si="37"/>
        <v>317961729.43502635</v>
      </c>
      <c r="Y81" s="1134">
        <f t="shared" ca="1" si="31"/>
        <v>2794259.5242366791</v>
      </c>
      <c r="Z81" s="1134">
        <f t="shared" ca="1" si="32"/>
        <v>315167469.91078967</v>
      </c>
      <c r="AA81" s="1132">
        <f t="shared" ca="1" si="33"/>
        <v>0.54745476831099582</v>
      </c>
      <c r="AB81" s="1105"/>
      <c r="AC81" s="1078"/>
    </row>
    <row r="82" spans="1:29">
      <c r="A82" s="1144">
        <f>Calendar!J74</f>
        <v>47176</v>
      </c>
      <c r="C82" s="1104"/>
      <c r="D82" s="1125">
        <f t="shared" ca="1" si="19"/>
        <v>48457</v>
      </c>
      <c r="E82" s="1126">
        <f t="shared" ca="1" si="20"/>
        <v>48484</v>
      </c>
      <c r="F82" s="1127">
        <f t="shared" ca="1" si="21"/>
        <v>2191</v>
      </c>
      <c r="G82" s="1128">
        <f ca="1">IF(F82&lt;&gt;"",COUNTIF($F$11:F82,"&gt;0"),"")</f>
        <v>72</v>
      </c>
      <c r="H82" s="1129">
        <v>8.840598743222336E-3</v>
      </c>
      <c r="I82" s="1128"/>
      <c r="J82" s="1130">
        <f t="shared" ca="1" si="22"/>
        <v>6303349398.2157774</v>
      </c>
      <c r="K82" s="1131">
        <f t="shared" ca="1" si="23"/>
        <v>55725382.767957672</v>
      </c>
      <c r="L82" s="1130">
        <f t="shared" ca="1" si="24"/>
        <v>0</v>
      </c>
      <c r="M82" s="1130">
        <f t="shared" ca="1" si="25"/>
        <v>0</v>
      </c>
      <c r="N82" s="1130">
        <f t="shared" ca="1" si="34"/>
        <v>6247624015.4478197</v>
      </c>
      <c r="O82" s="1073"/>
      <c r="P82" s="1130">
        <f t="shared" ca="1" si="26"/>
        <v>55725382.767957687</v>
      </c>
      <c r="Q82" s="1130">
        <f t="shared" ca="1" si="27"/>
        <v>5935242814.6754284</v>
      </c>
      <c r="R82" s="1130">
        <f t="shared" ca="1" si="35"/>
        <v>5988181928.3049879</v>
      </c>
      <c r="S82" s="1130">
        <f t="shared" ca="1" si="36"/>
        <v>52939113.629559517</v>
      </c>
      <c r="T82" s="1130">
        <f t="shared" ca="1" si="28"/>
        <v>5935242814.6754284</v>
      </c>
      <c r="U82" s="1132">
        <f t="shared" ca="1" si="29"/>
        <v>0.50716358902237513</v>
      </c>
      <c r="V82" s="1133">
        <f t="shared" ca="1" si="30"/>
        <v>5.0000000000000044E-2</v>
      </c>
      <c r="X82" s="1134">
        <f t="shared" ca="1" si="37"/>
        <v>315167469.91078967</v>
      </c>
      <c r="Y82" s="1134">
        <f t="shared" ca="1" si="31"/>
        <v>2786269.1383981705</v>
      </c>
      <c r="Z82" s="1134">
        <f t="shared" ca="1" si="32"/>
        <v>312381200.7723915</v>
      </c>
      <c r="AA82" s="1132">
        <f t="shared" ca="1" si="33"/>
        <v>0.5426437154111392</v>
      </c>
      <c r="AB82" s="1105"/>
      <c r="AC82" s="1078"/>
    </row>
    <row r="83" spans="1:29">
      <c r="A83" s="1144">
        <f>Calendar!J75</f>
        <v>47204</v>
      </c>
      <c r="C83" s="1104"/>
      <c r="D83" s="1125">
        <f t="shared" ca="1" si="19"/>
        <v>48487</v>
      </c>
      <c r="E83" s="1126">
        <f t="shared" ca="1" si="20"/>
        <v>48514</v>
      </c>
      <c r="F83" s="1127">
        <f t="shared" ca="1" si="21"/>
        <v>2221</v>
      </c>
      <c r="G83" s="1128">
        <f ca="1">IF(F83&lt;&gt;"",COUNTIF($F$11:F83,"&gt;0"),"")</f>
        <v>73</v>
      </c>
      <c r="H83" s="1129">
        <v>8.8999626012095639E-3</v>
      </c>
      <c r="I83" s="1128"/>
      <c r="J83" s="1130">
        <f t="shared" ca="1" si="22"/>
        <v>6247624015.4478197</v>
      </c>
      <c r="K83" s="1131">
        <f t="shared" ca="1" si="23"/>
        <v>55603620.083904319</v>
      </c>
      <c r="L83" s="1130">
        <f t="shared" ca="1" si="24"/>
        <v>0</v>
      </c>
      <c r="M83" s="1130">
        <f t="shared" ca="1" si="25"/>
        <v>0</v>
      </c>
      <c r="N83" s="1130">
        <f t="shared" ca="1" si="34"/>
        <v>6192020395.3639154</v>
      </c>
      <c r="O83" s="1073"/>
      <c r="P83" s="1130">
        <f t="shared" ca="1" si="26"/>
        <v>55603620.083904266</v>
      </c>
      <c r="Q83" s="1130">
        <f t="shared" ca="1" si="27"/>
        <v>5882419375.5957193</v>
      </c>
      <c r="R83" s="1130">
        <f t="shared" ca="1" si="35"/>
        <v>5935242814.6754284</v>
      </c>
      <c r="S83" s="1130">
        <f t="shared" ca="1" si="36"/>
        <v>52823439.079709053</v>
      </c>
      <c r="T83" s="1130">
        <f t="shared" ca="1" si="28"/>
        <v>5882419375.5957193</v>
      </c>
      <c r="U83" s="1132">
        <f t="shared" ca="1" si="29"/>
        <v>0.5026799592346558</v>
      </c>
      <c r="V83" s="1133">
        <f t="shared" ca="1" si="30"/>
        <v>5.0000000000000044E-2</v>
      </c>
      <c r="X83" s="1134">
        <f t="shared" ca="1" si="37"/>
        <v>312381200.7723915</v>
      </c>
      <c r="Y83" s="1134">
        <f t="shared" ca="1" si="31"/>
        <v>2780181.0041952133</v>
      </c>
      <c r="Z83" s="1134">
        <f t="shared" ca="1" si="32"/>
        <v>309601019.76819628</v>
      </c>
      <c r="AA83" s="1132">
        <f t="shared" ca="1" si="33"/>
        <v>0.53784642006265759</v>
      </c>
      <c r="AB83" s="1105"/>
      <c r="AC83" s="1078"/>
    </row>
    <row r="84" spans="1:29">
      <c r="A84" s="1144">
        <f>Calendar!J76</f>
        <v>47235</v>
      </c>
      <c r="C84" s="1104"/>
      <c r="D84" s="1125">
        <f t="shared" ca="1" si="19"/>
        <v>48518</v>
      </c>
      <c r="E84" s="1126">
        <f t="shared" ca="1" si="20"/>
        <v>48547</v>
      </c>
      <c r="F84" s="1127">
        <f t="shared" ca="1" si="21"/>
        <v>2254</v>
      </c>
      <c r="G84" s="1128">
        <f ca="1">IF(F84&lt;&gt;"",COUNTIF($F$11:F84,"&gt;0"),"")</f>
        <v>74</v>
      </c>
      <c r="H84" s="1129">
        <v>8.9664940180044853E-3</v>
      </c>
      <c r="I84" s="1073"/>
      <c r="J84" s="1130">
        <f t="shared" ca="1" si="22"/>
        <v>6192020395.3639154</v>
      </c>
      <c r="K84" s="1131">
        <f t="shared" ca="1" si="23"/>
        <v>55520713.834392317</v>
      </c>
      <c r="L84" s="1130">
        <f t="shared" ca="1" si="24"/>
        <v>0</v>
      </c>
      <c r="M84" s="1130">
        <f t="shared" ca="1" si="25"/>
        <v>0</v>
      </c>
      <c r="N84" s="1130">
        <f t="shared" ca="1" si="34"/>
        <v>6136499681.5295229</v>
      </c>
      <c r="O84" s="1073"/>
      <c r="P84" s="1130">
        <f t="shared" ca="1" si="26"/>
        <v>55520713.834392548</v>
      </c>
      <c r="Q84" s="1130">
        <f t="shared" ca="1" si="27"/>
        <v>5829674697.4530468</v>
      </c>
      <c r="R84" s="1130">
        <f t="shared" ca="1" si="35"/>
        <v>5882419375.5957193</v>
      </c>
      <c r="S84" s="1130">
        <f t="shared" ca="1" si="36"/>
        <v>52744678.142672539</v>
      </c>
      <c r="T84" s="1130">
        <f t="shared" ca="1" si="28"/>
        <v>5829674697.4530468</v>
      </c>
      <c r="U84" s="1132">
        <f t="shared" ca="1" si="29"/>
        <v>0.49820612639708983</v>
      </c>
      <c r="V84" s="1133">
        <f t="shared" ca="1" si="30"/>
        <v>5.0000000000000044E-2</v>
      </c>
      <c r="X84" s="1134">
        <f t="shared" ca="1" si="37"/>
        <v>309601019.76819628</v>
      </c>
      <c r="Y84" s="1134">
        <f t="shared" ca="1" si="31"/>
        <v>2776035.6917200089</v>
      </c>
      <c r="Z84" s="1134">
        <f t="shared" ca="1" si="32"/>
        <v>306824984.07647628</v>
      </c>
      <c r="AA84" s="1132">
        <f t="shared" ca="1" si="33"/>
        <v>0.53305960703890543</v>
      </c>
      <c r="AB84" s="1105"/>
      <c r="AC84" s="1078"/>
    </row>
    <row r="85" spans="1:29">
      <c r="A85" s="1144">
        <f>Calendar!J77</f>
        <v>47266</v>
      </c>
      <c r="C85" s="1104"/>
      <c r="D85" s="1125">
        <f t="shared" ca="1" si="19"/>
        <v>48548</v>
      </c>
      <c r="E85" s="1126">
        <f t="shared" ca="1" si="20"/>
        <v>48575</v>
      </c>
      <c r="F85" s="1127">
        <f t="shared" ca="1" si="21"/>
        <v>2282</v>
      </c>
      <c r="G85" s="1128">
        <f ca="1">IF(F85&lt;&gt;"",COUNTIF($F$11:F85,"&gt;0"),"")</f>
        <v>75</v>
      </c>
      <c r="H85" s="1129">
        <v>9.022483991741834E-3</v>
      </c>
      <c r="I85" s="1073"/>
      <c r="J85" s="1130">
        <f t="shared" ca="1" si="22"/>
        <v>6136499681.5295229</v>
      </c>
      <c r="K85" s="1131">
        <f t="shared" ca="1" si="23"/>
        <v>55366470.141928986</v>
      </c>
      <c r="L85" s="1130">
        <f t="shared" ca="1" si="24"/>
        <v>0</v>
      </c>
      <c r="M85" s="1130">
        <f t="shared" ca="1" si="25"/>
        <v>0</v>
      </c>
      <c r="N85" s="1130">
        <f t="shared" ca="1" si="34"/>
        <v>6081133211.3875942</v>
      </c>
      <c r="O85" s="1073"/>
      <c r="P85" s="1130">
        <f t="shared" ca="1" si="26"/>
        <v>55366470.141928673</v>
      </c>
      <c r="Q85" s="1130">
        <f t="shared" ca="1" si="27"/>
        <v>5777076550.8182144</v>
      </c>
      <c r="R85" s="1130">
        <f t="shared" ca="1" si="35"/>
        <v>5829674697.4530468</v>
      </c>
      <c r="S85" s="1130">
        <f t="shared" ca="1" si="36"/>
        <v>52598146.634832382</v>
      </c>
      <c r="T85" s="1130">
        <f t="shared" ca="1" si="28"/>
        <v>5777076550.8182144</v>
      </c>
      <c r="U85" s="1132">
        <f t="shared" ca="1" si="29"/>
        <v>0.49373896414501717</v>
      </c>
      <c r="V85" s="1133">
        <f t="shared" ca="1" si="30"/>
        <v>5.0000000000000044E-2</v>
      </c>
      <c r="X85" s="1134">
        <f t="shared" ca="1" si="37"/>
        <v>306824984.07647628</v>
      </c>
      <c r="Y85" s="1134">
        <f t="shared" ca="1" si="31"/>
        <v>2768323.5070962906</v>
      </c>
      <c r="Z85" s="1134">
        <f t="shared" ca="1" si="32"/>
        <v>304056660.56937999</v>
      </c>
      <c r="AA85" s="1132">
        <f t="shared" ca="1" si="33"/>
        <v>0.52827993126115058</v>
      </c>
      <c r="AB85" s="1105"/>
      <c r="AC85" s="1078"/>
    </row>
    <row r="86" spans="1:29">
      <c r="A86" s="1144">
        <f>Calendar!J78</f>
        <v>47296</v>
      </c>
      <c r="C86" s="1104"/>
      <c r="D86" s="1125">
        <f t="shared" ca="1" si="19"/>
        <v>48579</v>
      </c>
      <c r="E86" s="1126">
        <f t="shared" ca="1" si="20"/>
        <v>48606</v>
      </c>
      <c r="F86" s="1127">
        <f t="shared" ca="1" si="21"/>
        <v>2313</v>
      </c>
      <c r="G86" s="1128">
        <f ca="1">IF(F86&lt;&gt;"",COUNTIF($F$11:F86,"&gt;0"),"")</f>
        <v>76</v>
      </c>
      <c r="H86" s="1129">
        <v>9.0906429830009908E-3</v>
      </c>
      <c r="I86" s="1073"/>
      <c r="J86" s="1130">
        <f t="shared" ca="1" si="22"/>
        <v>6081133211.3875942</v>
      </c>
      <c r="K86" s="1131">
        <f t="shared" ca="1" si="23"/>
        <v>55281410.956794918</v>
      </c>
      <c r="L86" s="1130">
        <f t="shared" ca="1" si="24"/>
        <v>0</v>
      </c>
      <c r="M86" s="1130">
        <f t="shared" ca="1" si="25"/>
        <v>0</v>
      </c>
      <c r="N86" s="1130">
        <f t="shared" ca="1" si="34"/>
        <v>6025851800.4307995</v>
      </c>
      <c r="O86" s="1073"/>
      <c r="P86" s="1130">
        <f t="shared" ca="1" si="26"/>
        <v>55281410.956794739</v>
      </c>
      <c r="Q86" s="1130">
        <f t="shared" ca="1" si="27"/>
        <v>5724559210.4092588</v>
      </c>
      <c r="R86" s="1130">
        <f t="shared" ca="1" si="35"/>
        <v>5777076550.8182144</v>
      </c>
      <c r="S86" s="1130">
        <f t="shared" ca="1" si="36"/>
        <v>52517340.408955574</v>
      </c>
      <c r="T86" s="1130">
        <f t="shared" ca="1" si="28"/>
        <v>5724559210.4092588</v>
      </c>
      <c r="U86" s="1132">
        <f t="shared" ca="1" si="29"/>
        <v>0.48928421224491958</v>
      </c>
      <c r="V86" s="1133">
        <f t="shared" ca="1" si="30"/>
        <v>5.0000000000000155E-2</v>
      </c>
      <c r="X86" s="1134">
        <f t="shared" ca="1" si="37"/>
        <v>304056660.56937999</v>
      </c>
      <c r="Y86" s="1134">
        <f t="shared" ca="1" si="31"/>
        <v>2764070.5478391647</v>
      </c>
      <c r="Z86" s="1134">
        <f t="shared" ca="1" si="32"/>
        <v>301292590.02154082</v>
      </c>
      <c r="AA86" s="1132">
        <f t="shared" ca="1" si="33"/>
        <v>0.52351353403818868</v>
      </c>
      <c r="AB86" s="1105"/>
      <c r="AC86" s="1078"/>
    </row>
    <row r="87" spans="1:29">
      <c r="A87" s="1144">
        <f>Calendar!J79</f>
        <v>47326</v>
      </c>
      <c r="C87" s="1104"/>
      <c r="D87" s="1125">
        <f t="shared" ca="1" si="19"/>
        <v>48610</v>
      </c>
      <c r="E87" s="1126">
        <f t="shared" ca="1" si="20"/>
        <v>48638</v>
      </c>
      <c r="F87" s="1127">
        <f t="shared" ca="1" si="21"/>
        <v>2345</v>
      </c>
      <c r="G87" s="1128">
        <f ca="1">IF(F87&lt;&gt;"",COUNTIF($F$11:F87,"&gt;0"),"")</f>
        <v>77</v>
      </c>
      <c r="H87" s="1129">
        <v>9.1467158097798887E-3</v>
      </c>
      <c r="I87" s="1073"/>
      <c r="J87" s="1130">
        <f t="shared" ca="1" si="22"/>
        <v>6025851800.4307995</v>
      </c>
      <c r="K87" s="1131">
        <f t="shared" ca="1" si="23"/>
        <v>55116753.930390999</v>
      </c>
      <c r="L87" s="1130">
        <f t="shared" ca="1" si="24"/>
        <v>0</v>
      </c>
      <c r="M87" s="1130">
        <f t="shared" ca="1" si="25"/>
        <v>0</v>
      </c>
      <c r="N87" s="1130">
        <f t="shared" ca="1" si="34"/>
        <v>5970735046.5004082</v>
      </c>
      <c r="O87" s="1073"/>
      <c r="P87" s="1130">
        <f t="shared" ca="1" si="26"/>
        <v>55116753.930391312</v>
      </c>
      <c r="Q87" s="1130">
        <f t="shared" ca="1" si="27"/>
        <v>5672198294.1753874</v>
      </c>
      <c r="R87" s="1130">
        <f t="shared" ca="1" si="35"/>
        <v>5724559210.4092588</v>
      </c>
      <c r="S87" s="1130">
        <f t="shared" ca="1" si="36"/>
        <v>52360916.23387146</v>
      </c>
      <c r="T87" s="1130">
        <f t="shared" ca="1" si="28"/>
        <v>5672198294.1753874</v>
      </c>
      <c r="U87" s="1132">
        <f t="shared" ca="1" si="29"/>
        <v>0.48483630415418211</v>
      </c>
      <c r="V87" s="1133">
        <f t="shared" ca="1" si="30"/>
        <v>5.0000000000000044E-2</v>
      </c>
      <c r="X87" s="1134">
        <f t="shared" ca="1" si="37"/>
        <v>301292590.02154082</v>
      </c>
      <c r="Y87" s="1134">
        <f t="shared" ca="1" si="31"/>
        <v>2755837.6965198517</v>
      </c>
      <c r="Z87" s="1134">
        <f t="shared" ca="1" si="32"/>
        <v>298536752.32502097</v>
      </c>
      <c r="AA87" s="1132">
        <f t="shared" ca="1" si="33"/>
        <v>0.51875445940347942</v>
      </c>
      <c r="AB87" s="1105"/>
      <c r="AC87" s="1078"/>
    </row>
    <row r="88" spans="1:29">
      <c r="A88" s="1144">
        <f>Calendar!J80</f>
        <v>47357</v>
      </c>
      <c r="C88" s="1104"/>
      <c r="D88" s="1125">
        <f t="shared" ca="1" si="19"/>
        <v>48638</v>
      </c>
      <c r="E88" s="1126">
        <f t="shared" ca="1" si="20"/>
        <v>48666</v>
      </c>
      <c r="F88" s="1127">
        <f t="shared" ca="1" si="21"/>
        <v>2373</v>
      </c>
      <c r="G88" s="1128">
        <f ca="1">IF(F88&lt;&gt;"",COUNTIF($F$11:F88,"&gt;0"),"")</f>
        <v>78</v>
      </c>
      <c r="H88" s="1129">
        <v>9.2122950644957374E-3</v>
      </c>
      <c r="I88" s="1073"/>
      <c r="J88" s="1130">
        <f t="shared" ca="1" si="22"/>
        <v>5970735046.5004082</v>
      </c>
      <c r="K88" s="1131">
        <f t="shared" ca="1" si="23"/>
        <v>55004173.000287436</v>
      </c>
      <c r="L88" s="1130">
        <f t="shared" ca="1" si="24"/>
        <v>0</v>
      </c>
      <c r="M88" s="1130">
        <f t="shared" ca="1" si="25"/>
        <v>0</v>
      </c>
      <c r="N88" s="1130">
        <f t="shared" ca="1" si="34"/>
        <v>5915730873.5001211</v>
      </c>
      <c r="O88" s="1073"/>
      <c r="P88" s="1130">
        <f t="shared" ca="1" si="26"/>
        <v>55004173.000287056</v>
      </c>
      <c r="Q88" s="1130">
        <f t="shared" ca="1" si="27"/>
        <v>5619944329.8251152</v>
      </c>
      <c r="R88" s="1130">
        <f t="shared" ca="1" si="35"/>
        <v>5672198294.1753874</v>
      </c>
      <c r="S88" s="1130">
        <f t="shared" ca="1" si="36"/>
        <v>52253964.350272179</v>
      </c>
      <c r="T88" s="1130">
        <f t="shared" ca="1" si="28"/>
        <v>5619944329.8251152</v>
      </c>
      <c r="U88" s="1132">
        <f t="shared" ca="1" si="29"/>
        <v>0.48040164426581977</v>
      </c>
      <c r="V88" s="1133">
        <f t="shared" ca="1" si="30"/>
        <v>4.9999999999999933E-2</v>
      </c>
      <c r="X88" s="1134">
        <f t="shared" ca="1" si="37"/>
        <v>298536752.32502097</v>
      </c>
      <c r="Y88" s="1134">
        <f t="shared" ca="1" si="31"/>
        <v>2750208.6500148773</v>
      </c>
      <c r="Z88" s="1134">
        <f t="shared" ca="1" si="32"/>
        <v>295786543.67500609</v>
      </c>
      <c r="AA88" s="1132">
        <f t="shared" ca="1" si="33"/>
        <v>0.51400955978825924</v>
      </c>
      <c r="AB88" s="1105"/>
    </row>
    <row r="89" spans="1:29">
      <c r="A89" s="1144">
        <f>Calendar!J81</f>
        <v>47388</v>
      </c>
      <c r="C89" s="1104"/>
      <c r="D89" s="1125">
        <f t="shared" ca="1" si="19"/>
        <v>48669</v>
      </c>
      <c r="E89" s="1126">
        <f t="shared" ca="1" si="20"/>
        <v>48696</v>
      </c>
      <c r="F89" s="1127">
        <f t="shared" ca="1" si="21"/>
        <v>2403</v>
      </c>
      <c r="G89" s="1128">
        <f ca="1">IF(F89&lt;&gt;"",COUNTIF($F$11:F89,"&gt;0"),"")</f>
        <v>79</v>
      </c>
      <c r="H89" s="1129">
        <v>9.2730509460333659E-3</v>
      </c>
      <c r="I89" s="1073"/>
      <c r="J89" s="1130">
        <f t="shared" ca="1" si="22"/>
        <v>5915730873.5001211</v>
      </c>
      <c r="K89" s="1131">
        <f t="shared" ca="1" si="23"/>
        <v>54856873.772989087</v>
      </c>
      <c r="L89" s="1130">
        <f t="shared" ca="1" si="24"/>
        <v>0</v>
      </c>
      <c r="M89" s="1130">
        <f t="shared" ca="1" si="25"/>
        <v>0</v>
      </c>
      <c r="N89" s="1130">
        <f t="shared" ca="1" si="34"/>
        <v>5860873999.7271318</v>
      </c>
      <c r="O89" s="1073"/>
      <c r="P89" s="1130">
        <f t="shared" ca="1" si="26"/>
        <v>54856873.772989273</v>
      </c>
      <c r="Q89" s="1130">
        <f t="shared" ca="1" si="27"/>
        <v>5567830299.7407751</v>
      </c>
      <c r="R89" s="1130">
        <f t="shared" ca="1" si="35"/>
        <v>5619944329.8251152</v>
      </c>
      <c r="S89" s="1130">
        <f t="shared" ca="1" si="36"/>
        <v>52114030.084340096</v>
      </c>
      <c r="T89" s="1130">
        <f t="shared" ca="1" si="28"/>
        <v>5567830299.7407751</v>
      </c>
      <c r="U89" s="1132">
        <f t="shared" ca="1" si="29"/>
        <v>0.4759760425693742</v>
      </c>
      <c r="V89" s="1133">
        <f t="shared" ca="1" si="30"/>
        <v>5.0000000000000044E-2</v>
      </c>
      <c r="X89" s="1134">
        <f t="shared" ca="1" si="37"/>
        <v>295786543.67500609</v>
      </c>
      <c r="Y89" s="1134">
        <f t="shared" ca="1" si="31"/>
        <v>2742843.6886491776</v>
      </c>
      <c r="Z89" s="1134">
        <f t="shared" ca="1" si="32"/>
        <v>293043699.98635691</v>
      </c>
      <c r="AA89" s="1132">
        <f t="shared" ca="1" si="33"/>
        <v>0.50927435205751737</v>
      </c>
      <c r="AB89" s="1105"/>
    </row>
    <row r="90" spans="1:29">
      <c r="A90" s="1144">
        <f>Calendar!J82</f>
        <v>47420</v>
      </c>
      <c r="C90" s="1104"/>
      <c r="D90" s="1125">
        <f t="shared" ca="1" si="19"/>
        <v>48699</v>
      </c>
      <c r="E90" s="1126">
        <f t="shared" ca="1" si="20"/>
        <v>48726</v>
      </c>
      <c r="F90" s="1127">
        <f t="shared" ca="1" si="21"/>
        <v>2433</v>
      </c>
      <c r="G90" s="1128">
        <f ca="1">IF(F90&lt;&gt;"",COUNTIF($F$11:F90,"&gt;0"),"")</f>
        <v>80</v>
      </c>
      <c r="H90" s="1129">
        <v>9.3325615661931996E-3</v>
      </c>
      <c r="I90" s="1073"/>
      <c r="J90" s="1130">
        <f t="shared" ca="1" si="22"/>
        <v>5860873999.7271318</v>
      </c>
      <c r="K90" s="1131">
        <f t="shared" ca="1" si="23"/>
        <v>54696967.434154443</v>
      </c>
      <c r="L90" s="1130">
        <f t="shared" ca="1" si="24"/>
        <v>0</v>
      </c>
      <c r="M90" s="1130">
        <f t="shared" ca="1" si="25"/>
        <v>0</v>
      </c>
      <c r="N90" s="1130">
        <f t="shared" ca="1" si="34"/>
        <v>5806177032.2929773</v>
      </c>
      <c r="O90" s="1073"/>
      <c r="P90" s="1130">
        <f t="shared" ca="1" si="26"/>
        <v>54696967.43415451</v>
      </c>
      <c r="Q90" s="1130">
        <f t="shared" ca="1" si="27"/>
        <v>5515868180.6783285</v>
      </c>
      <c r="R90" s="1130">
        <f t="shared" ca="1" si="35"/>
        <v>5567830299.7407751</v>
      </c>
      <c r="S90" s="1130">
        <f t="shared" ca="1" si="36"/>
        <v>51962119.062446594</v>
      </c>
      <c r="T90" s="1130">
        <f t="shared" ca="1" si="28"/>
        <v>5515868180.6783285</v>
      </c>
      <c r="U90" s="1132">
        <f t="shared" ca="1" si="29"/>
        <v>0.471562292477537</v>
      </c>
      <c r="V90" s="1133">
        <f t="shared" ca="1" si="30"/>
        <v>5.0000000000000044E-2</v>
      </c>
      <c r="X90" s="1134">
        <f t="shared" ca="1" si="37"/>
        <v>293043699.98635691</v>
      </c>
      <c r="Y90" s="1134">
        <f t="shared" ca="1" si="31"/>
        <v>2734848.3717079163</v>
      </c>
      <c r="Z90" s="1134">
        <f t="shared" ca="1" si="32"/>
        <v>290308851.614649</v>
      </c>
      <c r="AA90" s="1132">
        <f t="shared" ca="1" si="33"/>
        <v>0.50455182504538032</v>
      </c>
      <c r="AB90" s="1105"/>
    </row>
    <row r="91" spans="1:29">
      <c r="A91" s="1144">
        <f>Calendar!J83</f>
        <v>47449</v>
      </c>
      <c r="C91" s="1104"/>
      <c r="D91" s="1125">
        <f t="shared" ca="1" si="19"/>
        <v>48730</v>
      </c>
      <c r="E91" s="1126">
        <f t="shared" ca="1" si="20"/>
        <v>48757</v>
      </c>
      <c r="F91" s="1127">
        <f t="shared" ca="1" si="21"/>
        <v>2464</v>
      </c>
      <c r="G91" s="1128">
        <f ca="1">IF(F91&lt;&gt;"",COUNTIF($F$11:F91,"&gt;0"),"")</f>
        <v>81</v>
      </c>
      <c r="H91" s="1129">
        <v>9.3924952872224948E-3</v>
      </c>
      <c r="I91" s="1073"/>
      <c r="J91" s="1130">
        <f t="shared" ca="1" si="22"/>
        <v>5806177032.2929773</v>
      </c>
      <c r="K91" s="1131">
        <f t="shared" ca="1" si="23"/>
        <v>54534490.412591279</v>
      </c>
      <c r="L91" s="1130">
        <f t="shared" ca="1" si="24"/>
        <v>0</v>
      </c>
      <c r="M91" s="1130">
        <f t="shared" ca="1" si="25"/>
        <v>0</v>
      </c>
      <c r="N91" s="1130">
        <f t="shared" ca="1" si="34"/>
        <v>5751642541.8803864</v>
      </c>
      <c r="O91" s="1073"/>
      <c r="P91" s="1130">
        <f t="shared" ca="1" si="26"/>
        <v>54534490.412590981</v>
      </c>
      <c r="Q91" s="1130">
        <f t="shared" ca="1" si="27"/>
        <v>5464060414.7863665</v>
      </c>
      <c r="R91" s="1130">
        <f t="shared" ca="1" si="35"/>
        <v>5515868180.6783285</v>
      </c>
      <c r="S91" s="1130">
        <f t="shared" ca="1" si="36"/>
        <v>51807765.891962051</v>
      </c>
      <c r="T91" s="1130">
        <f t="shared" ca="1" si="28"/>
        <v>5464060414.7863665</v>
      </c>
      <c r="U91" s="1132">
        <f t="shared" ca="1" si="29"/>
        <v>0.4671614083506952</v>
      </c>
      <c r="V91" s="1133">
        <f t="shared" ca="1" si="30"/>
        <v>5.0000000000000044E-2</v>
      </c>
      <c r="X91" s="1134">
        <f t="shared" ca="1" si="37"/>
        <v>290308851.614649</v>
      </c>
      <c r="Y91" s="1134">
        <f t="shared" ca="1" si="31"/>
        <v>2726724.5206289291</v>
      </c>
      <c r="Z91" s="1134">
        <f t="shared" ca="1" si="32"/>
        <v>287582127.09402007</v>
      </c>
      <c r="AA91" s="1132">
        <f t="shared" ca="1" si="33"/>
        <v>0.49984306407480888</v>
      </c>
      <c r="AB91" s="1105"/>
    </row>
    <row r="92" spans="1:29">
      <c r="A92" s="1144">
        <f>Calendar!J84</f>
        <v>47479</v>
      </c>
      <c r="C92" s="1104"/>
      <c r="D92" s="1125">
        <f t="shared" ca="1" si="19"/>
        <v>48760</v>
      </c>
      <c r="E92" s="1126">
        <f t="shared" ca="1" si="20"/>
        <v>48787</v>
      </c>
      <c r="F92" s="1127">
        <f t="shared" ca="1" si="21"/>
        <v>2494</v>
      </c>
      <c r="G92" s="1128">
        <f ca="1">IF(F92&lt;&gt;"",COUNTIF($F$11:F92,"&gt;0"),"")</f>
        <v>82</v>
      </c>
      <c r="H92" s="1129">
        <v>9.4410513236365939E-3</v>
      </c>
      <c r="I92" s="1073"/>
      <c r="J92" s="1130">
        <f t="shared" ca="1" si="22"/>
        <v>5751642541.8803864</v>
      </c>
      <c r="K92" s="1131">
        <f t="shared" ca="1" si="23"/>
        <v>54301552.433104366</v>
      </c>
      <c r="L92" s="1130">
        <f t="shared" ca="1" si="24"/>
        <v>0</v>
      </c>
      <c r="M92" s="1130">
        <f t="shared" ca="1" si="25"/>
        <v>0</v>
      </c>
      <c r="N92" s="1130">
        <f t="shared" ca="1" si="34"/>
        <v>5697340989.4472818</v>
      </c>
      <c r="O92" s="1073"/>
      <c r="P92" s="1130">
        <f t="shared" ca="1" si="26"/>
        <v>54301552.433104515</v>
      </c>
      <c r="Q92" s="1130">
        <f t="shared" ca="1" si="27"/>
        <v>5412473939.9749174</v>
      </c>
      <c r="R92" s="1130">
        <f t="shared" ca="1" si="35"/>
        <v>5464060414.7863665</v>
      </c>
      <c r="S92" s="1130">
        <f t="shared" ca="1" si="36"/>
        <v>51586474.811449051</v>
      </c>
      <c r="T92" s="1130">
        <f t="shared" ca="1" si="28"/>
        <v>5412473939.9749174</v>
      </c>
      <c r="U92" s="1132">
        <f t="shared" ca="1" si="29"/>
        <v>0.46277359702438908</v>
      </c>
      <c r="V92" s="1133">
        <f t="shared" ca="1" si="30"/>
        <v>5.0000000000000044E-2</v>
      </c>
      <c r="X92" s="1134">
        <f t="shared" ca="1" si="37"/>
        <v>287582127.09402007</v>
      </c>
      <c r="Y92" s="1134">
        <f t="shared" ca="1" si="31"/>
        <v>2715077.6216554642</v>
      </c>
      <c r="Z92" s="1134">
        <f t="shared" ca="1" si="32"/>
        <v>284867049.4723646</v>
      </c>
      <c r="AA92" s="1132">
        <f t="shared" ca="1" si="33"/>
        <v>0.49514829045113651</v>
      </c>
      <c r="AB92" s="1105"/>
    </row>
    <row r="93" spans="1:29">
      <c r="A93" s="1144">
        <f>Calendar!J85</f>
        <v>47511</v>
      </c>
      <c r="C93" s="1104"/>
      <c r="D93" s="1125">
        <f t="shared" ca="1" si="19"/>
        <v>48791</v>
      </c>
      <c r="E93" s="1126">
        <f t="shared" ca="1" si="20"/>
        <v>48820</v>
      </c>
      <c r="F93" s="1127">
        <f t="shared" ca="1" si="21"/>
        <v>2527</v>
      </c>
      <c r="G93" s="1128">
        <f ca="1">IF(F93&lt;&gt;"",COUNTIF($F$11:F93,"&gt;0"),"")</f>
        <v>83</v>
      </c>
      <c r="H93" s="1129">
        <v>9.4894260607976642E-3</v>
      </c>
      <c r="I93" s="1073"/>
      <c r="J93" s="1130">
        <f t="shared" ca="1" si="22"/>
        <v>5697340989.4472818</v>
      </c>
      <c r="K93" s="1131">
        <f t="shared" ca="1" si="23"/>
        <v>54064496.062511787</v>
      </c>
      <c r="L93" s="1130">
        <f t="shared" ca="1" si="24"/>
        <v>0</v>
      </c>
      <c r="M93" s="1130">
        <f t="shared" ca="1" si="25"/>
        <v>0</v>
      </c>
      <c r="N93" s="1130">
        <f t="shared" ca="1" si="34"/>
        <v>5643276493.3847704</v>
      </c>
      <c r="O93" s="1073"/>
      <c r="P93" s="1130">
        <f t="shared" ca="1" si="26"/>
        <v>54064496.062511444</v>
      </c>
      <c r="Q93" s="1130">
        <f t="shared" ca="1" si="27"/>
        <v>5361112668.7155313</v>
      </c>
      <c r="R93" s="1130">
        <f t="shared" ca="1" si="35"/>
        <v>5412473939.9749174</v>
      </c>
      <c r="S93" s="1130">
        <f t="shared" ca="1" si="36"/>
        <v>51361271.259386063</v>
      </c>
      <c r="T93" s="1130">
        <f t="shared" ca="1" si="28"/>
        <v>5361112668.7155313</v>
      </c>
      <c r="U93" s="1132">
        <f t="shared" ca="1" si="29"/>
        <v>0.45840452774365786</v>
      </c>
      <c r="V93" s="1133">
        <f t="shared" ca="1" si="30"/>
        <v>5.0000000000000044E-2</v>
      </c>
      <c r="X93" s="1134">
        <f t="shared" ca="1" si="37"/>
        <v>284867049.4723646</v>
      </c>
      <c r="Y93" s="1134">
        <f t="shared" ca="1" si="31"/>
        <v>2703224.8031253815</v>
      </c>
      <c r="Z93" s="1134">
        <f t="shared" ca="1" si="32"/>
        <v>282163824.66923922</v>
      </c>
      <c r="AA93" s="1132">
        <f t="shared" ca="1" si="33"/>
        <v>0.49047357002817599</v>
      </c>
      <c r="AB93" s="1105"/>
    </row>
    <row r="94" spans="1:29">
      <c r="A94" s="1144">
        <f>Calendar!J86</f>
        <v>47541</v>
      </c>
      <c r="C94" s="1104"/>
      <c r="D94" s="1125">
        <f t="shared" ca="1" si="19"/>
        <v>48822</v>
      </c>
      <c r="E94" s="1126">
        <f t="shared" ca="1" si="20"/>
        <v>48849</v>
      </c>
      <c r="F94" s="1127">
        <f t="shared" ca="1" si="21"/>
        <v>2556</v>
      </c>
      <c r="G94" s="1128">
        <f ca="1">IF(F94&lt;&gt;"",COUNTIF($F$11:F94,"&gt;0"),"")</f>
        <v>84</v>
      </c>
      <c r="H94" s="1129">
        <v>9.5446780838907511E-3</v>
      </c>
      <c r="I94" s="1073"/>
      <c r="J94" s="1130">
        <f t="shared" ca="1" si="22"/>
        <v>5643276493.3847704</v>
      </c>
      <c r="K94" s="1131">
        <f t="shared" ca="1" si="23"/>
        <v>53863257.467745468</v>
      </c>
      <c r="L94" s="1130">
        <f t="shared" ca="1" si="24"/>
        <v>0</v>
      </c>
      <c r="M94" s="1130">
        <f t="shared" ca="1" si="25"/>
        <v>0</v>
      </c>
      <c r="N94" s="1130">
        <f t="shared" ca="1" si="34"/>
        <v>5589413235.9170246</v>
      </c>
      <c r="O94" s="1073"/>
      <c r="P94" s="1130">
        <f t="shared" ca="1" si="26"/>
        <v>53863257.467745781</v>
      </c>
      <c r="Q94" s="1130">
        <f t="shared" ca="1" si="27"/>
        <v>5309942574.1211729</v>
      </c>
      <c r="R94" s="1130">
        <f t="shared" ca="1" si="35"/>
        <v>5361112668.7155313</v>
      </c>
      <c r="S94" s="1130">
        <f t="shared" ca="1" si="36"/>
        <v>51170094.594358444</v>
      </c>
      <c r="T94" s="1130">
        <f t="shared" ca="1" si="28"/>
        <v>5309942574.1211729</v>
      </c>
      <c r="U94" s="1132">
        <f t="shared" ca="1" si="29"/>
        <v>0.45405453187169958</v>
      </c>
      <c r="V94" s="1133">
        <f t="shared" ca="1" si="30"/>
        <v>5.0000000000000044E-2</v>
      </c>
      <c r="X94" s="1134">
        <f t="shared" ca="1" si="37"/>
        <v>282163824.66923922</v>
      </c>
      <c r="Y94" s="1134">
        <f t="shared" ca="1" si="31"/>
        <v>2693162.8733873367</v>
      </c>
      <c r="Z94" s="1134">
        <f t="shared" ca="1" si="32"/>
        <v>279470661.79585189</v>
      </c>
      <c r="AA94" s="1132">
        <f t="shared" ca="1" si="33"/>
        <v>0.48581925735061848</v>
      </c>
      <c r="AB94" s="1105"/>
    </row>
    <row r="95" spans="1:29">
      <c r="A95" s="1144">
        <f>Calendar!J87</f>
        <v>47569</v>
      </c>
      <c r="C95" s="1104"/>
      <c r="D95" s="1125">
        <f t="shared" ca="1" si="19"/>
        <v>48852</v>
      </c>
      <c r="E95" s="1126">
        <f t="shared" ca="1" si="20"/>
        <v>48879</v>
      </c>
      <c r="F95" s="1127">
        <f t="shared" ca="1" si="21"/>
        <v>2586</v>
      </c>
      <c r="G95" s="1128">
        <f ca="1">IF(F95&lt;&gt;"",COUNTIF($F$11:F95,"&gt;0"),"")</f>
        <v>85</v>
      </c>
      <c r="H95" s="1129">
        <v>9.5921706937073109E-3</v>
      </c>
      <c r="I95" s="1073"/>
      <c r="J95" s="1130">
        <f t="shared" ca="1" si="22"/>
        <v>5589413235.9170246</v>
      </c>
      <c r="K95" s="1131">
        <f t="shared" ca="1" si="23"/>
        <v>53614605.836583033</v>
      </c>
      <c r="L95" s="1130">
        <f t="shared" ca="1" si="24"/>
        <v>0</v>
      </c>
      <c r="M95" s="1130">
        <f t="shared" ca="1" si="25"/>
        <v>0</v>
      </c>
      <c r="N95" s="1130">
        <f t="shared" ca="1" si="34"/>
        <v>5535798630.0804415</v>
      </c>
      <c r="O95" s="1073"/>
      <c r="P95" s="1130">
        <f t="shared" ca="1" si="26"/>
        <v>53614605.836583138</v>
      </c>
      <c r="Q95" s="1130">
        <f t="shared" ca="1" si="27"/>
        <v>5259008698.5764189</v>
      </c>
      <c r="R95" s="1130">
        <f t="shared" ca="1" si="35"/>
        <v>5309942574.1211729</v>
      </c>
      <c r="S95" s="1130">
        <f t="shared" ca="1" si="36"/>
        <v>50933875.544754028</v>
      </c>
      <c r="T95" s="1130">
        <f t="shared" ca="1" si="28"/>
        <v>5259008698.5764189</v>
      </c>
      <c r="U95" s="1132">
        <f t="shared" ca="1" si="29"/>
        <v>0.44972072753245246</v>
      </c>
      <c r="V95" s="1133">
        <f t="shared" ca="1" si="30"/>
        <v>5.0000000000000044E-2</v>
      </c>
      <c r="X95" s="1134">
        <f t="shared" ca="1" si="37"/>
        <v>279470661.79585189</v>
      </c>
      <c r="Y95" s="1134">
        <f t="shared" ca="1" si="31"/>
        <v>2680730.2918291092</v>
      </c>
      <c r="Z95" s="1134">
        <f t="shared" ca="1" si="32"/>
        <v>276789931.50402278</v>
      </c>
      <c r="AA95" s="1132">
        <f t="shared" ca="1" si="33"/>
        <v>0.48118226893225186</v>
      </c>
      <c r="AB95" s="1105"/>
    </row>
    <row r="96" spans="1:29">
      <c r="A96" s="1144">
        <f>Calendar!J88</f>
        <v>47602</v>
      </c>
      <c r="C96" s="1104"/>
      <c r="D96" s="1125">
        <f t="shared" ca="1" si="19"/>
        <v>48883</v>
      </c>
      <c r="E96" s="1126">
        <f t="shared" ca="1" si="20"/>
        <v>48911</v>
      </c>
      <c r="F96" s="1127">
        <f t="shared" ca="1" si="21"/>
        <v>2618</v>
      </c>
      <c r="G96" s="1128">
        <f ca="1">IF(F96&lt;&gt;"",COUNTIF($F$11:F96,"&gt;0"),"")</f>
        <v>86</v>
      </c>
      <c r="H96" s="1129">
        <v>9.661662876957966E-3</v>
      </c>
      <c r="I96" s="1073"/>
      <c r="J96" s="1130">
        <f t="shared" ca="1" si="22"/>
        <v>5535798630.0804415</v>
      </c>
      <c r="K96" s="1131">
        <f t="shared" ca="1" si="23"/>
        <v>53485020.118562967</v>
      </c>
      <c r="L96" s="1130">
        <f t="shared" ca="1" si="24"/>
        <v>0</v>
      </c>
      <c r="M96" s="1130">
        <f t="shared" ca="1" si="25"/>
        <v>0</v>
      </c>
      <c r="N96" s="1130">
        <f t="shared" ca="1" si="34"/>
        <v>5482313609.9618788</v>
      </c>
      <c r="O96" s="1073"/>
      <c r="P96" s="1130">
        <f t="shared" ca="1" si="26"/>
        <v>53485020.118562698</v>
      </c>
      <c r="Q96" s="1130">
        <f t="shared" ca="1" si="27"/>
        <v>5208197929.4637842</v>
      </c>
      <c r="R96" s="1130">
        <f t="shared" ca="1" si="35"/>
        <v>5259008698.5764189</v>
      </c>
      <c r="S96" s="1130">
        <f t="shared" ca="1" si="36"/>
        <v>50810769.112634659</v>
      </c>
      <c r="T96" s="1130">
        <f t="shared" ca="1" si="28"/>
        <v>5208197929.4637842</v>
      </c>
      <c r="U96" s="1132">
        <f t="shared" ca="1" si="29"/>
        <v>0.44540692954946293</v>
      </c>
      <c r="V96" s="1133">
        <f t="shared" ca="1" si="30"/>
        <v>5.0000000000000155E-2</v>
      </c>
      <c r="X96" s="1134">
        <f t="shared" ca="1" si="37"/>
        <v>276789931.50402278</v>
      </c>
      <c r="Y96" s="1134">
        <f t="shared" ca="1" si="31"/>
        <v>2674251.0059280396</v>
      </c>
      <c r="Z96" s="1134">
        <f t="shared" ca="1" si="32"/>
        <v>274115680.49809474</v>
      </c>
      <c r="AA96" s="1132">
        <f t="shared" ca="1" si="33"/>
        <v>0.47656668647386841</v>
      </c>
      <c r="AB96" s="1105"/>
    </row>
    <row r="97" spans="1:28">
      <c r="A97" s="1144">
        <f>Calendar!J89</f>
        <v>47630</v>
      </c>
      <c r="C97" s="1104"/>
      <c r="D97" s="1125">
        <f t="shared" ca="1" si="19"/>
        <v>48913</v>
      </c>
      <c r="E97" s="1126">
        <f t="shared" ca="1" si="20"/>
        <v>48940</v>
      </c>
      <c r="F97" s="1127">
        <f t="shared" ca="1" si="21"/>
        <v>2647</v>
      </c>
      <c r="G97" s="1128">
        <f ca="1">IF(F97&lt;&gt;"",COUNTIF($F$11:F97,"&gt;0"),"")</f>
        <v>87</v>
      </c>
      <c r="H97" s="1129">
        <v>9.7202625010779555E-3</v>
      </c>
      <c r="I97" s="1073"/>
      <c r="J97" s="1130">
        <f t="shared" ca="1" si="22"/>
        <v>5482313609.9618788</v>
      </c>
      <c r="K97" s="1131">
        <f t="shared" ca="1" si="23"/>
        <v>53289527.402061768</v>
      </c>
      <c r="L97" s="1130">
        <f t="shared" ca="1" si="24"/>
        <v>0</v>
      </c>
      <c r="M97" s="1130">
        <f t="shared" ca="1" si="25"/>
        <v>0</v>
      </c>
      <c r="N97" s="1130">
        <f t="shared" ca="1" si="34"/>
        <v>5429024082.5598173</v>
      </c>
      <c r="O97" s="1073"/>
      <c r="P97" s="1130">
        <f t="shared" ca="1" si="26"/>
        <v>53289527.402061462</v>
      </c>
      <c r="Q97" s="1130">
        <f t="shared" ca="1" si="27"/>
        <v>5157572878.4318266</v>
      </c>
      <c r="R97" s="1130">
        <f t="shared" ca="1" si="35"/>
        <v>5208197929.4637842</v>
      </c>
      <c r="S97" s="1130">
        <f t="shared" ca="1" si="36"/>
        <v>50625051.031957626</v>
      </c>
      <c r="T97" s="1130">
        <f t="shared" ca="1" si="28"/>
        <v>5157572878.4318266</v>
      </c>
      <c r="U97" s="1132">
        <f t="shared" ca="1" si="29"/>
        <v>0.44110355795309508</v>
      </c>
      <c r="V97" s="1133">
        <f t="shared" ca="1" si="30"/>
        <v>4.9999999999999933E-2</v>
      </c>
      <c r="X97" s="1134">
        <f t="shared" ca="1" si="37"/>
        <v>274115680.49809474</v>
      </c>
      <c r="Y97" s="1134">
        <f t="shared" ca="1" si="31"/>
        <v>2664476.3701038361</v>
      </c>
      <c r="Z97" s="1134">
        <f t="shared" ca="1" si="32"/>
        <v>271451204.1279909</v>
      </c>
      <c r="AA97" s="1132">
        <f t="shared" ca="1" si="33"/>
        <v>0.47196225981076917</v>
      </c>
      <c r="AB97" s="1105"/>
    </row>
    <row r="98" spans="1:28">
      <c r="A98" s="1144">
        <f>Calendar!J90</f>
        <v>47661</v>
      </c>
      <c r="C98" s="1104"/>
      <c r="D98" s="1125">
        <f t="shared" ca="1" si="19"/>
        <v>48944</v>
      </c>
      <c r="E98" s="1126">
        <f t="shared" ca="1" si="20"/>
        <v>48971</v>
      </c>
      <c r="F98" s="1127">
        <f t="shared" ca="1" si="21"/>
        <v>2678</v>
      </c>
      <c r="G98" s="1128">
        <f ca="1">IF(F98&lt;&gt;"",COUNTIF($F$11:F98,"&gt;0"),"")</f>
        <v>88</v>
      </c>
      <c r="H98" s="1129">
        <v>9.7800217095957136E-3</v>
      </c>
      <c r="I98" s="1073"/>
      <c r="J98" s="1130">
        <f t="shared" ca="1" si="22"/>
        <v>5429024082.5598173</v>
      </c>
      <c r="K98" s="1131">
        <f t="shared" ca="1" si="23"/>
        <v>53095973.389352962</v>
      </c>
      <c r="L98" s="1130">
        <f t="shared" ca="1" si="24"/>
        <v>0</v>
      </c>
      <c r="M98" s="1130">
        <f t="shared" ca="1" si="25"/>
        <v>0</v>
      </c>
      <c r="N98" s="1130">
        <f t="shared" ca="1" si="34"/>
        <v>5375928109.1704645</v>
      </c>
      <c r="O98" s="1073"/>
      <c r="P98" s="1130">
        <f t="shared" ca="1" si="26"/>
        <v>53095973.389352798</v>
      </c>
      <c r="Q98" s="1130">
        <f t="shared" ca="1" si="27"/>
        <v>5107131703.7119408</v>
      </c>
      <c r="R98" s="1130">
        <f t="shared" ca="1" si="35"/>
        <v>5157572878.4318266</v>
      </c>
      <c r="S98" s="1130">
        <f t="shared" ca="1" si="36"/>
        <v>50441174.719885826</v>
      </c>
      <c r="T98" s="1130">
        <f t="shared" ca="1" si="28"/>
        <v>5107131703.7119408</v>
      </c>
      <c r="U98" s="1132">
        <f t="shared" ca="1" si="29"/>
        <v>0.43681591557963162</v>
      </c>
      <c r="V98" s="1133">
        <f t="shared" ca="1" si="30"/>
        <v>5.0000000000000044E-2</v>
      </c>
      <c r="X98" s="1134">
        <f t="shared" ca="1" si="37"/>
        <v>271451204.1279909</v>
      </c>
      <c r="Y98" s="1134">
        <f t="shared" ca="1" si="31"/>
        <v>2654798.6694669724</v>
      </c>
      <c r="Z98" s="1134">
        <f t="shared" ca="1" si="32"/>
        <v>268796405.45852393</v>
      </c>
      <c r="AA98" s="1132">
        <f t="shared" ca="1" si="33"/>
        <v>0.46737466275480527</v>
      </c>
      <c r="AB98" s="1105"/>
    </row>
    <row r="99" spans="1:28">
      <c r="A99" s="1144">
        <f>Calendar!J91</f>
        <v>47693</v>
      </c>
      <c r="C99" s="1104"/>
      <c r="D99" s="1125">
        <f t="shared" ca="1" si="19"/>
        <v>48975</v>
      </c>
      <c r="E99" s="1126">
        <f t="shared" ca="1" si="20"/>
        <v>49002</v>
      </c>
      <c r="F99" s="1127">
        <f t="shared" ca="1" si="21"/>
        <v>2709</v>
      </c>
      <c r="G99" s="1128">
        <f ca="1">IF(F99&lt;&gt;"",COUNTIF($F$11:F99,"&gt;0"),"")</f>
        <v>89</v>
      </c>
      <c r="H99" s="1129">
        <v>9.8395058437742034E-3</v>
      </c>
      <c r="I99" s="1073"/>
      <c r="J99" s="1130">
        <f t="shared" ca="1" si="22"/>
        <v>5375928109.1704645</v>
      </c>
      <c r="K99" s="1131">
        <f t="shared" ca="1" si="23"/>
        <v>52896476.04589279</v>
      </c>
      <c r="L99" s="1130">
        <f t="shared" ca="1" si="24"/>
        <v>0</v>
      </c>
      <c r="M99" s="1130">
        <f t="shared" ca="1" si="25"/>
        <v>0</v>
      </c>
      <c r="N99" s="1130">
        <f t="shared" ca="1" si="34"/>
        <v>5323031633.1245718</v>
      </c>
      <c r="O99" s="1073"/>
      <c r="P99" s="1130">
        <f t="shared" ca="1" si="26"/>
        <v>52896476.045892715</v>
      </c>
      <c r="Q99" s="1130">
        <f t="shared" ca="1" si="27"/>
        <v>5056880051.4683428</v>
      </c>
      <c r="R99" s="1130">
        <f t="shared" ca="1" si="35"/>
        <v>5107131703.7119408</v>
      </c>
      <c r="S99" s="1130">
        <f t="shared" ca="1" si="36"/>
        <v>50251652.243597984</v>
      </c>
      <c r="T99" s="1130">
        <f t="shared" ca="1" si="28"/>
        <v>5056880051.4683428</v>
      </c>
      <c r="U99" s="1132">
        <f t="shared" ca="1" si="29"/>
        <v>0.43254384644216587</v>
      </c>
      <c r="V99" s="1133">
        <f t="shared" ca="1" si="30"/>
        <v>5.0000000000000044E-2</v>
      </c>
      <c r="X99" s="1134">
        <f t="shared" ca="1" si="37"/>
        <v>268796405.45852393</v>
      </c>
      <c r="Y99" s="1134">
        <f t="shared" ca="1" si="31"/>
        <v>2644823.8022947311</v>
      </c>
      <c r="Z99" s="1134">
        <f t="shared" ca="1" si="32"/>
        <v>266151581.6562292</v>
      </c>
      <c r="AA99" s="1132">
        <f t="shared" ca="1" si="33"/>
        <v>0.46280372840654949</v>
      </c>
      <c r="AB99" s="1105"/>
    </row>
    <row r="100" spans="1:28">
      <c r="A100" s="1144">
        <f>Calendar!J92</f>
        <v>47722</v>
      </c>
      <c r="C100" s="1104"/>
      <c r="D100" s="1125">
        <f t="shared" ca="1" si="19"/>
        <v>49003</v>
      </c>
      <c r="E100" s="1126">
        <f t="shared" ca="1" si="20"/>
        <v>49030</v>
      </c>
      <c r="F100" s="1127">
        <f t="shared" ca="1" si="21"/>
        <v>2737</v>
      </c>
      <c r="G100" s="1128">
        <f ca="1">IF(F100&lt;&gt;"",COUNTIF($F$11:F100,"&gt;0"),"")</f>
        <v>90</v>
      </c>
      <c r="H100" s="1129">
        <v>9.8993835338828818E-3</v>
      </c>
      <c r="I100" s="1073"/>
      <c r="J100" s="1130">
        <f t="shared" ca="1" si="22"/>
        <v>5323031633.1245718</v>
      </c>
      <c r="K100" s="1131">
        <f t="shared" ca="1" si="23"/>
        <v>52694731.699291088</v>
      </c>
      <c r="L100" s="1130">
        <f t="shared" ca="1" si="24"/>
        <v>0</v>
      </c>
      <c r="M100" s="1130">
        <f t="shared" ca="1" si="25"/>
        <v>0</v>
      </c>
      <c r="N100" s="1130">
        <f t="shared" ca="1" si="34"/>
        <v>5270336901.4252806</v>
      </c>
      <c r="O100" s="1073"/>
      <c r="P100" s="1130">
        <f t="shared" ca="1" si="26"/>
        <v>52694731.699291229</v>
      </c>
      <c r="Q100" s="1130">
        <f t="shared" ca="1" si="27"/>
        <v>5006820056.3540163</v>
      </c>
      <c r="R100" s="1130">
        <f t="shared" ca="1" si="35"/>
        <v>5056880051.4683428</v>
      </c>
      <c r="S100" s="1130">
        <f t="shared" ca="1" si="36"/>
        <v>50059995.114326477</v>
      </c>
      <c r="T100" s="1130">
        <f t="shared" ca="1" si="28"/>
        <v>5006820056.3540163</v>
      </c>
      <c r="U100" s="1132">
        <f t="shared" ca="1" si="29"/>
        <v>0.42828782873740961</v>
      </c>
      <c r="V100" s="1133">
        <f t="shared" ca="1" si="30"/>
        <v>5.0000000000000044E-2</v>
      </c>
      <c r="X100" s="1134">
        <f t="shared" ca="1" si="37"/>
        <v>266151581.6562292</v>
      </c>
      <c r="Y100" s="1134">
        <f t="shared" ca="1" si="31"/>
        <v>2634736.5849647522</v>
      </c>
      <c r="Z100" s="1134">
        <f t="shared" ca="1" si="32"/>
        <v>263516845.07126445</v>
      </c>
      <c r="AA100" s="1132">
        <f t="shared" ca="1" si="33"/>
        <v>0.45824996841637261</v>
      </c>
      <c r="AB100" s="1105"/>
    </row>
    <row r="101" spans="1:28">
      <c r="A101" s="1144">
        <f>Calendar!J93</f>
        <v>47753</v>
      </c>
      <c r="C101" s="1104"/>
      <c r="D101" s="1125">
        <f t="shared" ca="1" si="19"/>
        <v>49034</v>
      </c>
      <c r="E101" s="1126">
        <f t="shared" ca="1" si="20"/>
        <v>49061</v>
      </c>
      <c r="F101" s="1127">
        <f t="shared" ca="1" si="21"/>
        <v>2768</v>
      </c>
      <c r="G101" s="1128">
        <f ca="1">IF(F101&lt;&gt;"",COUNTIF($F$11:F101,"&gt;0"),"")</f>
        <v>91</v>
      </c>
      <c r="H101" s="1129">
        <v>9.9561697940096401E-3</v>
      </c>
      <c r="I101" s="1073"/>
      <c r="J101" s="1130">
        <f t="shared" ca="1" si="22"/>
        <v>5270336901.4252806</v>
      </c>
      <c r="K101" s="1131">
        <f t="shared" ca="1" si="23"/>
        <v>52472369.062224738</v>
      </c>
      <c r="L101" s="1130">
        <f t="shared" ca="1" si="24"/>
        <v>0</v>
      </c>
      <c r="M101" s="1130">
        <f t="shared" ca="1" si="25"/>
        <v>0</v>
      </c>
      <c r="N101" s="1130">
        <f t="shared" ca="1" si="34"/>
        <v>5217864532.3630562</v>
      </c>
      <c r="O101" s="1073"/>
      <c r="P101" s="1130">
        <f t="shared" ca="1" si="26"/>
        <v>52472369.062224388</v>
      </c>
      <c r="Q101" s="1130">
        <f t="shared" ca="1" si="27"/>
        <v>4956971305.7449036</v>
      </c>
      <c r="R101" s="1130">
        <f t="shared" ca="1" si="35"/>
        <v>5006820056.3540163</v>
      </c>
      <c r="S101" s="1130">
        <f t="shared" ca="1" si="36"/>
        <v>49848750.60911274</v>
      </c>
      <c r="T101" s="1130">
        <f t="shared" ca="1" si="28"/>
        <v>4956971305.7449036</v>
      </c>
      <c r="U101" s="1132">
        <f t="shared" ca="1" si="29"/>
        <v>0.42404804325784407</v>
      </c>
      <c r="V101" s="1133">
        <f t="shared" ca="1" si="30"/>
        <v>4.9999999999999933E-2</v>
      </c>
      <c r="X101" s="1134">
        <f t="shared" ca="1" si="37"/>
        <v>263516845.07126445</v>
      </c>
      <c r="Y101" s="1134">
        <f t="shared" ca="1" si="31"/>
        <v>2623618.4531116486</v>
      </c>
      <c r="Z101" s="1134">
        <f t="shared" ca="1" si="32"/>
        <v>260893226.6181528</v>
      </c>
      <c r="AA101" s="1132">
        <f t="shared" ca="1" si="33"/>
        <v>0.45371357622462888</v>
      </c>
      <c r="AB101" s="1105"/>
    </row>
    <row r="102" spans="1:28">
      <c r="A102" s="1144">
        <f>Calendar!J94</f>
        <v>47784</v>
      </c>
      <c r="C102" s="1104"/>
      <c r="D102" s="1125">
        <f t="shared" ca="1" si="19"/>
        <v>49064</v>
      </c>
      <c r="E102" s="1126">
        <f t="shared" ca="1" si="20"/>
        <v>49094</v>
      </c>
      <c r="F102" s="1127">
        <f t="shared" ca="1" si="21"/>
        <v>2801</v>
      </c>
      <c r="G102" s="1128">
        <f ca="1">IF(F102&lt;&gt;"",COUNTIF($F$11:F102,"&gt;0"),"")</f>
        <v>92</v>
      </c>
      <c r="H102" s="1129">
        <v>1.0011079015101747E-2</v>
      </c>
      <c r="I102" s="1073"/>
      <c r="J102" s="1130">
        <f t="shared" ca="1" si="22"/>
        <v>5217864532.3630562</v>
      </c>
      <c r="K102" s="1131">
        <f t="shared" ca="1" si="23"/>
        <v>52236454.123583481</v>
      </c>
      <c r="L102" s="1130">
        <f t="shared" ca="1" si="24"/>
        <v>0</v>
      </c>
      <c r="M102" s="1130">
        <f t="shared" ca="1" si="25"/>
        <v>0</v>
      </c>
      <c r="N102" s="1130">
        <f t="shared" ca="1" si="34"/>
        <v>5165628078.2394724</v>
      </c>
      <c r="O102" s="1073"/>
      <c r="P102" s="1130">
        <f t="shared" ca="1" si="26"/>
        <v>52236454.123583794</v>
      </c>
      <c r="Q102" s="1130">
        <f t="shared" ca="1" si="27"/>
        <v>4907346674.3274984</v>
      </c>
      <c r="R102" s="1130">
        <f t="shared" ca="1" si="35"/>
        <v>4956971305.7449036</v>
      </c>
      <c r="S102" s="1130">
        <f t="shared" ca="1" si="36"/>
        <v>49624631.417405128</v>
      </c>
      <c r="T102" s="1130">
        <f t="shared" ca="1" si="28"/>
        <v>4907346674.3274984</v>
      </c>
      <c r="U102" s="1132">
        <f t="shared" ca="1" si="29"/>
        <v>0.41982614893835146</v>
      </c>
      <c r="V102" s="1133">
        <f t="shared" ca="1" si="30"/>
        <v>5.0000000000000044E-2</v>
      </c>
      <c r="X102" s="1134">
        <f t="shared" ca="1" si="37"/>
        <v>260893226.6181528</v>
      </c>
      <c r="Y102" s="1134">
        <f t="shared" ca="1" si="31"/>
        <v>2611822.7061786652</v>
      </c>
      <c r="Z102" s="1134">
        <f t="shared" ca="1" si="32"/>
        <v>258281403.91197413</v>
      </c>
      <c r="AA102" s="1132">
        <f t="shared" ca="1" si="33"/>
        <v>0.44919632682188843</v>
      </c>
      <c r="AB102" s="1105"/>
    </row>
    <row r="103" spans="1:28">
      <c r="A103" s="1144">
        <f>Calendar!J95</f>
        <v>47814</v>
      </c>
      <c r="C103" s="1104"/>
      <c r="D103" s="1125">
        <f t="shared" ca="1" si="19"/>
        <v>49095</v>
      </c>
      <c r="E103" s="1126">
        <f t="shared" ca="1" si="20"/>
        <v>49122</v>
      </c>
      <c r="F103" s="1127">
        <f t="shared" ca="1" si="21"/>
        <v>2829</v>
      </c>
      <c r="G103" s="1128">
        <f ca="1">IF(F103&lt;&gt;"",COUNTIF($F$11:F103,"&gt;0"),"")</f>
        <v>93</v>
      </c>
      <c r="H103" s="1129">
        <v>1.0084905084903981E-2</v>
      </c>
      <c r="I103" s="1073"/>
      <c r="J103" s="1130">
        <f t="shared" ca="1" si="22"/>
        <v>5165628078.2394724</v>
      </c>
      <c r="K103" s="1131">
        <f t="shared" ca="1" si="23"/>
        <v>52094868.872960038</v>
      </c>
      <c r="L103" s="1130">
        <f t="shared" ca="1" si="24"/>
        <v>0</v>
      </c>
      <c r="M103" s="1130">
        <f t="shared" ca="1" si="25"/>
        <v>0</v>
      </c>
      <c r="N103" s="1130">
        <f t="shared" ca="1" si="34"/>
        <v>5113533209.3665123</v>
      </c>
      <c r="O103" s="1073"/>
      <c r="P103" s="1130">
        <f t="shared" ca="1" si="26"/>
        <v>52094868.872960091</v>
      </c>
      <c r="Q103" s="1130">
        <f t="shared" ca="1" si="27"/>
        <v>4857856548.8981867</v>
      </c>
      <c r="R103" s="1130">
        <f t="shared" ca="1" si="35"/>
        <v>4907346674.3274984</v>
      </c>
      <c r="S103" s="1130">
        <f t="shared" ca="1" si="36"/>
        <v>49490125.429311752</v>
      </c>
      <c r="T103" s="1130">
        <f t="shared" ca="1" si="28"/>
        <v>4857856548.8981867</v>
      </c>
      <c r="U103" s="1132">
        <f t="shared" ca="1" si="29"/>
        <v>0.41562323618872371</v>
      </c>
      <c r="V103" s="1133">
        <f t="shared" ca="1" si="30"/>
        <v>5.0000000000000044E-2</v>
      </c>
      <c r="X103" s="1134">
        <f t="shared" ca="1" si="37"/>
        <v>258281403.91197413</v>
      </c>
      <c r="Y103" s="1134">
        <f t="shared" ca="1" si="31"/>
        <v>2604743.4436483383</v>
      </c>
      <c r="Z103" s="1134">
        <f t="shared" ca="1" si="32"/>
        <v>255676660.46832579</v>
      </c>
      <c r="AA103" s="1132">
        <f t="shared" ca="1" si="33"/>
        <v>0.44469938690078192</v>
      </c>
      <c r="AB103" s="1105"/>
    </row>
    <row r="104" spans="1:28">
      <c r="A104" s="1144">
        <f>Calendar!J96</f>
        <v>47844</v>
      </c>
      <c r="C104" s="1104"/>
      <c r="D104" s="1125">
        <f t="shared" ca="1" si="19"/>
        <v>49125</v>
      </c>
      <c r="E104" s="1126">
        <f t="shared" ca="1" si="20"/>
        <v>49152</v>
      </c>
      <c r="F104" s="1127">
        <f t="shared" ca="1" si="21"/>
        <v>2859</v>
      </c>
      <c r="G104" s="1128">
        <f ca="1">IF(F104&lt;&gt;"",COUNTIF($F$11:F104,"&gt;0"),"")</f>
        <v>94</v>
      </c>
      <c r="H104" s="1129">
        <v>1.0142221653639991E-2</v>
      </c>
      <c r="I104" s="1073"/>
      <c r="J104" s="1130">
        <f t="shared" ca="1" si="22"/>
        <v>5113533209.3665123</v>
      </c>
      <c r="K104" s="1131">
        <f t="shared" ca="1" si="23"/>
        <v>51862587.242644235</v>
      </c>
      <c r="L104" s="1130">
        <f t="shared" ca="1" si="24"/>
        <v>0</v>
      </c>
      <c r="M104" s="1130">
        <f t="shared" ca="1" si="25"/>
        <v>0</v>
      </c>
      <c r="N104" s="1130">
        <f t="shared" ca="1" si="34"/>
        <v>5061670622.123868</v>
      </c>
      <c r="O104" s="1073"/>
      <c r="P104" s="1130">
        <f t="shared" ca="1" si="26"/>
        <v>51862587.24264431</v>
      </c>
      <c r="Q104" s="1130">
        <f t="shared" ca="1" si="27"/>
        <v>4808587091.0176744</v>
      </c>
      <c r="R104" s="1130">
        <f t="shared" ca="1" si="35"/>
        <v>4857856548.8981867</v>
      </c>
      <c r="S104" s="1130">
        <f t="shared" ca="1" si="36"/>
        <v>49269457.880512238</v>
      </c>
      <c r="T104" s="1130">
        <f t="shared" ca="1" si="28"/>
        <v>4808587091.0176744</v>
      </c>
      <c r="U104" s="1132">
        <f t="shared" ca="1" si="29"/>
        <v>0.41143171530067979</v>
      </c>
      <c r="V104" s="1133">
        <f t="shared" ca="1" si="30"/>
        <v>5.0000000000000044E-2</v>
      </c>
      <c r="X104" s="1134">
        <f t="shared" ca="1" si="37"/>
        <v>255676660.46832579</v>
      </c>
      <c r="Y104" s="1134">
        <f t="shared" ca="1" si="31"/>
        <v>2593129.3621320724</v>
      </c>
      <c r="Z104" s="1134">
        <f t="shared" ca="1" si="32"/>
        <v>253083531.10619372</v>
      </c>
      <c r="AA104" s="1132">
        <f t="shared" ca="1" si="33"/>
        <v>0.44021463579257197</v>
      </c>
      <c r="AB104" s="1105"/>
    </row>
    <row r="105" spans="1:28">
      <c r="A105" s="1144">
        <f>Calendar!J97</f>
        <v>47875</v>
      </c>
      <c r="C105" s="1104"/>
      <c r="D105" s="1125">
        <f t="shared" ca="1" si="19"/>
        <v>49156</v>
      </c>
      <c r="E105" s="1126">
        <f t="shared" ca="1" si="20"/>
        <v>49184</v>
      </c>
      <c r="F105" s="1127">
        <f t="shared" ca="1" si="21"/>
        <v>2891</v>
      </c>
      <c r="G105" s="1128">
        <f ca="1">IF(F105&lt;&gt;"",COUNTIF($F$11:F105,"&gt;0"),"")</f>
        <v>95</v>
      </c>
      <c r="H105" s="1129">
        <v>1.0206235338456701E-2</v>
      </c>
      <c r="I105" s="1073"/>
      <c r="J105" s="1130">
        <f t="shared" ca="1" si="22"/>
        <v>5061670622.123868</v>
      </c>
      <c r="K105" s="1131">
        <f t="shared" ca="1" si="23"/>
        <v>51660601.575148739</v>
      </c>
      <c r="L105" s="1130">
        <f t="shared" ca="1" si="24"/>
        <v>0</v>
      </c>
      <c r="M105" s="1130">
        <f t="shared" ca="1" si="25"/>
        <v>0</v>
      </c>
      <c r="N105" s="1130">
        <f t="shared" ca="1" si="34"/>
        <v>5010010020.5487194</v>
      </c>
      <c r="O105" s="1073"/>
      <c r="P105" s="1130">
        <f t="shared" ca="1" si="26"/>
        <v>51660601.575148582</v>
      </c>
      <c r="Q105" s="1130">
        <f t="shared" ca="1" si="27"/>
        <v>4759509519.5212831</v>
      </c>
      <c r="R105" s="1130">
        <f t="shared" ca="1" si="35"/>
        <v>4808587091.0176744</v>
      </c>
      <c r="S105" s="1130">
        <f t="shared" ca="1" si="36"/>
        <v>49077571.496391296</v>
      </c>
      <c r="T105" s="1130">
        <f t="shared" ca="1" si="28"/>
        <v>4759509519.5212831</v>
      </c>
      <c r="U105" s="1132">
        <f t="shared" ca="1" si="29"/>
        <v>0.407258883648763</v>
      </c>
      <c r="V105" s="1133">
        <f t="shared" ca="1" si="30"/>
        <v>5.0000000000000044E-2</v>
      </c>
      <c r="X105" s="1134">
        <f t="shared" ca="1" si="37"/>
        <v>253083531.10619372</v>
      </c>
      <c r="Y105" s="1134">
        <f t="shared" ca="1" si="31"/>
        <v>2583030.0787572861</v>
      </c>
      <c r="Z105" s="1134">
        <f t="shared" ca="1" si="32"/>
        <v>250500501.02743644</v>
      </c>
      <c r="AA105" s="1132">
        <f t="shared" ca="1" si="33"/>
        <v>0.43574988138118753</v>
      </c>
      <c r="AB105" s="1105"/>
    </row>
    <row r="106" spans="1:28">
      <c r="A106" s="1144">
        <f>Calendar!J98</f>
        <v>47906</v>
      </c>
      <c r="C106" s="1104"/>
      <c r="D106" s="1125">
        <f t="shared" ca="1" si="19"/>
        <v>49187</v>
      </c>
      <c r="E106" s="1126">
        <f t="shared" ca="1" si="20"/>
        <v>49214</v>
      </c>
      <c r="F106" s="1127">
        <f t="shared" ca="1" si="21"/>
        <v>2921</v>
      </c>
      <c r="G106" s="1128">
        <f ca="1">IF(F106&lt;&gt;"",COUNTIF($F$11:F106,"&gt;0"),"")</f>
        <v>96</v>
      </c>
      <c r="H106" s="1129">
        <v>1.0266860205826534E-2</v>
      </c>
      <c r="I106" s="1073"/>
      <c r="J106" s="1130">
        <f t="shared" ca="1" si="22"/>
        <v>5010010020.5487194</v>
      </c>
      <c r="K106" s="1131">
        <f t="shared" ca="1" si="23"/>
        <v>51437072.510763824</v>
      </c>
      <c r="L106" s="1130">
        <f t="shared" ca="1" si="24"/>
        <v>0</v>
      </c>
      <c r="M106" s="1130">
        <f t="shared" ca="1" si="25"/>
        <v>0</v>
      </c>
      <c r="N106" s="1130">
        <f t="shared" ca="1" si="34"/>
        <v>4958572948.0379553</v>
      </c>
      <c r="O106" s="1073"/>
      <c r="P106" s="1130">
        <f t="shared" ca="1" si="26"/>
        <v>51437072.510764122</v>
      </c>
      <c r="Q106" s="1130">
        <f t="shared" ca="1" si="27"/>
        <v>4710644300.6360569</v>
      </c>
      <c r="R106" s="1130">
        <f t="shared" ca="1" si="35"/>
        <v>4759509519.5212831</v>
      </c>
      <c r="S106" s="1130">
        <f t="shared" ca="1" si="36"/>
        <v>48865218.88522625</v>
      </c>
      <c r="T106" s="1130">
        <f t="shared" ca="1" si="28"/>
        <v>4710644300.6360569</v>
      </c>
      <c r="U106" s="1132">
        <f t="shared" ca="1" si="29"/>
        <v>0.40310230363856658</v>
      </c>
      <c r="V106" s="1133">
        <f t="shared" ca="1" si="30"/>
        <v>5.0000000000000155E-2</v>
      </c>
      <c r="X106" s="1134">
        <f t="shared" ca="1" si="37"/>
        <v>250500501.02743644</v>
      </c>
      <c r="Y106" s="1134">
        <f t="shared" ca="1" si="31"/>
        <v>2571853.6255378723</v>
      </c>
      <c r="Z106" s="1134">
        <f t="shared" ca="1" si="32"/>
        <v>247928647.40189856</v>
      </c>
      <c r="AA106" s="1132">
        <f t="shared" ca="1" si="33"/>
        <v>0.43130251554310683</v>
      </c>
      <c r="AB106" s="1105"/>
    </row>
    <row r="107" spans="1:28">
      <c r="A107" s="1144">
        <f>Calendar!J99</f>
        <v>47934</v>
      </c>
      <c r="C107" s="1104"/>
      <c r="D107" s="1125">
        <f t="shared" ca="1" si="19"/>
        <v>49217</v>
      </c>
      <c r="E107" s="1126">
        <f t="shared" ca="1" si="20"/>
        <v>49244</v>
      </c>
      <c r="F107" s="1127">
        <f t="shared" ca="1" si="21"/>
        <v>2951</v>
      </c>
      <c r="G107" s="1128">
        <f ca="1">IF(F107&lt;&gt;"",COUNTIF($F$11:F107,"&gt;0"),"")</f>
        <v>97</v>
      </c>
      <c r="H107" s="1129">
        <v>1.0335059755144243E-2</v>
      </c>
      <c r="I107" s="1073"/>
      <c r="J107" s="1130">
        <f t="shared" ca="1" si="22"/>
        <v>4958572948.0379553</v>
      </c>
      <c r="K107" s="1131">
        <f t="shared" ca="1" si="23"/>
        <v>51247147.71821402</v>
      </c>
      <c r="L107" s="1130">
        <f t="shared" ca="1" si="24"/>
        <v>0</v>
      </c>
      <c r="M107" s="1130">
        <f t="shared" ca="1" si="25"/>
        <v>0</v>
      </c>
      <c r="N107" s="1130">
        <f t="shared" ca="1" si="34"/>
        <v>4907325800.3197412</v>
      </c>
      <c r="O107" s="1073"/>
      <c r="P107" s="1130">
        <f t="shared" ca="1" si="26"/>
        <v>51247147.718214035</v>
      </c>
      <c r="Q107" s="1130">
        <f t="shared" ca="1" si="27"/>
        <v>4661959510.3037539</v>
      </c>
      <c r="R107" s="1130">
        <f t="shared" ca="1" si="35"/>
        <v>4710644300.6360569</v>
      </c>
      <c r="S107" s="1130">
        <f t="shared" ca="1" si="36"/>
        <v>48684790.332303047</v>
      </c>
      <c r="T107" s="1130">
        <f t="shared" ca="1" si="28"/>
        <v>4661959510.3037539</v>
      </c>
      <c r="U107" s="1132">
        <f t="shared" ca="1" si="29"/>
        <v>0.3989637086384627</v>
      </c>
      <c r="V107" s="1133">
        <f t="shared" ca="1" si="30"/>
        <v>5.0000000000000044E-2</v>
      </c>
      <c r="X107" s="1134">
        <f t="shared" ca="1" si="37"/>
        <v>247928647.40189856</v>
      </c>
      <c r="Y107" s="1134">
        <f t="shared" ca="1" si="31"/>
        <v>2562357.3859109879</v>
      </c>
      <c r="Z107" s="1134">
        <f t="shared" ca="1" si="32"/>
        <v>245366290.01598758</v>
      </c>
      <c r="AA107" s="1132">
        <f t="shared" ca="1" si="33"/>
        <v>0.42687439290960494</v>
      </c>
      <c r="AB107" s="1105"/>
    </row>
    <row r="108" spans="1:28">
      <c r="A108" s="1144">
        <f>Calendar!J100</f>
        <v>47966</v>
      </c>
      <c r="C108" s="1104"/>
      <c r="D108" s="1125">
        <f t="shared" ca="1" si="19"/>
        <v>49248</v>
      </c>
      <c r="E108" s="1126">
        <f t="shared" ca="1" si="20"/>
        <v>49275</v>
      </c>
      <c r="F108" s="1127">
        <f t="shared" ca="1" si="21"/>
        <v>2982</v>
      </c>
      <c r="G108" s="1128">
        <f ca="1">IF(F108&lt;&gt;"",COUNTIF($F$11:F108,"&gt;0"),"")</f>
        <v>98</v>
      </c>
      <c r="H108" s="1129">
        <v>1.0408245221072806E-2</v>
      </c>
      <c r="I108" s="1073"/>
      <c r="J108" s="1130">
        <f t="shared" ca="1" si="22"/>
        <v>4907325800.3197412</v>
      </c>
      <c r="K108" s="1131">
        <f t="shared" ca="1" si="23"/>
        <v>51076650.309425227</v>
      </c>
      <c r="L108" s="1130">
        <f t="shared" ca="1" si="24"/>
        <v>0</v>
      </c>
      <c r="M108" s="1130">
        <f t="shared" ca="1" si="25"/>
        <v>0</v>
      </c>
      <c r="N108" s="1130">
        <f t="shared" ca="1" si="34"/>
        <v>4856249150.0103159</v>
      </c>
      <c r="O108" s="1073"/>
      <c r="P108" s="1130">
        <f t="shared" ca="1" si="26"/>
        <v>51076650.309425354</v>
      </c>
      <c r="Q108" s="1130">
        <f t="shared" ca="1" si="27"/>
        <v>4613436692.5098</v>
      </c>
      <c r="R108" s="1130">
        <f t="shared" ca="1" si="35"/>
        <v>4661959510.3037539</v>
      </c>
      <c r="S108" s="1130">
        <f t="shared" ca="1" si="36"/>
        <v>48522817.793953896</v>
      </c>
      <c r="T108" s="1130">
        <f t="shared" ca="1" si="28"/>
        <v>4613436692.5098</v>
      </c>
      <c r="U108" s="1132">
        <f t="shared" ca="1" si="29"/>
        <v>0.39484039486955025</v>
      </c>
      <c r="V108" s="1133">
        <f t="shared" ca="1" si="30"/>
        <v>5.0000000000000044E-2</v>
      </c>
      <c r="X108" s="1134">
        <f t="shared" ca="1" si="37"/>
        <v>245366290.01598758</v>
      </c>
      <c r="Y108" s="1134">
        <f t="shared" ca="1" si="31"/>
        <v>2553832.5154714584</v>
      </c>
      <c r="Z108" s="1134">
        <f t="shared" ca="1" si="32"/>
        <v>242812457.50051612</v>
      </c>
      <c r="AA108" s="1132">
        <f t="shared" ca="1" si="33"/>
        <v>0.4224626205509428</v>
      </c>
      <c r="AB108" s="1105"/>
    </row>
    <row r="109" spans="1:28">
      <c r="A109" s="1144">
        <f>Calendar!J101</f>
        <v>47995</v>
      </c>
      <c r="C109" s="1104"/>
      <c r="D109" s="1125">
        <f t="shared" ca="1" si="19"/>
        <v>49278</v>
      </c>
      <c r="E109" s="1126">
        <f t="shared" ca="1" si="20"/>
        <v>49305</v>
      </c>
      <c r="F109" s="1127">
        <f t="shared" ca="1" si="21"/>
        <v>3012</v>
      </c>
      <c r="G109" s="1128">
        <f ca="1">IF(F109&lt;&gt;"",COUNTIF($F$11:F109,"&gt;0"),"")</f>
        <v>99</v>
      </c>
      <c r="H109" s="1129">
        <v>1.0460068996684183E-2</v>
      </c>
      <c r="I109" s="1073"/>
      <c r="J109" s="1130">
        <f t="shared" ca="1" si="22"/>
        <v>4856249150.0103159</v>
      </c>
      <c r="K109" s="1131">
        <f t="shared" ca="1" si="23"/>
        <v>50796701.174196817</v>
      </c>
      <c r="L109" s="1130">
        <f t="shared" ca="1" si="24"/>
        <v>0</v>
      </c>
      <c r="M109" s="1130">
        <f t="shared" ca="1" si="25"/>
        <v>0</v>
      </c>
      <c r="N109" s="1130">
        <f t="shared" ca="1" si="34"/>
        <v>4805452448.8361187</v>
      </c>
      <c r="O109" s="1073"/>
      <c r="P109" s="1130">
        <f t="shared" ca="1" si="26"/>
        <v>50796701.174197197</v>
      </c>
      <c r="Q109" s="1130">
        <f t="shared" ca="1" si="27"/>
        <v>4565179826.3943129</v>
      </c>
      <c r="R109" s="1130">
        <f t="shared" ca="1" si="35"/>
        <v>4613436692.5098</v>
      </c>
      <c r="S109" s="1130">
        <f t="shared" ca="1" si="36"/>
        <v>48256866.115487099</v>
      </c>
      <c r="T109" s="1130">
        <f t="shared" ca="1" si="28"/>
        <v>4565179826.3943129</v>
      </c>
      <c r="U109" s="1132">
        <f t="shared" ca="1" si="29"/>
        <v>0.39073079921656279</v>
      </c>
      <c r="V109" s="1133">
        <f t="shared" ca="1" si="30"/>
        <v>4.9999999999999933E-2</v>
      </c>
      <c r="X109" s="1134">
        <f t="shared" ca="1" si="37"/>
        <v>242812457.50051612</v>
      </c>
      <c r="Y109" s="1134">
        <f t="shared" ca="1" si="31"/>
        <v>2539835.0587100983</v>
      </c>
      <c r="Z109" s="1134">
        <f t="shared" ca="1" si="32"/>
        <v>240272622.44180602</v>
      </c>
      <c r="AA109" s="1132">
        <f t="shared" ca="1" si="33"/>
        <v>0.41806552599951124</v>
      </c>
      <c r="AB109" s="1105"/>
    </row>
    <row r="110" spans="1:28">
      <c r="A110" s="1144">
        <f>Calendar!J102</f>
        <v>48026</v>
      </c>
      <c r="C110" s="1104"/>
      <c r="D110" s="1125">
        <f t="shared" ca="1" si="19"/>
        <v>49309</v>
      </c>
      <c r="E110" s="1126">
        <f t="shared" ca="1" si="20"/>
        <v>49338</v>
      </c>
      <c r="F110" s="1127">
        <f t="shared" ca="1" si="21"/>
        <v>3045</v>
      </c>
      <c r="G110" s="1128">
        <f ca="1">IF(F110&lt;&gt;"",COUNTIF($F$11:F110,"&gt;0"),"")</f>
        <v>100</v>
      </c>
      <c r="H110" s="1129">
        <v>1.0528787347237506E-2</v>
      </c>
      <c r="I110" s="1073"/>
      <c r="J110" s="1130">
        <f t="shared" ca="1" si="22"/>
        <v>4805452448.8361187</v>
      </c>
      <c r="K110" s="1131">
        <f t="shared" ca="1" si="23"/>
        <v>50595586.941057213</v>
      </c>
      <c r="L110" s="1130">
        <f t="shared" ca="1" si="24"/>
        <v>0</v>
      </c>
      <c r="M110" s="1130">
        <f t="shared" ca="1" si="25"/>
        <v>0</v>
      </c>
      <c r="N110" s="1130">
        <f t="shared" ca="1" si="34"/>
        <v>4754856861.8950615</v>
      </c>
      <c r="O110" s="1073"/>
      <c r="P110" s="1130">
        <f t="shared" ca="1" si="26"/>
        <v>50595586.941057205</v>
      </c>
      <c r="Q110" s="1130">
        <f t="shared" ca="1" si="27"/>
        <v>4517114018.8003082</v>
      </c>
      <c r="R110" s="1130">
        <f t="shared" ca="1" si="35"/>
        <v>4565179826.3943129</v>
      </c>
      <c r="S110" s="1130">
        <f t="shared" ca="1" si="36"/>
        <v>48065807.594004631</v>
      </c>
      <c r="T110" s="1130">
        <f t="shared" ca="1" si="28"/>
        <v>4517114018.8003082</v>
      </c>
      <c r="U110" s="1132">
        <f t="shared" ca="1" si="29"/>
        <v>0.38664372809762798</v>
      </c>
      <c r="V110" s="1133">
        <f t="shared" ca="1" si="30"/>
        <v>5.0000000000000044E-2</v>
      </c>
      <c r="X110" s="1134">
        <f t="shared" ca="1" si="37"/>
        <v>240272622.44180602</v>
      </c>
      <c r="Y110" s="1134">
        <f t="shared" ca="1" si="31"/>
        <v>2529779.3470525742</v>
      </c>
      <c r="Z110" s="1134">
        <f t="shared" ca="1" si="32"/>
        <v>237742843.09475344</v>
      </c>
      <c r="AA110" s="1132">
        <f t="shared" ca="1" si="33"/>
        <v>0.41369253175242082</v>
      </c>
      <c r="AB110" s="1105"/>
    </row>
    <row r="111" spans="1:28">
      <c r="A111" s="1144">
        <f>Calendar!J103</f>
        <v>48057</v>
      </c>
      <c r="C111" s="1104"/>
      <c r="D111" s="1125">
        <f t="shared" ca="1" si="19"/>
        <v>49340</v>
      </c>
      <c r="E111" s="1126">
        <f t="shared" ca="1" si="20"/>
        <v>49367</v>
      </c>
      <c r="F111" s="1127">
        <f t="shared" ca="1" si="21"/>
        <v>3074</v>
      </c>
      <c r="G111" s="1128">
        <f ca="1">IF(F111&lt;&gt;"",COUNTIF($F$11:F111,"&gt;0"),"")</f>
        <v>101</v>
      </c>
      <c r="H111" s="1129">
        <v>1.0586099687577125E-2</v>
      </c>
      <c r="I111" s="1073"/>
      <c r="J111" s="1130">
        <f t="shared" ca="1" si="22"/>
        <v>4754856861.8950615</v>
      </c>
      <c r="K111" s="1131">
        <f t="shared" ca="1" si="23"/>
        <v>50335388.74018126</v>
      </c>
      <c r="L111" s="1130">
        <f t="shared" ca="1" si="24"/>
        <v>0</v>
      </c>
      <c r="M111" s="1130">
        <f t="shared" ca="1" si="25"/>
        <v>0</v>
      </c>
      <c r="N111" s="1130">
        <f t="shared" ca="1" si="34"/>
        <v>4704521473.1548805</v>
      </c>
      <c r="O111" s="1073"/>
      <c r="P111" s="1130">
        <f t="shared" ca="1" si="26"/>
        <v>50335388.740180969</v>
      </c>
      <c r="Q111" s="1130">
        <f t="shared" ca="1" si="27"/>
        <v>4469295399.4971361</v>
      </c>
      <c r="R111" s="1130">
        <f t="shared" ca="1" si="35"/>
        <v>4517114018.8003082</v>
      </c>
      <c r="S111" s="1130">
        <f t="shared" ca="1" si="36"/>
        <v>47818619.303172112</v>
      </c>
      <c r="T111" s="1130">
        <f t="shared" ca="1" si="28"/>
        <v>4469295399.4971361</v>
      </c>
      <c r="U111" s="1132">
        <f t="shared" ca="1" si="29"/>
        <v>0.3825728385053449</v>
      </c>
      <c r="V111" s="1133">
        <f t="shared" ca="1" si="30"/>
        <v>5.0000000000000044E-2</v>
      </c>
      <c r="X111" s="1134">
        <f t="shared" ca="1" si="37"/>
        <v>237742843.09475344</v>
      </c>
      <c r="Y111" s="1134">
        <f t="shared" ca="1" si="31"/>
        <v>2516769.4370088577</v>
      </c>
      <c r="Z111" s="1134">
        <f t="shared" ca="1" si="32"/>
        <v>235226073.65774459</v>
      </c>
      <c r="AA111" s="1132">
        <f t="shared" ca="1" si="33"/>
        <v>0.40933685105845979</v>
      </c>
      <c r="AB111" s="1105"/>
    </row>
    <row r="112" spans="1:28">
      <c r="A112" s="1144">
        <f>Calendar!J104</f>
        <v>48087</v>
      </c>
      <c r="C112" s="1104"/>
      <c r="D112" s="1125">
        <f t="shared" ca="1" si="19"/>
        <v>49368</v>
      </c>
      <c r="E112" s="1126">
        <f t="shared" ca="1" si="20"/>
        <v>49395</v>
      </c>
      <c r="F112" s="1127">
        <f t="shared" ca="1" si="21"/>
        <v>3102</v>
      </c>
      <c r="G112" s="1128">
        <f ca="1">IF(F112&lt;&gt;"",COUNTIF($F$11:F112,"&gt;0"),"")</f>
        <v>102</v>
      </c>
      <c r="H112" s="1129">
        <v>1.0648424617451045E-2</v>
      </c>
      <c r="I112" s="1073"/>
      <c r="J112" s="1130">
        <f t="shared" ca="1" si="22"/>
        <v>4704521473.1548805</v>
      </c>
      <c r="K112" s="1131">
        <f t="shared" ca="1" si="23"/>
        <v>50095742.268069483</v>
      </c>
      <c r="L112" s="1130">
        <f t="shared" ca="1" si="24"/>
        <v>0</v>
      </c>
      <c r="M112" s="1130">
        <f t="shared" ca="1" si="25"/>
        <v>0</v>
      </c>
      <c r="N112" s="1130">
        <f t="shared" ca="1" si="34"/>
        <v>4654425730.8868113</v>
      </c>
      <c r="O112" s="1073"/>
      <c r="P112" s="1130">
        <f t="shared" ca="1" si="26"/>
        <v>50095742.268069267</v>
      </c>
      <c r="Q112" s="1130">
        <f t="shared" ca="1" si="27"/>
        <v>4421704444.3424702</v>
      </c>
      <c r="R112" s="1130">
        <f t="shared" ca="1" si="35"/>
        <v>4469295399.4971361</v>
      </c>
      <c r="S112" s="1130">
        <f t="shared" ca="1" si="36"/>
        <v>47590955.154665947</v>
      </c>
      <c r="T112" s="1130">
        <f t="shared" ca="1" si="28"/>
        <v>4421704444.3424702</v>
      </c>
      <c r="U112" s="1132">
        <f t="shared" ca="1" si="29"/>
        <v>0.37852288429916797</v>
      </c>
      <c r="V112" s="1133">
        <f t="shared" ca="1" si="30"/>
        <v>5.0000000000000155E-2</v>
      </c>
      <c r="X112" s="1134">
        <f t="shared" ca="1" si="37"/>
        <v>235226073.65774459</v>
      </c>
      <c r="Y112" s="1134">
        <f t="shared" ca="1" si="31"/>
        <v>2504787.1134033203</v>
      </c>
      <c r="Z112" s="1134">
        <f t="shared" ca="1" si="32"/>
        <v>232721286.54434127</v>
      </c>
      <c r="AA112" s="1132">
        <f t="shared" ca="1" si="33"/>
        <v>0.4050035703473564</v>
      </c>
      <c r="AB112" s="1105"/>
    </row>
    <row r="113" spans="1:28">
      <c r="A113" s="1144">
        <f>Calendar!J105</f>
        <v>48120</v>
      </c>
      <c r="C113" s="1104"/>
      <c r="D113" s="1125">
        <f t="shared" ca="1" si="19"/>
        <v>49399</v>
      </c>
      <c r="E113" s="1126">
        <f t="shared" ca="1" si="20"/>
        <v>49426</v>
      </c>
      <c r="F113" s="1127">
        <f t="shared" ca="1" si="21"/>
        <v>3133</v>
      </c>
      <c r="G113" s="1128">
        <f ca="1">IF(F113&lt;&gt;"",COUNTIF($F$11:F113,"&gt;0"),"")</f>
        <v>103</v>
      </c>
      <c r="H113" s="1129">
        <v>1.0696179559403711E-2</v>
      </c>
      <c r="I113" s="1073"/>
      <c r="J113" s="1130">
        <f t="shared" ca="1" si="22"/>
        <v>4654425730.8868113</v>
      </c>
      <c r="K113" s="1131">
        <f t="shared" ca="1" si="23"/>
        <v>49784573.36347419</v>
      </c>
      <c r="L113" s="1130">
        <f t="shared" ca="1" si="24"/>
        <v>0</v>
      </c>
      <c r="M113" s="1130">
        <f t="shared" ca="1" si="25"/>
        <v>0</v>
      </c>
      <c r="N113" s="1130">
        <f t="shared" ca="1" si="34"/>
        <v>4604641157.5233374</v>
      </c>
      <c r="O113" s="1073"/>
      <c r="P113" s="1130">
        <f t="shared" ca="1" si="26"/>
        <v>49784573.363473892</v>
      </c>
      <c r="Q113" s="1130">
        <f t="shared" ca="1" si="27"/>
        <v>4374409099.6471701</v>
      </c>
      <c r="R113" s="1130">
        <f t="shared" ca="1" si="35"/>
        <v>4421704444.3424702</v>
      </c>
      <c r="S113" s="1130">
        <f t="shared" ca="1" si="36"/>
        <v>47295344.695300102</v>
      </c>
      <c r="T113" s="1130">
        <f t="shared" ca="1" si="28"/>
        <v>4374409099.6471701</v>
      </c>
      <c r="U113" s="1132">
        <f t="shared" ca="1" si="29"/>
        <v>0.37449221189972814</v>
      </c>
      <c r="V113" s="1133">
        <f t="shared" ca="1" si="30"/>
        <v>5.0000000000000044E-2</v>
      </c>
      <c r="X113" s="1134">
        <f t="shared" ca="1" si="37"/>
        <v>232721286.54434127</v>
      </c>
      <c r="Y113" s="1134">
        <f t="shared" ca="1" si="31"/>
        <v>2489228.66817379</v>
      </c>
      <c r="Z113" s="1134">
        <f t="shared" ca="1" si="32"/>
        <v>230232057.87616748</v>
      </c>
      <c r="AA113" s="1132">
        <f t="shared" ca="1" si="33"/>
        <v>0.40069092035871429</v>
      </c>
      <c r="AB113" s="1105"/>
    </row>
    <row r="114" spans="1:28">
      <c r="A114" s="1144">
        <f>Calendar!J106</f>
        <v>48148</v>
      </c>
      <c r="C114" s="1104"/>
      <c r="D114" s="1125">
        <f t="shared" ca="1" si="19"/>
        <v>49429</v>
      </c>
      <c r="E114" s="1126">
        <f t="shared" ca="1" si="20"/>
        <v>49457</v>
      </c>
      <c r="F114" s="1127">
        <f t="shared" ca="1" si="21"/>
        <v>3164</v>
      </c>
      <c r="G114" s="1128">
        <f ca="1">IF(F114&lt;&gt;"",COUNTIF($F$11:F114,"&gt;0"),"")</f>
        <v>104</v>
      </c>
      <c r="H114" s="1129">
        <v>1.0740697734351535E-2</v>
      </c>
      <c r="I114" s="1073"/>
      <c r="J114" s="1130">
        <f t="shared" ca="1" si="22"/>
        <v>4604641157.5233374</v>
      </c>
      <c r="K114" s="1131">
        <f t="shared" ca="1" si="23"/>
        <v>49457058.84811274</v>
      </c>
      <c r="L114" s="1130">
        <f t="shared" ca="1" si="24"/>
        <v>0</v>
      </c>
      <c r="M114" s="1130">
        <f t="shared" ca="1" si="25"/>
        <v>0</v>
      </c>
      <c r="N114" s="1130">
        <f t="shared" ca="1" si="34"/>
        <v>4555184098.6752243</v>
      </c>
      <c r="O114" s="1073"/>
      <c r="P114" s="1130">
        <f t="shared" ca="1" si="26"/>
        <v>49457058.84811306</v>
      </c>
      <c r="Q114" s="1130">
        <f t="shared" ca="1" si="27"/>
        <v>4327424893.7414627</v>
      </c>
      <c r="R114" s="1130">
        <f t="shared" ca="1" si="35"/>
        <v>4374409099.6471701</v>
      </c>
      <c r="S114" s="1130">
        <f t="shared" ca="1" si="36"/>
        <v>46984205.905707359</v>
      </c>
      <c r="T114" s="1130">
        <f t="shared" ca="1" si="28"/>
        <v>4327424893.7414627</v>
      </c>
      <c r="U114" s="1132">
        <f t="shared" ca="1" si="29"/>
        <v>0.37048657595765044</v>
      </c>
      <c r="V114" s="1133">
        <f t="shared" ca="1" si="30"/>
        <v>5.0000000000000044E-2</v>
      </c>
      <c r="X114" s="1134">
        <f t="shared" ca="1" si="37"/>
        <v>230232057.87616748</v>
      </c>
      <c r="Y114" s="1134">
        <f t="shared" ca="1" si="31"/>
        <v>2472852.9424057007</v>
      </c>
      <c r="Z114" s="1134">
        <f t="shared" ca="1" si="32"/>
        <v>227759204.93376178</v>
      </c>
      <c r="AA114" s="1132">
        <f t="shared" ca="1" si="33"/>
        <v>0.39640505832673462</v>
      </c>
      <c r="AB114" s="1105"/>
    </row>
    <row r="115" spans="1:28">
      <c r="A115" s="1144">
        <f>Calendar!J107</f>
        <v>48179</v>
      </c>
      <c r="C115" s="1104"/>
      <c r="D115" s="1125">
        <f t="shared" ca="1" si="19"/>
        <v>49460</v>
      </c>
      <c r="E115" s="1126">
        <f t="shared" ca="1" si="20"/>
        <v>49487</v>
      </c>
      <c r="F115" s="1127">
        <f t="shared" ca="1" si="21"/>
        <v>3194</v>
      </c>
      <c r="G115" s="1128">
        <f ca="1">IF(F115&lt;&gt;"",COUNTIF($F$11:F115,"&gt;0"),"")</f>
        <v>105</v>
      </c>
      <c r="H115" s="1129">
        <v>1.078737950997598E-2</v>
      </c>
      <c r="I115" s="1073"/>
      <c r="J115" s="1130">
        <f t="shared" ca="1" si="22"/>
        <v>4555184098.6752243</v>
      </c>
      <c r="K115" s="1131">
        <f t="shared" ca="1" si="23"/>
        <v>49138499.610217512</v>
      </c>
      <c r="L115" s="1130">
        <f t="shared" ca="1" si="24"/>
        <v>0</v>
      </c>
      <c r="M115" s="1130">
        <f t="shared" ca="1" si="25"/>
        <v>0</v>
      </c>
      <c r="N115" s="1130">
        <f t="shared" ca="1" si="34"/>
        <v>4506045599.0650072</v>
      </c>
      <c r="O115" s="1073"/>
      <c r="P115" s="1130">
        <f t="shared" ca="1" si="26"/>
        <v>49138499.610217094</v>
      </c>
      <c r="Q115" s="1130">
        <f t="shared" ca="1" si="27"/>
        <v>4280743319.1117568</v>
      </c>
      <c r="R115" s="1130">
        <f t="shared" ca="1" si="35"/>
        <v>4327424893.7414627</v>
      </c>
      <c r="S115" s="1130">
        <f t="shared" ca="1" si="36"/>
        <v>46681574.629705906</v>
      </c>
      <c r="T115" s="1130">
        <f t="shared" ca="1" si="28"/>
        <v>4280743319.1117568</v>
      </c>
      <c r="U115" s="1132">
        <f t="shared" ca="1" si="29"/>
        <v>0.36650729163065443</v>
      </c>
      <c r="V115" s="1133">
        <f t="shared" ca="1" si="30"/>
        <v>5.0000000000000044E-2</v>
      </c>
      <c r="X115" s="1134">
        <f t="shared" ca="1" si="37"/>
        <v>227759204.93376178</v>
      </c>
      <c r="Y115" s="1134">
        <f t="shared" ca="1" si="31"/>
        <v>2456924.9805111885</v>
      </c>
      <c r="Z115" s="1134">
        <f t="shared" ca="1" si="32"/>
        <v>225302279.95325059</v>
      </c>
      <c r="AA115" s="1132">
        <f t="shared" ca="1" si="33"/>
        <v>0.39214739141487909</v>
      </c>
      <c r="AB115" s="1105"/>
    </row>
    <row r="116" spans="1:28">
      <c r="A116" s="1144">
        <f>Calendar!J108</f>
        <v>48211</v>
      </c>
      <c r="C116" s="1104"/>
      <c r="D116" s="1125">
        <f t="shared" ca="1" si="19"/>
        <v>49490</v>
      </c>
      <c r="E116" s="1126">
        <f t="shared" ca="1" si="20"/>
        <v>49517</v>
      </c>
      <c r="F116" s="1127">
        <f t="shared" ca="1" si="21"/>
        <v>3224</v>
      </c>
      <c r="G116" s="1128">
        <f ca="1">IF(F116&lt;&gt;"",COUNTIF($F$11:F116,"&gt;0"),"")</f>
        <v>106</v>
      </c>
      <c r="H116" s="1129">
        <v>1.0813178622296924E-2</v>
      </c>
      <c r="I116" s="1073"/>
      <c r="J116" s="1130">
        <f t="shared" ca="1" si="22"/>
        <v>4506045599.0650072</v>
      </c>
      <c r="K116" s="1131">
        <f t="shared" ca="1" si="23"/>
        <v>48724675.942904875</v>
      </c>
      <c r="L116" s="1130">
        <f t="shared" ca="1" si="24"/>
        <v>0</v>
      </c>
      <c r="M116" s="1130">
        <f t="shared" ca="1" si="25"/>
        <v>0</v>
      </c>
      <c r="N116" s="1130">
        <f t="shared" ca="1" si="34"/>
        <v>4457320923.1221027</v>
      </c>
      <c r="O116" s="1073"/>
      <c r="P116" s="1130">
        <f t="shared" ca="1" si="26"/>
        <v>48724675.942904472</v>
      </c>
      <c r="Q116" s="1130">
        <f t="shared" ca="1" si="27"/>
        <v>4234454876.9659972</v>
      </c>
      <c r="R116" s="1130">
        <f t="shared" ca="1" si="35"/>
        <v>4280743319.1117568</v>
      </c>
      <c r="S116" s="1130">
        <f t="shared" ca="1" si="36"/>
        <v>46288442.145759583</v>
      </c>
      <c r="T116" s="1130">
        <f t="shared" ca="1" si="28"/>
        <v>4234454876.9659972</v>
      </c>
      <c r="U116" s="1132">
        <f t="shared" ca="1" si="29"/>
        <v>0.36255363838266114</v>
      </c>
      <c r="V116" s="1133">
        <f t="shared" ca="1" si="30"/>
        <v>5.0000000000000044E-2</v>
      </c>
      <c r="X116" s="1134">
        <f t="shared" ca="1" si="37"/>
        <v>225302279.95325059</v>
      </c>
      <c r="Y116" s="1134">
        <f t="shared" ca="1" si="31"/>
        <v>2436233.7971448898</v>
      </c>
      <c r="Z116" s="1134">
        <f t="shared" ca="1" si="32"/>
        <v>222866046.1561057</v>
      </c>
      <c r="AA116" s="1132">
        <f t="shared" ca="1" si="33"/>
        <v>0.38791714867983917</v>
      </c>
      <c r="AB116" s="1105"/>
    </row>
    <row r="117" spans="1:28">
      <c r="A117" s="1144">
        <f>Calendar!J109</f>
        <v>48240</v>
      </c>
      <c r="C117" s="1104"/>
      <c r="D117" s="1125">
        <f t="shared" ca="1" si="19"/>
        <v>49521</v>
      </c>
      <c r="E117" s="1126">
        <f t="shared" ca="1" si="20"/>
        <v>49548</v>
      </c>
      <c r="F117" s="1127">
        <f t="shared" ca="1" si="21"/>
        <v>3255</v>
      </c>
      <c r="G117" s="1128">
        <f ca="1">IF(F117&lt;&gt;"",COUNTIF($F$11:F117,"&gt;0"),"")</f>
        <v>107</v>
      </c>
      <c r="H117" s="1129">
        <v>1.0863511821642956E-2</v>
      </c>
      <c r="I117" s="1073"/>
      <c r="J117" s="1130">
        <f t="shared" ca="1" si="22"/>
        <v>4457320923.1221027</v>
      </c>
      <c r="K117" s="1131">
        <f t="shared" ca="1" si="23"/>
        <v>48422158.541193455</v>
      </c>
      <c r="L117" s="1130">
        <f t="shared" ca="1" si="24"/>
        <v>0</v>
      </c>
      <c r="M117" s="1130">
        <f t="shared" ca="1" si="25"/>
        <v>0</v>
      </c>
      <c r="N117" s="1130">
        <f t="shared" ca="1" si="34"/>
        <v>4408898764.5809097</v>
      </c>
      <c r="O117" s="1073"/>
      <c r="P117" s="1130">
        <f t="shared" ca="1" si="26"/>
        <v>48422158.541193008</v>
      </c>
      <c r="Q117" s="1130">
        <f t="shared" ca="1" si="27"/>
        <v>4188453826.3518639</v>
      </c>
      <c r="R117" s="1130">
        <f t="shared" ca="1" si="35"/>
        <v>4234454876.9659972</v>
      </c>
      <c r="S117" s="1130">
        <f t="shared" ca="1" si="36"/>
        <v>46001050.614133358</v>
      </c>
      <c r="T117" s="1130">
        <f t="shared" ca="1" si="28"/>
        <v>4188453826.3518639</v>
      </c>
      <c r="U117" s="1132">
        <f t="shared" ca="1" si="29"/>
        <v>0.35863328113066578</v>
      </c>
      <c r="V117" s="1133">
        <f t="shared" ca="1" si="30"/>
        <v>5.0000000000000044E-2</v>
      </c>
      <c r="X117" s="1134">
        <f t="shared" ca="1" si="37"/>
        <v>222866046.1561057</v>
      </c>
      <c r="Y117" s="1134">
        <f t="shared" ca="1" si="31"/>
        <v>2421107.9270596504</v>
      </c>
      <c r="Z117" s="1134">
        <f t="shared" ca="1" si="32"/>
        <v>220444938.22904605</v>
      </c>
      <c r="AA117" s="1132">
        <f t="shared" ca="1" si="33"/>
        <v>0.38372253126051259</v>
      </c>
      <c r="AB117" s="1105"/>
    </row>
    <row r="118" spans="1:28">
      <c r="A118" s="1144">
        <f>Calendar!J110</f>
        <v>48271</v>
      </c>
      <c r="C118" s="1104"/>
      <c r="D118" s="1125">
        <f t="shared" ca="1" si="19"/>
        <v>49552</v>
      </c>
      <c r="E118" s="1126">
        <f t="shared" ca="1" si="20"/>
        <v>49579</v>
      </c>
      <c r="F118" s="1127">
        <f t="shared" ca="1" si="21"/>
        <v>3286</v>
      </c>
      <c r="G118" s="1128">
        <f ca="1">IF(F118&lt;&gt;"",COUNTIF($F$11:F118,"&gt;0"),"")</f>
        <v>108</v>
      </c>
      <c r="H118" s="1129">
        <v>1.0910962812219724E-2</v>
      </c>
      <c r="I118" s="1073"/>
      <c r="J118" s="1130">
        <f t="shared" ca="1" si="22"/>
        <v>4408898764.5809097</v>
      </c>
      <c r="K118" s="1131">
        <f t="shared" ca="1" si="23"/>
        <v>48105330.46318379</v>
      </c>
      <c r="L118" s="1130">
        <f t="shared" ca="1" si="24"/>
        <v>0</v>
      </c>
      <c r="M118" s="1130">
        <f t="shared" ca="1" si="25"/>
        <v>0</v>
      </c>
      <c r="N118" s="1130">
        <f t="shared" ca="1" si="34"/>
        <v>4360793434.1177263</v>
      </c>
      <c r="O118" s="1073"/>
      <c r="P118" s="1130">
        <f t="shared" ca="1" si="26"/>
        <v>48105330.463183403</v>
      </c>
      <c r="Q118" s="1130">
        <f t="shared" ca="1" si="27"/>
        <v>4142753762.41184</v>
      </c>
      <c r="R118" s="1130">
        <f t="shared" ca="1" si="35"/>
        <v>4188453826.3518639</v>
      </c>
      <c r="S118" s="1130">
        <f t="shared" ca="1" si="36"/>
        <v>45700063.940023899</v>
      </c>
      <c r="T118" s="1130">
        <f t="shared" ca="1" si="28"/>
        <v>4142753762.41184</v>
      </c>
      <c r="U118" s="1132">
        <f t="shared" ca="1" si="29"/>
        <v>0.35473726424146823</v>
      </c>
      <c r="V118" s="1133">
        <f t="shared" ca="1" si="30"/>
        <v>5.0000000000000044E-2</v>
      </c>
      <c r="X118" s="1134">
        <f t="shared" ca="1" si="37"/>
        <v>220444938.22904605</v>
      </c>
      <c r="Y118" s="1134">
        <f t="shared" ca="1" si="31"/>
        <v>2405266.5231595039</v>
      </c>
      <c r="Z118" s="1134">
        <f t="shared" ca="1" si="32"/>
        <v>218039671.70588654</v>
      </c>
      <c r="AA118" s="1132">
        <f t="shared" ca="1" si="33"/>
        <v>0.37955395700593325</v>
      </c>
      <c r="AB118" s="1105"/>
    </row>
    <row r="119" spans="1:28">
      <c r="A119" s="1144">
        <f>Calendar!J111</f>
        <v>48303</v>
      </c>
      <c r="C119" s="1104"/>
      <c r="D119" s="1125">
        <f t="shared" ca="1" si="19"/>
        <v>49582</v>
      </c>
      <c r="E119" s="1126">
        <f t="shared" ca="1" si="20"/>
        <v>49611</v>
      </c>
      <c r="F119" s="1127">
        <f t="shared" ca="1" si="21"/>
        <v>3318</v>
      </c>
      <c r="G119" s="1128">
        <f ca="1">IF(F119&lt;&gt;"",COUNTIF($F$11:F119,"&gt;0"),"")</f>
        <v>109</v>
      </c>
      <c r="H119" s="1129">
        <v>1.0970113584381817E-2</v>
      </c>
      <c r="I119" s="1073"/>
      <c r="J119" s="1130">
        <f t="shared" ca="1" si="22"/>
        <v>4360793434.1177263</v>
      </c>
      <c r="K119" s="1131">
        <f t="shared" ca="1" si="23"/>
        <v>47838399.290297903</v>
      </c>
      <c r="L119" s="1130">
        <f t="shared" ca="1" si="24"/>
        <v>0</v>
      </c>
      <c r="M119" s="1130">
        <f t="shared" ca="1" si="25"/>
        <v>0</v>
      </c>
      <c r="N119" s="1130">
        <f t="shared" ca="1" si="34"/>
        <v>4312955034.8274288</v>
      </c>
      <c r="O119" s="1073"/>
      <c r="P119" s="1130">
        <f t="shared" ca="1" si="26"/>
        <v>47838399.290297508</v>
      </c>
      <c r="Q119" s="1130">
        <f t="shared" ca="1" si="27"/>
        <v>4097307283.0860572</v>
      </c>
      <c r="R119" s="1130">
        <f t="shared" ca="1" si="35"/>
        <v>4142753762.41184</v>
      </c>
      <c r="S119" s="1130">
        <f t="shared" ca="1" si="36"/>
        <v>45446479.325782776</v>
      </c>
      <c r="T119" s="1130">
        <f t="shared" ca="1" si="28"/>
        <v>4097307283.0860572</v>
      </c>
      <c r="U119" s="1132">
        <f t="shared" ca="1" si="29"/>
        <v>0.35086673914322108</v>
      </c>
      <c r="V119" s="1133">
        <f t="shared" ca="1" si="30"/>
        <v>5.0000000000000044E-2</v>
      </c>
      <c r="X119" s="1134">
        <f t="shared" ca="1" si="37"/>
        <v>218039671.70588654</v>
      </c>
      <c r="Y119" s="1134">
        <f t="shared" ca="1" si="31"/>
        <v>2391919.9645147324</v>
      </c>
      <c r="Z119" s="1134">
        <f t="shared" ca="1" si="32"/>
        <v>215647751.74137181</v>
      </c>
      <c r="AA119" s="1132">
        <f t="shared" ca="1" si="33"/>
        <v>0.37541265789581019</v>
      </c>
      <c r="AB119" s="1105"/>
    </row>
    <row r="120" spans="1:28">
      <c r="A120" s="1144">
        <f>Calendar!J112</f>
        <v>48331</v>
      </c>
      <c r="C120" s="1104"/>
      <c r="D120" s="1125">
        <f t="shared" ca="1" si="19"/>
        <v>49613</v>
      </c>
      <c r="E120" s="1126">
        <f t="shared" ca="1" si="20"/>
        <v>49640</v>
      </c>
      <c r="F120" s="1127">
        <f t="shared" ca="1" si="21"/>
        <v>3347</v>
      </c>
      <c r="G120" s="1128">
        <f ca="1">IF(F120&lt;&gt;"",COUNTIF($F$11:F120,"&gt;0"),"")</f>
        <v>110</v>
      </c>
      <c r="H120" s="1129">
        <v>1.1052340116553533E-2</v>
      </c>
      <c r="I120" s="1073"/>
      <c r="J120" s="1130">
        <f t="shared" ca="1" si="22"/>
        <v>4312955034.8274288</v>
      </c>
      <c r="K120" s="1131">
        <f t="shared" ca="1" si="23"/>
        <v>47668245.952314734</v>
      </c>
      <c r="L120" s="1130">
        <f t="shared" ca="1" si="24"/>
        <v>0</v>
      </c>
      <c r="M120" s="1130">
        <f t="shared" ca="1" si="25"/>
        <v>0</v>
      </c>
      <c r="N120" s="1130">
        <f t="shared" ca="1" si="34"/>
        <v>4265286788.875114</v>
      </c>
      <c r="O120" s="1073"/>
      <c r="P120" s="1130">
        <f t="shared" ca="1" si="26"/>
        <v>47668245.952314854</v>
      </c>
      <c r="Q120" s="1130">
        <f t="shared" ca="1" si="27"/>
        <v>4052022449.4313579</v>
      </c>
      <c r="R120" s="1130">
        <f t="shared" ca="1" si="35"/>
        <v>4097307283.0860572</v>
      </c>
      <c r="S120" s="1130">
        <f t="shared" ca="1" si="36"/>
        <v>45284833.654699326</v>
      </c>
      <c r="T120" s="1130">
        <f t="shared" ca="1" si="28"/>
        <v>4052022449.4313579</v>
      </c>
      <c r="U120" s="1132">
        <f t="shared" ca="1" si="29"/>
        <v>0.34701769116183828</v>
      </c>
      <c r="V120" s="1133">
        <f t="shared" ca="1" si="30"/>
        <v>5.0000000000000044E-2</v>
      </c>
      <c r="X120" s="1134">
        <f t="shared" ca="1" si="37"/>
        <v>215647751.74137181</v>
      </c>
      <c r="Y120" s="1134">
        <f t="shared" ca="1" si="31"/>
        <v>2383412.2976155281</v>
      </c>
      <c r="Z120" s="1134">
        <f t="shared" ca="1" si="32"/>
        <v>213264339.44375628</v>
      </c>
      <c r="AA120" s="1132">
        <f t="shared" ca="1" si="33"/>
        <v>0.37129433839767872</v>
      </c>
      <c r="AB120" s="1105"/>
    </row>
    <row r="121" spans="1:28">
      <c r="A121" s="1144">
        <f>Calendar!J113</f>
        <v>48361</v>
      </c>
      <c r="C121" s="1104"/>
      <c r="D121" s="1125">
        <f t="shared" ca="1" si="19"/>
        <v>49643</v>
      </c>
      <c r="E121" s="1126">
        <f t="shared" ca="1" si="20"/>
        <v>49670</v>
      </c>
      <c r="F121" s="1127">
        <f t="shared" ca="1" si="21"/>
        <v>3377</v>
      </c>
      <c r="G121" s="1128">
        <f ca="1">IF(F121&lt;&gt;"",COUNTIF($F$11:F121,"&gt;0"),"")</f>
        <v>111</v>
      </c>
      <c r="H121" s="1129">
        <v>1.1111771663004718E-2</v>
      </c>
      <c r="I121" s="1073"/>
      <c r="J121" s="1130">
        <f t="shared" ca="1" si="22"/>
        <v>4265286788.875114</v>
      </c>
      <c r="K121" s="1131">
        <f t="shared" ca="1" si="23"/>
        <v>47394892.875210881</v>
      </c>
      <c r="L121" s="1130">
        <f t="shared" ca="1" si="24"/>
        <v>0</v>
      </c>
      <c r="M121" s="1130">
        <f t="shared" ca="1" si="25"/>
        <v>0</v>
      </c>
      <c r="N121" s="1130">
        <f t="shared" ca="1" si="34"/>
        <v>4217891895.9999032</v>
      </c>
      <c r="O121" s="1073"/>
      <c r="P121" s="1130">
        <f t="shared" ca="1" si="26"/>
        <v>47394892.875210762</v>
      </c>
      <c r="Q121" s="1130">
        <f t="shared" ca="1" si="27"/>
        <v>4006997301.1999078</v>
      </c>
      <c r="R121" s="1130">
        <f t="shared" ca="1" si="35"/>
        <v>4052022449.4313579</v>
      </c>
      <c r="S121" s="1130">
        <f t="shared" ca="1" si="36"/>
        <v>45025148.231450081</v>
      </c>
      <c r="T121" s="1130">
        <f t="shared" ca="1" si="28"/>
        <v>4006997301.1999078</v>
      </c>
      <c r="U121" s="1132">
        <f t="shared" ca="1" si="29"/>
        <v>0.34318233361265649</v>
      </c>
      <c r="V121" s="1133">
        <f t="shared" ca="1" si="30"/>
        <v>5.0000000000000044E-2</v>
      </c>
      <c r="X121" s="1134">
        <f t="shared" ca="1" si="37"/>
        <v>213264339.44375628</v>
      </c>
      <c r="Y121" s="1134">
        <f t="shared" ca="1" si="31"/>
        <v>2369744.6437606812</v>
      </c>
      <c r="Z121" s="1134">
        <f t="shared" ca="1" si="32"/>
        <v>210894594.7999956</v>
      </c>
      <c r="AA121" s="1132">
        <f t="shared" ca="1" si="33"/>
        <v>0.36719066708635723</v>
      </c>
      <c r="AB121" s="1105"/>
    </row>
    <row r="122" spans="1:28">
      <c r="A122" s="1144">
        <f>Calendar!J114</f>
        <v>48393</v>
      </c>
      <c r="C122" s="1104"/>
      <c r="D122" s="1125">
        <f t="shared" ca="1" si="19"/>
        <v>49674</v>
      </c>
      <c r="E122" s="1126">
        <f t="shared" ca="1" si="20"/>
        <v>49702</v>
      </c>
      <c r="F122" s="1127">
        <f t="shared" ca="1" si="21"/>
        <v>3409</v>
      </c>
      <c r="G122" s="1128">
        <f ca="1">IF(F122&lt;&gt;"",COUNTIF($F$11:F122,"&gt;0"),"")</f>
        <v>112</v>
      </c>
      <c r="H122" s="1129">
        <v>1.1196095104483026E-2</v>
      </c>
      <c r="I122" s="1073"/>
      <c r="J122" s="1130">
        <f t="shared" ca="1" si="22"/>
        <v>4217891895.9999032</v>
      </c>
      <c r="K122" s="1131">
        <f t="shared" ca="1" si="23"/>
        <v>47223918.808043145</v>
      </c>
      <c r="L122" s="1130">
        <f t="shared" ca="1" si="24"/>
        <v>0</v>
      </c>
      <c r="M122" s="1130">
        <f t="shared" ca="1" si="25"/>
        <v>0</v>
      </c>
      <c r="N122" s="1130">
        <f t="shared" ca="1" si="34"/>
        <v>4170667977.1918602</v>
      </c>
      <c r="O122" s="1073"/>
      <c r="P122" s="1130">
        <f t="shared" ca="1" si="26"/>
        <v>47223918.808043003</v>
      </c>
      <c r="Q122" s="1130">
        <f t="shared" ca="1" si="27"/>
        <v>3962134578.3322668</v>
      </c>
      <c r="R122" s="1130">
        <f t="shared" ca="1" si="35"/>
        <v>4006997301.1999078</v>
      </c>
      <c r="S122" s="1130">
        <f t="shared" ca="1" si="36"/>
        <v>44862722.867640972</v>
      </c>
      <c r="T122" s="1130">
        <f t="shared" ca="1" si="28"/>
        <v>3962134578.3322668</v>
      </c>
      <c r="U122" s="1132">
        <f t="shared" ca="1" si="29"/>
        <v>0.3393689698827756</v>
      </c>
      <c r="V122" s="1133">
        <f t="shared" ca="1" si="30"/>
        <v>5.0000000000000044E-2</v>
      </c>
      <c r="X122" s="1134">
        <f t="shared" ca="1" si="37"/>
        <v>210894594.7999956</v>
      </c>
      <c r="Y122" s="1134">
        <f t="shared" ca="1" si="31"/>
        <v>2361195.9404020309</v>
      </c>
      <c r="Z122" s="1134">
        <f t="shared" ca="1" si="32"/>
        <v>208533398.85959357</v>
      </c>
      <c r="AA122" s="1132">
        <f t="shared" ca="1" si="33"/>
        <v>0.36311052823690704</v>
      </c>
      <c r="AB122" s="1105"/>
    </row>
    <row r="123" spans="1:28">
      <c r="A123" s="1144">
        <f>Calendar!J115</f>
        <v>48422</v>
      </c>
      <c r="C123" s="1104"/>
      <c r="D123" s="1125">
        <f t="shared" ca="1" si="19"/>
        <v>49705</v>
      </c>
      <c r="E123" s="1126">
        <f t="shared" ca="1" si="20"/>
        <v>49732</v>
      </c>
      <c r="F123" s="1127">
        <f t="shared" ca="1" si="21"/>
        <v>3439</v>
      </c>
      <c r="G123" s="1128">
        <f ca="1">IF(F123&lt;&gt;"",COUNTIF($F$11:F123,"&gt;0"),"")</f>
        <v>113</v>
      </c>
      <c r="H123" s="1129">
        <v>1.1262061112173481E-2</v>
      </c>
      <c r="I123" s="1073"/>
      <c r="J123" s="1130">
        <f t="shared" ca="1" si="22"/>
        <v>4170667977.1918602</v>
      </c>
      <c r="K123" s="1131">
        <f t="shared" ca="1" si="23"/>
        <v>46970317.637719683</v>
      </c>
      <c r="L123" s="1130">
        <f t="shared" ca="1" si="24"/>
        <v>0</v>
      </c>
      <c r="M123" s="1130">
        <f t="shared" ca="1" si="25"/>
        <v>0</v>
      </c>
      <c r="N123" s="1130">
        <f t="shared" ca="1" si="34"/>
        <v>4123697659.5541406</v>
      </c>
      <c r="O123" s="1073"/>
      <c r="P123" s="1130">
        <f t="shared" ca="1" si="26"/>
        <v>46970317.637719631</v>
      </c>
      <c r="Q123" s="1130">
        <f t="shared" ca="1" si="27"/>
        <v>3917512776.5764332</v>
      </c>
      <c r="R123" s="1130">
        <f t="shared" ca="1" si="35"/>
        <v>3962134578.3322668</v>
      </c>
      <c r="S123" s="1130">
        <f t="shared" ca="1" si="36"/>
        <v>44621801.755833626</v>
      </c>
      <c r="T123" s="1130">
        <f t="shared" ca="1" si="28"/>
        <v>3917512776.5764332</v>
      </c>
      <c r="U123" s="1132">
        <f t="shared" ca="1" si="29"/>
        <v>0.33556936262045761</v>
      </c>
      <c r="V123" s="1133">
        <f t="shared" ca="1" si="30"/>
        <v>5.0000000000000044E-2</v>
      </c>
      <c r="X123" s="1134">
        <f t="shared" ca="1" si="37"/>
        <v>208533398.85959357</v>
      </c>
      <c r="Y123" s="1134">
        <f t="shared" ca="1" si="31"/>
        <v>2348515.8818860054</v>
      </c>
      <c r="Z123" s="1134">
        <f t="shared" ca="1" si="32"/>
        <v>206184882.97770756</v>
      </c>
      <c r="AA123" s="1132">
        <f t="shared" ca="1" si="33"/>
        <v>0.35904510822932778</v>
      </c>
      <c r="AB123" s="1105"/>
    </row>
    <row r="124" spans="1:28">
      <c r="A124" s="1144">
        <f>Calendar!J116</f>
        <v>48453</v>
      </c>
      <c r="C124" s="1104"/>
      <c r="D124" s="1125">
        <f t="shared" ca="1" si="19"/>
        <v>49734</v>
      </c>
      <c r="E124" s="1126">
        <f t="shared" ca="1" si="20"/>
        <v>49761</v>
      </c>
      <c r="F124" s="1127">
        <f t="shared" ca="1" si="21"/>
        <v>3468</v>
      </c>
      <c r="G124" s="1128">
        <f ca="1">IF(F124&lt;&gt;"",COUNTIF($F$11:F124,"&gt;0"),"")</f>
        <v>114</v>
      </c>
      <c r="H124" s="1129">
        <v>1.1334964767391655E-2</v>
      </c>
      <c r="I124" s="1073"/>
      <c r="J124" s="1130">
        <f t="shared" ca="1" si="22"/>
        <v>4123697659.5541406</v>
      </c>
      <c r="K124" s="1131">
        <f t="shared" ca="1" si="23"/>
        <v>46741967.68242161</v>
      </c>
      <c r="L124" s="1130">
        <f t="shared" ca="1" si="24"/>
        <v>0</v>
      </c>
      <c r="M124" s="1130">
        <f t="shared" ca="1" si="25"/>
        <v>0</v>
      </c>
      <c r="N124" s="1130">
        <f t="shared" ca="1" si="34"/>
        <v>4076955691.8717189</v>
      </c>
      <c r="O124" s="1073"/>
      <c r="P124" s="1130">
        <f t="shared" ca="1" si="26"/>
        <v>46741967.682421684</v>
      </c>
      <c r="Q124" s="1130">
        <f t="shared" ca="1" si="27"/>
        <v>3873107907.2781329</v>
      </c>
      <c r="R124" s="1130">
        <f t="shared" ca="1" si="35"/>
        <v>3917512776.5764332</v>
      </c>
      <c r="S124" s="1130">
        <f t="shared" ca="1" si="36"/>
        <v>44404869.298300266</v>
      </c>
      <c r="T124" s="1130">
        <f t="shared" ca="1" si="28"/>
        <v>3873107907.2781329</v>
      </c>
      <c r="U124" s="1132">
        <f t="shared" ca="1" si="29"/>
        <v>0.33179015995125288</v>
      </c>
      <c r="V124" s="1133">
        <f t="shared" ca="1" si="30"/>
        <v>5.0000000000000044E-2</v>
      </c>
      <c r="X124" s="1134">
        <f t="shared" ca="1" si="37"/>
        <v>206184882.97770756</v>
      </c>
      <c r="Y124" s="1134">
        <f t="shared" ca="1" si="31"/>
        <v>2337098.384121418</v>
      </c>
      <c r="Z124" s="1134">
        <f t="shared" ca="1" si="32"/>
        <v>203847784.59358615</v>
      </c>
      <c r="AA124" s="1132">
        <f t="shared" ca="1" si="33"/>
        <v>0.35500152027842213</v>
      </c>
      <c r="AB124" s="1105"/>
    </row>
    <row r="125" spans="1:28">
      <c r="A125" s="1144">
        <f>Calendar!J117</f>
        <v>48484</v>
      </c>
      <c r="C125" s="1104"/>
      <c r="D125" s="1125">
        <f t="shared" ca="1" si="19"/>
        <v>49765</v>
      </c>
      <c r="E125" s="1126">
        <f t="shared" ca="1" si="20"/>
        <v>49793</v>
      </c>
      <c r="F125" s="1127">
        <f t="shared" ca="1" si="21"/>
        <v>3500</v>
      </c>
      <c r="G125" s="1128">
        <f ca="1">IF(F125&lt;&gt;"",COUNTIF($F$11:F125,"&gt;0"),"")</f>
        <v>115</v>
      </c>
      <c r="H125" s="1129">
        <v>1.1393319989222802E-2</v>
      </c>
      <c r="I125" s="1073"/>
      <c r="J125" s="1130">
        <f t="shared" ca="1" si="22"/>
        <v>4076955691.8717189</v>
      </c>
      <c r="K125" s="1131">
        <f t="shared" ca="1" si="23"/>
        <v>46450060.779377729</v>
      </c>
      <c r="L125" s="1130">
        <f t="shared" ca="1" si="24"/>
        <v>0</v>
      </c>
      <c r="M125" s="1130">
        <f t="shared" ca="1" si="25"/>
        <v>0</v>
      </c>
      <c r="N125" s="1130">
        <f t="shared" ca="1" si="34"/>
        <v>4030505631.0923409</v>
      </c>
      <c r="O125" s="1073"/>
      <c r="P125" s="1130">
        <f t="shared" ca="1" si="26"/>
        <v>46450060.779377937</v>
      </c>
      <c r="Q125" s="1130">
        <f t="shared" ca="1" si="27"/>
        <v>3828980349.5377235</v>
      </c>
      <c r="R125" s="1130">
        <f t="shared" ca="1" si="35"/>
        <v>3873107907.2781329</v>
      </c>
      <c r="S125" s="1130">
        <f t="shared" ca="1" si="36"/>
        <v>44127557.740409374</v>
      </c>
      <c r="T125" s="1130">
        <f t="shared" ca="1" si="28"/>
        <v>3828980349.5377235</v>
      </c>
      <c r="U125" s="1132">
        <f t="shared" ca="1" si="29"/>
        <v>0.3280293301780382</v>
      </c>
      <c r="V125" s="1133">
        <f t="shared" ca="1" si="30"/>
        <v>5.0000000000000044E-2</v>
      </c>
      <c r="X125" s="1134">
        <f t="shared" ca="1" si="37"/>
        <v>203847784.59358615</v>
      </c>
      <c r="Y125" s="1134">
        <f t="shared" ca="1" si="31"/>
        <v>2322503.0389685631</v>
      </c>
      <c r="Z125" s="1134">
        <f t="shared" ca="1" si="32"/>
        <v>201525281.55461758</v>
      </c>
      <c r="AA125" s="1132">
        <f t="shared" ca="1" si="33"/>
        <v>0.35097759055369515</v>
      </c>
      <c r="AB125" s="1105"/>
    </row>
    <row r="126" spans="1:28">
      <c r="A126" s="1144">
        <f>Calendar!J118</f>
        <v>48514</v>
      </c>
      <c r="C126" s="1104"/>
      <c r="D126" s="1125">
        <f t="shared" ca="1" si="19"/>
        <v>49795</v>
      </c>
      <c r="E126" s="1126">
        <f t="shared" ca="1" si="20"/>
        <v>49822</v>
      </c>
      <c r="F126" s="1127">
        <f t="shared" ca="1" si="21"/>
        <v>3529</v>
      </c>
      <c r="G126" s="1128">
        <f ca="1">IF(F126&lt;&gt;"",COUNTIF($F$11:F126,"&gt;0"),"")</f>
        <v>116</v>
      </c>
      <c r="H126" s="1129">
        <v>1.1436699626936178E-2</v>
      </c>
      <c r="I126" s="1073"/>
      <c r="J126" s="1130">
        <f t="shared" ca="1" si="22"/>
        <v>4030505631.0923409</v>
      </c>
      <c r="K126" s="1131">
        <f t="shared" ca="1" si="23"/>
        <v>46095682.247477941</v>
      </c>
      <c r="L126" s="1130">
        <f t="shared" ca="1" si="24"/>
        <v>0</v>
      </c>
      <c r="M126" s="1130">
        <f t="shared" ca="1" si="25"/>
        <v>0</v>
      </c>
      <c r="N126" s="1130">
        <f t="shared" ca="1" si="34"/>
        <v>3984409948.8448629</v>
      </c>
      <c r="O126" s="1073"/>
      <c r="P126" s="1130">
        <f t="shared" ca="1" si="26"/>
        <v>46095682.247478008</v>
      </c>
      <c r="Q126" s="1130">
        <f t="shared" ca="1" si="27"/>
        <v>3785189451.4026198</v>
      </c>
      <c r="R126" s="1130">
        <f t="shared" ca="1" si="35"/>
        <v>3828980349.5377235</v>
      </c>
      <c r="S126" s="1130">
        <f t="shared" ca="1" si="36"/>
        <v>43790898.135103703</v>
      </c>
      <c r="T126" s="1130">
        <f t="shared" ca="1" si="28"/>
        <v>3785189451.4026198</v>
      </c>
      <c r="U126" s="1132">
        <f t="shared" ca="1" si="29"/>
        <v>0.32429198705346934</v>
      </c>
      <c r="V126" s="1133">
        <f t="shared" ca="1" si="30"/>
        <v>4.9999999999999933E-2</v>
      </c>
      <c r="X126" s="1134">
        <f t="shared" ca="1" si="37"/>
        <v>201525281.55461758</v>
      </c>
      <c r="Y126" s="1134">
        <f t="shared" ca="1" si="31"/>
        <v>2304784.1123743057</v>
      </c>
      <c r="Z126" s="1134">
        <f t="shared" ca="1" si="32"/>
        <v>199220497.44224328</v>
      </c>
      <c r="AA126" s="1132">
        <f t="shared" ca="1" si="33"/>
        <v>0.34697879055547104</v>
      </c>
      <c r="AB126" s="1105"/>
    </row>
    <row r="127" spans="1:28">
      <c r="A127" s="1144">
        <f>Calendar!J119</f>
        <v>48547</v>
      </c>
      <c r="C127" s="1104"/>
      <c r="D127" s="1125">
        <f t="shared" ca="1" si="19"/>
        <v>49826</v>
      </c>
      <c r="E127" s="1126">
        <f t="shared" ca="1" si="20"/>
        <v>49853</v>
      </c>
      <c r="F127" s="1127">
        <f t="shared" ca="1" si="21"/>
        <v>3560</v>
      </c>
      <c r="G127" s="1128">
        <f ca="1">IF(F127&lt;&gt;"",COUNTIF($F$11:F127,"&gt;0"),"")</f>
        <v>117</v>
      </c>
      <c r="H127" s="1129">
        <v>1.149743588772667E-2</v>
      </c>
      <c r="I127" s="1073"/>
      <c r="J127" s="1130">
        <f t="shared" ca="1" si="22"/>
        <v>3984409948.8448629</v>
      </c>
      <c r="K127" s="1131">
        <f t="shared" ca="1" si="23"/>
        <v>45810497.937264115</v>
      </c>
      <c r="L127" s="1130">
        <f t="shared" ca="1" si="24"/>
        <v>0</v>
      </c>
      <c r="M127" s="1130">
        <f t="shared" ca="1" si="25"/>
        <v>0</v>
      </c>
      <c r="N127" s="1130">
        <f t="shared" ca="1" si="34"/>
        <v>3938599450.907599</v>
      </c>
      <c r="O127" s="1073"/>
      <c r="P127" s="1130">
        <f t="shared" ca="1" si="26"/>
        <v>45810497.937263966</v>
      </c>
      <c r="Q127" s="1130">
        <f t="shared" ca="1" si="27"/>
        <v>3741669478.3622189</v>
      </c>
      <c r="R127" s="1130">
        <f t="shared" ca="1" si="35"/>
        <v>3785189451.4026198</v>
      </c>
      <c r="S127" s="1130">
        <f t="shared" ca="1" si="36"/>
        <v>43519973.040400982</v>
      </c>
      <c r="T127" s="1130">
        <f t="shared" ca="1" si="28"/>
        <v>3741669478.3622189</v>
      </c>
      <c r="U127" s="1132">
        <f t="shared" ca="1" si="29"/>
        <v>0.32058315700611661</v>
      </c>
      <c r="V127" s="1133">
        <f t="shared" ca="1" si="30"/>
        <v>5.0000000000000044E-2</v>
      </c>
      <c r="X127" s="1134">
        <f t="shared" ca="1" si="37"/>
        <v>199220497.44224328</v>
      </c>
      <c r="Y127" s="1134">
        <f t="shared" ca="1" si="31"/>
        <v>2290524.8968629837</v>
      </c>
      <c r="Z127" s="1134">
        <f t="shared" ca="1" si="32"/>
        <v>196929972.54538029</v>
      </c>
      <c r="AA127" s="1132">
        <f t="shared" ca="1" si="33"/>
        <v>0.34301049835096981</v>
      </c>
      <c r="AB127" s="1105"/>
    </row>
    <row r="128" spans="1:28">
      <c r="A128" s="1144">
        <f>Calendar!J120</f>
        <v>48575</v>
      </c>
      <c r="C128" s="1104"/>
      <c r="D128" s="1125">
        <f t="shared" ca="1" si="19"/>
        <v>49856</v>
      </c>
      <c r="E128" s="1126">
        <f t="shared" ca="1" si="20"/>
        <v>49884</v>
      </c>
      <c r="F128" s="1127">
        <f t="shared" ca="1" si="21"/>
        <v>3591</v>
      </c>
      <c r="G128" s="1128">
        <f ca="1">IF(F128&lt;&gt;"",COUNTIF($F$11:F128,"&gt;0"),"")</f>
        <v>118</v>
      </c>
      <c r="H128" s="1129">
        <v>1.1555022241423348E-2</v>
      </c>
      <c r="I128" s="1073"/>
      <c r="J128" s="1130">
        <f t="shared" ca="1" si="22"/>
        <v>3938599450.907599</v>
      </c>
      <c r="K128" s="1131">
        <f t="shared" ca="1" si="23"/>
        <v>45510604.25529509</v>
      </c>
      <c r="L128" s="1130">
        <f t="shared" ca="1" si="24"/>
        <v>0</v>
      </c>
      <c r="M128" s="1130">
        <f t="shared" ca="1" si="25"/>
        <v>0</v>
      </c>
      <c r="N128" s="1130">
        <f t="shared" ca="1" si="34"/>
        <v>3893088846.6523037</v>
      </c>
      <c r="O128" s="1073"/>
      <c r="P128" s="1130">
        <f t="shared" ca="1" si="26"/>
        <v>45510604.255295277</v>
      </c>
      <c r="Q128" s="1130">
        <f t="shared" ca="1" si="27"/>
        <v>3698434404.3196883</v>
      </c>
      <c r="R128" s="1130">
        <f t="shared" ca="1" si="35"/>
        <v>3741669478.3622189</v>
      </c>
      <c r="S128" s="1130">
        <f t="shared" ca="1" si="36"/>
        <v>43235074.042530537</v>
      </c>
      <c r="T128" s="1130">
        <f t="shared" ca="1" si="28"/>
        <v>3698434404.3196883</v>
      </c>
      <c r="U128" s="1132">
        <f t="shared" ca="1" si="29"/>
        <v>0.31689727271175377</v>
      </c>
      <c r="V128" s="1133">
        <f t="shared" ca="1" si="30"/>
        <v>5.0000000000000044E-2</v>
      </c>
      <c r="X128" s="1134">
        <f t="shared" ca="1" si="37"/>
        <v>196929972.54538029</v>
      </c>
      <c r="Y128" s="1134">
        <f t="shared" ca="1" si="31"/>
        <v>2275530.21276474</v>
      </c>
      <c r="Z128" s="1134">
        <f t="shared" ca="1" si="32"/>
        <v>194654442.33261555</v>
      </c>
      <c r="AA128" s="1132">
        <f t="shared" ca="1" si="33"/>
        <v>0.33906675713736278</v>
      </c>
      <c r="AB128" s="1105"/>
    </row>
    <row r="129" spans="1:28">
      <c r="A129" s="1144">
        <f>Calendar!J121</f>
        <v>48606</v>
      </c>
      <c r="C129" s="1104"/>
      <c r="D129" s="1125">
        <f t="shared" ca="1" si="19"/>
        <v>49887</v>
      </c>
      <c r="E129" s="1126">
        <f t="shared" ca="1" si="20"/>
        <v>49914</v>
      </c>
      <c r="F129" s="1127">
        <f t="shared" ca="1" si="21"/>
        <v>3621</v>
      </c>
      <c r="G129" s="1128">
        <f ca="1">IF(F129&lt;&gt;"",COUNTIF($F$11:F129,"&gt;0"),"")</f>
        <v>119</v>
      </c>
      <c r="H129" s="1129">
        <v>1.1605834995699654E-2</v>
      </c>
      <c r="I129" s="1073"/>
      <c r="J129" s="1130">
        <f t="shared" ca="1" si="22"/>
        <v>3893088846.6523037</v>
      </c>
      <c r="K129" s="1131">
        <f t="shared" ca="1" si="23"/>
        <v>45182546.777845308</v>
      </c>
      <c r="L129" s="1130">
        <f t="shared" ca="1" si="24"/>
        <v>0</v>
      </c>
      <c r="M129" s="1130">
        <f t="shared" ca="1" si="25"/>
        <v>0</v>
      </c>
      <c r="N129" s="1130">
        <f t="shared" ca="1" si="34"/>
        <v>3847906299.8744583</v>
      </c>
      <c r="O129" s="1073"/>
      <c r="P129" s="1130">
        <f t="shared" ca="1" si="26"/>
        <v>45182546.777845383</v>
      </c>
      <c r="Q129" s="1130">
        <f t="shared" ca="1" si="27"/>
        <v>3655510984.8807354</v>
      </c>
      <c r="R129" s="1130">
        <f t="shared" ca="1" si="35"/>
        <v>3698434404.3196883</v>
      </c>
      <c r="S129" s="1130">
        <f t="shared" ca="1" si="36"/>
        <v>42923419.438952923</v>
      </c>
      <c r="T129" s="1130">
        <f t="shared" ca="1" si="28"/>
        <v>3655510984.8807354</v>
      </c>
      <c r="U129" s="1132">
        <f t="shared" ca="1" si="29"/>
        <v>0.31323551767732299</v>
      </c>
      <c r="V129" s="1133">
        <f t="shared" ca="1" si="30"/>
        <v>5.0000000000000044E-2</v>
      </c>
      <c r="X129" s="1134">
        <f t="shared" ca="1" si="37"/>
        <v>194654442.33261555</v>
      </c>
      <c r="Y129" s="1134">
        <f t="shared" ca="1" si="31"/>
        <v>2259127.3388924599</v>
      </c>
      <c r="Z129" s="1134">
        <f t="shared" ca="1" si="32"/>
        <v>192395314.99372309</v>
      </c>
      <c r="AA129" s="1132">
        <f t="shared" ca="1" si="33"/>
        <v>0.33514883321731326</v>
      </c>
      <c r="AB129" s="1105"/>
    </row>
    <row r="130" spans="1:28">
      <c r="A130" s="1144">
        <f>Calendar!J122</f>
        <v>48638</v>
      </c>
      <c r="C130" s="1104"/>
      <c r="D130" s="1125">
        <f t="shared" ca="1" si="19"/>
        <v>49918</v>
      </c>
      <c r="E130" s="1126">
        <f t="shared" ca="1" si="20"/>
        <v>49947</v>
      </c>
      <c r="F130" s="1127">
        <f t="shared" ca="1" si="21"/>
        <v>3654</v>
      </c>
      <c r="G130" s="1128">
        <f ca="1">IF(F130&lt;&gt;"",COUNTIF($F$11:F130,"&gt;0"),"")</f>
        <v>120</v>
      </c>
      <c r="H130" s="1129">
        <v>1.1655534415548082E-2</v>
      </c>
      <c r="I130" s="1073"/>
      <c r="J130" s="1130">
        <f t="shared" ca="1" si="22"/>
        <v>3847906299.8744583</v>
      </c>
      <c r="K130" s="1131">
        <f t="shared" ca="1" si="23"/>
        <v>44849404.305991031</v>
      </c>
      <c r="L130" s="1130">
        <f t="shared" ca="1" si="24"/>
        <v>0</v>
      </c>
      <c r="M130" s="1130">
        <f t="shared" ca="1" si="25"/>
        <v>0</v>
      </c>
      <c r="N130" s="1130">
        <f t="shared" ca="1" si="34"/>
        <v>3803056895.5684671</v>
      </c>
      <c r="O130" s="1073"/>
      <c r="P130" s="1130">
        <f t="shared" ca="1" si="26"/>
        <v>44849404.305991173</v>
      </c>
      <c r="Q130" s="1130">
        <f t="shared" ca="1" si="27"/>
        <v>3612904050.7900438</v>
      </c>
      <c r="R130" s="1130">
        <f t="shared" ca="1" si="35"/>
        <v>3655510984.8807354</v>
      </c>
      <c r="S130" s="1130">
        <f t="shared" ca="1" si="36"/>
        <v>42606934.090691566</v>
      </c>
      <c r="T130" s="1130">
        <f t="shared" ca="1" si="28"/>
        <v>3612904050.7900438</v>
      </c>
      <c r="U130" s="1132">
        <f t="shared" ca="1" si="29"/>
        <v>0.30960015794436746</v>
      </c>
      <c r="V130" s="1133">
        <f t="shared" ca="1" si="30"/>
        <v>4.9999999999999933E-2</v>
      </c>
      <c r="X130" s="1134">
        <f t="shared" ca="1" si="37"/>
        <v>192395314.99372309</v>
      </c>
      <c r="Y130" s="1134">
        <f t="shared" ca="1" si="31"/>
        <v>2242470.2152996063</v>
      </c>
      <c r="Z130" s="1134">
        <f t="shared" ca="1" si="32"/>
        <v>190152844.77842349</v>
      </c>
      <c r="AA130" s="1132">
        <f t="shared" ca="1" si="33"/>
        <v>0.33125915115999155</v>
      </c>
      <c r="AB130" s="1105"/>
    </row>
    <row r="131" spans="1:28">
      <c r="A131" s="1144">
        <f>Calendar!J123</f>
        <v>48666</v>
      </c>
      <c r="C131" s="1104"/>
      <c r="D131" s="1125">
        <f t="shared" ca="1" si="19"/>
        <v>49948</v>
      </c>
      <c r="E131" s="1126">
        <f t="shared" ca="1" si="20"/>
        <v>49975</v>
      </c>
      <c r="F131" s="1127">
        <f t="shared" ca="1" si="21"/>
        <v>3682</v>
      </c>
      <c r="G131" s="1128">
        <f ca="1">IF(F131&lt;&gt;"",COUNTIF($F$11:F131,"&gt;0"),"")</f>
        <v>121</v>
      </c>
      <c r="H131" s="1129">
        <v>1.1719020820377648E-2</v>
      </c>
      <c r="I131" s="1073"/>
      <c r="J131" s="1130">
        <f t="shared" ca="1" si="22"/>
        <v>3803056895.5684671</v>
      </c>
      <c r="K131" s="1131">
        <f t="shared" ca="1" si="23"/>
        <v>44568102.940247647</v>
      </c>
      <c r="L131" s="1130">
        <f t="shared" ca="1" si="24"/>
        <v>0</v>
      </c>
      <c r="M131" s="1130">
        <f t="shared" ca="1" si="25"/>
        <v>0</v>
      </c>
      <c r="N131" s="1130">
        <f t="shared" ca="1" si="34"/>
        <v>3758488792.6282196</v>
      </c>
      <c r="O131" s="1073"/>
      <c r="P131" s="1130">
        <f t="shared" ca="1" si="26"/>
        <v>44568102.940247536</v>
      </c>
      <c r="Q131" s="1130">
        <f t="shared" ca="1" si="27"/>
        <v>3570564352.9968085</v>
      </c>
      <c r="R131" s="1130">
        <f t="shared" ca="1" si="35"/>
        <v>3612904050.7900438</v>
      </c>
      <c r="S131" s="1130">
        <f t="shared" ca="1" si="36"/>
        <v>42339697.793235302</v>
      </c>
      <c r="T131" s="1130">
        <f t="shared" ca="1" si="28"/>
        <v>3570564352.9968085</v>
      </c>
      <c r="U131" s="1132">
        <f t="shared" ca="1" si="29"/>
        <v>0.30599160264838776</v>
      </c>
      <c r="V131" s="1133">
        <f t="shared" ca="1" si="30"/>
        <v>5.0000000000000044E-2</v>
      </c>
      <c r="X131" s="1134">
        <f t="shared" ca="1" si="37"/>
        <v>190152844.77842349</v>
      </c>
      <c r="Y131" s="1134">
        <f t="shared" ca="1" si="31"/>
        <v>2228405.1470122337</v>
      </c>
      <c r="Z131" s="1134">
        <f t="shared" ca="1" si="32"/>
        <v>187924439.63141125</v>
      </c>
      <c r="AA131" s="1132">
        <f t="shared" ca="1" si="33"/>
        <v>0.32739814872318096</v>
      </c>
      <c r="AB131" s="1105"/>
    </row>
    <row r="132" spans="1:28">
      <c r="A132" s="1144">
        <f>Calendar!J124</f>
        <v>48696</v>
      </c>
      <c r="C132" s="1104"/>
      <c r="D132" s="1125">
        <f t="shared" ca="1" si="19"/>
        <v>49979</v>
      </c>
      <c r="E132" s="1126">
        <f t="shared" ca="1" si="20"/>
        <v>50006</v>
      </c>
      <c r="F132" s="1127">
        <f t="shared" ca="1" si="21"/>
        <v>3713</v>
      </c>
      <c r="G132" s="1128">
        <f ca="1">IF(F132&lt;&gt;"",COUNTIF($F$11:F132,"&gt;0"),"")</f>
        <v>122</v>
      </c>
      <c r="H132" s="1129">
        <v>1.1772454203261574E-2</v>
      </c>
      <c r="I132" s="1073"/>
      <c r="J132" s="1130">
        <f t="shared" ca="1" si="22"/>
        <v>3758488792.6282196</v>
      </c>
      <c r="K132" s="1131">
        <f t="shared" ca="1" si="23"/>
        <v>44246637.1846876</v>
      </c>
      <c r="L132" s="1130">
        <f t="shared" ca="1" si="24"/>
        <v>0</v>
      </c>
      <c r="M132" s="1130">
        <f t="shared" ca="1" si="25"/>
        <v>0</v>
      </c>
      <c r="N132" s="1130">
        <f t="shared" ca="1" si="34"/>
        <v>3714242155.443532</v>
      </c>
      <c r="O132" s="1073"/>
      <c r="P132" s="1130">
        <f t="shared" ca="1" si="26"/>
        <v>44246637.184687614</v>
      </c>
      <c r="Q132" s="1130">
        <f t="shared" ca="1" si="27"/>
        <v>3528530047.6713552</v>
      </c>
      <c r="R132" s="1130">
        <f t="shared" ca="1" si="35"/>
        <v>3570564352.9968085</v>
      </c>
      <c r="S132" s="1130">
        <f t="shared" ca="1" si="36"/>
        <v>42034305.325453281</v>
      </c>
      <c r="T132" s="1130">
        <f t="shared" ca="1" si="28"/>
        <v>3528530047.6713552</v>
      </c>
      <c r="U132" s="1132">
        <f t="shared" ca="1" si="29"/>
        <v>0.30240568068609058</v>
      </c>
      <c r="V132" s="1133">
        <f t="shared" ca="1" si="30"/>
        <v>5.0000000000000044E-2</v>
      </c>
      <c r="X132" s="1134">
        <f t="shared" ca="1" si="37"/>
        <v>187924439.63141125</v>
      </c>
      <c r="Y132" s="1134">
        <f t="shared" ca="1" si="31"/>
        <v>2212331.859234333</v>
      </c>
      <c r="Z132" s="1134">
        <f t="shared" ca="1" si="32"/>
        <v>185712107.77217692</v>
      </c>
      <c r="AA132" s="1132">
        <f t="shared" ca="1" si="33"/>
        <v>0.32356136300174115</v>
      </c>
      <c r="AB132" s="1105"/>
    </row>
    <row r="133" spans="1:28">
      <c r="A133" s="1144">
        <f>Calendar!J125</f>
        <v>48726</v>
      </c>
      <c r="C133" s="1104"/>
      <c r="D133" s="1125">
        <f t="shared" ca="1" si="19"/>
        <v>50009</v>
      </c>
      <c r="E133" s="1126">
        <f t="shared" ca="1" si="20"/>
        <v>50038</v>
      </c>
      <c r="F133" s="1127">
        <f t="shared" ca="1" si="21"/>
        <v>3745</v>
      </c>
      <c r="G133" s="1128">
        <f ca="1">IF(F133&lt;&gt;"",COUNTIF($F$11:F133,"&gt;0"),"")</f>
        <v>123</v>
      </c>
      <c r="H133" s="1129">
        <v>1.1814644938606718E-2</v>
      </c>
      <c r="I133" s="1073"/>
      <c r="J133" s="1130">
        <f t="shared" ca="1" si="22"/>
        <v>3714242155.443532</v>
      </c>
      <c r="K133" s="1131">
        <f t="shared" ca="1" si="23"/>
        <v>43882452.28257063</v>
      </c>
      <c r="L133" s="1130">
        <f t="shared" ca="1" si="24"/>
        <v>0</v>
      </c>
      <c r="M133" s="1130">
        <f t="shared" ca="1" si="25"/>
        <v>0</v>
      </c>
      <c r="N133" s="1130">
        <f t="shared" ca="1" si="34"/>
        <v>3670359703.1609612</v>
      </c>
      <c r="O133" s="1073"/>
      <c r="P133" s="1130">
        <f t="shared" ca="1" si="26"/>
        <v>43882452.282570839</v>
      </c>
      <c r="Q133" s="1130">
        <f t="shared" ca="1" si="27"/>
        <v>3486841718.002913</v>
      </c>
      <c r="R133" s="1130">
        <f t="shared" ca="1" si="35"/>
        <v>3528530047.6713552</v>
      </c>
      <c r="S133" s="1130">
        <f t="shared" ca="1" si="36"/>
        <v>41688329.668442249</v>
      </c>
      <c r="T133" s="1130">
        <f t="shared" ca="1" si="28"/>
        <v>3486841718.002913</v>
      </c>
      <c r="U133" s="1132">
        <f t="shared" ca="1" si="29"/>
        <v>0.29884562365940742</v>
      </c>
      <c r="V133" s="1133">
        <f t="shared" ca="1" si="30"/>
        <v>5.0000000000000044E-2</v>
      </c>
      <c r="X133" s="1134">
        <f t="shared" ca="1" si="37"/>
        <v>185712107.77217692</v>
      </c>
      <c r="Y133" s="1134">
        <f t="shared" ca="1" si="31"/>
        <v>2194122.6141285896</v>
      </c>
      <c r="Z133" s="1134">
        <f t="shared" ca="1" si="32"/>
        <v>183517985.15804833</v>
      </c>
      <c r="AA133" s="1132">
        <f t="shared" ca="1" si="33"/>
        <v>0.31975225167385835</v>
      </c>
      <c r="AB133" s="1105"/>
    </row>
    <row r="134" spans="1:28">
      <c r="A134" s="1144">
        <f>Calendar!J126</f>
        <v>48757</v>
      </c>
      <c r="C134" s="1104"/>
      <c r="D134" s="1125">
        <f t="shared" ca="1" si="19"/>
        <v>50040</v>
      </c>
      <c r="E134" s="1126">
        <f t="shared" ca="1" si="20"/>
        <v>50067</v>
      </c>
      <c r="F134" s="1127">
        <f t="shared" ca="1" si="21"/>
        <v>3774</v>
      </c>
      <c r="G134" s="1128">
        <f ca="1">IF(F134&lt;&gt;"",COUNTIF($F$11:F134,"&gt;0"),"")</f>
        <v>124</v>
      </c>
      <c r="H134" s="1129">
        <v>1.184628088348732E-2</v>
      </c>
      <c r="I134" s="1073"/>
      <c r="J134" s="1130">
        <f t="shared" ca="1" si="22"/>
        <v>3670359703.1609612</v>
      </c>
      <c r="K134" s="1131">
        <f t="shared" ca="1" si="23"/>
        <v>43480111.987077892</v>
      </c>
      <c r="L134" s="1130">
        <f t="shared" ca="1" si="24"/>
        <v>0</v>
      </c>
      <c r="M134" s="1130">
        <f t="shared" ca="1" si="25"/>
        <v>0</v>
      </c>
      <c r="N134" s="1130">
        <f t="shared" ca="1" si="34"/>
        <v>3626879591.1738834</v>
      </c>
      <c r="O134" s="1073"/>
      <c r="P134" s="1130">
        <f t="shared" ca="1" si="26"/>
        <v>43480111.987077713</v>
      </c>
      <c r="Q134" s="1130">
        <f t="shared" ca="1" si="27"/>
        <v>3445535611.6151891</v>
      </c>
      <c r="R134" s="1130">
        <f t="shared" ca="1" si="35"/>
        <v>3486841718.002913</v>
      </c>
      <c r="S134" s="1130">
        <f t="shared" ca="1" si="36"/>
        <v>41306106.387723923</v>
      </c>
      <c r="T134" s="1130">
        <f t="shared" ca="1" si="28"/>
        <v>3445535611.6151891</v>
      </c>
      <c r="U134" s="1132">
        <f t="shared" ca="1" si="29"/>
        <v>0.29531486872441504</v>
      </c>
      <c r="V134" s="1133">
        <f t="shared" ca="1" si="30"/>
        <v>5.0000000000000044E-2</v>
      </c>
      <c r="X134" s="1134">
        <f t="shared" ca="1" si="37"/>
        <v>183517985.15804833</v>
      </c>
      <c r="Y134" s="1134">
        <f t="shared" ca="1" si="31"/>
        <v>2174005.5993537903</v>
      </c>
      <c r="Z134" s="1134">
        <f t="shared" ca="1" si="32"/>
        <v>181343979.55869454</v>
      </c>
      <c r="AA134" s="1132">
        <f t="shared" ca="1" si="33"/>
        <v>0.31597449235201158</v>
      </c>
      <c r="AB134" s="1105"/>
    </row>
    <row r="135" spans="1:28">
      <c r="A135" s="1144">
        <f>Calendar!J127</f>
        <v>48787</v>
      </c>
      <c r="C135" s="1104"/>
      <c r="D135" s="1125">
        <f t="shared" ca="1" si="19"/>
        <v>50071</v>
      </c>
      <c r="E135" s="1126">
        <f t="shared" ca="1" si="20"/>
        <v>50098</v>
      </c>
      <c r="F135" s="1127">
        <f t="shared" ca="1" si="21"/>
        <v>3805</v>
      </c>
      <c r="G135" s="1128">
        <f ca="1">IF(F135&lt;&gt;"",COUNTIF($F$11:F135,"&gt;0"),"")</f>
        <v>125</v>
      </c>
      <c r="H135" s="1129">
        <v>1.189451779593848E-2</v>
      </c>
      <c r="I135" s="1073"/>
      <c r="J135" s="1130">
        <f t="shared" ca="1" si="22"/>
        <v>3626879591.1738834</v>
      </c>
      <c r="K135" s="1131">
        <f t="shared" ca="1" si="23"/>
        <v>43139983.840943836</v>
      </c>
      <c r="L135" s="1130">
        <f t="shared" ca="1" si="24"/>
        <v>0</v>
      </c>
      <c r="M135" s="1130">
        <f t="shared" ca="1" si="25"/>
        <v>0</v>
      </c>
      <c r="N135" s="1130">
        <f t="shared" ca="1" si="34"/>
        <v>3583739607.3329396</v>
      </c>
      <c r="O135" s="1073"/>
      <c r="P135" s="1130">
        <f t="shared" ca="1" si="26"/>
        <v>43139983.840943813</v>
      </c>
      <c r="Q135" s="1130">
        <f t="shared" ca="1" si="27"/>
        <v>3404552626.9662924</v>
      </c>
      <c r="R135" s="1130">
        <f t="shared" ca="1" si="35"/>
        <v>3445535611.6151891</v>
      </c>
      <c r="S135" s="1130">
        <f t="shared" ca="1" si="36"/>
        <v>40982984.648896694</v>
      </c>
      <c r="T135" s="1130">
        <f t="shared" ca="1" si="28"/>
        <v>3404552626.9662924</v>
      </c>
      <c r="U135" s="1132">
        <f t="shared" ca="1" si="29"/>
        <v>0.2918164858404354</v>
      </c>
      <c r="V135" s="1133">
        <f t="shared" ca="1" si="30"/>
        <v>5.0000000000000044E-2</v>
      </c>
      <c r="X135" s="1134">
        <f t="shared" ca="1" si="37"/>
        <v>181343979.55869454</v>
      </c>
      <c r="Y135" s="1134">
        <f t="shared" ca="1" si="31"/>
        <v>2156999.1920471191</v>
      </c>
      <c r="Z135" s="1134">
        <f t="shared" ca="1" si="32"/>
        <v>179186980.36664742</v>
      </c>
      <c r="AA135" s="1132">
        <f t="shared" ca="1" si="33"/>
        <v>0.3122313697635925</v>
      </c>
      <c r="AB135" s="1105"/>
    </row>
    <row r="136" spans="1:28">
      <c r="A136" s="1144">
        <f>Calendar!J128</f>
        <v>48820</v>
      </c>
      <c r="C136" s="1104"/>
      <c r="D136" s="1125">
        <f t="shared" ca="1" si="19"/>
        <v>50099</v>
      </c>
      <c r="E136" s="1126">
        <f t="shared" ca="1" si="20"/>
        <v>50126</v>
      </c>
      <c r="F136" s="1127">
        <f t="shared" ca="1" si="21"/>
        <v>3833</v>
      </c>
      <c r="G136" s="1128">
        <f ca="1">IF(F136&lt;&gt;"",COUNTIF($F$11:F136,"&gt;0"),"")</f>
        <v>126</v>
      </c>
      <c r="H136" s="1129">
        <v>1.1958332181730192E-2</v>
      </c>
      <c r="I136" s="1073"/>
      <c r="J136" s="1130">
        <f t="shared" ca="1" si="22"/>
        <v>3583739607.3329396</v>
      </c>
      <c r="K136" s="1131">
        <f t="shared" ca="1" si="23"/>
        <v>42855548.677310616</v>
      </c>
      <c r="L136" s="1130">
        <f t="shared" ca="1" si="24"/>
        <v>0</v>
      </c>
      <c r="M136" s="1130">
        <f t="shared" ca="1" si="25"/>
        <v>0</v>
      </c>
      <c r="N136" s="1130">
        <f t="shared" ca="1" si="34"/>
        <v>3540884058.6556292</v>
      </c>
      <c r="O136" s="1073"/>
      <c r="P136" s="1130">
        <f t="shared" ca="1" si="26"/>
        <v>42855548.677310467</v>
      </c>
      <c r="Q136" s="1130">
        <f t="shared" ca="1" si="27"/>
        <v>3363839855.7228475</v>
      </c>
      <c r="R136" s="1130">
        <f t="shared" ca="1" si="35"/>
        <v>3404552626.9662924</v>
      </c>
      <c r="S136" s="1130">
        <f t="shared" ca="1" si="36"/>
        <v>40712771.24344492</v>
      </c>
      <c r="T136" s="1130">
        <f t="shared" ca="1" si="28"/>
        <v>3363839855.7228475</v>
      </c>
      <c r="U136" s="1132">
        <f t="shared" ca="1" si="29"/>
        <v>0.28834546945645811</v>
      </c>
      <c r="V136" s="1133">
        <f t="shared" ca="1" si="30"/>
        <v>5.0000000000000044E-2</v>
      </c>
      <c r="X136" s="1134">
        <f t="shared" ca="1" si="37"/>
        <v>179186980.36664742</v>
      </c>
      <c r="Y136" s="1134">
        <f t="shared" ca="1" si="31"/>
        <v>2142777.4338655472</v>
      </c>
      <c r="Z136" s="1134">
        <f t="shared" ca="1" si="32"/>
        <v>177044202.93278188</v>
      </c>
      <c r="AA136" s="1132">
        <f t="shared" ca="1" si="33"/>
        <v>0.30851752817948935</v>
      </c>
      <c r="AB136" s="1105"/>
    </row>
    <row r="137" spans="1:28">
      <c r="A137" s="1144">
        <f>Calendar!J129</f>
        <v>48849</v>
      </c>
      <c r="C137" s="1104"/>
      <c r="D137" s="1125">
        <f t="shared" ca="1" si="19"/>
        <v>50130</v>
      </c>
      <c r="E137" s="1126">
        <f t="shared" ca="1" si="20"/>
        <v>50157</v>
      </c>
      <c r="F137" s="1127">
        <f t="shared" ca="1" si="21"/>
        <v>3864</v>
      </c>
      <c r="G137" s="1128">
        <f ca="1">IF(F137&lt;&gt;"",COUNTIF($F$11:F137,"&gt;0"),"")</f>
        <v>127</v>
      </c>
      <c r="H137" s="1129">
        <v>1.2017089671290681E-2</v>
      </c>
      <c r="I137" s="1073"/>
      <c r="J137" s="1130">
        <f t="shared" ca="1" si="22"/>
        <v>3540884058.6556292</v>
      </c>
      <c r="K137" s="1131">
        <f t="shared" ca="1" si="23"/>
        <v>42551121.248508386</v>
      </c>
      <c r="L137" s="1130">
        <f t="shared" ca="1" si="24"/>
        <v>0</v>
      </c>
      <c r="M137" s="1130">
        <f t="shared" ca="1" si="25"/>
        <v>0</v>
      </c>
      <c r="N137" s="1130">
        <f t="shared" ca="1" si="34"/>
        <v>3498332937.4071207</v>
      </c>
      <c r="O137" s="1073"/>
      <c r="P137" s="1130">
        <f t="shared" ca="1" si="26"/>
        <v>42551121.248508453</v>
      </c>
      <c r="Q137" s="1130">
        <f t="shared" ca="1" si="27"/>
        <v>3323416290.5367646</v>
      </c>
      <c r="R137" s="1130">
        <f t="shared" ca="1" si="35"/>
        <v>3363839855.7228475</v>
      </c>
      <c r="S137" s="1130">
        <f t="shared" ca="1" si="36"/>
        <v>40423565.18608284</v>
      </c>
      <c r="T137" s="1130">
        <f t="shared" ca="1" si="28"/>
        <v>3323416290.5367646</v>
      </c>
      <c r="U137" s="1132">
        <f t="shared" ca="1" si="29"/>
        <v>0.28489733854960086</v>
      </c>
      <c r="V137" s="1133">
        <f t="shared" ca="1" si="30"/>
        <v>5.0000000000000044E-2</v>
      </c>
      <c r="X137" s="1134">
        <f t="shared" ca="1" si="37"/>
        <v>177044202.93278188</v>
      </c>
      <c r="Y137" s="1134">
        <f t="shared" ca="1" si="31"/>
        <v>2127556.0624256134</v>
      </c>
      <c r="Z137" s="1134">
        <f t="shared" ca="1" si="32"/>
        <v>174916646.87035626</v>
      </c>
      <c r="AA137" s="1132">
        <f t="shared" ca="1" si="33"/>
        <v>0.30482817309363269</v>
      </c>
      <c r="AB137" s="1105"/>
    </row>
    <row r="138" spans="1:28">
      <c r="A138" s="1144">
        <f>Calendar!J130</f>
        <v>48879</v>
      </c>
      <c r="C138" s="1104"/>
      <c r="D138" s="1125">
        <f t="shared" ca="1" si="19"/>
        <v>50160</v>
      </c>
      <c r="E138" s="1126">
        <f t="shared" ca="1" si="20"/>
        <v>50187</v>
      </c>
      <c r="F138" s="1127">
        <f t="shared" ca="1" si="21"/>
        <v>3894</v>
      </c>
      <c r="G138" s="1128">
        <f ca="1">IF(F138&lt;&gt;"",COUNTIF($F$11:F138,"&gt;0"),"")</f>
        <v>128</v>
      </c>
      <c r="H138" s="1129">
        <v>1.2072204422934746E-2</v>
      </c>
      <c r="I138" s="1073"/>
      <c r="J138" s="1130">
        <f t="shared" ca="1" si="22"/>
        <v>3498332937.4071207</v>
      </c>
      <c r="K138" s="1131">
        <f t="shared" ca="1" si="23"/>
        <v>42232590.35986454</v>
      </c>
      <c r="L138" s="1130">
        <f t="shared" ca="1" si="24"/>
        <v>0</v>
      </c>
      <c r="M138" s="1130">
        <f t="shared" ca="1" si="25"/>
        <v>0</v>
      </c>
      <c r="N138" s="1130">
        <f t="shared" ca="1" si="34"/>
        <v>3456100347.047256</v>
      </c>
      <c r="O138" s="1073"/>
      <c r="P138" s="1130">
        <f t="shared" ca="1" si="26"/>
        <v>42232590.359864712</v>
      </c>
      <c r="Q138" s="1130">
        <f t="shared" ca="1" si="27"/>
        <v>3283295329.6948929</v>
      </c>
      <c r="R138" s="1130">
        <f t="shared" ca="1" si="35"/>
        <v>3323416290.5367646</v>
      </c>
      <c r="S138" s="1130">
        <f t="shared" ca="1" si="36"/>
        <v>40120960.841871738</v>
      </c>
      <c r="T138" s="1130">
        <f t="shared" ca="1" si="28"/>
        <v>3283295329.6948929</v>
      </c>
      <c r="U138" s="1132">
        <f t="shared" ca="1" si="29"/>
        <v>0.2814737016851383</v>
      </c>
      <c r="V138" s="1133">
        <f t="shared" ca="1" si="30"/>
        <v>5.0000000000000044E-2</v>
      </c>
      <c r="X138" s="1134">
        <f t="shared" ca="1" si="37"/>
        <v>174916646.87035626</v>
      </c>
      <c r="Y138" s="1134">
        <f t="shared" ca="1" si="31"/>
        <v>2111629.5179929733</v>
      </c>
      <c r="Z138" s="1134">
        <f t="shared" ca="1" si="32"/>
        <v>172805017.35236329</v>
      </c>
      <c r="AA138" s="1132">
        <f t="shared" ca="1" si="33"/>
        <v>0.3011650256032305</v>
      </c>
      <c r="AB138" s="1105"/>
    </row>
    <row r="139" spans="1:28">
      <c r="A139" s="1144">
        <f>Calendar!J131</f>
        <v>48911</v>
      </c>
      <c r="C139" s="1104"/>
      <c r="D139" s="1125">
        <f t="shared" ca="1" si="19"/>
        <v>50191</v>
      </c>
      <c r="E139" s="1126">
        <f t="shared" ca="1" si="20"/>
        <v>50220</v>
      </c>
      <c r="F139" s="1127">
        <f t="shared" ca="1" si="21"/>
        <v>3927</v>
      </c>
      <c r="G139" s="1128">
        <f ca="1">IF(F139&lt;&gt;"",COUNTIF($F$11:F139,"&gt;0"),"")</f>
        <v>129</v>
      </c>
      <c r="H139" s="1129">
        <v>1.2146929369312066E-2</v>
      </c>
      <c r="I139" s="1073"/>
      <c r="J139" s="1130">
        <f t="shared" ca="1" si="22"/>
        <v>3456100347.047256</v>
      </c>
      <c r="K139" s="1131">
        <f t="shared" ca="1" si="23"/>
        <v>41981006.808837935</v>
      </c>
      <c r="L139" s="1130">
        <f t="shared" ca="1" si="24"/>
        <v>0</v>
      </c>
      <c r="M139" s="1130">
        <f t="shared" ca="1" si="25"/>
        <v>0</v>
      </c>
      <c r="N139" s="1130">
        <f t="shared" ca="1" si="34"/>
        <v>3414119340.2384181</v>
      </c>
      <c r="O139" s="1073"/>
      <c r="P139" s="1130">
        <f t="shared" ca="1" si="26"/>
        <v>41981006.808837891</v>
      </c>
      <c r="Q139" s="1130">
        <f t="shared" ca="1" si="27"/>
        <v>3243413373.2264972</v>
      </c>
      <c r="R139" s="1130">
        <f t="shared" ca="1" si="35"/>
        <v>3283295329.6948929</v>
      </c>
      <c r="S139" s="1130">
        <f t="shared" ca="1" si="36"/>
        <v>39881956.46839571</v>
      </c>
      <c r="T139" s="1130">
        <f t="shared" ca="1" si="28"/>
        <v>3243413373.2264972</v>
      </c>
      <c r="U139" s="1132">
        <f t="shared" ca="1" si="29"/>
        <v>0.27807569361871509</v>
      </c>
      <c r="V139" s="1133">
        <f t="shared" ca="1" si="30"/>
        <v>5.0000000000000044E-2</v>
      </c>
      <c r="X139" s="1134">
        <f t="shared" ca="1" si="37"/>
        <v>172805017.35236329</v>
      </c>
      <c r="Y139" s="1134">
        <f t="shared" ca="1" si="31"/>
        <v>2099050.3404421806</v>
      </c>
      <c r="Z139" s="1134">
        <f t="shared" ca="1" si="32"/>
        <v>170705967.01192111</v>
      </c>
      <c r="AA139" s="1132">
        <f t="shared" ca="1" si="33"/>
        <v>0.29752929984911036</v>
      </c>
      <c r="AB139" s="1105"/>
    </row>
    <row r="140" spans="1:28">
      <c r="A140" s="1144">
        <f>Calendar!J132</f>
        <v>48940</v>
      </c>
      <c r="C140" s="1104"/>
      <c r="D140" s="1125">
        <f t="shared" ref="D140:D203" ca="1" si="38">IF(E140&lt;&gt;"",EOMONTH(E140,-1),"")</f>
        <v>50221</v>
      </c>
      <c r="E140" s="1126">
        <f t="shared" ref="E140:E203" ca="1" si="39">IF(INDIRECT("A"&amp;(IFERROR(MATCH(E139,A:A),999)+1))&gt;0,INDIRECT("A"&amp;(IFERROR(MATCH(E139,A:A),999)+1)),"")</f>
        <v>50248</v>
      </c>
      <c r="F140" s="1127">
        <f t="shared" ref="F140:F203" ca="1" si="40">IF(E140&lt;&gt;"",E140-$A$31,"")</f>
        <v>3955</v>
      </c>
      <c r="G140" s="1128">
        <f ca="1">IF(F140&lt;&gt;"",COUNTIF($F$11:F140,"&gt;0"),"")</f>
        <v>130</v>
      </c>
      <c r="H140" s="1129">
        <v>1.2214711467789191E-2</v>
      </c>
      <c r="I140" s="1073"/>
      <c r="J140" s="1130">
        <f t="shared" ref="J140:J203" ca="1" si="41">IF(G140=1,$A$7,N139)</f>
        <v>3414119340.2384181</v>
      </c>
      <c r="K140" s="1131">
        <f t="shared" ref="K140:K203" ca="1" si="42">H140*J140</f>
        <v>41702482.657611072</v>
      </c>
      <c r="L140" s="1130">
        <f t="shared" ref="L140:L203" ca="1" si="43">IF(E140&lt;&gt;"",(1-(1-$A$25)^(1/12))*(J140-K140),"")</f>
        <v>0</v>
      </c>
      <c r="M140" s="1130">
        <f t="shared" ref="M140:M203" ca="1" si="44">IF(J140-K140-L140&lt;$A$27*$A$5,J140-K140-L140,0)</f>
        <v>0</v>
      </c>
      <c r="N140" s="1130">
        <f t="shared" ca="1" si="34"/>
        <v>3372416857.5808072</v>
      </c>
      <c r="O140" s="1073"/>
      <c r="P140" s="1130">
        <f t="shared" ref="P140:P203" ca="1" si="45">IF(G140&lt;&gt; "", R140+X140-N140, "")</f>
        <v>41702482.657610893</v>
      </c>
      <c r="Q140" s="1130">
        <f t="shared" ref="Q140:Q203" ca="1" si="46">IF(E140&lt;&gt;"", N140*(1-$A$15), "")</f>
        <v>3203796014.7017665</v>
      </c>
      <c r="R140" s="1130">
        <f t="shared" ca="1" si="35"/>
        <v>3243413373.2264972</v>
      </c>
      <c r="S140" s="1130">
        <f t="shared" ca="1" si="36"/>
        <v>39617358.524730682</v>
      </c>
      <c r="T140" s="1130">
        <f t="shared" ref="T140:T203" ca="1" si="47">IF(E140&lt;&gt;"", R140-S140, "")</f>
        <v>3203796014.7017665</v>
      </c>
      <c r="U140" s="1132">
        <f t="shared" ref="U140:U203" ca="1" si="48">IF(E140&lt;&gt;"", R140/$A$11, "")</f>
        <v>0.27469792780900615</v>
      </c>
      <c r="V140" s="1133">
        <f t="shared" ref="V140:V203" ca="1" si="49">IF(E140&lt;&gt;"", IFERROR(1-T140/N140, "n.a."), "")</f>
        <v>5.0000000000000155E-2</v>
      </c>
      <c r="X140" s="1134">
        <f t="shared" ca="1" si="37"/>
        <v>170705967.01192111</v>
      </c>
      <c r="Y140" s="1134">
        <f t="shared" ref="Y140:Y203" ca="1" si="50">IF(E140&lt;&gt;"", P140-S140, "")</f>
        <v>2085124.1328802109</v>
      </c>
      <c r="Z140" s="1134">
        <f t="shared" ref="Z140:Z203" ca="1" si="51">IF(E140&lt;&gt;"", X140-Y140, "")</f>
        <v>168620842.8790409</v>
      </c>
      <c r="AA140" s="1132">
        <f t="shared" ref="AA140:AA203" ca="1" si="52">IF(E140&lt;&gt;"", X140/$A$19, "")</f>
        <v>0.29391523245854184</v>
      </c>
      <c r="AB140" s="1105"/>
    </row>
    <row r="141" spans="1:28">
      <c r="A141" s="1144">
        <f>Calendar!J133</f>
        <v>48971</v>
      </c>
      <c r="C141" s="1104"/>
      <c r="D141" s="1125">
        <f t="shared" ca="1" si="38"/>
        <v>50252</v>
      </c>
      <c r="E141" s="1126">
        <f t="shared" ca="1" si="39"/>
        <v>50279</v>
      </c>
      <c r="F141" s="1127">
        <f t="shared" ca="1" si="40"/>
        <v>3986</v>
      </c>
      <c r="G141" s="1128">
        <f ca="1">IF(F141&lt;&gt;"",COUNTIF($F$11:F141,"&gt;0"),"")</f>
        <v>131</v>
      </c>
      <c r="H141" s="1129">
        <v>1.2293182292235061E-2</v>
      </c>
      <c r="I141" s="1073"/>
      <c r="J141" s="1130">
        <f t="shared" ca="1" si="41"/>
        <v>3372416857.5808072</v>
      </c>
      <c r="K141" s="1131">
        <f t="shared" ca="1" si="42"/>
        <v>41457735.195647389</v>
      </c>
      <c r="L141" s="1130">
        <f t="shared" ca="1" si="43"/>
        <v>0</v>
      </c>
      <c r="M141" s="1130">
        <f t="shared" ca="1" si="44"/>
        <v>0</v>
      </c>
      <c r="N141" s="1130">
        <f t="shared" ref="N141:N204" ca="1" si="53">IF(E141&lt;&gt;"",J141-K141-L141-M141,"")</f>
        <v>3330959122.38516</v>
      </c>
      <c r="O141" s="1073"/>
      <c r="P141" s="1130">
        <f t="shared" ca="1" si="45"/>
        <v>41457735.19564724</v>
      </c>
      <c r="Q141" s="1130">
        <f t="shared" ca="1" si="46"/>
        <v>3164411166.265902</v>
      </c>
      <c r="R141" s="1130">
        <f t="shared" ref="R141:R204" ca="1" si="54">IF(E141&lt;&gt;"", T140, "")</f>
        <v>3203796014.7017665</v>
      </c>
      <c r="S141" s="1130">
        <f t="shared" ref="S141:S204" ca="1" si="55">IF(E141&lt;&gt;"", MIN(P141,MAX(R141-Q141,0)), "")</f>
        <v>39384848.435864449</v>
      </c>
      <c r="T141" s="1130">
        <f t="shared" ca="1" si="47"/>
        <v>3164411166.265902</v>
      </c>
      <c r="U141" s="1132">
        <f t="shared" ca="1" si="48"/>
        <v>0.27134257188001953</v>
      </c>
      <c r="V141" s="1133">
        <f t="shared" ca="1" si="49"/>
        <v>4.9999999999999933E-2</v>
      </c>
      <c r="X141" s="1134">
        <f t="shared" ref="X141:X204" ca="1" si="56">IF(E141&lt;&gt;"", Z140, "")</f>
        <v>168620842.8790409</v>
      </c>
      <c r="Y141" s="1134">
        <f t="shared" ca="1" si="50"/>
        <v>2072886.7597827911</v>
      </c>
      <c r="Z141" s="1134">
        <f t="shared" ca="1" si="51"/>
        <v>166547956.11925811</v>
      </c>
      <c r="AA141" s="1132">
        <f t="shared" ca="1" si="52"/>
        <v>0.29032514269807319</v>
      </c>
      <c r="AB141" s="1105"/>
    </row>
    <row r="142" spans="1:28">
      <c r="A142" s="1144">
        <f>Calendar!J134</f>
        <v>49002</v>
      </c>
      <c r="C142" s="1104"/>
      <c r="D142" s="1125">
        <f t="shared" ca="1" si="38"/>
        <v>50283</v>
      </c>
      <c r="E142" s="1126">
        <f t="shared" ca="1" si="39"/>
        <v>50311</v>
      </c>
      <c r="F142" s="1127">
        <f t="shared" ca="1" si="40"/>
        <v>4018</v>
      </c>
      <c r="G142" s="1128">
        <f ca="1">IF(F142&lt;&gt;"",COUNTIF($F$11:F142,"&gt;0"),"")</f>
        <v>132</v>
      </c>
      <c r="H142" s="1129">
        <v>1.2384469228646137E-2</v>
      </c>
      <c r="I142" s="1073"/>
      <c r="J142" s="1130">
        <f t="shared" ca="1" si="41"/>
        <v>3330959122.38516</v>
      </c>
      <c r="K142" s="1131">
        <f t="shared" ca="1" si="42"/>
        <v>41252160.753057159</v>
      </c>
      <c r="L142" s="1130">
        <f t="shared" ca="1" si="43"/>
        <v>0</v>
      </c>
      <c r="M142" s="1130">
        <f t="shared" ca="1" si="44"/>
        <v>0</v>
      </c>
      <c r="N142" s="1130">
        <f t="shared" ca="1" si="53"/>
        <v>3289706961.632103</v>
      </c>
      <c r="O142" s="1073"/>
      <c r="P142" s="1130">
        <f t="shared" ca="1" si="45"/>
        <v>41252160.753057003</v>
      </c>
      <c r="Q142" s="1130">
        <f t="shared" ca="1" si="46"/>
        <v>3125221613.5504975</v>
      </c>
      <c r="R142" s="1130">
        <f t="shared" ca="1" si="54"/>
        <v>3164411166.265902</v>
      </c>
      <c r="S142" s="1130">
        <f t="shared" ca="1" si="55"/>
        <v>39189552.71540451</v>
      </c>
      <c r="T142" s="1130">
        <f t="shared" ca="1" si="47"/>
        <v>3125221613.5504975</v>
      </c>
      <c r="U142" s="1132">
        <f t="shared" ca="1" si="48"/>
        <v>0.26800690818025458</v>
      </c>
      <c r="V142" s="1133">
        <f t="shared" ca="1" si="49"/>
        <v>5.0000000000000044E-2</v>
      </c>
      <c r="X142" s="1134">
        <f t="shared" ca="1" si="56"/>
        <v>166547956.11925811</v>
      </c>
      <c r="Y142" s="1134">
        <f t="shared" ca="1" si="50"/>
        <v>2062608.0376524925</v>
      </c>
      <c r="Z142" s="1134">
        <f t="shared" ca="1" si="51"/>
        <v>164485348.08160561</v>
      </c>
      <c r="AA142" s="1132">
        <f t="shared" ca="1" si="52"/>
        <v>0.2867561227948659</v>
      </c>
      <c r="AB142" s="1105"/>
    </row>
    <row r="143" spans="1:28">
      <c r="A143" s="1144">
        <f>Calendar!J135</f>
        <v>49030</v>
      </c>
      <c r="C143" s="1104"/>
      <c r="D143" s="1125">
        <f t="shared" ca="1" si="38"/>
        <v>50313</v>
      </c>
      <c r="E143" s="1126">
        <f t="shared" ca="1" si="39"/>
        <v>50340</v>
      </c>
      <c r="F143" s="1127">
        <f t="shared" ca="1" si="40"/>
        <v>4047</v>
      </c>
      <c r="G143" s="1128">
        <f ca="1">IF(F143&lt;&gt;"",COUNTIF($F$11:F143,"&gt;0"),"")</f>
        <v>133</v>
      </c>
      <c r="H143" s="1129">
        <v>1.2485675641903553E-2</v>
      </c>
      <c r="I143" s="1073"/>
      <c r="J143" s="1130">
        <f t="shared" ca="1" si="41"/>
        <v>3289706961.632103</v>
      </c>
      <c r="K143" s="1131">
        <f t="shared" ca="1" si="42"/>
        <v>41074214.079850495</v>
      </c>
      <c r="L143" s="1130">
        <f t="shared" ca="1" si="43"/>
        <v>0</v>
      </c>
      <c r="M143" s="1130">
        <f t="shared" ca="1" si="44"/>
        <v>0</v>
      </c>
      <c r="N143" s="1130">
        <f t="shared" ca="1" si="53"/>
        <v>3248632747.5522523</v>
      </c>
      <c r="O143" s="1073"/>
      <c r="P143" s="1130">
        <f t="shared" ca="1" si="45"/>
        <v>41074214.079850674</v>
      </c>
      <c r="Q143" s="1130">
        <f t="shared" ca="1" si="46"/>
        <v>3086201110.1746397</v>
      </c>
      <c r="R143" s="1130">
        <f t="shared" ca="1" si="54"/>
        <v>3125221613.5504975</v>
      </c>
      <c r="S143" s="1130">
        <f t="shared" ca="1" si="55"/>
        <v>39020503.37585783</v>
      </c>
      <c r="T143" s="1130">
        <f t="shared" ca="1" si="47"/>
        <v>3086201110.1746397</v>
      </c>
      <c r="U143" s="1132">
        <f t="shared" ca="1" si="48"/>
        <v>0.26468778487283162</v>
      </c>
      <c r="V143" s="1133">
        <f t="shared" ca="1" si="49"/>
        <v>5.0000000000000044E-2</v>
      </c>
      <c r="X143" s="1134">
        <f t="shared" ca="1" si="56"/>
        <v>164485348.08160561</v>
      </c>
      <c r="Y143" s="1134">
        <f t="shared" ca="1" si="50"/>
        <v>2053710.7039928436</v>
      </c>
      <c r="Z143" s="1134">
        <f t="shared" ca="1" si="51"/>
        <v>162431637.37761277</v>
      </c>
      <c r="AA143" s="1132">
        <f t="shared" ca="1" si="52"/>
        <v>0.28320480041598761</v>
      </c>
      <c r="AB143" s="1105"/>
    </row>
    <row r="144" spans="1:28">
      <c r="A144" s="1144">
        <f>Calendar!J136</f>
        <v>49061</v>
      </c>
      <c r="C144" s="1104"/>
      <c r="D144" s="1125">
        <f t="shared" ca="1" si="38"/>
        <v>50344</v>
      </c>
      <c r="E144" s="1126">
        <f t="shared" ca="1" si="39"/>
        <v>50371</v>
      </c>
      <c r="F144" s="1127">
        <f t="shared" ca="1" si="40"/>
        <v>4078</v>
      </c>
      <c r="G144" s="1128">
        <f ca="1">IF(F144&lt;&gt;"",COUNTIF($F$11:F144,"&gt;0"),"")</f>
        <v>134</v>
      </c>
      <c r="H144" s="1129">
        <v>1.2585610525184927E-2</v>
      </c>
      <c r="I144" s="1073"/>
      <c r="J144" s="1130">
        <f t="shared" ca="1" si="41"/>
        <v>3248632747.5522523</v>
      </c>
      <c r="K144" s="1131">
        <f t="shared" ca="1" si="42"/>
        <v>40886026.500054054</v>
      </c>
      <c r="L144" s="1130">
        <f t="shared" ca="1" si="43"/>
        <v>0</v>
      </c>
      <c r="M144" s="1130">
        <f t="shared" ca="1" si="44"/>
        <v>0</v>
      </c>
      <c r="N144" s="1130">
        <f t="shared" ca="1" si="53"/>
        <v>3207746721.0521984</v>
      </c>
      <c r="O144" s="1073"/>
      <c r="P144" s="1130">
        <f t="shared" ca="1" si="45"/>
        <v>40886026.500053883</v>
      </c>
      <c r="Q144" s="1130">
        <f t="shared" ca="1" si="46"/>
        <v>3047359384.9995885</v>
      </c>
      <c r="R144" s="1130">
        <f t="shared" ca="1" si="54"/>
        <v>3086201110.1746397</v>
      </c>
      <c r="S144" s="1130">
        <f t="shared" ca="1" si="55"/>
        <v>38841725.175051212</v>
      </c>
      <c r="T144" s="1130">
        <f t="shared" ca="1" si="47"/>
        <v>3047359384.9995885</v>
      </c>
      <c r="U144" s="1132">
        <f t="shared" ca="1" si="48"/>
        <v>0.2613829790445355</v>
      </c>
      <c r="V144" s="1133">
        <f t="shared" ca="1" si="49"/>
        <v>5.0000000000000044E-2</v>
      </c>
      <c r="X144" s="1134">
        <f t="shared" ca="1" si="56"/>
        <v>162431637.37761277</v>
      </c>
      <c r="Y144" s="1134">
        <f t="shared" ca="1" si="50"/>
        <v>2044301.3250026703</v>
      </c>
      <c r="Z144" s="1134">
        <f t="shared" ca="1" si="51"/>
        <v>160387336.0526101</v>
      </c>
      <c r="AA144" s="1132">
        <f t="shared" ca="1" si="52"/>
        <v>0.27966879713776305</v>
      </c>
      <c r="AB144" s="1105"/>
    </row>
    <row r="145" spans="1:28">
      <c r="A145" s="1144">
        <f>Calendar!J137</f>
        <v>49094</v>
      </c>
      <c r="C145" s="1104"/>
      <c r="D145" s="1125">
        <f t="shared" ca="1" si="38"/>
        <v>50374</v>
      </c>
      <c r="E145" s="1126">
        <f t="shared" ca="1" si="39"/>
        <v>50402</v>
      </c>
      <c r="F145" s="1127">
        <f t="shared" ca="1" si="40"/>
        <v>4109</v>
      </c>
      <c r="G145" s="1128">
        <f ca="1">IF(F145&lt;&gt;"",COUNTIF($F$11:F145,"&gt;0"),"")</f>
        <v>135</v>
      </c>
      <c r="H145" s="1129">
        <v>1.2665408375706582E-2</v>
      </c>
      <c r="I145" s="1073"/>
      <c r="J145" s="1130">
        <f t="shared" ca="1" si="41"/>
        <v>3207746721.0521984</v>
      </c>
      <c r="K145" s="1131">
        <f t="shared" ca="1" si="42"/>
        <v>40627422.187959835</v>
      </c>
      <c r="L145" s="1130">
        <f t="shared" ca="1" si="43"/>
        <v>0</v>
      </c>
      <c r="M145" s="1130">
        <f t="shared" ca="1" si="44"/>
        <v>0</v>
      </c>
      <c r="N145" s="1130">
        <f t="shared" ca="1" si="53"/>
        <v>3167119298.8642387</v>
      </c>
      <c r="O145" s="1073"/>
      <c r="P145" s="1130">
        <f t="shared" ca="1" si="45"/>
        <v>40627422.187959671</v>
      </c>
      <c r="Q145" s="1130">
        <f t="shared" ca="1" si="46"/>
        <v>3008763333.9210267</v>
      </c>
      <c r="R145" s="1130">
        <f t="shared" ca="1" si="54"/>
        <v>3047359384.9995885</v>
      </c>
      <c r="S145" s="1130">
        <f t="shared" ca="1" si="55"/>
        <v>38596051.078561783</v>
      </c>
      <c r="T145" s="1130">
        <f t="shared" ca="1" si="47"/>
        <v>3008763333.9210267</v>
      </c>
      <c r="U145" s="1132">
        <f t="shared" ca="1" si="48"/>
        <v>0.2580933146723684</v>
      </c>
      <c r="V145" s="1133">
        <f t="shared" ca="1" si="49"/>
        <v>5.0000000000000044E-2</v>
      </c>
      <c r="X145" s="1134">
        <f t="shared" ca="1" si="56"/>
        <v>160387336.0526101</v>
      </c>
      <c r="Y145" s="1134">
        <f t="shared" ca="1" si="50"/>
        <v>2031371.1093978882</v>
      </c>
      <c r="Z145" s="1134">
        <f t="shared" ca="1" si="51"/>
        <v>158355964.94321221</v>
      </c>
      <c r="AA145" s="1132">
        <f t="shared" ca="1" si="52"/>
        <v>0.27614899458094028</v>
      </c>
      <c r="AB145" s="1105"/>
    </row>
    <row r="146" spans="1:28">
      <c r="A146" s="1144">
        <f>Calendar!J138</f>
        <v>49122</v>
      </c>
      <c r="C146" s="1104"/>
      <c r="D146" s="1125">
        <f t="shared" ca="1" si="38"/>
        <v>50405</v>
      </c>
      <c r="E146" s="1126">
        <f t="shared" ca="1" si="39"/>
        <v>50432</v>
      </c>
      <c r="F146" s="1127">
        <f t="shared" ca="1" si="40"/>
        <v>4139</v>
      </c>
      <c r="G146" s="1128">
        <f ca="1">IF(F146&lt;&gt;"",COUNTIF($F$11:F146,"&gt;0"),"")</f>
        <v>136</v>
      </c>
      <c r="H146" s="1129">
        <v>1.2756916567808798E-2</v>
      </c>
      <c r="I146" s="1073"/>
      <c r="J146" s="1130">
        <f t="shared" ca="1" si="41"/>
        <v>3167119298.8642387</v>
      </c>
      <c r="K146" s="1131">
        <f t="shared" ca="1" si="42"/>
        <v>40402676.65590819</v>
      </c>
      <c r="L146" s="1130">
        <f t="shared" ca="1" si="43"/>
        <v>0</v>
      </c>
      <c r="M146" s="1130">
        <f t="shared" ca="1" si="44"/>
        <v>0</v>
      </c>
      <c r="N146" s="1130">
        <f t="shared" ca="1" si="53"/>
        <v>3126716622.2083306</v>
      </c>
      <c r="O146" s="1073"/>
      <c r="P146" s="1130">
        <f t="shared" ca="1" si="45"/>
        <v>40402676.655908108</v>
      </c>
      <c r="Q146" s="1130">
        <f t="shared" ca="1" si="46"/>
        <v>2970380791.0979137</v>
      </c>
      <c r="R146" s="1130">
        <f t="shared" ca="1" si="54"/>
        <v>3008763333.9210267</v>
      </c>
      <c r="S146" s="1130">
        <f t="shared" ca="1" si="55"/>
        <v>38382542.823112965</v>
      </c>
      <c r="T146" s="1130">
        <f t="shared" ca="1" si="47"/>
        <v>2970380791.0979137</v>
      </c>
      <c r="U146" s="1132">
        <f t="shared" ca="1" si="48"/>
        <v>0.25482445744300314</v>
      </c>
      <c r="V146" s="1133">
        <f t="shared" ca="1" si="49"/>
        <v>5.0000000000000155E-2</v>
      </c>
      <c r="X146" s="1134">
        <f t="shared" ca="1" si="56"/>
        <v>158355964.94321221</v>
      </c>
      <c r="Y146" s="1134">
        <f t="shared" ca="1" si="50"/>
        <v>2020133.8327951431</v>
      </c>
      <c r="Z146" s="1134">
        <f t="shared" ca="1" si="51"/>
        <v>156335831.11041707</v>
      </c>
      <c r="AA146" s="1132">
        <f t="shared" ca="1" si="52"/>
        <v>0.27265145479203207</v>
      </c>
      <c r="AB146" s="1105"/>
    </row>
    <row r="147" spans="1:28">
      <c r="A147" s="1144">
        <f>Calendar!J139</f>
        <v>49152</v>
      </c>
      <c r="C147" s="1104"/>
      <c r="D147" s="1125">
        <f t="shared" ca="1" si="38"/>
        <v>50436</v>
      </c>
      <c r="E147" s="1126">
        <f t="shared" ca="1" si="39"/>
        <v>50462</v>
      </c>
      <c r="F147" s="1127">
        <f t="shared" ca="1" si="40"/>
        <v>4169</v>
      </c>
      <c r="G147" s="1128">
        <f ca="1">IF(F147&lt;&gt;"",COUNTIF($F$11:F147,"&gt;0"),"")</f>
        <v>137</v>
      </c>
      <c r="H147" s="1129">
        <v>1.2839097125528609E-2</v>
      </c>
      <c r="I147" s="1073"/>
      <c r="J147" s="1130">
        <f t="shared" ca="1" si="41"/>
        <v>3126716622.2083306</v>
      </c>
      <c r="K147" s="1131">
        <f t="shared" ca="1" si="42"/>
        <v>40144218.396537498</v>
      </c>
      <c r="L147" s="1130">
        <f t="shared" ca="1" si="43"/>
        <v>0</v>
      </c>
      <c r="M147" s="1130">
        <f t="shared" ca="1" si="44"/>
        <v>0</v>
      </c>
      <c r="N147" s="1130">
        <f t="shared" ca="1" si="53"/>
        <v>3086572403.8117933</v>
      </c>
      <c r="O147" s="1073"/>
      <c r="P147" s="1130">
        <f t="shared" ca="1" si="45"/>
        <v>40144218.396537304</v>
      </c>
      <c r="Q147" s="1130">
        <f t="shared" ca="1" si="46"/>
        <v>2932243783.6212034</v>
      </c>
      <c r="R147" s="1130">
        <f t="shared" ca="1" si="54"/>
        <v>2970380791.0979137</v>
      </c>
      <c r="S147" s="1130">
        <f t="shared" ca="1" si="55"/>
        <v>38137007.47671032</v>
      </c>
      <c r="T147" s="1130">
        <f t="shared" ca="1" si="47"/>
        <v>2932243783.6212034</v>
      </c>
      <c r="U147" s="1132">
        <f t="shared" ca="1" si="48"/>
        <v>0.25157368309996558</v>
      </c>
      <c r="V147" s="1133">
        <f t="shared" ca="1" si="49"/>
        <v>5.0000000000000044E-2</v>
      </c>
      <c r="X147" s="1134">
        <f t="shared" ca="1" si="56"/>
        <v>156335831.11041707</v>
      </c>
      <c r="Y147" s="1134">
        <f t="shared" ca="1" si="50"/>
        <v>2007210.9198269844</v>
      </c>
      <c r="Z147" s="1134">
        <f t="shared" ca="1" si="51"/>
        <v>154328620.19059008</v>
      </c>
      <c r="AA147" s="1132">
        <f t="shared" ca="1" si="52"/>
        <v>0.26917326293115884</v>
      </c>
      <c r="AB147" s="1105"/>
    </row>
    <row r="148" spans="1:28">
      <c r="A148" s="1144">
        <f>Calendar!J140</f>
        <v>49184</v>
      </c>
      <c r="C148" s="1104"/>
      <c r="D148" s="1125">
        <f t="shared" ca="1" si="38"/>
        <v>50464</v>
      </c>
      <c r="E148" s="1126">
        <f t="shared" ca="1" si="39"/>
        <v>50493</v>
      </c>
      <c r="F148" s="1127">
        <f t="shared" ca="1" si="40"/>
        <v>4200</v>
      </c>
      <c r="G148" s="1128">
        <f ca="1">IF(F148&lt;&gt;"",COUNTIF($F$11:F148,"&gt;0"),"")</f>
        <v>138</v>
      </c>
      <c r="H148" s="1129">
        <v>1.2935741665823631E-2</v>
      </c>
      <c r="I148" s="1073"/>
      <c r="J148" s="1130">
        <f t="shared" ca="1" si="41"/>
        <v>3086572403.8117933</v>
      </c>
      <c r="K148" s="1131">
        <f t="shared" ca="1" si="42"/>
        <v>39927103.248569615</v>
      </c>
      <c r="L148" s="1130">
        <f t="shared" ca="1" si="43"/>
        <v>0</v>
      </c>
      <c r="M148" s="1130">
        <f t="shared" ca="1" si="44"/>
        <v>0</v>
      </c>
      <c r="N148" s="1130">
        <f t="shared" ca="1" si="53"/>
        <v>3046645300.5632238</v>
      </c>
      <c r="O148" s="1073"/>
      <c r="P148" s="1130">
        <f t="shared" ca="1" si="45"/>
        <v>39927103.248569489</v>
      </c>
      <c r="Q148" s="1130">
        <f t="shared" ca="1" si="46"/>
        <v>2894313035.5350623</v>
      </c>
      <c r="R148" s="1130">
        <f t="shared" ca="1" si="54"/>
        <v>2932243783.6212034</v>
      </c>
      <c r="S148" s="1130">
        <f t="shared" ca="1" si="55"/>
        <v>37930748.086141109</v>
      </c>
      <c r="T148" s="1130">
        <f t="shared" ca="1" si="47"/>
        <v>2894313035.5350623</v>
      </c>
      <c r="U148" s="1132">
        <f t="shared" ca="1" si="48"/>
        <v>0.24834370414841819</v>
      </c>
      <c r="V148" s="1133">
        <f t="shared" ca="1" si="49"/>
        <v>5.0000000000000155E-2</v>
      </c>
      <c r="X148" s="1134">
        <f t="shared" ca="1" si="56"/>
        <v>154328620.19059008</v>
      </c>
      <c r="Y148" s="1134">
        <f t="shared" ca="1" si="50"/>
        <v>1996355.1624283791</v>
      </c>
      <c r="Z148" s="1134">
        <f t="shared" ca="1" si="51"/>
        <v>152332265.0281617</v>
      </c>
      <c r="AA148" s="1132">
        <f t="shared" ca="1" si="52"/>
        <v>0.26571732126479009</v>
      </c>
      <c r="AB148" s="1105"/>
    </row>
    <row r="149" spans="1:28">
      <c r="A149" s="1144">
        <f>Calendar!J141</f>
        <v>49214</v>
      </c>
      <c r="C149" s="1104"/>
      <c r="D149" s="1125">
        <f t="shared" ca="1" si="38"/>
        <v>50495</v>
      </c>
      <c r="E149" s="1126">
        <f t="shared" ca="1" si="39"/>
        <v>50522</v>
      </c>
      <c r="F149" s="1127">
        <f t="shared" ca="1" si="40"/>
        <v>4229</v>
      </c>
      <c r="G149" s="1128">
        <f ca="1">IF(F149&lt;&gt;"",COUNTIF($F$11:F149,"&gt;0"),"")</f>
        <v>139</v>
      </c>
      <c r="H149" s="1129">
        <v>1.3033364791696398E-2</v>
      </c>
      <c r="I149" s="1073"/>
      <c r="J149" s="1130">
        <f t="shared" ca="1" si="41"/>
        <v>3046645300.5632238</v>
      </c>
      <c r="K149" s="1131">
        <f t="shared" ca="1" si="42"/>
        <v>39708039.593148015</v>
      </c>
      <c r="L149" s="1130">
        <f t="shared" ca="1" si="43"/>
        <v>0</v>
      </c>
      <c r="M149" s="1130">
        <f t="shared" ca="1" si="44"/>
        <v>0</v>
      </c>
      <c r="N149" s="1130">
        <f t="shared" ca="1" si="53"/>
        <v>3006937260.9700756</v>
      </c>
      <c r="O149" s="1073"/>
      <c r="P149" s="1130">
        <f t="shared" ca="1" si="45"/>
        <v>39708039.593148232</v>
      </c>
      <c r="Q149" s="1130">
        <f t="shared" ca="1" si="46"/>
        <v>2856590397.9215717</v>
      </c>
      <c r="R149" s="1130">
        <f t="shared" ca="1" si="54"/>
        <v>2894313035.5350623</v>
      </c>
      <c r="S149" s="1130">
        <f t="shared" ca="1" si="55"/>
        <v>37722637.613490582</v>
      </c>
      <c r="T149" s="1130">
        <f t="shared" ca="1" si="47"/>
        <v>2856590397.9215717</v>
      </c>
      <c r="U149" s="1132">
        <f t="shared" ca="1" si="48"/>
        <v>0.24513119414722054</v>
      </c>
      <c r="V149" s="1133">
        <f t="shared" ca="1" si="49"/>
        <v>5.0000000000000044E-2</v>
      </c>
      <c r="X149" s="1134">
        <f t="shared" ca="1" si="56"/>
        <v>152332265.0281617</v>
      </c>
      <c r="Y149" s="1134">
        <f t="shared" ca="1" si="50"/>
        <v>1985401.97965765</v>
      </c>
      <c r="Z149" s="1134">
        <f t="shared" ca="1" si="51"/>
        <v>150346863.04850405</v>
      </c>
      <c r="AA149" s="1132">
        <f t="shared" ca="1" si="52"/>
        <v>0.2622800706407743</v>
      </c>
      <c r="AB149" s="1105"/>
    </row>
    <row r="150" spans="1:28">
      <c r="A150" s="1144">
        <f>Calendar!J142</f>
        <v>49244</v>
      </c>
      <c r="B150" s="1145"/>
      <c r="C150" s="1104"/>
      <c r="D150" s="1125">
        <f t="shared" ca="1" si="38"/>
        <v>50525</v>
      </c>
      <c r="E150" s="1126">
        <f t="shared" ca="1" si="39"/>
        <v>50552</v>
      </c>
      <c r="F150" s="1127">
        <f t="shared" ca="1" si="40"/>
        <v>4259</v>
      </c>
      <c r="G150" s="1128">
        <f ca="1">IF(F150&lt;&gt;"",COUNTIF($F$11:F150,"&gt;0"),"")</f>
        <v>140</v>
      </c>
      <c r="H150" s="1129">
        <v>1.3123396781396355E-2</v>
      </c>
      <c r="I150" s="1073"/>
      <c r="J150" s="1130">
        <f t="shared" ca="1" si="41"/>
        <v>3006937260.9700756</v>
      </c>
      <c r="K150" s="1131">
        <f t="shared" ca="1" si="42"/>
        <v>39461230.772475459</v>
      </c>
      <c r="L150" s="1130">
        <f t="shared" ca="1" si="43"/>
        <v>0</v>
      </c>
      <c r="M150" s="1130">
        <f t="shared" ca="1" si="44"/>
        <v>0</v>
      </c>
      <c r="N150" s="1130">
        <f t="shared" ca="1" si="53"/>
        <v>2967476030.1976004</v>
      </c>
      <c r="O150" s="1073"/>
      <c r="P150" s="1130">
        <f t="shared" ca="1" si="45"/>
        <v>39461230.772475243</v>
      </c>
      <c r="Q150" s="1130">
        <f t="shared" ca="1" si="46"/>
        <v>2819102228.6877203</v>
      </c>
      <c r="R150" s="1130">
        <f t="shared" ca="1" si="54"/>
        <v>2856590397.9215717</v>
      </c>
      <c r="S150" s="1130">
        <f t="shared" ca="1" si="55"/>
        <v>37488169.233851433</v>
      </c>
      <c r="T150" s="1130">
        <f t="shared" ca="1" si="47"/>
        <v>2819102228.6877203</v>
      </c>
      <c r="U150" s="1132">
        <f t="shared" ca="1" si="48"/>
        <v>0.24193630987207565</v>
      </c>
      <c r="V150" s="1133">
        <f t="shared" ca="1" si="49"/>
        <v>5.0000000000000044E-2</v>
      </c>
      <c r="X150" s="1134">
        <f t="shared" ca="1" si="56"/>
        <v>150346863.04850405</v>
      </c>
      <c r="Y150" s="1134">
        <f t="shared" ca="1" si="50"/>
        <v>1973061.5386238098</v>
      </c>
      <c r="Z150" s="1134">
        <f t="shared" ca="1" si="51"/>
        <v>148373801.50988024</v>
      </c>
      <c r="AA150" s="1132">
        <f t="shared" ca="1" si="52"/>
        <v>0.25886167880252076</v>
      </c>
      <c r="AB150" s="1105"/>
    </row>
    <row r="151" spans="1:28">
      <c r="A151" s="1144">
        <f>Calendar!J143</f>
        <v>49275</v>
      </c>
      <c r="C151" s="1146"/>
      <c r="D151" s="1125">
        <f t="shared" ca="1" si="38"/>
        <v>50556</v>
      </c>
      <c r="E151" s="1126">
        <f t="shared" ca="1" si="39"/>
        <v>50584</v>
      </c>
      <c r="F151" s="1127">
        <f t="shared" ca="1" si="40"/>
        <v>4291</v>
      </c>
      <c r="G151" s="1128">
        <f ca="1">IF(F151&lt;&gt;"",COUNTIF($F$11:F151,"&gt;0"),"")</f>
        <v>141</v>
      </c>
      <c r="H151" s="1129">
        <v>1.322381871433074E-2</v>
      </c>
      <c r="I151" s="1073"/>
      <c r="J151" s="1130">
        <f t="shared" ca="1" si="41"/>
        <v>2967476030.1976004</v>
      </c>
      <c r="K151" s="1131">
        <f t="shared" ca="1" si="42"/>
        <v>39241365.062454924</v>
      </c>
      <c r="L151" s="1130">
        <f t="shared" ca="1" si="43"/>
        <v>0</v>
      </c>
      <c r="M151" s="1130">
        <f t="shared" ca="1" si="44"/>
        <v>0</v>
      </c>
      <c r="N151" s="1130">
        <f t="shared" ca="1" si="53"/>
        <v>2928234665.1351457</v>
      </c>
      <c r="O151" s="1073"/>
      <c r="P151" s="1130">
        <f t="shared" ca="1" si="45"/>
        <v>39241365.0624547</v>
      </c>
      <c r="Q151" s="1130">
        <f t="shared" ca="1" si="46"/>
        <v>2781822931.8783884</v>
      </c>
      <c r="R151" s="1130">
        <f t="shared" ca="1" si="54"/>
        <v>2819102228.6877203</v>
      </c>
      <c r="S151" s="1130">
        <f t="shared" ca="1" si="55"/>
        <v>37279296.809331894</v>
      </c>
      <c r="T151" s="1130">
        <f t="shared" ca="1" si="47"/>
        <v>2781822931.8783884</v>
      </c>
      <c r="U151" s="1132">
        <f t="shared" ca="1" si="48"/>
        <v>0.23876128368179758</v>
      </c>
      <c r="V151" s="1133">
        <f t="shared" ca="1" si="49"/>
        <v>5.0000000000000044E-2</v>
      </c>
      <c r="X151" s="1134">
        <f t="shared" ca="1" si="56"/>
        <v>148373801.50988024</v>
      </c>
      <c r="Y151" s="1134">
        <f t="shared" ca="1" si="50"/>
        <v>1962068.2531228065</v>
      </c>
      <c r="Z151" s="1134">
        <f t="shared" ca="1" si="51"/>
        <v>146411733.25675744</v>
      </c>
      <c r="AA151" s="1132">
        <f t="shared" ca="1" si="52"/>
        <v>0.25546453428009686</v>
      </c>
      <c r="AB151" s="1105"/>
    </row>
    <row r="152" spans="1:28">
      <c r="A152" s="1144">
        <f>Calendar!J144</f>
        <v>49305</v>
      </c>
      <c r="C152" s="1104"/>
      <c r="D152" s="1125">
        <f t="shared" ca="1" si="38"/>
        <v>50586</v>
      </c>
      <c r="E152" s="1126">
        <f t="shared" ca="1" si="39"/>
        <v>50613</v>
      </c>
      <c r="F152" s="1127">
        <f t="shared" ca="1" si="40"/>
        <v>4320</v>
      </c>
      <c r="G152" s="1128">
        <f ca="1">IF(F152&lt;&gt;"",COUNTIF($F$11:F152,"&gt;0"),"")</f>
        <v>142</v>
      </c>
      <c r="H152" s="1129">
        <v>1.3320595285273972E-2</v>
      </c>
      <c r="I152" s="1073"/>
      <c r="J152" s="1130">
        <f t="shared" ca="1" si="41"/>
        <v>2928234665.1351457</v>
      </c>
      <c r="K152" s="1131">
        <f t="shared" ca="1" si="42"/>
        <v>39005828.874575026</v>
      </c>
      <c r="L152" s="1130">
        <f t="shared" ca="1" si="43"/>
        <v>0</v>
      </c>
      <c r="M152" s="1130">
        <f t="shared" ca="1" si="44"/>
        <v>0</v>
      </c>
      <c r="N152" s="1130">
        <f t="shared" ca="1" si="53"/>
        <v>2889228836.2605705</v>
      </c>
      <c r="O152" s="1073"/>
      <c r="P152" s="1130">
        <f t="shared" ca="1" si="45"/>
        <v>39005828.874575138</v>
      </c>
      <c r="Q152" s="1130">
        <f t="shared" ca="1" si="46"/>
        <v>2744767394.4475417</v>
      </c>
      <c r="R152" s="1130">
        <f t="shared" ca="1" si="54"/>
        <v>2781822931.8783884</v>
      </c>
      <c r="S152" s="1130">
        <f t="shared" ca="1" si="55"/>
        <v>37055537.430846691</v>
      </c>
      <c r="T152" s="1130">
        <f t="shared" ca="1" si="47"/>
        <v>2744767394.4475417</v>
      </c>
      <c r="U152" s="1132">
        <f t="shared" ca="1" si="48"/>
        <v>0.23560394775038862</v>
      </c>
      <c r="V152" s="1133">
        <f t="shared" ca="1" si="49"/>
        <v>5.0000000000000044E-2</v>
      </c>
      <c r="X152" s="1134">
        <f t="shared" ca="1" si="56"/>
        <v>146411733.25675744</v>
      </c>
      <c r="Y152" s="1134">
        <f t="shared" ca="1" si="50"/>
        <v>1950291.443728447</v>
      </c>
      <c r="Z152" s="1134">
        <f t="shared" ca="1" si="51"/>
        <v>144461441.81302899</v>
      </c>
      <c r="AA152" s="1132">
        <f t="shared" ca="1" si="52"/>
        <v>0.25208631759083583</v>
      </c>
      <c r="AB152" s="1105"/>
    </row>
    <row r="153" spans="1:28">
      <c r="A153" s="1144">
        <f>Calendar!J145</f>
        <v>49338</v>
      </c>
      <c r="C153" s="1104"/>
      <c r="D153" s="1125">
        <f t="shared" ca="1" si="38"/>
        <v>50617</v>
      </c>
      <c r="E153" s="1126">
        <f t="shared" ca="1" si="39"/>
        <v>50644</v>
      </c>
      <c r="F153" s="1127">
        <f t="shared" ca="1" si="40"/>
        <v>4351</v>
      </c>
      <c r="G153" s="1128">
        <f ca="1">IF(F153&lt;&gt;"",COUNTIF($F$11:F153,"&gt;0"),"")</f>
        <v>143</v>
      </c>
      <c r="H153" s="1129">
        <v>1.3429315092184863E-2</v>
      </c>
      <c r="I153" s="1073"/>
      <c r="J153" s="1130">
        <f t="shared" ca="1" si="41"/>
        <v>2889228836.2605705</v>
      </c>
      <c r="K153" s="1131">
        <f t="shared" ca="1" si="42"/>
        <v>38800364.41556979</v>
      </c>
      <c r="L153" s="1130">
        <f t="shared" ca="1" si="43"/>
        <v>0</v>
      </c>
      <c r="M153" s="1130">
        <f t="shared" ca="1" si="44"/>
        <v>0</v>
      </c>
      <c r="N153" s="1130">
        <f t="shared" ca="1" si="53"/>
        <v>2850428471.8450007</v>
      </c>
      <c r="O153" s="1073"/>
      <c r="P153" s="1130">
        <f t="shared" ca="1" si="45"/>
        <v>38800364.415569782</v>
      </c>
      <c r="Q153" s="1130">
        <f t="shared" ca="1" si="46"/>
        <v>2707907048.2527504</v>
      </c>
      <c r="R153" s="1130">
        <f t="shared" ca="1" si="54"/>
        <v>2744767394.4475417</v>
      </c>
      <c r="S153" s="1130">
        <f t="shared" ca="1" si="55"/>
        <v>36860346.194791317</v>
      </c>
      <c r="T153" s="1130">
        <f t="shared" ca="1" si="47"/>
        <v>2707907048.2527504</v>
      </c>
      <c r="U153" s="1132">
        <f t="shared" ca="1" si="48"/>
        <v>0.23246556291479281</v>
      </c>
      <c r="V153" s="1133">
        <f t="shared" ca="1" si="49"/>
        <v>5.0000000000000155E-2</v>
      </c>
      <c r="X153" s="1134">
        <f t="shared" ca="1" si="56"/>
        <v>144461441.81302899</v>
      </c>
      <c r="Y153" s="1134">
        <f t="shared" ca="1" si="50"/>
        <v>1940018.2207784653</v>
      </c>
      <c r="Z153" s="1134">
        <f t="shared" ca="1" si="51"/>
        <v>142521423.59225053</v>
      </c>
      <c r="AA153" s="1132">
        <f t="shared" ca="1" si="52"/>
        <v>0.24872837777725376</v>
      </c>
      <c r="AB153" s="1105"/>
    </row>
    <row r="154" spans="1:28">
      <c r="A154" s="1144">
        <f>Calendar!J146</f>
        <v>49367</v>
      </c>
      <c r="C154" s="1104"/>
      <c r="D154" s="1125">
        <f t="shared" ca="1" si="38"/>
        <v>50648</v>
      </c>
      <c r="E154" s="1126">
        <f t="shared" ca="1" si="39"/>
        <v>50675</v>
      </c>
      <c r="F154" s="1127">
        <f t="shared" ca="1" si="40"/>
        <v>4382</v>
      </c>
      <c r="G154" s="1128">
        <f ca="1">IF(F154&lt;&gt;"",COUNTIF($F$11:F154,"&gt;0"),"")</f>
        <v>144</v>
      </c>
      <c r="H154" s="1129">
        <v>1.3521071130576162E-2</v>
      </c>
      <c r="I154" s="1073"/>
      <c r="J154" s="1130">
        <f t="shared" ca="1" si="41"/>
        <v>2850428471.8450007</v>
      </c>
      <c r="K154" s="1131">
        <f t="shared" ca="1" si="42"/>
        <v>38540846.120435767</v>
      </c>
      <c r="L154" s="1130">
        <f t="shared" ca="1" si="43"/>
        <v>0</v>
      </c>
      <c r="M154" s="1130">
        <f t="shared" ca="1" si="44"/>
        <v>0</v>
      </c>
      <c r="N154" s="1130">
        <f t="shared" ca="1" si="53"/>
        <v>2811887625.724565</v>
      </c>
      <c r="O154" s="1073"/>
      <c r="P154" s="1130">
        <f t="shared" ca="1" si="45"/>
        <v>38540846.120435715</v>
      </c>
      <c r="Q154" s="1130">
        <f t="shared" ca="1" si="46"/>
        <v>2671293244.4383368</v>
      </c>
      <c r="R154" s="1130">
        <f t="shared" ca="1" si="54"/>
        <v>2707907048.2527504</v>
      </c>
      <c r="S154" s="1130">
        <f t="shared" ca="1" si="55"/>
        <v>36613803.814413548</v>
      </c>
      <c r="T154" s="1130">
        <f t="shared" ca="1" si="47"/>
        <v>2671293244.4383368</v>
      </c>
      <c r="U154" s="1132">
        <f t="shared" ca="1" si="48"/>
        <v>0.22934370962232795</v>
      </c>
      <c r="V154" s="1133">
        <f t="shared" ca="1" si="49"/>
        <v>4.9999999999999933E-2</v>
      </c>
      <c r="X154" s="1134">
        <f t="shared" ca="1" si="56"/>
        <v>142521423.59225053</v>
      </c>
      <c r="Y154" s="1134">
        <f t="shared" ca="1" si="50"/>
        <v>1927042.3060221672</v>
      </c>
      <c r="Z154" s="1134">
        <f t="shared" ca="1" si="51"/>
        <v>140594381.28622836</v>
      </c>
      <c r="AA154" s="1132">
        <f t="shared" ca="1" si="52"/>
        <v>0.2453881260197151</v>
      </c>
      <c r="AB154" s="1105"/>
    </row>
    <row r="155" spans="1:28">
      <c r="A155" s="1144">
        <f>Calendar!J147</f>
        <v>49395</v>
      </c>
      <c r="C155" s="1104"/>
      <c r="D155" s="1125">
        <f t="shared" ca="1" si="38"/>
        <v>50678</v>
      </c>
      <c r="E155" s="1126">
        <f t="shared" ca="1" si="39"/>
        <v>50705</v>
      </c>
      <c r="F155" s="1127">
        <f t="shared" ca="1" si="40"/>
        <v>4412</v>
      </c>
      <c r="G155" s="1128">
        <f ca="1">IF(F155&lt;&gt;"",COUNTIF($F$11:F155,"&gt;0"),"")</f>
        <v>145</v>
      </c>
      <c r="H155" s="1129">
        <v>1.3633895063393728E-2</v>
      </c>
      <c r="I155" s="1073"/>
      <c r="J155" s="1130">
        <f t="shared" ca="1" si="41"/>
        <v>2811887625.724565</v>
      </c>
      <c r="K155" s="1131">
        <f t="shared" ca="1" si="42"/>
        <v>38336980.819184057</v>
      </c>
      <c r="L155" s="1130">
        <f t="shared" ca="1" si="43"/>
        <v>0</v>
      </c>
      <c r="M155" s="1130">
        <f t="shared" ca="1" si="44"/>
        <v>0</v>
      </c>
      <c r="N155" s="1130">
        <f t="shared" ca="1" si="53"/>
        <v>2773550644.9053812</v>
      </c>
      <c r="O155" s="1073"/>
      <c r="P155" s="1130">
        <f t="shared" ca="1" si="45"/>
        <v>38336980.819183826</v>
      </c>
      <c r="Q155" s="1130">
        <f t="shared" ca="1" si="46"/>
        <v>2634873112.6601119</v>
      </c>
      <c r="R155" s="1130">
        <f t="shared" ca="1" si="54"/>
        <v>2671293244.4383368</v>
      </c>
      <c r="S155" s="1130">
        <f t="shared" ca="1" si="55"/>
        <v>36420131.778224945</v>
      </c>
      <c r="T155" s="1130">
        <f t="shared" ca="1" si="47"/>
        <v>2634873112.6601119</v>
      </c>
      <c r="U155" s="1132">
        <f t="shared" ca="1" si="48"/>
        <v>0.22624273701117428</v>
      </c>
      <c r="V155" s="1133">
        <f t="shared" ca="1" si="49"/>
        <v>5.0000000000000044E-2</v>
      </c>
      <c r="X155" s="1134">
        <f t="shared" ca="1" si="56"/>
        <v>140594381.28622836</v>
      </c>
      <c r="Y155" s="1134">
        <f t="shared" ca="1" si="50"/>
        <v>1916849.0409588814</v>
      </c>
      <c r="Z155" s="1134">
        <f t="shared" ca="1" si="51"/>
        <v>138677532.24526948</v>
      </c>
      <c r="AA155" s="1132">
        <f t="shared" ca="1" si="52"/>
        <v>0.24207021571320309</v>
      </c>
      <c r="AB155" s="1105"/>
    </row>
    <row r="156" spans="1:28">
      <c r="A156" s="1144">
        <f>Calendar!J148</f>
        <v>49426</v>
      </c>
      <c r="C156" s="1104"/>
      <c r="D156" s="1125">
        <f t="shared" ca="1" si="38"/>
        <v>50709</v>
      </c>
      <c r="E156" s="1126">
        <f t="shared" ca="1" si="39"/>
        <v>50738</v>
      </c>
      <c r="F156" s="1127">
        <f t="shared" ca="1" si="40"/>
        <v>4445</v>
      </c>
      <c r="G156" s="1128">
        <f ca="1">IF(F156&lt;&gt;"",COUNTIF($F$11:F156,"&gt;0"),"")</f>
        <v>146</v>
      </c>
      <c r="H156" s="1129">
        <v>1.374583120308915E-2</v>
      </c>
      <c r="I156" s="1073"/>
      <c r="J156" s="1130">
        <f t="shared" ca="1" si="41"/>
        <v>2773550644.9053812</v>
      </c>
      <c r="K156" s="1131">
        <f t="shared" ca="1" si="42"/>
        <v>38124758.998088419</v>
      </c>
      <c r="L156" s="1130">
        <f t="shared" ca="1" si="43"/>
        <v>0</v>
      </c>
      <c r="M156" s="1130">
        <f t="shared" ca="1" si="44"/>
        <v>0</v>
      </c>
      <c r="N156" s="1130">
        <f t="shared" ca="1" si="53"/>
        <v>2735425885.9072928</v>
      </c>
      <c r="O156" s="1073"/>
      <c r="P156" s="1130">
        <f t="shared" ca="1" si="45"/>
        <v>38124758.99808836</v>
      </c>
      <c r="Q156" s="1130">
        <f t="shared" ca="1" si="46"/>
        <v>2598654591.611928</v>
      </c>
      <c r="R156" s="1130">
        <f t="shared" ca="1" si="54"/>
        <v>2634873112.6601119</v>
      </c>
      <c r="S156" s="1130">
        <f t="shared" ca="1" si="55"/>
        <v>36218521.048183918</v>
      </c>
      <c r="T156" s="1130">
        <f t="shared" ca="1" si="47"/>
        <v>2598654591.611928</v>
      </c>
      <c r="U156" s="1132">
        <f t="shared" ca="1" si="48"/>
        <v>0.22315816727590893</v>
      </c>
      <c r="V156" s="1133">
        <f t="shared" ca="1" si="49"/>
        <v>5.0000000000000044E-2</v>
      </c>
      <c r="X156" s="1134">
        <f t="shared" ca="1" si="56"/>
        <v>138677532.24526948</v>
      </c>
      <c r="Y156" s="1134">
        <f t="shared" ca="1" si="50"/>
        <v>1906237.9499044418</v>
      </c>
      <c r="Z156" s="1134">
        <f t="shared" ca="1" si="51"/>
        <v>136771294.29536504</v>
      </c>
      <c r="AA156" s="1132">
        <f t="shared" ca="1" si="52"/>
        <v>0.23876985579419677</v>
      </c>
      <c r="AB156" s="1105"/>
    </row>
    <row r="157" spans="1:28">
      <c r="A157" s="1144">
        <f>Calendar!J149</f>
        <v>49457</v>
      </c>
      <c r="C157" s="1104"/>
      <c r="D157" s="1125">
        <f t="shared" ca="1" si="38"/>
        <v>50739</v>
      </c>
      <c r="E157" s="1126">
        <f t="shared" ca="1" si="39"/>
        <v>50766</v>
      </c>
      <c r="F157" s="1127">
        <f t="shared" ca="1" si="40"/>
        <v>4473</v>
      </c>
      <c r="G157" s="1128">
        <f ca="1">IF(F157&lt;&gt;"",COUNTIF($F$11:F157,"&gt;0"),"")</f>
        <v>147</v>
      </c>
      <c r="H157" s="1129">
        <v>1.3860294491654501E-2</v>
      </c>
      <c r="I157" s="1073"/>
      <c r="J157" s="1130">
        <f t="shared" ca="1" si="41"/>
        <v>2735425885.9072928</v>
      </c>
      <c r="K157" s="1131">
        <f t="shared" ca="1" si="42"/>
        <v>37913808.33876998</v>
      </c>
      <c r="L157" s="1130">
        <f t="shared" ca="1" si="43"/>
        <v>0</v>
      </c>
      <c r="M157" s="1130">
        <f t="shared" ca="1" si="44"/>
        <v>0</v>
      </c>
      <c r="N157" s="1130">
        <f t="shared" ca="1" si="53"/>
        <v>2697512077.5685229</v>
      </c>
      <c r="O157" s="1073"/>
      <c r="P157" s="1130">
        <f t="shared" ca="1" si="45"/>
        <v>37913808.338769913</v>
      </c>
      <c r="Q157" s="1130">
        <f t="shared" ca="1" si="46"/>
        <v>2562636473.6900969</v>
      </c>
      <c r="R157" s="1130">
        <f t="shared" ca="1" si="54"/>
        <v>2598654591.611928</v>
      </c>
      <c r="S157" s="1130">
        <f t="shared" ca="1" si="55"/>
        <v>36018117.921831131</v>
      </c>
      <c r="T157" s="1130">
        <f t="shared" ca="1" si="47"/>
        <v>2562636473.6900969</v>
      </c>
      <c r="U157" s="1132">
        <f t="shared" ca="1" si="48"/>
        <v>0.22009067277694355</v>
      </c>
      <c r="V157" s="1133">
        <f t="shared" ca="1" si="49"/>
        <v>4.9999999999999933E-2</v>
      </c>
      <c r="X157" s="1134">
        <f t="shared" ca="1" si="56"/>
        <v>136771294.29536504</v>
      </c>
      <c r="Y157" s="1134">
        <f t="shared" ca="1" si="50"/>
        <v>1895690.4169387817</v>
      </c>
      <c r="Z157" s="1134">
        <f t="shared" ca="1" si="51"/>
        <v>134875603.87842625</v>
      </c>
      <c r="AA157" s="1132">
        <f t="shared" ca="1" si="52"/>
        <v>0.23548776566006377</v>
      </c>
      <c r="AB157" s="1105"/>
    </row>
    <row r="158" spans="1:28">
      <c r="A158" s="1144">
        <f>Calendar!J150</f>
        <v>49487</v>
      </c>
      <c r="C158" s="1104"/>
      <c r="D158" s="1125">
        <f t="shared" ca="1" si="38"/>
        <v>50770</v>
      </c>
      <c r="E158" s="1126">
        <f t="shared" ca="1" si="39"/>
        <v>50797</v>
      </c>
      <c r="F158" s="1127">
        <f t="shared" ca="1" si="40"/>
        <v>4504</v>
      </c>
      <c r="G158" s="1128">
        <f ca="1">IF(F158&lt;&gt;"",COUNTIF($F$11:F158,"&gt;0"),"")</f>
        <v>148</v>
      </c>
      <c r="H158" s="1129">
        <v>1.3972418818144639E-2</v>
      </c>
      <c r="I158" s="1073"/>
      <c r="J158" s="1130">
        <f t="shared" ca="1" si="41"/>
        <v>2697512077.5685229</v>
      </c>
      <c r="K158" s="1131">
        <f t="shared" ca="1" si="42"/>
        <v>37690768.51479087</v>
      </c>
      <c r="L158" s="1130">
        <f t="shared" ca="1" si="43"/>
        <v>0</v>
      </c>
      <c r="M158" s="1130">
        <f t="shared" ca="1" si="44"/>
        <v>0</v>
      </c>
      <c r="N158" s="1130">
        <f t="shared" ca="1" si="53"/>
        <v>2659821309.0537319</v>
      </c>
      <c r="O158" s="1073"/>
      <c r="P158" s="1130">
        <f t="shared" ca="1" si="45"/>
        <v>37690768.514791012</v>
      </c>
      <c r="Q158" s="1130">
        <f t="shared" ca="1" si="46"/>
        <v>2526830243.6010451</v>
      </c>
      <c r="R158" s="1130">
        <f t="shared" ca="1" si="54"/>
        <v>2562636473.6900969</v>
      </c>
      <c r="S158" s="1130">
        <f t="shared" ca="1" si="55"/>
        <v>35806230.089051723</v>
      </c>
      <c r="T158" s="1130">
        <f t="shared" ca="1" si="47"/>
        <v>2526830243.6010451</v>
      </c>
      <c r="U158" s="1132">
        <f t="shared" ca="1" si="48"/>
        <v>0.21704015123738879</v>
      </c>
      <c r="V158" s="1133">
        <f t="shared" ca="1" si="49"/>
        <v>5.0000000000000044E-2</v>
      </c>
      <c r="X158" s="1134">
        <f t="shared" ca="1" si="56"/>
        <v>134875603.87842625</v>
      </c>
      <c r="Y158" s="1134">
        <f t="shared" ca="1" si="50"/>
        <v>1884538.4257392883</v>
      </c>
      <c r="Z158" s="1134">
        <f t="shared" ca="1" si="51"/>
        <v>132991065.45268697</v>
      </c>
      <c r="AA158" s="1132">
        <f t="shared" ca="1" si="52"/>
        <v>0.23222383587883308</v>
      </c>
      <c r="AB158" s="1105"/>
    </row>
    <row r="159" spans="1:28">
      <c r="A159" s="1144">
        <f>Calendar!J151</f>
        <v>49517</v>
      </c>
      <c r="C159" s="1104"/>
      <c r="D159" s="1125">
        <f t="shared" ca="1" si="38"/>
        <v>50801</v>
      </c>
      <c r="E159" s="1126">
        <f t="shared" ca="1" si="39"/>
        <v>50829</v>
      </c>
      <c r="F159" s="1127">
        <f t="shared" ca="1" si="40"/>
        <v>4536</v>
      </c>
      <c r="G159" s="1128">
        <f ca="1">IF(F159&lt;&gt;"",COUNTIF($F$11:F159,"&gt;0"),"")</f>
        <v>149</v>
      </c>
      <c r="H159" s="1129">
        <v>1.408602523770945E-2</v>
      </c>
      <c r="I159" s="1073"/>
      <c r="J159" s="1130">
        <f t="shared" ca="1" si="41"/>
        <v>2659821309.0537319</v>
      </c>
      <c r="K159" s="1131">
        <f t="shared" ca="1" si="42"/>
        <v>37466310.087128252</v>
      </c>
      <c r="L159" s="1130">
        <f t="shared" ca="1" si="43"/>
        <v>0</v>
      </c>
      <c r="M159" s="1130">
        <f t="shared" ca="1" si="44"/>
        <v>0</v>
      </c>
      <c r="N159" s="1130">
        <f t="shared" ca="1" si="53"/>
        <v>2622354998.9666038</v>
      </c>
      <c r="O159" s="1073"/>
      <c r="P159" s="1130">
        <f t="shared" ca="1" si="45"/>
        <v>37466310.087128162</v>
      </c>
      <c r="Q159" s="1130">
        <f t="shared" ca="1" si="46"/>
        <v>2491237249.0182734</v>
      </c>
      <c r="R159" s="1130">
        <f t="shared" ca="1" si="54"/>
        <v>2526830243.6010451</v>
      </c>
      <c r="S159" s="1130">
        <f t="shared" ca="1" si="55"/>
        <v>35592994.582771778</v>
      </c>
      <c r="T159" s="1130">
        <f t="shared" ca="1" si="47"/>
        <v>2491237249.0182734</v>
      </c>
      <c r="U159" s="1132">
        <f t="shared" ca="1" si="48"/>
        <v>0.21400757534394649</v>
      </c>
      <c r="V159" s="1133">
        <f t="shared" ca="1" si="49"/>
        <v>5.0000000000000044E-2</v>
      </c>
      <c r="X159" s="1134">
        <f t="shared" ca="1" si="56"/>
        <v>132991065.45268697</v>
      </c>
      <c r="Y159" s="1134">
        <f t="shared" ca="1" si="50"/>
        <v>1873315.5043563843</v>
      </c>
      <c r="Z159" s="1134">
        <f t="shared" ca="1" si="51"/>
        <v>131117749.94833058</v>
      </c>
      <c r="AA159" s="1132">
        <f t="shared" ca="1" si="52"/>
        <v>0.22897910718437839</v>
      </c>
      <c r="AB159" s="1105"/>
    </row>
    <row r="160" spans="1:28">
      <c r="A160" s="1144">
        <f>Calendar!J152</f>
        <v>49548</v>
      </c>
      <c r="C160" s="1104"/>
      <c r="D160" s="1125">
        <f t="shared" ca="1" si="38"/>
        <v>50829</v>
      </c>
      <c r="E160" s="1126">
        <f t="shared" ca="1" si="39"/>
        <v>50857</v>
      </c>
      <c r="F160" s="1127">
        <f t="shared" ca="1" si="40"/>
        <v>4564</v>
      </c>
      <c r="G160" s="1128">
        <f ca="1">IF(F160&lt;&gt;"",COUNTIF($F$11:F160,"&gt;0"),"")</f>
        <v>150</v>
      </c>
      <c r="H160" s="1129">
        <v>1.4212850209998613E-2</v>
      </c>
      <c r="I160" s="1073"/>
      <c r="J160" s="1130">
        <f t="shared" ca="1" si="41"/>
        <v>2622354998.9666038</v>
      </c>
      <c r="K160" s="1131">
        <f t="shared" ca="1" si="42"/>
        <v>37271138.797753409</v>
      </c>
      <c r="L160" s="1130">
        <f t="shared" ca="1" si="43"/>
        <v>0</v>
      </c>
      <c r="M160" s="1130">
        <f t="shared" ca="1" si="44"/>
        <v>0</v>
      </c>
      <c r="N160" s="1130">
        <f t="shared" ca="1" si="53"/>
        <v>2585083860.1688504</v>
      </c>
      <c r="O160" s="1073"/>
      <c r="P160" s="1130">
        <f t="shared" ca="1" si="45"/>
        <v>37271138.797753334</v>
      </c>
      <c r="Q160" s="1130">
        <f t="shared" ca="1" si="46"/>
        <v>2455829667.160408</v>
      </c>
      <c r="R160" s="1130">
        <f t="shared" ca="1" si="54"/>
        <v>2491237249.0182734</v>
      </c>
      <c r="S160" s="1130">
        <f t="shared" ca="1" si="55"/>
        <v>35407581.857865334</v>
      </c>
      <c r="T160" s="1130">
        <f t="shared" ca="1" si="47"/>
        <v>2455829667.160408</v>
      </c>
      <c r="U160" s="1132">
        <f t="shared" ca="1" si="48"/>
        <v>0.21099305923659067</v>
      </c>
      <c r="V160" s="1133">
        <f t="shared" ca="1" si="49"/>
        <v>4.9999999999999933E-2</v>
      </c>
      <c r="X160" s="1134">
        <f t="shared" ca="1" si="56"/>
        <v>131117749.94833058</v>
      </c>
      <c r="Y160" s="1134">
        <f t="shared" ca="1" si="50"/>
        <v>1863556.9398880005</v>
      </c>
      <c r="Z160" s="1134">
        <f t="shared" ca="1" si="51"/>
        <v>129254193.00844258</v>
      </c>
      <c r="AA160" s="1132">
        <f t="shared" ca="1" si="52"/>
        <v>0.22575370170167111</v>
      </c>
      <c r="AB160" s="1105"/>
    </row>
    <row r="161" spans="1:28">
      <c r="A161" s="1144">
        <f>Calendar!J153</f>
        <v>49579</v>
      </c>
      <c r="C161" s="1104"/>
      <c r="D161" s="1125">
        <f t="shared" ca="1" si="38"/>
        <v>50860</v>
      </c>
      <c r="E161" s="1126">
        <f t="shared" ca="1" si="39"/>
        <v>50887</v>
      </c>
      <c r="F161" s="1127">
        <f t="shared" ca="1" si="40"/>
        <v>4594</v>
      </c>
      <c r="G161" s="1128">
        <f ca="1">IF(F161&lt;&gt;"",COUNTIF($F$11:F161,"&gt;0"),"")</f>
        <v>151</v>
      </c>
      <c r="H161" s="1129">
        <v>1.4318366202048219E-2</v>
      </c>
      <c r="I161" s="1073"/>
      <c r="J161" s="1130">
        <f t="shared" ca="1" si="41"/>
        <v>2585083860.1688504</v>
      </c>
      <c r="K161" s="1131">
        <f t="shared" ca="1" si="42"/>
        <v>37014177.372902013</v>
      </c>
      <c r="L161" s="1130">
        <f t="shared" ca="1" si="43"/>
        <v>0</v>
      </c>
      <c r="M161" s="1130">
        <f t="shared" ca="1" si="44"/>
        <v>0</v>
      </c>
      <c r="N161" s="1130">
        <f t="shared" ca="1" si="53"/>
        <v>2548069682.7959485</v>
      </c>
      <c r="O161" s="1073"/>
      <c r="P161" s="1130">
        <f t="shared" ca="1" si="45"/>
        <v>37014177.372901917</v>
      </c>
      <c r="Q161" s="1130">
        <f t="shared" ca="1" si="46"/>
        <v>2420666198.6561508</v>
      </c>
      <c r="R161" s="1130">
        <f t="shared" ca="1" si="54"/>
        <v>2455829667.160408</v>
      </c>
      <c r="S161" s="1130">
        <f t="shared" ca="1" si="55"/>
        <v>35163468.504257202</v>
      </c>
      <c r="T161" s="1130">
        <f t="shared" ca="1" si="47"/>
        <v>2420666198.6561508</v>
      </c>
      <c r="U161" s="1132">
        <f t="shared" ca="1" si="48"/>
        <v>0.20799424649031167</v>
      </c>
      <c r="V161" s="1133">
        <f t="shared" ca="1" si="49"/>
        <v>5.0000000000000155E-2</v>
      </c>
      <c r="X161" s="1134">
        <f t="shared" ca="1" si="56"/>
        <v>129254193.00844258</v>
      </c>
      <c r="Y161" s="1134">
        <f t="shared" ca="1" si="50"/>
        <v>1850708.8686447144</v>
      </c>
      <c r="Z161" s="1134">
        <f t="shared" ca="1" si="51"/>
        <v>127403484.13979787</v>
      </c>
      <c r="AA161" s="1132">
        <f t="shared" ca="1" si="52"/>
        <v>0.22254509815503198</v>
      </c>
      <c r="AB161" s="1105"/>
    </row>
    <row r="162" spans="1:28">
      <c r="A162" s="1144">
        <f>Calendar!J154</f>
        <v>49611</v>
      </c>
      <c r="C162" s="1104"/>
      <c r="D162" s="1125">
        <f t="shared" ca="1" si="38"/>
        <v>50890</v>
      </c>
      <c r="E162" s="1126">
        <f t="shared" ca="1" si="39"/>
        <v>50917</v>
      </c>
      <c r="F162" s="1127">
        <f t="shared" ca="1" si="40"/>
        <v>4624</v>
      </c>
      <c r="G162" s="1128">
        <f ca="1">IF(F162&lt;&gt;"",COUNTIF($F$11:F162,"&gt;0"),"")</f>
        <v>152</v>
      </c>
      <c r="H162" s="1129">
        <v>1.441117846125589E-2</v>
      </c>
      <c r="I162" s="1073"/>
      <c r="J162" s="1130">
        <f t="shared" ca="1" si="41"/>
        <v>2548069682.7959485</v>
      </c>
      <c r="K162" s="1131">
        <f t="shared" ca="1" si="42"/>
        <v>36720686.930488102</v>
      </c>
      <c r="L162" s="1130">
        <f t="shared" ca="1" si="43"/>
        <v>0</v>
      </c>
      <c r="M162" s="1130">
        <f t="shared" ca="1" si="44"/>
        <v>0</v>
      </c>
      <c r="N162" s="1130">
        <f t="shared" ca="1" si="53"/>
        <v>2511348995.8654604</v>
      </c>
      <c r="O162" s="1073"/>
      <c r="P162" s="1130">
        <f t="shared" ca="1" si="45"/>
        <v>36720686.93048811</v>
      </c>
      <c r="Q162" s="1130">
        <f t="shared" ca="1" si="46"/>
        <v>2385781546.0721874</v>
      </c>
      <c r="R162" s="1130">
        <f t="shared" ca="1" si="54"/>
        <v>2420666198.6561508</v>
      </c>
      <c r="S162" s="1130">
        <f t="shared" ca="1" si="55"/>
        <v>34884652.583963394</v>
      </c>
      <c r="T162" s="1130">
        <f t="shared" ca="1" si="47"/>
        <v>2385781546.0721874</v>
      </c>
      <c r="U162" s="1132">
        <f t="shared" ca="1" si="48"/>
        <v>0.20501610870114428</v>
      </c>
      <c r="V162" s="1133">
        <f t="shared" ca="1" si="49"/>
        <v>4.9999999999999933E-2</v>
      </c>
      <c r="X162" s="1134">
        <f t="shared" ca="1" si="56"/>
        <v>127403484.13979787</v>
      </c>
      <c r="Y162" s="1134">
        <f t="shared" ca="1" si="50"/>
        <v>1836034.3465247154</v>
      </c>
      <c r="Z162" s="1134">
        <f t="shared" ca="1" si="51"/>
        <v>125567449.79327315</v>
      </c>
      <c r="AA162" s="1132">
        <f t="shared" ca="1" si="52"/>
        <v>0.21935861594317815</v>
      </c>
      <c r="AB162" s="1105"/>
    </row>
    <row r="163" spans="1:28">
      <c r="A163" s="1144">
        <f>Calendar!J155</f>
        <v>49640</v>
      </c>
      <c r="C163" s="1104"/>
      <c r="D163" s="1125">
        <f t="shared" ca="1" si="38"/>
        <v>50921</v>
      </c>
      <c r="E163" s="1126">
        <f t="shared" ca="1" si="39"/>
        <v>50948</v>
      </c>
      <c r="F163" s="1127">
        <f t="shared" ca="1" si="40"/>
        <v>4655</v>
      </c>
      <c r="G163" s="1128">
        <f ca="1">IF(F163&lt;&gt;"",COUNTIF($F$11:F163,"&gt;0"),"")</f>
        <v>153</v>
      </c>
      <c r="H163" s="1129">
        <v>1.4529656567135439E-2</v>
      </c>
      <c r="I163" s="1073"/>
      <c r="J163" s="1130">
        <f t="shared" ca="1" si="41"/>
        <v>2511348995.8654604</v>
      </c>
      <c r="K163" s="1131">
        <f t="shared" ca="1" si="42"/>
        <v>36489038.430145577</v>
      </c>
      <c r="L163" s="1130">
        <f t="shared" ca="1" si="43"/>
        <v>0</v>
      </c>
      <c r="M163" s="1130">
        <f t="shared" ca="1" si="44"/>
        <v>0</v>
      </c>
      <c r="N163" s="1130">
        <f t="shared" ca="1" si="53"/>
        <v>2474859957.4353147</v>
      </c>
      <c r="O163" s="1073"/>
      <c r="P163" s="1130">
        <f t="shared" ca="1" si="45"/>
        <v>36489038.430145741</v>
      </c>
      <c r="Q163" s="1130">
        <f t="shared" ca="1" si="46"/>
        <v>2351116959.563549</v>
      </c>
      <c r="R163" s="1130">
        <f t="shared" ca="1" si="54"/>
        <v>2385781546.0721874</v>
      </c>
      <c r="S163" s="1130">
        <f t="shared" ca="1" si="55"/>
        <v>34664586.508638382</v>
      </c>
      <c r="T163" s="1130">
        <f t="shared" ca="1" si="47"/>
        <v>2351116959.563549</v>
      </c>
      <c r="U163" s="1132">
        <f t="shared" ca="1" si="48"/>
        <v>0.2020615849712199</v>
      </c>
      <c r="V163" s="1133">
        <f t="shared" ca="1" si="49"/>
        <v>4.9999999999999933E-2</v>
      </c>
      <c r="X163" s="1134">
        <f t="shared" ca="1" si="56"/>
        <v>125567449.79327315</v>
      </c>
      <c r="Y163" s="1134">
        <f t="shared" ca="1" si="50"/>
        <v>1824451.9215073586</v>
      </c>
      <c r="Z163" s="1134">
        <f t="shared" ca="1" si="51"/>
        <v>123742997.87176579</v>
      </c>
      <c r="AA163" s="1132">
        <f t="shared" ca="1" si="52"/>
        <v>0.21619739978180638</v>
      </c>
      <c r="AB163" s="1105"/>
    </row>
    <row r="164" spans="1:28">
      <c r="A164" s="1144">
        <f>Calendar!J156</f>
        <v>49670</v>
      </c>
      <c r="C164" s="1104"/>
      <c r="D164" s="1125">
        <f t="shared" ca="1" si="38"/>
        <v>50951</v>
      </c>
      <c r="E164" s="1126">
        <f t="shared" ca="1" si="39"/>
        <v>50978</v>
      </c>
      <c r="F164" s="1127">
        <f t="shared" ca="1" si="40"/>
        <v>4685</v>
      </c>
      <c r="G164" s="1128">
        <f ca="1">IF(F164&lt;&gt;"",COUNTIF($F$11:F164,"&gt;0"),"")</f>
        <v>154</v>
      </c>
      <c r="H164" s="1129">
        <v>1.4624710398279348E-2</v>
      </c>
      <c r="I164" s="1073"/>
      <c r="J164" s="1130">
        <f t="shared" ca="1" si="41"/>
        <v>2474859957.4353147</v>
      </c>
      <c r="K164" s="1131">
        <f t="shared" ca="1" si="42"/>
        <v>36194110.153789431</v>
      </c>
      <c r="L164" s="1130">
        <f t="shared" ca="1" si="43"/>
        <v>0</v>
      </c>
      <c r="M164" s="1130">
        <f t="shared" ca="1" si="44"/>
        <v>0</v>
      </c>
      <c r="N164" s="1130">
        <f t="shared" ca="1" si="53"/>
        <v>2438665847.2815251</v>
      </c>
      <c r="O164" s="1073"/>
      <c r="P164" s="1130">
        <f t="shared" ca="1" si="45"/>
        <v>36194110.15378952</v>
      </c>
      <c r="Q164" s="1130">
        <f t="shared" ca="1" si="46"/>
        <v>2316732554.917449</v>
      </c>
      <c r="R164" s="1130">
        <f t="shared" ca="1" si="54"/>
        <v>2351116959.563549</v>
      </c>
      <c r="S164" s="1130">
        <f t="shared" ca="1" si="55"/>
        <v>34384404.646100044</v>
      </c>
      <c r="T164" s="1130">
        <f t="shared" ca="1" si="47"/>
        <v>2316732554.917449</v>
      </c>
      <c r="U164" s="1132">
        <f t="shared" ca="1" si="48"/>
        <v>0.19912569953617701</v>
      </c>
      <c r="V164" s="1133">
        <f t="shared" ca="1" si="49"/>
        <v>4.9999999999999933E-2</v>
      </c>
      <c r="X164" s="1134">
        <f t="shared" ca="1" si="56"/>
        <v>123742997.87176579</v>
      </c>
      <c r="Y164" s="1134">
        <f t="shared" ca="1" si="50"/>
        <v>1809705.507689476</v>
      </c>
      <c r="Z164" s="1134">
        <f t="shared" ca="1" si="51"/>
        <v>121933292.36407632</v>
      </c>
      <c r="AA164" s="1132">
        <f t="shared" ca="1" si="52"/>
        <v>0.21305612581226893</v>
      </c>
      <c r="AB164" s="1105"/>
    </row>
    <row r="165" spans="1:28">
      <c r="A165" s="1144">
        <f>Calendar!J157</f>
        <v>49702</v>
      </c>
      <c r="C165" s="1104"/>
      <c r="D165" s="1125">
        <f t="shared" ca="1" si="38"/>
        <v>50982</v>
      </c>
      <c r="E165" s="1126">
        <f t="shared" ca="1" si="39"/>
        <v>51011</v>
      </c>
      <c r="F165" s="1127">
        <f t="shared" ca="1" si="40"/>
        <v>4718</v>
      </c>
      <c r="G165" s="1128">
        <f ca="1">IF(F165&lt;&gt;"",COUNTIF($F$11:F165,"&gt;0"),"")</f>
        <v>155</v>
      </c>
      <c r="H165" s="1129">
        <v>1.4725494240915864E-2</v>
      </c>
      <c r="I165" s="1073"/>
      <c r="J165" s="1130">
        <f t="shared" ca="1" si="41"/>
        <v>2438665847.2815251</v>
      </c>
      <c r="K165" s="1131">
        <f t="shared" ca="1" si="42"/>
        <v>35910559.889662303</v>
      </c>
      <c r="L165" s="1130">
        <f t="shared" ca="1" si="43"/>
        <v>0</v>
      </c>
      <c r="M165" s="1130">
        <f t="shared" ca="1" si="44"/>
        <v>0</v>
      </c>
      <c r="N165" s="1130">
        <f t="shared" ca="1" si="53"/>
        <v>2402755287.3918629</v>
      </c>
      <c r="O165" s="1073"/>
      <c r="P165" s="1130">
        <f t="shared" ca="1" si="45"/>
        <v>35910559.889662266</v>
      </c>
      <c r="Q165" s="1130">
        <f t="shared" ca="1" si="46"/>
        <v>2282617523.0222697</v>
      </c>
      <c r="R165" s="1130">
        <f t="shared" ca="1" si="54"/>
        <v>2316732554.917449</v>
      </c>
      <c r="S165" s="1130">
        <f t="shared" ca="1" si="55"/>
        <v>34115031.895179272</v>
      </c>
      <c r="T165" s="1130">
        <f t="shared" ca="1" si="47"/>
        <v>2282617523.0222697</v>
      </c>
      <c r="U165" s="1132">
        <f t="shared" ca="1" si="48"/>
        <v>0.19621354384760561</v>
      </c>
      <c r="V165" s="1133">
        <f t="shared" ca="1" si="49"/>
        <v>5.0000000000000044E-2</v>
      </c>
      <c r="X165" s="1134">
        <f t="shared" ca="1" si="56"/>
        <v>121933292.36407632</v>
      </c>
      <c r="Y165" s="1134">
        <f t="shared" ca="1" si="50"/>
        <v>1795527.9944829941</v>
      </c>
      <c r="Z165" s="1134">
        <f t="shared" ca="1" si="51"/>
        <v>120137764.36959332</v>
      </c>
      <c r="AA165" s="1132">
        <f t="shared" ca="1" si="52"/>
        <v>0.20994024167368511</v>
      </c>
      <c r="AB165" s="1105"/>
    </row>
    <row r="166" spans="1:28">
      <c r="A166" s="1144">
        <f>Calendar!J158</f>
        <v>49732</v>
      </c>
      <c r="C166" s="1104"/>
      <c r="D166" s="1125">
        <f t="shared" ca="1" si="38"/>
        <v>51013</v>
      </c>
      <c r="E166" s="1126">
        <f t="shared" ca="1" si="39"/>
        <v>51040</v>
      </c>
      <c r="F166" s="1127">
        <f t="shared" ca="1" si="40"/>
        <v>4747</v>
      </c>
      <c r="G166" s="1128">
        <f ca="1">IF(F166&lt;&gt;"",COUNTIF($F$11:F166,"&gt;0"),"")</f>
        <v>156</v>
      </c>
      <c r="H166" s="1129">
        <v>1.4840873232337378E-2</v>
      </c>
      <c r="I166" s="1073"/>
      <c r="J166" s="1130">
        <f t="shared" ca="1" si="41"/>
        <v>2402755287.3918629</v>
      </c>
      <c r="K166" s="1131">
        <f t="shared" ca="1" si="42"/>
        <v>35658986.628511004</v>
      </c>
      <c r="L166" s="1130">
        <f t="shared" ca="1" si="43"/>
        <v>0</v>
      </c>
      <c r="M166" s="1130">
        <f t="shared" ca="1" si="44"/>
        <v>0</v>
      </c>
      <c r="N166" s="1130">
        <f t="shared" ca="1" si="53"/>
        <v>2367096300.7633519</v>
      </c>
      <c r="O166" s="1073"/>
      <c r="P166" s="1130">
        <f t="shared" ca="1" si="45"/>
        <v>35658986.628510952</v>
      </c>
      <c r="Q166" s="1130">
        <f t="shared" ca="1" si="46"/>
        <v>2248741485.7251844</v>
      </c>
      <c r="R166" s="1130">
        <f t="shared" ca="1" si="54"/>
        <v>2282617523.0222697</v>
      </c>
      <c r="S166" s="1130">
        <f t="shared" ca="1" si="55"/>
        <v>33876037.297085285</v>
      </c>
      <c r="T166" s="1130">
        <f t="shared" ca="1" si="47"/>
        <v>2248741485.7251844</v>
      </c>
      <c r="U166" s="1132">
        <f t="shared" ca="1" si="48"/>
        <v>0.193324202437688</v>
      </c>
      <c r="V166" s="1133">
        <f t="shared" ca="1" si="49"/>
        <v>4.9999999999999933E-2</v>
      </c>
      <c r="X166" s="1134">
        <f t="shared" ca="1" si="56"/>
        <v>120137764.36959332</v>
      </c>
      <c r="Y166" s="1134">
        <f t="shared" ca="1" si="50"/>
        <v>1782949.3314256668</v>
      </c>
      <c r="Z166" s="1134">
        <f t="shared" ca="1" si="51"/>
        <v>118354815.03816766</v>
      </c>
      <c r="AA166" s="1132">
        <f t="shared" ca="1" si="52"/>
        <v>0.20684876785398298</v>
      </c>
      <c r="AB166" s="1105"/>
    </row>
    <row r="167" spans="1:28">
      <c r="A167" s="1144">
        <f>Calendar!J159</f>
        <v>49761</v>
      </c>
      <c r="C167" s="1104"/>
      <c r="D167" s="1125">
        <f t="shared" ca="1" si="38"/>
        <v>51043</v>
      </c>
      <c r="E167" s="1126">
        <f t="shared" ca="1" si="39"/>
        <v>51070</v>
      </c>
      <c r="F167" s="1127">
        <f t="shared" ca="1" si="40"/>
        <v>4777</v>
      </c>
      <c r="G167" s="1128">
        <f ca="1">IF(F167&lt;&gt;"",COUNTIF($F$11:F167,"&gt;0"),"")</f>
        <v>157</v>
      </c>
      <c r="H167" s="1129">
        <v>1.4954538629712818E-2</v>
      </c>
      <c r="I167" s="1073"/>
      <c r="J167" s="1130">
        <f t="shared" ca="1" si="41"/>
        <v>2367096300.7633519</v>
      </c>
      <c r="K167" s="1131">
        <f t="shared" ca="1" si="42"/>
        <v>35398833.070015855</v>
      </c>
      <c r="L167" s="1130">
        <f t="shared" ca="1" si="43"/>
        <v>0</v>
      </c>
      <c r="M167" s="1130">
        <f t="shared" ca="1" si="44"/>
        <v>0</v>
      </c>
      <c r="N167" s="1130">
        <f t="shared" ca="1" si="53"/>
        <v>2331697467.693336</v>
      </c>
      <c r="O167" s="1073"/>
      <c r="P167" s="1130">
        <f t="shared" ca="1" si="45"/>
        <v>35398833.070015907</v>
      </c>
      <c r="Q167" s="1130">
        <f t="shared" ca="1" si="46"/>
        <v>2215112594.3086691</v>
      </c>
      <c r="R167" s="1130">
        <f t="shared" ca="1" si="54"/>
        <v>2248741485.7251844</v>
      </c>
      <c r="S167" s="1130">
        <f t="shared" ca="1" si="55"/>
        <v>33628891.41651535</v>
      </c>
      <c r="T167" s="1130">
        <f t="shared" ca="1" si="47"/>
        <v>2215112594.3086691</v>
      </c>
      <c r="U167" s="1132">
        <f t="shared" ca="1" si="48"/>
        <v>0.19045510245656755</v>
      </c>
      <c r="V167" s="1133">
        <f t="shared" ca="1" si="49"/>
        <v>5.0000000000000044E-2</v>
      </c>
      <c r="X167" s="1134">
        <f t="shared" ca="1" si="56"/>
        <v>118354815.03816766</v>
      </c>
      <c r="Y167" s="1134">
        <f t="shared" ca="1" si="50"/>
        <v>1769941.6535005569</v>
      </c>
      <c r="Z167" s="1134">
        <f t="shared" ca="1" si="51"/>
        <v>116584873.3846671</v>
      </c>
      <c r="AA167" s="1132">
        <f t="shared" ca="1" si="52"/>
        <v>0.20377895151199665</v>
      </c>
      <c r="AB167" s="1105"/>
    </row>
    <row r="168" spans="1:28">
      <c r="A168" s="1144">
        <f>Calendar!J160</f>
        <v>49793</v>
      </c>
      <c r="C168" s="1104"/>
      <c r="D168" s="1125">
        <f t="shared" ca="1" si="38"/>
        <v>51074</v>
      </c>
      <c r="E168" s="1126">
        <f t="shared" ca="1" si="39"/>
        <v>51102</v>
      </c>
      <c r="F168" s="1127">
        <f t="shared" ca="1" si="40"/>
        <v>4809</v>
      </c>
      <c r="G168" s="1128">
        <f ca="1">IF(F168&lt;&gt;"",COUNTIF($F$11:F168,"&gt;0"),"")</f>
        <v>158</v>
      </c>
      <c r="H168" s="1129">
        <v>1.504881792198098E-2</v>
      </c>
      <c r="I168" s="1073"/>
      <c r="J168" s="1130">
        <f t="shared" ca="1" si="41"/>
        <v>2331697467.693336</v>
      </c>
      <c r="K168" s="1131">
        <f t="shared" ca="1" si="42"/>
        <v>35089290.640461139</v>
      </c>
      <c r="L168" s="1130">
        <f t="shared" ca="1" si="43"/>
        <v>0</v>
      </c>
      <c r="M168" s="1130">
        <f t="shared" ca="1" si="44"/>
        <v>0</v>
      </c>
      <c r="N168" s="1130">
        <f t="shared" ca="1" si="53"/>
        <v>2296608177.052875</v>
      </c>
      <c r="O168" s="1073"/>
      <c r="P168" s="1130">
        <f t="shared" ca="1" si="45"/>
        <v>35089290.640460968</v>
      </c>
      <c r="Q168" s="1130">
        <f t="shared" ca="1" si="46"/>
        <v>2181777768.2002311</v>
      </c>
      <c r="R168" s="1130">
        <f t="shared" ca="1" si="54"/>
        <v>2215112594.3086691</v>
      </c>
      <c r="S168" s="1130">
        <f t="shared" ca="1" si="55"/>
        <v>33334826.108438015</v>
      </c>
      <c r="T168" s="1130">
        <f t="shared" ca="1" si="47"/>
        <v>2181777768.2002311</v>
      </c>
      <c r="U168" s="1132">
        <f t="shared" ca="1" si="48"/>
        <v>0.18760693426965488</v>
      </c>
      <c r="V168" s="1133">
        <f t="shared" ca="1" si="49"/>
        <v>5.0000000000000044E-2</v>
      </c>
      <c r="X168" s="1134">
        <f t="shared" ca="1" si="56"/>
        <v>116584873.3846671</v>
      </c>
      <c r="Y168" s="1134">
        <f t="shared" ca="1" si="50"/>
        <v>1754464.532022953</v>
      </c>
      <c r="Z168" s="1134">
        <f t="shared" ca="1" si="51"/>
        <v>114830408.85264415</v>
      </c>
      <c r="AA168" s="1132">
        <f t="shared" ca="1" si="52"/>
        <v>0.20073153130968854</v>
      </c>
      <c r="AB168" s="1105"/>
    </row>
    <row r="169" spans="1:28">
      <c r="A169" s="1144">
        <f>Calendar!J161</f>
        <v>49822</v>
      </c>
      <c r="C169" s="1104"/>
      <c r="D169" s="1125">
        <f t="shared" ca="1" si="38"/>
        <v>51104</v>
      </c>
      <c r="E169" s="1126">
        <f t="shared" ca="1" si="39"/>
        <v>51131</v>
      </c>
      <c r="F169" s="1127">
        <f t="shared" ca="1" si="40"/>
        <v>4838</v>
      </c>
      <c r="G169" s="1128">
        <f ca="1">IF(F169&lt;&gt;"",COUNTIF($F$11:F169,"&gt;0"),"")</f>
        <v>159</v>
      </c>
      <c r="H169" s="1129">
        <v>1.5140884402968137E-2</v>
      </c>
      <c r="I169" s="1073"/>
      <c r="J169" s="1130">
        <f t="shared" ca="1" si="41"/>
        <v>2296608177.052875</v>
      </c>
      <c r="K169" s="1131">
        <f t="shared" ca="1" si="42"/>
        <v>34772678.927668959</v>
      </c>
      <c r="L169" s="1130">
        <f t="shared" ca="1" si="43"/>
        <v>0</v>
      </c>
      <c r="M169" s="1130">
        <f t="shared" ca="1" si="44"/>
        <v>0</v>
      </c>
      <c r="N169" s="1130">
        <f t="shared" ca="1" si="53"/>
        <v>2261835498.125206</v>
      </c>
      <c r="O169" s="1073"/>
      <c r="P169" s="1130">
        <f t="shared" ca="1" si="45"/>
        <v>34772678.927669048</v>
      </c>
      <c r="Q169" s="1130">
        <f t="shared" ca="1" si="46"/>
        <v>2148743723.2189455</v>
      </c>
      <c r="R169" s="1130">
        <f t="shared" ca="1" si="54"/>
        <v>2181777768.2002311</v>
      </c>
      <c r="S169" s="1130">
        <f t="shared" ca="1" si="55"/>
        <v>33034044.981285572</v>
      </c>
      <c r="T169" s="1130">
        <f t="shared" ca="1" si="47"/>
        <v>2148743723.2189455</v>
      </c>
      <c r="U169" s="1132">
        <f t="shared" ca="1" si="48"/>
        <v>0.18478367167492979</v>
      </c>
      <c r="V169" s="1133">
        <f t="shared" ca="1" si="49"/>
        <v>5.0000000000000044E-2</v>
      </c>
      <c r="X169" s="1134">
        <f t="shared" ca="1" si="56"/>
        <v>114830408.85264415</v>
      </c>
      <c r="Y169" s="1134">
        <f t="shared" ca="1" si="50"/>
        <v>1738633.9463834763</v>
      </c>
      <c r="Z169" s="1134">
        <f t="shared" ca="1" si="51"/>
        <v>113091774.90626067</v>
      </c>
      <c r="AA169" s="1132">
        <f t="shared" ca="1" si="52"/>
        <v>0.1977107590438088</v>
      </c>
      <c r="AB169" s="1105"/>
    </row>
    <row r="170" spans="1:28">
      <c r="A170" s="1144">
        <f>Calendar!J162</f>
        <v>49853</v>
      </c>
      <c r="C170" s="1104"/>
      <c r="D170" s="1125">
        <f t="shared" ca="1" si="38"/>
        <v>51135</v>
      </c>
      <c r="E170" s="1126">
        <f t="shared" ca="1" si="39"/>
        <v>51162</v>
      </c>
      <c r="F170" s="1127">
        <f t="shared" ca="1" si="40"/>
        <v>4869</v>
      </c>
      <c r="G170" s="1128">
        <f ca="1">IF(F170&lt;&gt;"",COUNTIF($F$11:F170,"&gt;0"),"")</f>
        <v>160</v>
      </c>
      <c r="H170" s="1129">
        <v>1.5239153987182522E-2</v>
      </c>
      <c r="I170" s="1073"/>
      <c r="J170" s="1130">
        <f t="shared" ca="1" si="41"/>
        <v>2261835498.125206</v>
      </c>
      <c r="K170" s="1131">
        <f t="shared" ca="1" si="42"/>
        <v>34468459.449605696</v>
      </c>
      <c r="L170" s="1130">
        <f t="shared" ca="1" si="43"/>
        <v>0</v>
      </c>
      <c r="M170" s="1130">
        <f t="shared" ca="1" si="44"/>
        <v>0</v>
      </c>
      <c r="N170" s="1130">
        <f t="shared" ca="1" si="53"/>
        <v>2227367038.6756005</v>
      </c>
      <c r="O170" s="1073"/>
      <c r="P170" s="1130">
        <f t="shared" ca="1" si="45"/>
        <v>34468459.449605465</v>
      </c>
      <c r="Q170" s="1130">
        <f t="shared" ca="1" si="46"/>
        <v>2115998686.7418203</v>
      </c>
      <c r="R170" s="1130">
        <f t="shared" ca="1" si="54"/>
        <v>2148743723.2189455</v>
      </c>
      <c r="S170" s="1130">
        <f t="shared" ca="1" si="55"/>
        <v>32745036.477125168</v>
      </c>
      <c r="T170" s="1130">
        <f t="shared" ca="1" si="47"/>
        <v>2115998686.7418203</v>
      </c>
      <c r="U170" s="1132">
        <f t="shared" ca="1" si="48"/>
        <v>0.18198588346254366</v>
      </c>
      <c r="V170" s="1133">
        <f t="shared" ca="1" si="49"/>
        <v>5.0000000000000044E-2</v>
      </c>
      <c r="X170" s="1134">
        <f t="shared" ca="1" si="56"/>
        <v>113091774.90626067</v>
      </c>
      <c r="Y170" s="1134">
        <f t="shared" ca="1" si="50"/>
        <v>1723422.9724802971</v>
      </c>
      <c r="Z170" s="1134">
        <f t="shared" ca="1" si="51"/>
        <v>111368351.93378037</v>
      </c>
      <c r="AA170" s="1132">
        <f t="shared" ca="1" si="52"/>
        <v>0.19471724329590337</v>
      </c>
      <c r="AB170" s="1105"/>
    </row>
    <row r="171" spans="1:28">
      <c r="A171" s="1144">
        <f>Calendar!J163</f>
        <v>49884</v>
      </c>
      <c r="C171" s="1104"/>
      <c r="D171" s="1125">
        <f t="shared" ca="1" si="38"/>
        <v>51166</v>
      </c>
      <c r="E171" s="1126">
        <f t="shared" ca="1" si="39"/>
        <v>51193</v>
      </c>
      <c r="F171" s="1127">
        <f t="shared" ca="1" si="40"/>
        <v>4900</v>
      </c>
      <c r="G171" s="1128">
        <f ca="1">IF(F171&lt;&gt;"",COUNTIF($F$11:F171,"&gt;0"),"")</f>
        <v>161</v>
      </c>
      <c r="H171" s="1129">
        <v>1.5343443916137591E-2</v>
      </c>
      <c r="I171" s="1073"/>
      <c r="J171" s="1130">
        <f t="shared" ca="1" si="41"/>
        <v>2227367038.6756005</v>
      </c>
      <c r="K171" s="1131">
        <f t="shared" ca="1" si="42"/>
        <v>34175481.238572545</v>
      </c>
      <c r="L171" s="1130">
        <f t="shared" ca="1" si="43"/>
        <v>0</v>
      </c>
      <c r="M171" s="1130">
        <f t="shared" ca="1" si="44"/>
        <v>0</v>
      </c>
      <c r="N171" s="1130">
        <f t="shared" ca="1" si="53"/>
        <v>2193191557.4370279</v>
      </c>
      <c r="O171" s="1073"/>
      <c r="P171" s="1130">
        <f t="shared" ca="1" si="45"/>
        <v>34175481.238572598</v>
      </c>
      <c r="Q171" s="1130">
        <f t="shared" ca="1" si="46"/>
        <v>2083531979.5651765</v>
      </c>
      <c r="R171" s="1130">
        <f t="shared" ca="1" si="54"/>
        <v>2115998686.7418203</v>
      </c>
      <c r="S171" s="1130">
        <f t="shared" ca="1" si="55"/>
        <v>32466707.176643848</v>
      </c>
      <c r="T171" s="1130">
        <f t="shared" ca="1" si="47"/>
        <v>2083531979.5651765</v>
      </c>
      <c r="U171" s="1132">
        <f t="shared" ca="1" si="48"/>
        <v>0.17921257256096451</v>
      </c>
      <c r="V171" s="1133">
        <f t="shared" ca="1" si="49"/>
        <v>5.0000000000000044E-2</v>
      </c>
      <c r="X171" s="1134">
        <f t="shared" ca="1" si="56"/>
        <v>111368351.93378037</v>
      </c>
      <c r="Y171" s="1134">
        <f t="shared" ca="1" si="50"/>
        <v>1708774.0619287491</v>
      </c>
      <c r="Z171" s="1134">
        <f t="shared" ca="1" si="51"/>
        <v>109659577.87185162</v>
      </c>
      <c r="AA171" s="1132">
        <f t="shared" ca="1" si="52"/>
        <v>0.1917499172413574</v>
      </c>
      <c r="AB171" s="1105"/>
    </row>
    <row r="172" spans="1:28">
      <c r="A172" s="1144">
        <f>Calendar!J164</f>
        <v>49914</v>
      </c>
      <c r="C172" s="1104"/>
      <c r="D172" s="1125">
        <f t="shared" ca="1" si="38"/>
        <v>51195</v>
      </c>
      <c r="E172" s="1126">
        <f t="shared" ca="1" si="39"/>
        <v>51222</v>
      </c>
      <c r="F172" s="1127">
        <f t="shared" ca="1" si="40"/>
        <v>4929</v>
      </c>
      <c r="G172" s="1128">
        <f ca="1">IF(F172&lt;&gt;"",COUNTIF($F$11:F172,"&gt;0"),"")</f>
        <v>162</v>
      </c>
      <c r="H172" s="1129">
        <v>1.5447912871940713E-2</v>
      </c>
      <c r="I172" s="1073"/>
      <c r="J172" s="1130">
        <f t="shared" ca="1" si="41"/>
        <v>2193191557.4370279</v>
      </c>
      <c r="K172" s="1131">
        <f t="shared" ca="1" si="42"/>
        <v>33880232.090763167</v>
      </c>
      <c r="L172" s="1130">
        <f t="shared" ca="1" si="43"/>
        <v>0</v>
      </c>
      <c r="M172" s="1130">
        <f t="shared" ca="1" si="44"/>
        <v>0</v>
      </c>
      <c r="N172" s="1130">
        <f t="shared" ca="1" si="53"/>
        <v>2159311325.3462648</v>
      </c>
      <c r="O172" s="1073"/>
      <c r="P172" s="1130">
        <f t="shared" ca="1" si="45"/>
        <v>33880232.090763092</v>
      </c>
      <c r="Q172" s="1130">
        <f t="shared" ca="1" si="46"/>
        <v>2051345759.0789516</v>
      </c>
      <c r="R172" s="1130">
        <f t="shared" ca="1" si="54"/>
        <v>2083531979.5651765</v>
      </c>
      <c r="S172" s="1130">
        <f t="shared" ca="1" si="55"/>
        <v>32186220.48622489</v>
      </c>
      <c r="T172" s="1130">
        <f t="shared" ca="1" si="47"/>
        <v>2051345759.0789516</v>
      </c>
      <c r="U172" s="1132">
        <f t="shared" ca="1" si="48"/>
        <v>0.17646283450480862</v>
      </c>
      <c r="V172" s="1133">
        <f t="shared" ca="1" si="49"/>
        <v>5.0000000000000044E-2</v>
      </c>
      <c r="X172" s="1134">
        <f t="shared" ca="1" si="56"/>
        <v>109659577.87185162</v>
      </c>
      <c r="Y172" s="1134">
        <f t="shared" ca="1" si="50"/>
        <v>1694011.6045382023</v>
      </c>
      <c r="Z172" s="1134">
        <f t="shared" ca="1" si="51"/>
        <v>107965566.26731342</v>
      </c>
      <c r="AA172" s="1132">
        <f t="shared" ca="1" si="52"/>
        <v>0.18880781314024039</v>
      </c>
      <c r="AB172" s="1105"/>
    </row>
    <row r="173" spans="1:28">
      <c r="A173" s="1144">
        <f>Calendar!J165</f>
        <v>49947</v>
      </c>
      <c r="C173" s="1104"/>
      <c r="D173" s="1125">
        <f t="shared" ca="1" si="38"/>
        <v>51226</v>
      </c>
      <c r="E173" s="1126">
        <f t="shared" ca="1" si="39"/>
        <v>51253</v>
      </c>
      <c r="F173" s="1127">
        <f t="shared" ca="1" si="40"/>
        <v>4960</v>
      </c>
      <c r="G173" s="1128">
        <f ca="1">IF(F173&lt;&gt;"",COUNTIF($F$11:F173,"&gt;0"),"")</f>
        <v>163</v>
      </c>
      <c r="H173" s="1129">
        <v>1.553540043119273E-2</v>
      </c>
      <c r="I173" s="1073"/>
      <c r="J173" s="1130">
        <f t="shared" ca="1" si="41"/>
        <v>2159311325.3462648</v>
      </c>
      <c r="K173" s="1131">
        <f t="shared" ca="1" si="42"/>
        <v>33545766.094863709</v>
      </c>
      <c r="L173" s="1130">
        <f t="shared" ca="1" si="43"/>
        <v>0</v>
      </c>
      <c r="M173" s="1130">
        <f t="shared" ca="1" si="44"/>
        <v>0</v>
      </c>
      <c r="N173" s="1130">
        <f t="shared" ca="1" si="53"/>
        <v>2125765559.2514012</v>
      </c>
      <c r="O173" s="1073"/>
      <c r="P173" s="1130">
        <f t="shared" ca="1" si="45"/>
        <v>33545766.094863653</v>
      </c>
      <c r="Q173" s="1130">
        <f t="shared" ca="1" si="46"/>
        <v>2019477281.288831</v>
      </c>
      <c r="R173" s="1130">
        <f t="shared" ca="1" si="54"/>
        <v>2051345759.0789516</v>
      </c>
      <c r="S173" s="1130">
        <f t="shared" ca="1" si="55"/>
        <v>31868477.790120602</v>
      </c>
      <c r="T173" s="1130">
        <f t="shared" ca="1" si="47"/>
        <v>2019477281.288831</v>
      </c>
      <c r="U173" s="1132">
        <f t="shared" ca="1" si="48"/>
        <v>0.17373685201224268</v>
      </c>
      <c r="V173" s="1133">
        <f t="shared" ca="1" si="49"/>
        <v>5.0000000000000044E-2</v>
      </c>
      <c r="X173" s="1134">
        <f t="shared" ca="1" si="56"/>
        <v>107965566.26731342</v>
      </c>
      <c r="Y173" s="1134">
        <f t="shared" ca="1" si="50"/>
        <v>1677288.3047430515</v>
      </c>
      <c r="Z173" s="1134">
        <f t="shared" ca="1" si="51"/>
        <v>106288277.96257037</v>
      </c>
      <c r="AA173" s="1132">
        <f t="shared" ca="1" si="52"/>
        <v>0.18589112649330825</v>
      </c>
      <c r="AB173" s="1105"/>
    </row>
    <row r="174" spans="1:28">
      <c r="A174" s="1144">
        <f>Calendar!J166</f>
        <v>49975</v>
      </c>
      <c r="C174" s="1104"/>
      <c r="D174" s="1125">
        <f t="shared" ca="1" si="38"/>
        <v>51256</v>
      </c>
      <c r="E174" s="1126">
        <f t="shared" ca="1" si="39"/>
        <v>51284</v>
      </c>
      <c r="F174" s="1127">
        <f t="shared" ca="1" si="40"/>
        <v>4991</v>
      </c>
      <c r="G174" s="1128">
        <f ca="1">IF(F174&lt;&gt;"",COUNTIF($F$11:F174,"&gt;0"),"")</f>
        <v>164</v>
      </c>
      <c r="H174" s="1129">
        <v>1.5615344497241317E-2</v>
      </c>
      <c r="I174" s="1073"/>
      <c r="J174" s="1130">
        <f t="shared" ca="1" si="41"/>
        <v>2125765559.2514012</v>
      </c>
      <c r="K174" s="1131">
        <f t="shared" ca="1" si="42"/>
        <v>33194561.52808148</v>
      </c>
      <c r="L174" s="1130">
        <f t="shared" ca="1" si="43"/>
        <v>0</v>
      </c>
      <c r="M174" s="1130">
        <f t="shared" ca="1" si="44"/>
        <v>0</v>
      </c>
      <c r="N174" s="1130">
        <f t="shared" ca="1" si="53"/>
        <v>2092570997.7233198</v>
      </c>
      <c r="O174" s="1073"/>
      <c r="P174" s="1130">
        <f t="shared" ca="1" si="45"/>
        <v>33194561.528081656</v>
      </c>
      <c r="Q174" s="1130">
        <f t="shared" ca="1" si="46"/>
        <v>1987942447.8371537</v>
      </c>
      <c r="R174" s="1130">
        <f t="shared" ca="1" si="54"/>
        <v>2019477281.288831</v>
      </c>
      <c r="S174" s="1130">
        <f t="shared" ca="1" si="55"/>
        <v>31534833.451677322</v>
      </c>
      <c r="T174" s="1130">
        <f t="shared" ca="1" si="47"/>
        <v>1987942447.8371537</v>
      </c>
      <c r="U174" s="1132">
        <f t="shared" ca="1" si="48"/>
        <v>0.17103778044657761</v>
      </c>
      <c r="V174" s="1133">
        <f t="shared" ca="1" si="49"/>
        <v>5.0000000000000044E-2</v>
      </c>
      <c r="X174" s="1134">
        <f t="shared" ca="1" si="56"/>
        <v>106288277.96257037</v>
      </c>
      <c r="Y174" s="1134">
        <f t="shared" ca="1" si="50"/>
        <v>1659728.0764043331</v>
      </c>
      <c r="Z174" s="1134">
        <f t="shared" ca="1" si="51"/>
        <v>104628549.88616604</v>
      </c>
      <c r="AA174" s="1132">
        <f t="shared" ca="1" si="52"/>
        <v>0.18300323340662941</v>
      </c>
      <c r="AB174" s="1105"/>
    </row>
    <row r="175" spans="1:28">
      <c r="A175" s="1144">
        <f>Calendar!J167</f>
        <v>50006</v>
      </c>
      <c r="C175" s="1104"/>
      <c r="D175" s="1125">
        <f t="shared" ca="1" si="38"/>
        <v>51287</v>
      </c>
      <c r="E175" s="1126">
        <f t="shared" ca="1" si="39"/>
        <v>51314</v>
      </c>
      <c r="F175" s="1127">
        <f t="shared" ca="1" si="40"/>
        <v>5021</v>
      </c>
      <c r="G175" s="1128">
        <f ca="1">IF(F175&lt;&gt;"",COUNTIF($F$11:F175,"&gt;0"),"")</f>
        <v>165</v>
      </c>
      <c r="H175" s="1129">
        <v>1.5720716728036072E-2</v>
      </c>
      <c r="I175" s="1073"/>
      <c r="J175" s="1130">
        <f t="shared" ca="1" si="41"/>
        <v>2092570997.7233198</v>
      </c>
      <c r="K175" s="1131">
        <f t="shared" ca="1" si="42"/>
        <v>32896715.888512127</v>
      </c>
      <c r="L175" s="1130">
        <f t="shared" ca="1" si="43"/>
        <v>0</v>
      </c>
      <c r="M175" s="1130">
        <f t="shared" ca="1" si="44"/>
        <v>0</v>
      </c>
      <c r="N175" s="1130">
        <f t="shared" ca="1" si="53"/>
        <v>2059674281.8348076</v>
      </c>
      <c r="O175" s="1073"/>
      <c r="P175" s="1130">
        <f t="shared" ca="1" si="45"/>
        <v>32896715.888512135</v>
      </c>
      <c r="Q175" s="1130">
        <f t="shared" ca="1" si="46"/>
        <v>1956690567.7430673</v>
      </c>
      <c r="R175" s="1130">
        <f t="shared" ca="1" si="54"/>
        <v>1987942447.8371537</v>
      </c>
      <c r="S175" s="1130">
        <f t="shared" ca="1" si="55"/>
        <v>31251880.094086409</v>
      </c>
      <c r="T175" s="1130">
        <f t="shared" ca="1" si="47"/>
        <v>1956690567.7430673</v>
      </c>
      <c r="U175" s="1132">
        <f t="shared" ca="1" si="48"/>
        <v>0.16836696658286077</v>
      </c>
      <c r="V175" s="1133">
        <f t="shared" ca="1" si="49"/>
        <v>5.0000000000000044E-2</v>
      </c>
      <c r="X175" s="1134">
        <f t="shared" ca="1" si="56"/>
        <v>104628549.88616604</v>
      </c>
      <c r="Y175" s="1134">
        <f t="shared" ca="1" si="50"/>
        <v>1644835.7944257259</v>
      </c>
      <c r="Z175" s="1134">
        <f t="shared" ca="1" si="51"/>
        <v>102983714.09174031</v>
      </c>
      <c r="AA175" s="1132">
        <f t="shared" ca="1" si="52"/>
        <v>0.18014557487287541</v>
      </c>
      <c r="AB175" s="1105"/>
    </row>
    <row r="176" spans="1:28">
      <c r="A176" s="1144">
        <f>Calendar!J168</f>
        <v>50038</v>
      </c>
      <c r="C176" s="1104"/>
      <c r="D176" s="1125">
        <f t="shared" ca="1" si="38"/>
        <v>51317</v>
      </c>
      <c r="E176" s="1126">
        <f t="shared" ca="1" si="39"/>
        <v>51344</v>
      </c>
      <c r="F176" s="1127">
        <f t="shared" ca="1" si="40"/>
        <v>5051</v>
      </c>
      <c r="G176" s="1128">
        <f ca="1">IF(F176&lt;&gt;"",COUNTIF($F$11:F176,"&gt;0"),"")</f>
        <v>166</v>
      </c>
      <c r="H176" s="1129">
        <v>1.580574357171256E-2</v>
      </c>
      <c r="I176" s="1073"/>
      <c r="J176" s="1130">
        <f t="shared" ca="1" si="41"/>
        <v>2059674281.8348076</v>
      </c>
      <c r="K176" s="1131">
        <f t="shared" ca="1" si="42"/>
        <v>32554683.539932195</v>
      </c>
      <c r="L176" s="1130">
        <f t="shared" ca="1" si="43"/>
        <v>0</v>
      </c>
      <c r="M176" s="1130">
        <f t="shared" ca="1" si="44"/>
        <v>0</v>
      </c>
      <c r="N176" s="1130">
        <f t="shared" ca="1" si="53"/>
        <v>2027119598.2948754</v>
      </c>
      <c r="O176" s="1073"/>
      <c r="P176" s="1130">
        <f t="shared" ca="1" si="45"/>
        <v>32554683.539932251</v>
      </c>
      <c r="Q176" s="1130">
        <f t="shared" ca="1" si="46"/>
        <v>1925763618.3801315</v>
      </c>
      <c r="R176" s="1130">
        <f t="shared" ca="1" si="54"/>
        <v>1956690567.7430673</v>
      </c>
      <c r="S176" s="1130">
        <f t="shared" ca="1" si="55"/>
        <v>30926949.362935781</v>
      </c>
      <c r="T176" s="1130">
        <f t="shared" ca="1" si="47"/>
        <v>1925763618.3801315</v>
      </c>
      <c r="U176" s="1132">
        <f t="shared" ca="1" si="48"/>
        <v>0.16572011719485291</v>
      </c>
      <c r="V176" s="1133">
        <f t="shared" ca="1" si="49"/>
        <v>5.0000000000000044E-2</v>
      </c>
      <c r="X176" s="1134">
        <f t="shared" ca="1" si="56"/>
        <v>102983714.09174031</v>
      </c>
      <c r="Y176" s="1134">
        <f t="shared" ca="1" si="50"/>
        <v>1627734.1769964695</v>
      </c>
      <c r="Z176" s="1134">
        <f t="shared" ca="1" si="51"/>
        <v>101355979.91474384</v>
      </c>
      <c r="AA176" s="1132">
        <f t="shared" ca="1" si="52"/>
        <v>0.17731355732048951</v>
      </c>
      <c r="AB176" s="1105"/>
    </row>
    <row r="177" spans="1:28">
      <c r="A177" s="1144">
        <f>Calendar!J169</f>
        <v>50067</v>
      </c>
      <c r="C177" s="1104"/>
      <c r="D177" s="1125">
        <f t="shared" ca="1" si="38"/>
        <v>51348</v>
      </c>
      <c r="E177" s="1126">
        <f t="shared" ca="1" si="39"/>
        <v>51375</v>
      </c>
      <c r="F177" s="1127">
        <f t="shared" ca="1" si="40"/>
        <v>5082</v>
      </c>
      <c r="G177" s="1128">
        <f ca="1">IF(F177&lt;&gt;"",COUNTIF($F$11:F177,"&gt;0"),"")</f>
        <v>167</v>
      </c>
      <c r="H177" s="1129">
        <v>1.5909727788583974E-2</v>
      </c>
      <c r="I177" s="1073"/>
      <c r="J177" s="1130">
        <f t="shared" ca="1" si="41"/>
        <v>2027119598.2948754</v>
      </c>
      <c r="K177" s="1131">
        <f t="shared" ca="1" si="42"/>
        <v>32250921.003775161</v>
      </c>
      <c r="L177" s="1130">
        <f t="shared" ca="1" si="43"/>
        <v>0</v>
      </c>
      <c r="M177" s="1130">
        <f t="shared" ca="1" si="44"/>
        <v>0</v>
      </c>
      <c r="N177" s="1130">
        <f t="shared" ca="1" si="53"/>
        <v>1994868677.2911003</v>
      </c>
      <c r="O177" s="1073"/>
      <c r="P177" s="1130">
        <f t="shared" ca="1" si="45"/>
        <v>32250921.00377512</v>
      </c>
      <c r="Q177" s="1130">
        <f t="shared" ca="1" si="46"/>
        <v>1895125243.4265451</v>
      </c>
      <c r="R177" s="1130">
        <f t="shared" ca="1" si="54"/>
        <v>1925763618.3801315</v>
      </c>
      <c r="S177" s="1130">
        <f t="shared" ca="1" si="55"/>
        <v>30638374.95358634</v>
      </c>
      <c r="T177" s="1130">
        <f t="shared" ca="1" si="47"/>
        <v>1895125243.4265451</v>
      </c>
      <c r="U177" s="1132">
        <f t="shared" ca="1" si="48"/>
        <v>0.16310078751779689</v>
      </c>
      <c r="V177" s="1133">
        <f t="shared" ca="1" si="49"/>
        <v>5.0000000000000044E-2</v>
      </c>
      <c r="X177" s="1134">
        <f t="shared" ca="1" si="56"/>
        <v>101355979.91474384</v>
      </c>
      <c r="Y177" s="1134">
        <f t="shared" ca="1" si="50"/>
        <v>1612546.0501887798</v>
      </c>
      <c r="Z177" s="1134">
        <f t="shared" ca="1" si="51"/>
        <v>99743433.864555061</v>
      </c>
      <c r="AA177" s="1132">
        <f t="shared" ca="1" si="52"/>
        <v>0.17451098470169393</v>
      </c>
      <c r="AB177" s="1105"/>
    </row>
    <row r="178" spans="1:28">
      <c r="A178" s="1144">
        <f>Calendar!J170</f>
        <v>50098</v>
      </c>
      <c r="C178" s="1104"/>
      <c r="D178" s="1125">
        <f t="shared" ca="1" si="38"/>
        <v>51379</v>
      </c>
      <c r="E178" s="1126">
        <f t="shared" ca="1" si="39"/>
        <v>51406</v>
      </c>
      <c r="F178" s="1127">
        <f t="shared" ca="1" si="40"/>
        <v>5113</v>
      </c>
      <c r="G178" s="1128">
        <f ca="1">IF(F178&lt;&gt;"",COUNTIF($F$11:F178,"&gt;0"),"")</f>
        <v>168</v>
      </c>
      <c r="H178" s="1129">
        <v>1.6001483846585514E-2</v>
      </c>
      <c r="I178" s="1073"/>
      <c r="J178" s="1130">
        <f t="shared" ca="1" si="41"/>
        <v>1994868677.2911003</v>
      </c>
      <c r="K178" s="1131">
        <f t="shared" ca="1" si="42"/>
        <v>31920858.91573295</v>
      </c>
      <c r="L178" s="1130">
        <f t="shared" ca="1" si="43"/>
        <v>0</v>
      </c>
      <c r="M178" s="1130">
        <f t="shared" ca="1" si="44"/>
        <v>0</v>
      </c>
      <c r="N178" s="1130">
        <f t="shared" ca="1" si="53"/>
        <v>1962947818.3753674</v>
      </c>
      <c r="O178" s="1073"/>
      <c r="P178" s="1130">
        <f t="shared" ca="1" si="45"/>
        <v>31920858.915732861</v>
      </c>
      <c r="Q178" s="1130">
        <f t="shared" ca="1" si="46"/>
        <v>1864800427.456599</v>
      </c>
      <c r="R178" s="1130">
        <f t="shared" ca="1" si="54"/>
        <v>1895125243.4265451</v>
      </c>
      <c r="S178" s="1130">
        <f t="shared" ca="1" si="55"/>
        <v>30324815.969946146</v>
      </c>
      <c r="T178" s="1130">
        <f t="shared" ca="1" si="47"/>
        <v>1864800427.456599</v>
      </c>
      <c r="U178" s="1132">
        <f t="shared" ca="1" si="48"/>
        <v>0.16050589838628507</v>
      </c>
      <c r="V178" s="1133">
        <f t="shared" ca="1" si="49"/>
        <v>5.0000000000000044E-2</v>
      </c>
      <c r="X178" s="1134">
        <f t="shared" ca="1" si="56"/>
        <v>99743433.864555061</v>
      </c>
      <c r="Y178" s="1134">
        <f t="shared" ca="1" si="50"/>
        <v>1596042.9457867146</v>
      </c>
      <c r="Z178" s="1134">
        <f t="shared" ca="1" si="51"/>
        <v>98147390.918768346</v>
      </c>
      <c r="AA178" s="1132">
        <f t="shared" ca="1" si="52"/>
        <v>0.1717345624389722</v>
      </c>
      <c r="AB178" s="1105"/>
    </row>
    <row r="179" spans="1:28">
      <c r="A179" s="1144">
        <f>Calendar!J171</f>
        <v>50126</v>
      </c>
      <c r="C179" s="1104"/>
      <c r="D179" s="1125">
        <f t="shared" ca="1" si="38"/>
        <v>51409</v>
      </c>
      <c r="E179" s="1126">
        <f t="shared" ca="1" si="39"/>
        <v>51438</v>
      </c>
      <c r="F179" s="1127">
        <f t="shared" ca="1" si="40"/>
        <v>5145</v>
      </c>
      <c r="G179" s="1128">
        <f ca="1">IF(F179&lt;&gt;"",COUNTIF($F$11:F179,"&gt;0"),"")</f>
        <v>169</v>
      </c>
      <c r="H179" s="1129">
        <v>1.6094577730115241E-2</v>
      </c>
      <c r="I179" s="1073"/>
      <c r="J179" s="1130">
        <f t="shared" ca="1" si="41"/>
        <v>1962947818.3753674</v>
      </c>
      <c r="K179" s="1131">
        <f t="shared" ca="1" si="42"/>
        <v>31592816.243002485</v>
      </c>
      <c r="L179" s="1130">
        <f t="shared" ca="1" si="43"/>
        <v>0</v>
      </c>
      <c r="M179" s="1130">
        <f t="shared" ca="1" si="44"/>
        <v>0</v>
      </c>
      <c r="N179" s="1130">
        <f t="shared" ca="1" si="53"/>
        <v>1931355002.132365</v>
      </c>
      <c r="O179" s="1073"/>
      <c r="P179" s="1130">
        <f t="shared" ca="1" si="45"/>
        <v>31592816.243002415</v>
      </c>
      <c r="Q179" s="1130">
        <f t="shared" ca="1" si="46"/>
        <v>1834787252.0257466</v>
      </c>
      <c r="R179" s="1130">
        <f t="shared" ca="1" si="54"/>
        <v>1864800427.456599</v>
      </c>
      <c r="S179" s="1130">
        <f t="shared" ca="1" si="55"/>
        <v>30013175.430852413</v>
      </c>
      <c r="T179" s="1130">
        <f t="shared" ca="1" si="47"/>
        <v>1834787252.0257466</v>
      </c>
      <c r="U179" s="1132">
        <f t="shared" ca="1" si="48"/>
        <v>0.15793756584597526</v>
      </c>
      <c r="V179" s="1133">
        <f t="shared" ca="1" si="49"/>
        <v>5.0000000000000044E-2</v>
      </c>
      <c r="X179" s="1134">
        <f t="shared" ca="1" si="56"/>
        <v>98147390.918768346</v>
      </c>
      <c r="Y179" s="1134">
        <f t="shared" ca="1" si="50"/>
        <v>1579640.8121500015</v>
      </c>
      <c r="Z179" s="1134">
        <f t="shared" ca="1" si="51"/>
        <v>96567750.106618345</v>
      </c>
      <c r="AA179" s="1132">
        <f t="shared" ca="1" si="52"/>
        <v>0.16898655461220446</v>
      </c>
      <c r="AB179" s="1105"/>
    </row>
    <row r="180" spans="1:28">
      <c r="A180" s="1144">
        <f>Calendar!J172</f>
        <v>50157</v>
      </c>
      <c r="C180" s="1104"/>
      <c r="D180" s="1125">
        <f t="shared" ca="1" si="38"/>
        <v>51440</v>
      </c>
      <c r="E180" s="1126">
        <f t="shared" ca="1" si="39"/>
        <v>51467</v>
      </c>
      <c r="F180" s="1127">
        <f t="shared" ca="1" si="40"/>
        <v>5174</v>
      </c>
      <c r="G180" s="1128">
        <f ca="1">IF(F180&lt;&gt;"",COUNTIF($F$11:F180,"&gt;0"),"")</f>
        <v>170</v>
      </c>
      <c r="H180" s="1129">
        <v>1.622730145022349E-2</v>
      </c>
      <c r="I180" s="1073"/>
      <c r="J180" s="1130">
        <f t="shared" ca="1" si="41"/>
        <v>1931355002.132365</v>
      </c>
      <c r="K180" s="1131">
        <f t="shared" ca="1" si="42"/>
        <v>31340679.826998919</v>
      </c>
      <c r="L180" s="1130">
        <f t="shared" ca="1" si="43"/>
        <v>0</v>
      </c>
      <c r="M180" s="1130">
        <f t="shared" ca="1" si="44"/>
        <v>0</v>
      </c>
      <c r="N180" s="1130">
        <f t="shared" ca="1" si="53"/>
        <v>1900014322.305366</v>
      </c>
      <c r="O180" s="1073"/>
      <c r="P180" s="1130">
        <f t="shared" ca="1" si="45"/>
        <v>31340679.826998949</v>
      </c>
      <c r="Q180" s="1130">
        <f t="shared" ca="1" si="46"/>
        <v>1805013606.1900976</v>
      </c>
      <c r="R180" s="1130">
        <f t="shared" ca="1" si="54"/>
        <v>1834787252.0257466</v>
      </c>
      <c r="S180" s="1130">
        <f t="shared" ca="1" si="55"/>
        <v>29773645.835649014</v>
      </c>
      <c r="T180" s="1130">
        <f t="shared" ca="1" si="47"/>
        <v>1805013606.1900976</v>
      </c>
      <c r="U180" s="1132">
        <f t="shared" ca="1" si="48"/>
        <v>0.155395627415962</v>
      </c>
      <c r="V180" s="1133">
        <f t="shared" ca="1" si="49"/>
        <v>5.0000000000000044E-2</v>
      </c>
      <c r="X180" s="1134">
        <f t="shared" ca="1" si="56"/>
        <v>96567750.106618345</v>
      </c>
      <c r="Y180" s="1134">
        <f t="shared" ca="1" si="50"/>
        <v>1567033.9913499355</v>
      </c>
      <c r="Z180" s="1134">
        <f t="shared" ca="1" si="51"/>
        <v>95000716.115268409</v>
      </c>
      <c r="AA180" s="1132">
        <f t="shared" ca="1" si="52"/>
        <v>0.16626678737365416</v>
      </c>
      <c r="AB180" s="1105"/>
    </row>
    <row r="181" spans="1:28">
      <c r="A181" s="1144">
        <f>Calendar!J173</f>
        <v>50187</v>
      </c>
      <c r="C181" s="1104"/>
      <c r="D181" s="1125">
        <f t="shared" ca="1" si="38"/>
        <v>51470</v>
      </c>
      <c r="E181" s="1126">
        <f t="shared" ca="1" si="39"/>
        <v>51497</v>
      </c>
      <c r="F181" s="1127">
        <f t="shared" ca="1" si="40"/>
        <v>5204</v>
      </c>
      <c r="G181" s="1128">
        <f ca="1">IF(F181&lt;&gt;"",COUNTIF($F$11:F181,"&gt;0"),"")</f>
        <v>171</v>
      </c>
      <c r="H181" s="1129">
        <v>1.6378965258124826E-2</v>
      </c>
      <c r="I181" s="1073"/>
      <c r="J181" s="1130">
        <f t="shared" ca="1" si="41"/>
        <v>1900014322.305366</v>
      </c>
      <c r="K181" s="1131">
        <f t="shared" ca="1" si="42"/>
        <v>31120268.574979175</v>
      </c>
      <c r="L181" s="1130">
        <f t="shared" ca="1" si="43"/>
        <v>0</v>
      </c>
      <c r="M181" s="1130">
        <f t="shared" ca="1" si="44"/>
        <v>0</v>
      </c>
      <c r="N181" s="1130">
        <f t="shared" ca="1" si="53"/>
        <v>1868894053.730387</v>
      </c>
      <c r="O181" s="1073"/>
      <c r="P181" s="1130">
        <f t="shared" ca="1" si="45"/>
        <v>31120268.574979067</v>
      </c>
      <c r="Q181" s="1130">
        <f t="shared" ca="1" si="46"/>
        <v>1775449351.0438676</v>
      </c>
      <c r="R181" s="1130">
        <f t="shared" ca="1" si="54"/>
        <v>1805013606.1900976</v>
      </c>
      <c r="S181" s="1130">
        <f t="shared" ca="1" si="55"/>
        <v>29564255.146229982</v>
      </c>
      <c r="T181" s="1130">
        <f t="shared" ca="1" si="47"/>
        <v>1775449351.0438676</v>
      </c>
      <c r="U181" s="1132">
        <f t="shared" ca="1" si="48"/>
        <v>0.15287397572583658</v>
      </c>
      <c r="V181" s="1133">
        <f t="shared" ca="1" si="49"/>
        <v>5.0000000000000044E-2</v>
      </c>
      <c r="X181" s="1134">
        <f t="shared" ca="1" si="56"/>
        <v>95000716.115268409</v>
      </c>
      <c r="Y181" s="1134">
        <f t="shared" ca="1" si="50"/>
        <v>1556013.4287490845</v>
      </c>
      <c r="Z181" s="1134">
        <f t="shared" ca="1" si="51"/>
        <v>93444702.686519325</v>
      </c>
      <c r="AA181" s="1132">
        <f t="shared" ca="1" si="52"/>
        <v>0.1635687260937817</v>
      </c>
      <c r="AB181" s="1105"/>
    </row>
    <row r="182" spans="1:28">
      <c r="A182" s="1144">
        <f>Calendar!J174</f>
        <v>50220</v>
      </c>
      <c r="C182" s="1104"/>
      <c r="D182" s="1125">
        <f t="shared" ca="1" si="38"/>
        <v>51501</v>
      </c>
      <c r="E182" s="1126">
        <f t="shared" ca="1" si="39"/>
        <v>51529</v>
      </c>
      <c r="F182" s="1127">
        <f t="shared" ca="1" si="40"/>
        <v>5236</v>
      </c>
      <c r="G182" s="1128">
        <f ca="1">IF(F182&lt;&gt;"",COUNTIF($F$11:F182,"&gt;0"),"")</f>
        <v>172</v>
      </c>
      <c r="H182" s="1129">
        <v>1.649593965294251E-2</v>
      </c>
      <c r="I182" s="1073"/>
      <c r="J182" s="1130">
        <f t="shared" ca="1" si="41"/>
        <v>1868894053.730387</v>
      </c>
      <c r="K182" s="1131">
        <f t="shared" ca="1" si="42"/>
        <v>30829163.528079562</v>
      </c>
      <c r="L182" s="1130">
        <f t="shared" ca="1" si="43"/>
        <v>0</v>
      </c>
      <c r="M182" s="1130">
        <f t="shared" ca="1" si="44"/>
        <v>0</v>
      </c>
      <c r="N182" s="1130">
        <f t="shared" ca="1" si="53"/>
        <v>1838064890.2023075</v>
      </c>
      <c r="O182" s="1073"/>
      <c r="P182" s="1130">
        <f t="shared" ca="1" si="45"/>
        <v>30829163.52807951</v>
      </c>
      <c r="Q182" s="1130">
        <f t="shared" ca="1" si="46"/>
        <v>1746161645.6921921</v>
      </c>
      <c r="R182" s="1130">
        <f t="shared" ca="1" si="54"/>
        <v>1775449351.0438676</v>
      </c>
      <c r="S182" s="1130">
        <f t="shared" ca="1" si="55"/>
        <v>29287705.35167551</v>
      </c>
      <c r="T182" s="1130">
        <f t="shared" ca="1" si="47"/>
        <v>1746161645.6921921</v>
      </c>
      <c r="U182" s="1132">
        <f t="shared" ca="1" si="48"/>
        <v>0.1503700581885517</v>
      </c>
      <c r="V182" s="1133">
        <f t="shared" ca="1" si="49"/>
        <v>5.0000000000000044E-2</v>
      </c>
      <c r="X182" s="1134">
        <f t="shared" ca="1" si="56"/>
        <v>93444702.686519325</v>
      </c>
      <c r="Y182" s="1134">
        <f t="shared" ca="1" si="50"/>
        <v>1541458.1764039993</v>
      </c>
      <c r="Z182" s="1134">
        <f t="shared" ca="1" si="51"/>
        <v>91903244.510115325</v>
      </c>
      <c r="AA182" s="1132">
        <f t="shared" ca="1" si="52"/>
        <v>0.16088963961177569</v>
      </c>
      <c r="AB182" s="1105"/>
    </row>
    <row r="183" spans="1:28">
      <c r="A183" s="1144">
        <f>Calendar!J175</f>
        <v>50248</v>
      </c>
      <c r="C183" s="1104"/>
      <c r="D183" s="1125">
        <f t="shared" ca="1" si="38"/>
        <v>51532</v>
      </c>
      <c r="E183" s="1126">
        <f t="shared" ca="1" si="39"/>
        <v>51559</v>
      </c>
      <c r="F183" s="1127">
        <f t="shared" ca="1" si="40"/>
        <v>5266</v>
      </c>
      <c r="G183" s="1128">
        <f ca="1">IF(F183&lt;&gt;"",COUNTIF($F$11:F183,"&gt;0"),"")</f>
        <v>173</v>
      </c>
      <c r="H183" s="1129">
        <v>1.6625995194031577E-2</v>
      </c>
      <c r="I183" s="1073"/>
      <c r="J183" s="1130">
        <f t="shared" ca="1" si="41"/>
        <v>1838064890.2023075</v>
      </c>
      <c r="K183" s="1131">
        <f t="shared" ca="1" si="42"/>
        <v>30559658.030821741</v>
      </c>
      <c r="L183" s="1130">
        <f t="shared" ca="1" si="43"/>
        <v>0</v>
      </c>
      <c r="M183" s="1130">
        <f t="shared" ca="1" si="44"/>
        <v>0</v>
      </c>
      <c r="N183" s="1130">
        <f t="shared" ca="1" si="53"/>
        <v>1807505232.1714857</v>
      </c>
      <c r="O183" s="1073"/>
      <c r="P183" s="1130">
        <f t="shared" ca="1" si="45"/>
        <v>30559658.0308218</v>
      </c>
      <c r="Q183" s="1130">
        <f t="shared" ca="1" si="46"/>
        <v>1717129970.5629113</v>
      </c>
      <c r="R183" s="1130">
        <f t="shared" ca="1" si="54"/>
        <v>1746161645.6921921</v>
      </c>
      <c r="S183" s="1130">
        <f t="shared" ca="1" si="55"/>
        <v>29031675.129280806</v>
      </c>
      <c r="T183" s="1130">
        <f t="shared" ca="1" si="47"/>
        <v>1717129970.5629113</v>
      </c>
      <c r="U183" s="1132">
        <f t="shared" ca="1" si="48"/>
        <v>0.14788956278306389</v>
      </c>
      <c r="V183" s="1133">
        <f t="shared" ca="1" si="49"/>
        <v>5.0000000000000044E-2</v>
      </c>
      <c r="X183" s="1134">
        <f t="shared" ca="1" si="56"/>
        <v>91903244.510115325</v>
      </c>
      <c r="Y183" s="1134">
        <f t="shared" ca="1" si="50"/>
        <v>1527982.9015409946</v>
      </c>
      <c r="Z183" s="1134">
        <f t="shared" ca="1" si="51"/>
        <v>90375261.608574331</v>
      </c>
      <c r="AA183" s="1132">
        <f t="shared" ca="1" si="52"/>
        <v>0.15823561382595613</v>
      </c>
      <c r="AB183" s="1105"/>
    </row>
    <row r="184" spans="1:28">
      <c r="A184" s="1144">
        <f>Calendar!J176</f>
        <v>50279</v>
      </c>
      <c r="C184" s="1104"/>
      <c r="D184" s="1125">
        <f t="shared" ca="1" si="38"/>
        <v>51560</v>
      </c>
      <c r="E184" s="1126">
        <f t="shared" ca="1" si="39"/>
        <v>51587</v>
      </c>
      <c r="F184" s="1127">
        <f t="shared" ca="1" si="40"/>
        <v>5294</v>
      </c>
      <c r="G184" s="1128">
        <f ca="1">IF(F184&lt;&gt;"",COUNTIF($F$11:F184,"&gt;0"),"")</f>
        <v>174</v>
      </c>
      <c r="H184" s="1129">
        <v>1.6770003583705364E-2</v>
      </c>
      <c r="I184" s="1073"/>
      <c r="J184" s="1130">
        <f t="shared" ca="1" si="41"/>
        <v>1807505232.1714857</v>
      </c>
      <c r="K184" s="1131">
        <f t="shared" ca="1" si="42"/>
        <v>30311869.221082009</v>
      </c>
      <c r="L184" s="1130">
        <f t="shared" ca="1" si="43"/>
        <v>0</v>
      </c>
      <c r="M184" s="1130">
        <f t="shared" ca="1" si="44"/>
        <v>0</v>
      </c>
      <c r="N184" s="1130">
        <f t="shared" ca="1" si="53"/>
        <v>1777193362.9504037</v>
      </c>
      <c r="O184" s="1073"/>
      <c r="P184" s="1130">
        <f t="shared" ca="1" si="45"/>
        <v>30311869.221081972</v>
      </c>
      <c r="Q184" s="1130">
        <f t="shared" ca="1" si="46"/>
        <v>1688333694.8028834</v>
      </c>
      <c r="R184" s="1130">
        <f t="shared" ca="1" si="54"/>
        <v>1717129970.5629113</v>
      </c>
      <c r="S184" s="1130">
        <f t="shared" ca="1" si="55"/>
        <v>28796275.760027885</v>
      </c>
      <c r="T184" s="1130">
        <f t="shared" ca="1" si="47"/>
        <v>1688333694.8028834</v>
      </c>
      <c r="U184" s="1132">
        <f t="shared" ca="1" si="48"/>
        <v>0.14543075162298524</v>
      </c>
      <c r="V184" s="1133">
        <f t="shared" ca="1" si="49"/>
        <v>5.0000000000000044E-2</v>
      </c>
      <c r="X184" s="1134">
        <f t="shared" ca="1" si="56"/>
        <v>90375261.608574331</v>
      </c>
      <c r="Y184" s="1134">
        <f t="shared" ca="1" si="50"/>
        <v>1515593.4610540867</v>
      </c>
      <c r="Z184" s="1134">
        <f t="shared" ca="1" si="51"/>
        <v>88859668.147520244</v>
      </c>
      <c r="AA184" s="1132">
        <f t="shared" ca="1" si="52"/>
        <v>0.1556047892709613</v>
      </c>
      <c r="AB184" s="1105"/>
    </row>
    <row r="185" spans="1:28">
      <c r="A185" s="1144">
        <f>Calendar!J177</f>
        <v>50311</v>
      </c>
      <c r="C185" s="1104"/>
      <c r="D185" s="1125">
        <f t="shared" ca="1" si="38"/>
        <v>51591</v>
      </c>
      <c r="E185" s="1126">
        <f t="shared" ca="1" si="39"/>
        <v>51620</v>
      </c>
      <c r="F185" s="1127">
        <f t="shared" ca="1" si="40"/>
        <v>5327</v>
      </c>
      <c r="G185" s="1128">
        <f ca="1">IF(F185&lt;&gt;"",COUNTIF($F$11:F185,"&gt;0"),"")</f>
        <v>175</v>
      </c>
      <c r="H185" s="1129">
        <v>1.6885742730233598E-2</v>
      </c>
      <c r="I185" s="1073"/>
      <c r="J185" s="1130">
        <f t="shared" ca="1" si="41"/>
        <v>1777193362.9504037</v>
      </c>
      <c r="K185" s="1131">
        <f t="shared" ca="1" si="42"/>
        <v>30009229.908659179</v>
      </c>
      <c r="L185" s="1130">
        <f t="shared" ca="1" si="43"/>
        <v>0</v>
      </c>
      <c r="M185" s="1130">
        <f t="shared" ca="1" si="44"/>
        <v>0</v>
      </c>
      <c r="N185" s="1130">
        <f t="shared" ca="1" si="53"/>
        <v>1747184133.0417445</v>
      </c>
      <c r="O185" s="1073"/>
      <c r="P185" s="1130">
        <f t="shared" ca="1" si="45"/>
        <v>30009229.90865922</v>
      </c>
      <c r="Q185" s="1130">
        <f t="shared" ca="1" si="46"/>
        <v>1659824926.3896573</v>
      </c>
      <c r="R185" s="1130">
        <f t="shared" ca="1" si="54"/>
        <v>1688333694.8028834</v>
      </c>
      <c r="S185" s="1130">
        <f t="shared" ca="1" si="55"/>
        <v>28508768.413226128</v>
      </c>
      <c r="T185" s="1130">
        <f t="shared" ca="1" si="47"/>
        <v>1659824926.3896573</v>
      </c>
      <c r="U185" s="1132">
        <f t="shared" ca="1" si="48"/>
        <v>0.1429918773970868</v>
      </c>
      <c r="V185" s="1133">
        <f t="shared" ca="1" si="49"/>
        <v>5.0000000000000044E-2</v>
      </c>
      <c r="X185" s="1134">
        <f t="shared" ca="1" si="56"/>
        <v>88859668.147520244</v>
      </c>
      <c r="Y185" s="1134">
        <f t="shared" ca="1" si="50"/>
        <v>1500461.4954330921</v>
      </c>
      <c r="Z185" s="1134">
        <f t="shared" ca="1" si="51"/>
        <v>87359206.652087152</v>
      </c>
      <c r="AA185" s="1132">
        <f t="shared" ca="1" si="52"/>
        <v>0.1529952963972456</v>
      </c>
      <c r="AB185" s="1105"/>
    </row>
    <row r="186" spans="1:28">
      <c r="A186" s="1144">
        <f>Calendar!J178</f>
        <v>50340</v>
      </c>
      <c r="C186" s="1104"/>
      <c r="D186" s="1125">
        <f t="shared" ca="1" si="38"/>
        <v>51621</v>
      </c>
      <c r="E186" s="1126">
        <f t="shared" ca="1" si="39"/>
        <v>51648</v>
      </c>
      <c r="F186" s="1127">
        <f t="shared" ca="1" si="40"/>
        <v>5355</v>
      </c>
      <c r="G186" s="1128">
        <f ca="1">IF(F186&lt;&gt;"",COUNTIF($F$11:F186,"&gt;0"),"")</f>
        <v>176</v>
      </c>
      <c r="H186" s="1129">
        <v>1.6997256534494937E-2</v>
      </c>
      <c r="I186" s="1073"/>
      <c r="J186" s="1130">
        <f t="shared" ca="1" si="41"/>
        <v>1747184133.0417445</v>
      </c>
      <c r="K186" s="1131">
        <f t="shared" ca="1" si="42"/>
        <v>29697336.922309663</v>
      </c>
      <c r="L186" s="1130">
        <f t="shared" ca="1" si="43"/>
        <v>0</v>
      </c>
      <c r="M186" s="1130">
        <f t="shared" ca="1" si="44"/>
        <v>0</v>
      </c>
      <c r="N186" s="1130">
        <f t="shared" ca="1" si="53"/>
        <v>1717486796.1194348</v>
      </c>
      <c r="O186" s="1073"/>
      <c r="P186" s="1130">
        <f t="shared" ca="1" si="45"/>
        <v>29697336.922309637</v>
      </c>
      <c r="Q186" s="1130">
        <f t="shared" ca="1" si="46"/>
        <v>1631612456.313463</v>
      </c>
      <c r="R186" s="1130">
        <f t="shared" ca="1" si="54"/>
        <v>1659824926.3896573</v>
      </c>
      <c r="S186" s="1130">
        <f t="shared" ca="1" si="55"/>
        <v>28212470.076194286</v>
      </c>
      <c r="T186" s="1130">
        <f t="shared" ca="1" si="47"/>
        <v>1631612456.313463</v>
      </c>
      <c r="U186" s="1132">
        <f t="shared" ca="1" si="48"/>
        <v>0.14057735334284652</v>
      </c>
      <c r="V186" s="1133">
        <f t="shared" ca="1" si="49"/>
        <v>5.0000000000000044E-2</v>
      </c>
      <c r="X186" s="1134">
        <f t="shared" ca="1" si="56"/>
        <v>87359206.652087152</v>
      </c>
      <c r="Y186" s="1134">
        <f t="shared" ca="1" si="50"/>
        <v>1484866.8461153507</v>
      </c>
      <c r="Z186" s="1134">
        <f t="shared" ca="1" si="51"/>
        <v>85874339.805971801</v>
      </c>
      <c r="AA186" s="1132">
        <f t="shared" ca="1" si="52"/>
        <v>0.15041185718334565</v>
      </c>
      <c r="AB186" s="1105"/>
    </row>
    <row r="187" spans="1:28">
      <c r="A187" s="1144">
        <f>Calendar!J179</f>
        <v>50371</v>
      </c>
      <c r="C187" s="1104"/>
      <c r="D187" s="1125">
        <f t="shared" ca="1" si="38"/>
        <v>51652</v>
      </c>
      <c r="E187" s="1126">
        <f t="shared" ca="1" si="39"/>
        <v>51679</v>
      </c>
      <c r="F187" s="1127">
        <f t="shared" ca="1" si="40"/>
        <v>5386</v>
      </c>
      <c r="G187" s="1128">
        <f ca="1">IF(F187&lt;&gt;"",COUNTIF($F$11:F187,"&gt;0"),"")</f>
        <v>177</v>
      </c>
      <c r="H187" s="1129">
        <v>1.7130972692743759E-2</v>
      </c>
      <c r="I187" s="1073"/>
      <c r="J187" s="1130">
        <f t="shared" ca="1" si="41"/>
        <v>1717486796.1194348</v>
      </c>
      <c r="K187" s="1131">
        <f t="shared" ca="1" si="42"/>
        <v>29422219.404470008</v>
      </c>
      <c r="L187" s="1130">
        <f t="shared" ca="1" si="43"/>
        <v>0</v>
      </c>
      <c r="M187" s="1130">
        <f t="shared" ca="1" si="44"/>
        <v>0</v>
      </c>
      <c r="N187" s="1130">
        <f t="shared" ca="1" si="53"/>
        <v>1688064576.7149649</v>
      </c>
      <c r="O187" s="1073"/>
      <c r="P187" s="1130">
        <f t="shared" ca="1" si="45"/>
        <v>29422219.404469967</v>
      </c>
      <c r="Q187" s="1130">
        <f t="shared" ca="1" si="46"/>
        <v>1603661347.8792164</v>
      </c>
      <c r="R187" s="1130">
        <f t="shared" ca="1" si="54"/>
        <v>1631612456.313463</v>
      </c>
      <c r="S187" s="1130">
        <f t="shared" ca="1" si="55"/>
        <v>27951108.43424654</v>
      </c>
      <c r="T187" s="1130">
        <f t="shared" ca="1" si="47"/>
        <v>1603661347.8792164</v>
      </c>
      <c r="U187" s="1132">
        <f t="shared" ca="1" si="48"/>
        <v>0.1381879240051378</v>
      </c>
      <c r="V187" s="1133">
        <f t="shared" ca="1" si="49"/>
        <v>5.0000000000000155E-2</v>
      </c>
      <c r="X187" s="1134">
        <f t="shared" ca="1" si="56"/>
        <v>85874339.805971801</v>
      </c>
      <c r="Y187" s="1134">
        <f t="shared" ca="1" si="50"/>
        <v>1471110.9702234268</v>
      </c>
      <c r="Z187" s="1134">
        <f t="shared" ca="1" si="51"/>
        <v>84403228.835748374</v>
      </c>
      <c r="AA187" s="1132">
        <f t="shared" ca="1" si="52"/>
        <v>0.14785526826097073</v>
      </c>
      <c r="AB187" s="1105"/>
    </row>
    <row r="188" spans="1:28">
      <c r="A188" s="1144">
        <f>Calendar!J180</f>
        <v>50402</v>
      </c>
      <c r="C188" s="1104"/>
      <c r="D188" s="1125">
        <f t="shared" ca="1" si="38"/>
        <v>51682</v>
      </c>
      <c r="E188" s="1126">
        <f t="shared" ca="1" si="39"/>
        <v>51711</v>
      </c>
      <c r="F188" s="1127">
        <f t="shared" ca="1" si="40"/>
        <v>5418</v>
      </c>
      <c r="G188" s="1128">
        <f ca="1">IF(F188&lt;&gt;"",COUNTIF($F$11:F188,"&gt;0"),"")</f>
        <v>178</v>
      </c>
      <c r="H188" s="1129">
        <v>1.7226374147011319E-2</v>
      </c>
      <c r="I188" s="1073"/>
      <c r="J188" s="1130">
        <f t="shared" ca="1" si="41"/>
        <v>1688064576.7149649</v>
      </c>
      <c r="K188" s="1131">
        <f t="shared" ca="1" si="42"/>
        <v>29079231.982808277</v>
      </c>
      <c r="L188" s="1130">
        <f t="shared" ca="1" si="43"/>
        <v>0</v>
      </c>
      <c r="M188" s="1130">
        <f t="shared" ca="1" si="44"/>
        <v>0</v>
      </c>
      <c r="N188" s="1130">
        <f t="shared" ca="1" si="53"/>
        <v>1658985344.7321565</v>
      </c>
      <c r="O188" s="1073"/>
      <c r="P188" s="1130">
        <f t="shared" ca="1" si="45"/>
        <v>29079231.982808352</v>
      </c>
      <c r="Q188" s="1130">
        <f t="shared" ca="1" si="46"/>
        <v>1576036077.4955487</v>
      </c>
      <c r="R188" s="1130">
        <f t="shared" ca="1" si="54"/>
        <v>1603661347.8792164</v>
      </c>
      <c r="S188" s="1130">
        <f t="shared" ca="1" si="55"/>
        <v>27625270.383667707</v>
      </c>
      <c r="T188" s="1130">
        <f t="shared" ca="1" si="47"/>
        <v>1576036077.4955487</v>
      </c>
      <c r="U188" s="1132">
        <f t="shared" ca="1" si="48"/>
        <v>0.13582063045253884</v>
      </c>
      <c r="V188" s="1133">
        <f t="shared" ca="1" si="49"/>
        <v>4.9999999999999933E-2</v>
      </c>
      <c r="X188" s="1134">
        <f t="shared" ca="1" si="56"/>
        <v>84403228.835748374</v>
      </c>
      <c r="Y188" s="1134">
        <f t="shared" ca="1" si="50"/>
        <v>1453961.5991406441</v>
      </c>
      <c r="Z188" s="1134">
        <f t="shared" ca="1" si="51"/>
        <v>82949267.23660773</v>
      </c>
      <c r="AA188" s="1132">
        <f t="shared" ca="1" si="52"/>
        <v>0.14532236369791388</v>
      </c>
      <c r="AB188" s="1105"/>
    </row>
    <row r="189" spans="1:28">
      <c r="A189" s="1144">
        <f>Calendar!J181</f>
        <v>50432</v>
      </c>
      <c r="C189" s="1104"/>
      <c r="D189" s="1125">
        <f t="shared" ca="1" si="38"/>
        <v>51713</v>
      </c>
      <c r="E189" s="1126">
        <f t="shared" ca="1" si="39"/>
        <v>51740</v>
      </c>
      <c r="F189" s="1127">
        <f t="shared" ca="1" si="40"/>
        <v>5447</v>
      </c>
      <c r="G189" s="1128">
        <f ca="1">IF(F189&lt;&gt;"",COUNTIF($F$11:F189,"&gt;0"),"")</f>
        <v>179</v>
      </c>
      <c r="H189" s="1129">
        <v>1.7300299089173389E-2</v>
      </c>
      <c r="I189" s="1073"/>
      <c r="J189" s="1130">
        <f t="shared" ca="1" si="41"/>
        <v>1658985344.7321565</v>
      </c>
      <c r="K189" s="1131">
        <f t="shared" ca="1" si="42"/>
        <v>28700942.648421727</v>
      </c>
      <c r="L189" s="1130">
        <f t="shared" ca="1" si="43"/>
        <v>0</v>
      </c>
      <c r="M189" s="1130">
        <f t="shared" ca="1" si="44"/>
        <v>0</v>
      </c>
      <c r="N189" s="1130">
        <f t="shared" ca="1" si="53"/>
        <v>1630284402.0837348</v>
      </c>
      <c r="O189" s="1073"/>
      <c r="P189" s="1130">
        <f t="shared" ca="1" si="45"/>
        <v>28700942.648421764</v>
      </c>
      <c r="Q189" s="1130">
        <f t="shared" ca="1" si="46"/>
        <v>1548770181.979548</v>
      </c>
      <c r="R189" s="1130">
        <f t="shared" ca="1" si="54"/>
        <v>1576036077.4955487</v>
      </c>
      <c r="S189" s="1130">
        <f t="shared" ca="1" si="55"/>
        <v>27265895.516000748</v>
      </c>
      <c r="T189" s="1130">
        <f t="shared" ca="1" si="47"/>
        <v>1548770181.979548</v>
      </c>
      <c r="U189" s="1132">
        <f t="shared" ca="1" si="48"/>
        <v>0.13348093345548045</v>
      </c>
      <c r="V189" s="1133">
        <f t="shared" ca="1" si="49"/>
        <v>5.0000000000000044E-2</v>
      </c>
      <c r="X189" s="1134">
        <f t="shared" ca="1" si="56"/>
        <v>82949267.23660773</v>
      </c>
      <c r="Y189" s="1134">
        <f t="shared" ca="1" si="50"/>
        <v>1435047.1324210167</v>
      </c>
      <c r="Z189" s="1134">
        <f t="shared" ca="1" si="51"/>
        <v>81514220.104186714</v>
      </c>
      <c r="AA189" s="1132">
        <f t="shared" ca="1" si="52"/>
        <v>0.14281898628892514</v>
      </c>
      <c r="AB189" s="1105"/>
    </row>
    <row r="190" spans="1:28">
      <c r="A190" s="1144">
        <f>Calendar!J182</f>
        <v>50462</v>
      </c>
      <c r="C190" s="1104"/>
      <c r="D190" s="1125">
        <f t="shared" ca="1" si="38"/>
        <v>51744</v>
      </c>
      <c r="E190" s="1126">
        <f t="shared" ca="1" si="39"/>
        <v>51771</v>
      </c>
      <c r="F190" s="1127">
        <f t="shared" ca="1" si="40"/>
        <v>5478</v>
      </c>
      <c r="G190" s="1128">
        <f ca="1">IF(F190&lt;&gt;"",COUNTIF($F$11:F190,"&gt;0"),"")</f>
        <v>180</v>
      </c>
      <c r="H190" s="1129">
        <v>1.7421261075670755E-2</v>
      </c>
      <c r="I190" s="1073"/>
      <c r="J190" s="1130">
        <f t="shared" ca="1" si="41"/>
        <v>1630284402.0837348</v>
      </c>
      <c r="K190" s="1131">
        <f t="shared" ca="1" si="42"/>
        <v>28401610.196294539</v>
      </c>
      <c r="L190" s="1130">
        <f t="shared" ca="1" si="43"/>
        <v>0</v>
      </c>
      <c r="M190" s="1130">
        <f t="shared" ca="1" si="44"/>
        <v>0</v>
      </c>
      <c r="N190" s="1130">
        <f t="shared" ca="1" si="53"/>
        <v>1601882791.8874402</v>
      </c>
      <c r="O190" s="1073"/>
      <c r="P190" s="1130">
        <f t="shared" ca="1" si="45"/>
        <v>28401610.196294546</v>
      </c>
      <c r="Q190" s="1130">
        <f t="shared" ca="1" si="46"/>
        <v>1521788652.2930682</v>
      </c>
      <c r="R190" s="1130">
        <f t="shared" ca="1" si="54"/>
        <v>1548770181.979548</v>
      </c>
      <c r="S190" s="1130">
        <f t="shared" ca="1" si="55"/>
        <v>26981529.686479807</v>
      </c>
      <c r="T190" s="1130">
        <f t="shared" ca="1" si="47"/>
        <v>1521788652.2930682</v>
      </c>
      <c r="U190" s="1132">
        <f t="shared" ca="1" si="48"/>
        <v>0.13117167338399857</v>
      </c>
      <c r="V190" s="1133">
        <f t="shared" ca="1" si="49"/>
        <v>5.0000000000000044E-2</v>
      </c>
      <c r="X190" s="1134">
        <f t="shared" ca="1" si="56"/>
        <v>81514220.104186714</v>
      </c>
      <c r="Y190" s="1134">
        <f t="shared" ca="1" si="50"/>
        <v>1420080.5098147392</v>
      </c>
      <c r="Z190" s="1134">
        <f t="shared" ca="1" si="51"/>
        <v>80094139.594371974</v>
      </c>
      <c r="AA190" s="1132">
        <f t="shared" ca="1" si="52"/>
        <v>0.14034817511051431</v>
      </c>
      <c r="AB190" s="1105"/>
    </row>
    <row r="191" spans="1:28">
      <c r="A191" s="1144">
        <f>Calendar!J183</f>
        <v>50493</v>
      </c>
      <c r="C191" s="1104"/>
      <c r="D191" s="1125">
        <f t="shared" ca="1" si="38"/>
        <v>51774</v>
      </c>
      <c r="E191" s="1126">
        <f t="shared" ca="1" si="39"/>
        <v>51802</v>
      </c>
      <c r="F191" s="1127">
        <f t="shared" ca="1" si="40"/>
        <v>5509</v>
      </c>
      <c r="G191" s="1128">
        <f ca="1">IF(F191&lt;&gt;"",COUNTIF($F$11:F191,"&gt;0"),"")</f>
        <v>181</v>
      </c>
      <c r="H191" s="1129">
        <v>1.7534292494479728E-2</v>
      </c>
      <c r="I191" s="1073"/>
      <c r="J191" s="1130">
        <f t="shared" ca="1" si="41"/>
        <v>1601882791.8874402</v>
      </c>
      <c r="K191" s="1131">
        <f t="shared" ca="1" si="42"/>
        <v>28087881.414828174</v>
      </c>
      <c r="L191" s="1130">
        <f t="shared" ca="1" si="43"/>
        <v>0</v>
      </c>
      <c r="M191" s="1130">
        <f t="shared" ca="1" si="44"/>
        <v>0</v>
      </c>
      <c r="N191" s="1130">
        <f t="shared" ca="1" si="53"/>
        <v>1573794910.4726121</v>
      </c>
      <c r="O191" s="1073"/>
      <c r="P191" s="1130">
        <f t="shared" ca="1" si="45"/>
        <v>28087881.414828062</v>
      </c>
      <c r="Q191" s="1130">
        <f t="shared" ca="1" si="46"/>
        <v>1495105164.9489815</v>
      </c>
      <c r="R191" s="1130">
        <f t="shared" ca="1" si="54"/>
        <v>1521788652.2930682</v>
      </c>
      <c r="S191" s="1130">
        <f t="shared" ca="1" si="55"/>
        <v>26683487.344086647</v>
      </c>
      <c r="T191" s="1130">
        <f t="shared" ca="1" si="47"/>
        <v>1495105164.9489815</v>
      </c>
      <c r="U191" s="1132">
        <f t="shared" ca="1" si="48"/>
        <v>0.12888649741624333</v>
      </c>
      <c r="V191" s="1133">
        <f t="shared" ca="1" si="49"/>
        <v>5.0000000000000044E-2</v>
      </c>
      <c r="X191" s="1134">
        <f t="shared" ca="1" si="56"/>
        <v>80094139.594371974</v>
      </c>
      <c r="Y191" s="1134">
        <f t="shared" ca="1" si="50"/>
        <v>1404394.070741415</v>
      </c>
      <c r="Z191" s="1134">
        <f t="shared" ca="1" si="51"/>
        <v>78689745.523630559</v>
      </c>
      <c r="AA191" s="1132">
        <f t="shared" ca="1" si="52"/>
        <v>0.13790313291042006</v>
      </c>
      <c r="AB191" s="1105"/>
    </row>
    <row r="192" spans="1:28">
      <c r="A192" s="1144">
        <f>Calendar!J184</f>
        <v>50522</v>
      </c>
      <c r="C192" s="1104"/>
      <c r="D192" s="1125">
        <f t="shared" ca="1" si="38"/>
        <v>51805</v>
      </c>
      <c r="E192" s="1126">
        <f t="shared" ca="1" si="39"/>
        <v>51832</v>
      </c>
      <c r="F192" s="1127">
        <f t="shared" ca="1" si="40"/>
        <v>5539</v>
      </c>
      <c r="G192" s="1128">
        <f ca="1">IF(F192&lt;&gt;"",COUNTIF($F$11:F192,"&gt;0"),"")</f>
        <v>182</v>
      </c>
      <c r="H192" s="1129">
        <v>1.7676261966314354E-2</v>
      </c>
      <c r="I192" s="1073"/>
      <c r="J192" s="1130">
        <f t="shared" ca="1" si="41"/>
        <v>1573794910.4726121</v>
      </c>
      <c r="K192" s="1131">
        <f t="shared" ca="1" si="42"/>
        <v>27818811.118766136</v>
      </c>
      <c r="L192" s="1130">
        <f t="shared" ca="1" si="43"/>
        <v>0</v>
      </c>
      <c r="M192" s="1130">
        <f t="shared" ca="1" si="44"/>
        <v>0</v>
      </c>
      <c r="N192" s="1130">
        <f t="shared" ca="1" si="53"/>
        <v>1545976099.3538461</v>
      </c>
      <c r="O192" s="1073"/>
      <c r="P192" s="1130">
        <f t="shared" ca="1" si="45"/>
        <v>27818811.118766069</v>
      </c>
      <c r="Q192" s="1130">
        <f t="shared" ca="1" si="46"/>
        <v>1468677294.3861537</v>
      </c>
      <c r="R192" s="1130">
        <f t="shared" ca="1" si="54"/>
        <v>1495105164.9489815</v>
      </c>
      <c r="S192" s="1130">
        <f t="shared" ca="1" si="55"/>
        <v>26427870.562827826</v>
      </c>
      <c r="T192" s="1130">
        <f t="shared" ca="1" si="47"/>
        <v>1468677294.3861537</v>
      </c>
      <c r="U192" s="1132">
        <f t="shared" ca="1" si="48"/>
        <v>0.12662656387195792</v>
      </c>
      <c r="V192" s="1133">
        <f t="shared" ca="1" si="49"/>
        <v>5.0000000000000044E-2</v>
      </c>
      <c r="X192" s="1134">
        <f t="shared" ca="1" si="56"/>
        <v>78689745.523630559</v>
      </c>
      <c r="Y192" s="1134">
        <f t="shared" ca="1" si="50"/>
        <v>1390940.5559382439</v>
      </c>
      <c r="Z192" s="1134">
        <f t="shared" ca="1" si="51"/>
        <v>77298804.967692316</v>
      </c>
      <c r="AA192" s="1132">
        <f t="shared" ca="1" si="52"/>
        <v>0.13548509904206363</v>
      </c>
      <c r="AB192" s="1105"/>
    </row>
    <row r="193" spans="1:28">
      <c r="A193" s="1144">
        <f>Calendar!J185</f>
        <v>50552</v>
      </c>
      <c r="C193" s="1104"/>
      <c r="D193" s="1125">
        <f t="shared" ca="1" si="38"/>
        <v>51835</v>
      </c>
      <c r="E193" s="1126">
        <f t="shared" ca="1" si="39"/>
        <v>51862</v>
      </c>
      <c r="F193" s="1127">
        <f t="shared" ca="1" si="40"/>
        <v>5569</v>
      </c>
      <c r="G193" s="1128">
        <f ca="1">IF(F193&lt;&gt;"",COUNTIF($F$11:F193,"&gt;0"),"")</f>
        <v>183</v>
      </c>
      <c r="H193" s="1129">
        <v>1.7802590891272663E-2</v>
      </c>
      <c r="I193" s="1073"/>
      <c r="J193" s="1130">
        <f t="shared" ca="1" si="41"/>
        <v>1545976099.3538461</v>
      </c>
      <c r="K193" s="1131">
        <f t="shared" ca="1" si="42"/>
        <v>27522380.024482023</v>
      </c>
      <c r="L193" s="1130">
        <f t="shared" ca="1" si="43"/>
        <v>0</v>
      </c>
      <c r="M193" s="1130">
        <f t="shared" ca="1" si="44"/>
        <v>0</v>
      </c>
      <c r="N193" s="1130">
        <f t="shared" ca="1" si="53"/>
        <v>1518453719.3293641</v>
      </c>
      <c r="O193" s="1073"/>
      <c r="P193" s="1130">
        <f t="shared" ca="1" si="45"/>
        <v>27522380.024482012</v>
      </c>
      <c r="Q193" s="1130">
        <f t="shared" ca="1" si="46"/>
        <v>1442531033.3628957</v>
      </c>
      <c r="R193" s="1130">
        <f t="shared" ca="1" si="54"/>
        <v>1468677294.3861537</v>
      </c>
      <c r="S193" s="1130">
        <f t="shared" ca="1" si="55"/>
        <v>26146261.023257971</v>
      </c>
      <c r="T193" s="1130">
        <f t="shared" ca="1" si="47"/>
        <v>1442531033.3628957</v>
      </c>
      <c r="U193" s="1132">
        <f t="shared" ca="1" si="48"/>
        <v>0.12438827955706296</v>
      </c>
      <c r="V193" s="1133">
        <f t="shared" ca="1" si="49"/>
        <v>5.0000000000000044E-2</v>
      </c>
      <c r="X193" s="1134">
        <f t="shared" ca="1" si="56"/>
        <v>77298804.967692316</v>
      </c>
      <c r="Y193" s="1134">
        <f t="shared" ca="1" si="50"/>
        <v>1376119.001224041</v>
      </c>
      <c r="Z193" s="1134">
        <f t="shared" ca="1" si="51"/>
        <v>75922685.966468275</v>
      </c>
      <c r="AA193" s="1132">
        <f t="shared" ca="1" si="52"/>
        <v>0.13309022893886419</v>
      </c>
      <c r="AB193" s="1105"/>
    </row>
    <row r="194" spans="1:28">
      <c r="A194" s="1144">
        <f>Calendar!J186</f>
        <v>50584</v>
      </c>
      <c r="C194" s="1104"/>
      <c r="D194" s="1125">
        <f t="shared" ca="1" si="38"/>
        <v>51866</v>
      </c>
      <c r="E194" s="1126">
        <f t="shared" ca="1" si="39"/>
        <v>51893</v>
      </c>
      <c r="F194" s="1127">
        <f t="shared" ca="1" si="40"/>
        <v>5600</v>
      </c>
      <c r="G194" s="1128">
        <f ca="1">IF(F194&lt;&gt;"",COUNTIF($F$11:F194,"&gt;0"),"")</f>
        <v>184</v>
      </c>
      <c r="H194" s="1129">
        <v>1.7940583529051871E-2</v>
      </c>
      <c r="I194" s="1073"/>
      <c r="J194" s="1130">
        <f t="shared" ca="1" si="41"/>
        <v>1518453719.3293641</v>
      </c>
      <c r="K194" s="1131">
        <f t="shared" ca="1" si="42"/>
        <v>27241945.786627941</v>
      </c>
      <c r="L194" s="1130">
        <f t="shared" ca="1" si="43"/>
        <v>0</v>
      </c>
      <c r="M194" s="1130">
        <f t="shared" ca="1" si="44"/>
        <v>0</v>
      </c>
      <c r="N194" s="1130">
        <f t="shared" ca="1" si="53"/>
        <v>1491211773.5427361</v>
      </c>
      <c r="O194" s="1073"/>
      <c r="P194" s="1130">
        <f t="shared" ca="1" si="45"/>
        <v>27241945.786628008</v>
      </c>
      <c r="Q194" s="1130">
        <f t="shared" ca="1" si="46"/>
        <v>1416651184.8655992</v>
      </c>
      <c r="R194" s="1130">
        <f t="shared" ca="1" si="54"/>
        <v>1442531033.3628957</v>
      </c>
      <c r="S194" s="1130">
        <f t="shared" ca="1" si="55"/>
        <v>25879848.497296572</v>
      </c>
      <c r="T194" s="1130">
        <f t="shared" ca="1" si="47"/>
        <v>1416651184.8655992</v>
      </c>
      <c r="U194" s="1132">
        <f t="shared" ca="1" si="48"/>
        <v>0.1221738459044393</v>
      </c>
      <c r="V194" s="1133">
        <f t="shared" ca="1" si="49"/>
        <v>5.0000000000000044E-2</v>
      </c>
      <c r="X194" s="1134">
        <f t="shared" ca="1" si="56"/>
        <v>75922685.966468275</v>
      </c>
      <c r="Y194" s="1134">
        <f t="shared" ca="1" si="50"/>
        <v>1362097.2893314362</v>
      </c>
      <c r="Z194" s="1134">
        <f t="shared" ca="1" si="51"/>
        <v>74560588.677136838</v>
      </c>
      <c r="AA194" s="1132">
        <f t="shared" ca="1" si="52"/>
        <v>0.13072087804143986</v>
      </c>
      <c r="AB194" s="1105"/>
    </row>
    <row r="195" spans="1:28">
      <c r="A195" s="1144">
        <f>Calendar!J187</f>
        <v>50613</v>
      </c>
      <c r="C195" s="1104"/>
      <c r="D195" s="1125">
        <f t="shared" ca="1" si="38"/>
        <v>51897</v>
      </c>
      <c r="E195" s="1126">
        <f t="shared" ca="1" si="39"/>
        <v>51924</v>
      </c>
      <c r="F195" s="1127">
        <f t="shared" ca="1" si="40"/>
        <v>5631</v>
      </c>
      <c r="G195" s="1128">
        <f ca="1">IF(F195&lt;&gt;"",COUNTIF($F$11:F195,"&gt;0"),"")</f>
        <v>185</v>
      </c>
      <c r="H195" s="1129">
        <v>1.8092906505045664E-2</v>
      </c>
      <c r="I195" s="1073"/>
      <c r="J195" s="1130">
        <f t="shared" ca="1" si="41"/>
        <v>1491211773.5427361</v>
      </c>
      <c r="K195" s="1131">
        <f t="shared" ca="1" si="42"/>
        <v>26980355.19793205</v>
      </c>
      <c r="L195" s="1130">
        <f t="shared" ca="1" si="43"/>
        <v>0</v>
      </c>
      <c r="M195" s="1130">
        <f t="shared" ca="1" si="44"/>
        <v>0</v>
      </c>
      <c r="N195" s="1130">
        <f t="shared" ca="1" si="53"/>
        <v>1464231418.344804</v>
      </c>
      <c r="O195" s="1073"/>
      <c r="P195" s="1130">
        <f t="shared" ca="1" si="45"/>
        <v>26980355.197932005</v>
      </c>
      <c r="Q195" s="1130">
        <f t="shared" ca="1" si="46"/>
        <v>1391019847.4275637</v>
      </c>
      <c r="R195" s="1130">
        <f t="shared" ca="1" si="54"/>
        <v>1416651184.8655992</v>
      </c>
      <c r="S195" s="1130">
        <f t="shared" ca="1" si="55"/>
        <v>25631337.438035488</v>
      </c>
      <c r="T195" s="1130">
        <f t="shared" ca="1" si="47"/>
        <v>1391019847.4275637</v>
      </c>
      <c r="U195" s="1132">
        <f t="shared" ca="1" si="48"/>
        <v>0.1199819758169252</v>
      </c>
      <c r="V195" s="1133">
        <f t="shared" ca="1" si="49"/>
        <v>5.0000000000000155E-2</v>
      </c>
      <c r="X195" s="1134">
        <f t="shared" ca="1" si="56"/>
        <v>74560588.677136838</v>
      </c>
      <c r="Y195" s="1134">
        <f t="shared" ca="1" si="50"/>
        <v>1349017.7598965168</v>
      </c>
      <c r="Z195" s="1134">
        <f t="shared" ca="1" si="51"/>
        <v>73211570.917240322</v>
      </c>
      <c r="AA195" s="1132">
        <f t="shared" ca="1" si="52"/>
        <v>0.12837566920994634</v>
      </c>
      <c r="AB195" s="1105"/>
    </row>
    <row r="196" spans="1:28">
      <c r="A196" s="1144">
        <f>Calendar!J188</f>
        <v>50644</v>
      </c>
      <c r="C196" s="1104"/>
      <c r="D196" s="1125">
        <f t="shared" ca="1" si="38"/>
        <v>51925</v>
      </c>
      <c r="E196" s="1126">
        <f t="shared" ca="1" si="39"/>
        <v>51952</v>
      </c>
      <c r="F196" s="1127">
        <f t="shared" ca="1" si="40"/>
        <v>5659</v>
      </c>
      <c r="G196" s="1128">
        <f ca="1">IF(F196&lt;&gt;"",COUNTIF($F$11:F196,"&gt;0"),"")</f>
        <v>186</v>
      </c>
      <c r="H196" s="1129">
        <v>1.8259235685001249E-2</v>
      </c>
      <c r="I196" s="1073"/>
      <c r="J196" s="1130">
        <f t="shared" ca="1" si="41"/>
        <v>1464231418.344804</v>
      </c>
      <c r="K196" s="1131">
        <f t="shared" ca="1" si="42"/>
        <v>26735746.56494144</v>
      </c>
      <c r="L196" s="1130">
        <f t="shared" ca="1" si="43"/>
        <v>0</v>
      </c>
      <c r="M196" s="1130">
        <f t="shared" ca="1" si="44"/>
        <v>0</v>
      </c>
      <c r="N196" s="1130">
        <f t="shared" ca="1" si="53"/>
        <v>1437495671.7798626</v>
      </c>
      <c r="O196" s="1073"/>
      <c r="P196" s="1130">
        <f t="shared" ca="1" si="45"/>
        <v>26735746.564941406</v>
      </c>
      <c r="Q196" s="1130">
        <f t="shared" ca="1" si="46"/>
        <v>1365620888.1908693</v>
      </c>
      <c r="R196" s="1130">
        <f t="shared" ca="1" si="54"/>
        <v>1391019847.4275637</v>
      </c>
      <c r="S196" s="1130">
        <f t="shared" ca="1" si="55"/>
        <v>25398959.236694336</v>
      </c>
      <c r="T196" s="1130">
        <f t="shared" ca="1" si="47"/>
        <v>1365620888.1908693</v>
      </c>
      <c r="U196" s="1132">
        <f t="shared" ca="1" si="48"/>
        <v>0.11781115314617892</v>
      </c>
      <c r="V196" s="1133">
        <f t="shared" ca="1" si="49"/>
        <v>5.0000000000000155E-2</v>
      </c>
      <c r="X196" s="1134">
        <f t="shared" ca="1" si="56"/>
        <v>73211570.917240322</v>
      </c>
      <c r="Y196" s="1134">
        <f t="shared" ca="1" si="50"/>
        <v>1336787.3282470703</v>
      </c>
      <c r="Z196" s="1134">
        <f t="shared" ca="1" si="51"/>
        <v>71874783.588993251</v>
      </c>
      <c r="AA196" s="1132">
        <f t="shared" ca="1" si="52"/>
        <v>0.12605298022940828</v>
      </c>
      <c r="AB196" s="1105"/>
    </row>
    <row r="197" spans="1:28">
      <c r="A197" s="1144">
        <f>Calendar!J189</f>
        <v>50675</v>
      </c>
      <c r="C197" s="1104"/>
      <c r="D197" s="1125">
        <f t="shared" ca="1" si="38"/>
        <v>51956</v>
      </c>
      <c r="E197" s="1126">
        <f t="shared" ca="1" si="39"/>
        <v>51984</v>
      </c>
      <c r="F197" s="1127">
        <f t="shared" ca="1" si="40"/>
        <v>5691</v>
      </c>
      <c r="G197" s="1128">
        <f ca="1">IF(F197&lt;&gt;"",COUNTIF($F$11:F197,"&gt;0"),"")</f>
        <v>187</v>
      </c>
      <c r="H197" s="1129">
        <v>1.8405462194940533E-2</v>
      </c>
      <c r="I197" s="1073"/>
      <c r="J197" s="1130">
        <f t="shared" ca="1" si="41"/>
        <v>1437495671.7798626</v>
      </c>
      <c r="K197" s="1131">
        <f t="shared" ca="1" si="42"/>
        <v>26457772.242334906</v>
      </c>
      <c r="L197" s="1130">
        <f t="shared" ca="1" si="43"/>
        <v>0</v>
      </c>
      <c r="M197" s="1130">
        <f t="shared" ca="1" si="44"/>
        <v>0</v>
      </c>
      <c r="N197" s="1130">
        <f t="shared" ca="1" si="53"/>
        <v>1411037899.5375278</v>
      </c>
      <c r="O197" s="1073"/>
      <c r="P197" s="1130">
        <f t="shared" ca="1" si="45"/>
        <v>26457772.242334843</v>
      </c>
      <c r="Q197" s="1130">
        <f t="shared" ca="1" si="46"/>
        <v>1340486004.5606513</v>
      </c>
      <c r="R197" s="1130">
        <f t="shared" ca="1" si="54"/>
        <v>1365620888.1908693</v>
      </c>
      <c r="S197" s="1130">
        <f t="shared" ca="1" si="55"/>
        <v>25134883.630218029</v>
      </c>
      <c r="T197" s="1130">
        <f t="shared" ca="1" si="47"/>
        <v>1340486004.5606513</v>
      </c>
      <c r="U197" s="1132">
        <f t="shared" ca="1" si="48"/>
        <v>0.11566001153456106</v>
      </c>
      <c r="V197" s="1133">
        <f t="shared" ca="1" si="49"/>
        <v>5.0000000000000044E-2</v>
      </c>
      <c r="X197" s="1134">
        <f t="shared" ca="1" si="56"/>
        <v>71874783.588993251</v>
      </c>
      <c r="Y197" s="1134">
        <f t="shared" ca="1" si="50"/>
        <v>1322888.6121168137</v>
      </c>
      <c r="Z197" s="1134">
        <f t="shared" ca="1" si="51"/>
        <v>70551894.976876438</v>
      </c>
      <c r="AA197" s="1132">
        <f t="shared" ca="1" si="52"/>
        <v>0.1237513491546027</v>
      </c>
      <c r="AB197" s="1105"/>
    </row>
    <row r="198" spans="1:28">
      <c r="A198" s="1144">
        <f>Calendar!J190</f>
        <v>50705</v>
      </c>
      <c r="C198" s="1104"/>
      <c r="D198" s="1125">
        <f t="shared" ca="1" si="38"/>
        <v>51986</v>
      </c>
      <c r="E198" s="1126">
        <f t="shared" ca="1" si="39"/>
        <v>52013</v>
      </c>
      <c r="F198" s="1127">
        <f t="shared" ca="1" si="40"/>
        <v>5720</v>
      </c>
      <c r="G198" s="1128">
        <f ca="1">IF(F198&lt;&gt;"",COUNTIF($F$11:F198,"&gt;0"),"")</f>
        <v>188</v>
      </c>
      <c r="H198" s="1129">
        <v>1.8569758844308379E-2</v>
      </c>
      <c r="I198" s="1073"/>
      <c r="J198" s="1130">
        <f t="shared" ca="1" si="41"/>
        <v>1411037899.5375278</v>
      </c>
      <c r="K198" s="1131">
        <f t="shared" ca="1" si="42"/>
        <v>26202633.514591325</v>
      </c>
      <c r="L198" s="1130">
        <f t="shared" ca="1" si="43"/>
        <v>0</v>
      </c>
      <c r="M198" s="1130">
        <f t="shared" ca="1" si="44"/>
        <v>0</v>
      </c>
      <c r="N198" s="1130">
        <f t="shared" ca="1" si="53"/>
        <v>1384835266.0229366</v>
      </c>
      <c r="O198" s="1073"/>
      <c r="P198" s="1130">
        <f t="shared" ca="1" si="45"/>
        <v>26202633.514591217</v>
      </c>
      <c r="Q198" s="1130">
        <f t="shared" ca="1" si="46"/>
        <v>1315593502.7217896</v>
      </c>
      <c r="R198" s="1130">
        <f t="shared" ca="1" si="54"/>
        <v>1340486004.5606513</v>
      </c>
      <c r="S198" s="1130">
        <f t="shared" ca="1" si="55"/>
        <v>24892501.838861704</v>
      </c>
      <c r="T198" s="1130">
        <f t="shared" ca="1" si="47"/>
        <v>1315593502.7217896</v>
      </c>
      <c r="U198" s="1132">
        <f t="shared" ca="1" si="48"/>
        <v>0.11353123556479532</v>
      </c>
      <c r="V198" s="1133">
        <f t="shared" ca="1" si="49"/>
        <v>5.0000000000000155E-2</v>
      </c>
      <c r="X198" s="1134">
        <f t="shared" ca="1" si="56"/>
        <v>70551894.976876438</v>
      </c>
      <c r="Y198" s="1134">
        <f t="shared" ca="1" si="50"/>
        <v>1310131.6757295132</v>
      </c>
      <c r="Z198" s="1134">
        <f t="shared" ca="1" si="51"/>
        <v>69241763.301146924</v>
      </c>
      <c r="AA198" s="1132">
        <f t="shared" ca="1" si="52"/>
        <v>0.12147364837616466</v>
      </c>
      <c r="AB198" s="1105"/>
    </row>
    <row r="199" spans="1:28">
      <c r="A199" s="1144">
        <f>Calendar!J191</f>
        <v>50738</v>
      </c>
      <c r="C199" s="1104"/>
      <c r="D199" s="1125">
        <f t="shared" ca="1" si="38"/>
        <v>52017</v>
      </c>
      <c r="E199" s="1126">
        <f t="shared" ca="1" si="39"/>
        <v>52044</v>
      </c>
      <c r="F199" s="1127">
        <f t="shared" ca="1" si="40"/>
        <v>5751</v>
      </c>
      <c r="G199" s="1128">
        <f ca="1">IF(F199&lt;&gt;"",COUNTIF($F$11:F199,"&gt;0"),"")</f>
        <v>189</v>
      </c>
      <c r="H199" s="1129">
        <v>1.8810495123137577E-2</v>
      </c>
      <c r="I199" s="1073"/>
      <c r="J199" s="1130">
        <f t="shared" ca="1" si="41"/>
        <v>1384835266.0229366</v>
      </c>
      <c r="K199" s="1131">
        <f t="shared" ca="1" si="42"/>
        <v>26049437.017873377</v>
      </c>
      <c r="L199" s="1130">
        <f t="shared" ca="1" si="43"/>
        <v>0</v>
      </c>
      <c r="M199" s="1130">
        <f t="shared" ca="1" si="44"/>
        <v>0</v>
      </c>
      <c r="N199" s="1130">
        <f t="shared" ca="1" si="53"/>
        <v>1358785829.0050633</v>
      </c>
      <c r="O199" s="1073"/>
      <c r="P199" s="1130">
        <f t="shared" ca="1" si="45"/>
        <v>26049437.017873287</v>
      </c>
      <c r="Q199" s="1130">
        <f t="shared" ca="1" si="46"/>
        <v>1290846537.55481</v>
      </c>
      <c r="R199" s="1130">
        <f t="shared" ca="1" si="54"/>
        <v>1315593502.7217896</v>
      </c>
      <c r="S199" s="1130">
        <f t="shared" ca="1" si="55"/>
        <v>24746965.166979551</v>
      </c>
      <c r="T199" s="1130">
        <f t="shared" ca="1" si="47"/>
        <v>1290846537.55481</v>
      </c>
      <c r="U199" s="1132">
        <f t="shared" ca="1" si="48"/>
        <v>0.1114229878990607</v>
      </c>
      <c r="V199" s="1133">
        <f t="shared" ca="1" si="49"/>
        <v>5.0000000000000044E-2</v>
      </c>
      <c r="X199" s="1134">
        <f t="shared" ca="1" si="56"/>
        <v>69241763.301146924</v>
      </c>
      <c r="Y199" s="1134">
        <f t="shared" ca="1" si="50"/>
        <v>1302471.8508937359</v>
      </c>
      <c r="Z199" s="1134">
        <f t="shared" ca="1" si="51"/>
        <v>67939291.450253189</v>
      </c>
      <c r="AA199" s="1132">
        <f t="shared" ca="1" si="52"/>
        <v>0.11921791201988106</v>
      </c>
      <c r="AB199" s="1105"/>
    </row>
    <row r="200" spans="1:28">
      <c r="A200" s="1144">
        <f>Calendar!J192</f>
        <v>50766</v>
      </c>
      <c r="C200" s="1104"/>
      <c r="D200" s="1125">
        <f t="shared" ca="1" si="38"/>
        <v>52047</v>
      </c>
      <c r="E200" s="1126">
        <f t="shared" ca="1" si="39"/>
        <v>52075</v>
      </c>
      <c r="F200" s="1127">
        <f t="shared" ca="1" si="40"/>
        <v>5782</v>
      </c>
      <c r="G200" s="1128">
        <f ca="1">IF(F200&lt;&gt;"",COUNTIF($F$11:F200,"&gt;0"),"")</f>
        <v>190</v>
      </c>
      <c r="H200" s="1129">
        <v>1.9010539009928829E-2</v>
      </c>
      <c r="I200" s="1073"/>
      <c r="J200" s="1130">
        <f t="shared" ca="1" si="41"/>
        <v>1358785829.0050633</v>
      </c>
      <c r="K200" s="1131">
        <f t="shared" ca="1" si="42"/>
        <v>25831251.008439239</v>
      </c>
      <c r="L200" s="1130">
        <f t="shared" ca="1" si="43"/>
        <v>0</v>
      </c>
      <c r="M200" s="1130">
        <f t="shared" ca="1" si="44"/>
        <v>0</v>
      </c>
      <c r="N200" s="1130">
        <f t="shared" ca="1" si="53"/>
        <v>1332954577.996624</v>
      </c>
      <c r="O200" s="1073"/>
      <c r="P200" s="1130">
        <f t="shared" ca="1" si="45"/>
        <v>25831251.008439302</v>
      </c>
      <c r="Q200" s="1130">
        <f t="shared" ca="1" si="46"/>
        <v>1266306849.0967927</v>
      </c>
      <c r="R200" s="1130">
        <f t="shared" ca="1" si="54"/>
        <v>1290846537.55481</v>
      </c>
      <c r="S200" s="1130">
        <f t="shared" ca="1" si="55"/>
        <v>24539688.458017349</v>
      </c>
      <c r="T200" s="1130">
        <f t="shared" ca="1" si="47"/>
        <v>1266306849.0967927</v>
      </c>
      <c r="U200" s="1132">
        <f t="shared" ca="1" si="48"/>
        <v>0.10932706632858002</v>
      </c>
      <c r="V200" s="1133">
        <f t="shared" ca="1" si="49"/>
        <v>5.0000000000000044E-2</v>
      </c>
      <c r="X200" s="1134">
        <f t="shared" ca="1" si="56"/>
        <v>67939291.450253189</v>
      </c>
      <c r="Y200" s="1134">
        <f t="shared" ca="1" si="50"/>
        <v>1291562.5504219532</v>
      </c>
      <c r="Z200" s="1134">
        <f t="shared" ca="1" si="51"/>
        <v>66647728.899831235</v>
      </c>
      <c r="AA200" s="1132">
        <f t="shared" ca="1" si="52"/>
        <v>0.11697536406724034</v>
      </c>
      <c r="AB200" s="1105"/>
    </row>
    <row r="201" spans="1:28">
      <c r="A201" s="1144">
        <f>Calendar!J193</f>
        <v>50797</v>
      </c>
      <c r="C201" s="1104"/>
      <c r="D201" s="1125">
        <f t="shared" ca="1" si="38"/>
        <v>52078</v>
      </c>
      <c r="E201" s="1126">
        <f t="shared" ca="1" si="39"/>
        <v>52105</v>
      </c>
      <c r="F201" s="1127">
        <f t="shared" ca="1" si="40"/>
        <v>5812</v>
      </c>
      <c r="G201" s="1128">
        <f ca="1">IF(F201&lt;&gt;"",COUNTIF($F$11:F201,"&gt;0"),"")</f>
        <v>191</v>
      </c>
      <c r="H201" s="1129">
        <v>1.9235363671771803E-2</v>
      </c>
      <c r="I201" s="1073"/>
      <c r="J201" s="1130">
        <f t="shared" ca="1" si="41"/>
        <v>1332954577.996624</v>
      </c>
      <c r="K201" s="1131">
        <f t="shared" ca="1" si="42"/>
        <v>25639866.065718174</v>
      </c>
      <c r="L201" s="1130">
        <f t="shared" ca="1" si="43"/>
        <v>0</v>
      </c>
      <c r="M201" s="1130">
        <f t="shared" ca="1" si="44"/>
        <v>0</v>
      </c>
      <c r="N201" s="1130">
        <f t="shared" ca="1" si="53"/>
        <v>1307314711.9309058</v>
      </c>
      <c r="O201" s="1073"/>
      <c r="P201" s="1130">
        <f t="shared" ca="1" si="45"/>
        <v>25639866.065718174</v>
      </c>
      <c r="Q201" s="1130">
        <f t="shared" ca="1" si="46"/>
        <v>1241948976.3343604</v>
      </c>
      <c r="R201" s="1130">
        <f t="shared" ca="1" si="54"/>
        <v>1266306849.0967927</v>
      </c>
      <c r="S201" s="1130">
        <f t="shared" ca="1" si="55"/>
        <v>24357872.762432337</v>
      </c>
      <c r="T201" s="1130">
        <f t="shared" ca="1" si="47"/>
        <v>1241948976.3343604</v>
      </c>
      <c r="U201" s="1132">
        <f t="shared" ca="1" si="48"/>
        <v>0.10724869986929947</v>
      </c>
      <c r="V201" s="1133">
        <f t="shared" ca="1" si="49"/>
        <v>5.0000000000000155E-2</v>
      </c>
      <c r="X201" s="1134">
        <f t="shared" ca="1" si="56"/>
        <v>66647728.899831235</v>
      </c>
      <c r="Y201" s="1134">
        <f t="shared" ca="1" si="50"/>
        <v>1281993.3032858372</v>
      </c>
      <c r="Z201" s="1134">
        <f t="shared" ca="1" si="51"/>
        <v>65365735.596545398</v>
      </c>
      <c r="AA201" s="1132">
        <f t="shared" ca="1" si="52"/>
        <v>0.11475159934543945</v>
      </c>
      <c r="AB201" s="1105"/>
    </row>
    <row r="202" spans="1:28">
      <c r="A202" s="1144">
        <f>Calendar!J194</f>
        <v>50829</v>
      </c>
      <c r="C202" s="1104"/>
      <c r="D202" s="1125">
        <f t="shared" ca="1" si="38"/>
        <v>52109</v>
      </c>
      <c r="E202" s="1126">
        <f t="shared" ca="1" si="39"/>
        <v>52138</v>
      </c>
      <c r="F202" s="1127">
        <f t="shared" ca="1" si="40"/>
        <v>5845</v>
      </c>
      <c r="G202" s="1128">
        <f ca="1">IF(F202&lt;&gt;"",COUNTIF($F$11:F202,"&gt;0"),"")</f>
        <v>192</v>
      </c>
      <c r="H202" s="1129">
        <v>1.9459064867633255E-2</v>
      </c>
      <c r="I202" s="1073"/>
      <c r="J202" s="1130">
        <f t="shared" ca="1" si="41"/>
        <v>1307314711.9309058</v>
      </c>
      <c r="K202" s="1131">
        <f t="shared" ca="1" si="42"/>
        <v>25439121.78187478</v>
      </c>
      <c r="L202" s="1130">
        <f t="shared" ca="1" si="43"/>
        <v>0</v>
      </c>
      <c r="M202" s="1130">
        <f t="shared" ca="1" si="44"/>
        <v>0</v>
      </c>
      <c r="N202" s="1130">
        <f t="shared" ca="1" si="53"/>
        <v>1281875590.1490309</v>
      </c>
      <c r="O202" s="1073"/>
      <c r="P202" s="1130">
        <f t="shared" ca="1" si="45"/>
        <v>25439121.781874895</v>
      </c>
      <c r="Q202" s="1130">
        <f t="shared" ca="1" si="46"/>
        <v>1217781810.6415794</v>
      </c>
      <c r="R202" s="1130">
        <f t="shared" ca="1" si="54"/>
        <v>1241948976.3343604</v>
      </c>
      <c r="S202" s="1130">
        <f t="shared" ca="1" si="55"/>
        <v>24167165.692780972</v>
      </c>
      <c r="T202" s="1130">
        <f t="shared" ca="1" si="47"/>
        <v>1217781810.6415794</v>
      </c>
      <c r="U202" s="1132">
        <f t="shared" ca="1" si="48"/>
        <v>0.10518573212398878</v>
      </c>
      <c r="V202" s="1133">
        <f t="shared" ca="1" si="49"/>
        <v>5.0000000000000044E-2</v>
      </c>
      <c r="X202" s="1134">
        <f t="shared" ca="1" si="56"/>
        <v>65365735.596545398</v>
      </c>
      <c r="Y202" s="1134">
        <f t="shared" ca="1" si="50"/>
        <v>1271956.0890939236</v>
      </c>
      <c r="Z202" s="1134">
        <f t="shared" ca="1" si="51"/>
        <v>64093779.507451475</v>
      </c>
      <c r="AA202" s="1132">
        <f t="shared" ca="1" si="52"/>
        <v>0.11254431060011261</v>
      </c>
      <c r="AB202" s="1105"/>
    </row>
    <row r="203" spans="1:28">
      <c r="A203" s="1144">
        <f>Calendar!J195</f>
        <v>50857</v>
      </c>
      <c r="C203" s="1104"/>
      <c r="D203" s="1125">
        <f t="shared" ca="1" si="38"/>
        <v>52139</v>
      </c>
      <c r="E203" s="1126">
        <f t="shared" ca="1" si="39"/>
        <v>52166</v>
      </c>
      <c r="F203" s="1127">
        <f t="shared" ca="1" si="40"/>
        <v>5873</v>
      </c>
      <c r="G203" s="1128">
        <f ca="1">IF(F203&lt;&gt;"",COUNTIF($F$11:F203,"&gt;0"),"")</f>
        <v>193</v>
      </c>
      <c r="H203" s="1129">
        <v>1.9647369940321537E-2</v>
      </c>
      <c r="I203" s="1073"/>
      <c r="J203" s="1130">
        <f t="shared" ca="1" si="41"/>
        <v>1281875590.1490309</v>
      </c>
      <c r="K203" s="1131">
        <f t="shared" ca="1" si="42"/>
        <v>25185483.937125999</v>
      </c>
      <c r="L203" s="1130">
        <f t="shared" ca="1" si="43"/>
        <v>0</v>
      </c>
      <c r="M203" s="1130">
        <f t="shared" ca="1" si="44"/>
        <v>0</v>
      </c>
      <c r="N203" s="1130">
        <f t="shared" ca="1" si="53"/>
        <v>1256690106.211905</v>
      </c>
      <c r="O203" s="1073"/>
      <c r="P203" s="1130">
        <f t="shared" ca="1" si="45"/>
        <v>25185483.937125921</v>
      </c>
      <c r="Q203" s="1130">
        <f t="shared" ca="1" si="46"/>
        <v>1193855600.9013097</v>
      </c>
      <c r="R203" s="1130">
        <f t="shared" ca="1" si="54"/>
        <v>1217781810.6415794</v>
      </c>
      <c r="S203" s="1130">
        <f t="shared" ca="1" si="55"/>
        <v>23926209.740269661</v>
      </c>
      <c r="T203" s="1130">
        <f t="shared" ca="1" si="47"/>
        <v>1193855600.9013097</v>
      </c>
      <c r="U203" s="1132">
        <f t="shared" ca="1" si="48"/>
        <v>0.1031389161394386</v>
      </c>
      <c r="V203" s="1133">
        <f t="shared" ca="1" si="49"/>
        <v>5.0000000000000044E-2</v>
      </c>
      <c r="X203" s="1134">
        <f t="shared" ca="1" si="56"/>
        <v>64093779.507451475</v>
      </c>
      <c r="Y203" s="1134">
        <f t="shared" ca="1" si="50"/>
        <v>1259274.1968562603</v>
      </c>
      <c r="Z203" s="1134">
        <f t="shared" ca="1" si="51"/>
        <v>62834505.310595214</v>
      </c>
      <c r="AA203" s="1132">
        <f t="shared" ca="1" si="52"/>
        <v>0.11035430355966162</v>
      </c>
      <c r="AB203" s="1105"/>
    </row>
    <row r="204" spans="1:28">
      <c r="A204" s="1144">
        <f>Calendar!J196</f>
        <v>50887</v>
      </c>
      <c r="C204" s="1104"/>
      <c r="D204" s="1125">
        <f t="shared" ref="D204:D267" ca="1" si="57">IF(E204&lt;&gt;"",EOMONTH(E204,-1),"")</f>
        <v>52170</v>
      </c>
      <c r="E204" s="1126">
        <f t="shared" ref="E204:E267" ca="1" si="58">IF(INDIRECT("A"&amp;(IFERROR(MATCH(E203,A:A),999)+1))&gt;0,INDIRECT("A"&amp;(IFERROR(MATCH(E203,A:A),999)+1)),"")</f>
        <v>52197</v>
      </c>
      <c r="F204" s="1127">
        <f t="shared" ref="F204:F267" ca="1" si="59">IF(E204&lt;&gt;"",E204-$A$31,"")</f>
        <v>5904</v>
      </c>
      <c r="G204" s="1128">
        <f ca="1">IF(F204&lt;&gt;"",COUNTIF($F$11:F204,"&gt;0"),"")</f>
        <v>194</v>
      </c>
      <c r="H204" s="1129">
        <v>1.9890863133051145E-2</v>
      </c>
      <c r="I204" s="1073"/>
      <c r="J204" s="1130">
        <f t="shared" ref="J204:J267" ca="1" si="60">IF(G204=1,$A$7,N203)</f>
        <v>1256690106.211905</v>
      </c>
      <c r="K204" s="1131">
        <f t="shared" ref="K204:K267" ca="1" si="61">H204*J204</f>
        <v>24996650.90332051</v>
      </c>
      <c r="L204" s="1130">
        <f t="shared" ref="L204:L267" ca="1" si="62">IF(E204&lt;&gt;"",(1-(1-$A$25)^(1/12))*(J204-K204),"")</f>
        <v>0</v>
      </c>
      <c r="M204" s="1130">
        <f t="shared" ref="M204:M267" ca="1" si="63">IF(J204-K204-L204&lt;$A$27*$A$5,J204-K204-L204,0)</f>
        <v>0</v>
      </c>
      <c r="N204" s="1130">
        <f t="shared" ca="1" si="53"/>
        <v>1231693455.3085845</v>
      </c>
      <c r="O204" s="1073"/>
      <c r="P204" s="1130">
        <f t="shared" ref="P204:P267" ca="1" si="64">IF(G204&lt;&gt; "", R204+X204-N204, "")</f>
        <v>24996650.903320551</v>
      </c>
      <c r="Q204" s="1130">
        <f t="shared" ref="Q204:Q267" ca="1" si="65">IF(E204&lt;&gt;"", N204*(1-$A$15), "")</f>
        <v>1170108782.5431552</v>
      </c>
      <c r="R204" s="1130">
        <f t="shared" ca="1" si="54"/>
        <v>1193855600.9013097</v>
      </c>
      <c r="S204" s="1130">
        <f t="shared" ca="1" si="55"/>
        <v>23746818.358154535</v>
      </c>
      <c r="T204" s="1130">
        <f t="shared" ref="T204:T267" ca="1" si="66">IF(E204&lt;&gt;"", R204-S204, "")</f>
        <v>1170108782.5431552</v>
      </c>
      <c r="U204" s="1132">
        <f t="shared" ref="U204:U267" ca="1" si="67">IF(E204&lt;&gt;"", R204/$A$11, "")</f>
        <v>0.10111250769880326</v>
      </c>
      <c r="V204" s="1133">
        <f t="shared" ref="V204:V267" ca="1" si="68">IF(E204&lt;&gt;"", IFERROR(1-T204/N204, "n.a."), "")</f>
        <v>5.0000000000000044E-2</v>
      </c>
      <c r="X204" s="1134">
        <f t="shared" ca="1" si="56"/>
        <v>62834505.310595214</v>
      </c>
      <c r="Y204" s="1134">
        <f t="shared" ref="Y204:Y267" ca="1" si="69">IF(E204&lt;&gt;"", P204-S204, "")</f>
        <v>1249832.5451660156</v>
      </c>
      <c r="Z204" s="1134">
        <f t="shared" ref="Z204:Z267" ca="1" si="70">IF(E204&lt;&gt;"", X204-Y204, "")</f>
        <v>61584672.765429199</v>
      </c>
      <c r="AA204" s="1132">
        <f t="shared" ref="AA204:AA267" ca="1" si="71">IF(E204&lt;&gt;"", X204/$A$19, "")</f>
        <v>0.10818613173311849</v>
      </c>
      <c r="AB204" s="1105"/>
    </row>
    <row r="205" spans="1:28">
      <c r="A205" s="1144">
        <f>Calendar!J197</f>
        <v>50917</v>
      </c>
      <c r="C205" s="1104"/>
      <c r="D205" s="1125">
        <f t="shared" ca="1" si="57"/>
        <v>52200</v>
      </c>
      <c r="E205" s="1126">
        <f t="shared" ca="1" si="58"/>
        <v>52229</v>
      </c>
      <c r="F205" s="1127">
        <f t="shared" ca="1" si="59"/>
        <v>5936</v>
      </c>
      <c r="G205" s="1128">
        <f ca="1">IF(F205&lt;&gt;"",COUNTIF($F$11:F205,"&gt;0"),"")</f>
        <v>195</v>
      </c>
      <c r="H205" s="1129">
        <v>2.0101924204233134E-2</v>
      </c>
      <c r="I205" s="1073"/>
      <c r="J205" s="1130">
        <f t="shared" ca="1" si="60"/>
        <v>1231693455.3085845</v>
      </c>
      <c r="K205" s="1131">
        <f t="shared" ca="1" si="61"/>
        <v>24759408.481463175</v>
      </c>
      <c r="L205" s="1130">
        <f t="shared" ca="1" si="62"/>
        <v>0</v>
      </c>
      <c r="M205" s="1130">
        <f t="shared" ca="1" si="63"/>
        <v>0</v>
      </c>
      <c r="N205" s="1130">
        <f t="shared" ref="N205:N268" ca="1" si="72">IF(E205&lt;&gt;"",J205-K205-L205-M205,"")</f>
        <v>1206934046.8271213</v>
      </c>
      <c r="O205" s="1073"/>
      <c r="P205" s="1130">
        <f t="shared" ca="1" si="64"/>
        <v>24759408.481463194</v>
      </c>
      <c r="Q205" s="1130">
        <f t="shared" ca="1" si="65"/>
        <v>1146587344.4857652</v>
      </c>
      <c r="R205" s="1130">
        <f t="shared" ref="R205:R268" ca="1" si="73">IF(E205&lt;&gt;"", T204, "")</f>
        <v>1170108782.5431552</v>
      </c>
      <c r="S205" s="1130">
        <f t="shared" ref="S205:S268" ca="1" si="74">IF(E205&lt;&gt;"", MIN(P205,MAX(R205-Q205,0)), "")</f>
        <v>23521438.057389975</v>
      </c>
      <c r="T205" s="1130">
        <f t="shared" ca="1" si="66"/>
        <v>1146587344.4857652</v>
      </c>
      <c r="U205" s="1132">
        <f t="shared" ca="1" si="67"/>
        <v>9.9101292647126776E-2</v>
      </c>
      <c r="V205" s="1133">
        <f t="shared" ca="1" si="68"/>
        <v>4.9999999999999933E-2</v>
      </c>
      <c r="X205" s="1134">
        <f t="shared" ref="X205:X268" ca="1" si="75">IF(E205&lt;&gt;"", Z204, "")</f>
        <v>61584672.765429199</v>
      </c>
      <c r="Y205" s="1134">
        <f t="shared" ca="1" si="69"/>
        <v>1237970.4240732193</v>
      </c>
      <c r="Z205" s="1134">
        <f t="shared" ca="1" si="70"/>
        <v>60346702.341355979</v>
      </c>
      <c r="AA205" s="1132">
        <f t="shared" ca="1" si="71"/>
        <v>0.1060342161939208</v>
      </c>
      <c r="AB205" s="1105"/>
    </row>
    <row r="206" spans="1:28">
      <c r="A206" s="1144">
        <f>Calendar!J198</f>
        <v>50948</v>
      </c>
      <c r="C206" s="1104"/>
      <c r="D206" s="1125">
        <f t="shared" ca="1" si="57"/>
        <v>52231</v>
      </c>
      <c r="E206" s="1126">
        <f t="shared" ca="1" si="58"/>
        <v>52258</v>
      </c>
      <c r="F206" s="1127">
        <f t="shared" ca="1" si="59"/>
        <v>5965</v>
      </c>
      <c r="G206" s="1128">
        <f ca="1">IF(F206&lt;&gt;"",COUNTIF($F$11:F206,"&gt;0"),"")</f>
        <v>196</v>
      </c>
      <c r="H206" s="1129">
        <v>2.0313465247822134E-2</v>
      </c>
      <c r="I206" s="1073"/>
      <c r="J206" s="1130">
        <f t="shared" ca="1" si="60"/>
        <v>1206934046.8271213</v>
      </c>
      <c r="K206" s="1131">
        <f t="shared" ca="1" si="61"/>
        <v>24517012.816636059</v>
      </c>
      <c r="L206" s="1130">
        <f t="shared" ca="1" si="62"/>
        <v>0</v>
      </c>
      <c r="M206" s="1130">
        <f t="shared" ca="1" si="63"/>
        <v>0</v>
      </c>
      <c r="N206" s="1130">
        <f t="shared" ca="1" si="72"/>
        <v>1182417034.0104852</v>
      </c>
      <c r="O206" s="1073"/>
      <c r="P206" s="1130">
        <f t="shared" ca="1" si="64"/>
        <v>24517012.816636086</v>
      </c>
      <c r="Q206" s="1130">
        <f t="shared" ca="1" si="65"/>
        <v>1123296182.3099608</v>
      </c>
      <c r="R206" s="1130">
        <f t="shared" ca="1" si="73"/>
        <v>1146587344.4857652</v>
      </c>
      <c r="S206" s="1130">
        <f t="shared" ca="1" si="74"/>
        <v>23291162.175804377</v>
      </c>
      <c r="T206" s="1130">
        <f t="shared" ca="1" si="66"/>
        <v>1123296182.3099608</v>
      </c>
      <c r="U206" s="1132">
        <f t="shared" ca="1" si="67"/>
        <v>9.710916597379271E-2</v>
      </c>
      <c r="V206" s="1133">
        <f t="shared" ca="1" si="68"/>
        <v>5.0000000000000044E-2</v>
      </c>
      <c r="X206" s="1134">
        <f t="shared" ca="1" si="75"/>
        <v>60346702.341355979</v>
      </c>
      <c r="Y206" s="1134">
        <f t="shared" ca="1" si="69"/>
        <v>1225850.6408317089</v>
      </c>
      <c r="Z206" s="1134">
        <f t="shared" ca="1" si="70"/>
        <v>59120851.700524271</v>
      </c>
      <c r="AA206" s="1132">
        <f t="shared" ca="1" si="71"/>
        <v>0.10390272441693522</v>
      </c>
      <c r="AB206" s="1105"/>
    </row>
    <row r="207" spans="1:28">
      <c r="A207" s="1144">
        <f>Calendar!J199</f>
        <v>50978</v>
      </c>
      <c r="C207" s="1104"/>
      <c r="D207" s="1125">
        <f t="shared" ca="1" si="57"/>
        <v>52262</v>
      </c>
      <c r="E207" s="1126">
        <f t="shared" ca="1" si="58"/>
        <v>52289</v>
      </c>
      <c r="F207" s="1127">
        <f t="shared" ca="1" si="59"/>
        <v>5996</v>
      </c>
      <c r="G207" s="1128">
        <f ca="1">IF(F207&lt;&gt;"",COUNTIF($F$11:F207,"&gt;0"),"")</f>
        <v>197</v>
      </c>
      <c r="H207" s="1129">
        <v>2.0517428346694375E-2</v>
      </c>
      <c r="I207" s="1073"/>
      <c r="J207" s="1130">
        <f t="shared" ca="1" si="60"/>
        <v>1182417034.0104852</v>
      </c>
      <c r="K207" s="1131">
        <f t="shared" ca="1" si="61"/>
        <v>24260156.771221016</v>
      </c>
      <c r="L207" s="1130">
        <f t="shared" ca="1" si="62"/>
        <v>0</v>
      </c>
      <c r="M207" s="1130">
        <f t="shared" ca="1" si="63"/>
        <v>0</v>
      </c>
      <c r="N207" s="1130">
        <f t="shared" ca="1" si="72"/>
        <v>1158156877.2392642</v>
      </c>
      <c r="O207" s="1073"/>
      <c r="P207" s="1130">
        <f t="shared" ca="1" si="64"/>
        <v>24260156.771220922</v>
      </c>
      <c r="Q207" s="1130">
        <f t="shared" ca="1" si="65"/>
        <v>1100249033.377301</v>
      </c>
      <c r="R207" s="1130">
        <f t="shared" ca="1" si="73"/>
        <v>1123296182.3099608</v>
      </c>
      <c r="S207" s="1130">
        <f t="shared" ca="1" si="74"/>
        <v>23047148.932659864</v>
      </c>
      <c r="T207" s="1130">
        <f t="shared" ca="1" si="66"/>
        <v>1100249033.377301</v>
      </c>
      <c r="U207" s="1132">
        <f t="shared" ca="1" si="67"/>
        <v>9.5136542305539071E-2</v>
      </c>
      <c r="V207" s="1133">
        <f t="shared" ca="1" si="68"/>
        <v>5.0000000000000044E-2</v>
      </c>
      <c r="X207" s="1134">
        <f t="shared" ca="1" si="75"/>
        <v>59120851.700524271</v>
      </c>
      <c r="Y207" s="1134">
        <f t="shared" ca="1" si="69"/>
        <v>1213007.838561058</v>
      </c>
      <c r="Z207" s="1134">
        <f t="shared" ca="1" si="70"/>
        <v>57907843.861963212</v>
      </c>
      <c r="AA207" s="1132">
        <f t="shared" ca="1" si="71"/>
        <v>0.10179210003533794</v>
      </c>
      <c r="AB207" s="1105"/>
    </row>
    <row r="208" spans="1:28">
      <c r="A208" s="1144">
        <f>Calendar!J200</f>
        <v>51011</v>
      </c>
      <c r="C208" s="1104"/>
      <c r="D208" s="1125">
        <f t="shared" ca="1" si="57"/>
        <v>52290</v>
      </c>
      <c r="E208" s="1126">
        <f t="shared" ca="1" si="58"/>
        <v>52317</v>
      </c>
      <c r="F208" s="1127">
        <f t="shared" ca="1" si="59"/>
        <v>6024</v>
      </c>
      <c r="G208" s="1128">
        <f ca="1">IF(F208&lt;&gt;"",COUNTIF($F$11:F208,"&gt;0"),"")</f>
        <v>198</v>
      </c>
      <c r="H208" s="1129">
        <v>2.0771912268192902E-2</v>
      </c>
      <c r="I208" s="1073"/>
      <c r="J208" s="1130">
        <f t="shared" ca="1" si="60"/>
        <v>1158156877.2392642</v>
      </c>
      <c r="K208" s="1131">
        <f t="shared" ca="1" si="61"/>
        <v>24057133.046818253</v>
      </c>
      <c r="L208" s="1130">
        <f t="shared" ca="1" si="62"/>
        <v>0</v>
      </c>
      <c r="M208" s="1130">
        <f t="shared" ca="1" si="63"/>
        <v>0</v>
      </c>
      <c r="N208" s="1130">
        <f t="shared" ca="1" si="72"/>
        <v>1134099744.192446</v>
      </c>
      <c r="O208" s="1073"/>
      <c r="P208" s="1130">
        <f t="shared" ca="1" si="64"/>
        <v>24057133.046818256</v>
      </c>
      <c r="Q208" s="1130">
        <f t="shared" ca="1" si="65"/>
        <v>1077394756.9828236</v>
      </c>
      <c r="R208" s="1130">
        <f t="shared" ca="1" si="73"/>
        <v>1100249033.377301</v>
      </c>
      <c r="S208" s="1130">
        <f t="shared" ca="1" si="74"/>
        <v>22854276.394477367</v>
      </c>
      <c r="T208" s="1130">
        <f t="shared" ca="1" si="66"/>
        <v>1077394756.9828236</v>
      </c>
      <c r="U208" s="1132">
        <f t="shared" ca="1" si="67"/>
        <v>9.318458511563292E-2</v>
      </c>
      <c r="V208" s="1133">
        <f t="shared" ca="1" si="68"/>
        <v>5.0000000000000044E-2</v>
      </c>
      <c r="X208" s="1134">
        <f t="shared" ca="1" si="75"/>
        <v>57907843.861963212</v>
      </c>
      <c r="Y208" s="1134">
        <f t="shared" ca="1" si="69"/>
        <v>1202856.652340889</v>
      </c>
      <c r="Z208" s="1134">
        <f t="shared" ca="1" si="70"/>
        <v>56704987.209622324</v>
      </c>
      <c r="AA208" s="1132">
        <f t="shared" ca="1" si="71"/>
        <v>9.9703587916603331E-2</v>
      </c>
      <c r="AB208" s="1105"/>
    </row>
    <row r="209" spans="1:28">
      <c r="A209" s="1144">
        <f>Calendar!J201</f>
        <v>51040</v>
      </c>
      <c r="C209" s="1104"/>
      <c r="D209" s="1125">
        <f t="shared" ca="1" si="57"/>
        <v>52321</v>
      </c>
      <c r="E209" s="1126">
        <f t="shared" ca="1" si="58"/>
        <v>52348</v>
      </c>
      <c r="F209" s="1127">
        <f t="shared" ca="1" si="59"/>
        <v>6055</v>
      </c>
      <c r="G209" s="1128">
        <f ca="1">IF(F209&lt;&gt;"",COUNTIF($F$11:F209,"&gt;0"),"")</f>
        <v>199</v>
      </c>
      <c r="H209" s="1129">
        <v>2.0971550729519801E-2</v>
      </c>
      <c r="I209" s="1073"/>
      <c r="J209" s="1130">
        <f t="shared" ca="1" si="60"/>
        <v>1134099744.192446</v>
      </c>
      <c r="K209" s="1131">
        <f t="shared" ca="1" si="61"/>
        <v>23783830.317667309</v>
      </c>
      <c r="L209" s="1130">
        <f t="shared" ca="1" si="62"/>
        <v>0</v>
      </c>
      <c r="M209" s="1130">
        <f t="shared" ca="1" si="63"/>
        <v>0</v>
      </c>
      <c r="N209" s="1130">
        <f t="shared" ca="1" si="72"/>
        <v>1110315913.8747787</v>
      </c>
      <c r="O209" s="1073"/>
      <c r="P209" s="1130">
        <f t="shared" ca="1" si="64"/>
        <v>23783830.317667246</v>
      </c>
      <c r="Q209" s="1130">
        <f t="shared" ca="1" si="65"/>
        <v>1054800118.1810398</v>
      </c>
      <c r="R209" s="1130">
        <f t="shared" ca="1" si="73"/>
        <v>1077394756.9828236</v>
      </c>
      <c r="S209" s="1130">
        <f t="shared" ca="1" si="74"/>
        <v>22594638.8017838</v>
      </c>
      <c r="T209" s="1130">
        <f t="shared" ca="1" si="66"/>
        <v>1054800118.1810398</v>
      </c>
      <c r="U209" s="1132">
        <f t="shared" ca="1" si="67"/>
        <v>9.124896308886303E-2</v>
      </c>
      <c r="V209" s="1133">
        <f t="shared" ca="1" si="68"/>
        <v>5.0000000000000044E-2</v>
      </c>
      <c r="X209" s="1134">
        <f t="shared" ca="1" si="75"/>
        <v>56704987.209622324</v>
      </c>
      <c r="Y209" s="1134">
        <f t="shared" ca="1" si="69"/>
        <v>1189191.5158834457</v>
      </c>
      <c r="Z209" s="1134">
        <f t="shared" ca="1" si="70"/>
        <v>55515795.693738878</v>
      </c>
      <c r="AA209" s="1132">
        <f t="shared" ca="1" si="71"/>
        <v>9.7632553735575625E-2</v>
      </c>
      <c r="AB209" s="1105"/>
    </row>
    <row r="210" spans="1:28">
      <c r="A210" s="1144">
        <f>Calendar!J202</f>
        <v>51070</v>
      </c>
      <c r="C210" s="1104"/>
      <c r="D210" s="1125">
        <f t="shared" ca="1" si="57"/>
        <v>52351</v>
      </c>
      <c r="E210" s="1126">
        <f t="shared" ca="1" si="58"/>
        <v>52378</v>
      </c>
      <c r="F210" s="1127">
        <f t="shared" ca="1" si="59"/>
        <v>6085</v>
      </c>
      <c r="G210" s="1128">
        <f ca="1">IF(F210&lt;&gt;"",COUNTIF($F$11:F210,"&gt;0"),"")</f>
        <v>200</v>
      </c>
      <c r="H210" s="1129">
        <v>2.1135487560700862E-2</v>
      </c>
      <c r="I210" s="1073"/>
      <c r="J210" s="1130">
        <f t="shared" ca="1" si="60"/>
        <v>1110315913.8747787</v>
      </c>
      <c r="K210" s="1131">
        <f t="shared" ca="1" si="61"/>
        <v>23467068.186148595</v>
      </c>
      <c r="L210" s="1130">
        <f t="shared" ca="1" si="62"/>
        <v>0</v>
      </c>
      <c r="M210" s="1130">
        <f t="shared" ca="1" si="63"/>
        <v>0</v>
      </c>
      <c r="N210" s="1130">
        <f t="shared" ca="1" si="72"/>
        <v>1086848845.6886301</v>
      </c>
      <c r="O210" s="1073"/>
      <c r="P210" s="1130">
        <f t="shared" ca="1" si="64"/>
        <v>23467068.186148643</v>
      </c>
      <c r="Q210" s="1130">
        <f t="shared" ca="1" si="65"/>
        <v>1032506403.4041985</v>
      </c>
      <c r="R210" s="1130">
        <f t="shared" ca="1" si="73"/>
        <v>1054800118.1810398</v>
      </c>
      <c r="S210" s="1130">
        <f t="shared" ca="1" si="74"/>
        <v>22293714.776841283</v>
      </c>
      <c r="T210" s="1130">
        <f t="shared" ca="1" si="66"/>
        <v>1032506403.4041985</v>
      </c>
      <c r="U210" s="1132">
        <f t="shared" ca="1" si="67"/>
        <v>8.9335330830428869E-2</v>
      </c>
      <c r="V210" s="1133">
        <f t="shared" ca="1" si="68"/>
        <v>5.0000000000000044E-2</v>
      </c>
      <c r="X210" s="1134">
        <f t="shared" ca="1" si="75"/>
        <v>55515795.693738878</v>
      </c>
      <c r="Y210" s="1134">
        <f t="shared" ca="1" si="69"/>
        <v>1173353.4093073606</v>
      </c>
      <c r="Z210" s="1134">
        <f t="shared" ca="1" si="70"/>
        <v>54342442.284431517</v>
      </c>
      <c r="AA210" s="1132">
        <f t="shared" ca="1" si="71"/>
        <v>9.5585047682057292E-2</v>
      </c>
      <c r="AB210" s="1105"/>
    </row>
    <row r="211" spans="1:28">
      <c r="A211" s="1144">
        <f>Calendar!J203</f>
        <v>51102</v>
      </c>
      <c r="C211" s="1104"/>
      <c r="D211" s="1125">
        <f t="shared" ca="1" si="57"/>
        <v>52382</v>
      </c>
      <c r="E211" s="1126">
        <f t="shared" ca="1" si="58"/>
        <v>52411</v>
      </c>
      <c r="F211" s="1127">
        <f t="shared" ca="1" si="59"/>
        <v>6118</v>
      </c>
      <c r="G211" s="1128">
        <f ca="1">IF(F211&lt;&gt;"",COUNTIF($F$11:F211,"&gt;0"),"")</f>
        <v>201</v>
      </c>
      <c r="H211" s="1129">
        <v>2.13718414344252E-2</v>
      </c>
      <c r="I211" s="1073"/>
      <c r="J211" s="1130">
        <f t="shared" ca="1" si="60"/>
        <v>1086848845.6886301</v>
      </c>
      <c r="K211" s="1131">
        <f t="shared" ca="1" si="61"/>
        <v>23227961.193245467</v>
      </c>
      <c r="L211" s="1130">
        <f t="shared" ca="1" si="62"/>
        <v>0</v>
      </c>
      <c r="M211" s="1130">
        <f t="shared" ca="1" si="63"/>
        <v>0</v>
      </c>
      <c r="N211" s="1130">
        <f t="shared" ca="1" si="72"/>
        <v>1063620884.4953847</v>
      </c>
      <c r="O211" s="1073"/>
      <c r="P211" s="1130">
        <f t="shared" ca="1" si="64"/>
        <v>23227961.193245411</v>
      </c>
      <c r="Q211" s="1130">
        <f t="shared" ca="1" si="65"/>
        <v>1010439840.2706155</v>
      </c>
      <c r="R211" s="1130">
        <f t="shared" ca="1" si="73"/>
        <v>1032506403.4041985</v>
      </c>
      <c r="S211" s="1130">
        <f t="shared" ca="1" si="74"/>
        <v>22066563.133583069</v>
      </c>
      <c r="T211" s="1130">
        <f t="shared" ca="1" si="66"/>
        <v>1010439840.2706155</v>
      </c>
      <c r="U211" s="1132">
        <f t="shared" ca="1" si="67"/>
        <v>8.7447185056931234E-2</v>
      </c>
      <c r="V211" s="1133">
        <f t="shared" ca="1" si="68"/>
        <v>5.0000000000000044E-2</v>
      </c>
      <c r="X211" s="1134">
        <f t="shared" ca="1" si="75"/>
        <v>54342442.284431517</v>
      </c>
      <c r="Y211" s="1134">
        <f t="shared" ca="1" si="69"/>
        <v>1161398.0596623421</v>
      </c>
      <c r="Z211" s="1134">
        <f t="shared" ca="1" si="70"/>
        <v>53181044.224769175</v>
      </c>
      <c r="AA211" s="1132">
        <f t="shared" ca="1" si="71"/>
        <v>9.3564811095784295E-2</v>
      </c>
      <c r="AB211" s="1105"/>
    </row>
    <row r="212" spans="1:28">
      <c r="A212" s="1144">
        <f>Calendar!J204</f>
        <v>51131</v>
      </c>
      <c r="C212" s="1104"/>
      <c r="D212" s="1125">
        <f t="shared" ca="1" si="57"/>
        <v>52412</v>
      </c>
      <c r="E212" s="1126">
        <f t="shared" ca="1" si="58"/>
        <v>52439</v>
      </c>
      <c r="F212" s="1127">
        <f t="shared" ca="1" si="59"/>
        <v>6146</v>
      </c>
      <c r="G212" s="1128">
        <f ca="1">IF(F212&lt;&gt;"",COUNTIF($F$11:F212,"&gt;0"),"")</f>
        <v>202</v>
      </c>
      <c r="H212" s="1129">
        <v>2.1598666612051797E-2</v>
      </c>
      <c r="I212" s="1073"/>
      <c r="J212" s="1130">
        <f t="shared" ca="1" si="60"/>
        <v>1063620884.4953847</v>
      </c>
      <c r="K212" s="1131">
        <f t="shared" ca="1" si="61"/>
        <v>22972792.885831468</v>
      </c>
      <c r="L212" s="1130">
        <f t="shared" ca="1" si="62"/>
        <v>0</v>
      </c>
      <c r="M212" s="1130">
        <f t="shared" ca="1" si="63"/>
        <v>0</v>
      </c>
      <c r="N212" s="1130">
        <f t="shared" ca="1" si="72"/>
        <v>1040648091.6095532</v>
      </c>
      <c r="O212" s="1073"/>
      <c r="P212" s="1130">
        <f t="shared" ca="1" si="64"/>
        <v>22972792.885831475</v>
      </c>
      <c r="Q212" s="1130">
        <f t="shared" ca="1" si="65"/>
        <v>988615687.0290755</v>
      </c>
      <c r="R212" s="1130">
        <f t="shared" ca="1" si="73"/>
        <v>1010439840.2706155</v>
      </c>
      <c r="S212" s="1130">
        <f t="shared" ca="1" si="74"/>
        <v>21824153.241539955</v>
      </c>
      <c r="T212" s="1130">
        <f t="shared" ca="1" si="66"/>
        <v>988615687.0290755</v>
      </c>
      <c r="U212" s="1132">
        <f t="shared" ca="1" si="67"/>
        <v>8.5578277684007678E-2</v>
      </c>
      <c r="V212" s="1133">
        <f t="shared" ca="1" si="68"/>
        <v>5.0000000000000044E-2</v>
      </c>
      <c r="X212" s="1134">
        <f t="shared" ca="1" si="75"/>
        <v>53181044.224769175</v>
      </c>
      <c r="Y212" s="1134">
        <f t="shared" ca="1" si="69"/>
        <v>1148639.6442915201</v>
      </c>
      <c r="Z212" s="1134">
        <f t="shared" ca="1" si="70"/>
        <v>52032404.580477655</v>
      </c>
      <c r="AA212" s="1132">
        <f t="shared" ca="1" si="71"/>
        <v>9.1565158789203127E-2</v>
      </c>
      <c r="AB212" s="1105"/>
    </row>
    <row r="213" spans="1:28">
      <c r="A213" s="1144">
        <f>Calendar!J205</f>
        <v>51162</v>
      </c>
      <c r="C213" s="1104"/>
      <c r="D213" s="1125">
        <f t="shared" ca="1" si="57"/>
        <v>52443</v>
      </c>
      <c r="E213" s="1126">
        <f t="shared" ca="1" si="58"/>
        <v>52470</v>
      </c>
      <c r="F213" s="1127">
        <f t="shared" ca="1" si="59"/>
        <v>6177</v>
      </c>
      <c r="G213" s="1128">
        <f ca="1">IF(F213&lt;&gt;"",COUNTIF($F$11:F213,"&gt;0"),"")</f>
        <v>203</v>
      </c>
      <c r="H213" s="1129">
        <v>2.1810724528929695E-2</v>
      </c>
      <c r="I213" s="1073"/>
      <c r="J213" s="1130">
        <f t="shared" ca="1" si="60"/>
        <v>1040648091.6095532</v>
      </c>
      <c r="K213" s="1131">
        <f t="shared" ca="1" si="61"/>
        <v>22697288.857652359</v>
      </c>
      <c r="L213" s="1130">
        <f t="shared" ca="1" si="62"/>
        <v>0</v>
      </c>
      <c r="M213" s="1130">
        <f t="shared" ca="1" si="63"/>
        <v>0</v>
      </c>
      <c r="N213" s="1130">
        <f t="shared" ca="1" si="72"/>
        <v>1017950802.7519009</v>
      </c>
      <c r="O213" s="1073"/>
      <c r="P213" s="1130">
        <f t="shared" ca="1" si="64"/>
        <v>22697288.857652187</v>
      </c>
      <c r="Q213" s="1130">
        <f t="shared" ca="1" si="65"/>
        <v>967053262.61430585</v>
      </c>
      <c r="R213" s="1130">
        <f t="shared" ca="1" si="73"/>
        <v>988615687.0290755</v>
      </c>
      <c r="S213" s="1130">
        <f t="shared" ca="1" si="74"/>
        <v>21562424.41476965</v>
      </c>
      <c r="T213" s="1130">
        <f t="shared" ca="1" si="66"/>
        <v>967053262.61430585</v>
      </c>
      <c r="U213" s="1132">
        <f t="shared" ca="1" si="67"/>
        <v>8.3729900995077197E-2</v>
      </c>
      <c r="V213" s="1133">
        <f t="shared" ca="1" si="68"/>
        <v>5.0000000000000044E-2</v>
      </c>
      <c r="X213" s="1134">
        <f t="shared" ca="1" si="75"/>
        <v>52032404.580477655</v>
      </c>
      <c r="Y213" s="1134">
        <f t="shared" ca="1" si="69"/>
        <v>1134864.4428825378</v>
      </c>
      <c r="Z213" s="1134">
        <f t="shared" ca="1" si="70"/>
        <v>50897540.137595117</v>
      </c>
      <c r="AA213" s="1132">
        <f t="shared" ca="1" si="71"/>
        <v>8.9587473451235633E-2</v>
      </c>
      <c r="AB213" s="1105"/>
    </row>
    <row r="214" spans="1:28">
      <c r="A214" s="1144">
        <f>Calendar!J206</f>
        <v>51193</v>
      </c>
      <c r="C214" s="1104"/>
      <c r="D214" s="1125">
        <f t="shared" ca="1" si="57"/>
        <v>52474</v>
      </c>
      <c r="E214" s="1126">
        <f t="shared" ca="1" si="58"/>
        <v>52502</v>
      </c>
      <c r="F214" s="1127">
        <f t="shared" ca="1" si="59"/>
        <v>6209</v>
      </c>
      <c r="G214" s="1128">
        <f ca="1">IF(F214&lt;&gt;"",COUNTIF($F$11:F214,"&gt;0"),"")</f>
        <v>204</v>
      </c>
      <c r="H214" s="1129">
        <v>2.2092659437701043E-2</v>
      </c>
      <c r="I214" s="1073"/>
      <c r="J214" s="1130">
        <f t="shared" ca="1" si="60"/>
        <v>1017950802.7519009</v>
      </c>
      <c r="K214" s="1131">
        <f t="shared" ca="1" si="61"/>
        <v>22489240.409532137</v>
      </c>
      <c r="L214" s="1130">
        <f t="shared" ca="1" si="62"/>
        <v>0</v>
      </c>
      <c r="M214" s="1130">
        <f t="shared" ca="1" si="63"/>
        <v>0</v>
      </c>
      <c r="N214" s="1130">
        <f t="shared" ca="1" si="72"/>
        <v>995461562.34236872</v>
      </c>
      <c r="O214" s="1073"/>
      <c r="P214" s="1130">
        <f t="shared" ca="1" si="64"/>
        <v>22489240.409532189</v>
      </c>
      <c r="Q214" s="1130">
        <f t="shared" ca="1" si="65"/>
        <v>945688484.22525024</v>
      </c>
      <c r="R214" s="1130">
        <f t="shared" ca="1" si="73"/>
        <v>967053262.61430585</v>
      </c>
      <c r="S214" s="1130">
        <f t="shared" ca="1" si="74"/>
        <v>21364778.38905561</v>
      </c>
      <c r="T214" s="1130">
        <f t="shared" ca="1" si="66"/>
        <v>945688484.22525024</v>
      </c>
      <c r="U214" s="1132">
        <f t="shared" ca="1" si="67"/>
        <v>8.1903691189639027E-2</v>
      </c>
      <c r="V214" s="1133">
        <f t="shared" ca="1" si="68"/>
        <v>5.0000000000000044E-2</v>
      </c>
      <c r="X214" s="1134">
        <f t="shared" ca="1" si="75"/>
        <v>50897540.137595117</v>
      </c>
      <c r="Y214" s="1134">
        <f t="shared" ca="1" si="69"/>
        <v>1124462.0204765797</v>
      </c>
      <c r="Z214" s="1134">
        <f t="shared" ca="1" si="70"/>
        <v>49773078.117118537</v>
      </c>
      <c r="AA214" s="1132">
        <f t="shared" ca="1" si="71"/>
        <v>8.763350574654806E-2</v>
      </c>
      <c r="AB214" s="1105"/>
    </row>
    <row r="215" spans="1:28">
      <c r="A215" s="1144">
        <f>Calendar!J207</f>
        <v>51222</v>
      </c>
      <c r="C215" s="1104"/>
      <c r="D215" s="1125">
        <f t="shared" ca="1" si="57"/>
        <v>52504</v>
      </c>
      <c r="E215" s="1126">
        <f t="shared" ca="1" si="58"/>
        <v>52531</v>
      </c>
      <c r="F215" s="1127">
        <f t="shared" ca="1" si="59"/>
        <v>6238</v>
      </c>
      <c r="G215" s="1128">
        <f ca="1">IF(F215&lt;&gt;"",COUNTIF($F$11:F215,"&gt;0"),"")</f>
        <v>205</v>
      </c>
      <c r="H215" s="1129">
        <v>2.2389980617248905E-2</v>
      </c>
      <c r="I215" s="1073"/>
      <c r="J215" s="1130">
        <f t="shared" ca="1" si="60"/>
        <v>995461562.34236872</v>
      </c>
      <c r="K215" s="1131">
        <f t="shared" ca="1" si="61"/>
        <v>22288365.086061947</v>
      </c>
      <c r="L215" s="1130">
        <f t="shared" ca="1" si="62"/>
        <v>0</v>
      </c>
      <c r="M215" s="1130">
        <f t="shared" ca="1" si="63"/>
        <v>0</v>
      </c>
      <c r="N215" s="1130">
        <f t="shared" ca="1" si="72"/>
        <v>973173197.25630677</v>
      </c>
      <c r="O215" s="1073"/>
      <c r="P215" s="1130">
        <f t="shared" ca="1" si="64"/>
        <v>22288365.086062074</v>
      </c>
      <c r="Q215" s="1130">
        <f t="shared" ca="1" si="65"/>
        <v>924514537.39349139</v>
      </c>
      <c r="R215" s="1130">
        <f t="shared" ca="1" si="73"/>
        <v>945688484.22525024</v>
      </c>
      <c r="S215" s="1130">
        <f t="shared" ca="1" si="74"/>
        <v>21173946.831758857</v>
      </c>
      <c r="T215" s="1130">
        <f t="shared" ca="1" si="66"/>
        <v>924514537.39349139</v>
      </c>
      <c r="U215" s="1132">
        <f t="shared" ca="1" si="67"/>
        <v>8.0094220833495683E-2</v>
      </c>
      <c r="V215" s="1133">
        <f t="shared" ca="1" si="68"/>
        <v>5.0000000000000044E-2</v>
      </c>
      <c r="X215" s="1134">
        <f t="shared" ca="1" si="75"/>
        <v>49773078.117118537</v>
      </c>
      <c r="Y215" s="1134">
        <f t="shared" ca="1" si="69"/>
        <v>1114418.2543032169</v>
      </c>
      <c r="Z215" s="1134">
        <f t="shared" ca="1" si="70"/>
        <v>48658659.86281532</v>
      </c>
      <c r="AA215" s="1132">
        <f t="shared" ca="1" si="71"/>
        <v>8.5697448548757812E-2</v>
      </c>
      <c r="AB215" s="1105"/>
    </row>
    <row r="216" spans="1:28">
      <c r="A216" s="1144">
        <f>Calendar!J208</f>
        <v>51253</v>
      </c>
      <c r="C216" s="1104"/>
      <c r="D216" s="1125">
        <f t="shared" ca="1" si="57"/>
        <v>52535</v>
      </c>
      <c r="E216" s="1126">
        <f t="shared" ca="1" si="58"/>
        <v>52562</v>
      </c>
      <c r="F216" s="1127">
        <f t="shared" ca="1" si="59"/>
        <v>6269</v>
      </c>
      <c r="G216" s="1128">
        <f ca="1">IF(F216&lt;&gt;"",COUNTIF($F$11:F216,"&gt;0"),"")</f>
        <v>206</v>
      </c>
      <c r="H216" s="1129">
        <v>2.270543887829456E-2</v>
      </c>
      <c r="I216" s="1073"/>
      <c r="J216" s="1130">
        <f t="shared" ca="1" si="60"/>
        <v>973173197.25630677</v>
      </c>
      <c r="K216" s="1131">
        <f t="shared" ca="1" si="61"/>
        <v>22096324.548297569</v>
      </c>
      <c r="L216" s="1130">
        <f t="shared" ca="1" si="62"/>
        <v>0</v>
      </c>
      <c r="M216" s="1130">
        <f t="shared" ca="1" si="63"/>
        <v>0</v>
      </c>
      <c r="N216" s="1130">
        <f t="shared" ca="1" si="72"/>
        <v>951076872.70800924</v>
      </c>
      <c r="O216" s="1073"/>
      <c r="P216" s="1130">
        <f t="shared" ca="1" si="64"/>
        <v>22096324.548297405</v>
      </c>
      <c r="Q216" s="1130">
        <f t="shared" ca="1" si="65"/>
        <v>903523029.07260871</v>
      </c>
      <c r="R216" s="1130">
        <f t="shared" ca="1" si="73"/>
        <v>924514537.39349139</v>
      </c>
      <c r="S216" s="1130">
        <f t="shared" ca="1" si="74"/>
        <v>20991508.320882678</v>
      </c>
      <c r="T216" s="1130">
        <f t="shared" ca="1" si="66"/>
        <v>903523029.07260871</v>
      </c>
      <c r="U216" s="1132">
        <f t="shared" ca="1" si="67"/>
        <v>7.8300912781480062E-2</v>
      </c>
      <c r="V216" s="1133">
        <f t="shared" ca="1" si="68"/>
        <v>5.0000000000000044E-2</v>
      </c>
      <c r="X216" s="1134">
        <f t="shared" ca="1" si="75"/>
        <v>48658659.86281532</v>
      </c>
      <c r="Y216" s="1134">
        <f t="shared" ca="1" si="69"/>
        <v>1104816.2274147272</v>
      </c>
      <c r="Z216" s="1134">
        <f t="shared" ca="1" si="70"/>
        <v>47553843.635400593</v>
      </c>
      <c r="AA216" s="1132">
        <f t="shared" ca="1" si="71"/>
        <v>8.3778684336803244E-2</v>
      </c>
      <c r="AB216" s="1105"/>
    </row>
    <row r="217" spans="1:28">
      <c r="A217" s="1144">
        <f>Calendar!J209</f>
        <v>51284</v>
      </c>
      <c r="C217" s="1104"/>
      <c r="D217" s="1125">
        <f t="shared" ca="1" si="57"/>
        <v>52565</v>
      </c>
      <c r="E217" s="1126">
        <f t="shared" ca="1" si="58"/>
        <v>52593</v>
      </c>
      <c r="F217" s="1127">
        <f t="shared" ca="1" si="59"/>
        <v>6300</v>
      </c>
      <c r="G217" s="1128">
        <f ca="1">IF(F217&lt;&gt;"",COUNTIF($F$11:F217,"&gt;0"),"")</f>
        <v>207</v>
      </c>
      <c r="H217" s="1129">
        <v>2.2953454632339589E-2</v>
      </c>
      <c r="I217" s="1073"/>
      <c r="J217" s="1130">
        <f t="shared" ca="1" si="60"/>
        <v>951076872.70800924</v>
      </c>
      <c r="K217" s="1131">
        <f t="shared" ca="1" si="61"/>
        <v>21830499.849570703</v>
      </c>
      <c r="L217" s="1130">
        <f t="shared" ca="1" si="62"/>
        <v>0</v>
      </c>
      <c r="M217" s="1130">
        <f t="shared" ca="1" si="63"/>
        <v>0</v>
      </c>
      <c r="N217" s="1130">
        <f t="shared" ca="1" si="72"/>
        <v>929246372.85843849</v>
      </c>
      <c r="O217" s="1073"/>
      <c r="P217" s="1130">
        <f t="shared" ca="1" si="64"/>
        <v>21830499.849570751</v>
      </c>
      <c r="Q217" s="1130">
        <f t="shared" ca="1" si="65"/>
        <v>882784054.21551657</v>
      </c>
      <c r="R217" s="1130">
        <f t="shared" ca="1" si="73"/>
        <v>903523029.07260871</v>
      </c>
      <c r="S217" s="1130">
        <f t="shared" ca="1" si="74"/>
        <v>20738974.857092142</v>
      </c>
      <c r="T217" s="1130">
        <f t="shared" ca="1" si="66"/>
        <v>882784054.21551657</v>
      </c>
      <c r="U217" s="1132">
        <f t="shared" ca="1" si="67"/>
        <v>7.6523056192205494E-2</v>
      </c>
      <c r="V217" s="1133">
        <f t="shared" ca="1" si="68"/>
        <v>5.0000000000000044E-2</v>
      </c>
      <c r="X217" s="1134">
        <f t="shared" ca="1" si="75"/>
        <v>47553843.635400593</v>
      </c>
      <c r="Y217" s="1134">
        <f t="shared" ca="1" si="69"/>
        <v>1091524.9924786091</v>
      </c>
      <c r="Z217" s="1134">
        <f t="shared" ca="1" si="70"/>
        <v>46462318.642921984</v>
      </c>
      <c r="AA217" s="1132">
        <f t="shared" ca="1" si="71"/>
        <v>8.1876452540290273E-2</v>
      </c>
      <c r="AB217" s="1105"/>
    </row>
    <row r="218" spans="1:28">
      <c r="A218" s="1144">
        <f>Calendar!J210</f>
        <v>51314</v>
      </c>
      <c r="C218" s="1104"/>
      <c r="D218" s="1125">
        <f t="shared" ca="1" si="57"/>
        <v>52596</v>
      </c>
      <c r="E218" s="1126">
        <f t="shared" ca="1" si="58"/>
        <v>52623</v>
      </c>
      <c r="F218" s="1127">
        <f t="shared" ca="1" si="59"/>
        <v>6330</v>
      </c>
      <c r="G218" s="1128">
        <f ca="1">IF(F218&lt;&gt;"",COUNTIF($F$11:F218,"&gt;0"),"")</f>
        <v>208</v>
      </c>
      <c r="H218" s="1129">
        <v>2.3203851521724973E-2</v>
      </c>
      <c r="I218" s="1073"/>
      <c r="J218" s="1130">
        <f t="shared" ca="1" si="60"/>
        <v>929246372.85843849</v>
      </c>
      <c r="K218" s="1131">
        <f t="shared" ca="1" si="61"/>
        <v>21562094.862908691</v>
      </c>
      <c r="L218" s="1130">
        <f t="shared" ca="1" si="62"/>
        <v>0</v>
      </c>
      <c r="M218" s="1130">
        <f t="shared" ca="1" si="63"/>
        <v>0</v>
      </c>
      <c r="N218" s="1130">
        <f t="shared" ca="1" si="72"/>
        <v>907684277.99552977</v>
      </c>
      <c r="O218" s="1073"/>
      <c r="P218" s="1130">
        <f t="shared" ca="1" si="64"/>
        <v>21562094.862908721</v>
      </c>
      <c r="Q218" s="1130">
        <f t="shared" ca="1" si="65"/>
        <v>862300064.09575319</v>
      </c>
      <c r="R218" s="1130">
        <f t="shared" ca="1" si="73"/>
        <v>882784054.21551657</v>
      </c>
      <c r="S218" s="1130">
        <f t="shared" ca="1" si="74"/>
        <v>20483990.119763374</v>
      </c>
      <c r="T218" s="1130">
        <f t="shared" ca="1" si="66"/>
        <v>862300064.09575319</v>
      </c>
      <c r="U218" s="1132">
        <f t="shared" ca="1" si="67"/>
        <v>7.4766587693569739E-2</v>
      </c>
      <c r="V218" s="1133">
        <f t="shared" ca="1" si="68"/>
        <v>5.0000000000000044E-2</v>
      </c>
      <c r="X218" s="1134">
        <f t="shared" ca="1" si="75"/>
        <v>46462318.642921984</v>
      </c>
      <c r="Y218" s="1134">
        <f t="shared" ca="1" si="69"/>
        <v>1078104.7431453466</v>
      </c>
      <c r="Z218" s="1134">
        <f t="shared" ca="1" si="70"/>
        <v>45384213.899776638</v>
      </c>
      <c r="AA218" s="1132">
        <f t="shared" ca="1" si="71"/>
        <v>7.9997105101449695E-2</v>
      </c>
      <c r="AB218" s="1105"/>
    </row>
    <row r="219" spans="1:28">
      <c r="A219" s="1144">
        <f>Calendar!J211</f>
        <v>51344</v>
      </c>
      <c r="C219" s="1104"/>
      <c r="D219" s="1125">
        <f t="shared" ca="1" si="57"/>
        <v>52627</v>
      </c>
      <c r="E219" s="1126">
        <f t="shared" ca="1" si="58"/>
        <v>52656</v>
      </c>
      <c r="F219" s="1127">
        <f t="shared" ca="1" si="59"/>
        <v>6363</v>
      </c>
      <c r="G219" s="1128">
        <f ca="1">IF(F219&lt;&gt;"",COUNTIF($F$11:F219,"&gt;0"),"")</f>
        <v>209</v>
      </c>
      <c r="H219" s="1129">
        <v>2.3485895322030388E-2</v>
      </c>
      <c r="I219" s="1073"/>
      <c r="J219" s="1130">
        <f t="shared" ca="1" si="60"/>
        <v>907684277.99552977</v>
      </c>
      <c r="K219" s="1131">
        <f t="shared" ca="1" si="61"/>
        <v>21317777.938455742</v>
      </c>
      <c r="L219" s="1130">
        <f t="shared" ca="1" si="62"/>
        <v>0</v>
      </c>
      <c r="M219" s="1130">
        <f t="shared" ca="1" si="63"/>
        <v>0</v>
      </c>
      <c r="N219" s="1130">
        <f t="shared" ca="1" si="72"/>
        <v>886366500.05707407</v>
      </c>
      <c r="O219" s="1073"/>
      <c r="P219" s="1130">
        <f t="shared" ca="1" si="64"/>
        <v>21317777.93845582</v>
      </c>
      <c r="Q219" s="1130">
        <f t="shared" ca="1" si="65"/>
        <v>842048175.05422032</v>
      </c>
      <c r="R219" s="1130">
        <f t="shared" ca="1" si="73"/>
        <v>862300064.09575319</v>
      </c>
      <c r="S219" s="1130">
        <f t="shared" ca="1" si="74"/>
        <v>20251889.041532874</v>
      </c>
      <c r="T219" s="1130">
        <f t="shared" ca="1" si="66"/>
        <v>842048175.05422032</v>
      </c>
      <c r="U219" s="1132">
        <f t="shared" ca="1" si="67"/>
        <v>7.3031714893942098E-2</v>
      </c>
      <c r="V219" s="1133">
        <f t="shared" ca="1" si="68"/>
        <v>5.0000000000000044E-2</v>
      </c>
      <c r="X219" s="1134">
        <f t="shared" ca="1" si="75"/>
        <v>45384213.899776638</v>
      </c>
      <c r="Y219" s="1134">
        <f t="shared" ca="1" si="69"/>
        <v>1065888.896922946</v>
      </c>
      <c r="Z219" s="1134">
        <f t="shared" ca="1" si="70"/>
        <v>44318325.002853692</v>
      </c>
      <c r="AA219" s="1132">
        <f t="shared" ca="1" si="71"/>
        <v>7.8140864152507983E-2</v>
      </c>
      <c r="AB219" s="1105"/>
    </row>
    <row r="220" spans="1:28">
      <c r="A220" s="1144">
        <f>Calendar!J212</f>
        <v>51375</v>
      </c>
      <c r="C220" s="1104"/>
      <c r="D220" s="1125">
        <f t="shared" ca="1" si="57"/>
        <v>52656</v>
      </c>
      <c r="E220" s="1126">
        <f t="shared" ca="1" si="58"/>
        <v>52684</v>
      </c>
      <c r="F220" s="1127">
        <f t="shared" ca="1" si="59"/>
        <v>6391</v>
      </c>
      <c r="G220" s="1128">
        <f ca="1">IF(F220&lt;&gt;"",COUNTIF($F$11:F220,"&gt;0"),"")</f>
        <v>210</v>
      </c>
      <c r="H220" s="1129">
        <v>2.3744053897673978E-2</v>
      </c>
      <c r="I220" s="1073"/>
      <c r="J220" s="1130">
        <f t="shared" ca="1" si="60"/>
        <v>886366500.05707407</v>
      </c>
      <c r="K220" s="1131">
        <f t="shared" ca="1" si="61"/>
        <v>21045933.950447813</v>
      </c>
      <c r="L220" s="1130">
        <f t="shared" ca="1" si="62"/>
        <v>0</v>
      </c>
      <c r="M220" s="1130">
        <f t="shared" ca="1" si="63"/>
        <v>0</v>
      </c>
      <c r="N220" s="1130">
        <f t="shared" ca="1" si="72"/>
        <v>865320566.10662627</v>
      </c>
      <c r="O220" s="1073"/>
      <c r="P220" s="1130">
        <f t="shared" ca="1" si="64"/>
        <v>21045933.950447798</v>
      </c>
      <c r="Q220" s="1130">
        <f t="shared" ca="1" si="65"/>
        <v>822054537.80129492</v>
      </c>
      <c r="R220" s="1130">
        <f t="shared" ca="1" si="73"/>
        <v>842048175.05422032</v>
      </c>
      <c r="S220" s="1130">
        <f t="shared" ca="1" si="74"/>
        <v>19993637.252925396</v>
      </c>
      <c r="T220" s="1130">
        <f t="shared" ca="1" si="66"/>
        <v>822054537.80129492</v>
      </c>
      <c r="U220" s="1132">
        <f t="shared" ca="1" si="67"/>
        <v>7.1316499682754622E-2</v>
      </c>
      <c r="V220" s="1133">
        <f t="shared" ca="1" si="68"/>
        <v>5.0000000000000044E-2</v>
      </c>
      <c r="X220" s="1134">
        <f t="shared" ca="1" si="75"/>
        <v>44318325.002853692</v>
      </c>
      <c r="Y220" s="1134">
        <f t="shared" ca="1" si="69"/>
        <v>1052296.6975224018</v>
      </c>
      <c r="Z220" s="1134">
        <f t="shared" ca="1" si="70"/>
        <v>43266028.30533129</v>
      </c>
      <c r="AA220" s="1132">
        <f t="shared" ca="1" si="71"/>
        <v>7.6305655996648916E-2</v>
      </c>
      <c r="AB220" s="1105"/>
    </row>
    <row r="221" spans="1:28">
      <c r="A221" s="1144">
        <f>Calendar!J213</f>
        <v>51406</v>
      </c>
      <c r="C221" s="1104"/>
      <c r="D221" s="1125">
        <f t="shared" ca="1" si="57"/>
        <v>52687</v>
      </c>
      <c r="E221" s="1126">
        <f t="shared" ca="1" si="58"/>
        <v>52714</v>
      </c>
      <c r="F221" s="1127">
        <f t="shared" ca="1" si="59"/>
        <v>6421</v>
      </c>
      <c r="G221" s="1128">
        <f ca="1">IF(F221&lt;&gt;"",COUNTIF($F$11:F221,"&gt;0"),"")</f>
        <v>211</v>
      </c>
      <c r="H221" s="1129">
        <v>2.3943072521831265E-2</v>
      </c>
      <c r="I221" s="1073"/>
      <c r="J221" s="1130">
        <f t="shared" ca="1" si="60"/>
        <v>865320566.10662627</v>
      </c>
      <c r="K221" s="1131">
        <f t="shared" ca="1" si="61"/>
        <v>20718433.068923037</v>
      </c>
      <c r="L221" s="1130">
        <f t="shared" ca="1" si="62"/>
        <v>0</v>
      </c>
      <c r="M221" s="1130">
        <f t="shared" ca="1" si="63"/>
        <v>0</v>
      </c>
      <c r="N221" s="1130">
        <f t="shared" ca="1" si="72"/>
        <v>844602133.03770328</v>
      </c>
      <c r="O221" s="1073"/>
      <c r="P221" s="1130">
        <f t="shared" ca="1" si="64"/>
        <v>20718433.068922997</v>
      </c>
      <c r="Q221" s="1130">
        <f t="shared" ca="1" si="65"/>
        <v>802372026.38581812</v>
      </c>
      <c r="R221" s="1130">
        <f t="shared" ca="1" si="73"/>
        <v>822054537.80129492</v>
      </c>
      <c r="S221" s="1130">
        <f t="shared" ca="1" si="74"/>
        <v>19682511.415476799</v>
      </c>
      <c r="T221" s="1130">
        <f t="shared" ca="1" si="66"/>
        <v>802372026.38581812</v>
      </c>
      <c r="U221" s="1132">
        <f t="shared" ca="1" si="67"/>
        <v>6.9623156870493849E-2</v>
      </c>
      <c r="V221" s="1133">
        <f t="shared" ca="1" si="68"/>
        <v>4.9999999999999933E-2</v>
      </c>
      <c r="X221" s="1134">
        <f t="shared" ca="1" si="75"/>
        <v>43266028.30533129</v>
      </c>
      <c r="Y221" s="1134">
        <f t="shared" ca="1" si="69"/>
        <v>1035921.6534461975</v>
      </c>
      <c r="Z221" s="1134">
        <f t="shared" ca="1" si="70"/>
        <v>42230106.651885092</v>
      </c>
      <c r="AA221" s="1132">
        <f t="shared" ca="1" si="71"/>
        <v>7.4493850387967103E-2</v>
      </c>
      <c r="AB221" s="1105"/>
    </row>
    <row r="222" spans="1:28">
      <c r="A222" s="1144">
        <f>Calendar!J214</f>
        <v>51438</v>
      </c>
      <c r="C222" s="1104"/>
      <c r="D222" s="1125">
        <f t="shared" ca="1" si="57"/>
        <v>52717</v>
      </c>
      <c r="E222" s="1126">
        <f t="shared" ca="1" si="58"/>
        <v>52744</v>
      </c>
      <c r="F222" s="1127">
        <f t="shared" ca="1" si="59"/>
        <v>6451</v>
      </c>
      <c r="G222" s="1128">
        <f ca="1">IF(F222&lt;&gt;"",COUNTIF($F$11:F222,"&gt;0"),"")</f>
        <v>212</v>
      </c>
      <c r="H222" s="1129">
        <v>2.4097161214815345E-2</v>
      </c>
      <c r="I222" s="1073"/>
      <c r="J222" s="1130">
        <f t="shared" ca="1" si="60"/>
        <v>844602133.03770328</v>
      </c>
      <c r="K222" s="1131">
        <f t="shared" ca="1" si="61"/>
        <v>20352513.762186453</v>
      </c>
      <c r="L222" s="1130">
        <f t="shared" ca="1" si="62"/>
        <v>0</v>
      </c>
      <c r="M222" s="1130">
        <f t="shared" ca="1" si="63"/>
        <v>0</v>
      </c>
      <c r="N222" s="1130">
        <f t="shared" ca="1" si="72"/>
        <v>824249619.27551687</v>
      </c>
      <c r="O222" s="1073"/>
      <c r="P222" s="1130">
        <f t="shared" ca="1" si="64"/>
        <v>20352513.762186408</v>
      </c>
      <c r="Q222" s="1130">
        <f t="shared" ca="1" si="65"/>
        <v>783037138.31174099</v>
      </c>
      <c r="R222" s="1130">
        <f t="shared" ca="1" si="73"/>
        <v>802372026.38581812</v>
      </c>
      <c r="S222" s="1130">
        <f t="shared" ca="1" si="74"/>
        <v>19334888.074077129</v>
      </c>
      <c r="T222" s="1130">
        <f t="shared" ca="1" si="66"/>
        <v>783037138.31174099</v>
      </c>
      <c r="U222" s="1132">
        <f t="shared" ca="1" si="67"/>
        <v>6.7956164576344777E-2</v>
      </c>
      <c r="V222" s="1133">
        <f t="shared" ca="1" si="68"/>
        <v>5.0000000000000044E-2</v>
      </c>
      <c r="X222" s="1134">
        <f t="shared" ca="1" si="75"/>
        <v>42230106.651885092</v>
      </c>
      <c r="Y222" s="1134">
        <f t="shared" ca="1" si="69"/>
        <v>1017625.6881092787</v>
      </c>
      <c r="Z222" s="1134">
        <f t="shared" ca="1" si="70"/>
        <v>41212480.963775814</v>
      </c>
      <c r="AA222" s="1132">
        <f t="shared" ca="1" si="71"/>
        <v>7.2710238725697471E-2</v>
      </c>
      <c r="AB222" s="1105"/>
    </row>
    <row r="223" spans="1:28">
      <c r="A223" s="1144">
        <f>Calendar!J215</f>
        <v>51467</v>
      </c>
      <c r="C223" s="1104"/>
      <c r="D223" s="1125">
        <f t="shared" ca="1" si="57"/>
        <v>52748</v>
      </c>
      <c r="E223" s="1126">
        <f t="shared" ca="1" si="58"/>
        <v>52775</v>
      </c>
      <c r="F223" s="1127">
        <f t="shared" ca="1" si="59"/>
        <v>6482</v>
      </c>
      <c r="G223" s="1128">
        <f ca="1">IF(F223&lt;&gt;"",COUNTIF($F$11:F223,"&gt;0"),"")</f>
        <v>213</v>
      </c>
      <c r="H223" s="1129">
        <v>2.4344877704547116E-2</v>
      </c>
      <c r="I223" s="1073"/>
      <c r="J223" s="1130">
        <f t="shared" ca="1" si="60"/>
        <v>824249619.27551687</v>
      </c>
      <c r="K223" s="1131">
        <f t="shared" ca="1" si="61"/>
        <v>20066256.17928198</v>
      </c>
      <c r="L223" s="1130">
        <f t="shared" ca="1" si="62"/>
        <v>0</v>
      </c>
      <c r="M223" s="1130">
        <f t="shared" ca="1" si="63"/>
        <v>0</v>
      </c>
      <c r="N223" s="1130">
        <f t="shared" ca="1" si="72"/>
        <v>804183363.09623492</v>
      </c>
      <c r="O223" s="1073"/>
      <c r="P223" s="1130">
        <f t="shared" ca="1" si="64"/>
        <v>20066256.179281831</v>
      </c>
      <c r="Q223" s="1130">
        <f t="shared" ca="1" si="65"/>
        <v>763974194.94142318</v>
      </c>
      <c r="R223" s="1130">
        <f t="shared" ca="1" si="73"/>
        <v>783037138.31174099</v>
      </c>
      <c r="S223" s="1130">
        <f t="shared" ca="1" si="74"/>
        <v>19062943.370317817</v>
      </c>
      <c r="T223" s="1130">
        <f t="shared" ca="1" si="66"/>
        <v>763974194.94142318</v>
      </c>
      <c r="U223" s="1132">
        <f t="shared" ca="1" si="67"/>
        <v>6.6318613923008085E-2</v>
      </c>
      <c r="V223" s="1133">
        <f t="shared" ca="1" si="68"/>
        <v>5.0000000000000044E-2</v>
      </c>
      <c r="X223" s="1134">
        <f t="shared" ca="1" si="75"/>
        <v>41212480.963775814</v>
      </c>
      <c r="Y223" s="1134">
        <f t="shared" ca="1" si="69"/>
        <v>1003312.8089640141</v>
      </c>
      <c r="Z223" s="1134">
        <f t="shared" ca="1" si="70"/>
        <v>40209168.1548118</v>
      </c>
      <c r="AA223" s="1132">
        <f t="shared" ca="1" si="71"/>
        <v>7.0958128381156699E-2</v>
      </c>
      <c r="AB223" s="1105"/>
    </row>
    <row r="224" spans="1:28">
      <c r="A224" s="1144">
        <f>Calendar!J216</f>
        <v>51497</v>
      </c>
      <c r="C224" s="1104"/>
      <c r="D224" s="1125">
        <f t="shared" ca="1" si="57"/>
        <v>52778</v>
      </c>
      <c r="E224" s="1126">
        <f t="shared" ca="1" si="58"/>
        <v>52805</v>
      </c>
      <c r="F224" s="1127">
        <f t="shared" ca="1" si="59"/>
        <v>6512</v>
      </c>
      <c r="G224" s="1128">
        <f ca="1">IF(F224&lt;&gt;"",COUNTIF($F$11:F224,"&gt;0"),"")</f>
        <v>214</v>
      </c>
      <c r="H224" s="1129">
        <v>2.4467993562860439E-2</v>
      </c>
      <c r="I224" s="1073"/>
      <c r="J224" s="1130">
        <f t="shared" ca="1" si="60"/>
        <v>804183363.09623492</v>
      </c>
      <c r="K224" s="1131">
        <f t="shared" ca="1" si="61"/>
        <v>19676753.351598136</v>
      </c>
      <c r="L224" s="1130">
        <f t="shared" ca="1" si="62"/>
        <v>0</v>
      </c>
      <c r="M224" s="1130">
        <f t="shared" ca="1" si="63"/>
        <v>0</v>
      </c>
      <c r="N224" s="1130">
        <f t="shared" ca="1" si="72"/>
        <v>784506609.74463677</v>
      </c>
      <c r="O224" s="1073"/>
      <c r="P224" s="1130">
        <f t="shared" ca="1" si="64"/>
        <v>19676753.351598263</v>
      </c>
      <c r="Q224" s="1130">
        <f t="shared" ca="1" si="65"/>
        <v>745281279.25740492</v>
      </c>
      <c r="R224" s="1130">
        <f t="shared" ca="1" si="73"/>
        <v>763974194.94142318</v>
      </c>
      <c r="S224" s="1130">
        <f t="shared" ca="1" si="74"/>
        <v>18692915.684018254</v>
      </c>
      <c r="T224" s="1130">
        <f t="shared" ca="1" si="66"/>
        <v>745281279.25740492</v>
      </c>
      <c r="U224" s="1132">
        <f t="shared" ca="1" si="67"/>
        <v>6.4704095377517382E-2</v>
      </c>
      <c r="V224" s="1133">
        <f t="shared" ca="1" si="68"/>
        <v>5.0000000000000044E-2</v>
      </c>
      <c r="X224" s="1134">
        <f t="shared" ca="1" si="75"/>
        <v>40209168.1548118</v>
      </c>
      <c r="Y224" s="1134">
        <f t="shared" ca="1" si="69"/>
        <v>983837.66758000851</v>
      </c>
      <c r="Z224" s="1134">
        <f t="shared" ca="1" si="70"/>
        <v>39225330.487231791</v>
      </c>
      <c r="AA224" s="1132">
        <f t="shared" ca="1" si="71"/>
        <v>6.9230661423574036E-2</v>
      </c>
      <c r="AB224" s="1105"/>
    </row>
    <row r="225" spans="1:28">
      <c r="A225" s="1144">
        <f>Calendar!J217</f>
        <v>51529</v>
      </c>
      <c r="C225" s="1104"/>
      <c r="D225" s="1125">
        <f t="shared" ca="1" si="57"/>
        <v>52809</v>
      </c>
      <c r="E225" s="1126">
        <f t="shared" ca="1" si="58"/>
        <v>52838</v>
      </c>
      <c r="F225" s="1127">
        <f t="shared" ca="1" si="59"/>
        <v>6545</v>
      </c>
      <c r="G225" s="1128">
        <f ca="1">IF(F225&lt;&gt;"",COUNTIF($F$11:F225,"&gt;0"),"")</f>
        <v>215</v>
      </c>
      <c r="H225" s="1129">
        <v>2.4572216241888677E-2</v>
      </c>
      <c r="I225" s="1073"/>
      <c r="J225" s="1130">
        <f t="shared" ca="1" si="60"/>
        <v>784506609.74463677</v>
      </c>
      <c r="K225" s="1131">
        <f t="shared" ca="1" si="61"/>
        <v>19277066.057836186</v>
      </c>
      <c r="L225" s="1130">
        <f t="shared" ca="1" si="62"/>
        <v>0</v>
      </c>
      <c r="M225" s="1130">
        <f t="shared" ca="1" si="63"/>
        <v>0</v>
      </c>
      <c r="N225" s="1130">
        <f t="shared" ca="1" si="72"/>
        <v>765229543.6868006</v>
      </c>
      <c r="O225" s="1073"/>
      <c r="P225" s="1130">
        <f t="shared" ca="1" si="64"/>
        <v>19277066.057836175</v>
      </c>
      <c r="Q225" s="1130">
        <f t="shared" ca="1" si="65"/>
        <v>726968066.50246048</v>
      </c>
      <c r="R225" s="1130">
        <f t="shared" ca="1" si="73"/>
        <v>745281279.25740492</v>
      </c>
      <c r="S225" s="1130">
        <f t="shared" ca="1" si="74"/>
        <v>18313212.754944444</v>
      </c>
      <c r="T225" s="1130">
        <f t="shared" ca="1" si="66"/>
        <v>726968066.50246048</v>
      </c>
      <c r="U225" s="1132">
        <f t="shared" ca="1" si="67"/>
        <v>6.3120915988329571E-2</v>
      </c>
      <c r="V225" s="1133">
        <f t="shared" ca="1" si="68"/>
        <v>5.0000000000000155E-2</v>
      </c>
      <c r="X225" s="1134">
        <f t="shared" ca="1" si="75"/>
        <v>39225330.487231791</v>
      </c>
      <c r="Y225" s="1134">
        <f t="shared" ca="1" si="69"/>
        <v>963853.30289173126</v>
      </c>
      <c r="Z225" s="1134">
        <f t="shared" ca="1" si="70"/>
        <v>38261477.18434006</v>
      </c>
      <c r="AA225" s="1132">
        <f t="shared" ca="1" si="71"/>
        <v>6.7536726045509282E-2</v>
      </c>
      <c r="AB225" s="1105"/>
    </row>
    <row r="226" spans="1:28">
      <c r="A226" s="1144">
        <f>Calendar!J218</f>
        <v>51559</v>
      </c>
      <c r="C226" s="1104"/>
      <c r="D226" s="1125">
        <f t="shared" ca="1" si="57"/>
        <v>52840</v>
      </c>
      <c r="E226" s="1126">
        <f t="shared" ca="1" si="58"/>
        <v>52867</v>
      </c>
      <c r="F226" s="1127">
        <f t="shared" ca="1" si="59"/>
        <v>6574</v>
      </c>
      <c r="G226" s="1128">
        <f ca="1">IF(F226&lt;&gt;"",COUNTIF($F$11:F226,"&gt;0"),"")</f>
        <v>216</v>
      </c>
      <c r="H226" s="1129">
        <v>2.4696919442793848E-2</v>
      </c>
      <c r="I226" s="1073"/>
      <c r="J226" s="1130">
        <f t="shared" ca="1" si="60"/>
        <v>765229543.6868006</v>
      </c>
      <c r="K226" s="1131">
        <f t="shared" ca="1" si="61"/>
        <v>18898812.395678811</v>
      </c>
      <c r="L226" s="1130">
        <f t="shared" ca="1" si="62"/>
        <v>0</v>
      </c>
      <c r="M226" s="1130">
        <f t="shared" ca="1" si="63"/>
        <v>0</v>
      </c>
      <c r="N226" s="1130">
        <f t="shared" ca="1" si="72"/>
        <v>746330731.29112184</v>
      </c>
      <c r="O226" s="1073"/>
      <c r="P226" s="1130">
        <f t="shared" ca="1" si="64"/>
        <v>18898812.395678639</v>
      </c>
      <c r="Q226" s="1130">
        <f t="shared" ca="1" si="65"/>
        <v>709014194.72656572</v>
      </c>
      <c r="R226" s="1130">
        <f t="shared" ca="1" si="73"/>
        <v>726968066.50246048</v>
      </c>
      <c r="S226" s="1130">
        <f t="shared" ca="1" si="74"/>
        <v>17953871.775894761</v>
      </c>
      <c r="T226" s="1130">
        <f t="shared" ca="1" si="66"/>
        <v>709014194.72656572</v>
      </c>
      <c r="U226" s="1132">
        <f t="shared" ca="1" si="67"/>
        <v>6.1569895191278243E-2</v>
      </c>
      <c r="V226" s="1133">
        <f t="shared" ca="1" si="68"/>
        <v>5.0000000000000044E-2</v>
      </c>
      <c r="X226" s="1134">
        <f t="shared" ca="1" si="75"/>
        <v>38261477.18434006</v>
      </c>
      <c r="Y226" s="1134">
        <f t="shared" ca="1" si="69"/>
        <v>944940.61978387833</v>
      </c>
      <c r="Z226" s="1134">
        <f t="shared" ca="1" si="70"/>
        <v>37316536.564556181</v>
      </c>
      <c r="AA226" s="1132">
        <f t="shared" ca="1" si="71"/>
        <v>6.587719900884996E-2</v>
      </c>
      <c r="AB226" s="1105"/>
    </row>
    <row r="227" spans="1:28">
      <c r="A227" s="1144">
        <f>Calendar!J219</f>
        <v>51587</v>
      </c>
      <c r="C227" s="1104"/>
      <c r="D227" s="1125">
        <f t="shared" ca="1" si="57"/>
        <v>52870</v>
      </c>
      <c r="E227" s="1126">
        <f t="shared" ca="1" si="58"/>
        <v>52897</v>
      </c>
      <c r="F227" s="1127">
        <f t="shared" ca="1" si="59"/>
        <v>6604</v>
      </c>
      <c r="G227" s="1128">
        <f ca="1">IF(F227&lt;&gt;"",COUNTIF($F$11:F227,"&gt;0"),"")</f>
        <v>217</v>
      </c>
      <c r="H227" s="1129">
        <v>2.4867699424687036E-2</v>
      </c>
      <c r="I227" s="1073"/>
      <c r="J227" s="1130">
        <f t="shared" ca="1" si="60"/>
        <v>746330731.29112184</v>
      </c>
      <c r="K227" s="1131">
        <f t="shared" ca="1" si="61"/>
        <v>18559528.297154486</v>
      </c>
      <c r="L227" s="1130">
        <f t="shared" ca="1" si="62"/>
        <v>0</v>
      </c>
      <c r="M227" s="1130">
        <f t="shared" ca="1" si="63"/>
        <v>0</v>
      </c>
      <c r="N227" s="1130">
        <f t="shared" ca="1" si="72"/>
        <v>727771202.99396729</v>
      </c>
      <c r="O227" s="1073"/>
      <c r="P227" s="1130">
        <f t="shared" ca="1" si="64"/>
        <v>18559528.297154665</v>
      </c>
      <c r="Q227" s="1130">
        <f t="shared" ca="1" si="65"/>
        <v>691382642.84426892</v>
      </c>
      <c r="R227" s="1130">
        <f t="shared" ca="1" si="73"/>
        <v>709014194.72656572</v>
      </c>
      <c r="S227" s="1130">
        <f t="shared" ca="1" si="74"/>
        <v>17631551.882296801</v>
      </c>
      <c r="T227" s="1130">
        <f t="shared" ca="1" si="66"/>
        <v>691382642.84426892</v>
      </c>
      <c r="U227" s="1132">
        <f t="shared" ca="1" si="67"/>
        <v>6.0049308449637996E-2</v>
      </c>
      <c r="V227" s="1133">
        <f t="shared" ca="1" si="68"/>
        <v>5.0000000000000044E-2</v>
      </c>
      <c r="X227" s="1134">
        <f t="shared" ca="1" si="75"/>
        <v>37316536.564556181</v>
      </c>
      <c r="Y227" s="1134">
        <f t="shared" ca="1" si="69"/>
        <v>927976.41485786438</v>
      </c>
      <c r="Z227" s="1134">
        <f t="shared" ca="1" si="70"/>
        <v>36388560.149698317</v>
      </c>
      <c r="AA227" s="1132">
        <f t="shared" ca="1" si="71"/>
        <v>6.4250235131811606E-2</v>
      </c>
      <c r="AB227" s="1105"/>
    </row>
    <row r="228" spans="1:28">
      <c r="A228" s="1144">
        <f>Calendar!J220</f>
        <v>51620</v>
      </c>
      <c r="C228" s="1104"/>
      <c r="D228" s="1125">
        <f t="shared" ca="1" si="57"/>
        <v>52901</v>
      </c>
      <c r="E228" s="1126">
        <f t="shared" ca="1" si="58"/>
        <v>52929</v>
      </c>
      <c r="F228" s="1127">
        <f t="shared" ca="1" si="59"/>
        <v>6636</v>
      </c>
      <c r="G228" s="1128">
        <f ca="1">IF(F228&lt;&gt;"",COUNTIF($F$11:F228,"&gt;0"),"")</f>
        <v>218</v>
      </c>
      <c r="H228" s="1129">
        <v>2.5035405110877876E-2</v>
      </c>
      <c r="I228" s="1073"/>
      <c r="J228" s="1130">
        <f t="shared" ca="1" si="60"/>
        <v>727771202.99396729</v>
      </c>
      <c r="K228" s="1131">
        <f t="shared" ca="1" si="61"/>
        <v>18220046.894984908</v>
      </c>
      <c r="L228" s="1130">
        <f t="shared" ca="1" si="62"/>
        <v>0</v>
      </c>
      <c r="M228" s="1130">
        <f t="shared" ca="1" si="63"/>
        <v>0</v>
      </c>
      <c r="N228" s="1130">
        <f t="shared" ca="1" si="72"/>
        <v>709551156.09898233</v>
      </c>
      <c r="O228" s="1073"/>
      <c r="P228" s="1130">
        <f t="shared" ca="1" si="64"/>
        <v>18220046.894984961</v>
      </c>
      <c r="Q228" s="1130">
        <f t="shared" ca="1" si="65"/>
        <v>674073598.29403317</v>
      </c>
      <c r="R228" s="1130">
        <f t="shared" ca="1" si="73"/>
        <v>691382642.84426892</v>
      </c>
      <c r="S228" s="1130">
        <f t="shared" ca="1" si="74"/>
        <v>17309044.550235748</v>
      </c>
      <c r="T228" s="1130">
        <f t="shared" ca="1" si="66"/>
        <v>674073598.29403317</v>
      </c>
      <c r="U228" s="1132">
        <f t="shared" ca="1" si="67"/>
        <v>5.8556020296452072E-2</v>
      </c>
      <c r="V228" s="1133">
        <f t="shared" ca="1" si="68"/>
        <v>5.0000000000000044E-2</v>
      </c>
      <c r="X228" s="1134">
        <f t="shared" ca="1" si="75"/>
        <v>36388560.149698317</v>
      </c>
      <c r="Y228" s="1134">
        <f t="shared" ca="1" si="69"/>
        <v>911002.34474921227</v>
      </c>
      <c r="Z228" s="1134">
        <f t="shared" ca="1" si="70"/>
        <v>35477557.804949105</v>
      </c>
      <c r="AA228" s="1132">
        <f t="shared" ca="1" si="71"/>
        <v>6.2652479596588012E-2</v>
      </c>
      <c r="AB228" s="1105"/>
    </row>
    <row r="229" spans="1:28">
      <c r="A229" s="1144">
        <f>Calendar!J221</f>
        <v>51648</v>
      </c>
      <c r="C229" s="1104"/>
      <c r="D229" s="1125">
        <f t="shared" ca="1" si="57"/>
        <v>52931</v>
      </c>
      <c r="E229" s="1126">
        <f t="shared" ca="1" si="58"/>
        <v>52958</v>
      </c>
      <c r="F229" s="1127">
        <f t="shared" ca="1" si="59"/>
        <v>6665</v>
      </c>
      <c r="G229" s="1128">
        <f ca="1">IF(F229&lt;&gt;"",COUNTIF($F$11:F229,"&gt;0"),"")</f>
        <v>219</v>
      </c>
      <c r="H229" s="1129">
        <v>2.5155582815976858E-2</v>
      </c>
      <c r="I229" s="1073"/>
      <c r="J229" s="1130">
        <f t="shared" ca="1" si="60"/>
        <v>709551156.09898233</v>
      </c>
      <c r="K229" s="1131">
        <f t="shared" ca="1" si="61"/>
        <v>17849172.869420074</v>
      </c>
      <c r="L229" s="1130">
        <f t="shared" ca="1" si="62"/>
        <v>0</v>
      </c>
      <c r="M229" s="1130">
        <f t="shared" ca="1" si="63"/>
        <v>0</v>
      </c>
      <c r="N229" s="1130">
        <f t="shared" ca="1" si="72"/>
        <v>691701983.22956228</v>
      </c>
      <c r="O229" s="1073"/>
      <c r="P229" s="1130">
        <f t="shared" ca="1" si="64"/>
        <v>17849172.869420052</v>
      </c>
      <c r="Q229" s="1130">
        <f t="shared" ca="1" si="65"/>
        <v>657116884.06808412</v>
      </c>
      <c r="R229" s="1130">
        <f t="shared" ca="1" si="73"/>
        <v>674073598.29403317</v>
      </c>
      <c r="S229" s="1130">
        <f t="shared" ca="1" si="74"/>
        <v>16956714.225949049</v>
      </c>
      <c r="T229" s="1130">
        <f t="shared" ca="1" si="66"/>
        <v>657116884.06808412</v>
      </c>
      <c r="U229" s="1132">
        <f t="shared" ca="1" si="67"/>
        <v>5.7090046606649604E-2</v>
      </c>
      <c r="V229" s="1133">
        <f t="shared" ca="1" si="68"/>
        <v>5.0000000000000044E-2</v>
      </c>
      <c r="X229" s="1134">
        <f t="shared" ca="1" si="75"/>
        <v>35477557.804949105</v>
      </c>
      <c r="Y229" s="1134">
        <f t="shared" ca="1" si="69"/>
        <v>892458.64347100258</v>
      </c>
      <c r="Z229" s="1134">
        <f t="shared" ca="1" si="70"/>
        <v>34585099.161478102</v>
      </c>
      <c r="AA229" s="1132">
        <f t="shared" ca="1" si="71"/>
        <v>6.1083949388686477E-2</v>
      </c>
      <c r="AB229" s="1105"/>
    </row>
    <row r="230" spans="1:28">
      <c r="A230" s="1144">
        <f>Calendar!J222</f>
        <v>51679</v>
      </c>
      <c r="C230" s="1104"/>
      <c r="D230" s="1125">
        <f t="shared" ca="1" si="57"/>
        <v>52962</v>
      </c>
      <c r="E230" s="1126">
        <f t="shared" ca="1" si="58"/>
        <v>52989</v>
      </c>
      <c r="F230" s="1127">
        <f t="shared" ca="1" si="59"/>
        <v>6696</v>
      </c>
      <c r="G230" s="1128">
        <f ca="1">IF(F230&lt;&gt;"",COUNTIF($F$11:F230,"&gt;0"),"")</f>
        <v>220</v>
      </c>
      <c r="H230" s="1129">
        <v>2.5386577605328049E-2</v>
      </c>
      <c r="I230" s="1073"/>
      <c r="J230" s="1130">
        <f t="shared" ca="1" si="60"/>
        <v>691701983.22956228</v>
      </c>
      <c r="K230" s="1131">
        <f t="shared" ca="1" si="61"/>
        <v>17559946.077016603</v>
      </c>
      <c r="L230" s="1130">
        <f t="shared" ca="1" si="62"/>
        <v>0</v>
      </c>
      <c r="M230" s="1130">
        <f t="shared" ca="1" si="63"/>
        <v>0</v>
      </c>
      <c r="N230" s="1130">
        <f t="shared" ca="1" si="72"/>
        <v>674142037.15254569</v>
      </c>
      <c r="O230" s="1073"/>
      <c r="P230" s="1130">
        <f t="shared" ca="1" si="64"/>
        <v>17559946.077016592</v>
      </c>
      <c r="Q230" s="1130">
        <f t="shared" ca="1" si="65"/>
        <v>640434935.29491842</v>
      </c>
      <c r="R230" s="1130">
        <f t="shared" ca="1" si="73"/>
        <v>657116884.06808412</v>
      </c>
      <c r="S230" s="1130">
        <f t="shared" ca="1" si="74"/>
        <v>16681948.773165703</v>
      </c>
      <c r="T230" s="1130">
        <f t="shared" ca="1" si="66"/>
        <v>640434935.29491842</v>
      </c>
      <c r="U230" s="1132">
        <f t="shared" ca="1" si="67"/>
        <v>5.5653913211268051E-2</v>
      </c>
      <c r="V230" s="1133">
        <f t="shared" ca="1" si="68"/>
        <v>4.9999999999999933E-2</v>
      </c>
      <c r="X230" s="1134">
        <f t="shared" ca="1" si="75"/>
        <v>34585099.161478102</v>
      </c>
      <c r="Y230" s="1134">
        <f t="shared" ca="1" si="69"/>
        <v>877997.30385088921</v>
      </c>
      <c r="Z230" s="1134">
        <f t="shared" ca="1" si="70"/>
        <v>33707101.857627213</v>
      </c>
      <c r="AA230" s="1132">
        <f t="shared" ca="1" si="71"/>
        <v>5.9547347041112433E-2</v>
      </c>
      <c r="AB230" s="1105"/>
    </row>
    <row r="231" spans="1:28">
      <c r="A231" s="1144">
        <f>Calendar!J223</f>
        <v>51711</v>
      </c>
      <c r="C231" s="1104"/>
      <c r="D231" s="1125">
        <f t="shared" ca="1" si="57"/>
        <v>52993</v>
      </c>
      <c r="E231" s="1126">
        <f t="shared" ca="1" si="58"/>
        <v>53020</v>
      </c>
      <c r="F231" s="1127">
        <f t="shared" ca="1" si="59"/>
        <v>6727</v>
      </c>
      <c r="G231" s="1128">
        <f ca="1">IF(F231&lt;&gt;"",COUNTIF($F$11:F231,"&gt;0"),"")</f>
        <v>221</v>
      </c>
      <c r="H231" s="1129">
        <v>2.5685759597010187E-2</v>
      </c>
      <c r="I231" s="1073"/>
      <c r="J231" s="1130">
        <f t="shared" ca="1" si="60"/>
        <v>674142037.15254569</v>
      </c>
      <c r="K231" s="1131">
        <f t="shared" ca="1" si="61"/>
        <v>17315850.300538998</v>
      </c>
      <c r="L231" s="1130">
        <f t="shared" ca="1" si="62"/>
        <v>0</v>
      </c>
      <c r="M231" s="1130">
        <f t="shared" ca="1" si="63"/>
        <v>0</v>
      </c>
      <c r="N231" s="1130">
        <f t="shared" ca="1" si="72"/>
        <v>656826186.85200667</v>
      </c>
      <c r="O231" s="1073"/>
      <c r="P231" s="1130">
        <f t="shared" ca="1" si="64"/>
        <v>17315850.300539017</v>
      </c>
      <c r="Q231" s="1130">
        <f t="shared" ca="1" si="65"/>
        <v>623984877.50940633</v>
      </c>
      <c r="R231" s="1130">
        <f t="shared" ca="1" si="73"/>
        <v>640434935.29491842</v>
      </c>
      <c r="S231" s="1130">
        <f t="shared" ca="1" si="74"/>
        <v>16450057.78551209</v>
      </c>
      <c r="T231" s="1130">
        <f t="shared" ca="1" si="66"/>
        <v>623984877.50940633</v>
      </c>
      <c r="U231" s="1132">
        <f t="shared" ca="1" si="67"/>
        <v>5.424105082449001E-2</v>
      </c>
      <c r="V231" s="1133">
        <f t="shared" ca="1" si="68"/>
        <v>5.0000000000000044E-2</v>
      </c>
      <c r="X231" s="1134">
        <f t="shared" ca="1" si="75"/>
        <v>33707101.857627213</v>
      </c>
      <c r="Y231" s="1134">
        <f t="shared" ca="1" si="69"/>
        <v>865792.51502692699</v>
      </c>
      <c r="Z231" s="1134">
        <f t="shared" ca="1" si="70"/>
        <v>32841309.342600286</v>
      </c>
      <c r="AA231" s="1132">
        <f t="shared" ca="1" si="71"/>
        <v>5.8035643694261729E-2</v>
      </c>
      <c r="AB231" s="1105"/>
    </row>
    <row r="232" spans="1:28">
      <c r="A232" s="1144">
        <f>Calendar!J224</f>
        <v>51740</v>
      </c>
      <c r="C232" s="1104"/>
      <c r="D232" s="1125">
        <f t="shared" ca="1" si="57"/>
        <v>53021</v>
      </c>
      <c r="E232" s="1126">
        <f t="shared" ca="1" si="58"/>
        <v>53048</v>
      </c>
      <c r="F232" s="1127">
        <f t="shared" ca="1" si="59"/>
        <v>6755</v>
      </c>
      <c r="G232" s="1128">
        <f ca="1">IF(F232&lt;&gt;"",COUNTIF($F$11:F232,"&gt;0"),"")</f>
        <v>222</v>
      </c>
      <c r="H232" s="1129">
        <v>2.5908731309482604E-2</v>
      </c>
      <c r="I232" s="1073"/>
      <c r="J232" s="1130">
        <f t="shared" ca="1" si="60"/>
        <v>656826186.85200667</v>
      </c>
      <c r="K232" s="1131">
        <f t="shared" ca="1" si="61"/>
        <v>17017533.192180656</v>
      </c>
      <c r="L232" s="1130">
        <f t="shared" ca="1" si="62"/>
        <v>0</v>
      </c>
      <c r="M232" s="1130">
        <f t="shared" ca="1" si="63"/>
        <v>0</v>
      </c>
      <c r="N232" s="1130">
        <f t="shared" ca="1" si="72"/>
        <v>639808653.65982604</v>
      </c>
      <c r="O232" s="1073"/>
      <c r="P232" s="1130">
        <f t="shared" ca="1" si="64"/>
        <v>17017533.192180634</v>
      </c>
      <c r="Q232" s="1130">
        <f t="shared" ca="1" si="65"/>
        <v>607818220.97683465</v>
      </c>
      <c r="R232" s="1130">
        <f t="shared" ca="1" si="73"/>
        <v>623984877.50940633</v>
      </c>
      <c r="S232" s="1130">
        <f t="shared" ca="1" si="74"/>
        <v>16166656.532571673</v>
      </c>
      <c r="T232" s="1130">
        <f t="shared" ca="1" si="66"/>
        <v>607818220.97683465</v>
      </c>
      <c r="U232" s="1132">
        <f t="shared" ca="1" si="67"/>
        <v>5.2847828232722945E-2</v>
      </c>
      <c r="V232" s="1133">
        <f t="shared" ca="1" si="68"/>
        <v>5.0000000000000155E-2</v>
      </c>
      <c r="X232" s="1134">
        <f t="shared" ca="1" si="75"/>
        <v>32841309.342600286</v>
      </c>
      <c r="Y232" s="1134">
        <f t="shared" ca="1" si="69"/>
        <v>850876.65960896015</v>
      </c>
      <c r="Z232" s="1134">
        <f t="shared" ca="1" si="70"/>
        <v>31990432.682991326</v>
      </c>
      <c r="AA232" s="1132">
        <f t="shared" ca="1" si="71"/>
        <v>5.6544954102273219E-2</v>
      </c>
      <c r="AB232" s="1105"/>
    </row>
    <row r="233" spans="1:28">
      <c r="A233" s="1144">
        <f>Calendar!J225</f>
        <v>51771</v>
      </c>
      <c r="C233" s="1104"/>
      <c r="D233" s="1125">
        <f t="shared" ca="1" si="57"/>
        <v>53052</v>
      </c>
      <c r="E233" s="1126">
        <f t="shared" ca="1" si="58"/>
        <v>53079</v>
      </c>
      <c r="F233" s="1127">
        <f t="shared" ca="1" si="59"/>
        <v>6786</v>
      </c>
      <c r="G233" s="1128">
        <f ca="1">IF(F233&lt;&gt;"",COUNTIF($F$11:F233,"&gt;0"),"")</f>
        <v>223</v>
      </c>
      <c r="H233" s="1129">
        <v>2.6021856587252722E-2</v>
      </c>
      <c r="I233" s="1073"/>
      <c r="J233" s="1130">
        <f t="shared" ca="1" si="60"/>
        <v>639808653.65982604</v>
      </c>
      <c r="K233" s="1131">
        <f t="shared" ca="1" si="61"/>
        <v>16649009.028819239</v>
      </c>
      <c r="L233" s="1130">
        <f t="shared" ca="1" si="62"/>
        <v>0</v>
      </c>
      <c r="M233" s="1130">
        <f t="shared" ca="1" si="63"/>
        <v>0</v>
      </c>
      <c r="N233" s="1130">
        <f t="shared" ca="1" si="72"/>
        <v>623159644.63100684</v>
      </c>
      <c r="O233" s="1073"/>
      <c r="P233" s="1130">
        <f t="shared" ca="1" si="64"/>
        <v>16649009.028819203</v>
      </c>
      <c r="Q233" s="1130">
        <f t="shared" ca="1" si="65"/>
        <v>592001662.3994565</v>
      </c>
      <c r="R233" s="1130">
        <f t="shared" ca="1" si="73"/>
        <v>607818220.97683465</v>
      </c>
      <c r="S233" s="1130">
        <f t="shared" ca="1" si="74"/>
        <v>15816558.577378154</v>
      </c>
      <c r="T233" s="1130">
        <f t="shared" ca="1" si="66"/>
        <v>592001662.3994565</v>
      </c>
      <c r="U233" s="1132">
        <f t="shared" ca="1" si="67"/>
        <v>5.1478608050751634E-2</v>
      </c>
      <c r="V233" s="1133">
        <f t="shared" ca="1" si="68"/>
        <v>5.0000000000000044E-2</v>
      </c>
      <c r="X233" s="1134">
        <f t="shared" ca="1" si="75"/>
        <v>31990432.682991326</v>
      </c>
      <c r="Y233" s="1134">
        <f t="shared" ca="1" si="69"/>
        <v>832450.45144104958</v>
      </c>
      <c r="Z233" s="1134">
        <f t="shared" ca="1" si="70"/>
        <v>31157982.231550276</v>
      </c>
      <c r="AA233" s="1132">
        <f t="shared" ca="1" si="71"/>
        <v>5.5079946079530519E-2</v>
      </c>
      <c r="AB233" s="1105"/>
    </row>
    <row r="234" spans="1:28">
      <c r="A234" s="1144">
        <f>Calendar!J226</f>
        <v>51802</v>
      </c>
      <c r="C234" s="1104"/>
      <c r="D234" s="1125">
        <f t="shared" ca="1" si="57"/>
        <v>53082</v>
      </c>
      <c r="E234" s="1126">
        <f t="shared" ca="1" si="58"/>
        <v>53111</v>
      </c>
      <c r="F234" s="1127">
        <f t="shared" ca="1" si="59"/>
        <v>6818</v>
      </c>
      <c r="G234" s="1128">
        <f ca="1">IF(F234&lt;&gt;"",COUNTIF($F$11:F234,"&gt;0"),"")</f>
        <v>224</v>
      </c>
      <c r="H234" s="1129">
        <v>2.6135460068687395E-2</v>
      </c>
      <c r="I234" s="1073"/>
      <c r="J234" s="1130">
        <f t="shared" ca="1" si="60"/>
        <v>623159644.63100684</v>
      </c>
      <c r="K234" s="1131">
        <f t="shared" ca="1" si="61"/>
        <v>16286564.008671107</v>
      </c>
      <c r="L234" s="1130">
        <f t="shared" ca="1" si="62"/>
        <v>0</v>
      </c>
      <c r="M234" s="1130">
        <f t="shared" ca="1" si="63"/>
        <v>0</v>
      </c>
      <c r="N234" s="1130">
        <f t="shared" ca="1" si="72"/>
        <v>606873080.62233567</v>
      </c>
      <c r="O234" s="1073"/>
      <c r="P234" s="1130">
        <f t="shared" ca="1" si="64"/>
        <v>16286564.008671045</v>
      </c>
      <c r="Q234" s="1130">
        <f t="shared" ca="1" si="65"/>
        <v>576529426.59121883</v>
      </c>
      <c r="R234" s="1130">
        <f t="shared" ca="1" si="73"/>
        <v>592001662.3994565</v>
      </c>
      <c r="S234" s="1130">
        <f t="shared" ca="1" si="74"/>
        <v>15472235.808237672</v>
      </c>
      <c r="T234" s="1130">
        <f t="shared" ca="1" si="66"/>
        <v>576529426.59121883</v>
      </c>
      <c r="U234" s="1132">
        <f t="shared" ca="1" si="67"/>
        <v>5.0139039094743591E-2</v>
      </c>
      <c r="V234" s="1133">
        <f t="shared" ca="1" si="68"/>
        <v>5.0000000000000044E-2</v>
      </c>
      <c r="X234" s="1134">
        <f t="shared" ca="1" si="75"/>
        <v>31157982.231550276</v>
      </c>
      <c r="Y234" s="1134">
        <f t="shared" ca="1" si="69"/>
        <v>814328.20043337345</v>
      </c>
      <c r="Z234" s="1134">
        <f t="shared" ca="1" si="70"/>
        <v>30343654.031116903</v>
      </c>
      <c r="AA234" s="1132">
        <f t="shared" ca="1" si="71"/>
        <v>5.3646663621815215E-2</v>
      </c>
      <c r="AB234" s="1105"/>
    </row>
    <row r="235" spans="1:28">
      <c r="A235" s="1144">
        <f>Calendar!J227</f>
        <v>51832</v>
      </c>
      <c r="C235" s="1104"/>
      <c r="D235" s="1125">
        <f t="shared" ca="1" si="57"/>
        <v>53113</v>
      </c>
      <c r="E235" s="1126">
        <f t="shared" ca="1" si="58"/>
        <v>53140</v>
      </c>
      <c r="F235" s="1127">
        <f t="shared" ca="1" si="59"/>
        <v>6847</v>
      </c>
      <c r="G235" s="1128">
        <f ca="1">IF(F235&lt;&gt;"",COUNTIF($F$11:F235,"&gt;0"),"")</f>
        <v>225</v>
      </c>
      <c r="H235" s="1129">
        <v>2.6334136746163302E-2</v>
      </c>
      <c r="I235" s="1073"/>
      <c r="J235" s="1130">
        <f t="shared" ca="1" si="60"/>
        <v>606873080.62233567</v>
      </c>
      <c r="K235" s="1131">
        <f t="shared" ca="1" si="61"/>
        <v>15981478.692673974</v>
      </c>
      <c r="L235" s="1130">
        <f t="shared" ca="1" si="62"/>
        <v>0</v>
      </c>
      <c r="M235" s="1130">
        <f t="shared" ca="1" si="63"/>
        <v>0</v>
      </c>
      <c r="N235" s="1130">
        <f t="shared" ca="1" si="72"/>
        <v>590891601.92966175</v>
      </c>
      <c r="O235" s="1073"/>
      <c r="P235" s="1130">
        <f t="shared" ca="1" si="64"/>
        <v>15981478.692673922</v>
      </c>
      <c r="Q235" s="1130">
        <f t="shared" ca="1" si="65"/>
        <v>561347021.83317864</v>
      </c>
      <c r="R235" s="1130">
        <f t="shared" ca="1" si="73"/>
        <v>576529426.59121883</v>
      </c>
      <c r="S235" s="1130">
        <f t="shared" ca="1" si="74"/>
        <v>15182404.75804019</v>
      </c>
      <c r="T235" s="1130">
        <f t="shared" ca="1" si="66"/>
        <v>561347021.83317864</v>
      </c>
      <c r="U235" s="1132">
        <f t="shared" ca="1" si="67"/>
        <v>4.882863224060055E-2</v>
      </c>
      <c r="V235" s="1133">
        <f t="shared" ca="1" si="68"/>
        <v>5.0000000000000044E-2</v>
      </c>
      <c r="X235" s="1134">
        <f t="shared" ca="1" si="75"/>
        <v>30343654.031116903</v>
      </c>
      <c r="Y235" s="1134">
        <f t="shared" ca="1" si="69"/>
        <v>799073.93463373184</v>
      </c>
      <c r="Z235" s="1134">
        <f t="shared" ca="1" si="70"/>
        <v>29544580.096483171</v>
      </c>
      <c r="AA235" s="1132">
        <f t="shared" ca="1" si="71"/>
        <v>5.2244583386909266E-2</v>
      </c>
      <c r="AB235" s="1105"/>
    </row>
    <row r="236" spans="1:28">
      <c r="A236" s="1144">
        <f>Calendar!J228</f>
        <v>51862</v>
      </c>
      <c r="C236" s="1104"/>
      <c r="D236" s="1125">
        <f t="shared" ca="1" si="57"/>
        <v>53143</v>
      </c>
      <c r="E236" s="1126">
        <f t="shared" ca="1" si="58"/>
        <v>53170</v>
      </c>
      <c r="F236" s="1127">
        <f t="shared" ca="1" si="59"/>
        <v>6877</v>
      </c>
      <c r="G236" s="1128">
        <f ca="1">IF(F236&lt;&gt;"",COUNTIF($F$11:F236,"&gt;0"),"")</f>
        <v>226</v>
      </c>
      <c r="H236" s="1129">
        <v>2.6358157049637791E-2</v>
      </c>
      <c r="I236" s="1073"/>
      <c r="J236" s="1130">
        <f t="shared" ca="1" si="60"/>
        <v>590891601.92966175</v>
      </c>
      <c r="K236" s="1131">
        <f t="shared" ca="1" si="61"/>
        <v>15574813.642974081</v>
      </c>
      <c r="L236" s="1130">
        <f t="shared" ca="1" si="62"/>
        <v>0</v>
      </c>
      <c r="M236" s="1130">
        <f t="shared" ca="1" si="63"/>
        <v>0</v>
      </c>
      <c r="N236" s="1130">
        <f t="shared" ca="1" si="72"/>
        <v>575316788.28668761</v>
      </c>
      <c r="O236" s="1073"/>
      <c r="P236" s="1130">
        <f t="shared" ca="1" si="64"/>
        <v>15574813.642974138</v>
      </c>
      <c r="Q236" s="1130">
        <f t="shared" ca="1" si="65"/>
        <v>546550948.8723532</v>
      </c>
      <c r="R236" s="1130">
        <f t="shared" ca="1" si="73"/>
        <v>561347021.83317864</v>
      </c>
      <c r="S236" s="1130">
        <f t="shared" ca="1" si="74"/>
        <v>14796072.960825443</v>
      </c>
      <c r="T236" s="1130">
        <f t="shared" ca="1" si="66"/>
        <v>546550948.8723532</v>
      </c>
      <c r="U236" s="1132">
        <f t="shared" ca="1" si="67"/>
        <v>4.7542772362048465E-2</v>
      </c>
      <c r="V236" s="1133">
        <f t="shared" ca="1" si="68"/>
        <v>5.0000000000000044E-2</v>
      </c>
      <c r="X236" s="1134">
        <f t="shared" ca="1" si="75"/>
        <v>29544580.096483171</v>
      </c>
      <c r="Y236" s="1134">
        <f t="shared" ca="1" si="69"/>
        <v>778740.68214869499</v>
      </c>
      <c r="Z236" s="1134">
        <f t="shared" ca="1" si="70"/>
        <v>28765839.414334476</v>
      </c>
      <c r="AA236" s="1132">
        <f t="shared" ca="1" si="71"/>
        <v>5.0868767383752019E-2</v>
      </c>
      <c r="AB236" s="1105"/>
    </row>
    <row r="237" spans="1:28">
      <c r="A237" s="1144">
        <f>Calendar!J229</f>
        <v>51893</v>
      </c>
      <c r="C237" s="1104"/>
      <c r="D237" s="1125">
        <f t="shared" ca="1" si="57"/>
        <v>53174</v>
      </c>
      <c r="E237" s="1126">
        <f t="shared" ca="1" si="58"/>
        <v>53202</v>
      </c>
      <c r="F237" s="1127">
        <f t="shared" ca="1" si="59"/>
        <v>6909</v>
      </c>
      <c r="G237" s="1128">
        <f ca="1">IF(F237&lt;&gt;"",COUNTIF($F$11:F237,"&gt;0"),"")</f>
        <v>227</v>
      </c>
      <c r="H237" s="1129">
        <v>2.6289718067447992E-2</v>
      </c>
      <c r="I237" s="1073"/>
      <c r="J237" s="1130">
        <f t="shared" ca="1" si="60"/>
        <v>575316788.28668761</v>
      </c>
      <c r="K237" s="1131">
        <f t="shared" ca="1" si="61"/>
        <v>15124916.163526682</v>
      </c>
      <c r="L237" s="1130">
        <f t="shared" ca="1" si="62"/>
        <v>0</v>
      </c>
      <c r="M237" s="1130">
        <f t="shared" ca="1" si="63"/>
        <v>0</v>
      </c>
      <c r="N237" s="1130">
        <f t="shared" ca="1" si="72"/>
        <v>560191872.12316096</v>
      </c>
      <c r="O237" s="1073"/>
      <c r="P237" s="1130">
        <f t="shared" ca="1" si="64"/>
        <v>15124916.163526654</v>
      </c>
      <c r="Q237" s="1130">
        <f t="shared" ca="1" si="65"/>
        <v>532182278.51700288</v>
      </c>
      <c r="R237" s="1130">
        <f t="shared" ca="1" si="73"/>
        <v>546550948.8723532</v>
      </c>
      <c r="S237" s="1130">
        <f t="shared" ca="1" si="74"/>
        <v>14368670.355350316</v>
      </c>
      <c r="T237" s="1130">
        <f t="shared" ca="1" si="66"/>
        <v>532182278.51700288</v>
      </c>
      <c r="U237" s="1132">
        <f t="shared" ca="1" si="67"/>
        <v>4.6289632501554406E-2</v>
      </c>
      <c r="V237" s="1133">
        <f t="shared" ca="1" si="68"/>
        <v>5.0000000000000044E-2</v>
      </c>
      <c r="X237" s="1134">
        <f t="shared" ca="1" si="75"/>
        <v>28765839.414334476</v>
      </c>
      <c r="Y237" s="1134">
        <f t="shared" ca="1" si="69"/>
        <v>756245.80817633867</v>
      </c>
      <c r="Z237" s="1134">
        <f t="shared" ca="1" si="70"/>
        <v>28009593.606158137</v>
      </c>
      <c r="AA237" s="1132">
        <f t="shared" ca="1" si="71"/>
        <v>4.9527960424129609E-2</v>
      </c>
      <c r="AB237" s="1105"/>
    </row>
    <row r="238" spans="1:28">
      <c r="A238" s="1144">
        <f>Calendar!J230</f>
        <v>51924</v>
      </c>
      <c r="C238" s="1104"/>
      <c r="D238" s="1125">
        <f t="shared" ca="1" si="57"/>
        <v>53205</v>
      </c>
      <c r="E238" s="1126">
        <f t="shared" ca="1" si="58"/>
        <v>53232</v>
      </c>
      <c r="F238" s="1127">
        <f t="shared" ca="1" si="59"/>
        <v>6939</v>
      </c>
      <c r="G238" s="1128">
        <f ca="1">IF(F238&lt;&gt;"",COUNTIF($F$11:F238,"&gt;0"),"")</f>
        <v>228</v>
      </c>
      <c r="H238" s="1129">
        <v>2.6262783735619473E-2</v>
      </c>
      <c r="I238" s="1073"/>
      <c r="J238" s="1130">
        <f t="shared" ca="1" si="60"/>
        <v>560191872.12316096</v>
      </c>
      <c r="K238" s="1131">
        <f t="shared" ca="1" si="61"/>
        <v>14712197.988022376</v>
      </c>
      <c r="L238" s="1130">
        <f t="shared" ca="1" si="62"/>
        <v>0</v>
      </c>
      <c r="M238" s="1130">
        <f t="shared" ca="1" si="63"/>
        <v>0</v>
      </c>
      <c r="N238" s="1130">
        <f t="shared" ca="1" si="72"/>
        <v>545479674.13513863</v>
      </c>
      <c r="O238" s="1073"/>
      <c r="P238" s="1130">
        <f t="shared" ca="1" si="64"/>
        <v>14712197.988022447</v>
      </c>
      <c r="Q238" s="1130">
        <f t="shared" ca="1" si="65"/>
        <v>518205690.42838168</v>
      </c>
      <c r="R238" s="1130">
        <f t="shared" ca="1" si="73"/>
        <v>532182278.51700288</v>
      </c>
      <c r="S238" s="1130">
        <f t="shared" ca="1" si="74"/>
        <v>13976588.088621199</v>
      </c>
      <c r="T238" s="1130">
        <f t="shared" ca="1" si="66"/>
        <v>518205690.42838168</v>
      </c>
      <c r="U238" s="1132">
        <f t="shared" ca="1" si="67"/>
        <v>4.5072691113642767E-2</v>
      </c>
      <c r="V238" s="1133">
        <f t="shared" ca="1" si="68"/>
        <v>5.0000000000000044E-2</v>
      </c>
      <c r="X238" s="1134">
        <f t="shared" ca="1" si="75"/>
        <v>28009593.606158137</v>
      </c>
      <c r="Y238" s="1134">
        <f t="shared" ca="1" si="69"/>
        <v>735609.8994012475</v>
      </c>
      <c r="Z238" s="1134">
        <f t="shared" ca="1" si="70"/>
        <v>27273983.70675689</v>
      </c>
      <c r="AA238" s="1132">
        <f t="shared" ca="1" si="71"/>
        <v>4.8225884308123516E-2</v>
      </c>
      <c r="AB238" s="1105"/>
    </row>
    <row r="239" spans="1:28">
      <c r="A239" s="1144">
        <f>Calendar!J231</f>
        <v>51952</v>
      </c>
      <c r="C239" s="1104"/>
      <c r="D239" s="1125">
        <f t="shared" ca="1" si="57"/>
        <v>53235</v>
      </c>
      <c r="E239" s="1126">
        <f t="shared" ca="1" si="58"/>
        <v>53262</v>
      </c>
      <c r="F239" s="1127">
        <f t="shared" ca="1" si="59"/>
        <v>6969</v>
      </c>
      <c r="G239" s="1128">
        <f ca="1">IF(F239&lt;&gt;"",COUNTIF($F$11:F239,"&gt;0"),"")</f>
        <v>229</v>
      </c>
      <c r="H239" s="1129">
        <v>2.6128829337453124E-2</v>
      </c>
      <c r="I239" s="1073"/>
      <c r="J239" s="1130">
        <f t="shared" ca="1" si="60"/>
        <v>545479674.13513863</v>
      </c>
      <c r="K239" s="1131">
        <f t="shared" ca="1" si="61"/>
        <v>14252745.31252658</v>
      </c>
      <c r="L239" s="1130">
        <f t="shared" ca="1" si="62"/>
        <v>0</v>
      </c>
      <c r="M239" s="1130">
        <f t="shared" ca="1" si="63"/>
        <v>0</v>
      </c>
      <c r="N239" s="1130">
        <f t="shared" ca="1" si="72"/>
        <v>531226928.82261205</v>
      </c>
      <c r="O239" s="1073"/>
      <c r="P239" s="1130">
        <f t="shared" ca="1" si="64"/>
        <v>14252745.312526464</v>
      </c>
      <c r="Q239" s="1130">
        <f t="shared" ca="1" si="65"/>
        <v>504665582.38148141</v>
      </c>
      <c r="R239" s="1130">
        <f t="shared" ca="1" si="73"/>
        <v>518205690.42838168</v>
      </c>
      <c r="S239" s="1130">
        <f t="shared" ca="1" si="74"/>
        <v>13540108.046900272</v>
      </c>
      <c r="T239" s="1130">
        <f t="shared" ca="1" si="66"/>
        <v>504665582.38148141</v>
      </c>
      <c r="U239" s="1132">
        <f t="shared" ca="1" si="67"/>
        <v>4.3888956774542798E-2</v>
      </c>
      <c r="V239" s="1133">
        <f t="shared" ca="1" si="68"/>
        <v>5.0000000000000044E-2</v>
      </c>
      <c r="X239" s="1134">
        <f t="shared" ca="1" si="75"/>
        <v>27273983.70675689</v>
      </c>
      <c r="Y239" s="1134">
        <f t="shared" ca="1" si="69"/>
        <v>712637.26562619209</v>
      </c>
      <c r="Z239" s="1134">
        <f t="shared" ca="1" si="70"/>
        <v>26561346.441130698</v>
      </c>
      <c r="AA239" s="1132">
        <f t="shared" ca="1" si="71"/>
        <v>4.6959338338080046E-2</v>
      </c>
      <c r="AB239" s="1105"/>
    </row>
    <row r="240" spans="1:28">
      <c r="A240" s="1144">
        <f>Calendar!J232</f>
        <v>51984</v>
      </c>
      <c r="C240" s="1104"/>
      <c r="D240" s="1125">
        <f t="shared" ca="1" si="57"/>
        <v>53266</v>
      </c>
      <c r="E240" s="1126">
        <f t="shared" ca="1" si="58"/>
        <v>53293</v>
      </c>
      <c r="F240" s="1127">
        <f t="shared" ca="1" si="59"/>
        <v>7000</v>
      </c>
      <c r="G240" s="1128">
        <f ca="1">IF(F240&lt;&gt;"",COUNTIF($F$11:F240,"&gt;0"),"")</f>
        <v>230</v>
      </c>
      <c r="H240" s="1129">
        <v>2.6144464632107983E-2</v>
      </c>
      <c r="I240" s="1073"/>
      <c r="J240" s="1130">
        <f t="shared" ca="1" si="60"/>
        <v>531226928.82261205</v>
      </c>
      <c r="K240" s="1131">
        <f t="shared" ca="1" si="61"/>
        <v>13888643.652226126</v>
      </c>
      <c r="L240" s="1130">
        <f t="shared" ca="1" si="62"/>
        <v>0</v>
      </c>
      <c r="M240" s="1130">
        <f t="shared" ca="1" si="63"/>
        <v>0</v>
      </c>
      <c r="N240" s="1130">
        <f t="shared" ca="1" si="72"/>
        <v>517338285.1703859</v>
      </c>
      <c r="O240" s="1073"/>
      <c r="P240" s="1130">
        <f t="shared" ca="1" si="64"/>
        <v>13888643.65222621</v>
      </c>
      <c r="Q240" s="1130">
        <f t="shared" ca="1" si="65"/>
        <v>491471370.91186661</v>
      </c>
      <c r="R240" s="1130">
        <f t="shared" ca="1" si="73"/>
        <v>504665582.38148141</v>
      </c>
      <c r="S240" s="1130">
        <f t="shared" ca="1" si="74"/>
        <v>13194211.469614804</v>
      </c>
      <c r="T240" s="1130">
        <f t="shared" ca="1" si="66"/>
        <v>491471370.91186661</v>
      </c>
      <c r="U240" s="1132">
        <f t="shared" ca="1" si="67"/>
        <v>4.2742189713181909E-2</v>
      </c>
      <c r="V240" s="1133">
        <f t="shared" ca="1" si="68"/>
        <v>5.0000000000000044E-2</v>
      </c>
      <c r="X240" s="1134">
        <f t="shared" ca="1" si="75"/>
        <v>26561346.441130698</v>
      </c>
      <c r="Y240" s="1134">
        <f t="shared" ca="1" si="69"/>
        <v>694432.18261140585</v>
      </c>
      <c r="Z240" s="1134">
        <f t="shared" ca="1" si="70"/>
        <v>25866914.258519292</v>
      </c>
      <c r="AA240" s="1132">
        <f t="shared" ca="1" si="71"/>
        <v>4.5732345800844863E-2</v>
      </c>
      <c r="AB240" s="1105"/>
    </row>
    <row r="241" spans="1:28">
      <c r="A241" s="1144">
        <f>Calendar!J233</f>
        <v>52013</v>
      </c>
      <c r="C241" s="1104"/>
      <c r="D241" s="1125">
        <f t="shared" ca="1" si="57"/>
        <v>53296</v>
      </c>
      <c r="E241" s="1126">
        <f t="shared" ca="1" si="58"/>
        <v>53323</v>
      </c>
      <c r="F241" s="1127">
        <f t="shared" ca="1" si="59"/>
        <v>7030</v>
      </c>
      <c r="G241" s="1128">
        <f ca="1">IF(F241&lt;&gt;"",COUNTIF($F$11:F241,"&gt;0"),"")</f>
        <v>231</v>
      </c>
      <c r="H241" s="1129">
        <v>2.6281385504956678E-2</v>
      </c>
      <c r="I241" s="1073"/>
      <c r="J241" s="1130">
        <f t="shared" ca="1" si="60"/>
        <v>517338285.1703859</v>
      </c>
      <c r="K241" s="1131">
        <f t="shared" ca="1" si="61"/>
        <v>13596366.909036124</v>
      </c>
      <c r="L241" s="1130">
        <f t="shared" ca="1" si="62"/>
        <v>0</v>
      </c>
      <c r="M241" s="1130">
        <f t="shared" ca="1" si="63"/>
        <v>0</v>
      </c>
      <c r="N241" s="1130">
        <f t="shared" ca="1" si="72"/>
        <v>503741918.2613498</v>
      </c>
      <c r="O241" s="1073"/>
      <c r="P241" s="1130">
        <f t="shared" ca="1" si="64"/>
        <v>13596366.9090361</v>
      </c>
      <c r="Q241" s="1130">
        <f t="shared" ca="1" si="65"/>
        <v>478554822.34828228</v>
      </c>
      <c r="R241" s="1130">
        <f t="shared" ca="1" si="73"/>
        <v>491471370.91186661</v>
      </c>
      <c r="S241" s="1130">
        <f t="shared" ca="1" si="74"/>
        <v>12916548.563584328</v>
      </c>
      <c r="T241" s="1130">
        <f t="shared" ca="1" si="66"/>
        <v>478554822.34828228</v>
      </c>
      <c r="U241" s="1132">
        <f t="shared" ca="1" si="67"/>
        <v>4.1624718045926774E-2</v>
      </c>
      <c r="V241" s="1133">
        <f t="shared" ca="1" si="68"/>
        <v>5.0000000000000044E-2</v>
      </c>
      <c r="X241" s="1134">
        <f t="shared" ca="1" si="75"/>
        <v>25866914.258519292</v>
      </c>
      <c r="Y241" s="1134">
        <f t="shared" ca="1" si="69"/>
        <v>679818.34545177221</v>
      </c>
      <c r="Z241" s="1134">
        <f t="shared" ca="1" si="70"/>
        <v>25187095.91306752</v>
      </c>
      <c r="AA241" s="1132">
        <f t="shared" ca="1" si="71"/>
        <v>4.4536698103511178E-2</v>
      </c>
      <c r="AB241" s="1105"/>
    </row>
    <row r="242" spans="1:28">
      <c r="A242" s="1144">
        <f>Calendar!J234</f>
        <v>52044</v>
      </c>
      <c r="C242" s="1104"/>
      <c r="D242" s="1125">
        <f t="shared" ca="1" si="57"/>
        <v>53327</v>
      </c>
      <c r="E242" s="1126">
        <f t="shared" ca="1" si="58"/>
        <v>53356</v>
      </c>
      <c r="F242" s="1127">
        <f t="shared" ca="1" si="59"/>
        <v>7063</v>
      </c>
      <c r="G242" s="1128">
        <f ca="1">IF(F242&lt;&gt;"",COUNTIF($F$11:F242,"&gt;0"),"")</f>
        <v>232</v>
      </c>
      <c r="H242" s="1129">
        <v>2.6385687555472232E-2</v>
      </c>
      <c r="I242" s="1073"/>
      <c r="J242" s="1130">
        <f t="shared" ca="1" si="60"/>
        <v>503741918.2613498</v>
      </c>
      <c r="K242" s="1131">
        <f t="shared" ca="1" si="61"/>
        <v>13291576.863838207</v>
      </c>
      <c r="L242" s="1130">
        <f t="shared" ca="1" si="62"/>
        <v>0</v>
      </c>
      <c r="M242" s="1130">
        <f t="shared" ca="1" si="63"/>
        <v>0</v>
      </c>
      <c r="N242" s="1130">
        <f t="shared" ca="1" si="72"/>
        <v>490450341.3975116</v>
      </c>
      <c r="O242" s="1073"/>
      <c r="P242" s="1130">
        <f t="shared" ca="1" si="64"/>
        <v>13291576.863838196</v>
      </c>
      <c r="Q242" s="1130">
        <f t="shared" ca="1" si="65"/>
        <v>465927824.327636</v>
      </c>
      <c r="R242" s="1130">
        <f t="shared" ca="1" si="73"/>
        <v>478554822.34828228</v>
      </c>
      <c r="S242" s="1130">
        <f t="shared" ca="1" si="74"/>
        <v>12626998.020646274</v>
      </c>
      <c r="T242" s="1130">
        <f t="shared" ca="1" si="66"/>
        <v>465927824.327636</v>
      </c>
      <c r="U242" s="1132">
        <f t="shared" ca="1" si="67"/>
        <v>4.0530762784426647E-2</v>
      </c>
      <c r="V242" s="1133">
        <f t="shared" ca="1" si="68"/>
        <v>5.0000000000000044E-2</v>
      </c>
      <c r="X242" s="1134">
        <f t="shared" ca="1" si="75"/>
        <v>25187095.91306752</v>
      </c>
      <c r="Y242" s="1134">
        <f t="shared" ca="1" si="69"/>
        <v>664578.84319192171</v>
      </c>
      <c r="Z242" s="1134">
        <f t="shared" ca="1" si="70"/>
        <v>24522517.069875598</v>
      </c>
      <c r="AA242" s="1132">
        <f t="shared" ca="1" si="71"/>
        <v>4.3366211971534986E-2</v>
      </c>
      <c r="AB242" s="1105"/>
    </row>
    <row r="243" spans="1:28">
      <c r="A243" s="1144">
        <f>Calendar!J235</f>
        <v>52075</v>
      </c>
      <c r="C243" s="1104"/>
      <c r="D243" s="1125">
        <f t="shared" ca="1" si="57"/>
        <v>53358</v>
      </c>
      <c r="E243" s="1126">
        <f t="shared" ca="1" si="58"/>
        <v>53385</v>
      </c>
      <c r="F243" s="1127">
        <f t="shared" ca="1" si="59"/>
        <v>7092</v>
      </c>
      <c r="G243" s="1128">
        <f ca="1">IF(F243&lt;&gt;"",COUNTIF($F$11:F243,"&gt;0"),"")</f>
        <v>233</v>
      </c>
      <c r="H243" s="1129">
        <v>2.6452360100786755E-2</v>
      </c>
      <c r="I243" s="1073"/>
      <c r="J243" s="1130">
        <f t="shared" ca="1" si="60"/>
        <v>490450341.3975116</v>
      </c>
      <c r="K243" s="1131">
        <f t="shared" ca="1" si="61"/>
        <v>12973569.042200778</v>
      </c>
      <c r="L243" s="1130">
        <f t="shared" ca="1" si="62"/>
        <v>0</v>
      </c>
      <c r="M243" s="1130">
        <f t="shared" ca="1" si="63"/>
        <v>0</v>
      </c>
      <c r="N243" s="1130">
        <f t="shared" ca="1" si="72"/>
        <v>477476772.3553108</v>
      </c>
      <c r="O243" s="1073"/>
      <c r="P243" s="1130">
        <f t="shared" ca="1" si="64"/>
        <v>12973569.042200804</v>
      </c>
      <c r="Q243" s="1130">
        <f t="shared" ca="1" si="65"/>
        <v>453602933.73754525</v>
      </c>
      <c r="R243" s="1130">
        <f t="shared" ca="1" si="73"/>
        <v>465927824.327636</v>
      </c>
      <c r="S243" s="1130">
        <f t="shared" ca="1" si="74"/>
        <v>12324890.590090752</v>
      </c>
      <c r="T243" s="1130">
        <f t="shared" ca="1" si="66"/>
        <v>453602933.73754525</v>
      </c>
      <c r="U243" s="1132">
        <f t="shared" ca="1" si="67"/>
        <v>3.9461330741211803E-2</v>
      </c>
      <c r="V243" s="1133">
        <f t="shared" ca="1" si="68"/>
        <v>5.0000000000000044E-2</v>
      </c>
      <c r="X243" s="1134">
        <f t="shared" ca="1" si="75"/>
        <v>24522517.069875598</v>
      </c>
      <c r="Y243" s="1134">
        <f t="shared" ca="1" si="69"/>
        <v>648678.45211005211</v>
      </c>
      <c r="Z243" s="1134">
        <f t="shared" ca="1" si="70"/>
        <v>23873838.617765546</v>
      </c>
      <c r="AA243" s="1132">
        <f t="shared" ca="1" si="71"/>
        <v>4.2221964651989664E-2</v>
      </c>
      <c r="AB243" s="1105"/>
    </row>
    <row r="244" spans="1:28">
      <c r="A244" s="1144">
        <f>Calendar!J236</f>
        <v>52105</v>
      </c>
      <c r="C244" s="1104"/>
      <c r="D244" s="1125">
        <f t="shared" ca="1" si="57"/>
        <v>53386</v>
      </c>
      <c r="E244" s="1126">
        <f t="shared" ca="1" si="58"/>
        <v>53413</v>
      </c>
      <c r="F244" s="1127">
        <f t="shared" ca="1" si="59"/>
        <v>7120</v>
      </c>
      <c r="G244" s="1128">
        <f ca="1">IF(F244&lt;&gt;"",COUNTIF($F$11:F244,"&gt;0"),"")</f>
        <v>234</v>
      </c>
      <c r="H244" s="1129">
        <v>2.660722629029932E-2</v>
      </c>
      <c r="I244" s="1073"/>
      <c r="J244" s="1130">
        <f t="shared" ca="1" si="60"/>
        <v>477476772.3553108</v>
      </c>
      <c r="K244" s="1131">
        <f t="shared" ca="1" si="61"/>
        <v>12704332.530419489</v>
      </c>
      <c r="L244" s="1130">
        <f t="shared" ca="1" si="62"/>
        <v>0</v>
      </c>
      <c r="M244" s="1130">
        <f t="shared" ca="1" si="63"/>
        <v>0</v>
      </c>
      <c r="N244" s="1130">
        <f t="shared" ca="1" si="72"/>
        <v>464772439.82489133</v>
      </c>
      <c r="O244" s="1073"/>
      <c r="P244" s="1130">
        <f t="shared" ca="1" si="64"/>
        <v>12704332.530419469</v>
      </c>
      <c r="Q244" s="1130">
        <f t="shared" ca="1" si="65"/>
        <v>441533817.83364671</v>
      </c>
      <c r="R244" s="1130">
        <f t="shared" ca="1" si="73"/>
        <v>453602933.73754525</v>
      </c>
      <c r="S244" s="1130">
        <f t="shared" ca="1" si="74"/>
        <v>12069115.903898537</v>
      </c>
      <c r="T244" s="1130">
        <f t="shared" ca="1" si="66"/>
        <v>441533817.83364671</v>
      </c>
      <c r="U244" s="1132">
        <f t="shared" ca="1" si="67"/>
        <v>3.8417485410389023E-2</v>
      </c>
      <c r="V244" s="1133">
        <f t="shared" ca="1" si="68"/>
        <v>5.0000000000000155E-2</v>
      </c>
      <c r="X244" s="1134">
        <f t="shared" ca="1" si="75"/>
        <v>23873838.617765546</v>
      </c>
      <c r="Y244" s="1134">
        <f t="shared" ca="1" si="69"/>
        <v>635216.62652093172</v>
      </c>
      <c r="Z244" s="1134">
        <f t="shared" ca="1" si="70"/>
        <v>23238621.991244614</v>
      </c>
      <c r="AA244" s="1132">
        <f t="shared" ca="1" si="71"/>
        <v>4.1105094038852527E-2</v>
      </c>
      <c r="AB244" s="1105"/>
    </row>
    <row r="245" spans="1:28">
      <c r="A245" s="1144">
        <f>Calendar!J237</f>
        <v>52138</v>
      </c>
      <c r="C245" s="1104"/>
      <c r="D245" s="1125">
        <f t="shared" ca="1" si="57"/>
        <v>53417</v>
      </c>
      <c r="E245" s="1126">
        <f t="shared" ca="1" si="58"/>
        <v>53444</v>
      </c>
      <c r="F245" s="1127">
        <f t="shared" ca="1" si="59"/>
        <v>7151</v>
      </c>
      <c r="G245" s="1128">
        <f ca="1">IF(F245&lt;&gt;"",COUNTIF($F$11:F245,"&gt;0"),"")</f>
        <v>235</v>
      </c>
      <c r="H245" s="1129">
        <v>2.6609230945894537E-2</v>
      </c>
      <c r="I245" s="1073"/>
      <c r="J245" s="1130">
        <f t="shared" ca="1" si="60"/>
        <v>464772439.82489133</v>
      </c>
      <c r="K245" s="1131">
        <f t="shared" ca="1" si="61"/>
        <v>12367237.188587405</v>
      </c>
      <c r="L245" s="1130">
        <f t="shared" ca="1" si="62"/>
        <v>0</v>
      </c>
      <c r="M245" s="1130">
        <f t="shared" ca="1" si="63"/>
        <v>0</v>
      </c>
      <c r="N245" s="1130">
        <f t="shared" ca="1" si="72"/>
        <v>452405202.6363039</v>
      </c>
      <c r="O245" s="1073"/>
      <c r="P245" s="1130">
        <f t="shared" ca="1" si="64"/>
        <v>12367237.188587427</v>
      </c>
      <c r="Q245" s="1130">
        <f t="shared" ca="1" si="65"/>
        <v>429784942.50448871</v>
      </c>
      <c r="R245" s="1130">
        <f t="shared" ca="1" si="73"/>
        <v>441533817.83364671</v>
      </c>
      <c r="S245" s="1130">
        <f t="shared" ca="1" si="74"/>
        <v>11748875.329158008</v>
      </c>
      <c r="T245" s="1130">
        <f t="shared" ca="1" si="66"/>
        <v>429784942.50448871</v>
      </c>
      <c r="U245" s="1132">
        <f t="shared" ca="1" si="67"/>
        <v>3.7395302682570526E-2</v>
      </c>
      <c r="V245" s="1133">
        <f t="shared" ca="1" si="68"/>
        <v>5.0000000000000044E-2</v>
      </c>
      <c r="X245" s="1134">
        <f t="shared" ca="1" si="75"/>
        <v>23238621.991244614</v>
      </c>
      <c r="Y245" s="1134">
        <f t="shared" ca="1" si="69"/>
        <v>618361.85942941904</v>
      </c>
      <c r="Z245" s="1134">
        <f t="shared" ca="1" si="70"/>
        <v>22620260.131815195</v>
      </c>
      <c r="AA245" s="1132">
        <f t="shared" ca="1" si="71"/>
        <v>4.0011401500076815E-2</v>
      </c>
      <c r="AB245" s="1105"/>
    </row>
    <row r="246" spans="1:28">
      <c r="A246" s="1144">
        <f>Calendar!J238</f>
        <v>52166</v>
      </c>
      <c r="C246" s="1104"/>
      <c r="D246" s="1125">
        <f t="shared" ca="1" si="57"/>
        <v>53447</v>
      </c>
      <c r="E246" s="1126">
        <f t="shared" ca="1" si="58"/>
        <v>53475</v>
      </c>
      <c r="F246" s="1127">
        <f t="shared" ca="1" si="59"/>
        <v>7182</v>
      </c>
      <c r="G246" s="1128">
        <f ca="1">IF(F246&lt;&gt;"",COUNTIF($F$11:F246,"&gt;0"),"")</f>
        <v>236</v>
      </c>
      <c r="H246" s="1129">
        <v>2.6528809878518623E-2</v>
      </c>
      <c r="I246" s="1073"/>
      <c r="J246" s="1130">
        <f t="shared" ca="1" si="60"/>
        <v>452405202.6363039</v>
      </c>
      <c r="K246" s="1131">
        <f t="shared" ca="1" si="61"/>
        <v>12001771.608791199</v>
      </c>
      <c r="L246" s="1130">
        <f t="shared" ca="1" si="62"/>
        <v>0</v>
      </c>
      <c r="M246" s="1130">
        <f t="shared" ca="1" si="63"/>
        <v>0</v>
      </c>
      <c r="N246" s="1130">
        <f t="shared" ca="1" si="72"/>
        <v>440403431.02751273</v>
      </c>
      <c r="O246" s="1073"/>
      <c r="P246" s="1130">
        <f t="shared" ca="1" si="64"/>
        <v>12001771.608791173</v>
      </c>
      <c r="Q246" s="1130">
        <f t="shared" ca="1" si="65"/>
        <v>418383259.4761371</v>
      </c>
      <c r="R246" s="1130">
        <f t="shared" ca="1" si="73"/>
        <v>429784942.50448871</v>
      </c>
      <c r="S246" s="1130">
        <f t="shared" ca="1" si="74"/>
        <v>11401683.028351605</v>
      </c>
      <c r="T246" s="1130">
        <f t="shared" ca="1" si="66"/>
        <v>418383259.4761371</v>
      </c>
      <c r="U246" s="1132">
        <f t="shared" ca="1" si="67"/>
        <v>3.6400242437198381E-2</v>
      </c>
      <c r="V246" s="1133">
        <f t="shared" ca="1" si="68"/>
        <v>4.9999999999999933E-2</v>
      </c>
      <c r="X246" s="1134">
        <f t="shared" ca="1" si="75"/>
        <v>22620260.131815195</v>
      </c>
      <c r="Y246" s="1134">
        <f t="shared" ca="1" si="69"/>
        <v>600088.58043956757</v>
      </c>
      <c r="Z246" s="1134">
        <f t="shared" ca="1" si="70"/>
        <v>22020171.551375628</v>
      </c>
      <c r="AA246" s="1132">
        <f t="shared" ca="1" si="71"/>
        <v>3.8946728877092281E-2</v>
      </c>
      <c r="AB246" s="1105"/>
    </row>
    <row r="247" spans="1:28">
      <c r="A247" s="1144">
        <f>Calendar!J239</f>
        <v>52197</v>
      </c>
      <c r="C247" s="1104"/>
      <c r="D247" s="1125">
        <f t="shared" ca="1" si="57"/>
        <v>53478</v>
      </c>
      <c r="E247" s="1126">
        <f t="shared" ca="1" si="58"/>
        <v>53505</v>
      </c>
      <c r="F247" s="1127">
        <f t="shared" ca="1" si="59"/>
        <v>7212</v>
      </c>
      <c r="G247" s="1128">
        <f ca="1">IF(F247&lt;&gt;"",COUNTIF($F$11:F247,"&gt;0"),"")</f>
        <v>237</v>
      </c>
      <c r="H247" s="1129">
        <v>2.6518091792928092E-2</v>
      </c>
      <c r="I247" s="1073"/>
      <c r="J247" s="1130">
        <f t="shared" ca="1" si="60"/>
        <v>440403431.02751273</v>
      </c>
      <c r="K247" s="1131">
        <f t="shared" ca="1" si="61"/>
        <v>11678658.609908057</v>
      </c>
      <c r="L247" s="1130">
        <f t="shared" ca="1" si="62"/>
        <v>0</v>
      </c>
      <c r="M247" s="1130">
        <f t="shared" ca="1" si="63"/>
        <v>0</v>
      </c>
      <c r="N247" s="1130">
        <f t="shared" ca="1" si="72"/>
        <v>428724772.41760468</v>
      </c>
      <c r="O247" s="1073"/>
      <c r="P247" s="1130">
        <f t="shared" ca="1" si="64"/>
        <v>11678658.609908044</v>
      </c>
      <c r="Q247" s="1130">
        <f t="shared" ca="1" si="65"/>
        <v>407288533.79672444</v>
      </c>
      <c r="R247" s="1130">
        <f t="shared" ca="1" si="73"/>
        <v>418383259.4761371</v>
      </c>
      <c r="S247" s="1130">
        <f t="shared" ca="1" si="74"/>
        <v>11094725.679412663</v>
      </c>
      <c r="T247" s="1130">
        <f t="shared" ca="1" si="66"/>
        <v>407288533.79672444</v>
      </c>
      <c r="U247" s="1132">
        <f t="shared" ca="1" si="67"/>
        <v>3.5434587326049961E-2</v>
      </c>
      <c r="V247" s="1133">
        <f t="shared" ca="1" si="68"/>
        <v>5.0000000000000044E-2</v>
      </c>
      <c r="X247" s="1134">
        <f t="shared" ca="1" si="75"/>
        <v>22020171.551375628</v>
      </c>
      <c r="Y247" s="1134">
        <f t="shared" ca="1" si="69"/>
        <v>583932.93049538136</v>
      </c>
      <c r="Z247" s="1134">
        <f t="shared" ca="1" si="70"/>
        <v>21436238.620880246</v>
      </c>
      <c r="AA247" s="1132">
        <f t="shared" ca="1" si="71"/>
        <v>3.7913518511321673E-2</v>
      </c>
      <c r="AB247" s="1105"/>
    </row>
    <row r="248" spans="1:28">
      <c r="A248" s="1144">
        <f>Calendar!J240</f>
        <v>52229</v>
      </c>
      <c r="C248" s="1104"/>
      <c r="D248" s="1125">
        <f t="shared" ca="1" si="57"/>
        <v>53508</v>
      </c>
      <c r="E248" s="1126">
        <f t="shared" ca="1" si="58"/>
        <v>53535</v>
      </c>
      <c r="F248" s="1127">
        <f t="shared" ca="1" si="59"/>
        <v>7242</v>
      </c>
      <c r="G248" s="1128">
        <f ca="1">IF(F248&lt;&gt;"",COUNTIF($F$11:F248,"&gt;0"),"")</f>
        <v>238</v>
      </c>
      <c r="H248" s="1129">
        <v>2.6272445883014722E-2</v>
      </c>
      <c r="I248" s="1073"/>
      <c r="J248" s="1130">
        <f t="shared" ca="1" si="60"/>
        <v>428724772.41760468</v>
      </c>
      <c r="K248" s="1131">
        <f t="shared" ca="1" si="61"/>
        <v>11263648.382049322</v>
      </c>
      <c r="L248" s="1130">
        <f t="shared" ca="1" si="62"/>
        <v>0</v>
      </c>
      <c r="M248" s="1130">
        <f t="shared" ca="1" si="63"/>
        <v>0</v>
      </c>
      <c r="N248" s="1130">
        <f t="shared" ca="1" si="72"/>
        <v>417461124.03555536</v>
      </c>
      <c r="O248" s="1073"/>
      <c r="P248" s="1130">
        <f t="shared" ca="1" si="64"/>
        <v>11263648.382049322</v>
      </c>
      <c r="Q248" s="1130">
        <f t="shared" ca="1" si="65"/>
        <v>396588067.83377755</v>
      </c>
      <c r="R248" s="1130">
        <f t="shared" ca="1" si="73"/>
        <v>407288533.79672444</v>
      </c>
      <c r="S248" s="1130">
        <f t="shared" ca="1" si="74"/>
        <v>10700465.962946892</v>
      </c>
      <c r="T248" s="1130">
        <f t="shared" ca="1" si="66"/>
        <v>396588067.83377755</v>
      </c>
      <c r="U248" s="1132">
        <f t="shared" ca="1" si="67"/>
        <v>3.4494929686693244E-2</v>
      </c>
      <c r="V248" s="1133">
        <f t="shared" ca="1" si="68"/>
        <v>5.0000000000000155E-2</v>
      </c>
      <c r="X248" s="1134">
        <f t="shared" ca="1" si="75"/>
        <v>21436238.620880246</v>
      </c>
      <c r="Y248" s="1134">
        <f t="shared" ca="1" si="69"/>
        <v>563182.41910243034</v>
      </c>
      <c r="Z248" s="1134">
        <f t="shared" ca="1" si="70"/>
        <v>20873056.201777816</v>
      </c>
      <c r="AA248" s="1132">
        <f t="shared" ca="1" si="71"/>
        <v>3.6908124347245601E-2</v>
      </c>
      <c r="AB248" s="1105"/>
    </row>
    <row r="249" spans="1:28">
      <c r="A249" s="1144">
        <f>Calendar!J241</f>
        <v>52258</v>
      </c>
      <c r="C249" s="1104"/>
      <c r="D249" s="1125">
        <f t="shared" ca="1" si="57"/>
        <v>53539</v>
      </c>
      <c r="E249" s="1126">
        <f t="shared" ca="1" si="58"/>
        <v>53566</v>
      </c>
      <c r="F249" s="1127">
        <f t="shared" ca="1" si="59"/>
        <v>7273</v>
      </c>
      <c r="G249" s="1128">
        <f ca="1">IF(F249&lt;&gt;"",COUNTIF($F$11:F249,"&gt;0"),"")</f>
        <v>239</v>
      </c>
      <c r="H249" s="1129">
        <v>2.6225528720367274E-2</v>
      </c>
      <c r="I249" s="1073"/>
      <c r="J249" s="1130">
        <f t="shared" ca="1" si="60"/>
        <v>417461124.03555536</v>
      </c>
      <c r="K249" s="1131">
        <f t="shared" ca="1" si="61"/>
        <v>10948138.698031262</v>
      </c>
      <c r="L249" s="1130">
        <f t="shared" ca="1" si="62"/>
        <v>0</v>
      </c>
      <c r="M249" s="1130">
        <f t="shared" ca="1" si="63"/>
        <v>0</v>
      </c>
      <c r="N249" s="1130">
        <f t="shared" ca="1" si="72"/>
        <v>406512985.33752412</v>
      </c>
      <c r="O249" s="1073"/>
      <c r="P249" s="1130">
        <f t="shared" ca="1" si="64"/>
        <v>10948138.698031247</v>
      </c>
      <c r="Q249" s="1130">
        <f t="shared" ca="1" si="65"/>
        <v>386187336.0706479</v>
      </c>
      <c r="R249" s="1130">
        <f t="shared" ca="1" si="73"/>
        <v>396588067.83377755</v>
      </c>
      <c r="S249" s="1130">
        <f t="shared" ca="1" si="74"/>
        <v>10400731.763129652</v>
      </c>
      <c r="T249" s="1130">
        <f t="shared" ca="1" si="66"/>
        <v>386187336.0706479</v>
      </c>
      <c r="U249" s="1132">
        <f t="shared" ca="1" si="67"/>
        <v>3.3588663513261195E-2</v>
      </c>
      <c r="V249" s="1133">
        <f t="shared" ca="1" si="68"/>
        <v>5.0000000000000044E-2</v>
      </c>
      <c r="X249" s="1134">
        <f t="shared" ca="1" si="75"/>
        <v>20873056.201777816</v>
      </c>
      <c r="Y249" s="1134">
        <f t="shared" ca="1" si="69"/>
        <v>547406.93490159512</v>
      </c>
      <c r="Z249" s="1134">
        <f t="shared" ca="1" si="70"/>
        <v>20325649.266876221</v>
      </c>
      <c r="AA249" s="1132">
        <f t="shared" ca="1" si="71"/>
        <v>3.5938457647689076E-2</v>
      </c>
      <c r="AB249" s="1105"/>
    </row>
    <row r="250" spans="1:28">
      <c r="A250" s="1144">
        <f>Calendar!J242</f>
        <v>52289</v>
      </c>
      <c r="C250" s="1104"/>
      <c r="D250" s="1125">
        <f t="shared" ca="1" si="57"/>
        <v>53570</v>
      </c>
      <c r="E250" s="1126">
        <f t="shared" ca="1" si="58"/>
        <v>53597</v>
      </c>
      <c r="F250" s="1127">
        <f t="shared" ca="1" si="59"/>
        <v>7304</v>
      </c>
      <c r="G250" s="1128">
        <f ca="1">IF(F250&lt;&gt;"",COUNTIF($F$11:F250,"&gt;0"),"")</f>
        <v>240</v>
      </c>
      <c r="H250" s="1129">
        <v>2.6526466269356584E-2</v>
      </c>
      <c r="I250" s="1073"/>
      <c r="J250" s="1130">
        <f t="shared" ca="1" si="60"/>
        <v>406512985.33752412</v>
      </c>
      <c r="K250" s="1131">
        <f t="shared" ca="1" si="61"/>
        <v>10783352.993611282</v>
      </c>
      <c r="L250" s="1130">
        <f t="shared" ca="1" si="62"/>
        <v>0</v>
      </c>
      <c r="M250" s="1130">
        <f t="shared" ca="1" si="63"/>
        <v>0</v>
      </c>
      <c r="N250" s="1130">
        <f t="shared" ca="1" si="72"/>
        <v>395729632.34391284</v>
      </c>
      <c r="O250" s="1073"/>
      <c r="P250" s="1130">
        <f t="shared" ca="1" si="64"/>
        <v>10783352.993611276</v>
      </c>
      <c r="Q250" s="1130">
        <f t="shared" ca="1" si="65"/>
        <v>375943150.72671717</v>
      </c>
      <c r="R250" s="1130">
        <f t="shared" ca="1" si="73"/>
        <v>386187336.0706479</v>
      </c>
      <c r="S250" s="1130">
        <f t="shared" ca="1" si="74"/>
        <v>10244185.343930721</v>
      </c>
      <c r="T250" s="1130">
        <f t="shared" ca="1" si="66"/>
        <v>375943150.72671717</v>
      </c>
      <c r="U250" s="1132">
        <f t="shared" ca="1" si="67"/>
        <v>3.2707783053615415E-2</v>
      </c>
      <c r="V250" s="1133">
        <f t="shared" ca="1" si="68"/>
        <v>5.0000000000000044E-2</v>
      </c>
      <c r="X250" s="1134">
        <f t="shared" ca="1" si="75"/>
        <v>20325649.266876221</v>
      </c>
      <c r="Y250" s="1134">
        <f t="shared" ca="1" si="69"/>
        <v>539167.64968055487</v>
      </c>
      <c r="Z250" s="1134">
        <f t="shared" ca="1" si="70"/>
        <v>19786481.617195666</v>
      </c>
      <c r="AA250" s="1132">
        <f t="shared" ca="1" si="71"/>
        <v>3.4995952594483848E-2</v>
      </c>
      <c r="AB250" s="1105"/>
    </row>
    <row r="251" spans="1:28">
      <c r="A251" s="1144">
        <f>Calendar!J243</f>
        <v>52317</v>
      </c>
      <c r="C251" s="1104"/>
      <c r="D251" s="1125">
        <f t="shared" ca="1" si="57"/>
        <v>53600</v>
      </c>
      <c r="E251" s="1126">
        <f t="shared" ca="1" si="58"/>
        <v>53629</v>
      </c>
      <c r="F251" s="1127">
        <f t="shared" ca="1" si="59"/>
        <v>7336</v>
      </c>
      <c r="G251" s="1128">
        <f ca="1">IF(F251&lt;&gt;"",COUNTIF($F$11:F251,"&gt;0"),"")</f>
        <v>241</v>
      </c>
      <c r="H251" s="1129">
        <v>2.6776128829043153E-2</v>
      </c>
      <c r="I251" s="1073"/>
      <c r="J251" s="1130">
        <f t="shared" ca="1" si="60"/>
        <v>395729632.34391284</v>
      </c>
      <c r="K251" s="1131">
        <f t="shared" ca="1" si="61"/>
        <v>10596107.617110493</v>
      </c>
      <c r="L251" s="1130">
        <f t="shared" ca="1" si="62"/>
        <v>0</v>
      </c>
      <c r="M251" s="1130">
        <f t="shared" ca="1" si="63"/>
        <v>0</v>
      </c>
      <c r="N251" s="1130">
        <f t="shared" ca="1" si="72"/>
        <v>385133524.72680235</v>
      </c>
      <c r="O251" s="1073"/>
      <c r="P251" s="1130">
        <f t="shared" ca="1" si="64"/>
        <v>10596107.617110491</v>
      </c>
      <c r="Q251" s="1130">
        <f t="shared" ca="1" si="65"/>
        <v>365876848.49046224</v>
      </c>
      <c r="R251" s="1130">
        <f t="shared" ca="1" si="73"/>
        <v>375943150.72671717</v>
      </c>
      <c r="S251" s="1130">
        <f t="shared" ca="1" si="74"/>
        <v>10066302.23625493</v>
      </c>
      <c r="T251" s="1130">
        <f t="shared" ca="1" si="66"/>
        <v>365876848.49046224</v>
      </c>
      <c r="U251" s="1132">
        <f t="shared" ca="1" si="67"/>
        <v>3.1840161149698253E-2</v>
      </c>
      <c r="V251" s="1133">
        <f t="shared" ca="1" si="68"/>
        <v>4.9999999999999933E-2</v>
      </c>
      <c r="X251" s="1134">
        <f t="shared" ca="1" si="75"/>
        <v>19786481.617195666</v>
      </c>
      <c r="Y251" s="1134">
        <f t="shared" ca="1" si="69"/>
        <v>529805.3808555603</v>
      </c>
      <c r="Z251" s="1134">
        <f t="shared" ca="1" si="70"/>
        <v>19256676.236340106</v>
      </c>
      <c r="AA251" s="1132">
        <f t="shared" ca="1" si="71"/>
        <v>3.4067633638422287E-2</v>
      </c>
      <c r="AB251" s="1105"/>
    </row>
    <row r="252" spans="1:28">
      <c r="A252" s="1144">
        <f>Calendar!J244</f>
        <v>52348</v>
      </c>
      <c r="C252" s="1104"/>
      <c r="D252" s="1125">
        <f t="shared" ca="1" si="57"/>
        <v>53631</v>
      </c>
      <c r="E252" s="1126">
        <f t="shared" ca="1" si="58"/>
        <v>53658</v>
      </c>
      <c r="F252" s="1127">
        <f t="shared" ca="1" si="59"/>
        <v>7365</v>
      </c>
      <c r="G252" s="1128">
        <f ca="1">IF(F252&lt;&gt;"",COUNTIF($F$11:F252,"&gt;0"),"")</f>
        <v>242</v>
      </c>
      <c r="H252" s="1129">
        <v>2.7385870047039105E-2</v>
      </c>
      <c r="I252" s="1073"/>
      <c r="J252" s="1130">
        <f t="shared" ca="1" si="60"/>
        <v>385133524.72680235</v>
      </c>
      <c r="K252" s="1131">
        <f t="shared" ca="1" si="61"/>
        <v>10547216.658926331</v>
      </c>
      <c r="L252" s="1130">
        <f t="shared" ca="1" si="62"/>
        <v>0</v>
      </c>
      <c r="M252" s="1130">
        <f t="shared" ca="1" si="63"/>
        <v>0</v>
      </c>
      <c r="N252" s="1130">
        <f t="shared" ca="1" si="72"/>
        <v>374586308.06787604</v>
      </c>
      <c r="O252" s="1073"/>
      <c r="P252" s="1130">
        <f t="shared" ca="1" si="64"/>
        <v>10547216.658926308</v>
      </c>
      <c r="Q252" s="1130">
        <f t="shared" ca="1" si="65"/>
        <v>355856992.66448224</v>
      </c>
      <c r="R252" s="1130">
        <f t="shared" ca="1" si="73"/>
        <v>365876848.49046224</v>
      </c>
      <c r="S252" s="1130">
        <f t="shared" ca="1" si="74"/>
        <v>10019855.825980008</v>
      </c>
      <c r="T252" s="1130">
        <f t="shared" ca="1" si="66"/>
        <v>355856992.66448224</v>
      </c>
      <c r="U252" s="1132">
        <f t="shared" ca="1" si="67"/>
        <v>3.0987604892816437E-2</v>
      </c>
      <c r="V252" s="1133">
        <f t="shared" ca="1" si="68"/>
        <v>5.0000000000000044E-2</v>
      </c>
      <c r="X252" s="1134">
        <f t="shared" ca="1" si="75"/>
        <v>19256676.236340106</v>
      </c>
      <c r="Y252" s="1134">
        <f t="shared" ca="1" si="69"/>
        <v>527360.83294630051</v>
      </c>
      <c r="Z252" s="1134">
        <f t="shared" ca="1" si="70"/>
        <v>18729315.403393805</v>
      </c>
      <c r="AA252" s="1132">
        <f t="shared" ca="1" si="71"/>
        <v>3.3155434291219192E-2</v>
      </c>
      <c r="AB252" s="1105"/>
    </row>
    <row r="253" spans="1:28">
      <c r="A253" s="1144">
        <f>Calendar!J245</f>
        <v>52378</v>
      </c>
      <c r="C253" s="1104"/>
      <c r="D253" s="1125">
        <f t="shared" ca="1" si="57"/>
        <v>53661</v>
      </c>
      <c r="E253" s="1126">
        <f t="shared" ca="1" si="58"/>
        <v>53688</v>
      </c>
      <c r="F253" s="1127">
        <f t="shared" ca="1" si="59"/>
        <v>7395</v>
      </c>
      <c r="G253" s="1128">
        <f ca="1">IF(F253&lt;&gt;"",COUNTIF($F$11:F253,"&gt;0"),"")</f>
        <v>243</v>
      </c>
      <c r="H253" s="1129">
        <v>2.801029486688468E-2</v>
      </c>
      <c r="I253" s="1073"/>
      <c r="J253" s="1130">
        <f t="shared" ca="1" si="60"/>
        <v>374586308.06787604</v>
      </c>
      <c r="K253" s="1131">
        <f t="shared" ca="1" si="61"/>
        <v>10492272.942078913</v>
      </c>
      <c r="L253" s="1130">
        <f t="shared" ca="1" si="62"/>
        <v>0</v>
      </c>
      <c r="M253" s="1130">
        <f t="shared" ca="1" si="63"/>
        <v>0</v>
      </c>
      <c r="N253" s="1130">
        <f t="shared" ca="1" si="72"/>
        <v>364094035.12579715</v>
      </c>
      <c r="O253" s="1073"/>
      <c r="P253" s="1130">
        <f t="shared" ca="1" si="64"/>
        <v>10492272.942078888</v>
      </c>
      <c r="Q253" s="1130">
        <f t="shared" ca="1" si="65"/>
        <v>345889333.36950725</v>
      </c>
      <c r="R253" s="1130">
        <f t="shared" ca="1" si="73"/>
        <v>355856992.66448224</v>
      </c>
      <c r="S253" s="1130">
        <f t="shared" ca="1" si="74"/>
        <v>9967659.2949749827</v>
      </c>
      <c r="T253" s="1130">
        <f t="shared" ca="1" si="66"/>
        <v>345889333.36950725</v>
      </c>
      <c r="U253" s="1132">
        <f t="shared" ca="1" si="67"/>
        <v>3.0138982372152776E-2</v>
      </c>
      <c r="V253" s="1133">
        <f t="shared" ca="1" si="68"/>
        <v>5.0000000000000155E-2</v>
      </c>
      <c r="X253" s="1134">
        <f t="shared" ca="1" si="75"/>
        <v>18729315.403393805</v>
      </c>
      <c r="Y253" s="1134">
        <f t="shared" ca="1" si="69"/>
        <v>524613.64710390568</v>
      </c>
      <c r="Z253" s="1134">
        <f t="shared" ca="1" si="70"/>
        <v>18204701.756289899</v>
      </c>
      <c r="AA253" s="1132">
        <f t="shared" ca="1" si="71"/>
        <v>3.2247443876366744E-2</v>
      </c>
      <c r="AB253" s="1105"/>
    </row>
    <row r="254" spans="1:28">
      <c r="A254" s="1144">
        <f>Calendar!J246</f>
        <v>52411</v>
      </c>
      <c r="C254" s="1104"/>
      <c r="D254" s="1125">
        <f t="shared" ca="1" si="57"/>
        <v>53692</v>
      </c>
      <c r="E254" s="1126">
        <f t="shared" ca="1" si="58"/>
        <v>53720</v>
      </c>
      <c r="F254" s="1127">
        <f t="shared" ca="1" si="59"/>
        <v>7427</v>
      </c>
      <c r="G254" s="1128">
        <f ca="1">IF(F254&lt;&gt;"",COUNTIF($F$11:F254,"&gt;0"),"")</f>
        <v>244</v>
      </c>
      <c r="H254" s="1129">
        <v>2.8659681468211358E-2</v>
      </c>
      <c r="I254" s="1073"/>
      <c r="J254" s="1130">
        <f t="shared" ca="1" si="60"/>
        <v>364094035.12579715</v>
      </c>
      <c r="K254" s="1131">
        <f t="shared" ca="1" si="61"/>
        <v>10434819.071181104</v>
      </c>
      <c r="L254" s="1130">
        <f t="shared" ca="1" si="62"/>
        <v>0</v>
      </c>
      <c r="M254" s="1130">
        <f t="shared" ca="1" si="63"/>
        <v>0</v>
      </c>
      <c r="N254" s="1130">
        <f t="shared" ca="1" si="72"/>
        <v>353659216.05461603</v>
      </c>
      <c r="O254" s="1073"/>
      <c r="P254" s="1130">
        <f t="shared" ca="1" si="64"/>
        <v>10434819.071181118</v>
      </c>
      <c r="Q254" s="1130">
        <f t="shared" ca="1" si="65"/>
        <v>335976255.25188524</v>
      </c>
      <c r="R254" s="1130">
        <f t="shared" ca="1" si="73"/>
        <v>345889333.36950725</v>
      </c>
      <c r="S254" s="1130">
        <f t="shared" ca="1" si="74"/>
        <v>9913078.1176220179</v>
      </c>
      <c r="T254" s="1130">
        <f t="shared" ca="1" si="66"/>
        <v>335976255.25188524</v>
      </c>
      <c r="U254" s="1132">
        <f t="shared" ca="1" si="67"/>
        <v>2.9294780588920936E-2</v>
      </c>
      <c r="V254" s="1133">
        <f t="shared" ca="1" si="68"/>
        <v>5.0000000000000044E-2</v>
      </c>
      <c r="X254" s="1134">
        <f t="shared" ca="1" si="75"/>
        <v>18204701.756289899</v>
      </c>
      <c r="Y254" s="1134">
        <f t="shared" ca="1" si="69"/>
        <v>521740.95355910063</v>
      </c>
      <c r="Z254" s="1134">
        <f t="shared" ca="1" si="70"/>
        <v>17682960.802730799</v>
      </c>
      <c r="AA254" s="1132">
        <f t="shared" ca="1" si="71"/>
        <v>3.1344183464686468E-2</v>
      </c>
      <c r="AB254" s="1105"/>
    </row>
    <row r="255" spans="1:28">
      <c r="A255" s="1144">
        <f>Calendar!J247</f>
        <v>52439</v>
      </c>
      <c r="C255" s="1104"/>
      <c r="D255" s="1125">
        <f t="shared" ca="1" si="57"/>
        <v>53723</v>
      </c>
      <c r="E255" s="1126">
        <f t="shared" ca="1" si="58"/>
        <v>53750</v>
      </c>
      <c r="F255" s="1127">
        <f t="shared" ca="1" si="59"/>
        <v>7457</v>
      </c>
      <c r="G255" s="1128">
        <f ca="1">IF(F255&lt;&gt;"",COUNTIF($F$11:F255,"&gt;0"),"")</f>
        <v>245</v>
      </c>
      <c r="H255" s="1129">
        <v>2.933955360109141E-2</v>
      </c>
      <c r="I255" s="1073"/>
      <c r="J255" s="1130">
        <f t="shared" ca="1" si="60"/>
        <v>353659216.05461603</v>
      </c>
      <c r="K255" s="1131">
        <f t="shared" ca="1" si="61"/>
        <v>10376203.525954375</v>
      </c>
      <c r="L255" s="1130">
        <f t="shared" ca="1" si="62"/>
        <v>0</v>
      </c>
      <c r="M255" s="1130">
        <f t="shared" ca="1" si="63"/>
        <v>0</v>
      </c>
      <c r="N255" s="1130">
        <f t="shared" ca="1" si="72"/>
        <v>343283012.52866167</v>
      </c>
      <c r="O255" s="1073"/>
      <c r="P255" s="1130">
        <f t="shared" ca="1" si="64"/>
        <v>10376203.525954366</v>
      </c>
      <c r="Q255" s="1130">
        <f t="shared" ca="1" si="65"/>
        <v>326118861.90222859</v>
      </c>
      <c r="R255" s="1130">
        <f t="shared" ca="1" si="73"/>
        <v>335976255.25188524</v>
      </c>
      <c r="S255" s="1130">
        <f t="shared" ca="1" si="74"/>
        <v>9857393.3496566415</v>
      </c>
      <c r="T255" s="1130">
        <f t="shared" ca="1" si="66"/>
        <v>326118861.90222859</v>
      </c>
      <c r="U255" s="1132">
        <f t="shared" ca="1" si="67"/>
        <v>2.8455201508561321E-2</v>
      </c>
      <c r="V255" s="1133">
        <f t="shared" ca="1" si="68"/>
        <v>4.9999999999999933E-2</v>
      </c>
      <c r="X255" s="1134">
        <f t="shared" ca="1" si="75"/>
        <v>17682960.802730799</v>
      </c>
      <c r="Y255" s="1134">
        <f t="shared" ca="1" si="69"/>
        <v>518810.17629772425</v>
      </c>
      <c r="Z255" s="1134">
        <f t="shared" ca="1" si="70"/>
        <v>17164150.626433074</v>
      </c>
      <c r="AA255" s="1132">
        <f t="shared" ca="1" si="71"/>
        <v>3.0445869150707298E-2</v>
      </c>
      <c r="AB255" s="1105"/>
    </row>
    <row r="256" spans="1:28">
      <c r="A256" s="1144">
        <f>Calendar!J248</f>
        <v>52470</v>
      </c>
      <c r="C256" s="1104"/>
      <c r="D256" s="1125">
        <f t="shared" ca="1" si="57"/>
        <v>53751</v>
      </c>
      <c r="E256" s="1126">
        <f t="shared" ca="1" si="58"/>
        <v>53778</v>
      </c>
      <c r="F256" s="1127">
        <f t="shared" ca="1" si="59"/>
        <v>7485</v>
      </c>
      <c r="G256" s="1128">
        <f ca="1">IF(F256&lt;&gt;"",COUNTIF($F$11:F256,"&gt;0"),"")</f>
        <v>246</v>
      </c>
      <c r="H256" s="1129">
        <v>3.0000951199375001E-2</v>
      </c>
      <c r="I256" s="1073"/>
      <c r="J256" s="1130">
        <f t="shared" ca="1" si="60"/>
        <v>343283012.52866167</v>
      </c>
      <c r="K256" s="1131">
        <f t="shared" ca="1" si="61"/>
        <v>10298816.906446816</v>
      </c>
      <c r="L256" s="1130">
        <f t="shared" ca="1" si="62"/>
        <v>0</v>
      </c>
      <c r="M256" s="1130">
        <f t="shared" ca="1" si="63"/>
        <v>0</v>
      </c>
      <c r="N256" s="1130">
        <f t="shared" ca="1" si="72"/>
        <v>332984195.62221485</v>
      </c>
      <c r="O256" s="1073"/>
      <c r="P256" s="1130">
        <f t="shared" ca="1" si="64"/>
        <v>10298816.906446815</v>
      </c>
      <c r="Q256" s="1130">
        <f t="shared" ca="1" si="65"/>
        <v>316334985.84110409</v>
      </c>
      <c r="R256" s="1130">
        <f t="shared" ca="1" si="73"/>
        <v>326118861.90222859</v>
      </c>
      <c r="S256" s="1130">
        <f t="shared" ca="1" si="74"/>
        <v>9783876.0611245036</v>
      </c>
      <c r="T256" s="1130">
        <f t="shared" ca="1" si="66"/>
        <v>316334985.84110409</v>
      </c>
      <c r="U256" s="1132">
        <f t="shared" ca="1" si="67"/>
        <v>2.7620338598671031E-2</v>
      </c>
      <c r="V256" s="1133">
        <f t="shared" ca="1" si="68"/>
        <v>5.0000000000000044E-2</v>
      </c>
      <c r="X256" s="1134">
        <f t="shared" ca="1" si="75"/>
        <v>17164150.626433074</v>
      </c>
      <c r="Y256" s="1134">
        <f t="shared" ca="1" si="69"/>
        <v>514940.84532231092</v>
      </c>
      <c r="Z256" s="1134">
        <f t="shared" ca="1" si="70"/>
        <v>16649209.781110764</v>
      </c>
      <c r="AA256" s="1132">
        <f t="shared" ca="1" si="71"/>
        <v>2.9552600940828296E-2</v>
      </c>
      <c r="AB256" s="1105"/>
    </row>
    <row r="257" spans="1:28">
      <c r="A257" s="1144">
        <f>Calendar!J249</f>
        <v>52502</v>
      </c>
      <c r="C257" s="1104"/>
      <c r="D257" s="1125">
        <f t="shared" ca="1" si="57"/>
        <v>53782</v>
      </c>
      <c r="E257" s="1126">
        <f t="shared" ca="1" si="58"/>
        <v>53811</v>
      </c>
      <c r="F257" s="1127">
        <f t="shared" ca="1" si="59"/>
        <v>7518</v>
      </c>
      <c r="G257" s="1128">
        <f ca="1">IF(F257&lt;&gt;"",COUNTIF($F$11:F257,"&gt;0"),"")</f>
        <v>247</v>
      </c>
      <c r="H257" s="1129">
        <v>3.072697221838603E-2</v>
      </c>
      <c r="I257" s="1073"/>
      <c r="J257" s="1130">
        <f t="shared" ca="1" si="60"/>
        <v>332984195.62221485</v>
      </c>
      <c r="K257" s="1131">
        <f t="shared" ca="1" si="61"/>
        <v>10231596.128045416</v>
      </c>
      <c r="L257" s="1130">
        <f t="shared" ca="1" si="62"/>
        <v>0</v>
      </c>
      <c r="M257" s="1130">
        <f t="shared" ca="1" si="63"/>
        <v>0</v>
      </c>
      <c r="N257" s="1130">
        <f t="shared" ca="1" si="72"/>
        <v>322752599.49416941</v>
      </c>
      <c r="O257" s="1073"/>
      <c r="P257" s="1130">
        <f t="shared" ca="1" si="64"/>
        <v>10231596.12804544</v>
      </c>
      <c r="Q257" s="1130">
        <f t="shared" ca="1" si="65"/>
        <v>306614969.51946092</v>
      </c>
      <c r="R257" s="1130">
        <f t="shared" ca="1" si="73"/>
        <v>316334985.84110409</v>
      </c>
      <c r="S257" s="1130">
        <f t="shared" ca="1" si="74"/>
        <v>9720016.3216431737</v>
      </c>
      <c r="T257" s="1130">
        <f t="shared" ca="1" si="66"/>
        <v>306614969.51946092</v>
      </c>
      <c r="U257" s="1132">
        <f t="shared" ca="1" si="67"/>
        <v>2.6791702168262085E-2</v>
      </c>
      <c r="V257" s="1133">
        <f t="shared" ca="1" si="68"/>
        <v>5.0000000000000044E-2</v>
      </c>
      <c r="X257" s="1134">
        <f t="shared" ca="1" si="75"/>
        <v>16649209.781110764</v>
      </c>
      <c r="Y257" s="1134">
        <f t="shared" ca="1" si="69"/>
        <v>511579.80640226603</v>
      </c>
      <c r="Z257" s="1134">
        <f t="shared" ca="1" si="70"/>
        <v>16137629.974708498</v>
      </c>
      <c r="AA257" s="1132">
        <f t="shared" ca="1" si="71"/>
        <v>2.8665994802187955E-2</v>
      </c>
      <c r="AB257" s="1105"/>
    </row>
    <row r="258" spans="1:28">
      <c r="A258" s="1144">
        <f>Calendar!J250</f>
        <v>52531</v>
      </c>
      <c r="C258" s="1104"/>
      <c r="D258" s="1125">
        <f t="shared" ca="1" si="57"/>
        <v>53812</v>
      </c>
      <c r="E258" s="1126">
        <f t="shared" ca="1" si="58"/>
        <v>53839</v>
      </c>
      <c r="F258" s="1127">
        <f t="shared" ca="1" si="59"/>
        <v>7546</v>
      </c>
      <c r="G258" s="1128">
        <f ca="1">IF(F258&lt;&gt;"",COUNTIF($F$11:F258,"&gt;0"),"")</f>
        <v>248</v>
      </c>
      <c r="H258" s="1129">
        <v>3.1454103598447816E-2</v>
      </c>
      <c r="I258" s="1073"/>
      <c r="J258" s="1130">
        <f t="shared" ca="1" si="60"/>
        <v>322752599.49416941</v>
      </c>
      <c r="K258" s="1131">
        <f t="shared" ca="1" si="61"/>
        <v>10151893.701157941</v>
      </c>
      <c r="L258" s="1130">
        <f t="shared" ca="1" si="62"/>
        <v>0</v>
      </c>
      <c r="M258" s="1130">
        <f t="shared" ca="1" si="63"/>
        <v>0</v>
      </c>
      <c r="N258" s="1130">
        <f t="shared" ca="1" si="72"/>
        <v>312600705.79301149</v>
      </c>
      <c r="O258" s="1073"/>
      <c r="P258" s="1130">
        <f t="shared" ca="1" si="64"/>
        <v>10151893.701157928</v>
      </c>
      <c r="Q258" s="1130">
        <f t="shared" ca="1" si="65"/>
        <v>296970670.50336093</v>
      </c>
      <c r="R258" s="1130">
        <f t="shared" ca="1" si="73"/>
        <v>306614969.51946092</v>
      </c>
      <c r="S258" s="1130">
        <f t="shared" ca="1" si="74"/>
        <v>9644299.0160999894</v>
      </c>
      <c r="T258" s="1130">
        <f t="shared" ca="1" si="66"/>
        <v>296970670.50336093</v>
      </c>
      <c r="U258" s="1132">
        <f t="shared" ca="1" si="67"/>
        <v>2.596847428005462E-2</v>
      </c>
      <c r="V258" s="1133">
        <f t="shared" ca="1" si="68"/>
        <v>4.9999999999999933E-2</v>
      </c>
      <c r="X258" s="1134">
        <f t="shared" ca="1" si="75"/>
        <v>16137629.974708498</v>
      </c>
      <c r="Y258" s="1134">
        <f t="shared" ca="1" si="69"/>
        <v>507594.6850579381</v>
      </c>
      <c r="Z258" s="1134">
        <f t="shared" ca="1" si="70"/>
        <v>15630035.289650559</v>
      </c>
      <c r="AA258" s="1132">
        <f t="shared" ca="1" si="71"/>
        <v>2.7785175576288734E-2</v>
      </c>
      <c r="AB258" s="1105"/>
    </row>
    <row r="259" spans="1:28">
      <c r="A259" s="1144">
        <f>Calendar!J251</f>
        <v>52562</v>
      </c>
      <c r="C259" s="1104"/>
      <c r="D259" s="1125">
        <f t="shared" ca="1" si="57"/>
        <v>53843</v>
      </c>
      <c r="E259" s="1126">
        <f t="shared" ca="1" si="58"/>
        <v>53870</v>
      </c>
      <c r="F259" s="1127">
        <f t="shared" ca="1" si="59"/>
        <v>7577</v>
      </c>
      <c r="G259" s="1128">
        <f ca="1">IF(F259&lt;&gt;"",COUNTIF($F$11:F259,"&gt;0"),"")</f>
        <v>249</v>
      </c>
      <c r="H259" s="1129">
        <v>3.2332006128677628E-2</v>
      </c>
      <c r="I259" s="1073"/>
      <c r="J259" s="1130">
        <f t="shared" ca="1" si="60"/>
        <v>312600705.79301149</v>
      </c>
      <c r="K259" s="1131">
        <f t="shared" ca="1" si="61"/>
        <v>10107007.935528599</v>
      </c>
      <c r="L259" s="1130">
        <f t="shared" ca="1" si="62"/>
        <v>0</v>
      </c>
      <c r="M259" s="1130">
        <f t="shared" ca="1" si="63"/>
        <v>0</v>
      </c>
      <c r="N259" s="1130">
        <f t="shared" ca="1" si="72"/>
        <v>302493697.85748291</v>
      </c>
      <c r="O259" s="1073"/>
      <c r="P259" s="1130">
        <f t="shared" ca="1" si="64"/>
        <v>10107007.935528576</v>
      </c>
      <c r="Q259" s="1130">
        <f t="shared" ca="1" si="65"/>
        <v>287369012.96460873</v>
      </c>
      <c r="R259" s="1130">
        <f t="shared" ca="1" si="73"/>
        <v>296970670.50336093</v>
      </c>
      <c r="S259" s="1130">
        <f t="shared" ca="1" si="74"/>
        <v>9601657.5387521982</v>
      </c>
      <c r="T259" s="1130">
        <f t="shared" ca="1" si="66"/>
        <v>287369012.96460873</v>
      </c>
      <c r="U259" s="1132">
        <f t="shared" ca="1" si="67"/>
        <v>2.5151659199756159E-2</v>
      </c>
      <c r="V259" s="1133">
        <f t="shared" ca="1" si="68"/>
        <v>5.0000000000000155E-2</v>
      </c>
      <c r="X259" s="1134">
        <f t="shared" ca="1" si="75"/>
        <v>15630035.289650559</v>
      </c>
      <c r="Y259" s="1134">
        <f t="shared" ca="1" si="69"/>
        <v>505350.39677637815</v>
      </c>
      <c r="Z259" s="1134">
        <f t="shared" ca="1" si="70"/>
        <v>15124684.892874181</v>
      </c>
      <c r="AA259" s="1132">
        <f t="shared" ca="1" si="71"/>
        <v>2.6911217785211019E-2</v>
      </c>
      <c r="AB259" s="1105"/>
    </row>
    <row r="260" spans="1:28">
      <c r="A260" s="1144">
        <f>Calendar!J252</f>
        <v>52593</v>
      </c>
      <c r="C260" s="1104"/>
      <c r="D260" s="1125">
        <f t="shared" ca="1" si="57"/>
        <v>53873</v>
      </c>
      <c r="E260" s="1126">
        <f t="shared" ca="1" si="58"/>
        <v>53902</v>
      </c>
      <c r="F260" s="1127">
        <f t="shared" ca="1" si="59"/>
        <v>7609</v>
      </c>
      <c r="G260" s="1128">
        <f ca="1">IF(F260&lt;&gt;"",COUNTIF($F$11:F260,"&gt;0"),"")</f>
        <v>250</v>
      </c>
      <c r="H260" s="1129">
        <v>3.3097341124325198E-2</v>
      </c>
      <c r="I260" s="1073"/>
      <c r="J260" s="1130">
        <f t="shared" ca="1" si="60"/>
        <v>302493697.85748291</v>
      </c>
      <c r="K260" s="1131">
        <f t="shared" ca="1" si="61"/>
        <v>10011737.10594767</v>
      </c>
      <c r="L260" s="1130">
        <f t="shared" ca="1" si="62"/>
        <v>0</v>
      </c>
      <c r="M260" s="1130">
        <f t="shared" ca="1" si="63"/>
        <v>0</v>
      </c>
      <c r="N260" s="1130">
        <f t="shared" ca="1" si="72"/>
        <v>292481960.75153524</v>
      </c>
      <c r="O260" s="1073"/>
      <c r="P260" s="1130">
        <f t="shared" ca="1" si="64"/>
        <v>10011737.105947673</v>
      </c>
      <c r="Q260" s="1130">
        <f t="shared" ca="1" si="65"/>
        <v>277857862.71395844</v>
      </c>
      <c r="R260" s="1130">
        <f t="shared" ca="1" si="73"/>
        <v>287369012.96460873</v>
      </c>
      <c r="S260" s="1130">
        <f t="shared" ca="1" si="74"/>
        <v>9511150.2506502867</v>
      </c>
      <c r="T260" s="1130">
        <f t="shared" ca="1" si="66"/>
        <v>277857862.71395844</v>
      </c>
      <c r="U260" s="1132">
        <f t="shared" ca="1" si="67"/>
        <v>2.433845560036323E-2</v>
      </c>
      <c r="V260" s="1133">
        <f t="shared" ca="1" si="68"/>
        <v>5.0000000000000155E-2</v>
      </c>
      <c r="X260" s="1134">
        <f t="shared" ca="1" si="75"/>
        <v>15124684.892874181</v>
      </c>
      <c r="Y260" s="1134">
        <f t="shared" ca="1" si="69"/>
        <v>500586.85529738665</v>
      </c>
      <c r="Z260" s="1134">
        <f t="shared" ca="1" si="70"/>
        <v>14624098.037576795</v>
      </c>
      <c r="AA260" s="1132">
        <f t="shared" ca="1" si="71"/>
        <v>2.6041124126849485E-2</v>
      </c>
      <c r="AB260" s="1105"/>
    </row>
    <row r="261" spans="1:28">
      <c r="A261" s="1144">
        <f>Calendar!J253</f>
        <v>52623</v>
      </c>
      <c r="C261" s="1104"/>
      <c r="D261" s="1125">
        <f t="shared" ca="1" si="57"/>
        <v>53904</v>
      </c>
      <c r="E261" s="1126">
        <f t="shared" ca="1" si="58"/>
        <v>53931</v>
      </c>
      <c r="F261" s="1127">
        <f t="shared" ca="1" si="59"/>
        <v>7638</v>
      </c>
      <c r="G261" s="1128">
        <f ca="1">IF(F261&lt;&gt;"",COUNTIF($F$11:F261,"&gt;0"),"")</f>
        <v>251</v>
      </c>
      <c r="H261" s="1129">
        <v>3.3942781075839305E-2</v>
      </c>
      <c r="I261" s="1073"/>
      <c r="J261" s="1130">
        <f t="shared" ca="1" si="60"/>
        <v>292481960.75153524</v>
      </c>
      <c r="K261" s="1131">
        <f t="shared" ca="1" si="61"/>
        <v>9927651.1624215841</v>
      </c>
      <c r="L261" s="1130">
        <f t="shared" ca="1" si="62"/>
        <v>0</v>
      </c>
      <c r="M261" s="1130">
        <f t="shared" ca="1" si="63"/>
        <v>0</v>
      </c>
      <c r="N261" s="1130">
        <f t="shared" ca="1" si="72"/>
        <v>282554309.58911365</v>
      </c>
      <c r="O261" s="1073"/>
      <c r="P261" s="1130">
        <f t="shared" ca="1" si="64"/>
        <v>9927651.1624215841</v>
      </c>
      <c r="Q261" s="1130">
        <f t="shared" ca="1" si="65"/>
        <v>268426594.10965794</v>
      </c>
      <c r="R261" s="1130">
        <f t="shared" ca="1" si="73"/>
        <v>277857862.71395844</v>
      </c>
      <c r="S261" s="1130">
        <f t="shared" ca="1" si="74"/>
        <v>9431268.604300499</v>
      </c>
      <c r="T261" s="1130">
        <f t="shared" ca="1" si="66"/>
        <v>268426594.10965794</v>
      </c>
      <c r="U261" s="1132">
        <f t="shared" ca="1" si="67"/>
        <v>2.3532917432918764E-2</v>
      </c>
      <c r="V261" s="1133">
        <f t="shared" ca="1" si="68"/>
        <v>5.0000000000000044E-2</v>
      </c>
      <c r="X261" s="1134">
        <f t="shared" ca="1" si="75"/>
        <v>14624098.037576795</v>
      </c>
      <c r="Y261" s="1134">
        <f t="shared" ca="1" si="69"/>
        <v>496382.55812108517</v>
      </c>
      <c r="Z261" s="1134">
        <f t="shared" ca="1" si="70"/>
        <v>14127715.479455709</v>
      </c>
      <c r="AA261" s="1132">
        <f t="shared" ca="1" si="71"/>
        <v>2.517923215836225E-2</v>
      </c>
      <c r="AB261" s="1105"/>
    </row>
    <row r="262" spans="1:28">
      <c r="A262" s="1144">
        <f>Calendar!J254</f>
        <v>52656</v>
      </c>
      <c r="C262" s="1104"/>
      <c r="D262" s="1125">
        <f t="shared" ca="1" si="57"/>
        <v>53935</v>
      </c>
      <c r="E262" s="1126">
        <f t="shared" ca="1" si="58"/>
        <v>53962</v>
      </c>
      <c r="F262" s="1127">
        <f t="shared" ca="1" si="59"/>
        <v>7669</v>
      </c>
      <c r="G262" s="1128">
        <f ca="1">IF(F262&lt;&gt;"",COUNTIF($F$11:F262,"&gt;0"),"")</f>
        <v>252</v>
      </c>
      <c r="H262" s="1129">
        <v>3.4898352762308835E-2</v>
      </c>
      <c r="I262" s="1073"/>
      <c r="J262" s="1130">
        <f t="shared" ca="1" si="60"/>
        <v>282554309.58911365</v>
      </c>
      <c r="K262" s="1131">
        <f t="shared" ca="1" si="61"/>
        <v>9860679.9705515094</v>
      </c>
      <c r="L262" s="1130">
        <f t="shared" ca="1" si="62"/>
        <v>0</v>
      </c>
      <c r="M262" s="1130">
        <f t="shared" ca="1" si="63"/>
        <v>0</v>
      </c>
      <c r="N262" s="1130">
        <f t="shared" ca="1" si="72"/>
        <v>272693629.61856216</v>
      </c>
      <c r="O262" s="1073"/>
      <c r="P262" s="1130">
        <f t="shared" ca="1" si="64"/>
        <v>9860679.9705514908</v>
      </c>
      <c r="Q262" s="1130">
        <f t="shared" ca="1" si="65"/>
        <v>259058948.13763404</v>
      </c>
      <c r="R262" s="1130">
        <f t="shared" ca="1" si="73"/>
        <v>268426594.10965794</v>
      </c>
      <c r="S262" s="1130">
        <f t="shared" ca="1" si="74"/>
        <v>9367645.9720239043</v>
      </c>
      <c r="T262" s="1130">
        <f t="shared" ca="1" si="66"/>
        <v>259058948.13763404</v>
      </c>
      <c r="U262" s="1132">
        <f t="shared" ca="1" si="67"/>
        <v>2.27341447684174E-2</v>
      </c>
      <c r="V262" s="1133">
        <f t="shared" ca="1" si="68"/>
        <v>5.0000000000000044E-2</v>
      </c>
      <c r="X262" s="1134">
        <f t="shared" ca="1" si="75"/>
        <v>14127715.479455709</v>
      </c>
      <c r="Y262" s="1134">
        <f t="shared" ca="1" si="69"/>
        <v>493033.99852758646</v>
      </c>
      <c r="Z262" s="1134">
        <f t="shared" ca="1" si="70"/>
        <v>13634681.480928123</v>
      </c>
      <c r="AA262" s="1132">
        <f t="shared" ca="1" si="71"/>
        <v>2.4324578993553218E-2</v>
      </c>
      <c r="AB262" s="1105"/>
    </row>
    <row r="263" spans="1:28">
      <c r="A263" s="1144">
        <f>Calendar!J255</f>
        <v>52684</v>
      </c>
      <c r="C263" s="1104"/>
      <c r="D263" s="1125">
        <f t="shared" ca="1" si="57"/>
        <v>53965</v>
      </c>
      <c r="E263" s="1126">
        <f t="shared" ca="1" si="58"/>
        <v>53993</v>
      </c>
      <c r="F263" s="1127">
        <f t="shared" ca="1" si="59"/>
        <v>7700</v>
      </c>
      <c r="G263" s="1128">
        <f ca="1">IF(F263&lt;&gt;"",COUNTIF($F$11:F263,"&gt;0"),"")</f>
        <v>253</v>
      </c>
      <c r="H263" s="1129">
        <v>3.5822025539704504E-2</v>
      </c>
      <c r="I263" s="1073"/>
      <c r="J263" s="1130">
        <f t="shared" ca="1" si="60"/>
        <v>272693629.61856216</v>
      </c>
      <c r="K263" s="1131">
        <f t="shared" ca="1" si="61"/>
        <v>9768438.1647108551</v>
      </c>
      <c r="L263" s="1130">
        <f t="shared" ca="1" si="62"/>
        <v>0</v>
      </c>
      <c r="M263" s="1130">
        <f t="shared" ca="1" si="63"/>
        <v>0</v>
      </c>
      <c r="N263" s="1130">
        <f t="shared" ca="1" si="72"/>
        <v>262925191.45385131</v>
      </c>
      <c r="O263" s="1073"/>
      <c r="P263" s="1130">
        <f t="shared" ca="1" si="64"/>
        <v>9768438.1647108495</v>
      </c>
      <c r="Q263" s="1130">
        <f t="shared" ca="1" si="65"/>
        <v>249778931.88115874</v>
      </c>
      <c r="R263" s="1130">
        <f t="shared" ca="1" si="73"/>
        <v>259058948.13763404</v>
      </c>
      <c r="S263" s="1130">
        <f t="shared" ca="1" si="74"/>
        <v>9280016.2564752996</v>
      </c>
      <c r="T263" s="1130">
        <f t="shared" ca="1" si="66"/>
        <v>249778931.88115874</v>
      </c>
      <c r="U263" s="1132">
        <f t="shared" ca="1" si="67"/>
        <v>2.1940760564539776E-2</v>
      </c>
      <c r="V263" s="1133">
        <f t="shared" ca="1" si="68"/>
        <v>5.0000000000000044E-2</v>
      </c>
      <c r="X263" s="1134">
        <f t="shared" ca="1" si="75"/>
        <v>13634681.480928123</v>
      </c>
      <c r="Y263" s="1134">
        <f t="shared" ca="1" si="69"/>
        <v>488421.90823554993</v>
      </c>
      <c r="Z263" s="1134">
        <f t="shared" ca="1" si="70"/>
        <v>13146259.572692573</v>
      </c>
      <c r="AA263" s="1132">
        <f t="shared" ca="1" si="71"/>
        <v>2.3475691255041533E-2</v>
      </c>
      <c r="AB263" s="1105"/>
    </row>
    <row r="264" spans="1:28">
      <c r="A264" s="1144">
        <f>Calendar!J256</f>
        <v>52714</v>
      </c>
      <c r="C264" s="1104"/>
      <c r="D264" s="1125">
        <f t="shared" ca="1" si="57"/>
        <v>53996</v>
      </c>
      <c r="E264" s="1126">
        <f t="shared" ca="1" si="58"/>
        <v>54023</v>
      </c>
      <c r="F264" s="1127">
        <f t="shared" ca="1" si="59"/>
        <v>7730</v>
      </c>
      <c r="G264" s="1128">
        <f ca="1">IF(F264&lt;&gt;"",COUNTIF($F$11:F264,"&gt;0"),"")</f>
        <v>254</v>
      </c>
      <c r="H264" s="1129">
        <v>3.6756342797182935E-2</v>
      </c>
      <c r="I264" s="1073"/>
      <c r="J264" s="1130">
        <f t="shared" ca="1" si="60"/>
        <v>262925191.45385131</v>
      </c>
      <c r="K264" s="1131">
        <f t="shared" ca="1" si="61"/>
        <v>9664168.4670927115</v>
      </c>
      <c r="L264" s="1130">
        <f t="shared" ca="1" si="62"/>
        <v>0</v>
      </c>
      <c r="M264" s="1130">
        <f t="shared" ca="1" si="63"/>
        <v>0</v>
      </c>
      <c r="N264" s="1130">
        <f t="shared" ca="1" si="72"/>
        <v>253261022.98675859</v>
      </c>
      <c r="O264" s="1073"/>
      <c r="P264" s="1130">
        <f t="shared" ca="1" si="64"/>
        <v>9664168.4670927227</v>
      </c>
      <c r="Q264" s="1130">
        <f t="shared" ca="1" si="65"/>
        <v>240597971.83742064</v>
      </c>
      <c r="R264" s="1130">
        <f t="shared" ca="1" si="73"/>
        <v>249778931.88115874</v>
      </c>
      <c r="S264" s="1130">
        <f t="shared" ca="1" si="74"/>
        <v>9180960.043738097</v>
      </c>
      <c r="T264" s="1130">
        <f t="shared" ca="1" si="66"/>
        <v>240597971.83742064</v>
      </c>
      <c r="U264" s="1132">
        <f t="shared" ca="1" si="67"/>
        <v>2.115479807923629E-2</v>
      </c>
      <c r="V264" s="1133">
        <f t="shared" ca="1" si="68"/>
        <v>5.0000000000000044E-2</v>
      </c>
      <c r="X264" s="1134">
        <f t="shared" ca="1" si="75"/>
        <v>13146259.572692573</v>
      </c>
      <c r="Y264" s="1134">
        <f t="shared" ca="1" si="69"/>
        <v>483208.4233546257</v>
      </c>
      <c r="Z264" s="1134">
        <f t="shared" ca="1" si="70"/>
        <v>12663051.149337947</v>
      </c>
      <c r="AA264" s="1132">
        <f t="shared" ca="1" si="71"/>
        <v>2.2634744443341206E-2</v>
      </c>
      <c r="AB264" s="1105"/>
    </row>
    <row r="265" spans="1:28">
      <c r="A265" s="1144">
        <f>Calendar!J257</f>
        <v>52744</v>
      </c>
      <c r="C265" s="1104"/>
      <c r="D265" s="1125">
        <f t="shared" ca="1" si="57"/>
        <v>54026</v>
      </c>
      <c r="E265" s="1126">
        <f t="shared" ca="1" si="58"/>
        <v>54053</v>
      </c>
      <c r="F265" s="1127">
        <f t="shared" ca="1" si="59"/>
        <v>7760</v>
      </c>
      <c r="G265" s="1128">
        <f ca="1">IF(F265&lt;&gt;"",COUNTIF($F$11:F265,"&gt;0"),"")</f>
        <v>255</v>
      </c>
      <c r="H265" s="1129">
        <v>3.7649027021381273E-2</v>
      </c>
      <c r="I265" s="1073"/>
      <c r="J265" s="1130">
        <f t="shared" ca="1" si="60"/>
        <v>253261022.98675859</v>
      </c>
      <c r="K265" s="1131">
        <f t="shared" ca="1" si="61"/>
        <v>9535031.0978911389</v>
      </c>
      <c r="L265" s="1130">
        <f t="shared" ca="1" si="62"/>
        <v>0</v>
      </c>
      <c r="M265" s="1130">
        <f t="shared" ca="1" si="63"/>
        <v>0</v>
      </c>
      <c r="N265" s="1130">
        <f t="shared" ca="1" si="72"/>
        <v>243725991.88886744</v>
      </c>
      <c r="O265" s="1073"/>
      <c r="P265" s="1130">
        <f t="shared" ca="1" si="64"/>
        <v>9535031.0978911519</v>
      </c>
      <c r="Q265" s="1130">
        <f t="shared" ca="1" si="65"/>
        <v>231539692.29442406</v>
      </c>
      <c r="R265" s="1130">
        <f t="shared" ca="1" si="73"/>
        <v>240597971.83742064</v>
      </c>
      <c r="S265" s="1130">
        <f t="shared" ca="1" si="74"/>
        <v>9058279.5429965854</v>
      </c>
      <c r="T265" s="1130">
        <f t="shared" ca="1" si="66"/>
        <v>231539692.29442406</v>
      </c>
      <c r="U265" s="1132">
        <f t="shared" ca="1" si="67"/>
        <v>2.0377225069230693E-2</v>
      </c>
      <c r="V265" s="1133">
        <f t="shared" ca="1" si="68"/>
        <v>5.0000000000000044E-2</v>
      </c>
      <c r="X265" s="1134">
        <f t="shared" ca="1" si="75"/>
        <v>12663051.149337947</v>
      </c>
      <c r="Y265" s="1134">
        <f t="shared" ca="1" si="69"/>
        <v>476751.55489456654</v>
      </c>
      <c r="Z265" s="1134">
        <f t="shared" ca="1" si="70"/>
        <v>12186299.594443381</v>
      </c>
      <c r="AA265" s="1132">
        <f t="shared" ca="1" si="71"/>
        <v>2.1802774017455142E-2</v>
      </c>
      <c r="AB265" s="1105"/>
    </row>
    <row r="266" spans="1:28">
      <c r="A266" s="1144">
        <f>Calendar!J258</f>
        <v>52775</v>
      </c>
      <c r="C266" s="1104"/>
      <c r="D266" s="1125">
        <f t="shared" ca="1" si="57"/>
        <v>54057</v>
      </c>
      <c r="E266" s="1126">
        <f t="shared" ca="1" si="58"/>
        <v>54084</v>
      </c>
      <c r="F266" s="1127">
        <f t="shared" ca="1" si="59"/>
        <v>7791</v>
      </c>
      <c r="G266" s="1128">
        <f ca="1">IF(F266&lt;&gt;"",COUNTIF($F$11:F266,"&gt;0"),"")</f>
        <v>256</v>
      </c>
      <c r="H266" s="1129">
        <v>3.8734567306949054E-2</v>
      </c>
      <c r="I266" s="1073"/>
      <c r="J266" s="1130">
        <f t="shared" ca="1" si="60"/>
        <v>243725991.88886744</v>
      </c>
      <c r="K266" s="1131">
        <f t="shared" ca="1" si="61"/>
        <v>9440620.8372722548</v>
      </c>
      <c r="L266" s="1130">
        <f t="shared" ca="1" si="62"/>
        <v>0</v>
      </c>
      <c r="M266" s="1130">
        <f t="shared" ca="1" si="63"/>
        <v>0</v>
      </c>
      <c r="N266" s="1130">
        <f t="shared" ca="1" si="72"/>
        <v>234285371.05159518</v>
      </c>
      <c r="O266" s="1073"/>
      <c r="P266" s="1130">
        <f t="shared" ca="1" si="64"/>
        <v>9440620.8372722566</v>
      </c>
      <c r="Q266" s="1130">
        <f t="shared" ca="1" si="65"/>
        <v>222571102.49901542</v>
      </c>
      <c r="R266" s="1130">
        <f t="shared" ca="1" si="73"/>
        <v>231539692.29442406</v>
      </c>
      <c r="S266" s="1130">
        <f t="shared" ca="1" si="74"/>
        <v>8968589.7954086363</v>
      </c>
      <c r="T266" s="1130">
        <f t="shared" ca="1" si="66"/>
        <v>222571102.49901542</v>
      </c>
      <c r="U266" s="1132">
        <f t="shared" ca="1" si="67"/>
        <v>1.961004237197846E-2</v>
      </c>
      <c r="V266" s="1133">
        <f t="shared" ca="1" si="68"/>
        <v>5.0000000000000044E-2</v>
      </c>
      <c r="X266" s="1134">
        <f t="shared" ca="1" si="75"/>
        <v>12186299.594443381</v>
      </c>
      <c r="Y266" s="1134">
        <f t="shared" ca="1" si="69"/>
        <v>472031.04186362028</v>
      </c>
      <c r="Z266" s="1134">
        <f t="shared" ca="1" si="70"/>
        <v>11714268.552579761</v>
      </c>
      <c r="AA266" s="1132">
        <f t="shared" ca="1" si="71"/>
        <v>2.098192078933089E-2</v>
      </c>
      <c r="AB266" s="1105"/>
    </row>
    <row r="267" spans="1:28">
      <c r="A267" s="1144">
        <f>Calendar!J259</f>
        <v>52805</v>
      </c>
      <c r="C267" s="1104"/>
      <c r="D267" s="1125">
        <f t="shared" ca="1" si="57"/>
        <v>54088</v>
      </c>
      <c r="E267" s="1126">
        <f t="shared" ca="1" si="58"/>
        <v>54115</v>
      </c>
      <c r="F267" s="1127">
        <f t="shared" ca="1" si="59"/>
        <v>7822</v>
      </c>
      <c r="G267" s="1128">
        <f ca="1">IF(F267&lt;&gt;"",COUNTIF($F$11:F267,"&gt;0"),"")</f>
        <v>257</v>
      </c>
      <c r="H267" s="1129">
        <v>3.9883850534009946E-2</v>
      </c>
      <c r="I267" s="1073"/>
      <c r="J267" s="1130">
        <f t="shared" ca="1" si="60"/>
        <v>234285371.05159518</v>
      </c>
      <c r="K267" s="1131">
        <f t="shared" ca="1" si="61"/>
        <v>9344202.721326882</v>
      </c>
      <c r="L267" s="1130">
        <f t="shared" ca="1" si="62"/>
        <v>0</v>
      </c>
      <c r="M267" s="1130">
        <f t="shared" ca="1" si="63"/>
        <v>0</v>
      </c>
      <c r="N267" s="1130">
        <f t="shared" ca="1" si="72"/>
        <v>224941168.33026829</v>
      </c>
      <c r="O267" s="1073"/>
      <c r="P267" s="1130">
        <f t="shared" ca="1" si="64"/>
        <v>9344202.7213268876</v>
      </c>
      <c r="Q267" s="1130">
        <f t="shared" ca="1" si="65"/>
        <v>213694109.91375488</v>
      </c>
      <c r="R267" s="1130">
        <f t="shared" ca="1" si="73"/>
        <v>222571102.49901542</v>
      </c>
      <c r="S267" s="1130">
        <f t="shared" ca="1" si="74"/>
        <v>8876992.5852605402</v>
      </c>
      <c r="T267" s="1130">
        <f t="shared" ca="1" si="66"/>
        <v>213694109.91375488</v>
      </c>
      <c r="U267" s="1132">
        <f t="shared" ca="1" si="67"/>
        <v>1.8850455865828935E-2</v>
      </c>
      <c r="V267" s="1133">
        <f t="shared" ca="1" si="68"/>
        <v>5.0000000000000044E-2</v>
      </c>
      <c r="X267" s="1134">
        <f t="shared" ca="1" si="75"/>
        <v>11714268.552579761</v>
      </c>
      <c r="Y267" s="1134">
        <f t="shared" ca="1" si="69"/>
        <v>467210.13606634736</v>
      </c>
      <c r="Z267" s="1134">
        <f t="shared" ca="1" si="70"/>
        <v>11247058.416513413</v>
      </c>
      <c r="AA267" s="1132">
        <f t="shared" ca="1" si="71"/>
        <v>2.0169195166287467E-2</v>
      </c>
      <c r="AB267" s="1105"/>
    </row>
    <row r="268" spans="1:28">
      <c r="A268" s="1144">
        <f>Calendar!J260</f>
        <v>52838</v>
      </c>
      <c r="C268" s="1104"/>
      <c r="D268" s="1125">
        <f t="shared" ref="D268:D331" ca="1" si="76">IF(E268&lt;&gt;"",EOMONTH(E268,-1),"")</f>
        <v>54117</v>
      </c>
      <c r="E268" s="1126">
        <f t="shared" ref="E268:E331" ca="1" si="77">IF(INDIRECT("A"&amp;(IFERROR(MATCH(E267,A:A),999)+1))&gt;0,INDIRECT("A"&amp;(IFERROR(MATCH(E267,A:A),999)+1)),"")</f>
        <v>54144</v>
      </c>
      <c r="F268" s="1127">
        <f t="shared" ref="F268:F331" ca="1" si="78">IF(E268&lt;&gt;"",E268-$A$31,"")</f>
        <v>7851</v>
      </c>
      <c r="G268" s="1128">
        <f ca="1">IF(F268&lt;&gt;"",COUNTIF($F$11:F268,"&gt;0"),"")</f>
        <v>258</v>
      </c>
      <c r="H268" s="1129">
        <v>4.1168608999543173E-2</v>
      </c>
      <c r="I268" s="1073"/>
      <c r="J268" s="1130">
        <f t="shared" ref="J268:J331" ca="1" si="79">IF(G268=1,$A$7,N267)</f>
        <v>224941168.33026829</v>
      </c>
      <c r="K268" s="1131">
        <f t="shared" ref="K268:K331" ca="1" si="80">H268*J268</f>
        <v>9260515.006889239</v>
      </c>
      <c r="L268" s="1130">
        <f t="shared" ref="L268:L331" ca="1" si="81">IF(E268&lt;&gt;"",(1-(1-$A$25)^(1/12))*(J268-K268),"")</f>
        <v>0</v>
      </c>
      <c r="M268" s="1130">
        <f t="shared" ref="M268:M331" ca="1" si="82">IF(J268-K268-L268&lt;$A$27*$A$5,J268-K268-L268,0)</f>
        <v>0</v>
      </c>
      <c r="N268" s="1130">
        <f t="shared" ca="1" si="72"/>
        <v>215680653.32337904</v>
      </c>
      <c r="O268" s="1073"/>
      <c r="P268" s="1130">
        <f t="shared" ref="P268:P331" ca="1" si="83">IF(G268&lt;&gt; "", R268+X268-N268, "")</f>
        <v>9260515.0068892539</v>
      </c>
      <c r="Q268" s="1130">
        <f t="shared" ref="Q268:Q331" ca="1" si="84">IF(E268&lt;&gt;"", N268*(1-$A$15), "")</f>
        <v>204896620.65721008</v>
      </c>
      <c r="R268" s="1130">
        <f t="shared" ca="1" si="73"/>
        <v>213694109.91375488</v>
      </c>
      <c r="S268" s="1130">
        <f t="shared" ca="1" si="74"/>
        <v>8797489.2565447986</v>
      </c>
      <c r="T268" s="1130">
        <f t="shared" ref="T268:T331" ca="1" si="85">IF(E268&lt;&gt;"", R268-S268, "")</f>
        <v>204896620.65721008</v>
      </c>
      <c r="U268" s="1132">
        <f t="shared" ref="U268:U331" ca="1" si="86">IF(E268&lt;&gt;"", R268/$A$11, "")</f>
        <v>1.8098627101578266E-2</v>
      </c>
      <c r="V268" s="1133">
        <f t="shared" ref="V268:V331" ca="1" si="87">IF(E268&lt;&gt;"", IFERROR(1-T268/N268, "n.a."), "")</f>
        <v>5.0000000000000044E-2</v>
      </c>
      <c r="X268" s="1134">
        <f t="shared" ca="1" si="75"/>
        <v>11247058.416513413</v>
      </c>
      <c r="Y268" s="1134">
        <f t="shared" ref="Y268:Y331" ca="1" si="88">IF(E268&lt;&gt;"", P268-S268, "")</f>
        <v>463025.75034445524</v>
      </c>
      <c r="Z268" s="1134">
        <f t="shared" ref="Z268:Z331" ca="1" si="89">IF(E268&lt;&gt;"", X268-Y268, "")</f>
        <v>10784032.666168958</v>
      </c>
      <c r="AA268" s="1132">
        <f t="shared" ref="AA268:AA331" ca="1" si="90">IF(E268&lt;&gt;"", X268/$A$19, "")</f>
        <v>1.9364770000883977E-2</v>
      </c>
      <c r="AB268" s="1105"/>
    </row>
    <row r="269" spans="1:28">
      <c r="A269" s="1144">
        <f>Calendar!J261</f>
        <v>52867</v>
      </c>
      <c r="C269" s="1104"/>
      <c r="D269" s="1125">
        <f t="shared" ca="1" si="76"/>
        <v>54148</v>
      </c>
      <c r="E269" s="1126">
        <f t="shared" ca="1" si="77"/>
        <v>54175</v>
      </c>
      <c r="F269" s="1127">
        <f t="shared" ca="1" si="78"/>
        <v>7882</v>
      </c>
      <c r="G269" s="1128">
        <f ca="1">IF(F269&lt;&gt;"",COUNTIF($F$11:F269,"&gt;0"),"")</f>
        <v>259</v>
      </c>
      <c r="H269" s="1129">
        <v>4.2380601478297121E-2</v>
      </c>
      <c r="I269" s="1073"/>
      <c r="J269" s="1130">
        <f t="shared" ca="1" si="79"/>
        <v>215680653.32337904</v>
      </c>
      <c r="K269" s="1131">
        <f t="shared" ca="1" si="80"/>
        <v>9140675.8150768857</v>
      </c>
      <c r="L269" s="1130">
        <f t="shared" ca="1" si="81"/>
        <v>0</v>
      </c>
      <c r="M269" s="1130">
        <f t="shared" ca="1" si="82"/>
        <v>0</v>
      </c>
      <c r="N269" s="1130">
        <f t="shared" ref="N269:N332" ca="1" si="91">IF(E269&lt;&gt;"",J269-K269-L269-M269,"")</f>
        <v>206539977.50830215</v>
      </c>
      <c r="O269" s="1073"/>
      <c r="P269" s="1130">
        <f t="shared" ca="1" si="83"/>
        <v>9140675.8150768876</v>
      </c>
      <c r="Q269" s="1130">
        <f t="shared" ca="1" si="84"/>
        <v>196212978.63288704</v>
      </c>
      <c r="R269" s="1130">
        <f t="shared" ref="R269:R332" ca="1" si="92">IF(E269&lt;&gt;"", T268, "")</f>
        <v>204896620.65721008</v>
      </c>
      <c r="S269" s="1130">
        <f t="shared" ref="S269:S332" ca="1" si="93">IF(E269&lt;&gt;"", MIN(P269,MAX(R269-Q269,0)), "")</f>
        <v>8683642.0243230462</v>
      </c>
      <c r="T269" s="1130">
        <f t="shared" ca="1" si="85"/>
        <v>196212978.63288704</v>
      </c>
      <c r="U269" s="1132">
        <f t="shared" ca="1" si="86"/>
        <v>1.735353179900485E-2</v>
      </c>
      <c r="V269" s="1133">
        <f t="shared" ca="1" si="87"/>
        <v>5.0000000000000044E-2</v>
      </c>
      <c r="X269" s="1134">
        <f t="shared" ref="X269:X332" ca="1" si="94">IF(E269&lt;&gt;"", Z268, "")</f>
        <v>10784032.666168958</v>
      </c>
      <c r="Y269" s="1134">
        <f t="shared" ca="1" si="88"/>
        <v>457033.7907538414</v>
      </c>
      <c r="Z269" s="1134">
        <f t="shared" ca="1" si="89"/>
        <v>10326998.875415117</v>
      </c>
      <c r="AA269" s="1132">
        <f t="shared" ca="1" si="90"/>
        <v>1.856754935635151E-2</v>
      </c>
      <c r="AB269" s="1105"/>
    </row>
    <row r="270" spans="1:28">
      <c r="A270" s="1144">
        <f>Calendar!J262</f>
        <v>52897</v>
      </c>
      <c r="C270" s="1104"/>
      <c r="D270" s="1125">
        <f t="shared" ca="1" si="76"/>
        <v>54178</v>
      </c>
      <c r="E270" s="1126">
        <f t="shared" ca="1" si="77"/>
        <v>54205</v>
      </c>
      <c r="F270" s="1127">
        <f t="shared" ca="1" si="78"/>
        <v>7912</v>
      </c>
      <c r="G270" s="1128">
        <f ca="1">IF(F270&lt;&gt;"",COUNTIF($F$11:F270,"&gt;0"),"")</f>
        <v>260</v>
      </c>
      <c r="H270" s="1129">
        <v>4.3543732442168893E-2</v>
      </c>
      <c r="I270" s="1073"/>
      <c r="J270" s="1130">
        <f t="shared" ca="1" si="79"/>
        <v>206539977.50830215</v>
      </c>
      <c r="K270" s="1131">
        <f t="shared" ca="1" si="80"/>
        <v>8993521.5192330908</v>
      </c>
      <c r="L270" s="1130">
        <f t="shared" ca="1" si="81"/>
        <v>0</v>
      </c>
      <c r="M270" s="1130">
        <f t="shared" ca="1" si="82"/>
        <v>0</v>
      </c>
      <c r="N270" s="1130">
        <f t="shared" ca="1" si="91"/>
        <v>197546455.98906907</v>
      </c>
      <c r="O270" s="1073"/>
      <c r="P270" s="1130">
        <f t="shared" ca="1" si="83"/>
        <v>8993521.5192330778</v>
      </c>
      <c r="Q270" s="1130">
        <f t="shared" ca="1" si="84"/>
        <v>187669133.18961561</v>
      </c>
      <c r="R270" s="1130">
        <f t="shared" ca="1" si="92"/>
        <v>196212978.63288704</v>
      </c>
      <c r="S270" s="1130">
        <f t="shared" ca="1" si="93"/>
        <v>8543845.4432714283</v>
      </c>
      <c r="T270" s="1130">
        <f t="shared" ca="1" si="85"/>
        <v>187669133.18961561</v>
      </c>
      <c r="U270" s="1132">
        <f t="shared" ca="1" si="86"/>
        <v>1.6618078683590269E-2</v>
      </c>
      <c r="V270" s="1133">
        <f t="shared" ca="1" si="87"/>
        <v>5.0000000000000044E-2</v>
      </c>
      <c r="X270" s="1134">
        <f t="shared" ca="1" si="94"/>
        <v>10326998.875415117</v>
      </c>
      <c r="Y270" s="1134">
        <f t="shared" ca="1" si="88"/>
        <v>449676.07596164942</v>
      </c>
      <c r="Z270" s="1134">
        <f t="shared" ca="1" si="89"/>
        <v>9877322.7994534671</v>
      </c>
      <c r="AA270" s="1132">
        <f t="shared" ca="1" si="90"/>
        <v>1.778064544665137E-2</v>
      </c>
      <c r="AB270" s="1105"/>
    </row>
    <row r="271" spans="1:28">
      <c r="A271" s="1144">
        <f>Calendar!J263</f>
        <v>52929</v>
      </c>
      <c r="C271" s="1104"/>
      <c r="D271" s="1125">
        <f t="shared" ca="1" si="76"/>
        <v>54209</v>
      </c>
      <c r="E271" s="1126">
        <f t="shared" ca="1" si="77"/>
        <v>54238</v>
      </c>
      <c r="F271" s="1127">
        <f t="shared" ca="1" si="78"/>
        <v>7945</v>
      </c>
      <c r="G271" s="1128">
        <f ca="1">IF(F271&lt;&gt;"",COUNTIF($F$11:F271,"&gt;0"),"")</f>
        <v>261</v>
      </c>
      <c r="H271" s="1129">
        <v>4.4974028314519694E-2</v>
      </c>
      <c r="I271" s="1073"/>
      <c r="J271" s="1130">
        <f t="shared" ca="1" si="79"/>
        <v>197546455.98906907</v>
      </c>
      <c r="K271" s="1131">
        <f t="shared" ca="1" si="80"/>
        <v>8884459.9050854109</v>
      </c>
      <c r="L271" s="1130">
        <f t="shared" ca="1" si="81"/>
        <v>0</v>
      </c>
      <c r="M271" s="1130">
        <f t="shared" ca="1" si="82"/>
        <v>0</v>
      </c>
      <c r="N271" s="1130">
        <f t="shared" ca="1" si="91"/>
        <v>188661996.08398366</v>
      </c>
      <c r="O271" s="1073"/>
      <c r="P271" s="1130">
        <f t="shared" ca="1" si="83"/>
        <v>8884459.9050854146</v>
      </c>
      <c r="Q271" s="1130">
        <f t="shared" ca="1" si="84"/>
        <v>179228896.27978447</v>
      </c>
      <c r="R271" s="1130">
        <f t="shared" ca="1" si="92"/>
        <v>187669133.18961561</v>
      </c>
      <c r="S271" s="1130">
        <f t="shared" ca="1" si="93"/>
        <v>8440236.9098311365</v>
      </c>
      <c r="T271" s="1130">
        <f t="shared" ca="1" si="85"/>
        <v>179228896.27978447</v>
      </c>
      <c r="U271" s="1132">
        <f t="shared" ca="1" si="86"/>
        <v>1.5894465511689104E-2</v>
      </c>
      <c r="V271" s="1133">
        <f t="shared" ca="1" si="87"/>
        <v>5.0000000000000044E-2</v>
      </c>
      <c r="X271" s="1134">
        <f t="shared" ca="1" si="94"/>
        <v>9877322.7994534671</v>
      </c>
      <c r="Y271" s="1134">
        <f t="shared" ca="1" si="88"/>
        <v>444222.99525427818</v>
      </c>
      <c r="Z271" s="1134">
        <f t="shared" ca="1" si="89"/>
        <v>9433099.8041991889</v>
      </c>
      <c r="AA271" s="1132">
        <f t="shared" ca="1" si="90"/>
        <v>1.7006409778673324E-2</v>
      </c>
      <c r="AB271" s="1105"/>
    </row>
    <row r="272" spans="1:28">
      <c r="A272" s="1144">
        <f>Calendar!J264</f>
        <v>52958</v>
      </c>
      <c r="C272" s="1104"/>
      <c r="D272" s="1125">
        <f t="shared" ca="1" si="76"/>
        <v>54239</v>
      </c>
      <c r="E272" s="1126">
        <f t="shared" ca="1" si="77"/>
        <v>54266</v>
      </c>
      <c r="F272" s="1127">
        <f t="shared" ca="1" si="78"/>
        <v>7973</v>
      </c>
      <c r="G272" s="1128">
        <f ca="1">IF(F272&lt;&gt;"",COUNTIF($F$11:F272,"&gt;0"),"")</f>
        <v>262</v>
      </c>
      <c r="H272" s="1129">
        <v>4.6209179495479959E-2</v>
      </c>
      <c r="I272" s="1073"/>
      <c r="J272" s="1130">
        <f t="shared" ca="1" si="79"/>
        <v>188661996.08398366</v>
      </c>
      <c r="K272" s="1131">
        <f t="shared" ca="1" si="80"/>
        <v>8717916.0410203375</v>
      </c>
      <c r="L272" s="1130">
        <f t="shared" ca="1" si="81"/>
        <v>0</v>
      </c>
      <c r="M272" s="1130">
        <f t="shared" ca="1" si="82"/>
        <v>0</v>
      </c>
      <c r="N272" s="1130">
        <f t="shared" ca="1" si="91"/>
        <v>179944080.04296333</v>
      </c>
      <c r="O272" s="1073"/>
      <c r="P272" s="1130">
        <f t="shared" ca="1" si="83"/>
        <v>8717916.0410203338</v>
      </c>
      <c r="Q272" s="1130">
        <f t="shared" ca="1" si="84"/>
        <v>170946876.04081514</v>
      </c>
      <c r="R272" s="1130">
        <f t="shared" ca="1" si="92"/>
        <v>179228896.27978447</v>
      </c>
      <c r="S272" s="1130">
        <f t="shared" ca="1" si="93"/>
        <v>8282020.238969326</v>
      </c>
      <c r="T272" s="1130">
        <f t="shared" ca="1" si="85"/>
        <v>170946876.04081514</v>
      </c>
      <c r="U272" s="1132">
        <f t="shared" ca="1" si="86"/>
        <v>1.5179627369722243E-2</v>
      </c>
      <c r="V272" s="1133">
        <f t="shared" ca="1" si="87"/>
        <v>5.0000000000000044E-2</v>
      </c>
      <c r="X272" s="1134">
        <f t="shared" ca="1" si="94"/>
        <v>9433099.8041991889</v>
      </c>
      <c r="Y272" s="1134">
        <f t="shared" ca="1" si="88"/>
        <v>435895.80205100775</v>
      </c>
      <c r="Z272" s="1134">
        <f t="shared" ca="1" si="89"/>
        <v>8997204.0021481812</v>
      </c>
      <c r="AA272" s="1132">
        <f t="shared" ca="1" si="90"/>
        <v>1.6241563023758933E-2</v>
      </c>
      <c r="AB272" s="1105"/>
    </row>
    <row r="273" spans="1:28">
      <c r="A273" s="1144">
        <f>Calendar!J265</f>
        <v>52989</v>
      </c>
      <c r="C273" s="1104"/>
      <c r="D273" s="1125">
        <f t="shared" ca="1" si="76"/>
        <v>54270</v>
      </c>
      <c r="E273" s="1126">
        <f t="shared" ca="1" si="77"/>
        <v>54297</v>
      </c>
      <c r="F273" s="1127">
        <f t="shared" ca="1" si="78"/>
        <v>8004</v>
      </c>
      <c r="G273" s="1128">
        <f ca="1">IF(F273&lt;&gt;"",COUNTIF($F$11:F273,"&gt;0"),"")</f>
        <v>263</v>
      </c>
      <c r="H273" s="1129">
        <v>4.7297366431884647E-2</v>
      </c>
      <c r="I273" s="1073"/>
      <c r="J273" s="1130">
        <f t="shared" ca="1" si="79"/>
        <v>179944080.04296333</v>
      </c>
      <c r="K273" s="1131">
        <f t="shared" ca="1" si="80"/>
        <v>8510881.0910404176</v>
      </c>
      <c r="L273" s="1130">
        <f t="shared" ca="1" si="81"/>
        <v>0</v>
      </c>
      <c r="M273" s="1130">
        <f t="shared" ca="1" si="82"/>
        <v>0</v>
      </c>
      <c r="N273" s="1130">
        <f t="shared" ca="1" si="91"/>
        <v>171433198.95192289</v>
      </c>
      <c r="O273" s="1073"/>
      <c r="P273" s="1130">
        <f t="shared" ca="1" si="83"/>
        <v>8510881.0910404325</v>
      </c>
      <c r="Q273" s="1130">
        <f t="shared" ca="1" si="84"/>
        <v>162861539.00432673</v>
      </c>
      <c r="R273" s="1130">
        <f t="shared" ca="1" si="92"/>
        <v>170946876.04081514</v>
      </c>
      <c r="S273" s="1130">
        <f t="shared" ca="1" si="93"/>
        <v>8085337.0364884138</v>
      </c>
      <c r="T273" s="1130">
        <f t="shared" ca="1" si="85"/>
        <v>162861539.00432673</v>
      </c>
      <c r="U273" s="1132">
        <f t="shared" ca="1" si="86"/>
        <v>1.4478189243920248E-2</v>
      </c>
      <c r="V273" s="1133">
        <f t="shared" ca="1" si="87"/>
        <v>5.0000000000000155E-2</v>
      </c>
      <c r="X273" s="1134">
        <f t="shared" ca="1" si="94"/>
        <v>8997204.0021481812</v>
      </c>
      <c r="Y273" s="1134">
        <f t="shared" ca="1" si="88"/>
        <v>425544.05455201864</v>
      </c>
      <c r="Z273" s="1134">
        <f t="shared" ca="1" si="89"/>
        <v>8571659.9475961626</v>
      </c>
      <c r="AA273" s="1132">
        <f t="shared" ca="1" si="90"/>
        <v>1.5491053722706923E-2</v>
      </c>
      <c r="AB273" s="1105"/>
    </row>
    <row r="274" spans="1:28">
      <c r="A274" s="1144">
        <f>Calendar!J266</f>
        <v>53020</v>
      </c>
      <c r="C274" s="1104"/>
      <c r="D274" s="1125">
        <f t="shared" ca="1" si="76"/>
        <v>54301</v>
      </c>
      <c r="E274" s="1126">
        <f t="shared" ca="1" si="77"/>
        <v>54329</v>
      </c>
      <c r="F274" s="1127">
        <f t="shared" ca="1" si="78"/>
        <v>8036</v>
      </c>
      <c r="G274" s="1128">
        <f ca="1">IF(F274&lt;&gt;"",COUNTIF($F$11:F274,"&gt;0"),"")</f>
        <v>264</v>
      </c>
      <c r="H274" s="1129">
        <v>4.8715388676511213E-2</v>
      </c>
      <c r="I274" s="1073"/>
      <c r="J274" s="1130">
        <f t="shared" ca="1" si="79"/>
        <v>171433198.95192289</v>
      </c>
      <c r="K274" s="1131">
        <f t="shared" ca="1" si="80"/>
        <v>8351434.9190005986</v>
      </c>
      <c r="L274" s="1130">
        <f t="shared" ca="1" si="81"/>
        <v>0</v>
      </c>
      <c r="M274" s="1130">
        <f t="shared" ca="1" si="82"/>
        <v>0</v>
      </c>
      <c r="N274" s="1130">
        <f t="shared" ca="1" si="91"/>
        <v>163081764.0329223</v>
      </c>
      <c r="O274" s="1073"/>
      <c r="P274" s="1130">
        <f t="shared" ca="1" si="83"/>
        <v>8351434.9190005958</v>
      </c>
      <c r="Q274" s="1130">
        <f t="shared" ca="1" si="84"/>
        <v>154927675.83127618</v>
      </c>
      <c r="R274" s="1130">
        <f t="shared" ca="1" si="92"/>
        <v>162861539.00432673</v>
      </c>
      <c r="S274" s="1130">
        <f t="shared" ca="1" si="93"/>
        <v>7933863.1730505526</v>
      </c>
      <c r="T274" s="1130">
        <f t="shared" ca="1" si="85"/>
        <v>154927675.83127618</v>
      </c>
      <c r="U274" s="1132">
        <f t="shared" ca="1" si="86"/>
        <v>1.3793409021980379E-2</v>
      </c>
      <c r="V274" s="1133">
        <f t="shared" ca="1" si="87"/>
        <v>5.0000000000000044E-2</v>
      </c>
      <c r="X274" s="1134">
        <f t="shared" ca="1" si="94"/>
        <v>8571659.9475961626</v>
      </c>
      <c r="Y274" s="1134">
        <f t="shared" ca="1" si="88"/>
        <v>417571.7459500432</v>
      </c>
      <c r="Z274" s="1134">
        <f t="shared" ca="1" si="89"/>
        <v>8154088.2016461194</v>
      </c>
      <c r="AA274" s="1132">
        <f t="shared" ca="1" si="90"/>
        <v>1.4758367678368049E-2</v>
      </c>
      <c r="AB274" s="1105"/>
    </row>
    <row r="275" spans="1:28">
      <c r="A275" s="1144">
        <f>Calendar!J267</f>
        <v>53048</v>
      </c>
      <c r="C275" s="1104"/>
      <c r="D275" s="1125">
        <f t="shared" ca="1" si="76"/>
        <v>54331</v>
      </c>
      <c r="E275" s="1126">
        <f t="shared" ca="1" si="77"/>
        <v>54358</v>
      </c>
      <c r="F275" s="1127">
        <f t="shared" ca="1" si="78"/>
        <v>8065</v>
      </c>
      <c r="G275" s="1128">
        <f ca="1">IF(F275&lt;&gt;"",COUNTIF($F$11:F275,"&gt;0"),"")</f>
        <v>265</v>
      </c>
      <c r="H275" s="1129">
        <v>5.0165108466581725E-2</v>
      </c>
      <c r="I275" s="1073"/>
      <c r="J275" s="1130">
        <f t="shared" ca="1" si="79"/>
        <v>163081764.0329223</v>
      </c>
      <c r="K275" s="1131">
        <f t="shared" ca="1" si="80"/>
        <v>8181014.381633033</v>
      </c>
      <c r="L275" s="1130">
        <f t="shared" ca="1" si="81"/>
        <v>0</v>
      </c>
      <c r="M275" s="1130">
        <f t="shared" ca="1" si="82"/>
        <v>0</v>
      </c>
      <c r="N275" s="1130">
        <f t="shared" ca="1" si="91"/>
        <v>154900749.65128925</v>
      </c>
      <c r="O275" s="1073"/>
      <c r="P275" s="1130">
        <f t="shared" ca="1" si="83"/>
        <v>8181014.3816330433</v>
      </c>
      <c r="Q275" s="1130">
        <f t="shared" ca="1" si="84"/>
        <v>147155712.16872478</v>
      </c>
      <c r="R275" s="1130">
        <f t="shared" ca="1" si="92"/>
        <v>154927675.83127618</v>
      </c>
      <c r="S275" s="1130">
        <f t="shared" ca="1" si="93"/>
        <v>7771963.662551403</v>
      </c>
      <c r="T275" s="1130">
        <f t="shared" ca="1" si="85"/>
        <v>147155712.16872478</v>
      </c>
      <c r="U275" s="1132">
        <f t="shared" ca="1" si="86"/>
        <v>1.312145774030051E-2</v>
      </c>
      <c r="V275" s="1133">
        <f t="shared" ca="1" si="87"/>
        <v>5.0000000000000155E-2</v>
      </c>
      <c r="X275" s="1134">
        <f t="shared" ca="1" si="94"/>
        <v>8154088.2016461194</v>
      </c>
      <c r="Y275" s="1134">
        <f t="shared" ca="1" si="88"/>
        <v>409050.71908164024</v>
      </c>
      <c r="Z275" s="1134">
        <f t="shared" ca="1" si="89"/>
        <v>7745037.4825644791</v>
      </c>
      <c r="AA275" s="1132">
        <f t="shared" ca="1" si="90"/>
        <v>1.4039408060685467E-2</v>
      </c>
      <c r="AB275" s="1105"/>
    </row>
    <row r="276" spans="1:28">
      <c r="A276" s="1144">
        <f>Calendar!J268</f>
        <v>53079</v>
      </c>
      <c r="C276" s="1104"/>
      <c r="D276" s="1125">
        <f t="shared" ca="1" si="76"/>
        <v>54362</v>
      </c>
      <c r="E276" s="1126">
        <f t="shared" ca="1" si="77"/>
        <v>54389</v>
      </c>
      <c r="F276" s="1127">
        <f t="shared" ca="1" si="78"/>
        <v>8096</v>
      </c>
      <c r="G276" s="1128">
        <f ca="1">IF(F276&lt;&gt;"",COUNTIF($F$11:F276,"&gt;0"),"")</f>
        <v>266</v>
      </c>
      <c r="H276" s="1129">
        <v>5.1883001386825167E-2</v>
      </c>
      <c r="I276" s="1073"/>
      <c r="J276" s="1130">
        <f t="shared" ca="1" si="79"/>
        <v>154900749.65128925</v>
      </c>
      <c r="K276" s="1131">
        <f t="shared" ca="1" si="80"/>
        <v>8036715.8089780984</v>
      </c>
      <c r="L276" s="1130">
        <f t="shared" ca="1" si="81"/>
        <v>0</v>
      </c>
      <c r="M276" s="1130">
        <f t="shared" ca="1" si="82"/>
        <v>0</v>
      </c>
      <c r="N276" s="1130">
        <f t="shared" ca="1" si="91"/>
        <v>146864033.84231114</v>
      </c>
      <c r="O276" s="1073"/>
      <c r="P276" s="1130">
        <f t="shared" ca="1" si="83"/>
        <v>8036715.8089781106</v>
      </c>
      <c r="Q276" s="1130">
        <f t="shared" ca="1" si="84"/>
        <v>139520832.15019557</v>
      </c>
      <c r="R276" s="1130">
        <f t="shared" ca="1" si="92"/>
        <v>147155712.16872478</v>
      </c>
      <c r="S276" s="1130">
        <f t="shared" ca="1" si="93"/>
        <v>7634880.0185292065</v>
      </c>
      <c r="T276" s="1130">
        <f t="shared" ca="1" si="85"/>
        <v>139520832.15019557</v>
      </c>
      <c r="U276" s="1132">
        <f t="shared" ca="1" si="86"/>
        <v>1.2463218389518664E-2</v>
      </c>
      <c r="V276" s="1133">
        <f t="shared" ca="1" si="87"/>
        <v>5.0000000000000155E-2</v>
      </c>
      <c r="X276" s="1134">
        <f t="shared" ca="1" si="94"/>
        <v>7745037.4825644791</v>
      </c>
      <c r="Y276" s="1134">
        <f t="shared" ca="1" si="88"/>
        <v>401835.79044890404</v>
      </c>
      <c r="Z276" s="1134">
        <f t="shared" ca="1" si="89"/>
        <v>7343201.6921155751</v>
      </c>
      <c r="AA276" s="1132">
        <f t="shared" ca="1" si="90"/>
        <v>1.3335119632514599E-2</v>
      </c>
      <c r="AB276" s="1105"/>
    </row>
    <row r="277" spans="1:28">
      <c r="A277" s="1144">
        <f>Calendar!J269</f>
        <v>53111</v>
      </c>
      <c r="C277" s="1104"/>
      <c r="D277" s="1125">
        <f t="shared" ca="1" si="76"/>
        <v>54392</v>
      </c>
      <c r="E277" s="1126">
        <f t="shared" ca="1" si="77"/>
        <v>54420</v>
      </c>
      <c r="F277" s="1127">
        <f t="shared" ca="1" si="78"/>
        <v>8127</v>
      </c>
      <c r="G277" s="1128">
        <f ca="1">IF(F277&lt;&gt;"",COUNTIF($F$11:F277,"&gt;0"),"")</f>
        <v>267</v>
      </c>
      <c r="H277" s="1129">
        <v>5.3713176463733601E-2</v>
      </c>
      <c r="I277" s="1073"/>
      <c r="J277" s="1130">
        <f t="shared" ca="1" si="79"/>
        <v>146864033.84231114</v>
      </c>
      <c r="K277" s="1131">
        <f t="shared" ca="1" si="80"/>
        <v>7888533.765947802</v>
      </c>
      <c r="L277" s="1130">
        <f t="shared" ca="1" si="81"/>
        <v>0</v>
      </c>
      <c r="M277" s="1130">
        <f t="shared" ca="1" si="82"/>
        <v>0</v>
      </c>
      <c r="N277" s="1130">
        <f t="shared" ca="1" si="91"/>
        <v>138975500.07636335</v>
      </c>
      <c r="O277" s="1073"/>
      <c r="P277" s="1130">
        <f t="shared" ca="1" si="83"/>
        <v>7888533.765947789</v>
      </c>
      <c r="Q277" s="1130">
        <f t="shared" ca="1" si="84"/>
        <v>132026725.07254519</v>
      </c>
      <c r="R277" s="1130">
        <f t="shared" ca="1" si="92"/>
        <v>139520832.15019557</v>
      </c>
      <c r="S277" s="1130">
        <f t="shared" ca="1" si="93"/>
        <v>7494107.0776503831</v>
      </c>
      <c r="T277" s="1130">
        <f t="shared" ca="1" si="85"/>
        <v>132026725.07254519</v>
      </c>
      <c r="U277" s="1132">
        <f t="shared" ca="1" si="86"/>
        <v>1.1816589212530962E-2</v>
      </c>
      <c r="V277" s="1133">
        <f t="shared" ca="1" si="87"/>
        <v>5.0000000000000044E-2</v>
      </c>
      <c r="X277" s="1134">
        <f t="shared" ca="1" si="94"/>
        <v>7343201.6921155751</v>
      </c>
      <c r="Y277" s="1134">
        <f t="shared" ca="1" si="88"/>
        <v>394426.68829740584</v>
      </c>
      <c r="Z277" s="1134">
        <f t="shared" ca="1" si="89"/>
        <v>6948775.0038181692</v>
      </c>
      <c r="AA277" s="1132">
        <f t="shared" ca="1" si="90"/>
        <v>1.2643253602127367E-2</v>
      </c>
      <c r="AB277" s="1105"/>
    </row>
    <row r="278" spans="1:28">
      <c r="A278" s="1144">
        <f>Calendar!J270</f>
        <v>53140</v>
      </c>
      <c r="C278" s="1104"/>
      <c r="D278" s="1125">
        <f t="shared" ca="1" si="76"/>
        <v>54423</v>
      </c>
      <c r="E278" s="1126">
        <f t="shared" ca="1" si="77"/>
        <v>54450</v>
      </c>
      <c r="F278" s="1127">
        <f t="shared" ca="1" si="78"/>
        <v>8157</v>
      </c>
      <c r="G278" s="1128">
        <f ca="1">IF(F278&lt;&gt;"",COUNTIF($F$11:F278,"&gt;0"),"")</f>
        <v>268</v>
      </c>
      <c r="H278" s="1129">
        <v>5.5394495085137607E-2</v>
      </c>
      <c r="I278" s="1073"/>
      <c r="J278" s="1130">
        <f t="shared" ca="1" si="79"/>
        <v>138975500.07636335</v>
      </c>
      <c r="K278" s="1131">
        <f t="shared" ca="1" si="80"/>
        <v>7698477.6559346514</v>
      </c>
      <c r="L278" s="1130">
        <f t="shared" ca="1" si="81"/>
        <v>0</v>
      </c>
      <c r="M278" s="1130">
        <f t="shared" ca="1" si="82"/>
        <v>0</v>
      </c>
      <c r="N278" s="1130">
        <f t="shared" ca="1" si="91"/>
        <v>131277022.42042871</v>
      </c>
      <c r="O278" s="1073"/>
      <c r="P278" s="1130">
        <f t="shared" ca="1" si="83"/>
        <v>7698477.6559346467</v>
      </c>
      <c r="Q278" s="1130">
        <f t="shared" ca="1" si="84"/>
        <v>124713171.29940727</v>
      </c>
      <c r="R278" s="1130">
        <f t="shared" ca="1" si="92"/>
        <v>132026725.07254519</v>
      </c>
      <c r="S278" s="1130">
        <f t="shared" ca="1" si="93"/>
        <v>7313553.7731379122</v>
      </c>
      <c r="T278" s="1130">
        <f t="shared" ca="1" si="85"/>
        <v>124713171.29940727</v>
      </c>
      <c r="U278" s="1132">
        <f t="shared" ca="1" si="86"/>
        <v>1.1181882670958838E-2</v>
      </c>
      <c r="V278" s="1133">
        <f t="shared" ca="1" si="87"/>
        <v>5.0000000000000044E-2</v>
      </c>
      <c r="X278" s="1134">
        <f t="shared" ca="1" si="94"/>
        <v>6948775.0038181692</v>
      </c>
      <c r="Y278" s="1134">
        <f t="shared" ca="1" si="88"/>
        <v>384923.88279673457</v>
      </c>
      <c r="Z278" s="1134">
        <f t="shared" ca="1" si="89"/>
        <v>6563851.1210214347</v>
      </c>
      <c r="AA278" s="1132">
        <f t="shared" ca="1" si="90"/>
        <v>1.196414429032054E-2</v>
      </c>
      <c r="AB278" s="1105"/>
    </row>
    <row r="279" spans="1:28">
      <c r="A279" s="1144">
        <f>Calendar!J271</f>
        <v>53170</v>
      </c>
      <c r="C279" s="1104"/>
      <c r="D279" s="1125">
        <f t="shared" ca="1" si="76"/>
        <v>54454</v>
      </c>
      <c r="E279" s="1126">
        <f t="shared" ca="1" si="77"/>
        <v>54480</v>
      </c>
      <c r="F279" s="1127">
        <f t="shared" ca="1" si="78"/>
        <v>8187</v>
      </c>
      <c r="G279" s="1128">
        <f ca="1">IF(F279&lt;&gt;"",COUNTIF($F$11:F279,"&gt;0"),"")</f>
        <v>269</v>
      </c>
      <c r="H279" s="1129">
        <v>5.7138442985255958E-2</v>
      </c>
      <c r="I279" s="1073"/>
      <c r="J279" s="1130">
        <f t="shared" ca="1" si="79"/>
        <v>131277022.42042871</v>
      </c>
      <c r="K279" s="1131">
        <f t="shared" ca="1" si="80"/>
        <v>7500964.6608438343</v>
      </c>
      <c r="L279" s="1130">
        <f t="shared" ca="1" si="81"/>
        <v>0</v>
      </c>
      <c r="M279" s="1130">
        <f t="shared" ca="1" si="82"/>
        <v>0</v>
      </c>
      <c r="N279" s="1130">
        <f t="shared" ca="1" si="91"/>
        <v>123776057.75958487</v>
      </c>
      <c r="O279" s="1073"/>
      <c r="P279" s="1130">
        <f t="shared" ca="1" si="83"/>
        <v>7500964.6608438343</v>
      </c>
      <c r="Q279" s="1130">
        <f t="shared" ca="1" si="84"/>
        <v>117587254.87160562</v>
      </c>
      <c r="R279" s="1130">
        <f t="shared" ca="1" si="92"/>
        <v>124713171.29940727</v>
      </c>
      <c r="S279" s="1130">
        <f t="shared" ca="1" si="93"/>
        <v>7125916.4278016537</v>
      </c>
      <c r="T279" s="1130">
        <f t="shared" ca="1" si="85"/>
        <v>117587254.87160562</v>
      </c>
      <c r="U279" s="1132">
        <f t="shared" ca="1" si="86"/>
        <v>1.0562467926299824E-2</v>
      </c>
      <c r="V279" s="1133">
        <f t="shared" ca="1" si="87"/>
        <v>5.0000000000000044E-2</v>
      </c>
      <c r="X279" s="1134">
        <f t="shared" ca="1" si="94"/>
        <v>6563851.1210214347</v>
      </c>
      <c r="Y279" s="1134">
        <f t="shared" ca="1" si="88"/>
        <v>375048.23304218054</v>
      </c>
      <c r="Z279" s="1134">
        <f t="shared" ca="1" si="89"/>
        <v>6188802.8879792541</v>
      </c>
      <c r="AA279" s="1132">
        <f t="shared" ca="1" si="90"/>
        <v>1.1301396558232498E-2</v>
      </c>
      <c r="AB279" s="1105"/>
    </row>
    <row r="280" spans="1:28">
      <c r="A280" s="1144">
        <f>Calendar!J272</f>
        <v>53202</v>
      </c>
      <c r="C280" s="1104"/>
      <c r="D280" s="1125">
        <f t="shared" ca="1" si="76"/>
        <v>54482</v>
      </c>
      <c r="E280" s="1126">
        <f t="shared" ca="1" si="77"/>
        <v>54511</v>
      </c>
      <c r="F280" s="1127">
        <f t="shared" ca="1" si="78"/>
        <v>8218</v>
      </c>
      <c r="G280" s="1128">
        <f ca="1">IF(F280&lt;&gt;"",COUNTIF($F$11:F280,"&gt;0"),"")</f>
        <v>270</v>
      </c>
      <c r="H280" s="1129">
        <v>5.8612212766243177E-2</v>
      </c>
      <c r="I280" s="1073"/>
      <c r="J280" s="1130">
        <f t="shared" ca="1" si="79"/>
        <v>123776057.75958487</v>
      </c>
      <c r="K280" s="1131">
        <f t="shared" ca="1" si="80"/>
        <v>7254788.6327715935</v>
      </c>
      <c r="L280" s="1130">
        <f t="shared" ca="1" si="81"/>
        <v>0</v>
      </c>
      <c r="M280" s="1130">
        <f t="shared" ca="1" si="82"/>
        <v>0</v>
      </c>
      <c r="N280" s="1130">
        <f t="shared" ca="1" si="91"/>
        <v>116521269.12681328</v>
      </c>
      <c r="O280" s="1073"/>
      <c r="P280" s="1130">
        <f t="shared" ca="1" si="83"/>
        <v>7254788.6327715963</v>
      </c>
      <c r="Q280" s="1130">
        <f t="shared" ca="1" si="84"/>
        <v>110695205.67047261</v>
      </c>
      <c r="R280" s="1130">
        <f t="shared" ca="1" si="92"/>
        <v>117587254.87160562</v>
      </c>
      <c r="S280" s="1130">
        <f t="shared" ca="1" si="93"/>
        <v>6892049.2011330128</v>
      </c>
      <c r="T280" s="1130">
        <f t="shared" ca="1" si="85"/>
        <v>110695205.67047261</v>
      </c>
      <c r="U280" s="1132">
        <f t="shared" ca="1" si="86"/>
        <v>9.9589449549093451E-3</v>
      </c>
      <c r="V280" s="1133">
        <f t="shared" ca="1" si="87"/>
        <v>5.0000000000000044E-2</v>
      </c>
      <c r="X280" s="1134">
        <f t="shared" ca="1" si="94"/>
        <v>6188802.8879792541</v>
      </c>
      <c r="Y280" s="1134">
        <f t="shared" ca="1" si="88"/>
        <v>362739.43163858354</v>
      </c>
      <c r="Z280" s="1134">
        <f t="shared" ca="1" si="89"/>
        <v>5826063.4563406706</v>
      </c>
      <c r="AA280" s="1132">
        <f t="shared" ca="1" si="90"/>
        <v>1.0655652355336182E-2</v>
      </c>
      <c r="AB280" s="1105"/>
    </row>
    <row r="281" spans="1:28">
      <c r="A281" s="1144">
        <f>Calendar!J273</f>
        <v>53232</v>
      </c>
      <c r="C281" s="1104"/>
      <c r="D281" s="1125">
        <f t="shared" ca="1" si="76"/>
        <v>54513</v>
      </c>
      <c r="E281" s="1126">
        <f t="shared" ca="1" si="77"/>
        <v>54540</v>
      </c>
      <c r="F281" s="1127">
        <f t="shared" ca="1" si="78"/>
        <v>8247</v>
      </c>
      <c r="G281" s="1128">
        <f ca="1">IF(F281&lt;&gt;"",COUNTIF($F$11:F281,"&gt;0"),"")</f>
        <v>271</v>
      </c>
      <c r="H281" s="1129">
        <v>6.0041942100627681E-2</v>
      </c>
      <c r="I281" s="1073"/>
      <c r="J281" s="1130">
        <f t="shared" ca="1" si="79"/>
        <v>116521269.12681328</v>
      </c>
      <c r="K281" s="1131">
        <f t="shared" ca="1" si="80"/>
        <v>6996163.2944037784</v>
      </c>
      <c r="L281" s="1130">
        <f t="shared" ca="1" si="81"/>
        <v>0</v>
      </c>
      <c r="M281" s="1130">
        <f t="shared" ca="1" si="82"/>
        <v>0</v>
      </c>
      <c r="N281" s="1130">
        <f t="shared" ca="1" si="91"/>
        <v>109525105.8324095</v>
      </c>
      <c r="O281" s="1073"/>
      <c r="P281" s="1130">
        <f t="shared" ca="1" si="83"/>
        <v>6996163.2944037765</v>
      </c>
      <c r="Q281" s="1130">
        <f t="shared" ca="1" si="84"/>
        <v>104048850.54078902</v>
      </c>
      <c r="R281" s="1130">
        <f t="shared" ca="1" si="92"/>
        <v>110695205.67047261</v>
      </c>
      <c r="S281" s="1130">
        <f t="shared" ca="1" si="93"/>
        <v>6646355.129683584</v>
      </c>
      <c r="T281" s="1130">
        <f t="shared" ca="1" si="85"/>
        <v>104048850.54078902</v>
      </c>
      <c r="U281" s="1132">
        <f t="shared" ca="1" si="86"/>
        <v>9.3752291542848944E-3</v>
      </c>
      <c r="V281" s="1133">
        <f t="shared" ca="1" si="87"/>
        <v>5.0000000000000044E-2</v>
      </c>
      <c r="X281" s="1134">
        <f t="shared" ca="1" si="94"/>
        <v>5826063.4563406706</v>
      </c>
      <c r="Y281" s="1134">
        <f t="shared" ca="1" si="88"/>
        <v>349808.16472019255</v>
      </c>
      <c r="Z281" s="1134">
        <f t="shared" ca="1" si="89"/>
        <v>5476255.291620478</v>
      </c>
      <c r="AA281" s="1132">
        <f t="shared" ca="1" si="90"/>
        <v>1.0031100992322092E-2</v>
      </c>
      <c r="AB281" s="1105"/>
    </row>
    <row r="282" spans="1:28">
      <c r="A282" s="1144">
        <f>Calendar!J274</f>
        <v>53262</v>
      </c>
      <c r="C282" s="1104"/>
      <c r="D282" s="1125">
        <f t="shared" ca="1" si="76"/>
        <v>54543</v>
      </c>
      <c r="E282" s="1126">
        <f t="shared" ca="1" si="77"/>
        <v>54570</v>
      </c>
      <c r="F282" s="1127">
        <f t="shared" ca="1" si="78"/>
        <v>8277</v>
      </c>
      <c r="G282" s="1128">
        <f ca="1">IF(F282&lt;&gt;"",COUNTIF($F$11:F282,"&gt;0"),"")</f>
        <v>272</v>
      </c>
      <c r="H282" s="1129">
        <v>6.0426766966292837E-2</v>
      </c>
      <c r="I282" s="1073"/>
      <c r="J282" s="1130">
        <f t="shared" ca="1" si="79"/>
        <v>109525105.8324095</v>
      </c>
      <c r="K282" s="1131">
        <f t="shared" ca="1" si="80"/>
        <v>6618248.0470935693</v>
      </c>
      <c r="L282" s="1130">
        <f t="shared" ca="1" si="81"/>
        <v>0</v>
      </c>
      <c r="M282" s="1130">
        <f t="shared" ca="1" si="82"/>
        <v>0</v>
      </c>
      <c r="N282" s="1130">
        <f t="shared" ca="1" si="91"/>
        <v>102906857.78531593</v>
      </c>
      <c r="O282" s="1073"/>
      <c r="P282" s="1130">
        <f t="shared" ca="1" si="83"/>
        <v>6618248.0470935702</v>
      </c>
      <c r="Q282" s="1130">
        <f t="shared" ca="1" si="84"/>
        <v>97761514.896050125</v>
      </c>
      <c r="R282" s="1130">
        <f t="shared" ca="1" si="92"/>
        <v>104048850.54078902</v>
      </c>
      <c r="S282" s="1130">
        <f t="shared" ca="1" si="93"/>
        <v>6287335.6447388977</v>
      </c>
      <c r="T282" s="1130">
        <f t="shared" ca="1" si="85"/>
        <v>97761514.896050125</v>
      </c>
      <c r="U282" s="1132">
        <f t="shared" ca="1" si="86"/>
        <v>8.8123221882232053E-3</v>
      </c>
      <c r="V282" s="1133">
        <f t="shared" ca="1" si="87"/>
        <v>5.0000000000000044E-2</v>
      </c>
      <c r="X282" s="1134">
        <f t="shared" ca="1" si="94"/>
        <v>5476255.291620478</v>
      </c>
      <c r="Y282" s="1134">
        <f t="shared" ca="1" si="88"/>
        <v>330912.40235467255</v>
      </c>
      <c r="Z282" s="1134">
        <f t="shared" ca="1" si="89"/>
        <v>5145342.8892658055</v>
      </c>
      <c r="AA282" s="1132">
        <f t="shared" ca="1" si="90"/>
        <v>9.4288142073355331E-3</v>
      </c>
      <c r="AB282" s="1105"/>
    </row>
    <row r="283" spans="1:28">
      <c r="A283" s="1144">
        <f>Calendar!J275</f>
        <v>53293</v>
      </c>
      <c r="C283" s="1104"/>
      <c r="D283" s="1125">
        <f t="shared" ca="1" si="76"/>
        <v>54574</v>
      </c>
      <c r="E283" s="1126">
        <f t="shared" ca="1" si="77"/>
        <v>54602</v>
      </c>
      <c r="F283" s="1127">
        <f t="shared" ca="1" si="78"/>
        <v>8309</v>
      </c>
      <c r="G283" s="1128">
        <f ca="1">IF(F283&lt;&gt;"",COUNTIF($F$11:F283,"&gt;0"),"")</f>
        <v>273</v>
      </c>
      <c r="H283" s="1129">
        <v>6.1780428959803547E-2</v>
      </c>
      <c r="I283" s="1073"/>
      <c r="J283" s="1130">
        <f t="shared" ca="1" si="79"/>
        <v>102906857.78531593</v>
      </c>
      <c r="K283" s="1131">
        <f t="shared" ca="1" si="80"/>
        <v>6357629.8168823179</v>
      </c>
      <c r="L283" s="1130">
        <f t="shared" ca="1" si="81"/>
        <v>0</v>
      </c>
      <c r="M283" s="1130">
        <f t="shared" ca="1" si="82"/>
        <v>0</v>
      </c>
      <c r="N283" s="1130">
        <f t="shared" ca="1" si="91"/>
        <v>96549227.968433619</v>
      </c>
      <c r="O283" s="1073"/>
      <c r="P283" s="1130">
        <f t="shared" ca="1" si="83"/>
        <v>6357629.8168823123</v>
      </c>
      <c r="Q283" s="1130">
        <f t="shared" ca="1" si="84"/>
        <v>91721766.570011929</v>
      </c>
      <c r="R283" s="1130">
        <f t="shared" ca="1" si="92"/>
        <v>97761514.896050125</v>
      </c>
      <c r="S283" s="1130">
        <f t="shared" ca="1" si="93"/>
        <v>6039748.3260381967</v>
      </c>
      <c r="T283" s="1130">
        <f t="shared" ca="1" si="85"/>
        <v>91721766.570011929</v>
      </c>
      <c r="U283" s="1132">
        <f t="shared" ca="1" si="86"/>
        <v>8.2798220489235484E-3</v>
      </c>
      <c r="V283" s="1133">
        <f t="shared" ca="1" si="87"/>
        <v>5.0000000000000044E-2</v>
      </c>
      <c r="X283" s="1134">
        <f t="shared" ca="1" si="94"/>
        <v>5145342.8892658055</v>
      </c>
      <c r="Y283" s="1134">
        <f t="shared" ca="1" si="88"/>
        <v>317881.49084411561</v>
      </c>
      <c r="Z283" s="1134">
        <f t="shared" ca="1" si="89"/>
        <v>4827461.3984216899</v>
      </c>
      <c r="AA283" s="1132">
        <f t="shared" ca="1" si="90"/>
        <v>8.8590614484604091E-3</v>
      </c>
      <c r="AB283" s="1105"/>
    </row>
    <row r="284" spans="1:28">
      <c r="A284" s="1144">
        <f>Calendar!J276</f>
        <v>53323</v>
      </c>
      <c r="C284" s="1104"/>
      <c r="D284" s="1125">
        <f t="shared" ca="1" si="76"/>
        <v>54604</v>
      </c>
      <c r="E284" s="1126">
        <f t="shared" ca="1" si="77"/>
        <v>54631</v>
      </c>
      <c r="F284" s="1127">
        <f t="shared" ca="1" si="78"/>
        <v>8338</v>
      </c>
      <c r="G284" s="1128">
        <f ca="1">IF(F284&lt;&gt;"",COUNTIF($F$11:F284,"&gt;0"),"")</f>
        <v>274</v>
      </c>
      <c r="H284" s="1129">
        <v>6.2921312690656164E-2</v>
      </c>
      <c r="I284" s="1073"/>
      <c r="J284" s="1130">
        <f t="shared" ca="1" si="79"/>
        <v>96549227.968433619</v>
      </c>
      <c r="K284" s="1131">
        <f t="shared" ca="1" si="80"/>
        <v>6075004.1630432578</v>
      </c>
      <c r="L284" s="1130">
        <f t="shared" ca="1" si="81"/>
        <v>0</v>
      </c>
      <c r="M284" s="1130">
        <f t="shared" ca="1" si="82"/>
        <v>0</v>
      </c>
      <c r="N284" s="1130">
        <f t="shared" ca="1" si="91"/>
        <v>90474223.805390358</v>
      </c>
      <c r="O284" s="1073"/>
      <c r="P284" s="1130">
        <f t="shared" ca="1" si="83"/>
        <v>6075004.1630432606</v>
      </c>
      <c r="Q284" s="1130">
        <f t="shared" ca="1" si="84"/>
        <v>85950512.615120843</v>
      </c>
      <c r="R284" s="1130">
        <f t="shared" ca="1" si="92"/>
        <v>91721766.570011929</v>
      </c>
      <c r="S284" s="1130">
        <f t="shared" ca="1" si="93"/>
        <v>5771253.9548910856</v>
      </c>
      <c r="T284" s="1130">
        <f t="shared" ca="1" si="85"/>
        <v>85950512.615120843</v>
      </c>
      <c r="U284" s="1132">
        <f t="shared" ca="1" si="86"/>
        <v>7.768291091030213E-3</v>
      </c>
      <c r="V284" s="1133">
        <f t="shared" ca="1" si="87"/>
        <v>4.9999999999999933E-2</v>
      </c>
      <c r="X284" s="1134">
        <f t="shared" ca="1" si="94"/>
        <v>4827461.3984216899</v>
      </c>
      <c r="Y284" s="1134">
        <f t="shared" ca="1" si="88"/>
        <v>303750.20815217495</v>
      </c>
      <c r="Z284" s="1134">
        <f t="shared" ca="1" si="89"/>
        <v>4523711.1902695149</v>
      </c>
      <c r="AA284" s="1132">
        <f t="shared" ca="1" si="90"/>
        <v>8.3117448319932671E-3</v>
      </c>
      <c r="AB284" s="1105"/>
    </row>
    <row r="285" spans="1:28">
      <c r="A285" s="1144">
        <f>Calendar!J277</f>
        <v>53356</v>
      </c>
      <c r="C285" s="1104"/>
      <c r="D285" s="1125">
        <f t="shared" ca="1" si="76"/>
        <v>54635</v>
      </c>
      <c r="E285" s="1126">
        <f t="shared" ca="1" si="77"/>
        <v>54662</v>
      </c>
      <c r="F285" s="1127">
        <f t="shared" ca="1" si="78"/>
        <v>8369</v>
      </c>
      <c r="G285" s="1128">
        <f ca="1">IF(F285&lt;&gt;"",COUNTIF($F$11:F285,"&gt;0"),"")</f>
        <v>275</v>
      </c>
      <c r="H285" s="1129">
        <v>6.3961417409715671E-2</v>
      </c>
      <c r="I285" s="1073"/>
      <c r="J285" s="1130">
        <f t="shared" ca="1" si="79"/>
        <v>90474223.805390358</v>
      </c>
      <c r="K285" s="1131">
        <f t="shared" ca="1" si="80"/>
        <v>5786859.5936366068</v>
      </c>
      <c r="L285" s="1130">
        <f t="shared" ca="1" si="81"/>
        <v>0</v>
      </c>
      <c r="M285" s="1130">
        <f t="shared" ca="1" si="82"/>
        <v>0</v>
      </c>
      <c r="N285" s="1130">
        <f t="shared" ca="1" si="91"/>
        <v>84687364.211753756</v>
      </c>
      <c r="O285" s="1073"/>
      <c r="P285" s="1130">
        <f t="shared" ca="1" si="83"/>
        <v>5786859.5936366022</v>
      </c>
      <c r="Q285" s="1130">
        <f t="shared" ca="1" si="84"/>
        <v>80452996.001166061</v>
      </c>
      <c r="R285" s="1130">
        <f t="shared" ca="1" si="92"/>
        <v>85950512.615120843</v>
      </c>
      <c r="S285" s="1130">
        <f t="shared" ca="1" si="93"/>
        <v>5497516.6139547825</v>
      </c>
      <c r="T285" s="1130">
        <f t="shared" ca="1" si="85"/>
        <v>80452996.001166061</v>
      </c>
      <c r="U285" s="1132">
        <f t="shared" ca="1" si="86"/>
        <v>7.2795000182194628E-3</v>
      </c>
      <c r="V285" s="1133">
        <f t="shared" ca="1" si="87"/>
        <v>5.0000000000000044E-2</v>
      </c>
      <c r="X285" s="1134">
        <f t="shared" ca="1" si="94"/>
        <v>4523711.1902695149</v>
      </c>
      <c r="Y285" s="1134">
        <f t="shared" ca="1" si="88"/>
        <v>289342.97968181968</v>
      </c>
      <c r="Z285" s="1134">
        <f t="shared" ca="1" si="89"/>
        <v>4234368.2105876952</v>
      </c>
      <c r="AA285" s="1132">
        <f t="shared" ca="1" si="90"/>
        <v>7.7887589364144545E-3</v>
      </c>
      <c r="AB285" s="1105"/>
    </row>
    <row r="286" spans="1:28">
      <c r="A286" s="1144">
        <f>Calendar!J278</f>
        <v>53385</v>
      </c>
      <c r="C286" s="1104"/>
      <c r="D286" s="1125">
        <f t="shared" ca="1" si="76"/>
        <v>54666</v>
      </c>
      <c r="E286" s="1126">
        <f t="shared" ca="1" si="77"/>
        <v>54693</v>
      </c>
      <c r="F286" s="1127">
        <f t="shared" ca="1" si="78"/>
        <v>8400</v>
      </c>
      <c r="G286" s="1128">
        <f ca="1">IF(F286&lt;&gt;"",COUNTIF($F$11:F286,"&gt;0"),"")</f>
        <v>276</v>
      </c>
      <c r="H286" s="1129">
        <v>6.5734373171687552E-2</v>
      </c>
      <c r="I286" s="1073"/>
      <c r="J286" s="1130">
        <f t="shared" ca="1" si="79"/>
        <v>84687364.211753756</v>
      </c>
      <c r="K286" s="1131">
        <f t="shared" ca="1" si="80"/>
        <v>5566870.802022039</v>
      </c>
      <c r="L286" s="1130">
        <f t="shared" ca="1" si="81"/>
        <v>0</v>
      </c>
      <c r="M286" s="1130">
        <f t="shared" ca="1" si="82"/>
        <v>0</v>
      </c>
      <c r="N286" s="1130">
        <f t="shared" ca="1" si="91"/>
        <v>79120493.409731716</v>
      </c>
      <c r="O286" s="1073"/>
      <c r="P286" s="1130">
        <f t="shared" ca="1" si="83"/>
        <v>5566870.8020220399</v>
      </c>
      <c r="Q286" s="1130">
        <f t="shared" ca="1" si="84"/>
        <v>75164468.739245132</v>
      </c>
      <c r="R286" s="1130">
        <f t="shared" ca="1" si="92"/>
        <v>80452996.001166061</v>
      </c>
      <c r="S286" s="1130">
        <f t="shared" ca="1" si="93"/>
        <v>5288527.261920929</v>
      </c>
      <c r="T286" s="1130">
        <f t="shared" ca="1" si="85"/>
        <v>75164468.739245132</v>
      </c>
      <c r="U286" s="1132">
        <f t="shared" ca="1" si="86"/>
        <v>6.8138928790200948E-3</v>
      </c>
      <c r="V286" s="1133">
        <f t="shared" ca="1" si="87"/>
        <v>4.9999999999999933E-2</v>
      </c>
      <c r="X286" s="1134">
        <f t="shared" ca="1" si="94"/>
        <v>4234368.2105876952</v>
      </c>
      <c r="Y286" s="1134">
        <f t="shared" ca="1" si="88"/>
        <v>278343.54010111094</v>
      </c>
      <c r="Z286" s="1134">
        <f t="shared" ca="1" si="89"/>
        <v>3956024.6704865843</v>
      </c>
      <c r="AA286" s="1132">
        <f t="shared" ca="1" si="90"/>
        <v>7.290578874978814E-3</v>
      </c>
      <c r="AB286" s="1105"/>
    </row>
    <row r="287" spans="1:28">
      <c r="A287" s="1144">
        <f>Calendar!J279</f>
        <v>53413</v>
      </c>
      <c r="C287" s="1104"/>
      <c r="D287" s="1125">
        <f t="shared" ca="1" si="76"/>
        <v>54696</v>
      </c>
      <c r="E287" s="1126">
        <f t="shared" ca="1" si="77"/>
        <v>54723</v>
      </c>
      <c r="F287" s="1127">
        <f t="shared" ca="1" si="78"/>
        <v>8430</v>
      </c>
      <c r="G287" s="1128">
        <f ca="1">IF(F287&lt;&gt;"",COUNTIF($F$11:F287,"&gt;0"),"")</f>
        <v>277</v>
      </c>
      <c r="H287" s="1129">
        <v>6.770040803534462E-2</v>
      </c>
      <c r="I287" s="1073"/>
      <c r="J287" s="1130">
        <f t="shared" ca="1" si="79"/>
        <v>79120493.409731716</v>
      </c>
      <c r="K287" s="1131">
        <f t="shared" ca="1" si="80"/>
        <v>5356489.6877966318</v>
      </c>
      <c r="L287" s="1130">
        <f t="shared" ca="1" si="81"/>
        <v>0</v>
      </c>
      <c r="M287" s="1130">
        <f t="shared" ca="1" si="82"/>
        <v>0</v>
      </c>
      <c r="N287" s="1130">
        <f t="shared" ca="1" si="91"/>
        <v>73764003.721935079</v>
      </c>
      <c r="O287" s="1073"/>
      <c r="P287" s="1130">
        <f t="shared" ca="1" si="83"/>
        <v>5356489.6877966374</v>
      </c>
      <c r="Q287" s="1130">
        <f t="shared" ca="1" si="84"/>
        <v>70075803.535838321</v>
      </c>
      <c r="R287" s="1130">
        <f t="shared" ca="1" si="92"/>
        <v>75164468.739245132</v>
      </c>
      <c r="S287" s="1130">
        <f t="shared" ca="1" si="93"/>
        <v>5088665.2034068108</v>
      </c>
      <c r="T287" s="1130">
        <f t="shared" ca="1" si="85"/>
        <v>70075803.535838321</v>
      </c>
      <c r="U287" s="1132">
        <f t="shared" ca="1" si="86"/>
        <v>6.3659859017586836E-3</v>
      </c>
      <c r="V287" s="1133">
        <f t="shared" ca="1" si="87"/>
        <v>5.0000000000000044E-2</v>
      </c>
      <c r="X287" s="1134">
        <f t="shared" ca="1" si="94"/>
        <v>3956024.6704865843</v>
      </c>
      <c r="Y287" s="1134">
        <f t="shared" ca="1" si="88"/>
        <v>267824.48438982666</v>
      </c>
      <c r="Z287" s="1134">
        <f t="shared" ca="1" si="89"/>
        <v>3688200.1860967577</v>
      </c>
      <c r="AA287" s="1132">
        <f t="shared" ca="1" si="90"/>
        <v>6.8113372425733197E-3</v>
      </c>
      <c r="AB287" s="1105"/>
    </row>
    <row r="288" spans="1:28">
      <c r="A288" s="1144">
        <f>Calendar!J280</f>
        <v>53444</v>
      </c>
      <c r="C288" s="1104"/>
      <c r="D288" s="1125">
        <f t="shared" ca="1" si="76"/>
        <v>54727</v>
      </c>
      <c r="E288" s="1126">
        <f t="shared" ca="1" si="77"/>
        <v>54756</v>
      </c>
      <c r="F288" s="1127">
        <f t="shared" ca="1" si="78"/>
        <v>8463</v>
      </c>
      <c r="G288" s="1128">
        <f ca="1">IF(F288&lt;&gt;"",COUNTIF($F$11:F288,"&gt;0"),"")</f>
        <v>278</v>
      </c>
      <c r="H288" s="1129">
        <v>7.0054698578079694E-2</v>
      </c>
      <c r="I288" s="1073"/>
      <c r="J288" s="1130">
        <f t="shared" ca="1" si="79"/>
        <v>73764003.721935079</v>
      </c>
      <c r="K288" s="1131">
        <f t="shared" ca="1" si="80"/>
        <v>5167515.0466525108</v>
      </c>
      <c r="L288" s="1130">
        <f t="shared" ca="1" si="81"/>
        <v>0</v>
      </c>
      <c r="M288" s="1130">
        <f t="shared" ca="1" si="82"/>
        <v>0</v>
      </c>
      <c r="N288" s="1130">
        <f t="shared" ca="1" si="91"/>
        <v>68596488.675282568</v>
      </c>
      <c r="O288" s="1073"/>
      <c r="P288" s="1130">
        <f t="shared" ca="1" si="83"/>
        <v>5167515.0466525108</v>
      </c>
      <c r="Q288" s="1130">
        <f t="shared" ca="1" si="84"/>
        <v>65166664.241518438</v>
      </c>
      <c r="R288" s="1130">
        <f t="shared" ca="1" si="92"/>
        <v>70075803.535838321</v>
      </c>
      <c r="S288" s="1130">
        <f t="shared" ca="1" si="93"/>
        <v>4909139.294319883</v>
      </c>
      <c r="T288" s="1130">
        <f t="shared" ca="1" si="85"/>
        <v>65166664.241518438</v>
      </c>
      <c r="U288" s="1132">
        <f t="shared" ca="1" si="86"/>
        <v>5.9350060586623688E-3</v>
      </c>
      <c r="V288" s="1133">
        <f t="shared" ca="1" si="87"/>
        <v>5.0000000000000044E-2</v>
      </c>
      <c r="X288" s="1134">
        <f t="shared" ca="1" si="94"/>
        <v>3688200.1860967577</v>
      </c>
      <c r="Y288" s="1134">
        <f t="shared" ca="1" si="88"/>
        <v>258375.75233262777</v>
      </c>
      <c r="Z288" s="1134">
        <f t="shared" ca="1" si="89"/>
        <v>3429824.4337641299</v>
      </c>
      <c r="AA288" s="1132">
        <f t="shared" ca="1" si="90"/>
        <v>6.3502069319847755E-3</v>
      </c>
      <c r="AB288" s="1105"/>
    </row>
    <row r="289" spans="1:28">
      <c r="A289" s="1144">
        <f>Calendar!J281</f>
        <v>53475</v>
      </c>
      <c r="C289" s="1104"/>
      <c r="D289" s="1125">
        <f t="shared" ca="1" si="76"/>
        <v>54757</v>
      </c>
      <c r="E289" s="1126">
        <f t="shared" ca="1" si="77"/>
        <v>54784</v>
      </c>
      <c r="F289" s="1127">
        <f t="shared" ca="1" si="78"/>
        <v>8491</v>
      </c>
      <c r="G289" s="1128">
        <f ca="1">IF(F289&lt;&gt;"",COUNTIF($F$11:F289,"&gt;0"),"")</f>
        <v>279</v>
      </c>
      <c r="H289" s="1129">
        <v>7.3041728114179263E-2</v>
      </c>
      <c r="I289" s="1073"/>
      <c r="J289" s="1130">
        <f t="shared" ca="1" si="79"/>
        <v>68596488.675282568</v>
      </c>
      <c r="K289" s="1131">
        <f t="shared" ca="1" si="80"/>
        <v>5010406.0754073663</v>
      </c>
      <c r="L289" s="1130">
        <f t="shared" ca="1" si="81"/>
        <v>0</v>
      </c>
      <c r="M289" s="1130">
        <f t="shared" ca="1" si="82"/>
        <v>0</v>
      </c>
      <c r="N289" s="1130">
        <f t="shared" ca="1" si="91"/>
        <v>63586082.599875204</v>
      </c>
      <c r="O289" s="1073"/>
      <c r="P289" s="1130">
        <f t="shared" ca="1" si="83"/>
        <v>5010406.0754073635</v>
      </c>
      <c r="Q289" s="1130">
        <f t="shared" ca="1" si="84"/>
        <v>60406778.469881438</v>
      </c>
      <c r="R289" s="1130">
        <f t="shared" ca="1" si="92"/>
        <v>65166664.241518438</v>
      </c>
      <c r="S289" s="1130">
        <f t="shared" ca="1" si="93"/>
        <v>4759885.7716370001</v>
      </c>
      <c r="T289" s="1130">
        <f t="shared" ca="1" si="85"/>
        <v>60406778.469881438</v>
      </c>
      <c r="U289" s="1132">
        <f t="shared" ca="1" si="86"/>
        <v>5.5192309981637001E-3</v>
      </c>
      <c r="V289" s="1133">
        <f t="shared" ca="1" si="87"/>
        <v>5.0000000000000044E-2</v>
      </c>
      <c r="X289" s="1134">
        <f t="shared" ca="1" si="94"/>
        <v>3429824.4337641299</v>
      </c>
      <c r="Y289" s="1134">
        <f t="shared" ca="1" si="88"/>
        <v>250520.30377036333</v>
      </c>
      <c r="Z289" s="1134">
        <f t="shared" ca="1" si="89"/>
        <v>3179304.1299937665</v>
      </c>
      <c r="AA289" s="1132">
        <f t="shared" ca="1" si="90"/>
        <v>5.9053450994561467E-3</v>
      </c>
      <c r="AB289" s="1105"/>
    </row>
    <row r="290" spans="1:28">
      <c r="A290" s="1144">
        <f>Calendar!J282</f>
        <v>53505</v>
      </c>
      <c r="C290" s="1104"/>
      <c r="D290" s="1125">
        <f t="shared" ca="1" si="76"/>
        <v>54788</v>
      </c>
      <c r="E290" s="1126">
        <f t="shared" ca="1" si="77"/>
        <v>54815</v>
      </c>
      <c r="F290" s="1127">
        <f t="shared" ca="1" si="78"/>
        <v>8522</v>
      </c>
      <c r="G290" s="1128">
        <f ca="1">IF(F290&lt;&gt;"",COUNTIF($F$11:F290,"&gt;0"),"")</f>
        <v>280</v>
      </c>
      <c r="H290" s="1129">
        <v>7.7181389946413451E-2</v>
      </c>
      <c r="I290" s="1073"/>
      <c r="J290" s="1130">
        <f t="shared" ca="1" si="79"/>
        <v>63586082.599875204</v>
      </c>
      <c r="K290" s="1131">
        <f t="shared" ca="1" si="80"/>
        <v>4907662.2363058235</v>
      </c>
      <c r="L290" s="1130">
        <f t="shared" ca="1" si="81"/>
        <v>0</v>
      </c>
      <c r="M290" s="1130">
        <f t="shared" ca="1" si="82"/>
        <v>0</v>
      </c>
      <c r="N290" s="1130">
        <f t="shared" ca="1" si="91"/>
        <v>58678420.363569379</v>
      </c>
      <c r="O290" s="1073"/>
      <c r="P290" s="1130">
        <f t="shared" ca="1" si="83"/>
        <v>4907662.2363058254</v>
      </c>
      <c r="Q290" s="1130">
        <f t="shared" ca="1" si="84"/>
        <v>55744499.345390908</v>
      </c>
      <c r="R290" s="1130">
        <f t="shared" ca="1" si="92"/>
        <v>60406778.469881438</v>
      </c>
      <c r="S290" s="1130">
        <f t="shared" ca="1" si="93"/>
        <v>4662279.1244905293</v>
      </c>
      <c r="T290" s="1130">
        <f t="shared" ca="1" si="85"/>
        <v>55744499.345390908</v>
      </c>
      <c r="U290" s="1132">
        <f t="shared" ca="1" si="86"/>
        <v>5.1160968281964763E-3</v>
      </c>
      <c r="V290" s="1133">
        <f t="shared" ca="1" si="87"/>
        <v>5.0000000000000044E-2</v>
      </c>
      <c r="X290" s="1134">
        <f t="shared" ca="1" si="94"/>
        <v>3179304.1299937665</v>
      </c>
      <c r="Y290" s="1134">
        <f t="shared" ca="1" si="88"/>
        <v>245383.11181529611</v>
      </c>
      <c r="Z290" s="1134">
        <f t="shared" ca="1" si="89"/>
        <v>2933921.0181784704</v>
      </c>
      <c r="AA290" s="1132">
        <f t="shared" ca="1" si="90"/>
        <v>5.4740084882812781E-3</v>
      </c>
      <c r="AB290" s="1105"/>
    </row>
    <row r="291" spans="1:28">
      <c r="A291" s="1144">
        <f>Calendar!J283</f>
        <v>53535</v>
      </c>
      <c r="C291" s="1104"/>
      <c r="D291" s="1125">
        <f t="shared" ca="1" si="76"/>
        <v>54819</v>
      </c>
      <c r="E291" s="1126">
        <f t="shared" ca="1" si="77"/>
        <v>54847</v>
      </c>
      <c r="F291" s="1127">
        <f t="shared" ca="1" si="78"/>
        <v>8554</v>
      </c>
      <c r="G291" s="1128">
        <f ca="1">IF(F291&lt;&gt;"",COUNTIF($F$11:F291,"&gt;0"),"")</f>
        <v>281</v>
      </c>
      <c r="H291" s="1129">
        <v>8.2215919503936141E-2</v>
      </c>
      <c r="I291" s="1073"/>
      <c r="J291" s="1130">
        <f t="shared" ca="1" si="79"/>
        <v>58678420.363569379</v>
      </c>
      <c r="K291" s="1131">
        <f t="shared" ca="1" si="80"/>
        <v>4824300.2852293476</v>
      </c>
      <c r="L291" s="1130">
        <f t="shared" ca="1" si="81"/>
        <v>0</v>
      </c>
      <c r="M291" s="1130">
        <f t="shared" ca="1" si="82"/>
        <v>0</v>
      </c>
      <c r="N291" s="1130">
        <f t="shared" ca="1" si="91"/>
        <v>53854120.078340031</v>
      </c>
      <c r="O291" s="1073"/>
      <c r="P291" s="1130">
        <f t="shared" ca="1" si="83"/>
        <v>4824300.2852293476</v>
      </c>
      <c r="Q291" s="1130">
        <f t="shared" ca="1" si="84"/>
        <v>51161414.07442303</v>
      </c>
      <c r="R291" s="1130">
        <f t="shared" ca="1" si="92"/>
        <v>55744499.345390908</v>
      </c>
      <c r="S291" s="1130">
        <f t="shared" ca="1" si="93"/>
        <v>4583085.2709678784</v>
      </c>
      <c r="T291" s="1130">
        <f t="shared" ca="1" si="85"/>
        <v>51161414.07442303</v>
      </c>
      <c r="U291" s="1132">
        <f t="shared" ca="1" si="86"/>
        <v>4.7212293638958357E-3</v>
      </c>
      <c r="V291" s="1133">
        <f t="shared" ca="1" si="87"/>
        <v>5.0000000000000044E-2</v>
      </c>
      <c r="X291" s="1134">
        <f t="shared" ca="1" si="94"/>
        <v>2933921.0181784704</v>
      </c>
      <c r="Y291" s="1134">
        <f t="shared" ca="1" si="88"/>
        <v>241215.01426146924</v>
      </c>
      <c r="Z291" s="1134">
        <f t="shared" ca="1" si="89"/>
        <v>2692706.0039170012</v>
      </c>
      <c r="AA291" s="1132">
        <f t="shared" ca="1" si="90"/>
        <v>5.0515169045772567E-3</v>
      </c>
      <c r="AB291" s="1105"/>
    </row>
    <row r="292" spans="1:28">
      <c r="A292" s="1144">
        <f>Calendar!J284</f>
        <v>53566</v>
      </c>
      <c r="C292" s="1104"/>
      <c r="D292" s="1125">
        <f t="shared" ca="1" si="76"/>
        <v>54847</v>
      </c>
      <c r="E292" s="1126">
        <f t="shared" ca="1" si="77"/>
        <v>54875</v>
      </c>
      <c r="F292" s="1127">
        <f t="shared" ca="1" si="78"/>
        <v>8582</v>
      </c>
      <c r="G292" s="1128">
        <f ca="1">IF(F292&lt;&gt;"",COUNTIF($F$11:F292,"&gt;0"),"")</f>
        <v>282</v>
      </c>
      <c r="H292" s="1129">
        <v>8.6858023880932014E-2</v>
      </c>
      <c r="I292" s="1073"/>
      <c r="J292" s="1130">
        <f t="shared" ca="1" si="79"/>
        <v>53854120.078340031</v>
      </c>
      <c r="K292" s="1131">
        <f t="shared" ca="1" si="80"/>
        <v>4677662.4478510385</v>
      </c>
      <c r="L292" s="1130">
        <f t="shared" ca="1" si="81"/>
        <v>0</v>
      </c>
      <c r="M292" s="1130">
        <f t="shared" ca="1" si="82"/>
        <v>0</v>
      </c>
      <c r="N292" s="1130">
        <f t="shared" ca="1" si="91"/>
        <v>49176457.630488992</v>
      </c>
      <c r="O292" s="1073"/>
      <c r="P292" s="1130">
        <f t="shared" ca="1" si="83"/>
        <v>4677662.4478510395</v>
      </c>
      <c r="Q292" s="1130">
        <f t="shared" ca="1" si="84"/>
        <v>46717634.748964541</v>
      </c>
      <c r="R292" s="1130">
        <f t="shared" ca="1" si="92"/>
        <v>51161414.07442303</v>
      </c>
      <c r="S292" s="1130">
        <f t="shared" ca="1" si="93"/>
        <v>4443779.3254584894</v>
      </c>
      <c r="T292" s="1130">
        <f t="shared" ca="1" si="85"/>
        <v>46717634.748964541</v>
      </c>
      <c r="U292" s="1132">
        <f t="shared" ca="1" si="86"/>
        <v>4.3330691505541561E-3</v>
      </c>
      <c r="V292" s="1133">
        <f t="shared" ca="1" si="87"/>
        <v>5.0000000000000044E-2</v>
      </c>
      <c r="X292" s="1134">
        <f t="shared" ca="1" si="94"/>
        <v>2692706.0039170012</v>
      </c>
      <c r="Y292" s="1134">
        <f t="shared" ca="1" si="88"/>
        <v>233883.12239255011</v>
      </c>
      <c r="Z292" s="1134">
        <f t="shared" ca="1" si="89"/>
        <v>2458822.8815244511</v>
      </c>
      <c r="AA292" s="1132">
        <f t="shared" ca="1" si="90"/>
        <v>4.6362017973777571E-3</v>
      </c>
      <c r="AB292" s="1105"/>
    </row>
    <row r="293" spans="1:28">
      <c r="A293" s="1144">
        <f>Calendar!J285</f>
        <v>53597</v>
      </c>
      <c r="C293" s="1104"/>
      <c r="D293" s="1125">
        <f t="shared" ca="1" si="76"/>
        <v>54878</v>
      </c>
      <c r="E293" s="1126">
        <f t="shared" ca="1" si="77"/>
        <v>54905</v>
      </c>
      <c r="F293" s="1127">
        <f t="shared" ca="1" si="78"/>
        <v>8612</v>
      </c>
      <c r="G293" s="1128">
        <f ca="1">IF(F293&lt;&gt;"",COUNTIF($F$11:F293,"&gt;0"),"")</f>
        <v>283</v>
      </c>
      <c r="H293" s="1129">
        <v>9.168346749475724E-2</v>
      </c>
      <c r="I293" s="1073"/>
      <c r="J293" s="1130">
        <f t="shared" ca="1" si="79"/>
        <v>49176457.630488992</v>
      </c>
      <c r="K293" s="1131">
        <f t="shared" ca="1" si="80"/>
        <v>4508668.1546722446</v>
      </c>
      <c r="L293" s="1130">
        <f t="shared" ca="1" si="81"/>
        <v>0</v>
      </c>
      <c r="M293" s="1130">
        <f t="shared" ca="1" si="82"/>
        <v>0</v>
      </c>
      <c r="N293" s="1130">
        <f t="shared" ca="1" si="91"/>
        <v>44667789.475816749</v>
      </c>
      <c r="O293" s="1073"/>
      <c r="P293" s="1130">
        <f t="shared" ca="1" si="83"/>
        <v>4508668.1546722427</v>
      </c>
      <c r="Q293" s="1130">
        <f t="shared" ca="1" si="84"/>
        <v>42434400.00202591</v>
      </c>
      <c r="R293" s="1130">
        <f t="shared" ca="1" si="92"/>
        <v>46717634.748964541</v>
      </c>
      <c r="S293" s="1130">
        <f t="shared" ca="1" si="93"/>
        <v>4283234.7469386309</v>
      </c>
      <c r="T293" s="1130">
        <f t="shared" ca="1" si="85"/>
        <v>42434400.00202591</v>
      </c>
      <c r="U293" s="1132">
        <f t="shared" ca="1" si="86"/>
        <v>3.9567073267975927E-3</v>
      </c>
      <c r="V293" s="1133">
        <f t="shared" ca="1" si="87"/>
        <v>5.0000000000000044E-2</v>
      </c>
      <c r="X293" s="1134">
        <f t="shared" ca="1" si="94"/>
        <v>2458822.8815244511</v>
      </c>
      <c r="Y293" s="1134">
        <f t="shared" ca="1" si="88"/>
        <v>225433.40773361176</v>
      </c>
      <c r="Z293" s="1134">
        <f t="shared" ca="1" si="89"/>
        <v>2233389.4737908393</v>
      </c>
      <c r="AA293" s="1132">
        <f t="shared" ca="1" si="90"/>
        <v>4.2335104709443029E-3</v>
      </c>
      <c r="AB293" s="1105"/>
    </row>
    <row r="294" spans="1:28">
      <c r="A294" s="1144">
        <f>Calendar!J286</f>
        <v>53629</v>
      </c>
      <c r="C294" s="1104"/>
      <c r="D294" s="1125">
        <f t="shared" ca="1" si="76"/>
        <v>54908</v>
      </c>
      <c r="E294" s="1126">
        <f t="shared" ca="1" si="77"/>
        <v>54935</v>
      </c>
      <c r="F294" s="1127">
        <f t="shared" ca="1" si="78"/>
        <v>8642</v>
      </c>
      <c r="G294" s="1128">
        <f ca="1">IF(F294&lt;&gt;"",COUNTIF($F$11:F294,"&gt;0"),"")</f>
        <v>284</v>
      </c>
      <c r="H294" s="1129">
        <v>9.7741681610913456E-2</v>
      </c>
      <c r="I294" s="1073"/>
      <c r="J294" s="1130">
        <f t="shared" ca="1" si="79"/>
        <v>44667789.475816749</v>
      </c>
      <c r="K294" s="1131">
        <f t="shared" ca="1" si="80"/>
        <v>4365904.8572085919</v>
      </c>
      <c r="L294" s="1130">
        <f t="shared" ca="1" si="81"/>
        <v>0</v>
      </c>
      <c r="M294" s="1130">
        <f t="shared" ca="1" si="82"/>
        <v>0</v>
      </c>
      <c r="N294" s="1130">
        <f t="shared" ca="1" si="91"/>
        <v>40301884.618608154</v>
      </c>
      <c r="O294" s="1073"/>
      <c r="P294" s="1130">
        <f t="shared" ca="1" si="83"/>
        <v>4365904.8572085947</v>
      </c>
      <c r="Q294" s="1130">
        <f t="shared" ca="1" si="84"/>
        <v>38286790.387677744</v>
      </c>
      <c r="R294" s="1130">
        <f t="shared" ca="1" si="92"/>
        <v>42434400.00202591</v>
      </c>
      <c r="S294" s="1130">
        <f t="shared" ca="1" si="93"/>
        <v>4147609.6143481657</v>
      </c>
      <c r="T294" s="1130">
        <f t="shared" ca="1" si="85"/>
        <v>38286790.387677744</v>
      </c>
      <c r="U294" s="1132">
        <f t="shared" ca="1" si="86"/>
        <v>3.5939426792148781E-3</v>
      </c>
      <c r="V294" s="1133">
        <f t="shared" ca="1" si="87"/>
        <v>5.0000000000000044E-2</v>
      </c>
      <c r="X294" s="1134">
        <f t="shared" ca="1" si="94"/>
        <v>2233389.4737908393</v>
      </c>
      <c r="Y294" s="1134">
        <f t="shared" ca="1" si="88"/>
        <v>218295.24286042899</v>
      </c>
      <c r="Z294" s="1134">
        <f t="shared" ca="1" si="89"/>
        <v>2015094.2309304103</v>
      </c>
      <c r="AA294" s="1132">
        <f t="shared" ca="1" si="90"/>
        <v>3.8453675512927672E-3</v>
      </c>
      <c r="AB294" s="1105"/>
    </row>
    <row r="295" spans="1:28">
      <c r="A295" s="1144">
        <f>Calendar!J287</f>
        <v>53658</v>
      </c>
      <c r="C295" s="1104"/>
      <c r="D295" s="1125">
        <f t="shared" ca="1" si="76"/>
        <v>54939</v>
      </c>
      <c r="E295" s="1126">
        <f t="shared" ca="1" si="77"/>
        <v>54966</v>
      </c>
      <c r="F295" s="1127">
        <f t="shared" ca="1" si="78"/>
        <v>8673</v>
      </c>
      <c r="G295" s="1128">
        <f ca="1">IF(F295&lt;&gt;"",COUNTIF($F$11:F295,"&gt;0"),"")</f>
        <v>285</v>
      </c>
      <c r="H295" s="1129">
        <v>0.10470054955174993</v>
      </c>
      <c r="I295" s="1073"/>
      <c r="J295" s="1130">
        <f t="shared" ca="1" si="79"/>
        <v>40301884.618608154</v>
      </c>
      <c r="K295" s="1131">
        <f t="shared" ca="1" si="80"/>
        <v>4219629.4675394911</v>
      </c>
      <c r="L295" s="1130">
        <f t="shared" ca="1" si="81"/>
        <v>0</v>
      </c>
      <c r="M295" s="1130">
        <f t="shared" ca="1" si="82"/>
        <v>0</v>
      </c>
      <c r="N295" s="1130">
        <f t="shared" ca="1" si="91"/>
        <v>36082255.151068665</v>
      </c>
      <c r="O295" s="1073"/>
      <c r="P295" s="1130">
        <f t="shared" ca="1" si="83"/>
        <v>4219629.4675394893</v>
      </c>
      <c r="Q295" s="1130">
        <f t="shared" ca="1" si="84"/>
        <v>34278142.393515229</v>
      </c>
      <c r="R295" s="1130">
        <f t="shared" ca="1" si="92"/>
        <v>38286790.387677744</v>
      </c>
      <c r="S295" s="1130">
        <f t="shared" ca="1" si="93"/>
        <v>4008647.9941625148</v>
      </c>
      <c r="T295" s="1130">
        <f t="shared" ca="1" si="85"/>
        <v>34278142.393515229</v>
      </c>
      <c r="U295" s="1132">
        <f t="shared" ca="1" si="86"/>
        <v>3.242664678135184E-3</v>
      </c>
      <c r="V295" s="1133">
        <f t="shared" ca="1" si="87"/>
        <v>5.0000000000000044E-2</v>
      </c>
      <c r="X295" s="1134">
        <f t="shared" ca="1" si="94"/>
        <v>2015094.2309304103</v>
      </c>
      <c r="Y295" s="1134">
        <f t="shared" ca="1" si="88"/>
        <v>210981.47337697446</v>
      </c>
      <c r="Z295" s="1134">
        <f t="shared" ca="1" si="89"/>
        <v>1804112.7575534359</v>
      </c>
      <c r="AA295" s="1132">
        <f t="shared" ca="1" si="90"/>
        <v>3.4695148604173731E-3</v>
      </c>
      <c r="AB295" s="1105"/>
    </row>
    <row r="296" spans="1:28">
      <c r="A296" s="1144">
        <f>Calendar!J288</f>
        <v>53688</v>
      </c>
      <c r="C296" s="1104"/>
      <c r="D296" s="1125">
        <f t="shared" ca="1" si="76"/>
        <v>54969</v>
      </c>
      <c r="E296" s="1126">
        <f t="shared" ca="1" si="77"/>
        <v>54996</v>
      </c>
      <c r="F296" s="1127">
        <f t="shared" ca="1" si="78"/>
        <v>8703</v>
      </c>
      <c r="G296" s="1128">
        <f ca="1">IF(F296&lt;&gt;"",COUNTIF($F$11:F296,"&gt;0"),"")</f>
        <v>286</v>
      </c>
      <c r="H296" s="1129">
        <v>0.11061768586956627</v>
      </c>
      <c r="I296" s="1073"/>
      <c r="J296" s="1130">
        <f t="shared" ca="1" si="79"/>
        <v>36082255.151068665</v>
      </c>
      <c r="K296" s="1131">
        <f t="shared" ca="1" si="80"/>
        <v>3991335.5657664533</v>
      </c>
      <c r="L296" s="1130">
        <f t="shared" ca="1" si="81"/>
        <v>0</v>
      </c>
      <c r="M296" s="1130">
        <f t="shared" ca="1" si="82"/>
        <v>0</v>
      </c>
      <c r="N296" s="1130">
        <f t="shared" ca="1" si="91"/>
        <v>32090919.585302211</v>
      </c>
      <c r="O296" s="1073"/>
      <c r="P296" s="1130">
        <f t="shared" ca="1" si="83"/>
        <v>3991335.5657664537</v>
      </c>
      <c r="Q296" s="1130">
        <f t="shared" ca="1" si="84"/>
        <v>30486373.606037099</v>
      </c>
      <c r="R296" s="1130">
        <f t="shared" ca="1" si="92"/>
        <v>34278142.393515229</v>
      </c>
      <c r="S296" s="1130">
        <f t="shared" ca="1" si="93"/>
        <v>3791768.7874781303</v>
      </c>
      <c r="T296" s="1130">
        <f t="shared" ca="1" si="85"/>
        <v>30486373.606037099</v>
      </c>
      <c r="U296" s="1132">
        <f t="shared" ca="1" si="86"/>
        <v>2.9031559043223819E-3</v>
      </c>
      <c r="V296" s="1133">
        <f t="shared" ca="1" si="87"/>
        <v>5.0000000000000044E-2</v>
      </c>
      <c r="X296" s="1134">
        <f t="shared" ca="1" si="94"/>
        <v>1804112.7575534359</v>
      </c>
      <c r="Y296" s="1134">
        <f t="shared" ca="1" si="88"/>
        <v>199566.77828832343</v>
      </c>
      <c r="Z296" s="1134">
        <f t="shared" ca="1" si="89"/>
        <v>1604545.9792651124</v>
      </c>
      <c r="AA296" s="1132">
        <f t="shared" ca="1" si="90"/>
        <v>3.1062547478537118E-3</v>
      </c>
      <c r="AB296" s="1105"/>
    </row>
    <row r="297" spans="1:28">
      <c r="A297" s="1144">
        <f>Calendar!J289</f>
        <v>53720</v>
      </c>
      <c r="C297" s="1104"/>
      <c r="D297" s="1125">
        <f t="shared" ca="1" si="76"/>
        <v>55000</v>
      </c>
      <c r="E297" s="1126">
        <f t="shared" ca="1" si="77"/>
        <v>55029</v>
      </c>
      <c r="F297" s="1127">
        <f t="shared" ca="1" si="78"/>
        <v>8736</v>
      </c>
      <c r="G297" s="1128">
        <f ca="1">IF(F297&lt;&gt;"",COUNTIF($F$11:F297,"&gt;0"),"")</f>
        <v>287</v>
      </c>
      <c r="H297" s="1129">
        <v>0.11732030969490148</v>
      </c>
      <c r="I297" s="1073"/>
      <c r="J297" s="1130">
        <f t="shared" ca="1" si="79"/>
        <v>32090919.585302211</v>
      </c>
      <c r="K297" s="1131">
        <f t="shared" ca="1" si="80"/>
        <v>3764916.6241418347</v>
      </c>
      <c r="L297" s="1130">
        <f t="shared" ca="1" si="81"/>
        <v>0</v>
      </c>
      <c r="M297" s="1130">
        <f t="shared" ca="1" si="82"/>
        <v>0</v>
      </c>
      <c r="N297" s="1130">
        <f t="shared" ca="1" si="91"/>
        <v>28326002.961160377</v>
      </c>
      <c r="O297" s="1073"/>
      <c r="P297" s="1130">
        <f t="shared" ca="1" si="83"/>
        <v>3764916.6241418347</v>
      </c>
      <c r="Q297" s="1130">
        <f t="shared" ca="1" si="84"/>
        <v>26909702.813102357</v>
      </c>
      <c r="R297" s="1130">
        <f t="shared" ca="1" si="92"/>
        <v>30486373.606037099</v>
      </c>
      <c r="S297" s="1130">
        <f t="shared" ca="1" si="93"/>
        <v>3576670.7929347418</v>
      </c>
      <c r="T297" s="1130">
        <f t="shared" ca="1" si="85"/>
        <v>26909702.813102357</v>
      </c>
      <c r="U297" s="1132">
        <f t="shared" ca="1" si="86"/>
        <v>2.582015516467672E-3</v>
      </c>
      <c r="V297" s="1133">
        <f t="shared" ca="1" si="87"/>
        <v>5.0000000000000044E-2</v>
      </c>
      <c r="X297" s="1134">
        <f t="shared" ca="1" si="94"/>
        <v>1604545.9792651124</v>
      </c>
      <c r="Y297" s="1134">
        <f t="shared" ca="1" si="88"/>
        <v>188245.83120709285</v>
      </c>
      <c r="Z297" s="1134">
        <f t="shared" ca="1" si="89"/>
        <v>1416300.1480580196</v>
      </c>
      <c r="AA297" s="1132">
        <f t="shared" ca="1" si="90"/>
        <v>2.7626480359247804E-3</v>
      </c>
      <c r="AB297" s="1105"/>
    </row>
    <row r="298" spans="1:28">
      <c r="A298" s="1144">
        <f>Calendar!J290</f>
        <v>53750</v>
      </c>
      <c r="C298" s="1104"/>
      <c r="D298" s="1125">
        <f t="shared" ca="1" si="76"/>
        <v>55031</v>
      </c>
      <c r="E298" s="1126">
        <f t="shared" ca="1" si="77"/>
        <v>55058</v>
      </c>
      <c r="F298" s="1127">
        <f t="shared" ca="1" si="78"/>
        <v>8765</v>
      </c>
      <c r="G298" s="1128">
        <f ca="1">IF(F298&lt;&gt;"",COUNTIF($F$11:F298,"&gt;0"),"")</f>
        <v>288</v>
      </c>
      <c r="H298" s="1129">
        <v>0.12633784130682557</v>
      </c>
      <c r="I298" s="1073"/>
      <c r="J298" s="1130">
        <f t="shared" ca="1" si="79"/>
        <v>28326002.961160377</v>
      </c>
      <c r="K298" s="1131">
        <f t="shared" ca="1" si="80"/>
        <v>3578646.0669637509</v>
      </c>
      <c r="L298" s="1130">
        <f t="shared" ca="1" si="81"/>
        <v>0</v>
      </c>
      <c r="M298" s="1130">
        <f t="shared" ca="1" si="82"/>
        <v>0</v>
      </c>
      <c r="N298" s="1130">
        <f t="shared" ca="1" si="91"/>
        <v>24747356.894196626</v>
      </c>
      <c r="O298" s="1073"/>
      <c r="P298" s="1130">
        <f t="shared" ca="1" si="83"/>
        <v>3578646.0669637509</v>
      </c>
      <c r="Q298" s="1130">
        <f t="shared" ca="1" si="84"/>
        <v>23509989.049486794</v>
      </c>
      <c r="R298" s="1130">
        <f t="shared" ca="1" si="92"/>
        <v>26909702.813102357</v>
      </c>
      <c r="S298" s="1130">
        <f t="shared" ca="1" si="93"/>
        <v>3399713.7636155635</v>
      </c>
      <c r="T298" s="1130">
        <f t="shared" ca="1" si="85"/>
        <v>23509989.049486794</v>
      </c>
      <c r="U298" s="1132">
        <f t="shared" ca="1" si="86"/>
        <v>2.2790926564386438E-3</v>
      </c>
      <c r="V298" s="1133">
        <f t="shared" ca="1" si="87"/>
        <v>5.0000000000000044E-2</v>
      </c>
      <c r="X298" s="1134">
        <f t="shared" ca="1" si="94"/>
        <v>1416300.1480580196</v>
      </c>
      <c r="Y298" s="1134">
        <f t="shared" ca="1" si="88"/>
        <v>178932.30334818736</v>
      </c>
      <c r="Z298" s="1134">
        <f t="shared" ca="1" si="89"/>
        <v>1237367.8447098322</v>
      </c>
      <c r="AA298" s="1132">
        <f t="shared" ca="1" si="90"/>
        <v>2.4385333127720722E-3</v>
      </c>
      <c r="AB298" s="1105"/>
    </row>
    <row r="299" spans="1:28">
      <c r="A299" s="1144">
        <f>Calendar!J291</f>
        <v>53778</v>
      </c>
      <c r="C299" s="1104"/>
      <c r="D299" s="1125">
        <f t="shared" ca="1" si="76"/>
        <v>55061</v>
      </c>
      <c r="E299" s="1126">
        <f t="shared" ca="1" si="77"/>
        <v>55088</v>
      </c>
      <c r="F299" s="1127">
        <f t="shared" ca="1" si="78"/>
        <v>8795</v>
      </c>
      <c r="G299" s="1128">
        <f ca="1">IF(F299&lt;&gt;"",COUNTIF($F$11:F299,"&gt;0"),"")</f>
        <v>289</v>
      </c>
      <c r="H299" s="1129">
        <v>0.13615492669384663</v>
      </c>
      <c r="I299" s="1073"/>
      <c r="J299" s="1130">
        <f t="shared" ca="1" si="79"/>
        <v>24747356.894196626</v>
      </c>
      <c r="K299" s="1131">
        <f t="shared" ca="1" si="80"/>
        <v>3369474.5637958017</v>
      </c>
      <c r="L299" s="1130">
        <f t="shared" ca="1" si="81"/>
        <v>0</v>
      </c>
      <c r="M299" s="1130">
        <f t="shared" ca="1" si="82"/>
        <v>0</v>
      </c>
      <c r="N299" s="1130">
        <f t="shared" ca="1" si="91"/>
        <v>21377882.330400825</v>
      </c>
      <c r="O299" s="1073"/>
      <c r="P299" s="1130">
        <f t="shared" ca="1" si="83"/>
        <v>3369474.5637958013</v>
      </c>
      <c r="Q299" s="1130">
        <f t="shared" ca="1" si="84"/>
        <v>20308988.213880781</v>
      </c>
      <c r="R299" s="1130">
        <f t="shared" ca="1" si="92"/>
        <v>23509989.049486794</v>
      </c>
      <c r="S299" s="1130">
        <f t="shared" ca="1" si="93"/>
        <v>3201000.8356060125</v>
      </c>
      <c r="T299" s="1130">
        <f t="shared" ca="1" si="85"/>
        <v>20308988.213880781</v>
      </c>
      <c r="U299" s="1132">
        <f t="shared" ca="1" si="86"/>
        <v>1.9911570100859472E-3</v>
      </c>
      <c r="V299" s="1133">
        <f t="shared" ca="1" si="87"/>
        <v>5.0000000000000155E-2</v>
      </c>
      <c r="X299" s="1134">
        <f t="shared" ca="1" si="94"/>
        <v>1237367.8447098322</v>
      </c>
      <c r="Y299" s="1134">
        <f t="shared" ca="1" si="88"/>
        <v>168473.72818978876</v>
      </c>
      <c r="Z299" s="1134">
        <f t="shared" ca="1" si="89"/>
        <v>1068894.1165200435</v>
      </c>
      <c r="AA299" s="1132">
        <f t="shared" ca="1" si="90"/>
        <v>2.130454278081667E-3</v>
      </c>
      <c r="AB299" s="1105"/>
    </row>
    <row r="300" spans="1:28">
      <c r="A300" s="1144">
        <f>Calendar!J292</f>
        <v>53811</v>
      </c>
      <c r="C300" s="1104"/>
      <c r="D300" s="1125">
        <f t="shared" ca="1" si="76"/>
        <v>55092</v>
      </c>
      <c r="E300" s="1126">
        <f t="shared" ca="1" si="77"/>
        <v>55120</v>
      </c>
      <c r="F300" s="1127">
        <f t="shared" ca="1" si="78"/>
        <v>8827</v>
      </c>
      <c r="G300" s="1128">
        <f ca="1">IF(F300&lt;&gt;"",COUNTIF($F$11:F300,"&gt;0"),"")</f>
        <v>290</v>
      </c>
      <c r="H300" s="1129">
        <v>0.1491211442456824</v>
      </c>
      <c r="I300" s="1073"/>
      <c r="J300" s="1130">
        <f t="shared" ca="1" si="79"/>
        <v>21377882.330400825</v>
      </c>
      <c r="K300" s="1131">
        <f t="shared" ca="1" si="80"/>
        <v>3187894.2746589263</v>
      </c>
      <c r="L300" s="1130">
        <f t="shared" ca="1" si="81"/>
        <v>0</v>
      </c>
      <c r="M300" s="1130">
        <f t="shared" ca="1" si="82"/>
        <v>0</v>
      </c>
      <c r="N300" s="1130">
        <f t="shared" ca="1" si="91"/>
        <v>18189988.055741899</v>
      </c>
      <c r="O300" s="1073"/>
      <c r="P300" s="1130">
        <f t="shared" ca="1" si="83"/>
        <v>3187894.2746589258</v>
      </c>
      <c r="Q300" s="1130">
        <f t="shared" ca="1" si="84"/>
        <v>17280488.652954802</v>
      </c>
      <c r="R300" s="1130">
        <f t="shared" ca="1" si="92"/>
        <v>20308988.213880781</v>
      </c>
      <c r="S300" s="1130">
        <f t="shared" ca="1" si="93"/>
        <v>3028499.5609259792</v>
      </c>
      <c r="T300" s="1130">
        <f t="shared" ca="1" si="85"/>
        <v>17280488.652954802</v>
      </c>
      <c r="U300" s="1132">
        <f t="shared" ca="1" si="86"/>
        <v>1.7200511733417559E-3</v>
      </c>
      <c r="V300" s="1133">
        <f t="shared" ca="1" si="87"/>
        <v>5.0000000000000155E-2</v>
      </c>
      <c r="X300" s="1134">
        <f t="shared" ca="1" si="94"/>
        <v>1068894.1165200435</v>
      </c>
      <c r="Y300" s="1134">
        <f t="shared" ca="1" si="88"/>
        <v>159394.71373294666</v>
      </c>
      <c r="Z300" s="1134">
        <f t="shared" ca="1" si="89"/>
        <v>909499.4027870968</v>
      </c>
      <c r="AA300" s="1132">
        <f t="shared" ca="1" si="90"/>
        <v>1.8403824320248681E-3</v>
      </c>
      <c r="AB300" s="1105"/>
    </row>
    <row r="301" spans="1:28">
      <c r="A301" s="1144">
        <f>Calendar!J293</f>
        <v>53839</v>
      </c>
      <c r="C301" s="1104"/>
      <c r="D301" s="1125">
        <f t="shared" ca="1" si="76"/>
        <v>55122</v>
      </c>
      <c r="E301" s="1126">
        <f t="shared" ca="1" si="77"/>
        <v>55149</v>
      </c>
      <c r="F301" s="1127">
        <f t="shared" ca="1" si="78"/>
        <v>8856</v>
      </c>
      <c r="G301" s="1128">
        <f ca="1">IF(F301&lt;&gt;"",COUNTIF($F$11:F301,"&gt;0"),"")</f>
        <v>291</v>
      </c>
      <c r="H301" s="1129">
        <v>0.16896561620355724</v>
      </c>
      <c r="I301" s="1073"/>
      <c r="J301" s="1130">
        <f t="shared" ca="1" si="79"/>
        <v>18189988.055741899</v>
      </c>
      <c r="K301" s="1131">
        <f t="shared" ca="1" si="80"/>
        <v>3073482.5405737762</v>
      </c>
      <c r="L301" s="1130">
        <f t="shared" ca="1" si="81"/>
        <v>0</v>
      </c>
      <c r="M301" s="1130">
        <f t="shared" ca="1" si="82"/>
        <v>0</v>
      </c>
      <c r="N301" s="1130">
        <f t="shared" ca="1" si="91"/>
        <v>15116505.515168123</v>
      </c>
      <c r="O301" s="1073"/>
      <c r="P301" s="1130">
        <f t="shared" ca="1" si="83"/>
        <v>3073482.5405737758</v>
      </c>
      <c r="Q301" s="1130">
        <f t="shared" ca="1" si="84"/>
        <v>14360680.239409717</v>
      </c>
      <c r="R301" s="1130">
        <f t="shared" ca="1" si="92"/>
        <v>17280488.652954802</v>
      </c>
      <c r="S301" s="1130">
        <f t="shared" ca="1" si="93"/>
        <v>2919808.4135450851</v>
      </c>
      <c r="T301" s="1130">
        <f t="shared" ca="1" si="85"/>
        <v>14360680.239409717</v>
      </c>
      <c r="U301" s="1132">
        <f t="shared" ca="1" si="86"/>
        <v>1.4635551742119047E-3</v>
      </c>
      <c r="V301" s="1133">
        <f t="shared" ca="1" si="87"/>
        <v>5.0000000000000044E-2</v>
      </c>
      <c r="X301" s="1134">
        <f t="shared" ca="1" si="94"/>
        <v>909499.4027870968</v>
      </c>
      <c r="Y301" s="1134">
        <f t="shared" ca="1" si="88"/>
        <v>153674.12702869065</v>
      </c>
      <c r="Z301" s="1134">
        <f t="shared" ca="1" si="89"/>
        <v>755825.27575840615</v>
      </c>
      <c r="AA301" s="1132">
        <f t="shared" ca="1" si="90"/>
        <v>1.5659424979116681E-3</v>
      </c>
      <c r="AB301" s="1105"/>
    </row>
    <row r="302" spans="1:28">
      <c r="A302" s="1144">
        <f>Calendar!J294</f>
        <v>53870</v>
      </c>
      <c r="C302" s="1104"/>
      <c r="D302" s="1125">
        <f t="shared" ca="1" si="76"/>
        <v>55153</v>
      </c>
      <c r="E302" s="1126">
        <f t="shared" ca="1" si="77"/>
        <v>55180</v>
      </c>
      <c r="F302" s="1127">
        <f t="shared" ca="1" si="78"/>
        <v>8887</v>
      </c>
      <c r="G302" s="1128">
        <f ca="1">IF(F302&lt;&gt;"",COUNTIF($F$11:F302,"&gt;0"),"")</f>
        <v>292</v>
      </c>
      <c r="H302" s="1129">
        <v>0.19188374195617591</v>
      </c>
      <c r="I302" s="1073"/>
      <c r="J302" s="1130">
        <f t="shared" ca="1" si="79"/>
        <v>15116505.515168123</v>
      </c>
      <c r="K302" s="1131">
        <f t="shared" ca="1" si="80"/>
        <v>2900611.64355163</v>
      </c>
      <c r="L302" s="1130">
        <f t="shared" ca="1" si="81"/>
        <v>0</v>
      </c>
      <c r="M302" s="1130">
        <f t="shared" ca="1" si="82"/>
        <v>0</v>
      </c>
      <c r="N302" s="1130">
        <f t="shared" ca="1" si="91"/>
        <v>12215893.871616494</v>
      </c>
      <c r="O302" s="1073"/>
      <c r="P302" s="1130">
        <f t="shared" ca="1" si="83"/>
        <v>2900611.643551629</v>
      </c>
      <c r="Q302" s="1130">
        <f t="shared" ca="1" si="84"/>
        <v>11605099.178035669</v>
      </c>
      <c r="R302" s="1130">
        <f t="shared" ca="1" si="92"/>
        <v>14360680.239409717</v>
      </c>
      <c r="S302" s="1130">
        <f t="shared" ca="1" si="93"/>
        <v>2755581.0613740478</v>
      </c>
      <c r="T302" s="1130">
        <f t="shared" ca="1" si="85"/>
        <v>11605099.178035669</v>
      </c>
      <c r="U302" s="1132">
        <f t="shared" ca="1" si="86"/>
        <v>1.2162646723532858E-3</v>
      </c>
      <c r="V302" s="1133">
        <f t="shared" ca="1" si="87"/>
        <v>5.0000000000000044E-2</v>
      </c>
      <c r="X302" s="1134">
        <f t="shared" ca="1" si="94"/>
        <v>755825.27575840615</v>
      </c>
      <c r="Y302" s="1134">
        <f t="shared" ca="1" si="88"/>
        <v>145030.58217758127</v>
      </c>
      <c r="Z302" s="1134">
        <f t="shared" ca="1" si="89"/>
        <v>610794.69358082488</v>
      </c>
      <c r="AA302" s="1132">
        <f t="shared" ca="1" si="90"/>
        <v>1.3013520588126828E-3</v>
      </c>
      <c r="AB302" s="1105"/>
    </row>
    <row r="303" spans="1:28">
      <c r="A303" s="1144">
        <f>Calendar!J295</f>
        <v>53902</v>
      </c>
      <c r="C303" s="1104"/>
      <c r="D303" s="1125">
        <f t="shared" ca="1" si="76"/>
        <v>55184</v>
      </c>
      <c r="E303" s="1126">
        <f t="shared" ca="1" si="77"/>
        <v>55211</v>
      </c>
      <c r="F303" s="1127">
        <f t="shared" ca="1" si="78"/>
        <v>8918</v>
      </c>
      <c r="G303" s="1128">
        <f ca="1">IF(F303&lt;&gt;"",COUNTIF($F$11:F303,"&gt;0"),"")</f>
        <v>293</v>
      </c>
      <c r="H303" s="1129">
        <v>0.22220824467743641</v>
      </c>
      <c r="I303" s="1073"/>
      <c r="J303" s="1130">
        <f t="shared" ca="1" si="79"/>
        <v>12215893.871616494</v>
      </c>
      <c r="K303" s="1131">
        <f t="shared" ca="1" si="80"/>
        <v>2714472.334377754</v>
      </c>
      <c r="L303" s="1130">
        <f t="shared" ca="1" si="81"/>
        <v>0</v>
      </c>
      <c r="M303" s="1130">
        <f t="shared" ca="1" si="82"/>
        <v>0</v>
      </c>
      <c r="N303" s="1130">
        <f t="shared" ca="1" si="91"/>
        <v>9501421.5372387394</v>
      </c>
      <c r="O303" s="1073"/>
      <c r="P303" s="1130">
        <f t="shared" ca="1" si="83"/>
        <v>2714472.3343777545</v>
      </c>
      <c r="Q303" s="1130">
        <f t="shared" ca="1" si="84"/>
        <v>9026350.4603768028</v>
      </c>
      <c r="R303" s="1130">
        <f t="shared" ca="1" si="92"/>
        <v>11605099.178035669</v>
      </c>
      <c r="S303" s="1130">
        <f t="shared" ca="1" si="93"/>
        <v>2578748.7176588662</v>
      </c>
      <c r="T303" s="1130">
        <f t="shared" ca="1" si="85"/>
        <v>9026350.4603768028</v>
      </c>
      <c r="U303" s="1132">
        <f t="shared" ca="1" si="86"/>
        <v>9.8288325581303519E-4</v>
      </c>
      <c r="V303" s="1133">
        <f t="shared" ca="1" si="87"/>
        <v>4.9999999999999933E-2</v>
      </c>
      <c r="X303" s="1134">
        <f t="shared" ca="1" si="94"/>
        <v>610794.69358082488</v>
      </c>
      <c r="Y303" s="1134">
        <f t="shared" ca="1" si="88"/>
        <v>135723.61671888828</v>
      </c>
      <c r="Z303" s="1134">
        <f t="shared" ca="1" si="89"/>
        <v>475071.0768619366</v>
      </c>
      <c r="AA303" s="1132">
        <f t="shared" ca="1" si="90"/>
        <v>1.0516437561653321E-3</v>
      </c>
      <c r="AB303" s="1105"/>
    </row>
    <row r="304" spans="1:28">
      <c r="A304" s="1144">
        <f>Calendar!J296</f>
        <v>53931</v>
      </c>
      <c r="C304" s="1104"/>
      <c r="D304" s="1125">
        <f t="shared" ca="1" si="76"/>
        <v>55212</v>
      </c>
      <c r="E304" s="1126">
        <f t="shared" ca="1" si="77"/>
        <v>55239</v>
      </c>
      <c r="F304" s="1127">
        <f t="shared" ca="1" si="78"/>
        <v>8946</v>
      </c>
      <c r="G304" s="1128">
        <f ca="1">IF(F304&lt;&gt;"",COUNTIF($F$11:F304,"&gt;0"),"")</f>
        <v>294</v>
      </c>
      <c r="H304" s="1129">
        <v>0.2626909689630772</v>
      </c>
      <c r="I304" s="1073"/>
      <c r="J304" s="1130">
        <f t="shared" ca="1" si="79"/>
        <v>9501421.5372387394</v>
      </c>
      <c r="K304" s="1131">
        <f t="shared" ca="1" si="80"/>
        <v>2495937.6301438948</v>
      </c>
      <c r="L304" s="1130">
        <f t="shared" ca="1" si="81"/>
        <v>0</v>
      </c>
      <c r="M304" s="1130">
        <f t="shared" ca="1" si="82"/>
        <v>0</v>
      </c>
      <c r="N304" s="1130">
        <f t="shared" ca="1" si="91"/>
        <v>7005483.9070948446</v>
      </c>
      <c r="O304" s="1073"/>
      <c r="P304" s="1130">
        <f t="shared" ca="1" si="83"/>
        <v>2495937.6301438948</v>
      </c>
      <c r="Q304" s="1130">
        <f t="shared" ca="1" si="84"/>
        <v>6655209.7117401017</v>
      </c>
      <c r="R304" s="1130">
        <f t="shared" ca="1" si="92"/>
        <v>9026350.4603768028</v>
      </c>
      <c r="S304" s="1130">
        <f t="shared" ca="1" si="93"/>
        <v>2371140.7486367011</v>
      </c>
      <c r="T304" s="1130">
        <f t="shared" ca="1" si="85"/>
        <v>6655209.7117401017</v>
      </c>
      <c r="U304" s="1132">
        <f t="shared" ca="1" si="86"/>
        <v>7.644784928159769E-4</v>
      </c>
      <c r="V304" s="1133">
        <f t="shared" ca="1" si="87"/>
        <v>5.0000000000000044E-2</v>
      </c>
      <c r="X304" s="1134">
        <f t="shared" ca="1" si="94"/>
        <v>475071.0768619366</v>
      </c>
      <c r="Y304" s="1134">
        <f t="shared" ca="1" si="88"/>
        <v>124796.88150719367</v>
      </c>
      <c r="Z304" s="1134">
        <f t="shared" ca="1" si="89"/>
        <v>350274.19535474293</v>
      </c>
      <c r="AA304" s="1132">
        <f t="shared" ca="1" si="90"/>
        <v>8.1795984308184679E-4</v>
      </c>
      <c r="AB304" s="1105"/>
    </row>
    <row r="305" spans="1:28">
      <c r="A305" s="1144">
        <f>Calendar!J297</f>
        <v>53962</v>
      </c>
      <c r="C305" s="1104"/>
      <c r="D305" s="1125">
        <f t="shared" ca="1" si="76"/>
        <v>55243</v>
      </c>
      <c r="E305" s="1126">
        <f t="shared" ca="1" si="77"/>
        <v>55270</v>
      </c>
      <c r="F305" s="1127">
        <f t="shared" ca="1" si="78"/>
        <v>8977</v>
      </c>
      <c r="G305" s="1128">
        <f ca="1">IF(F305&lt;&gt;"",COUNTIF($F$11:F305,"&gt;0"),"")</f>
        <v>295</v>
      </c>
      <c r="H305" s="1129">
        <v>0.30906128739427524</v>
      </c>
      <c r="I305" s="1073"/>
      <c r="J305" s="1130">
        <f t="shared" ca="1" si="79"/>
        <v>7005483.9070948446</v>
      </c>
      <c r="K305" s="1131">
        <f t="shared" ca="1" si="80"/>
        <v>2165123.8751466102</v>
      </c>
      <c r="L305" s="1130">
        <f t="shared" ca="1" si="81"/>
        <v>0</v>
      </c>
      <c r="M305" s="1130">
        <f t="shared" ca="1" si="82"/>
        <v>0</v>
      </c>
      <c r="N305" s="1130">
        <f t="shared" ca="1" si="91"/>
        <v>4840360.0319482349</v>
      </c>
      <c r="O305" s="1073"/>
      <c r="P305" s="1130">
        <f t="shared" ca="1" si="83"/>
        <v>2165123.8751466097</v>
      </c>
      <c r="Q305" s="1130">
        <f t="shared" ca="1" si="84"/>
        <v>4598342.030350823</v>
      </c>
      <c r="R305" s="1130">
        <f t="shared" ca="1" si="92"/>
        <v>6655209.7117401017</v>
      </c>
      <c r="S305" s="1130">
        <f t="shared" ca="1" si="93"/>
        <v>2056867.6813892787</v>
      </c>
      <c r="T305" s="1130">
        <f t="shared" ca="1" si="85"/>
        <v>4598342.030350823</v>
      </c>
      <c r="U305" s="1132">
        <f t="shared" ca="1" si="86"/>
        <v>5.6365689678671504E-4</v>
      </c>
      <c r="V305" s="1133">
        <f t="shared" ca="1" si="87"/>
        <v>5.0000000000000044E-2</v>
      </c>
      <c r="X305" s="1134">
        <f t="shared" ca="1" si="94"/>
        <v>350274.19535474293</v>
      </c>
      <c r="Y305" s="1134">
        <f t="shared" ca="1" si="88"/>
        <v>108256.193757331</v>
      </c>
      <c r="Z305" s="1134">
        <f t="shared" ca="1" si="89"/>
        <v>242018.00159741193</v>
      </c>
      <c r="AA305" s="1132">
        <f t="shared" ca="1" si="90"/>
        <v>6.0308917932979159E-4</v>
      </c>
      <c r="AB305" s="1105"/>
    </row>
    <row r="306" spans="1:28">
      <c r="A306" s="1144">
        <f>Calendar!J298</f>
        <v>53993</v>
      </c>
      <c r="C306" s="1104"/>
      <c r="D306" s="1125">
        <f t="shared" ca="1" si="76"/>
        <v>55273</v>
      </c>
      <c r="E306" s="1126">
        <f t="shared" ca="1" si="77"/>
        <v>55302</v>
      </c>
      <c r="F306" s="1127">
        <f t="shared" ca="1" si="78"/>
        <v>9009</v>
      </c>
      <c r="G306" s="1128">
        <f ca="1">IF(F306&lt;&gt;"",COUNTIF($F$11:F306,"&gt;0"),"")</f>
        <v>296</v>
      </c>
      <c r="H306" s="1129">
        <v>0.35483122856910354</v>
      </c>
      <c r="I306" s="1073"/>
      <c r="J306" s="1130">
        <f t="shared" ca="1" si="79"/>
        <v>4840360.0319482349</v>
      </c>
      <c r="K306" s="1131">
        <f t="shared" ca="1" si="80"/>
        <v>1717510.8968529773</v>
      </c>
      <c r="L306" s="1130">
        <f t="shared" ca="1" si="81"/>
        <v>0</v>
      </c>
      <c r="M306" s="1130">
        <f t="shared" ca="1" si="82"/>
        <v>0</v>
      </c>
      <c r="N306" s="1130">
        <f t="shared" ca="1" si="91"/>
        <v>3122849.1350952573</v>
      </c>
      <c r="O306" s="1073"/>
      <c r="P306" s="1130">
        <f t="shared" ca="1" si="83"/>
        <v>1717510.8968529776</v>
      </c>
      <c r="Q306" s="1130">
        <f t="shared" ca="1" si="84"/>
        <v>2966706.6783404942</v>
      </c>
      <c r="R306" s="1130">
        <f t="shared" ca="1" si="92"/>
        <v>4598342.030350823</v>
      </c>
      <c r="S306" s="1130">
        <f t="shared" ca="1" si="93"/>
        <v>1631635.3520103288</v>
      </c>
      <c r="T306" s="1130">
        <f t="shared" ca="1" si="85"/>
        <v>2966706.6783404942</v>
      </c>
      <c r="U306" s="1132">
        <f t="shared" ca="1" si="86"/>
        <v>3.8945237061715078E-4</v>
      </c>
      <c r="V306" s="1133">
        <f t="shared" ca="1" si="87"/>
        <v>5.0000000000000044E-2</v>
      </c>
      <c r="X306" s="1134">
        <f t="shared" ca="1" si="94"/>
        <v>242018.00159741193</v>
      </c>
      <c r="Y306" s="1134">
        <f t="shared" ca="1" si="88"/>
        <v>85875.544842648786</v>
      </c>
      <c r="Z306" s="1134">
        <f t="shared" ca="1" si="89"/>
        <v>156142.45675476314</v>
      </c>
      <c r="AA306" s="1132">
        <f t="shared" ca="1" si="90"/>
        <v>4.1669766115256873E-4</v>
      </c>
      <c r="AB306" s="1105"/>
    </row>
    <row r="307" spans="1:28">
      <c r="A307" s="1144">
        <f>Calendar!J299</f>
        <v>54023</v>
      </c>
      <c r="C307" s="1104"/>
      <c r="D307" s="1125">
        <f t="shared" ca="1" si="76"/>
        <v>55304</v>
      </c>
      <c r="E307" s="1126">
        <f t="shared" ca="1" si="77"/>
        <v>55331</v>
      </c>
      <c r="F307" s="1127">
        <f t="shared" ca="1" si="78"/>
        <v>9038</v>
      </c>
      <c r="G307" s="1128">
        <f ca="1">IF(F307&lt;&gt;"",COUNTIF($F$11:F307,"&gt;0"),"")</f>
        <v>297</v>
      </c>
      <c r="H307" s="1129">
        <v>0.43581685693038397</v>
      </c>
      <c r="I307" s="1073"/>
      <c r="J307" s="1130">
        <f t="shared" ca="1" si="79"/>
        <v>3122849.1350952573</v>
      </c>
      <c r="K307" s="1131">
        <f t="shared" ca="1" si="80"/>
        <v>1360990.2947249832</v>
      </c>
      <c r="L307" s="1130">
        <f t="shared" ca="1" si="81"/>
        <v>0</v>
      </c>
      <c r="M307" s="1130">
        <f t="shared" ca="1" si="82"/>
        <v>0</v>
      </c>
      <c r="N307" s="1130">
        <f t="shared" ca="1" si="91"/>
        <v>1761858.8403702741</v>
      </c>
      <c r="O307" s="1073"/>
      <c r="P307" s="1130">
        <f t="shared" ca="1" si="83"/>
        <v>1360990.2947249832</v>
      </c>
      <c r="Q307" s="1130">
        <f t="shared" ca="1" si="84"/>
        <v>1673765.8983517603</v>
      </c>
      <c r="R307" s="1130">
        <f t="shared" ca="1" si="92"/>
        <v>2966706.6783404942</v>
      </c>
      <c r="S307" s="1130">
        <f t="shared" ca="1" si="93"/>
        <v>1292940.7799887338</v>
      </c>
      <c r="T307" s="1130">
        <f t="shared" ca="1" si="85"/>
        <v>1673765.8983517603</v>
      </c>
      <c r="U307" s="1132">
        <f t="shared" ca="1" si="86"/>
        <v>2.5126250748191731E-4</v>
      </c>
      <c r="V307" s="1133">
        <f t="shared" ca="1" si="87"/>
        <v>5.0000000000000044E-2</v>
      </c>
      <c r="X307" s="1134">
        <f t="shared" ca="1" si="94"/>
        <v>156142.45675476314</v>
      </c>
      <c r="Y307" s="1134">
        <f t="shared" ca="1" si="88"/>
        <v>68049.514736249344</v>
      </c>
      <c r="Z307" s="1134">
        <f t="shared" ca="1" si="89"/>
        <v>88092.942018513801</v>
      </c>
      <c r="AA307" s="1132">
        <f t="shared" ca="1" si="90"/>
        <v>2.6884031810393101E-4</v>
      </c>
      <c r="AB307" s="1105"/>
    </row>
    <row r="308" spans="1:28">
      <c r="A308" s="1144">
        <f>Calendar!J300</f>
        <v>54053</v>
      </c>
      <c r="C308" s="1104"/>
      <c r="D308" s="1125">
        <f t="shared" ca="1" si="76"/>
        <v>55334</v>
      </c>
      <c r="E308" s="1126">
        <f t="shared" ca="1" si="77"/>
        <v>55361</v>
      </c>
      <c r="F308" s="1127">
        <f t="shared" ca="1" si="78"/>
        <v>9068</v>
      </c>
      <c r="G308" s="1128">
        <f ca="1">IF(F308&lt;&gt;"",COUNTIF($F$11:F308,"&gt;0"),"")</f>
        <v>298</v>
      </c>
      <c r="H308" s="1129">
        <v>0.52711635309741389</v>
      </c>
      <c r="I308" s="1073"/>
      <c r="J308" s="1130">
        <f t="shared" ca="1" si="79"/>
        <v>1761858.8403702741</v>
      </c>
      <c r="K308" s="1131">
        <f t="shared" ca="1" si="80"/>
        <v>928704.60660841758</v>
      </c>
      <c r="L308" s="1130">
        <f t="shared" ca="1" si="81"/>
        <v>0</v>
      </c>
      <c r="M308" s="1130">
        <f t="shared" ca="1" si="82"/>
        <v>0</v>
      </c>
      <c r="N308" s="1130">
        <f t="shared" ca="1" si="91"/>
        <v>833154.23376185657</v>
      </c>
      <c r="O308" s="1073"/>
      <c r="P308" s="1130">
        <f t="shared" ca="1" si="83"/>
        <v>928704.60660841758</v>
      </c>
      <c r="Q308" s="1130">
        <f t="shared" ca="1" si="84"/>
        <v>791496.52207376366</v>
      </c>
      <c r="R308" s="1130">
        <f t="shared" ca="1" si="92"/>
        <v>1673765.8983517603</v>
      </c>
      <c r="S308" s="1130">
        <f t="shared" ca="1" si="93"/>
        <v>882269.37627799669</v>
      </c>
      <c r="T308" s="1130">
        <f t="shared" ca="1" si="85"/>
        <v>791496.52207376366</v>
      </c>
      <c r="U308" s="1132">
        <f t="shared" ca="1" si="86"/>
        <v>1.4175807120670104E-4</v>
      </c>
      <c r="V308" s="1133">
        <f t="shared" ca="1" si="87"/>
        <v>5.0000000000000044E-2</v>
      </c>
      <c r="X308" s="1134">
        <f t="shared" ca="1" si="94"/>
        <v>88092.942018513801</v>
      </c>
      <c r="Y308" s="1134">
        <f t="shared" ca="1" si="88"/>
        <v>46435.230330420891</v>
      </c>
      <c r="Z308" s="1134">
        <f t="shared" ca="1" si="89"/>
        <v>41657.71168809291</v>
      </c>
      <c r="AA308" s="1132">
        <f t="shared" ca="1" si="90"/>
        <v>1.516751756517111E-4</v>
      </c>
      <c r="AB308" s="1105"/>
    </row>
    <row r="309" spans="1:28">
      <c r="A309" s="1144">
        <f>Calendar!J301</f>
        <v>54084</v>
      </c>
      <c r="C309" s="1104"/>
      <c r="D309" s="1125">
        <f t="shared" ca="1" si="76"/>
        <v>55365</v>
      </c>
      <c r="E309" s="1126">
        <f t="shared" ca="1" si="77"/>
        <v>55393</v>
      </c>
      <c r="F309" s="1127">
        <f t="shared" ca="1" si="78"/>
        <v>9100</v>
      </c>
      <c r="G309" s="1128">
        <f ca="1">IF(F309&lt;&gt;"",COUNTIF($F$11:F309,"&gt;0"),"")</f>
        <v>299</v>
      </c>
      <c r="H309" s="1129">
        <v>0.6388135512071933</v>
      </c>
      <c r="I309" s="1073"/>
      <c r="J309" s="1130">
        <f t="shared" ca="1" si="79"/>
        <v>833154.23376185657</v>
      </c>
      <c r="K309" s="1131">
        <f t="shared" ca="1" si="80"/>
        <v>532230.21477271966</v>
      </c>
      <c r="L309" s="1130">
        <f t="shared" ca="1" si="81"/>
        <v>0</v>
      </c>
      <c r="M309" s="1130">
        <f t="shared" ca="1" si="82"/>
        <v>0</v>
      </c>
      <c r="N309" s="1130">
        <f t="shared" ca="1" si="91"/>
        <v>300924.01898913691</v>
      </c>
      <c r="O309" s="1073"/>
      <c r="P309" s="1130">
        <f t="shared" ca="1" si="83"/>
        <v>532230.21477271966</v>
      </c>
      <c r="Q309" s="1130">
        <f t="shared" ca="1" si="84"/>
        <v>285877.81803968007</v>
      </c>
      <c r="R309" s="1130">
        <f t="shared" ca="1" si="92"/>
        <v>791496.52207376366</v>
      </c>
      <c r="S309" s="1130">
        <f t="shared" ca="1" si="93"/>
        <v>505618.70403408358</v>
      </c>
      <c r="T309" s="1130">
        <f t="shared" ca="1" si="85"/>
        <v>285877.81803968007</v>
      </c>
      <c r="U309" s="1132">
        <f t="shared" ca="1" si="86"/>
        <v>6.703507369010126E-5</v>
      </c>
      <c r="V309" s="1133">
        <f t="shared" ca="1" si="87"/>
        <v>4.9999999999999933E-2</v>
      </c>
      <c r="X309" s="1134">
        <f t="shared" ca="1" si="94"/>
        <v>41657.71168809291</v>
      </c>
      <c r="Y309" s="1134">
        <f t="shared" ca="1" si="88"/>
        <v>26611.510738636076</v>
      </c>
      <c r="Z309" s="1134">
        <f t="shared" ca="1" si="89"/>
        <v>15046.200949456834</v>
      </c>
      <c r="AA309" s="1132">
        <f t="shared" ca="1" si="90"/>
        <v>7.1724710206771532E-5</v>
      </c>
      <c r="AB309" s="1105"/>
    </row>
    <row r="310" spans="1:28">
      <c r="A310" s="1144">
        <f>Calendar!J302</f>
        <v>54115</v>
      </c>
      <c r="C310" s="1104"/>
      <c r="D310" s="1125">
        <f t="shared" ca="1" si="76"/>
        <v>55396</v>
      </c>
      <c r="E310" s="1126">
        <f t="shared" ca="1" si="77"/>
        <v>55423</v>
      </c>
      <c r="F310" s="1127">
        <f t="shared" ca="1" si="78"/>
        <v>9130</v>
      </c>
      <c r="G310" s="1128">
        <f ca="1">IF(F310&lt;&gt;"",COUNTIF($F$11:F310,"&gt;0"),"")</f>
        <v>300</v>
      </c>
      <c r="H310" s="1129">
        <v>0.84135005812035624</v>
      </c>
      <c r="I310" s="1073"/>
      <c r="J310" s="1130">
        <f t="shared" ca="1" si="79"/>
        <v>300924.01898913691</v>
      </c>
      <c r="K310" s="1131">
        <f t="shared" ca="1" si="80"/>
        <v>253182.44086632153</v>
      </c>
      <c r="L310" s="1130">
        <f t="shared" ca="1" si="81"/>
        <v>0</v>
      </c>
      <c r="M310" s="1130">
        <f t="shared" ca="1" si="82"/>
        <v>0</v>
      </c>
      <c r="N310" s="1130">
        <f t="shared" ca="1" si="91"/>
        <v>47741.578122815379</v>
      </c>
      <c r="O310" s="1073"/>
      <c r="P310" s="1130">
        <f t="shared" ca="1" si="83"/>
        <v>253182.44086632153</v>
      </c>
      <c r="Q310" s="1130">
        <f t="shared" ca="1" si="84"/>
        <v>45354.499216674609</v>
      </c>
      <c r="R310" s="1130">
        <f t="shared" ca="1" si="92"/>
        <v>285877.81803968007</v>
      </c>
      <c r="S310" s="1130">
        <f t="shared" ca="1" si="93"/>
        <v>240523.31882300548</v>
      </c>
      <c r="T310" s="1130">
        <f t="shared" ca="1" si="85"/>
        <v>45354.499216674594</v>
      </c>
      <c r="U310" s="1132">
        <f t="shared" ca="1" si="86"/>
        <v>2.4212160210691787E-5</v>
      </c>
      <c r="V310" s="1133">
        <f t="shared" ca="1" si="87"/>
        <v>5.0000000000000377E-2</v>
      </c>
      <c r="X310" s="1134">
        <f t="shared" ca="1" si="94"/>
        <v>15046.200949456834</v>
      </c>
      <c r="Y310" s="1134">
        <f t="shared" ca="1" si="88"/>
        <v>12659.122043316049</v>
      </c>
      <c r="Z310" s="1134">
        <f t="shared" ca="1" si="89"/>
        <v>2387.078906140785</v>
      </c>
      <c r="AA310" s="1132">
        <f t="shared" ca="1" si="90"/>
        <v>2.5905993370276919E-5</v>
      </c>
      <c r="AB310" s="1105"/>
    </row>
    <row r="311" spans="1:28">
      <c r="A311" s="1144">
        <f>Calendar!J303</f>
        <v>54144</v>
      </c>
      <c r="C311" s="1104"/>
      <c r="D311" s="1125">
        <f t="shared" ca="1" si="76"/>
        <v>55426</v>
      </c>
      <c r="E311" s="1126">
        <f t="shared" ca="1" si="77"/>
        <v>55453</v>
      </c>
      <c r="F311" s="1127">
        <f t="shared" ca="1" si="78"/>
        <v>9160</v>
      </c>
      <c r="G311" s="1128">
        <f ca="1">IF(F311&lt;&gt;"",COUNTIF($F$11:F311,"&gt;0"),"")</f>
        <v>301</v>
      </c>
      <c r="H311" s="1129">
        <v>0.10319946675900421</v>
      </c>
      <c r="I311" s="1073"/>
      <c r="J311" s="1130">
        <f t="shared" ca="1" si="79"/>
        <v>47741.578122815379</v>
      </c>
      <c r="K311" s="1131">
        <f t="shared" ca="1" si="80"/>
        <v>4926.9054045078883</v>
      </c>
      <c r="L311" s="1130">
        <f t="shared" ca="1" si="81"/>
        <v>0</v>
      </c>
      <c r="M311" s="1130">
        <f t="shared" ca="1" si="82"/>
        <v>0</v>
      </c>
      <c r="N311" s="1130">
        <f t="shared" ca="1" si="91"/>
        <v>42814.672718307491</v>
      </c>
      <c r="O311" s="1073"/>
      <c r="P311" s="1130">
        <f t="shared" ca="1" si="83"/>
        <v>4926.9054045078883</v>
      </c>
      <c r="Q311" s="1130">
        <f t="shared" ca="1" si="84"/>
        <v>40673.939082392113</v>
      </c>
      <c r="R311" s="1130">
        <f t="shared" ca="1" si="92"/>
        <v>45354.499216674594</v>
      </c>
      <c r="S311" s="1130">
        <f t="shared" ca="1" si="93"/>
        <v>4680.5601342824812</v>
      </c>
      <c r="T311" s="1130">
        <f t="shared" ca="1" si="85"/>
        <v>40673.939082392113</v>
      </c>
      <c r="U311" s="1132">
        <f t="shared" ca="1" si="86"/>
        <v>3.8412578102068734E-6</v>
      </c>
      <c r="V311" s="1133">
        <f t="shared" ca="1" si="87"/>
        <v>5.0000000000000044E-2</v>
      </c>
      <c r="X311" s="1134">
        <f t="shared" ca="1" si="94"/>
        <v>2387.078906140785</v>
      </c>
      <c r="Y311" s="1134">
        <f t="shared" ca="1" si="88"/>
        <v>246.34527022540715</v>
      </c>
      <c r="Z311" s="1134">
        <f t="shared" ca="1" si="89"/>
        <v>2140.7336359153778</v>
      </c>
      <c r="AA311" s="1132">
        <f t="shared" ca="1" si="90"/>
        <v>4.1099843425288999E-6</v>
      </c>
      <c r="AB311" s="1105"/>
    </row>
    <row r="312" spans="1:28">
      <c r="A312" s="1144">
        <f>Calendar!J304</f>
        <v>54175</v>
      </c>
      <c r="C312" s="1104"/>
      <c r="D312" s="1125">
        <f t="shared" ca="1" si="76"/>
        <v>55457</v>
      </c>
      <c r="E312" s="1126">
        <f t="shared" ca="1" si="77"/>
        <v>55484</v>
      </c>
      <c r="F312" s="1127">
        <f t="shared" ca="1" si="78"/>
        <v>9191</v>
      </c>
      <c r="G312" s="1128">
        <f ca="1">IF(F312&lt;&gt;"",COUNTIF($F$11:F312,"&gt;0"),"")</f>
        <v>302</v>
      </c>
      <c r="H312" s="1129">
        <v>0.11523252725615012</v>
      </c>
      <c r="I312" s="1073"/>
      <c r="J312" s="1130">
        <f t="shared" ca="1" si="79"/>
        <v>42814.672718307491</v>
      </c>
      <c r="K312" s="1131">
        <f t="shared" ca="1" si="80"/>
        <v>4933.6429409755146</v>
      </c>
      <c r="L312" s="1130">
        <f t="shared" ca="1" si="81"/>
        <v>0</v>
      </c>
      <c r="M312" s="1130">
        <f t="shared" ca="1" si="82"/>
        <v>0</v>
      </c>
      <c r="N312" s="1130">
        <f t="shared" ca="1" si="91"/>
        <v>37881.029777331976</v>
      </c>
      <c r="O312" s="1073"/>
      <c r="P312" s="1130">
        <f t="shared" ca="1" si="83"/>
        <v>4933.6429409755146</v>
      </c>
      <c r="Q312" s="1130">
        <f t="shared" ca="1" si="84"/>
        <v>35986.978288465376</v>
      </c>
      <c r="R312" s="1130">
        <f t="shared" ca="1" si="92"/>
        <v>40673.939082392113</v>
      </c>
      <c r="S312" s="1130">
        <f t="shared" ca="1" si="93"/>
        <v>4686.9607939267371</v>
      </c>
      <c r="T312" s="1130">
        <f t="shared" ca="1" si="85"/>
        <v>35986.978288465376</v>
      </c>
      <c r="U312" s="1132">
        <f t="shared" ca="1" si="86"/>
        <v>3.4448420525096645E-6</v>
      </c>
      <c r="V312" s="1133">
        <f t="shared" ca="1" si="87"/>
        <v>5.0000000000000044E-2</v>
      </c>
      <c r="X312" s="1134">
        <f t="shared" ca="1" si="94"/>
        <v>2140.7336359153778</v>
      </c>
      <c r="Y312" s="1134">
        <f t="shared" ca="1" si="88"/>
        <v>246.68214704877755</v>
      </c>
      <c r="Z312" s="1134">
        <f t="shared" ca="1" si="89"/>
        <v>1894.0514888666003</v>
      </c>
      <c r="AA312" s="1132">
        <f t="shared" ca="1" si="90"/>
        <v>3.6858361499920417E-6</v>
      </c>
      <c r="AB312" s="1105"/>
    </row>
    <row r="313" spans="1:28">
      <c r="A313" s="1144">
        <f>Calendar!J305</f>
        <v>54205</v>
      </c>
      <c r="C313" s="1104"/>
      <c r="D313" s="1125">
        <f t="shared" ca="1" si="76"/>
        <v>55487</v>
      </c>
      <c r="E313" s="1126">
        <f t="shared" ca="1" si="77"/>
        <v>55514</v>
      </c>
      <c r="F313" s="1127">
        <f t="shared" ca="1" si="78"/>
        <v>9221</v>
      </c>
      <c r="G313" s="1128">
        <f ca="1">IF(F313&lt;&gt;"",COUNTIF($F$11:F313,"&gt;0"),"")</f>
        <v>303</v>
      </c>
      <c r="H313" s="1129">
        <v>0.13041858759430011</v>
      </c>
      <c r="I313" s="1073"/>
      <c r="J313" s="1130">
        <f t="shared" ca="1" si="79"/>
        <v>37881.029777331976</v>
      </c>
      <c r="K313" s="1131">
        <f t="shared" ca="1" si="80"/>
        <v>4940.3904001772607</v>
      </c>
      <c r="L313" s="1130">
        <f t="shared" ca="1" si="81"/>
        <v>0</v>
      </c>
      <c r="M313" s="1130">
        <f t="shared" ca="1" si="82"/>
        <v>0</v>
      </c>
      <c r="N313" s="1130">
        <f t="shared" ca="1" si="91"/>
        <v>32940.639377154715</v>
      </c>
      <c r="O313" s="1073"/>
      <c r="P313" s="1130">
        <f t="shared" ca="1" si="83"/>
        <v>4940.3904001772607</v>
      </c>
      <c r="Q313" s="1130">
        <f t="shared" ca="1" si="84"/>
        <v>31293.607408296979</v>
      </c>
      <c r="R313" s="1130">
        <f t="shared" ca="1" si="92"/>
        <v>35986.978288465376</v>
      </c>
      <c r="S313" s="1130">
        <f t="shared" ca="1" si="93"/>
        <v>4693.370880168397</v>
      </c>
      <c r="T313" s="1130">
        <f t="shared" ca="1" si="85"/>
        <v>31293.607408296979</v>
      </c>
      <c r="U313" s="1132">
        <f t="shared" ca="1" si="86"/>
        <v>3.0478841968007129E-6</v>
      </c>
      <c r="V313" s="1133">
        <f t="shared" ca="1" si="87"/>
        <v>5.0000000000000044E-2</v>
      </c>
      <c r="X313" s="1134">
        <f t="shared" ca="1" si="94"/>
        <v>1894.0514888666003</v>
      </c>
      <c r="Y313" s="1134">
        <f t="shared" ca="1" si="88"/>
        <v>247.01952000886376</v>
      </c>
      <c r="Z313" s="1134">
        <f t="shared" ca="1" si="89"/>
        <v>1647.0319688577365</v>
      </c>
      <c r="AA313" s="1132">
        <f t="shared" ca="1" si="90"/>
        <v>3.2611079353763779E-6</v>
      </c>
      <c r="AB313" s="1105"/>
    </row>
    <row r="314" spans="1:28">
      <c r="A314" s="1144">
        <f>Calendar!J306</f>
        <v>54238</v>
      </c>
      <c r="C314" s="1104"/>
      <c r="D314" s="1125">
        <f t="shared" ca="1" si="76"/>
        <v>55518</v>
      </c>
      <c r="E314" s="1126">
        <f t="shared" ca="1" si="77"/>
        <v>55547</v>
      </c>
      <c r="F314" s="1127">
        <f t="shared" ca="1" si="78"/>
        <v>9254</v>
      </c>
      <c r="G314" s="1128">
        <f ca="1">IF(F314&lt;&gt;"",COUNTIF($F$11:F314,"&gt;0"),"")</f>
        <v>304</v>
      </c>
      <c r="H314" s="1129">
        <v>0.15018372064581467</v>
      </c>
      <c r="I314" s="1073"/>
      <c r="J314" s="1130">
        <f t="shared" ca="1" si="79"/>
        <v>32940.639377154715</v>
      </c>
      <c r="K314" s="1131">
        <f t="shared" ca="1" si="80"/>
        <v>4947.1477821131266</v>
      </c>
      <c r="L314" s="1130">
        <f t="shared" ca="1" si="81"/>
        <v>0</v>
      </c>
      <c r="M314" s="1130">
        <f t="shared" ca="1" si="82"/>
        <v>0</v>
      </c>
      <c r="N314" s="1130">
        <f t="shared" ca="1" si="91"/>
        <v>27993.491595041589</v>
      </c>
      <c r="O314" s="1073"/>
      <c r="P314" s="1130">
        <f t="shared" ca="1" si="83"/>
        <v>4947.1477821131266</v>
      </c>
      <c r="Q314" s="1130">
        <f t="shared" ca="1" si="84"/>
        <v>26593.817015289507</v>
      </c>
      <c r="R314" s="1130">
        <f t="shared" ca="1" si="92"/>
        <v>31293.607408296979</v>
      </c>
      <c r="S314" s="1130">
        <f t="shared" ca="1" si="93"/>
        <v>4699.7903930074717</v>
      </c>
      <c r="T314" s="1130">
        <f t="shared" ca="1" si="85"/>
        <v>26593.817015289507</v>
      </c>
      <c r="U314" s="1132">
        <f t="shared" ca="1" si="86"/>
        <v>2.6503834447029761E-6</v>
      </c>
      <c r="V314" s="1133">
        <f t="shared" ca="1" si="87"/>
        <v>5.0000000000000044E-2</v>
      </c>
      <c r="X314" s="1134">
        <f t="shared" ca="1" si="94"/>
        <v>1647.0319688577365</v>
      </c>
      <c r="Y314" s="1134">
        <f t="shared" ca="1" si="88"/>
        <v>247.35738910565487</v>
      </c>
      <c r="Z314" s="1134">
        <f t="shared" ca="1" si="89"/>
        <v>1399.6745797520816</v>
      </c>
      <c r="AA314" s="1132">
        <f t="shared" ca="1" si="90"/>
        <v>2.8357988444520255E-6</v>
      </c>
      <c r="AB314" s="1105"/>
    </row>
    <row r="315" spans="1:28">
      <c r="A315" s="1144">
        <f>Calendar!J307</f>
        <v>54266</v>
      </c>
      <c r="C315" s="1104"/>
      <c r="D315" s="1125">
        <f t="shared" ca="1" si="76"/>
        <v>55549</v>
      </c>
      <c r="E315" s="1126">
        <f t="shared" ca="1" si="77"/>
        <v>55576</v>
      </c>
      <c r="F315" s="1127">
        <f t="shared" ca="1" si="78"/>
        <v>9283</v>
      </c>
      <c r="G315" s="1128">
        <f ca="1">IF(F315&lt;&gt;"",COUNTIF($F$11:F315,"&gt;0"),"")</f>
        <v>305</v>
      </c>
      <c r="H315" s="1129">
        <v>0.17696738241573376</v>
      </c>
      <c r="I315" s="1073"/>
      <c r="J315" s="1130">
        <f t="shared" ca="1" si="79"/>
        <v>27993.491595041589</v>
      </c>
      <c r="K315" s="1131">
        <f t="shared" ca="1" si="80"/>
        <v>4953.9349322513535</v>
      </c>
      <c r="L315" s="1130">
        <f t="shared" ca="1" si="81"/>
        <v>0</v>
      </c>
      <c r="M315" s="1130">
        <f t="shared" ca="1" si="82"/>
        <v>0</v>
      </c>
      <c r="N315" s="1130">
        <f t="shared" ca="1" si="91"/>
        <v>23039.556662790237</v>
      </c>
      <c r="O315" s="1073"/>
      <c r="P315" s="1130">
        <f t="shared" ca="1" si="83"/>
        <v>4953.9349322513517</v>
      </c>
      <c r="Q315" s="1130">
        <f t="shared" ca="1" si="84"/>
        <v>21887.578829650723</v>
      </c>
      <c r="R315" s="1130">
        <f t="shared" ca="1" si="92"/>
        <v>26593.817015289507</v>
      </c>
      <c r="S315" s="1130">
        <f t="shared" ca="1" si="93"/>
        <v>4706.2381856387838</v>
      </c>
      <c r="T315" s="1130">
        <f t="shared" ca="1" si="85"/>
        <v>21887.578829650723</v>
      </c>
      <c r="U315" s="1132">
        <f t="shared" ca="1" si="86"/>
        <v>2.2523389978394121E-6</v>
      </c>
      <c r="V315" s="1133">
        <f t="shared" ca="1" si="87"/>
        <v>5.0000000000000044E-2</v>
      </c>
      <c r="X315" s="1134">
        <f t="shared" ca="1" si="94"/>
        <v>1399.6745797520816</v>
      </c>
      <c r="Y315" s="1134">
        <f t="shared" ca="1" si="88"/>
        <v>247.69674661256795</v>
      </c>
      <c r="Z315" s="1134">
        <f t="shared" ca="1" si="89"/>
        <v>1151.9778331395137</v>
      </c>
      <c r="AA315" s="1132">
        <f t="shared" ca="1" si="90"/>
        <v>2.4099080229891211E-6</v>
      </c>
      <c r="AB315" s="1105"/>
    </row>
    <row r="316" spans="1:28">
      <c r="A316" s="1144">
        <f>Calendar!J308</f>
        <v>54297</v>
      </c>
      <c r="C316" s="1104"/>
      <c r="D316" s="1125">
        <f t="shared" ca="1" si="76"/>
        <v>55578</v>
      </c>
      <c r="E316" s="1126">
        <f t="shared" ca="1" si="77"/>
        <v>55605</v>
      </c>
      <c r="F316" s="1127">
        <f t="shared" ca="1" si="78"/>
        <v>9312</v>
      </c>
      <c r="G316" s="1128">
        <f ca="1">IF(F316&lt;&gt;"",COUNTIF($F$11:F316,"&gt;0"),"")</f>
        <v>306</v>
      </c>
      <c r="H316" s="1129">
        <v>0.21531239986631612</v>
      </c>
      <c r="I316" s="1073"/>
      <c r="J316" s="1130">
        <f t="shared" ca="1" si="79"/>
        <v>23039.556662790237</v>
      </c>
      <c r="K316" s="1131">
        <f t="shared" ca="1" si="80"/>
        <v>4960.7022369213391</v>
      </c>
      <c r="L316" s="1130">
        <f t="shared" ca="1" si="81"/>
        <v>0</v>
      </c>
      <c r="M316" s="1130">
        <f t="shared" ca="1" si="82"/>
        <v>0</v>
      </c>
      <c r="N316" s="1130">
        <f t="shared" ca="1" si="91"/>
        <v>18078.8544258689</v>
      </c>
      <c r="O316" s="1073"/>
      <c r="P316" s="1130">
        <f t="shared" ca="1" si="83"/>
        <v>4960.7022369213373</v>
      </c>
      <c r="Q316" s="1130">
        <f t="shared" ca="1" si="84"/>
        <v>17174.911704575454</v>
      </c>
      <c r="R316" s="1130">
        <f t="shared" ca="1" si="92"/>
        <v>21887.578829650723</v>
      </c>
      <c r="S316" s="1130">
        <f t="shared" ca="1" si="93"/>
        <v>4712.6671250752697</v>
      </c>
      <c r="T316" s="1130">
        <f t="shared" ca="1" si="85"/>
        <v>17174.911704575454</v>
      </c>
      <c r="U316" s="1132">
        <f t="shared" ca="1" si="86"/>
        <v>1.8537484610788946E-6</v>
      </c>
      <c r="V316" s="1133">
        <f t="shared" ca="1" si="87"/>
        <v>5.0000000000000044E-2</v>
      </c>
      <c r="X316" s="1134">
        <f t="shared" ca="1" si="94"/>
        <v>1151.9778331395137</v>
      </c>
      <c r="Y316" s="1134">
        <f t="shared" ca="1" si="88"/>
        <v>248.03511184606759</v>
      </c>
      <c r="Z316" s="1134">
        <f t="shared" ca="1" si="89"/>
        <v>903.94272129344608</v>
      </c>
      <c r="AA316" s="1132">
        <f t="shared" ca="1" si="90"/>
        <v>1.9834329082980606E-6</v>
      </c>
      <c r="AB316" s="1105"/>
    </row>
    <row r="317" spans="1:28">
      <c r="A317" s="1144">
        <f>Calendar!J309</f>
        <v>54329</v>
      </c>
      <c r="C317" s="1104"/>
      <c r="D317" s="1125">
        <f t="shared" ca="1" si="76"/>
        <v>55609</v>
      </c>
      <c r="E317" s="1126">
        <f t="shared" ca="1" si="77"/>
        <v>55638</v>
      </c>
      <c r="F317" s="1127">
        <f t="shared" ca="1" si="78"/>
        <v>9345</v>
      </c>
      <c r="G317" s="1128">
        <f ca="1">IF(F317&lt;&gt;"",COUNTIF($F$11:F317,"&gt;0"),"")</f>
        <v>307</v>
      </c>
      <c r="H317" s="1129">
        <v>0.27470645671728788</v>
      </c>
      <c r="I317" s="1073"/>
      <c r="J317" s="1130">
        <f t="shared" ca="1" si="79"/>
        <v>18078.8544258689</v>
      </c>
      <c r="K317" s="1131">
        <f t="shared" ca="1" si="80"/>
        <v>4966.3780408381035</v>
      </c>
      <c r="L317" s="1130">
        <f t="shared" ca="1" si="81"/>
        <v>0</v>
      </c>
      <c r="M317" s="1130">
        <f t="shared" ca="1" si="82"/>
        <v>0</v>
      </c>
      <c r="N317" s="1130">
        <f t="shared" ca="1" si="91"/>
        <v>13112.476385030797</v>
      </c>
      <c r="O317" s="1073"/>
      <c r="P317" s="1130">
        <f t="shared" ca="1" si="83"/>
        <v>4966.3780408381026</v>
      </c>
      <c r="Q317" s="1130">
        <f t="shared" ca="1" si="84"/>
        <v>12456.852565779256</v>
      </c>
      <c r="R317" s="1130">
        <f t="shared" ca="1" si="92"/>
        <v>17174.911704575454</v>
      </c>
      <c r="S317" s="1130">
        <f t="shared" ca="1" si="93"/>
        <v>4718.0591387961977</v>
      </c>
      <c r="T317" s="1130">
        <f t="shared" ca="1" si="85"/>
        <v>12456.852565779256</v>
      </c>
      <c r="U317" s="1132">
        <f t="shared" ca="1" si="86"/>
        <v>1.4546134311755077E-6</v>
      </c>
      <c r="V317" s="1133">
        <f t="shared" ca="1" si="87"/>
        <v>5.0000000000000044E-2</v>
      </c>
      <c r="X317" s="1134">
        <f t="shared" ca="1" si="94"/>
        <v>903.94272129344608</v>
      </c>
      <c r="Y317" s="1134">
        <f t="shared" ca="1" si="88"/>
        <v>248.31890204190495</v>
      </c>
      <c r="Z317" s="1134">
        <f t="shared" ca="1" si="89"/>
        <v>655.62381925154114</v>
      </c>
      <c r="AA317" s="1132">
        <f t="shared" ca="1" si="90"/>
        <v>1.556375208838578E-6</v>
      </c>
      <c r="AB317" s="1105"/>
    </row>
    <row r="318" spans="1:28">
      <c r="A318" s="1144">
        <f>Calendar!J310</f>
        <v>54358</v>
      </c>
      <c r="C318" s="1104"/>
      <c r="D318" s="1125">
        <f t="shared" ca="1" si="76"/>
        <v>55639</v>
      </c>
      <c r="E318" s="1126">
        <f t="shared" ca="1" si="77"/>
        <v>55666</v>
      </c>
      <c r="F318" s="1127">
        <f t="shared" ca="1" si="78"/>
        <v>9373</v>
      </c>
      <c r="G318" s="1128">
        <f ca="1">IF(F318&lt;&gt;"",COUNTIF($F$11:F318,"&gt;0"),"")</f>
        <v>308</v>
      </c>
      <c r="H318" s="1129">
        <v>0.32151381277346691</v>
      </c>
      <c r="I318" s="1073"/>
      <c r="J318" s="1130">
        <f t="shared" ca="1" si="79"/>
        <v>13112.476385030797</v>
      </c>
      <c r="K318" s="1131">
        <f t="shared" ca="1" si="80"/>
        <v>4215.8422774532983</v>
      </c>
      <c r="L318" s="1130">
        <f t="shared" ca="1" si="81"/>
        <v>0</v>
      </c>
      <c r="M318" s="1130">
        <f t="shared" ca="1" si="82"/>
        <v>0</v>
      </c>
      <c r="N318" s="1130">
        <f t="shared" ca="1" si="91"/>
        <v>8896.6341075774981</v>
      </c>
      <c r="O318" s="1073"/>
      <c r="P318" s="1130">
        <f t="shared" ca="1" si="83"/>
        <v>4215.8422774532992</v>
      </c>
      <c r="Q318" s="1130">
        <f t="shared" ca="1" si="84"/>
        <v>8451.8024021986221</v>
      </c>
      <c r="R318" s="1130">
        <f t="shared" ca="1" si="92"/>
        <v>12456.852565779256</v>
      </c>
      <c r="S318" s="1130">
        <f t="shared" ca="1" si="93"/>
        <v>4005.050163580634</v>
      </c>
      <c r="T318" s="1130">
        <f t="shared" ca="1" si="85"/>
        <v>8451.8024021986221</v>
      </c>
      <c r="U318" s="1132">
        <f t="shared" ca="1" si="86"/>
        <v>1.0550217296039074E-6</v>
      </c>
      <c r="V318" s="1133">
        <f t="shared" ca="1" si="87"/>
        <v>5.0000000000000155E-2</v>
      </c>
      <c r="X318" s="1134">
        <f t="shared" ca="1" si="94"/>
        <v>655.62381925154114</v>
      </c>
      <c r="Y318" s="1134">
        <f t="shared" ca="1" si="88"/>
        <v>210.79211387266514</v>
      </c>
      <c r="Z318" s="1134">
        <f t="shared" ca="1" si="89"/>
        <v>444.83170537887599</v>
      </c>
      <c r="AA318" s="1132">
        <f t="shared" ca="1" si="90"/>
        <v>1.1288288898959042E-6</v>
      </c>
      <c r="AB318" s="1105"/>
    </row>
    <row r="319" spans="1:28">
      <c r="A319" s="1144">
        <f>Calendar!J311</f>
        <v>54389</v>
      </c>
      <c r="C319" s="1104"/>
      <c r="D319" s="1125">
        <f t="shared" ca="1" si="76"/>
        <v>55670</v>
      </c>
      <c r="E319" s="1126">
        <f t="shared" ca="1" si="77"/>
        <v>55697</v>
      </c>
      <c r="F319" s="1127">
        <f t="shared" ca="1" si="78"/>
        <v>9404</v>
      </c>
      <c r="G319" s="1128">
        <f ca="1">IF(F319&lt;&gt;"",COUNTIF($F$11:F319,"&gt;0"),"")</f>
        <v>309</v>
      </c>
      <c r="H319" s="1129">
        <v>0.31524518983572219</v>
      </c>
      <c r="I319" s="1073"/>
      <c r="J319" s="1130">
        <f t="shared" ca="1" si="79"/>
        <v>8896.6341075774981</v>
      </c>
      <c r="K319" s="1131">
        <f t="shared" ca="1" si="80"/>
        <v>2804.6211081422293</v>
      </c>
      <c r="L319" s="1130">
        <f t="shared" ca="1" si="81"/>
        <v>0</v>
      </c>
      <c r="M319" s="1130">
        <f t="shared" ca="1" si="82"/>
        <v>0</v>
      </c>
      <c r="N319" s="1130">
        <f t="shared" ca="1" si="91"/>
        <v>6092.0129994352683</v>
      </c>
      <c r="O319" s="1073"/>
      <c r="P319" s="1130">
        <f t="shared" ca="1" si="83"/>
        <v>2804.6211081422298</v>
      </c>
      <c r="Q319" s="1130">
        <f t="shared" ca="1" si="84"/>
        <v>5787.4123494635051</v>
      </c>
      <c r="R319" s="1130">
        <f t="shared" ca="1" si="92"/>
        <v>8451.8024021986221</v>
      </c>
      <c r="S319" s="1130">
        <f t="shared" ca="1" si="93"/>
        <v>2664.390052735117</v>
      </c>
      <c r="T319" s="1130">
        <f t="shared" ca="1" si="85"/>
        <v>5787.4123494635051</v>
      </c>
      <c r="U319" s="1132">
        <f t="shared" ca="1" si="86"/>
        <v>7.1581767076009743E-7</v>
      </c>
      <c r="V319" s="1133">
        <f t="shared" ca="1" si="87"/>
        <v>4.9999999999999933E-2</v>
      </c>
      <c r="X319" s="1134">
        <f t="shared" ca="1" si="94"/>
        <v>444.83170537887599</v>
      </c>
      <c r="Y319" s="1134">
        <f t="shared" ca="1" si="88"/>
        <v>140.23105540711276</v>
      </c>
      <c r="Z319" s="1134">
        <f t="shared" ca="1" si="89"/>
        <v>304.60064997176323</v>
      </c>
      <c r="AA319" s="1132">
        <f t="shared" ca="1" si="90"/>
        <v>7.6589480953663218E-7</v>
      </c>
      <c r="AB319" s="1105"/>
    </row>
    <row r="320" spans="1:28">
      <c r="A320" s="1144">
        <f>Calendar!J312</f>
        <v>54420</v>
      </c>
      <c r="C320" s="1104"/>
      <c r="D320" s="1125">
        <f t="shared" ca="1" si="76"/>
        <v>55700</v>
      </c>
      <c r="E320" s="1126">
        <f t="shared" ca="1" si="77"/>
        <v>55729</v>
      </c>
      <c r="F320" s="1127">
        <f t="shared" ca="1" si="78"/>
        <v>9436</v>
      </c>
      <c r="G320" s="1128">
        <f ca="1">IF(F320&lt;&gt;"",COUNTIF($F$11:F320,"&gt;0"),"")</f>
        <v>310</v>
      </c>
      <c r="H320" s="1129">
        <v>0.33987246414581107</v>
      </c>
      <c r="I320" s="1073"/>
      <c r="J320" s="1130">
        <f t="shared" ca="1" si="79"/>
        <v>6092.0129994352683</v>
      </c>
      <c r="K320" s="1131">
        <f t="shared" ca="1" si="80"/>
        <v>2070.5074697263781</v>
      </c>
      <c r="L320" s="1130">
        <f t="shared" ca="1" si="81"/>
        <v>0</v>
      </c>
      <c r="M320" s="1130">
        <f t="shared" ca="1" si="82"/>
        <v>0</v>
      </c>
      <c r="N320" s="1130">
        <f t="shared" ca="1" si="91"/>
        <v>4021.5055297088902</v>
      </c>
      <c r="O320" s="1073"/>
      <c r="P320" s="1130">
        <f t="shared" ca="1" si="83"/>
        <v>2070.5074697263781</v>
      </c>
      <c r="Q320" s="1130">
        <f t="shared" ca="1" si="84"/>
        <v>3820.4302532234456</v>
      </c>
      <c r="R320" s="1130">
        <f t="shared" ca="1" si="92"/>
        <v>5787.4123494635051</v>
      </c>
      <c r="S320" s="1130">
        <f t="shared" ca="1" si="93"/>
        <v>1966.9820962400595</v>
      </c>
      <c r="T320" s="1130">
        <f t="shared" ca="1" si="85"/>
        <v>3820.4302532234456</v>
      </c>
      <c r="U320" s="1132">
        <f t="shared" ca="1" si="86"/>
        <v>4.9015959325356603E-7</v>
      </c>
      <c r="V320" s="1133">
        <f t="shared" ca="1" si="87"/>
        <v>5.0000000000000044E-2</v>
      </c>
      <c r="X320" s="1134">
        <f t="shared" ca="1" si="94"/>
        <v>304.60064997176323</v>
      </c>
      <c r="Y320" s="1134">
        <f t="shared" ca="1" si="88"/>
        <v>103.52537348631859</v>
      </c>
      <c r="Z320" s="1134">
        <f t="shared" ca="1" si="89"/>
        <v>201.07527648544465</v>
      </c>
      <c r="AA320" s="1132">
        <f t="shared" ca="1" si="90"/>
        <v>5.2445015491006071E-7</v>
      </c>
      <c r="AB320" s="1105"/>
    </row>
    <row r="321" spans="1:28">
      <c r="A321" s="1144">
        <f>Calendar!J313</f>
        <v>54450</v>
      </c>
      <c r="C321" s="1104"/>
      <c r="D321" s="1125">
        <f t="shared" ca="1" si="76"/>
        <v>55731</v>
      </c>
      <c r="E321" s="1126">
        <f t="shared" ca="1" si="77"/>
        <v>55758</v>
      </c>
      <c r="F321" s="1127">
        <f t="shared" ca="1" si="78"/>
        <v>9465</v>
      </c>
      <c r="G321" s="1128">
        <f ca="1">IF(F321&lt;&gt;"",COUNTIF($F$11:F321,"&gt;0"),"")</f>
        <v>311</v>
      </c>
      <c r="H321" s="1129">
        <v>0.24921166002931291</v>
      </c>
      <c r="I321" s="1073"/>
      <c r="J321" s="1130">
        <f t="shared" ca="1" si="79"/>
        <v>4021.5055297088902</v>
      </c>
      <c r="K321" s="1131">
        <f t="shared" ca="1" si="80"/>
        <v>1002.2060688758139</v>
      </c>
      <c r="L321" s="1130">
        <f t="shared" ca="1" si="81"/>
        <v>0</v>
      </c>
      <c r="M321" s="1130">
        <f t="shared" ca="1" si="82"/>
        <v>0</v>
      </c>
      <c r="N321" s="1130">
        <f t="shared" ca="1" si="91"/>
        <v>3019.2994608330764</v>
      </c>
      <c r="O321" s="1073"/>
      <c r="P321" s="1130">
        <f t="shared" ca="1" si="83"/>
        <v>1002.2060688758138</v>
      </c>
      <c r="Q321" s="1130">
        <f t="shared" ca="1" si="84"/>
        <v>2868.3344877914224</v>
      </c>
      <c r="R321" s="1130">
        <f t="shared" ca="1" si="92"/>
        <v>3820.4302532234456</v>
      </c>
      <c r="S321" s="1130">
        <f t="shared" ca="1" si="93"/>
        <v>952.0957654320232</v>
      </c>
      <c r="T321" s="1130">
        <f t="shared" ca="1" si="85"/>
        <v>2868.3344877914224</v>
      </c>
      <c r="U321" s="1132">
        <f t="shared" ca="1" si="86"/>
        <v>3.2356784446976807E-7</v>
      </c>
      <c r="V321" s="1133">
        <f t="shared" ca="1" si="87"/>
        <v>5.0000000000000044E-2</v>
      </c>
      <c r="X321" s="1134">
        <f t="shared" ca="1" si="94"/>
        <v>201.07527648544465</v>
      </c>
      <c r="Y321" s="1134">
        <f t="shared" ca="1" si="88"/>
        <v>50.110303443790599</v>
      </c>
      <c r="Z321" s="1134">
        <f t="shared" ca="1" si="89"/>
        <v>150.96497304165405</v>
      </c>
      <c r="AA321" s="1132">
        <f t="shared" ca="1" si="90"/>
        <v>3.4620398843912647E-7</v>
      </c>
      <c r="AB321" s="1105"/>
    </row>
    <row r="322" spans="1:28">
      <c r="A322" s="1144">
        <f>Calendar!J314</f>
        <v>54480</v>
      </c>
      <c r="C322" s="1104"/>
      <c r="D322" s="1125">
        <f t="shared" ca="1" si="76"/>
        <v>55762</v>
      </c>
      <c r="E322" s="1126">
        <f t="shared" ca="1" si="77"/>
        <v>55789</v>
      </c>
      <c r="F322" s="1127">
        <f t="shared" ca="1" si="78"/>
        <v>9496</v>
      </c>
      <c r="G322" s="1128">
        <f ca="1">IF(F322&lt;&gt;"",COUNTIF($F$11:F322,"&gt;0"),"")</f>
        <v>312</v>
      </c>
      <c r="H322" s="1129">
        <v>0.33266618684702626</v>
      </c>
      <c r="I322" s="1073"/>
      <c r="J322" s="1130">
        <f t="shared" ca="1" si="79"/>
        <v>3019.2994608330764</v>
      </c>
      <c r="K322" s="1131">
        <f t="shared" ca="1" si="80"/>
        <v>1004.4188385846219</v>
      </c>
      <c r="L322" s="1130">
        <f t="shared" ca="1" si="81"/>
        <v>0</v>
      </c>
      <c r="M322" s="1130">
        <f t="shared" ca="1" si="82"/>
        <v>0</v>
      </c>
      <c r="N322" s="1130">
        <f t="shared" ca="1" si="91"/>
        <v>2014.8806222484545</v>
      </c>
      <c r="O322" s="1073"/>
      <c r="P322" s="1130">
        <f t="shared" ca="1" si="83"/>
        <v>1004.4188385846219</v>
      </c>
      <c r="Q322" s="1130">
        <f t="shared" ca="1" si="84"/>
        <v>1914.1365911360317</v>
      </c>
      <c r="R322" s="1130">
        <f t="shared" ca="1" si="92"/>
        <v>2868.3344877914224</v>
      </c>
      <c r="S322" s="1130">
        <f t="shared" ca="1" si="93"/>
        <v>954.19789665539065</v>
      </c>
      <c r="T322" s="1130">
        <f t="shared" ca="1" si="85"/>
        <v>1914.1365911360317</v>
      </c>
      <c r="U322" s="1132">
        <f t="shared" ca="1" si="86"/>
        <v>2.4293096481735061E-7</v>
      </c>
      <c r="V322" s="1133">
        <f t="shared" ca="1" si="87"/>
        <v>5.0000000000000044E-2</v>
      </c>
      <c r="X322" s="1134">
        <f t="shared" ca="1" si="94"/>
        <v>150.96497304165405</v>
      </c>
      <c r="Y322" s="1134">
        <f t="shared" ca="1" si="88"/>
        <v>50.22094192923123</v>
      </c>
      <c r="Z322" s="1134">
        <f t="shared" ca="1" si="89"/>
        <v>100.74403111242282</v>
      </c>
      <c r="AA322" s="1132">
        <f t="shared" ca="1" si="90"/>
        <v>2.5992591777144292E-7</v>
      </c>
      <c r="AB322" s="1105"/>
    </row>
    <row r="323" spans="1:28">
      <c r="A323" s="1144">
        <f>Calendar!J315</f>
        <v>54511</v>
      </c>
      <c r="C323" s="1104"/>
      <c r="D323" s="1125">
        <f t="shared" ca="1" si="76"/>
        <v>55792</v>
      </c>
      <c r="E323" s="1126">
        <f t="shared" ca="1" si="77"/>
        <v>55820</v>
      </c>
      <c r="F323" s="1127">
        <f t="shared" ca="1" si="78"/>
        <v>9527</v>
      </c>
      <c r="G323" s="1128">
        <f ca="1">IF(F323&lt;&gt;"",COUNTIF($F$11:F323,"&gt;0"),"")</f>
        <v>313</v>
      </c>
      <c r="H323" s="1129">
        <v>0.49960355959164171</v>
      </c>
      <c r="I323" s="1073"/>
      <c r="J323" s="1130">
        <f t="shared" ca="1" si="79"/>
        <v>2014.8806222484545</v>
      </c>
      <c r="K323" s="1131">
        <f t="shared" ca="1" si="80"/>
        <v>1006.6415310275498</v>
      </c>
      <c r="L323" s="1130">
        <f t="shared" ca="1" si="81"/>
        <v>0</v>
      </c>
      <c r="M323" s="1130">
        <f t="shared" ca="1" si="82"/>
        <v>0</v>
      </c>
      <c r="N323" s="1130">
        <f t="shared" ca="1" si="91"/>
        <v>1008.2390912209047</v>
      </c>
      <c r="O323" s="1073"/>
      <c r="P323" s="1130">
        <f t="shared" ca="1" si="83"/>
        <v>1006.6415310275498</v>
      </c>
      <c r="Q323" s="1130">
        <f t="shared" ca="1" si="84"/>
        <v>957.82713665985943</v>
      </c>
      <c r="R323" s="1130">
        <f t="shared" ca="1" si="92"/>
        <v>1914.1365911360317</v>
      </c>
      <c r="S323" s="1130">
        <f t="shared" ca="1" si="93"/>
        <v>956.30945447617228</v>
      </c>
      <c r="T323" s="1130">
        <f t="shared" ca="1" si="85"/>
        <v>957.82713665985943</v>
      </c>
      <c r="U323" s="1132">
        <f t="shared" ca="1" si="86"/>
        <v>1.621160470844935E-7</v>
      </c>
      <c r="V323" s="1133">
        <f t="shared" ca="1" si="87"/>
        <v>5.0000000000000044E-2</v>
      </c>
      <c r="X323" s="1134">
        <f t="shared" ca="1" si="94"/>
        <v>100.74403111242282</v>
      </c>
      <c r="Y323" s="1134">
        <f t="shared" ca="1" si="88"/>
        <v>50.332076551377554</v>
      </c>
      <c r="Z323" s="1134">
        <f t="shared" ca="1" si="89"/>
        <v>50.411954561045263</v>
      </c>
      <c r="AA323" s="1132">
        <f t="shared" ca="1" si="90"/>
        <v>1.7345735384370321E-7</v>
      </c>
      <c r="AB323" s="1105"/>
    </row>
    <row r="324" spans="1:28">
      <c r="A324" s="1144">
        <f>Calendar!J316</f>
        <v>54540</v>
      </c>
      <c r="C324" s="1104"/>
      <c r="D324" s="1125">
        <f t="shared" ca="1" si="76"/>
        <v>55823</v>
      </c>
      <c r="E324" s="1126">
        <f t="shared" ca="1" si="77"/>
        <v>55850</v>
      </c>
      <c r="F324" s="1127">
        <f t="shared" ca="1" si="78"/>
        <v>9557</v>
      </c>
      <c r="G324" s="1128">
        <f ca="1">IF(F324&lt;&gt;"",COUNTIF($F$11:F324,"&gt;0"),"")</f>
        <v>314</v>
      </c>
      <c r="H324" s="1129">
        <v>1</v>
      </c>
      <c r="I324" s="1073"/>
      <c r="J324" s="1130">
        <f t="shared" ca="1" si="79"/>
        <v>1008.2390912209047</v>
      </c>
      <c r="K324" s="1131">
        <f t="shared" ca="1" si="80"/>
        <v>1008.2390912209047</v>
      </c>
      <c r="L324" s="1130">
        <f t="shared" ca="1" si="81"/>
        <v>0</v>
      </c>
      <c r="M324" s="1130">
        <f t="shared" ca="1" si="82"/>
        <v>0</v>
      </c>
      <c r="N324" s="1130">
        <f t="shared" ca="1" si="91"/>
        <v>0</v>
      </c>
      <c r="O324" s="1073"/>
      <c r="P324" s="1130">
        <f t="shared" ca="1" si="83"/>
        <v>1008.2390912209047</v>
      </c>
      <c r="Q324" s="1130">
        <f t="shared" ca="1" si="84"/>
        <v>0</v>
      </c>
      <c r="R324" s="1130">
        <f t="shared" ca="1" si="92"/>
        <v>957.82713665985943</v>
      </c>
      <c r="S324" s="1130">
        <f t="shared" ca="1" si="93"/>
        <v>957.82713665985943</v>
      </c>
      <c r="T324" s="1130">
        <f t="shared" ca="1" si="85"/>
        <v>0</v>
      </c>
      <c r="U324" s="1132">
        <f t="shared" ca="1" si="86"/>
        <v>8.112229289415436E-8</v>
      </c>
      <c r="V324" s="1133" t="str">
        <f t="shared" ca="1" si="87"/>
        <v>n.a.</v>
      </c>
      <c r="X324" s="1134">
        <f t="shared" ca="1" si="94"/>
        <v>50.411954561045263</v>
      </c>
      <c r="Y324" s="1134">
        <f t="shared" ca="1" si="88"/>
        <v>50.411954561045263</v>
      </c>
      <c r="Z324" s="1134">
        <f t="shared" ca="1" si="89"/>
        <v>0</v>
      </c>
      <c r="AA324" s="1132">
        <f t="shared" ca="1" si="90"/>
        <v>8.6797442426042122E-8</v>
      </c>
      <c r="AB324" s="1105"/>
    </row>
    <row r="325" spans="1:28">
      <c r="A325" s="1144">
        <f>Calendar!J317</f>
        <v>54570</v>
      </c>
      <c r="C325" s="1104"/>
      <c r="D325" s="1125">
        <f t="shared" ca="1" si="76"/>
        <v>55853</v>
      </c>
      <c r="E325" s="1126">
        <f t="shared" ca="1" si="77"/>
        <v>55880</v>
      </c>
      <c r="F325" s="1127">
        <f t="shared" ca="1" si="78"/>
        <v>9587</v>
      </c>
      <c r="G325" s="1128">
        <f ca="1">IF(F325&lt;&gt;"",COUNTIF($F$11:F325,"&gt;0"),"")</f>
        <v>315</v>
      </c>
      <c r="H325" s="1129"/>
      <c r="I325" s="1073"/>
      <c r="J325" s="1130">
        <f t="shared" ca="1" si="79"/>
        <v>0</v>
      </c>
      <c r="K325" s="1131">
        <f t="shared" ca="1" si="80"/>
        <v>0</v>
      </c>
      <c r="L325" s="1130">
        <f t="shared" ca="1" si="81"/>
        <v>0</v>
      </c>
      <c r="M325" s="1130">
        <f t="shared" ca="1" si="82"/>
        <v>0</v>
      </c>
      <c r="N325" s="1130">
        <f t="shared" ca="1" si="91"/>
        <v>0</v>
      </c>
      <c r="O325" s="1073"/>
      <c r="P325" s="1130">
        <f t="shared" ca="1" si="83"/>
        <v>0</v>
      </c>
      <c r="Q325" s="1130">
        <f t="shared" ca="1" si="84"/>
        <v>0</v>
      </c>
      <c r="R325" s="1130">
        <f t="shared" ca="1" si="92"/>
        <v>0</v>
      </c>
      <c r="S325" s="1130">
        <f t="shared" ca="1" si="93"/>
        <v>0</v>
      </c>
      <c r="T325" s="1130">
        <f t="shared" ca="1" si="85"/>
        <v>0</v>
      </c>
      <c r="U325" s="1132">
        <f t="shared" ca="1" si="86"/>
        <v>0</v>
      </c>
      <c r="V325" s="1133" t="str">
        <f t="shared" ca="1" si="87"/>
        <v>n.a.</v>
      </c>
      <c r="X325" s="1134">
        <f t="shared" ca="1" si="94"/>
        <v>0</v>
      </c>
      <c r="Y325" s="1134">
        <f t="shared" ca="1" si="88"/>
        <v>0</v>
      </c>
      <c r="Z325" s="1134">
        <f t="shared" ca="1" si="89"/>
        <v>0</v>
      </c>
      <c r="AA325" s="1132">
        <f t="shared" ca="1" si="90"/>
        <v>0</v>
      </c>
      <c r="AB325" s="1105"/>
    </row>
    <row r="326" spans="1:28">
      <c r="A326" s="1144">
        <f>Calendar!J318</f>
        <v>54602</v>
      </c>
      <c r="C326" s="1104"/>
      <c r="D326" s="1125">
        <f t="shared" ca="1" si="76"/>
        <v>55884</v>
      </c>
      <c r="E326" s="1126">
        <f t="shared" ca="1" si="77"/>
        <v>55911</v>
      </c>
      <c r="F326" s="1127">
        <f t="shared" ca="1" si="78"/>
        <v>9618</v>
      </c>
      <c r="G326" s="1128">
        <f ca="1">IF(F326&lt;&gt;"",COUNTIF($F$11:F326,"&gt;0"),"")</f>
        <v>316</v>
      </c>
      <c r="H326" s="1129"/>
      <c r="I326" s="1073"/>
      <c r="J326" s="1130">
        <f t="shared" ca="1" si="79"/>
        <v>0</v>
      </c>
      <c r="K326" s="1131">
        <f t="shared" ca="1" si="80"/>
        <v>0</v>
      </c>
      <c r="L326" s="1130">
        <f t="shared" ca="1" si="81"/>
        <v>0</v>
      </c>
      <c r="M326" s="1130">
        <f t="shared" ca="1" si="82"/>
        <v>0</v>
      </c>
      <c r="N326" s="1130">
        <f t="shared" ca="1" si="91"/>
        <v>0</v>
      </c>
      <c r="O326" s="1073"/>
      <c r="P326" s="1130">
        <f t="shared" ca="1" si="83"/>
        <v>0</v>
      </c>
      <c r="Q326" s="1130">
        <f t="shared" ca="1" si="84"/>
        <v>0</v>
      </c>
      <c r="R326" s="1130">
        <f t="shared" ca="1" si="92"/>
        <v>0</v>
      </c>
      <c r="S326" s="1130">
        <f t="shared" ca="1" si="93"/>
        <v>0</v>
      </c>
      <c r="T326" s="1130">
        <f t="shared" ca="1" si="85"/>
        <v>0</v>
      </c>
      <c r="U326" s="1132">
        <f t="shared" ca="1" si="86"/>
        <v>0</v>
      </c>
      <c r="V326" s="1133" t="str">
        <f t="shared" ca="1" si="87"/>
        <v>n.a.</v>
      </c>
      <c r="X326" s="1134">
        <f t="shared" ca="1" si="94"/>
        <v>0</v>
      </c>
      <c r="Y326" s="1134">
        <f t="shared" ca="1" si="88"/>
        <v>0</v>
      </c>
      <c r="Z326" s="1134">
        <f t="shared" ca="1" si="89"/>
        <v>0</v>
      </c>
      <c r="AA326" s="1132">
        <f t="shared" ca="1" si="90"/>
        <v>0</v>
      </c>
      <c r="AB326" s="1105"/>
    </row>
    <row r="327" spans="1:28">
      <c r="A327" s="1144">
        <f>Calendar!J319</f>
        <v>54631</v>
      </c>
      <c r="C327" s="1104"/>
      <c r="D327" s="1125">
        <f t="shared" ca="1" si="76"/>
        <v>55915</v>
      </c>
      <c r="E327" s="1126">
        <f t="shared" ca="1" si="77"/>
        <v>55942</v>
      </c>
      <c r="F327" s="1127">
        <f t="shared" ca="1" si="78"/>
        <v>9649</v>
      </c>
      <c r="G327" s="1128">
        <f ca="1">IF(F327&lt;&gt;"",COUNTIF($F$11:F327,"&gt;0"),"")</f>
        <v>317</v>
      </c>
      <c r="H327" s="1129"/>
      <c r="I327" s="1073"/>
      <c r="J327" s="1130">
        <f t="shared" ca="1" si="79"/>
        <v>0</v>
      </c>
      <c r="K327" s="1131">
        <f t="shared" ca="1" si="80"/>
        <v>0</v>
      </c>
      <c r="L327" s="1130">
        <f t="shared" ca="1" si="81"/>
        <v>0</v>
      </c>
      <c r="M327" s="1130">
        <f t="shared" ca="1" si="82"/>
        <v>0</v>
      </c>
      <c r="N327" s="1130">
        <f t="shared" ca="1" si="91"/>
        <v>0</v>
      </c>
      <c r="O327" s="1073"/>
      <c r="P327" s="1130">
        <f t="shared" ca="1" si="83"/>
        <v>0</v>
      </c>
      <c r="Q327" s="1130">
        <f t="shared" ca="1" si="84"/>
        <v>0</v>
      </c>
      <c r="R327" s="1130">
        <f t="shared" ca="1" si="92"/>
        <v>0</v>
      </c>
      <c r="S327" s="1130">
        <f t="shared" ca="1" si="93"/>
        <v>0</v>
      </c>
      <c r="T327" s="1130">
        <f t="shared" ca="1" si="85"/>
        <v>0</v>
      </c>
      <c r="U327" s="1132">
        <f t="shared" ca="1" si="86"/>
        <v>0</v>
      </c>
      <c r="V327" s="1133" t="str">
        <f t="shared" ca="1" si="87"/>
        <v>n.a.</v>
      </c>
      <c r="X327" s="1134">
        <f t="shared" ca="1" si="94"/>
        <v>0</v>
      </c>
      <c r="Y327" s="1134">
        <f t="shared" ca="1" si="88"/>
        <v>0</v>
      </c>
      <c r="Z327" s="1134">
        <f t="shared" ca="1" si="89"/>
        <v>0</v>
      </c>
      <c r="AA327" s="1132">
        <f t="shared" ca="1" si="90"/>
        <v>0</v>
      </c>
      <c r="AB327" s="1105"/>
    </row>
    <row r="328" spans="1:28">
      <c r="A328" s="1144">
        <f>Calendar!J320</f>
        <v>54662</v>
      </c>
      <c r="C328" s="1104"/>
      <c r="D328" s="1125">
        <f t="shared" ca="1" si="76"/>
        <v>55943</v>
      </c>
      <c r="E328" s="1126">
        <f t="shared" ca="1" si="77"/>
        <v>55970</v>
      </c>
      <c r="F328" s="1127">
        <f t="shared" ca="1" si="78"/>
        <v>9677</v>
      </c>
      <c r="G328" s="1128">
        <f ca="1">IF(F328&lt;&gt;"",COUNTIF($F$11:F328,"&gt;0"),"")</f>
        <v>318</v>
      </c>
      <c r="H328" s="1129"/>
      <c r="I328" s="1073"/>
      <c r="J328" s="1130">
        <f t="shared" ca="1" si="79"/>
        <v>0</v>
      </c>
      <c r="K328" s="1131">
        <f t="shared" ca="1" si="80"/>
        <v>0</v>
      </c>
      <c r="L328" s="1130">
        <f t="shared" ca="1" si="81"/>
        <v>0</v>
      </c>
      <c r="M328" s="1130">
        <f t="shared" ca="1" si="82"/>
        <v>0</v>
      </c>
      <c r="N328" s="1130">
        <f t="shared" ca="1" si="91"/>
        <v>0</v>
      </c>
      <c r="O328" s="1073"/>
      <c r="P328" s="1130">
        <f t="shared" ca="1" si="83"/>
        <v>0</v>
      </c>
      <c r="Q328" s="1130">
        <f t="shared" ca="1" si="84"/>
        <v>0</v>
      </c>
      <c r="R328" s="1130">
        <f t="shared" ca="1" si="92"/>
        <v>0</v>
      </c>
      <c r="S328" s="1130">
        <f t="shared" ca="1" si="93"/>
        <v>0</v>
      </c>
      <c r="T328" s="1130">
        <f t="shared" ca="1" si="85"/>
        <v>0</v>
      </c>
      <c r="U328" s="1132">
        <f t="shared" ca="1" si="86"/>
        <v>0</v>
      </c>
      <c r="V328" s="1133" t="str">
        <f t="shared" ca="1" si="87"/>
        <v>n.a.</v>
      </c>
      <c r="X328" s="1134">
        <f t="shared" ca="1" si="94"/>
        <v>0</v>
      </c>
      <c r="Y328" s="1134">
        <f t="shared" ca="1" si="88"/>
        <v>0</v>
      </c>
      <c r="Z328" s="1134">
        <f t="shared" ca="1" si="89"/>
        <v>0</v>
      </c>
      <c r="AA328" s="1132">
        <f t="shared" ca="1" si="90"/>
        <v>0</v>
      </c>
      <c r="AB328" s="1105"/>
    </row>
    <row r="329" spans="1:28">
      <c r="A329" s="1144">
        <f>Calendar!J321</f>
        <v>54693</v>
      </c>
      <c r="C329" s="1104"/>
      <c r="D329" s="1125">
        <f t="shared" ca="1" si="76"/>
        <v>55974</v>
      </c>
      <c r="E329" s="1126">
        <f t="shared" ca="1" si="77"/>
        <v>56002</v>
      </c>
      <c r="F329" s="1127">
        <f t="shared" ca="1" si="78"/>
        <v>9709</v>
      </c>
      <c r="G329" s="1128">
        <f ca="1">IF(F329&lt;&gt;"",COUNTIF($F$11:F329,"&gt;0"),"")</f>
        <v>319</v>
      </c>
      <c r="H329" s="1129"/>
      <c r="I329" s="1073"/>
      <c r="J329" s="1130">
        <f t="shared" ca="1" si="79"/>
        <v>0</v>
      </c>
      <c r="K329" s="1131">
        <f t="shared" ca="1" si="80"/>
        <v>0</v>
      </c>
      <c r="L329" s="1130">
        <f t="shared" ca="1" si="81"/>
        <v>0</v>
      </c>
      <c r="M329" s="1130">
        <f t="shared" ca="1" si="82"/>
        <v>0</v>
      </c>
      <c r="N329" s="1130">
        <f t="shared" ca="1" si="91"/>
        <v>0</v>
      </c>
      <c r="O329" s="1073"/>
      <c r="P329" s="1130">
        <f t="shared" ca="1" si="83"/>
        <v>0</v>
      </c>
      <c r="Q329" s="1130">
        <f t="shared" ca="1" si="84"/>
        <v>0</v>
      </c>
      <c r="R329" s="1130">
        <f t="shared" ca="1" si="92"/>
        <v>0</v>
      </c>
      <c r="S329" s="1130">
        <f t="shared" ca="1" si="93"/>
        <v>0</v>
      </c>
      <c r="T329" s="1130">
        <f t="shared" ca="1" si="85"/>
        <v>0</v>
      </c>
      <c r="U329" s="1132">
        <f t="shared" ca="1" si="86"/>
        <v>0</v>
      </c>
      <c r="V329" s="1133" t="str">
        <f t="shared" ca="1" si="87"/>
        <v>n.a.</v>
      </c>
      <c r="X329" s="1134">
        <f t="shared" ca="1" si="94"/>
        <v>0</v>
      </c>
      <c r="Y329" s="1134">
        <f t="shared" ca="1" si="88"/>
        <v>0</v>
      </c>
      <c r="Z329" s="1134">
        <f t="shared" ca="1" si="89"/>
        <v>0</v>
      </c>
      <c r="AA329" s="1132">
        <f t="shared" ca="1" si="90"/>
        <v>0</v>
      </c>
      <c r="AB329" s="1105"/>
    </row>
    <row r="330" spans="1:28">
      <c r="A330" s="1144">
        <f>Calendar!J322</f>
        <v>54723</v>
      </c>
      <c r="C330" s="1104"/>
      <c r="D330" s="1125">
        <f t="shared" ca="1" si="76"/>
        <v>56004</v>
      </c>
      <c r="E330" s="1126">
        <f t="shared" ca="1" si="77"/>
        <v>56031</v>
      </c>
      <c r="F330" s="1127">
        <f t="shared" ca="1" si="78"/>
        <v>9738</v>
      </c>
      <c r="G330" s="1128">
        <f ca="1">IF(F330&lt;&gt;"",COUNTIF($F$11:F330,"&gt;0"),"")</f>
        <v>320</v>
      </c>
      <c r="H330" s="1129"/>
      <c r="I330" s="1073"/>
      <c r="J330" s="1130">
        <f t="shared" ca="1" si="79"/>
        <v>0</v>
      </c>
      <c r="K330" s="1131">
        <f t="shared" ca="1" si="80"/>
        <v>0</v>
      </c>
      <c r="L330" s="1130">
        <f t="shared" ca="1" si="81"/>
        <v>0</v>
      </c>
      <c r="M330" s="1130">
        <f t="shared" ca="1" si="82"/>
        <v>0</v>
      </c>
      <c r="N330" s="1130">
        <f t="shared" ca="1" si="91"/>
        <v>0</v>
      </c>
      <c r="O330" s="1073"/>
      <c r="P330" s="1130">
        <f t="shared" ca="1" si="83"/>
        <v>0</v>
      </c>
      <c r="Q330" s="1130">
        <f t="shared" ca="1" si="84"/>
        <v>0</v>
      </c>
      <c r="R330" s="1130">
        <f t="shared" ca="1" si="92"/>
        <v>0</v>
      </c>
      <c r="S330" s="1130">
        <f t="shared" ca="1" si="93"/>
        <v>0</v>
      </c>
      <c r="T330" s="1130">
        <f t="shared" ca="1" si="85"/>
        <v>0</v>
      </c>
      <c r="U330" s="1132">
        <f t="shared" ca="1" si="86"/>
        <v>0</v>
      </c>
      <c r="V330" s="1133" t="str">
        <f t="shared" ca="1" si="87"/>
        <v>n.a.</v>
      </c>
      <c r="X330" s="1134">
        <f t="shared" ca="1" si="94"/>
        <v>0</v>
      </c>
      <c r="Y330" s="1134">
        <f t="shared" ca="1" si="88"/>
        <v>0</v>
      </c>
      <c r="Z330" s="1134">
        <f t="shared" ca="1" si="89"/>
        <v>0</v>
      </c>
      <c r="AA330" s="1132">
        <f t="shared" ca="1" si="90"/>
        <v>0</v>
      </c>
      <c r="AB330" s="1105"/>
    </row>
    <row r="331" spans="1:28">
      <c r="A331" s="1144">
        <f>Calendar!J323</f>
        <v>54756</v>
      </c>
      <c r="C331" s="1104"/>
      <c r="D331" s="1125">
        <f t="shared" ca="1" si="76"/>
        <v>56035</v>
      </c>
      <c r="E331" s="1126">
        <f t="shared" ca="1" si="77"/>
        <v>56062</v>
      </c>
      <c r="F331" s="1127">
        <f t="shared" ca="1" si="78"/>
        <v>9769</v>
      </c>
      <c r="G331" s="1128">
        <f ca="1">IF(F331&lt;&gt;"",COUNTIF($F$11:F331,"&gt;0"),"")</f>
        <v>321</v>
      </c>
      <c r="H331" s="1129"/>
      <c r="I331" s="1073"/>
      <c r="J331" s="1130">
        <f t="shared" ca="1" si="79"/>
        <v>0</v>
      </c>
      <c r="K331" s="1131">
        <f t="shared" ca="1" si="80"/>
        <v>0</v>
      </c>
      <c r="L331" s="1130">
        <f t="shared" ca="1" si="81"/>
        <v>0</v>
      </c>
      <c r="M331" s="1130">
        <f t="shared" ca="1" si="82"/>
        <v>0</v>
      </c>
      <c r="N331" s="1130">
        <f t="shared" ca="1" si="91"/>
        <v>0</v>
      </c>
      <c r="O331" s="1073"/>
      <c r="P331" s="1130">
        <f t="shared" ca="1" si="83"/>
        <v>0</v>
      </c>
      <c r="Q331" s="1130">
        <f t="shared" ca="1" si="84"/>
        <v>0</v>
      </c>
      <c r="R331" s="1130">
        <f t="shared" ca="1" si="92"/>
        <v>0</v>
      </c>
      <c r="S331" s="1130">
        <f t="shared" ca="1" si="93"/>
        <v>0</v>
      </c>
      <c r="T331" s="1130">
        <f t="shared" ca="1" si="85"/>
        <v>0</v>
      </c>
      <c r="U331" s="1132">
        <f t="shared" ca="1" si="86"/>
        <v>0</v>
      </c>
      <c r="V331" s="1133" t="str">
        <f t="shared" ca="1" si="87"/>
        <v>n.a.</v>
      </c>
      <c r="X331" s="1134">
        <f t="shared" ca="1" si="94"/>
        <v>0</v>
      </c>
      <c r="Y331" s="1134">
        <f t="shared" ca="1" si="88"/>
        <v>0</v>
      </c>
      <c r="Z331" s="1134">
        <f t="shared" ca="1" si="89"/>
        <v>0</v>
      </c>
      <c r="AA331" s="1132">
        <f t="shared" ca="1" si="90"/>
        <v>0</v>
      </c>
      <c r="AB331" s="1105"/>
    </row>
    <row r="332" spans="1:28">
      <c r="A332" s="1144">
        <f>Calendar!J324</f>
        <v>54784</v>
      </c>
      <c r="C332" s="1104"/>
      <c r="D332" s="1125">
        <f t="shared" ref="D332:D395" ca="1" si="95">IF(E332&lt;&gt;"",EOMONTH(E332,-1),"")</f>
        <v>56065</v>
      </c>
      <c r="E332" s="1126">
        <f t="shared" ref="E332:E361" ca="1" si="96">IF(INDIRECT("A"&amp;(IFERROR(MATCH(E331,A:A),999)+1))&gt;0,INDIRECT("A"&amp;(IFERROR(MATCH(E331,A:A),999)+1)),"")</f>
        <v>56093</v>
      </c>
      <c r="F332" s="1127">
        <f ca="1">IF(E332&lt;&gt;"",E332-$A$31,"")</f>
        <v>9800</v>
      </c>
      <c r="G332" s="1128">
        <f ca="1">IF(F332&lt;&gt;"",COUNTIF($F$11:F332,"&gt;0"),"")</f>
        <v>322</v>
      </c>
      <c r="H332" s="1129"/>
      <c r="I332" s="1073"/>
      <c r="J332" s="1130">
        <f ca="1">IF(G332=1,$A$7,N331)</f>
        <v>0</v>
      </c>
      <c r="K332" s="1131">
        <f ca="1">H332*J332</f>
        <v>0</v>
      </c>
      <c r="L332" s="1130">
        <f ca="1">IF(E332&lt;&gt;"",(1-(1-$A$25)^(1/12))*(J332-K332),"")</f>
        <v>0</v>
      </c>
      <c r="M332" s="1130">
        <f ca="1">IF(J332-K332-L332&lt;$A$27*$A$5,J332-K332-L332,0)</f>
        <v>0</v>
      </c>
      <c r="N332" s="1130">
        <f t="shared" ca="1" si="91"/>
        <v>0</v>
      </c>
      <c r="O332" s="1073"/>
      <c r="P332" s="1130">
        <f ca="1">IF(G332&lt;&gt; "", R332+X332-N332, "")</f>
        <v>0</v>
      </c>
      <c r="Q332" s="1130">
        <f ca="1">IF(E332&lt;&gt;"", N332*(1-$A$15), "")</f>
        <v>0</v>
      </c>
      <c r="R332" s="1130">
        <f t="shared" ca="1" si="92"/>
        <v>0</v>
      </c>
      <c r="S332" s="1130">
        <f t="shared" ca="1" si="93"/>
        <v>0</v>
      </c>
      <c r="T332" s="1130">
        <f ca="1">IF(E332&lt;&gt;"", R332-S332, "")</f>
        <v>0</v>
      </c>
      <c r="U332" s="1132">
        <f ca="1">IF(E332&lt;&gt;"", R332/$A$11, "")</f>
        <v>0</v>
      </c>
      <c r="V332" s="1133" t="str">
        <f ca="1">IF(E332&lt;&gt;"", IFERROR(1-T332/N332, "n.a."), "")</f>
        <v>n.a.</v>
      </c>
      <c r="X332" s="1134">
        <f t="shared" ca="1" si="94"/>
        <v>0</v>
      </c>
      <c r="Y332" s="1134">
        <f ca="1">IF(E332&lt;&gt;"", P332-S332, "")</f>
        <v>0</v>
      </c>
      <c r="Z332" s="1134">
        <f ca="1">IF(E332&lt;&gt;"", X332-Y332, "")</f>
        <v>0</v>
      </c>
      <c r="AA332" s="1132">
        <f ca="1">IF(E332&lt;&gt;"", X332/$A$19, "")</f>
        <v>0</v>
      </c>
      <c r="AB332" s="1105"/>
    </row>
    <row r="333" spans="1:28">
      <c r="A333" s="1144">
        <f>Calendar!J325</f>
        <v>54815</v>
      </c>
      <c r="C333" s="1104"/>
      <c r="D333" s="1125">
        <f t="shared" ca="1" si="95"/>
        <v>56096</v>
      </c>
      <c r="E333" s="1126">
        <f t="shared" ca="1" si="96"/>
        <v>56123</v>
      </c>
      <c r="F333" s="1127">
        <f t="shared" ref="F333:F361" ca="1" si="97">IF(E333&lt;&gt;"",E333-$A$31,"")</f>
        <v>9830</v>
      </c>
      <c r="G333" s="1128">
        <f ca="1">IF(F333&lt;&gt;"",COUNTIF($F$11:F333,"&gt;0"),"")</f>
        <v>323</v>
      </c>
      <c r="H333" s="1129"/>
      <c r="I333" s="1073"/>
      <c r="J333" s="1130">
        <f t="shared" ref="J333:J361" ca="1" si="98">IF(G333=1,$A$7,N332)</f>
        <v>0</v>
      </c>
      <c r="K333" s="1131">
        <f t="shared" ref="K333:K361" ca="1" si="99">H333*J333</f>
        <v>0</v>
      </c>
      <c r="L333" s="1130">
        <f t="shared" ref="L333:L361" ca="1" si="100">IF(E333&lt;&gt;"",(1-(1-$A$25)^(1/12))*(J333-K333),"")</f>
        <v>0</v>
      </c>
      <c r="M333" s="1130">
        <f t="shared" ref="M333:M361" ca="1" si="101">IF(J333-K333-L333&lt;$A$27*$A$5,J333-K333-L333,0)</f>
        <v>0</v>
      </c>
      <c r="N333" s="1130">
        <f t="shared" ref="N333:N361" ca="1" si="102">IF(E333&lt;&gt;"",J333-K333-L333-M333,"")</f>
        <v>0</v>
      </c>
      <c r="O333" s="1073"/>
      <c r="P333" s="1130">
        <f t="shared" ref="P333:P361" ca="1" si="103">IF(G333&lt;&gt; "", R333+X333-N333, "")</f>
        <v>0</v>
      </c>
      <c r="Q333" s="1130">
        <f t="shared" ref="Q333:Q361" ca="1" si="104">IF(E333&lt;&gt;"", N333*(1-$A$15), "")</f>
        <v>0</v>
      </c>
      <c r="R333" s="1130">
        <f t="shared" ref="R333:R361" ca="1" si="105">IF(E333&lt;&gt;"", T332, "")</f>
        <v>0</v>
      </c>
      <c r="S333" s="1130">
        <f t="shared" ref="S333:S361" ca="1" si="106">IF(E333&lt;&gt;"", MIN(P333,MAX(R333-Q333,0)), "")</f>
        <v>0</v>
      </c>
      <c r="T333" s="1130">
        <f t="shared" ref="T333:T361" ca="1" si="107">IF(E333&lt;&gt;"", R333-S333, "")</f>
        <v>0</v>
      </c>
      <c r="U333" s="1132">
        <f t="shared" ref="U333:U361" ca="1" si="108">IF(E333&lt;&gt;"", R333/$A$11, "")</f>
        <v>0</v>
      </c>
      <c r="V333" s="1133" t="str">
        <f t="shared" ref="V333:V361" ca="1" si="109">IF(E333&lt;&gt;"", IFERROR(1-T333/N333, "n.a."), "")</f>
        <v>n.a.</v>
      </c>
      <c r="X333" s="1134">
        <f t="shared" ref="X333:X361" ca="1" si="110">IF(E333&lt;&gt;"", Z332, "")</f>
        <v>0</v>
      </c>
      <c r="Y333" s="1134">
        <f t="shared" ref="Y333:Y361" ca="1" si="111">IF(E333&lt;&gt;"", P333-S333, "")</f>
        <v>0</v>
      </c>
      <c r="Z333" s="1134">
        <f t="shared" ref="Z333:Z361" ca="1" si="112">IF(E333&lt;&gt;"", X333-Y333, "")</f>
        <v>0</v>
      </c>
      <c r="AA333" s="1132">
        <f t="shared" ref="AA333:AA361" ca="1" si="113">IF(E333&lt;&gt;"", X333/$A$19, "")</f>
        <v>0</v>
      </c>
      <c r="AB333" s="1105"/>
    </row>
    <row r="334" spans="1:28">
      <c r="A334" s="1144">
        <f>Calendar!J326</f>
        <v>54847</v>
      </c>
      <c r="C334" s="1104"/>
      <c r="D334" s="1125">
        <f t="shared" ca="1" si="95"/>
        <v>56127</v>
      </c>
      <c r="E334" s="1126">
        <f t="shared" ca="1" si="96"/>
        <v>56156</v>
      </c>
      <c r="F334" s="1127">
        <f t="shared" ca="1" si="97"/>
        <v>9863</v>
      </c>
      <c r="G334" s="1128">
        <f ca="1">IF(F334&lt;&gt;"",COUNTIF($F$11:F334,"&gt;0"),"")</f>
        <v>324</v>
      </c>
      <c r="H334" s="1129"/>
      <c r="I334" s="1073"/>
      <c r="J334" s="1130">
        <f t="shared" ca="1" si="98"/>
        <v>0</v>
      </c>
      <c r="K334" s="1131">
        <f t="shared" ca="1" si="99"/>
        <v>0</v>
      </c>
      <c r="L334" s="1130">
        <f t="shared" ca="1" si="100"/>
        <v>0</v>
      </c>
      <c r="M334" s="1130">
        <f t="shared" ca="1" si="101"/>
        <v>0</v>
      </c>
      <c r="N334" s="1130">
        <f t="shared" ca="1" si="102"/>
        <v>0</v>
      </c>
      <c r="O334" s="1073"/>
      <c r="P334" s="1130">
        <f t="shared" ca="1" si="103"/>
        <v>0</v>
      </c>
      <c r="Q334" s="1130">
        <f t="shared" ca="1" si="104"/>
        <v>0</v>
      </c>
      <c r="R334" s="1130">
        <f t="shared" ca="1" si="105"/>
        <v>0</v>
      </c>
      <c r="S334" s="1130">
        <f t="shared" ca="1" si="106"/>
        <v>0</v>
      </c>
      <c r="T334" s="1130">
        <f t="shared" ca="1" si="107"/>
        <v>0</v>
      </c>
      <c r="U334" s="1132">
        <f t="shared" ca="1" si="108"/>
        <v>0</v>
      </c>
      <c r="V334" s="1133" t="str">
        <f t="shared" ca="1" si="109"/>
        <v>n.a.</v>
      </c>
      <c r="X334" s="1134">
        <f t="shared" ca="1" si="110"/>
        <v>0</v>
      </c>
      <c r="Y334" s="1134">
        <f t="shared" ca="1" si="111"/>
        <v>0</v>
      </c>
      <c r="Z334" s="1134">
        <f t="shared" ca="1" si="112"/>
        <v>0</v>
      </c>
      <c r="AA334" s="1132">
        <f t="shared" ca="1" si="113"/>
        <v>0</v>
      </c>
      <c r="AB334" s="1105"/>
    </row>
    <row r="335" spans="1:28">
      <c r="A335" s="1144">
        <f>Calendar!J327</f>
        <v>54875</v>
      </c>
      <c r="C335" s="1104"/>
      <c r="D335" s="1125">
        <f t="shared" ca="1" si="95"/>
        <v>56157</v>
      </c>
      <c r="E335" s="1126">
        <f t="shared" ca="1" si="96"/>
        <v>56184</v>
      </c>
      <c r="F335" s="1127">
        <f t="shared" ca="1" si="97"/>
        <v>9891</v>
      </c>
      <c r="G335" s="1128">
        <f ca="1">IF(F335&lt;&gt;"",COUNTIF($F$11:F335,"&gt;0"),"")</f>
        <v>325</v>
      </c>
      <c r="H335" s="1129"/>
      <c r="I335" s="1073"/>
      <c r="J335" s="1130">
        <f t="shared" ca="1" si="98"/>
        <v>0</v>
      </c>
      <c r="K335" s="1131">
        <f t="shared" ca="1" si="99"/>
        <v>0</v>
      </c>
      <c r="L335" s="1130">
        <f t="shared" ca="1" si="100"/>
        <v>0</v>
      </c>
      <c r="M335" s="1130">
        <f t="shared" ca="1" si="101"/>
        <v>0</v>
      </c>
      <c r="N335" s="1130">
        <f t="shared" ca="1" si="102"/>
        <v>0</v>
      </c>
      <c r="O335" s="1073"/>
      <c r="P335" s="1130">
        <f t="shared" ca="1" si="103"/>
        <v>0</v>
      </c>
      <c r="Q335" s="1130">
        <f t="shared" ca="1" si="104"/>
        <v>0</v>
      </c>
      <c r="R335" s="1130">
        <f t="shared" ca="1" si="105"/>
        <v>0</v>
      </c>
      <c r="S335" s="1130">
        <f t="shared" ca="1" si="106"/>
        <v>0</v>
      </c>
      <c r="T335" s="1130">
        <f t="shared" ca="1" si="107"/>
        <v>0</v>
      </c>
      <c r="U335" s="1132">
        <f t="shared" ca="1" si="108"/>
        <v>0</v>
      </c>
      <c r="V335" s="1133" t="str">
        <f t="shared" ca="1" si="109"/>
        <v>n.a.</v>
      </c>
      <c r="X335" s="1134">
        <f t="shared" ca="1" si="110"/>
        <v>0</v>
      </c>
      <c r="Y335" s="1134">
        <f t="shared" ca="1" si="111"/>
        <v>0</v>
      </c>
      <c r="Z335" s="1134">
        <f t="shared" ca="1" si="112"/>
        <v>0</v>
      </c>
      <c r="AA335" s="1132">
        <f t="shared" ca="1" si="113"/>
        <v>0</v>
      </c>
      <c r="AB335" s="1105"/>
    </row>
    <row r="336" spans="1:28">
      <c r="A336" s="1144">
        <f>Calendar!J328</f>
        <v>54905</v>
      </c>
      <c r="C336" s="1104"/>
      <c r="D336" s="1125">
        <f t="shared" ca="1" si="95"/>
        <v>56188</v>
      </c>
      <c r="E336" s="1126">
        <f t="shared" ca="1" si="96"/>
        <v>56215</v>
      </c>
      <c r="F336" s="1127">
        <f t="shared" ca="1" si="97"/>
        <v>9922</v>
      </c>
      <c r="G336" s="1128">
        <f ca="1">IF(F336&lt;&gt;"",COUNTIF($F$11:F336,"&gt;0"),"")</f>
        <v>326</v>
      </c>
      <c r="H336" s="1129"/>
      <c r="I336" s="1073"/>
      <c r="J336" s="1130">
        <f t="shared" ca="1" si="98"/>
        <v>0</v>
      </c>
      <c r="K336" s="1131">
        <f t="shared" ca="1" si="99"/>
        <v>0</v>
      </c>
      <c r="L336" s="1130">
        <f t="shared" ca="1" si="100"/>
        <v>0</v>
      </c>
      <c r="M336" s="1130">
        <f t="shared" ca="1" si="101"/>
        <v>0</v>
      </c>
      <c r="N336" s="1130">
        <f t="shared" ca="1" si="102"/>
        <v>0</v>
      </c>
      <c r="O336" s="1073"/>
      <c r="P336" s="1130">
        <f t="shared" ca="1" si="103"/>
        <v>0</v>
      </c>
      <c r="Q336" s="1130">
        <f t="shared" ca="1" si="104"/>
        <v>0</v>
      </c>
      <c r="R336" s="1130">
        <f t="shared" ca="1" si="105"/>
        <v>0</v>
      </c>
      <c r="S336" s="1130">
        <f t="shared" ca="1" si="106"/>
        <v>0</v>
      </c>
      <c r="T336" s="1130">
        <f t="shared" ca="1" si="107"/>
        <v>0</v>
      </c>
      <c r="U336" s="1132">
        <f t="shared" ca="1" si="108"/>
        <v>0</v>
      </c>
      <c r="V336" s="1133" t="str">
        <f t="shared" ca="1" si="109"/>
        <v>n.a.</v>
      </c>
      <c r="X336" s="1134">
        <f t="shared" ca="1" si="110"/>
        <v>0</v>
      </c>
      <c r="Y336" s="1134">
        <f t="shared" ca="1" si="111"/>
        <v>0</v>
      </c>
      <c r="Z336" s="1134">
        <f t="shared" ca="1" si="112"/>
        <v>0</v>
      </c>
      <c r="AA336" s="1132">
        <f t="shared" ca="1" si="113"/>
        <v>0</v>
      </c>
      <c r="AB336" s="1105"/>
    </row>
    <row r="337" spans="1:28">
      <c r="A337" s="1144">
        <f>Calendar!J329</f>
        <v>54935</v>
      </c>
      <c r="C337" s="1104"/>
      <c r="D337" s="1125">
        <f t="shared" ca="1" si="95"/>
        <v>56218</v>
      </c>
      <c r="E337" s="1126">
        <f t="shared" ca="1" si="96"/>
        <v>56247</v>
      </c>
      <c r="F337" s="1127">
        <f t="shared" ca="1" si="97"/>
        <v>9954</v>
      </c>
      <c r="G337" s="1128">
        <f ca="1">IF(F337&lt;&gt;"",COUNTIF($F$11:F337,"&gt;0"),"")</f>
        <v>327</v>
      </c>
      <c r="H337" s="1129"/>
      <c r="I337" s="1073"/>
      <c r="J337" s="1130">
        <f t="shared" ca="1" si="98"/>
        <v>0</v>
      </c>
      <c r="K337" s="1131">
        <f t="shared" ca="1" si="99"/>
        <v>0</v>
      </c>
      <c r="L337" s="1130">
        <f t="shared" ca="1" si="100"/>
        <v>0</v>
      </c>
      <c r="M337" s="1130">
        <f t="shared" ca="1" si="101"/>
        <v>0</v>
      </c>
      <c r="N337" s="1130">
        <f t="shared" ca="1" si="102"/>
        <v>0</v>
      </c>
      <c r="O337" s="1073"/>
      <c r="P337" s="1130">
        <f t="shared" ca="1" si="103"/>
        <v>0</v>
      </c>
      <c r="Q337" s="1130">
        <f t="shared" ca="1" si="104"/>
        <v>0</v>
      </c>
      <c r="R337" s="1130">
        <f t="shared" ca="1" si="105"/>
        <v>0</v>
      </c>
      <c r="S337" s="1130">
        <f t="shared" ca="1" si="106"/>
        <v>0</v>
      </c>
      <c r="T337" s="1130">
        <f t="shared" ca="1" si="107"/>
        <v>0</v>
      </c>
      <c r="U337" s="1132">
        <f t="shared" ca="1" si="108"/>
        <v>0</v>
      </c>
      <c r="V337" s="1133" t="str">
        <f t="shared" ca="1" si="109"/>
        <v>n.a.</v>
      </c>
      <c r="X337" s="1134">
        <f t="shared" ca="1" si="110"/>
        <v>0</v>
      </c>
      <c r="Y337" s="1134">
        <f t="shared" ca="1" si="111"/>
        <v>0</v>
      </c>
      <c r="Z337" s="1134">
        <f t="shared" ca="1" si="112"/>
        <v>0</v>
      </c>
      <c r="AA337" s="1132">
        <f t="shared" ca="1" si="113"/>
        <v>0</v>
      </c>
      <c r="AB337" s="1105"/>
    </row>
    <row r="338" spans="1:28">
      <c r="A338" s="1144">
        <f>Calendar!J330</f>
        <v>54966</v>
      </c>
      <c r="C338" s="1104"/>
      <c r="D338" s="1125">
        <f t="shared" ca="1" si="95"/>
        <v>56249</v>
      </c>
      <c r="E338" s="1126">
        <f t="shared" ca="1" si="96"/>
        <v>56276</v>
      </c>
      <c r="F338" s="1127">
        <f t="shared" ca="1" si="97"/>
        <v>9983</v>
      </c>
      <c r="G338" s="1128">
        <f ca="1">IF(F338&lt;&gt;"",COUNTIF($F$11:F338,"&gt;0"),"")</f>
        <v>328</v>
      </c>
      <c r="H338" s="1129"/>
      <c r="I338" s="1073"/>
      <c r="J338" s="1130">
        <f t="shared" ca="1" si="98"/>
        <v>0</v>
      </c>
      <c r="K338" s="1131">
        <f t="shared" ca="1" si="99"/>
        <v>0</v>
      </c>
      <c r="L338" s="1130">
        <f t="shared" ca="1" si="100"/>
        <v>0</v>
      </c>
      <c r="M338" s="1130">
        <f t="shared" ca="1" si="101"/>
        <v>0</v>
      </c>
      <c r="N338" s="1130">
        <f t="shared" ca="1" si="102"/>
        <v>0</v>
      </c>
      <c r="O338" s="1073"/>
      <c r="P338" s="1130">
        <f t="shared" ca="1" si="103"/>
        <v>0</v>
      </c>
      <c r="Q338" s="1130">
        <f t="shared" ca="1" si="104"/>
        <v>0</v>
      </c>
      <c r="R338" s="1130">
        <f t="shared" ca="1" si="105"/>
        <v>0</v>
      </c>
      <c r="S338" s="1130">
        <f t="shared" ca="1" si="106"/>
        <v>0</v>
      </c>
      <c r="T338" s="1130">
        <f t="shared" ca="1" si="107"/>
        <v>0</v>
      </c>
      <c r="U338" s="1132">
        <f t="shared" ca="1" si="108"/>
        <v>0</v>
      </c>
      <c r="V338" s="1133" t="str">
        <f t="shared" ca="1" si="109"/>
        <v>n.a.</v>
      </c>
      <c r="X338" s="1134">
        <f t="shared" ca="1" si="110"/>
        <v>0</v>
      </c>
      <c r="Y338" s="1134">
        <f t="shared" ca="1" si="111"/>
        <v>0</v>
      </c>
      <c r="Z338" s="1134">
        <f t="shared" ca="1" si="112"/>
        <v>0</v>
      </c>
      <c r="AA338" s="1132">
        <f t="shared" ca="1" si="113"/>
        <v>0</v>
      </c>
      <c r="AB338" s="1105"/>
    </row>
    <row r="339" spans="1:28">
      <c r="A339" s="1144">
        <f>Calendar!J331</f>
        <v>54996</v>
      </c>
      <c r="C339" s="1104"/>
      <c r="D339" s="1125">
        <f t="shared" ca="1" si="95"/>
        <v>56280</v>
      </c>
      <c r="E339" s="1126">
        <f t="shared" ca="1" si="96"/>
        <v>56307</v>
      </c>
      <c r="F339" s="1127">
        <f t="shared" ca="1" si="97"/>
        <v>10014</v>
      </c>
      <c r="G339" s="1128">
        <f ca="1">IF(F339&lt;&gt;"",COUNTIF($F$11:F339,"&gt;0"),"")</f>
        <v>329</v>
      </c>
      <c r="H339" s="1129"/>
      <c r="I339" s="1073"/>
      <c r="J339" s="1130">
        <f t="shared" ca="1" si="98"/>
        <v>0</v>
      </c>
      <c r="K339" s="1131">
        <f t="shared" ca="1" si="99"/>
        <v>0</v>
      </c>
      <c r="L339" s="1130">
        <f t="shared" ca="1" si="100"/>
        <v>0</v>
      </c>
      <c r="M339" s="1130">
        <f t="shared" ca="1" si="101"/>
        <v>0</v>
      </c>
      <c r="N339" s="1130">
        <f t="shared" ca="1" si="102"/>
        <v>0</v>
      </c>
      <c r="O339" s="1073"/>
      <c r="P339" s="1130">
        <f t="shared" ca="1" si="103"/>
        <v>0</v>
      </c>
      <c r="Q339" s="1130">
        <f t="shared" ca="1" si="104"/>
        <v>0</v>
      </c>
      <c r="R339" s="1130">
        <f t="shared" ca="1" si="105"/>
        <v>0</v>
      </c>
      <c r="S339" s="1130">
        <f t="shared" ca="1" si="106"/>
        <v>0</v>
      </c>
      <c r="T339" s="1130">
        <f t="shared" ca="1" si="107"/>
        <v>0</v>
      </c>
      <c r="U339" s="1132">
        <f t="shared" ca="1" si="108"/>
        <v>0</v>
      </c>
      <c r="V339" s="1133" t="str">
        <f t="shared" ca="1" si="109"/>
        <v>n.a.</v>
      </c>
      <c r="X339" s="1134">
        <f t="shared" ca="1" si="110"/>
        <v>0</v>
      </c>
      <c r="Y339" s="1134">
        <f t="shared" ca="1" si="111"/>
        <v>0</v>
      </c>
      <c r="Z339" s="1134">
        <f t="shared" ca="1" si="112"/>
        <v>0</v>
      </c>
      <c r="AA339" s="1132">
        <f t="shared" ca="1" si="113"/>
        <v>0</v>
      </c>
      <c r="AB339" s="1105"/>
    </row>
    <row r="340" spans="1:28">
      <c r="A340" s="1144">
        <f>Calendar!J332</f>
        <v>55029</v>
      </c>
      <c r="C340" s="1104"/>
      <c r="D340" s="1125">
        <f t="shared" ca="1" si="95"/>
        <v>56308</v>
      </c>
      <c r="E340" s="1126">
        <f t="shared" ca="1" si="96"/>
        <v>56335</v>
      </c>
      <c r="F340" s="1127">
        <f t="shared" ca="1" si="97"/>
        <v>10042</v>
      </c>
      <c r="G340" s="1128">
        <f ca="1">IF(F340&lt;&gt;"",COUNTIF($F$11:F340,"&gt;0"),"")</f>
        <v>330</v>
      </c>
      <c r="H340" s="1129"/>
      <c r="I340" s="1073"/>
      <c r="J340" s="1130">
        <f t="shared" ca="1" si="98"/>
        <v>0</v>
      </c>
      <c r="K340" s="1131">
        <f t="shared" ca="1" si="99"/>
        <v>0</v>
      </c>
      <c r="L340" s="1130">
        <f t="shared" ca="1" si="100"/>
        <v>0</v>
      </c>
      <c r="M340" s="1130">
        <f t="shared" ca="1" si="101"/>
        <v>0</v>
      </c>
      <c r="N340" s="1130">
        <f t="shared" ca="1" si="102"/>
        <v>0</v>
      </c>
      <c r="O340" s="1073"/>
      <c r="P340" s="1130">
        <f t="shared" ca="1" si="103"/>
        <v>0</v>
      </c>
      <c r="Q340" s="1130">
        <f t="shared" ca="1" si="104"/>
        <v>0</v>
      </c>
      <c r="R340" s="1130">
        <f t="shared" ca="1" si="105"/>
        <v>0</v>
      </c>
      <c r="S340" s="1130">
        <f t="shared" ca="1" si="106"/>
        <v>0</v>
      </c>
      <c r="T340" s="1130">
        <f t="shared" ca="1" si="107"/>
        <v>0</v>
      </c>
      <c r="U340" s="1132">
        <f t="shared" ca="1" si="108"/>
        <v>0</v>
      </c>
      <c r="V340" s="1133" t="str">
        <f t="shared" ca="1" si="109"/>
        <v>n.a.</v>
      </c>
      <c r="X340" s="1134">
        <f t="shared" ca="1" si="110"/>
        <v>0</v>
      </c>
      <c r="Y340" s="1134">
        <f t="shared" ca="1" si="111"/>
        <v>0</v>
      </c>
      <c r="Z340" s="1134">
        <f t="shared" ca="1" si="112"/>
        <v>0</v>
      </c>
      <c r="AA340" s="1132">
        <f t="shared" ca="1" si="113"/>
        <v>0</v>
      </c>
      <c r="AB340" s="1105"/>
    </row>
    <row r="341" spans="1:28">
      <c r="A341" s="1144">
        <f>Calendar!J333</f>
        <v>55058</v>
      </c>
      <c r="C341" s="1104"/>
      <c r="D341" s="1125">
        <f t="shared" ca="1" si="95"/>
        <v>56339</v>
      </c>
      <c r="E341" s="1126">
        <f t="shared" ca="1" si="96"/>
        <v>56366</v>
      </c>
      <c r="F341" s="1127">
        <f t="shared" ca="1" si="97"/>
        <v>10073</v>
      </c>
      <c r="G341" s="1128">
        <f ca="1">IF(F341&lt;&gt;"",COUNTIF($F$11:F341,"&gt;0"),"")</f>
        <v>331</v>
      </c>
      <c r="H341" s="1129"/>
      <c r="I341" s="1073"/>
      <c r="J341" s="1130">
        <f t="shared" ca="1" si="98"/>
        <v>0</v>
      </c>
      <c r="K341" s="1131">
        <f t="shared" ca="1" si="99"/>
        <v>0</v>
      </c>
      <c r="L341" s="1130">
        <f t="shared" ca="1" si="100"/>
        <v>0</v>
      </c>
      <c r="M341" s="1130">
        <f t="shared" ca="1" si="101"/>
        <v>0</v>
      </c>
      <c r="N341" s="1130">
        <f t="shared" ca="1" si="102"/>
        <v>0</v>
      </c>
      <c r="O341" s="1073"/>
      <c r="P341" s="1130">
        <f t="shared" ca="1" si="103"/>
        <v>0</v>
      </c>
      <c r="Q341" s="1130">
        <f t="shared" ca="1" si="104"/>
        <v>0</v>
      </c>
      <c r="R341" s="1130">
        <f t="shared" ca="1" si="105"/>
        <v>0</v>
      </c>
      <c r="S341" s="1130">
        <f t="shared" ca="1" si="106"/>
        <v>0</v>
      </c>
      <c r="T341" s="1130">
        <f t="shared" ca="1" si="107"/>
        <v>0</v>
      </c>
      <c r="U341" s="1132">
        <f t="shared" ca="1" si="108"/>
        <v>0</v>
      </c>
      <c r="V341" s="1133" t="str">
        <f t="shared" ca="1" si="109"/>
        <v>n.a.</v>
      </c>
      <c r="X341" s="1134">
        <f t="shared" ca="1" si="110"/>
        <v>0</v>
      </c>
      <c r="Y341" s="1134">
        <f t="shared" ca="1" si="111"/>
        <v>0</v>
      </c>
      <c r="Z341" s="1134">
        <f t="shared" ca="1" si="112"/>
        <v>0</v>
      </c>
      <c r="AA341" s="1132">
        <f t="shared" ca="1" si="113"/>
        <v>0</v>
      </c>
      <c r="AB341" s="1105"/>
    </row>
    <row r="342" spans="1:28">
      <c r="A342" s="1144">
        <f>Calendar!J334</f>
        <v>55088</v>
      </c>
      <c r="C342" s="1104"/>
      <c r="D342" s="1125">
        <f t="shared" ca="1" si="95"/>
        <v>56369</v>
      </c>
      <c r="E342" s="1126">
        <f t="shared" ca="1" si="96"/>
        <v>56396</v>
      </c>
      <c r="F342" s="1127">
        <f t="shared" ca="1" si="97"/>
        <v>10103</v>
      </c>
      <c r="G342" s="1128">
        <f ca="1">IF(F342&lt;&gt;"",COUNTIF($F$11:F342,"&gt;0"),"")</f>
        <v>332</v>
      </c>
      <c r="H342" s="1129"/>
      <c r="I342" s="1073"/>
      <c r="J342" s="1130">
        <f t="shared" ca="1" si="98"/>
        <v>0</v>
      </c>
      <c r="K342" s="1131">
        <f t="shared" ca="1" si="99"/>
        <v>0</v>
      </c>
      <c r="L342" s="1130">
        <f t="shared" ca="1" si="100"/>
        <v>0</v>
      </c>
      <c r="M342" s="1130">
        <f t="shared" ca="1" si="101"/>
        <v>0</v>
      </c>
      <c r="N342" s="1130">
        <f t="shared" ca="1" si="102"/>
        <v>0</v>
      </c>
      <c r="O342" s="1073"/>
      <c r="P342" s="1130">
        <f t="shared" ca="1" si="103"/>
        <v>0</v>
      </c>
      <c r="Q342" s="1130">
        <f t="shared" ca="1" si="104"/>
        <v>0</v>
      </c>
      <c r="R342" s="1130">
        <f t="shared" ca="1" si="105"/>
        <v>0</v>
      </c>
      <c r="S342" s="1130">
        <f t="shared" ca="1" si="106"/>
        <v>0</v>
      </c>
      <c r="T342" s="1130">
        <f t="shared" ca="1" si="107"/>
        <v>0</v>
      </c>
      <c r="U342" s="1132">
        <f t="shared" ca="1" si="108"/>
        <v>0</v>
      </c>
      <c r="V342" s="1133" t="str">
        <f t="shared" ca="1" si="109"/>
        <v>n.a.</v>
      </c>
      <c r="X342" s="1134">
        <f t="shared" ca="1" si="110"/>
        <v>0</v>
      </c>
      <c r="Y342" s="1134">
        <f t="shared" ca="1" si="111"/>
        <v>0</v>
      </c>
      <c r="Z342" s="1134">
        <f t="shared" ca="1" si="112"/>
        <v>0</v>
      </c>
      <c r="AA342" s="1132">
        <f t="shared" ca="1" si="113"/>
        <v>0</v>
      </c>
      <c r="AB342" s="1105"/>
    </row>
    <row r="343" spans="1:28">
      <c r="A343" s="1144">
        <f>Calendar!J335</f>
        <v>55120</v>
      </c>
      <c r="C343" s="1104"/>
      <c r="D343" s="1125">
        <f t="shared" ca="1" si="95"/>
        <v>56400</v>
      </c>
      <c r="E343" s="1126">
        <f t="shared" ca="1" si="96"/>
        <v>56429</v>
      </c>
      <c r="F343" s="1127">
        <f t="shared" ca="1" si="97"/>
        <v>10136</v>
      </c>
      <c r="G343" s="1128">
        <f ca="1">IF(F343&lt;&gt;"",COUNTIF($F$11:F343,"&gt;0"),"")</f>
        <v>333</v>
      </c>
      <c r="H343" s="1129"/>
      <c r="I343" s="1073"/>
      <c r="J343" s="1130">
        <f t="shared" ca="1" si="98"/>
        <v>0</v>
      </c>
      <c r="K343" s="1131">
        <f t="shared" ca="1" si="99"/>
        <v>0</v>
      </c>
      <c r="L343" s="1130">
        <f t="shared" ca="1" si="100"/>
        <v>0</v>
      </c>
      <c r="M343" s="1130">
        <f t="shared" ca="1" si="101"/>
        <v>0</v>
      </c>
      <c r="N343" s="1130">
        <f t="shared" ca="1" si="102"/>
        <v>0</v>
      </c>
      <c r="O343" s="1073"/>
      <c r="P343" s="1130">
        <f t="shared" ca="1" si="103"/>
        <v>0</v>
      </c>
      <c r="Q343" s="1130">
        <f t="shared" ca="1" si="104"/>
        <v>0</v>
      </c>
      <c r="R343" s="1130">
        <f t="shared" ca="1" si="105"/>
        <v>0</v>
      </c>
      <c r="S343" s="1130">
        <f t="shared" ca="1" si="106"/>
        <v>0</v>
      </c>
      <c r="T343" s="1130">
        <f t="shared" ca="1" si="107"/>
        <v>0</v>
      </c>
      <c r="U343" s="1132">
        <f t="shared" ca="1" si="108"/>
        <v>0</v>
      </c>
      <c r="V343" s="1133" t="str">
        <f t="shared" ca="1" si="109"/>
        <v>n.a.</v>
      </c>
      <c r="X343" s="1134">
        <f t="shared" ca="1" si="110"/>
        <v>0</v>
      </c>
      <c r="Y343" s="1134">
        <f t="shared" ca="1" si="111"/>
        <v>0</v>
      </c>
      <c r="Z343" s="1134">
        <f t="shared" ca="1" si="112"/>
        <v>0</v>
      </c>
      <c r="AA343" s="1132">
        <f t="shared" ca="1" si="113"/>
        <v>0</v>
      </c>
      <c r="AB343" s="1105"/>
    </row>
    <row r="344" spans="1:28">
      <c r="A344" s="1144">
        <f>Calendar!J336</f>
        <v>55149</v>
      </c>
      <c r="C344" s="1104"/>
      <c r="D344" s="1125">
        <f t="shared" ca="1" si="95"/>
        <v>56430</v>
      </c>
      <c r="E344" s="1126">
        <f t="shared" ca="1" si="96"/>
        <v>56457</v>
      </c>
      <c r="F344" s="1127">
        <f t="shared" ca="1" si="97"/>
        <v>10164</v>
      </c>
      <c r="G344" s="1128">
        <f ca="1">IF(F344&lt;&gt;"",COUNTIF($F$11:F344,"&gt;0"),"")</f>
        <v>334</v>
      </c>
      <c r="H344" s="1129"/>
      <c r="I344" s="1073"/>
      <c r="J344" s="1130">
        <f t="shared" ca="1" si="98"/>
        <v>0</v>
      </c>
      <c r="K344" s="1131">
        <f t="shared" ca="1" si="99"/>
        <v>0</v>
      </c>
      <c r="L344" s="1130">
        <f t="shared" ca="1" si="100"/>
        <v>0</v>
      </c>
      <c r="M344" s="1130">
        <f t="shared" ca="1" si="101"/>
        <v>0</v>
      </c>
      <c r="N344" s="1130">
        <f t="shared" ca="1" si="102"/>
        <v>0</v>
      </c>
      <c r="O344" s="1073"/>
      <c r="P344" s="1130">
        <f t="shared" ca="1" si="103"/>
        <v>0</v>
      </c>
      <c r="Q344" s="1130">
        <f t="shared" ca="1" si="104"/>
        <v>0</v>
      </c>
      <c r="R344" s="1130">
        <f t="shared" ca="1" si="105"/>
        <v>0</v>
      </c>
      <c r="S344" s="1130">
        <f t="shared" ca="1" si="106"/>
        <v>0</v>
      </c>
      <c r="T344" s="1130">
        <f t="shared" ca="1" si="107"/>
        <v>0</v>
      </c>
      <c r="U344" s="1132">
        <f t="shared" ca="1" si="108"/>
        <v>0</v>
      </c>
      <c r="V344" s="1133" t="str">
        <f t="shared" ca="1" si="109"/>
        <v>n.a.</v>
      </c>
      <c r="X344" s="1134">
        <f t="shared" ca="1" si="110"/>
        <v>0</v>
      </c>
      <c r="Y344" s="1134">
        <f t="shared" ca="1" si="111"/>
        <v>0</v>
      </c>
      <c r="Z344" s="1134">
        <f t="shared" ca="1" si="112"/>
        <v>0</v>
      </c>
      <c r="AA344" s="1132">
        <f t="shared" ca="1" si="113"/>
        <v>0</v>
      </c>
      <c r="AB344" s="1105"/>
    </row>
    <row r="345" spans="1:28">
      <c r="A345" s="1144">
        <f>Calendar!J337</f>
        <v>55180</v>
      </c>
      <c r="C345" s="1104"/>
      <c r="D345" s="1125">
        <f t="shared" ca="1" si="95"/>
        <v>56461</v>
      </c>
      <c r="E345" s="1126">
        <f t="shared" ca="1" si="96"/>
        <v>56488</v>
      </c>
      <c r="F345" s="1127">
        <f t="shared" ca="1" si="97"/>
        <v>10195</v>
      </c>
      <c r="G345" s="1128">
        <f ca="1">IF(F345&lt;&gt;"",COUNTIF($F$11:F345,"&gt;0"),"")</f>
        <v>335</v>
      </c>
      <c r="H345" s="1129"/>
      <c r="I345" s="1073"/>
      <c r="J345" s="1130">
        <f t="shared" ca="1" si="98"/>
        <v>0</v>
      </c>
      <c r="K345" s="1131">
        <f t="shared" ca="1" si="99"/>
        <v>0</v>
      </c>
      <c r="L345" s="1130">
        <f t="shared" ca="1" si="100"/>
        <v>0</v>
      </c>
      <c r="M345" s="1130">
        <f t="shared" ca="1" si="101"/>
        <v>0</v>
      </c>
      <c r="N345" s="1130">
        <f t="shared" ca="1" si="102"/>
        <v>0</v>
      </c>
      <c r="O345" s="1073"/>
      <c r="P345" s="1130">
        <f t="shared" ca="1" si="103"/>
        <v>0</v>
      </c>
      <c r="Q345" s="1130">
        <f t="shared" ca="1" si="104"/>
        <v>0</v>
      </c>
      <c r="R345" s="1130">
        <f t="shared" ca="1" si="105"/>
        <v>0</v>
      </c>
      <c r="S345" s="1130">
        <f t="shared" ca="1" si="106"/>
        <v>0</v>
      </c>
      <c r="T345" s="1130">
        <f t="shared" ca="1" si="107"/>
        <v>0</v>
      </c>
      <c r="U345" s="1132">
        <f t="shared" ca="1" si="108"/>
        <v>0</v>
      </c>
      <c r="V345" s="1133" t="str">
        <f t="shared" ca="1" si="109"/>
        <v>n.a.</v>
      </c>
      <c r="X345" s="1134">
        <f t="shared" ca="1" si="110"/>
        <v>0</v>
      </c>
      <c r="Y345" s="1134">
        <f t="shared" ca="1" si="111"/>
        <v>0</v>
      </c>
      <c r="Z345" s="1134">
        <f t="shared" ca="1" si="112"/>
        <v>0</v>
      </c>
      <c r="AA345" s="1132">
        <f t="shared" ca="1" si="113"/>
        <v>0</v>
      </c>
      <c r="AB345" s="1105"/>
    </row>
    <row r="346" spans="1:28">
      <c r="A346" s="1144">
        <f>Calendar!J338</f>
        <v>55211</v>
      </c>
      <c r="C346" s="1104"/>
      <c r="D346" s="1125">
        <f t="shared" ca="1" si="95"/>
        <v>56492</v>
      </c>
      <c r="E346" s="1126">
        <f t="shared" ca="1" si="96"/>
        <v>56520</v>
      </c>
      <c r="F346" s="1127">
        <f t="shared" ca="1" si="97"/>
        <v>10227</v>
      </c>
      <c r="G346" s="1128">
        <f ca="1">IF(F346&lt;&gt;"",COUNTIF($F$11:F346,"&gt;0"),"")</f>
        <v>336</v>
      </c>
      <c r="H346" s="1129"/>
      <c r="I346" s="1073"/>
      <c r="J346" s="1130">
        <f t="shared" ca="1" si="98"/>
        <v>0</v>
      </c>
      <c r="K346" s="1131">
        <f t="shared" ca="1" si="99"/>
        <v>0</v>
      </c>
      <c r="L346" s="1130">
        <f t="shared" ca="1" si="100"/>
        <v>0</v>
      </c>
      <c r="M346" s="1130">
        <f t="shared" ca="1" si="101"/>
        <v>0</v>
      </c>
      <c r="N346" s="1130">
        <f t="shared" ca="1" si="102"/>
        <v>0</v>
      </c>
      <c r="O346" s="1073"/>
      <c r="P346" s="1130">
        <f t="shared" ca="1" si="103"/>
        <v>0</v>
      </c>
      <c r="Q346" s="1130">
        <f t="shared" ca="1" si="104"/>
        <v>0</v>
      </c>
      <c r="R346" s="1130">
        <f t="shared" ca="1" si="105"/>
        <v>0</v>
      </c>
      <c r="S346" s="1130">
        <f t="shared" ca="1" si="106"/>
        <v>0</v>
      </c>
      <c r="T346" s="1130">
        <f t="shared" ca="1" si="107"/>
        <v>0</v>
      </c>
      <c r="U346" s="1132">
        <f t="shared" ca="1" si="108"/>
        <v>0</v>
      </c>
      <c r="V346" s="1133" t="str">
        <f t="shared" ca="1" si="109"/>
        <v>n.a.</v>
      </c>
      <c r="X346" s="1134">
        <f t="shared" ca="1" si="110"/>
        <v>0</v>
      </c>
      <c r="Y346" s="1134">
        <f t="shared" ca="1" si="111"/>
        <v>0</v>
      </c>
      <c r="Z346" s="1134">
        <f t="shared" ca="1" si="112"/>
        <v>0</v>
      </c>
      <c r="AA346" s="1132">
        <f t="shared" ca="1" si="113"/>
        <v>0</v>
      </c>
      <c r="AB346" s="1105"/>
    </row>
    <row r="347" spans="1:28">
      <c r="A347" s="1144">
        <f>Calendar!J339</f>
        <v>55239</v>
      </c>
      <c r="C347" s="1104"/>
      <c r="D347" s="1125">
        <f t="shared" ca="1" si="95"/>
        <v>56522</v>
      </c>
      <c r="E347" s="1126">
        <f t="shared" ca="1" si="96"/>
        <v>56549</v>
      </c>
      <c r="F347" s="1127">
        <f t="shared" ca="1" si="97"/>
        <v>10256</v>
      </c>
      <c r="G347" s="1128">
        <f ca="1">IF(F347&lt;&gt;"",COUNTIF($F$11:F347,"&gt;0"),"")</f>
        <v>337</v>
      </c>
      <c r="H347" s="1129"/>
      <c r="I347" s="1073"/>
      <c r="J347" s="1130">
        <f t="shared" ca="1" si="98"/>
        <v>0</v>
      </c>
      <c r="K347" s="1131">
        <f t="shared" ca="1" si="99"/>
        <v>0</v>
      </c>
      <c r="L347" s="1130">
        <f t="shared" ca="1" si="100"/>
        <v>0</v>
      </c>
      <c r="M347" s="1130">
        <f t="shared" ca="1" si="101"/>
        <v>0</v>
      </c>
      <c r="N347" s="1130">
        <f t="shared" ca="1" si="102"/>
        <v>0</v>
      </c>
      <c r="O347" s="1073"/>
      <c r="P347" s="1130">
        <f t="shared" ca="1" si="103"/>
        <v>0</v>
      </c>
      <c r="Q347" s="1130">
        <f t="shared" ca="1" si="104"/>
        <v>0</v>
      </c>
      <c r="R347" s="1130">
        <f t="shared" ca="1" si="105"/>
        <v>0</v>
      </c>
      <c r="S347" s="1130">
        <f t="shared" ca="1" si="106"/>
        <v>0</v>
      </c>
      <c r="T347" s="1130">
        <f t="shared" ca="1" si="107"/>
        <v>0</v>
      </c>
      <c r="U347" s="1132">
        <f t="shared" ca="1" si="108"/>
        <v>0</v>
      </c>
      <c r="V347" s="1133" t="str">
        <f t="shared" ca="1" si="109"/>
        <v>n.a.</v>
      </c>
      <c r="X347" s="1134">
        <f t="shared" ca="1" si="110"/>
        <v>0</v>
      </c>
      <c r="Y347" s="1134">
        <f t="shared" ca="1" si="111"/>
        <v>0</v>
      </c>
      <c r="Z347" s="1134">
        <f t="shared" ca="1" si="112"/>
        <v>0</v>
      </c>
      <c r="AA347" s="1132">
        <f t="shared" ca="1" si="113"/>
        <v>0</v>
      </c>
      <c r="AB347" s="1105"/>
    </row>
    <row r="348" spans="1:28">
      <c r="A348" s="1144">
        <f>Calendar!J340</f>
        <v>55270</v>
      </c>
      <c r="C348" s="1104"/>
      <c r="D348" s="1125">
        <f t="shared" ca="1" si="95"/>
        <v>56553</v>
      </c>
      <c r="E348" s="1126">
        <f t="shared" ca="1" si="96"/>
        <v>56580</v>
      </c>
      <c r="F348" s="1127">
        <f t="shared" ca="1" si="97"/>
        <v>10287</v>
      </c>
      <c r="G348" s="1128">
        <f ca="1">IF(F348&lt;&gt;"",COUNTIF($F$11:F348,"&gt;0"),"")</f>
        <v>338</v>
      </c>
      <c r="H348" s="1129"/>
      <c r="I348" s="1073"/>
      <c r="J348" s="1130">
        <f t="shared" ca="1" si="98"/>
        <v>0</v>
      </c>
      <c r="K348" s="1131">
        <f t="shared" ca="1" si="99"/>
        <v>0</v>
      </c>
      <c r="L348" s="1130">
        <f t="shared" ca="1" si="100"/>
        <v>0</v>
      </c>
      <c r="M348" s="1130">
        <f t="shared" ca="1" si="101"/>
        <v>0</v>
      </c>
      <c r="N348" s="1130">
        <f t="shared" ca="1" si="102"/>
        <v>0</v>
      </c>
      <c r="O348" s="1073"/>
      <c r="P348" s="1130">
        <f t="shared" ca="1" si="103"/>
        <v>0</v>
      </c>
      <c r="Q348" s="1130">
        <f t="shared" ca="1" si="104"/>
        <v>0</v>
      </c>
      <c r="R348" s="1130">
        <f t="shared" ca="1" si="105"/>
        <v>0</v>
      </c>
      <c r="S348" s="1130">
        <f t="shared" ca="1" si="106"/>
        <v>0</v>
      </c>
      <c r="T348" s="1130">
        <f t="shared" ca="1" si="107"/>
        <v>0</v>
      </c>
      <c r="U348" s="1132">
        <f t="shared" ca="1" si="108"/>
        <v>0</v>
      </c>
      <c r="V348" s="1133" t="str">
        <f t="shared" ca="1" si="109"/>
        <v>n.a.</v>
      </c>
      <c r="X348" s="1134">
        <f t="shared" ca="1" si="110"/>
        <v>0</v>
      </c>
      <c r="Y348" s="1134">
        <f t="shared" ca="1" si="111"/>
        <v>0</v>
      </c>
      <c r="Z348" s="1134">
        <f t="shared" ca="1" si="112"/>
        <v>0</v>
      </c>
      <c r="AA348" s="1132">
        <f t="shared" ca="1" si="113"/>
        <v>0</v>
      </c>
      <c r="AB348" s="1105"/>
    </row>
    <row r="349" spans="1:28">
      <c r="A349" s="1144">
        <f>Calendar!J341</f>
        <v>55302</v>
      </c>
      <c r="C349" s="1104"/>
      <c r="D349" s="1125">
        <f t="shared" ca="1" si="95"/>
        <v>56583</v>
      </c>
      <c r="E349" s="1126">
        <f t="shared" ca="1" si="96"/>
        <v>56611</v>
      </c>
      <c r="F349" s="1127">
        <f t="shared" ca="1" si="97"/>
        <v>10318</v>
      </c>
      <c r="G349" s="1128">
        <f ca="1">IF(F349&lt;&gt;"",COUNTIF($F$11:F349,"&gt;0"),"")</f>
        <v>339</v>
      </c>
      <c r="H349" s="1129"/>
      <c r="I349" s="1073"/>
      <c r="J349" s="1130">
        <f t="shared" ca="1" si="98"/>
        <v>0</v>
      </c>
      <c r="K349" s="1131">
        <f t="shared" ca="1" si="99"/>
        <v>0</v>
      </c>
      <c r="L349" s="1130">
        <f t="shared" ca="1" si="100"/>
        <v>0</v>
      </c>
      <c r="M349" s="1130">
        <f t="shared" ca="1" si="101"/>
        <v>0</v>
      </c>
      <c r="N349" s="1130">
        <f t="shared" ca="1" si="102"/>
        <v>0</v>
      </c>
      <c r="O349" s="1073"/>
      <c r="P349" s="1130">
        <f t="shared" ca="1" si="103"/>
        <v>0</v>
      </c>
      <c r="Q349" s="1130">
        <f t="shared" ca="1" si="104"/>
        <v>0</v>
      </c>
      <c r="R349" s="1130">
        <f t="shared" ca="1" si="105"/>
        <v>0</v>
      </c>
      <c r="S349" s="1130">
        <f t="shared" ca="1" si="106"/>
        <v>0</v>
      </c>
      <c r="T349" s="1130">
        <f t="shared" ca="1" si="107"/>
        <v>0</v>
      </c>
      <c r="U349" s="1132">
        <f t="shared" ca="1" si="108"/>
        <v>0</v>
      </c>
      <c r="V349" s="1133" t="str">
        <f t="shared" ca="1" si="109"/>
        <v>n.a.</v>
      </c>
      <c r="X349" s="1134">
        <f t="shared" ca="1" si="110"/>
        <v>0</v>
      </c>
      <c r="Y349" s="1134">
        <f t="shared" ca="1" si="111"/>
        <v>0</v>
      </c>
      <c r="Z349" s="1134">
        <f t="shared" ca="1" si="112"/>
        <v>0</v>
      </c>
      <c r="AA349" s="1132">
        <f t="shared" ca="1" si="113"/>
        <v>0</v>
      </c>
      <c r="AB349" s="1105"/>
    </row>
    <row r="350" spans="1:28">
      <c r="A350" s="1144">
        <f>Calendar!J342</f>
        <v>55331</v>
      </c>
      <c r="C350" s="1104"/>
      <c r="D350" s="1125">
        <f t="shared" ca="1" si="95"/>
        <v>56614</v>
      </c>
      <c r="E350" s="1126">
        <f t="shared" ca="1" si="96"/>
        <v>56641</v>
      </c>
      <c r="F350" s="1127">
        <f t="shared" ca="1" si="97"/>
        <v>10348</v>
      </c>
      <c r="G350" s="1128">
        <f ca="1">IF(F350&lt;&gt;"",COUNTIF($F$11:F350,"&gt;0"),"")</f>
        <v>340</v>
      </c>
      <c r="H350" s="1129"/>
      <c r="I350" s="1073"/>
      <c r="J350" s="1130">
        <f t="shared" ca="1" si="98"/>
        <v>0</v>
      </c>
      <c r="K350" s="1131">
        <f t="shared" ca="1" si="99"/>
        <v>0</v>
      </c>
      <c r="L350" s="1130">
        <f t="shared" ca="1" si="100"/>
        <v>0</v>
      </c>
      <c r="M350" s="1130">
        <f t="shared" ca="1" si="101"/>
        <v>0</v>
      </c>
      <c r="N350" s="1130">
        <f t="shared" ca="1" si="102"/>
        <v>0</v>
      </c>
      <c r="O350" s="1073"/>
      <c r="P350" s="1130">
        <f t="shared" ca="1" si="103"/>
        <v>0</v>
      </c>
      <c r="Q350" s="1130">
        <f t="shared" ca="1" si="104"/>
        <v>0</v>
      </c>
      <c r="R350" s="1130">
        <f t="shared" ca="1" si="105"/>
        <v>0</v>
      </c>
      <c r="S350" s="1130">
        <f t="shared" ca="1" si="106"/>
        <v>0</v>
      </c>
      <c r="T350" s="1130">
        <f t="shared" ca="1" si="107"/>
        <v>0</v>
      </c>
      <c r="U350" s="1132">
        <f t="shared" ca="1" si="108"/>
        <v>0</v>
      </c>
      <c r="V350" s="1133" t="str">
        <f t="shared" ca="1" si="109"/>
        <v>n.a.</v>
      </c>
      <c r="X350" s="1134">
        <f t="shared" ca="1" si="110"/>
        <v>0</v>
      </c>
      <c r="Y350" s="1134">
        <f t="shared" ca="1" si="111"/>
        <v>0</v>
      </c>
      <c r="Z350" s="1134">
        <f t="shared" ca="1" si="112"/>
        <v>0</v>
      </c>
      <c r="AA350" s="1132">
        <f t="shared" ca="1" si="113"/>
        <v>0</v>
      </c>
      <c r="AB350" s="1105"/>
    </row>
    <row r="351" spans="1:28">
      <c r="A351" s="1144">
        <f>Calendar!J343</f>
        <v>55361</v>
      </c>
      <c r="C351" s="1104"/>
      <c r="D351" s="1125">
        <f t="shared" ca="1" si="95"/>
        <v>56645</v>
      </c>
      <c r="E351" s="1126">
        <f t="shared" ca="1" si="96"/>
        <v>56671</v>
      </c>
      <c r="F351" s="1127">
        <f t="shared" ca="1" si="97"/>
        <v>10378</v>
      </c>
      <c r="G351" s="1128">
        <f ca="1">IF(F351&lt;&gt;"",COUNTIF($F$11:F351,"&gt;0"),"")</f>
        <v>341</v>
      </c>
      <c r="H351" s="1129"/>
      <c r="I351" s="1073"/>
      <c r="J351" s="1130">
        <f t="shared" ca="1" si="98"/>
        <v>0</v>
      </c>
      <c r="K351" s="1131">
        <f t="shared" ca="1" si="99"/>
        <v>0</v>
      </c>
      <c r="L351" s="1130">
        <f t="shared" ca="1" si="100"/>
        <v>0</v>
      </c>
      <c r="M351" s="1130">
        <f t="shared" ca="1" si="101"/>
        <v>0</v>
      </c>
      <c r="N351" s="1130">
        <f t="shared" ca="1" si="102"/>
        <v>0</v>
      </c>
      <c r="O351" s="1073"/>
      <c r="P351" s="1130">
        <f t="shared" ca="1" si="103"/>
        <v>0</v>
      </c>
      <c r="Q351" s="1130">
        <f t="shared" ca="1" si="104"/>
        <v>0</v>
      </c>
      <c r="R351" s="1130">
        <f t="shared" ca="1" si="105"/>
        <v>0</v>
      </c>
      <c r="S351" s="1130">
        <f t="shared" ca="1" si="106"/>
        <v>0</v>
      </c>
      <c r="T351" s="1130">
        <f t="shared" ca="1" si="107"/>
        <v>0</v>
      </c>
      <c r="U351" s="1132">
        <f t="shared" ca="1" si="108"/>
        <v>0</v>
      </c>
      <c r="V351" s="1133" t="str">
        <f t="shared" ca="1" si="109"/>
        <v>n.a.</v>
      </c>
      <c r="X351" s="1134">
        <f t="shared" ca="1" si="110"/>
        <v>0</v>
      </c>
      <c r="Y351" s="1134">
        <f t="shared" ca="1" si="111"/>
        <v>0</v>
      </c>
      <c r="Z351" s="1134">
        <f t="shared" ca="1" si="112"/>
        <v>0</v>
      </c>
      <c r="AA351" s="1132">
        <f t="shared" ca="1" si="113"/>
        <v>0</v>
      </c>
      <c r="AB351" s="1105"/>
    </row>
    <row r="352" spans="1:28">
      <c r="A352" s="1144">
        <f>Calendar!J344</f>
        <v>55393</v>
      </c>
      <c r="C352" s="1104"/>
      <c r="D352" s="1125">
        <f t="shared" ca="1" si="95"/>
        <v>56673</v>
      </c>
      <c r="E352" s="1126">
        <f t="shared" ca="1" si="96"/>
        <v>56702</v>
      </c>
      <c r="F352" s="1127">
        <f t="shared" ca="1" si="97"/>
        <v>10409</v>
      </c>
      <c r="G352" s="1128">
        <f ca="1">IF(F352&lt;&gt;"",COUNTIF($F$11:F352,"&gt;0"),"")</f>
        <v>342</v>
      </c>
      <c r="H352" s="1129"/>
      <c r="I352" s="1073"/>
      <c r="J352" s="1130">
        <f t="shared" ca="1" si="98"/>
        <v>0</v>
      </c>
      <c r="K352" s="1131">
        <f t="shared" ca="1" si="99"/>
        <v>0</v>
      </c>
      <c r="L352" s="1130">
        <f t="shared" ca="1" si="100"/>
        <v>0</v>
      </c>
      <c r="M352" s="1130">
        <f t="shared" ca="1" si="101"/>
        <v>0</v>
      </c>
      <c r="N352" s="1130">
        <f t="shared" ca="1" si="102"/>
        <v>0</v>
      </c>
      <c r="O352" s="1073"/>
      <c r="P352" s="1130">
        <f t="shared" ca="1" si="103"/>
        <v>0</v>
      </c>
      <c r="Q352" s="1130">
        <f t="shared" ca="1" si="104"/>
        <v>0</v>
      </c>
      <c r="R352" s="1130">
        <f t="shared" ca="1" si="105"/>
        <v>0</v>
      </c>
      <c r="S352" s="1130">
        <f t="shared" ca="1" si="106"/>
        <v>0</v>
      </c>
      <c r="T352" s="1130">
        <f t="shared" ca="1" si="107"/>
        <v>0</v>
      </c>
      <c r="U352" s="1132">
        <f t="shared" ca="1" si="108"/>
        <v>0</v>
      </c>
      <c r="V352" s="1133" t="str">
        <f t="shared" ca="1" si="109"/>
        <v>n.a.</v>
      </c>
      <c r="X352" s="1134">
        <f t="shared" ca="1" si="110"/>
        <v>0</v>
      </c>
      <c r="Y352" s="1134">
        <f t="shared" ca="1" si="111"/>
        <v>0</v>
      </c>
      <c r="Z352" s="1134">
        <f t="shared" ca="1" si="112"/>
        <v>0</v>
      </c>
      <c r="AA352" s="1132">
        <f t="shared" ca="1" si="113"/>
        <v>0</v>
      </c>
      <c r="AB352" s="1105"/>
    </row>
    <row r="353" spans="1:28">
      <c r="A353" s="1144">
        <f>Calendar!J345</f>
        <v>55423</v>
      </c>
      <c r="C353" s="1104"/>
      <c r="D353" s="1125">
        <f t="shared" ca="1" si="95"/>
        <v>56704</v>
      </c>
      <c r="E353" s="1126">
        <f t="shared" ca="1" si="96"/>
        <v>56731</v>
      </c>
      <c r="F353" s="1127">
        <f t="shared" ca="1" si="97"/>
        <v>10438</v>
      </c>
      <c r="G353" s="1128">
        <f ca="1">IF(F353&lt;&gt;"",COUNTIF($F$11:F353,"&gt;0"),"")</f>
        <v>343</v>
      </c>
      <c r="H353" s="1129"/>
      <c r="I353" s="1073"/>
      <c r="J353" s="1130">
        <f t="shared" ca="1" si="98"/>
        <v>0</v>
      </c>
      <c r="K353" s="1131">
        <f t="shared" ca="1" si="99"/>
        <v>0</v>
      </c>
      <c r="L353" s="1130">
        <f t="shared" ca="1" si="100"/>
        <v>0</v>
      </c>
      <c r="M353" s="1130">
        <f t="shared" ca="1" si="101"/>
        <v>0</v>
      </c>
      <c r="N353" s="1130">
        <f t="shared" ca="1" si="102"/>
        <v>0</v>
      </c>
      <c r="O353" s="1073"/>
      <c r="P353" s="1130">
        <f t="shared" ca="1" si="103"/>
        <v>0</v>
      </c>
      <c r="Q353" s="1130">
        <f t="shared" ca="1" si="104"/>
        <v>0</v>
      </c>
      <c r="R353" s="1130">
        <f t="shared" ca="1" si="105"/>
        <v>0</v>
      </c>
      <c r="S353" s="1130">
        <f t="shared" ca="1" si="106"/>
        <v>0</v>
      </c>
      <c r="T353" s="1130">
        <f t="shared" ca="1" si="107"/>
        <v>0</v>
      </c>
      <c r="U353" s="1132">
        <f t="shared" ca="1" si="108"/>
        <v>0</v>
      </c>
      <c r="V353" s="1133" t="str">
        <f t="shared" ca="1" si="109"/>
        <v>n.a.</v>
      </c>
      <c r="X353" s="1134">
        <f t="shared" ca="1" si="110"/>
        <v>0</v>
      </c>
      <c r="Y353" s="1134">
        <f t="shared" ca="1" si="111"/>
        <v>0</v>
      </c>
      <c r="Z353" s="1134">
        <f t="shared" ca="1" si="112"/>
        <v>0</v>
      </c>
      <c r="AA353" s="1132">
        <f t="shared" ca="1" si="113"/>
        <v>0</v>
      </c>
      <c r="AB353" s="1105"/>
    </row>
    <row r="354" spans="1:28">
      <c r="A354" s="1144">
        <f>Calendar!J346</f>
        <v>55453</v>
      </c>
      <c r="C354" s="1104"/>
      <c r="D354" s="1125">
        <f t="shared" ca="1" si="95"/>
        <v>56734</v>
      </c>
      <c r="E354" s="1126">
        <f t="shared" ca="1" si="96"/>
        <v>56761</v>
      </c>
      <c r="F354" s="1127">
        <f t="shared" ca="1" si="97"/>
        <v>10468</v>
      </c>
      <c r="G354" s="1128">
        <f ca="1">IF(F354&lt;&gt;"",COUNTIF($F$11:F354,"&gt;0"),"")</f>
        <v>344</v>
      </c>
      <c r="H354" s="1129"/>
      <c r="I354" s="1073"/>
      <c r="J354" s="1130">
        <f t="shared" ca="1" si="98"/>
        <v>0</v>
      </c>
      <c r="K354" s="1131">
        <f t="shared" ca="1" si="99"/>
        <v>0</v>
      </c>
      <c r="L354" s="1130">
        <f t="shared" ca="1" si="100"/>
        <v>0</v>
      </c>
      <c r="M354" s="1130">
        <f t="shared" ca="1" si="101"/>
        <v>0</v>
      </c>
      <c r="N354" s="1130">
        <f t="shared" ca="1" si="102"/>
        <v>0</v>
      </c>
      <c r="O354" s="1073"/>
      <c r="P354" s="1130">
        <f t="shared" ca="1" si="103"/>
        <v>0</v>
      </c>
      <c r="Q354" s="1130">
        <f t="shared" ca="1" si="104"/>
        <v>0</v>
      </c>
      <c r="R354" s="1130">
        <f t="shared" ca="1" si="105"/>
        <v>0</v>
      </c>
      <c r="S354" s="1130">
        <f t="shared" ca="1" si="106"/>
        <v>0</v>
      </c>
      <c r="T354" s="1130">
        <f t="shared" ca="1" si="107"/>
        <v>0</v>
      </c>
      <c r="U354" s="1132">
        <f t="shared" ca="1" si="108"/>
        <v>0</v>
      </c>
      <c r="V354" s="1133" t="str">
        <f t="shared" ca="1" si="109"/>
        <v>n.a.</v>
      </c>
      <c r="X354" s="1134">
        <f t="shared" ca="1" si="110"/>
        <v>0</v>
      </c>
      <c r="Y354" s="1134">
        <f t="shared" ca="1" si="111"/>
        <v>0</v>
      </c>
      <c r="Z354" s="1134">
        <f t="shared" ca="1" si="112"/>
        <v>0</v>
      </c>
      <c r="AA354" s="1132">
        <f t="shared" ca="1" si="113"/>
        <v>0</v>
      </c>
      <c r="AB354" s="1105"/>
    </row>
    <row r="355" spans="1:28">
      <c r="A355" s="1144">
        <f>Calendar!J347</f>
        <v>55484</v>
      </c>
      <c r="C355" s="1104"/>
      <c r="D355" s="1125">
        <f t="shared" ca="1" si="95"/>
        <v>56765</v>
      </c>
      <c r="E355" s="1126">
        <f t="shared" ca="1" si="96"/>
        <v>56793</v>
      </c>
      <c r="F355" s="1127">
        <f t="shared" ca="1" si="97"/>
        <v>10500</v>
      </c>
      <c r="G355" s="1128">
        <f ca="1">IF(F355&lt;&gt;"",COUNTIF($F$11:F355,"&gt;0"),"")</f>
        <v>345</v>
      </c>
      <c r="H355" s="1129"/>
      <c r="I355" s="1073"/>
      <c r="J355" s="1130">
        <f t="shared" ca="1" si="98"/>
        <v>0</v>
      </c>
      <c r="K355" s="1131">
        <f t="shared" ca="1" si="99"/>
        <v>0</v>
      </c>
      <c r="L355" s="1130">
        <f t="shared" ca="1" si="100"/>
        <v>0</v>
      </c>
      <c r="M355" s="1130">
        <f t="shared" ca="1" si="101"/>
        <v>0</v>
      </c>
      <c r="N355" s="1130">
        <f t="shared" ca="1" si="102"/>
        <v>0</v>
      </c>
      <c r="O355" s="1073"/>
      <c r="P355" s="1130">
        <f t="shared" ca="1" si="103"/>
        <v>0</v>
      </c>
      <c r="Q355" s="1130">
        <f t="shared" ca="1" si="104"/>
        <v>0</v>
      </c>
      <c r="R355" s="1130">
        <f t="shared" ca="1" si="105"/>
        <v>0</v>
      </c>
      <c r="S355" s="1130">
        <f t="shared" ca="1" si="106"/>
        <v>0</v>
      </c>
      <c r="T355" s="1130">
        <f t="shared" ca="1" si="107"/>
        <v>0</v>
      </c>
      <c r="U355" s="1132">
        <f t="shared" ca="1" si="108"/>
        <v>0</v>
      </c>
      <c r="V355" s="1133" t="str">
        <f t="shared" ca="1" si="109"/>
        <v>n.a.</v>
      </c>
      <c r="X355" s="1134">
        <f t="shared" ca="1" si="110"/>
        <v>0</v>
      </c>
      <c r="Y355" s="1134">
        <f t="shared" ca="1" si="111"/>
        <v>0</v>
      </c>
      <c r="Z355" s="1134">
        <f t="shared" ca="1" si="112"/>
        <v>0</v>
      </c>
      <c r="AA355" s="1132">
        <f t="shared" ca="1" si="113"/>
        <v>0</v>
      </c>
      <c r="AB355" s="1105"/>
    </row>
    <row r="356" spans="1:28">
      <c r="A356" s="1144">
        <f>Calendar!J348</f>
        <v>55514</v>
      </c>
      <c r="C356" s="1104"/>
      <c r="D356" s="1125">
        <f t="shared" ca="1" si="95"/>
        <v>56795</v>
      </c>
      <c r="E356" s="1126">
        <f t="shared" ca="1" si="96"/>
        <v>56822</v>
      </c>
      <c r="F356" s="1127">
        <f t="shared" ca="1" si="97"/>
        <v>10529</v>
      </c>
      <c r="G356" s="1128">
        <f ca="1">IF(F356&lt;&gt;"",COUNTIF($F$11:F356,"&gt;0"),"")</f>
        <v>346</v>
      </c>
      <c r="H356" s="1129"/>
      <c r="I356" s="1073"/>
      <c r="J356" s="1130">
        <f t="shared" ca="1" si="98"/>
        <v>0</v>
      </c>
      <c r="K356" s="1131">
        <f t="shared" ca="1" si="99"/>
        <v>0</v>
      </c>
      <c r="L356" s="1130">
        <f t="shared" ca="1" si="100"/>
        <v>0</v>
      </c>
      <c r="M356" s="1130">
        <f t="shared" ca="1" si="101"/>
        <v>0</v>
      </c>
      <c r="N356" s="1130">
        <f t="shared" ca="1" si="102"/>
        <v>0</v>
      </c>
      <c r="O356" s="1073"/>
      <c r="P356" s="1130">
        <f t="shared" ca="1" si="103"/>
        <v>0</v>
      </c>
      <c r="Q356" s="1130">
        <f t="shared" ca="1" si="104"/>
        <v>0</v>
      </c>
      <c r="R356" s="1130">
        <f t="shared" ca="1" si="105"/>
        <v>0</v>
      </c>
      <c r="S356" s="1130">
        <f t="shared" ca="1" si="106"/>
        <v>0</v>
      </c>
      <c r="T356" s="1130">
        <f t="shared" ca="1" si="107"/>
        <v>0</v>
      </c>
      <c r="U356" s="1132">
        <f t="shared" ca="1" si="108"/>
        <v>0</v>
      </c>
      <c r="V356" s="1133" t="str">
        <f t="shared" ca="1" si="109"/>
        <v>n.a.</v>
      </c>
      <c r="X356" s="1134">
        <f t="shared" ca="1" si="110"/>
        <v>0</v>
      </c>
      <c r="Y356" s="1134">
        <f t="shared" ca="1" si="111"/>
        <v>0</v>
      </c>
      <c r="Z356" s="1134">
        <f t="shared" ca="1" si="112"/>
        <v>0</v>
      </c>
      <c r="AA356" s="1132">
        <f t="shared" ca="1" si="113"/>
        <v>0</v>
      </c>
      <c r="AB356" s="1105"/>
    </row>
    <row r="357" spans="1:28">
      <c r="A357" s="1144">
        <f>Calendar!J349</f>
        <v>55547</v>
      </c>
      <c r="C357" s="1104"/>
      <c r="D357" s="1125">
        <f t="shared" ca="1" si="95"/>
        <v>56826</v>
      </c>
      <c r="E357" s="1126">
        <f t="shared" ca="1" si="96"/>
        <v>56853</v>
      </c>
      <c r="F357" s="1127">
        <f t="shared" ca="1" si="97"/>
        <v>10560</v>
      </c>
      <c r="G357" s="1128">
        <f ca="1">IF(F357&lt;&gt;"",COUNTIF($F$11:F357,"&gt;0"),"")</f>
        <v>347</v>
      </c>
      <c r="H357" s="1129"/>
      <c r="I357" s="1073"/>
      <c r="J357" s="1130">
        <f t="shared" ca="1" si="98"/>
        <v>0</v>
      </c>
      <c r="K357" s="1131">
        <f t="shared" ca="1" si="99"/>
        <v>0</v>
      </c>
      <c r="L357" s="1130">
        <f t="shared" ca="1" si="100"/>
        <v>0</v>
      </c>
      <c r="M357" s="1130">
        <f t="shared" ca="1" si="101"/>
        <v>0</v>
      </c>
      <c r="N357" s="1130">
        <f t="shared" ca="1" si="102"/>
        <v>0</v>
      </c>
      <c r="O357" s="1073"/>
      <c r="P357" s="1130">
        <f t="shared" ca="1" si="103"/>
        <v>0</v>
      </c>
      <c r="Q357" s="1130">
        <f t="shared" ca="1" si="104"/>
        <v>0</v>
      </c>
      <c r="R357" s="1130">
        <f t="shared" ca="1" si="105"/>
        <v>0</v>
      </c>
      <c r="S357" s="1130">
        <f t="shared" ca="1" si="106"/>
        <v>0</v>
      </c>
      <c r="T357" s="1130">
        <f t="shared" ca="1" si="107"/>
        <v>0</v>
      </c>
      <c r="U357" s="1132">
        <f t="shared" ca="1" si="108"/>
        <v>0</v>
      </c>
      <c r="V357" s="1133" t="str">
        <f t="shared" ca="1" si="109"/>
        <v>n.a.</v>
      </c>
      <c r="X357" s="1134">
        <f t="shared" ca="1" si="110"/>
        <v>0</v>
      </c>
      <c r="Y357" s="1134">
        <f t="shared" ca="1" si="111"/>
        <v>0</v>
      </c>
      <c r="Z357" s="1134">
        <f t="shared" ca="1" si="112"/>
        <v>0</v>
      </c>
      <c r="AA357" s="1132">
        <f t="shared" ca="1" si="113"/>
        <v>0</v>
      </c>
      <c r="AB357" s="1105"/>
    </row>
    <row r="358" spans="1:28">
      <c r="A358" s="1144">
        <f>Calendar!J350</f>
        <v>55576</v>
      </c>
      <c r="C358" s="1104"/>
      <c r="D358" s="1125">
        <f t="shared" ca="1" si="95"/>
        <v>56857</v>
      </c>
      <c r="E358" s="1126">
        <f t="shared" ca="1" si="96"/>
        <v>56884</v>
      </c>
      <c r="F358" s="1127">
        <f t="shared" ca="1" si="97"/>
        <v>10591</v>
      </c>
      <c r="G358" s="1128">
        <f ca="1">IF(F358&lt;&gt;"",COUNTIF($F$11:F358,"&gt;0"),"")</f>
        <v>348</v>
      </c>
      <c r="H358" s="1129"/>
      <c r="I358" s="1073"/>
      <c r="J358" s="1130">
        <f t="shared" ca="1" si="98"/>
        <v>0</v>
      </c>
      <c r="K358" s="1131">
        <f t="shared" ca="1" si="99"/>
        <v>0</v>
      </c>
      <c r="L358" s="1130">
        <f t="shared" ca="1" si="100"/>
        <v>0</v>
      </c>
      <c r="M358" s="1130">
        <f t="shared" ca="1" si="101"/>
        <v>0</v>
      </c>
      <c r="N358" s="1130">
        <f t="shared" ca="1" si="102"/>
        <v>0</v>
      </c>
      <c r="O358" s="1073"/>
      <c r="P358" s="1130">
        <f t="shared" ca="1" si="103"/>
        <v>0</v>
      </c>
      <c r="Q358" s="1130">
        <f t="shared" ca="1" si="104"/>
        <v>0</v>
      </c>
      <c r="R358" s="1130">
        <f t="shared" ca="1" si="105"/>
        <v>0</v>
      </c>
      <c r="S358" s="1130">
        <f t="shared" ca="1" si="106"/>
        <v>0</v>
      </c>
      <c r="T358" s="1130">
        <f t="shared" ca="1" si="107"/>
        <v>0</v>
      </c>
      <c r="U358" s="1132">
        <f t="shared" ca="1" si="108"/>
        <v>0</v>
      </c>
      <c r="V358" s="1133" t="str">
        <f t="shared" ca="1" si="109"/>
        <v>n.a.</v>
      </c>
      <c r="X358" s="1134">
        <f t="shared" ca="1" si="110"/>
        <v>0</v>
      </c>
      <c r="Y358" s="1134">
        <f t="shared" ca="1" si="111"/>
        <v>0</v>
      </c>
      <c r="Z358" s="1134">
        <f t="shared" ca="1" si="112"/>
        <v>0</v>
      </c>
      <c r="AA358" s="1132">
        <f t="shared" ca="1" si="113"/>
        <v>0</v>
      </c>
      <c r="AB358" s="1105"/>
    </row>
    <row r="359" spans="1:28">
      <c r="A359" s="1144">
        <f>Calendar!J351</f>
        <v>55605</v>
      </c>
      <c r="C359" s="1104"/>
      <c r="D359" s="1125">
        <f t="shared" ca="1" si="95"/>
        <v>56887</v>
      </c>
      <c r="E359" s="1126">
        <f t="shared" ca="1" si="96"/>
        <v>56914</v>
      </c>
      <c r="F359" s="1127">
        <f t="shared" ca="1" si="97"/>
        <v>10621</v>
      </c>
      <c r="G359" s="1128">
        <f ca="1">IF(F359&lt;&gt;"",COUNTIF($F$11:F359,"&gt;0"),"")</f>
        <v>349</v>
      </c>
      <c r="H359" s="1129"/>
      <c r="I359" s="1073"/>
      <c r="J359" s="1130">
        <f t="shared" ca="1" si="98"/>
        <v>0</v>
      </c>
      <c r="K359" s="1131">
        <f t="shared" ca="1" si="99"/>
        <v>0</v>
      </c>
      <c r="L359" s="1130">
        <f t="shared" ca="1" si="100"/>
        <v>0</v>
      </c>
      <c r="M359" s="1130">
        <f t="shared" ca="1" si="101"/>
        <v>0</v>
      </c>
      <c r="N359" s="1130">
        <f t="shared" ca="1" si="102"/>
        <v>0</v>
      </c>
      <c r="O359" s="1073"/>
      <c r="P359" s="1130">
        <f t="shared" ca="1" si="103"/>
        <v>0</v>
      </c>
      <c r="Q359" s="1130">
        <f t="shared" ca="1" si="104"/>
        <v>0</v>
      </c>
      <c r="R359" s="1130">
        <f t="shared" ca="1" si="105"/>
        <v>0</v>
      </c>
      <c r="S359" s="1130">
        <f t="shared" ca="1" si="106"/>
        <v>0</v>
      </c>
      <c r="T359" s="1130">
        <f t="shared" ca="1" si="107"/>
        <v>0</v>
      </c>
      <c r="U359" s="1132">
        <f t="shared" ca="1" si="108"/>
        <v>0</v>
      </c>
      <c r="V359" s="1133" t="str">
        <f t="shared" ca="1" si="109"/>
        <v>n.a.</v>
      </c>
      <c r="X359" s="1134">
        <f t="shared" ca="1" si="110"/>
        <v>0</v>
      </c>
      <c r="Y359" s="1134">
        <f t="shared" ca="1" si="111"/>
        <v>0</v>
      </c>
      <c r="Z359" s="1134">
        <f t="shared" ca="1" si="112"/>
        <v>0</v>
      </c>
      <c r="AA359" s="1132">
        <f t="shared" ca="1" si="113"/>
        <v>0</v>
      </c>
      <c r="AB359" s="1105"/>
    </row>
    <row r="360" spans="1:28">
      <c r="A360" s="1144">
        <f>Calendar!J352</f>
        <v>55638</v>
      </c>
      <c r="B360" s="1104"/>
      <c r="C360" s="1104"/>
      <c r="D360" s="1125">
        <f t="shared" ca="1" si="95"/>
        <v>56918</v>
      </c>
      <c r="E360" s="1126">
        <f t="shared" ca="1" si="96"/>
        <v>56947</v>
      </c>
      <c r="F360" s="1127">
        <f t="shared" ca="1" si="97"/>
        <v>10654</v>
      </c>
      <c r="G360" s="1128">
        <f ca="1">IF(F360&lt;&gt;"",COUNTIF($F$11:F360,"&gt;0"),"")</f>
        <v>350</v>
      </c>
      <c r="H360" s="1129"/>
      <c r="I360" s="1073"/>
      <c r="J360" s="1130">
        <f t="shared" ca="1" si="98"/>
        <v>0</v>
      </c>
      <c r="K360" s="1131">
        <f t="shared" ca="1" si="99"/>
        <v>0</v>
      </c>
      <c r="L360" s="1130">
        <f t="shared" ca="1" si="100"/>
        <v>0</v>
      </c>
      <c r="M360" s="1130">
        <f t="shared" ca="1" si="101"/>
        <v>0</v>
      </c>
      <c r="N360" s="1130">
        <f t="shared" ca="1" si="102"/>
        <v>0</v>
      </c>
      <c r="O360" s="1073"/>
      <c r="P360" s="1130">
        <f t="shared" ca="1" si="103"/>
        <v>0</v>
      </c>
      <c r="Q360" s="1130">
        <f t="shared" ca="1" si="104"/>
        <v>0</v>
      </c>
      <c r="R360" s="1130">
        <f t="shared" ca="1" si="105"/>
        <v>0</v>
      </c>
      <c r="S360" s="1130">
        <f t="shared" ca="1" si="106"/>
        <v>0</v>
      </c>
      <c r="T360" s="1130">
        <f t="shared" ca="1" si="107"/>
        <v>0</v>
      </c>
      <c r="U360" s="1132">
        <f t="shared" ca="1" si="108"/>
        <v>0</v>
      </c>
      <c r="V360" s="1133" t="str">
        <f t="shared" ca="1" si="109"/>
        <v>n.a.</v>
      </c>
      <c r="X360" s="1134">
        <f t="shared" ca="1" si="110"/>
        <v>0</v>
      </c>
      <c r="Y360" s="1134">
        <f t="shared" ca="1" si="111"/>
        <v>0</v>
      </c>
      <c r="Z360" s="1134">
        <f t="shared" ca="1" si="112"/>
        <v>0</v>
      </c>
      <c r="AA360" s="1132">
        <f t="shared" ca="1" si="113"/>
        <v>0</v>
      </c>
      <c r="AB360" s="1105"/>
    </row>
    <row r="361" spans="1:28">
      <c r="A361" s="1144">
        <f>Calendar!J353</f>
        <v>55666</v>
      </c>
      <c r="C361" s="1104"/>
      <c r="D361" s="1125">
        <f t="shared" ca="1" si="95"/>
        <v>56948</v>
      </c>
      <c r="E361" s="1126">
        <f t="shared" ca="1" si="96"/>
        <v>56975</v>
      </c>
      <c r="F361" s="1127">
        <f t="shared" ca="1" si="97"/>
        <v>10682</v>
      </c>
      <c r="G361" s="1128">
        <f ca="1">IF(F361&lt;&gt;"",COUNTIF($F$11:F361,"&gt;0"),"")</f>
        <v>351</v>
      </c>
      <c r="H361" s="1129"/>
      <c r="I361" s="1073"/>
      <c r="J361" s="1130">
        <f t="shared" ca="1" si="98"/>
        <v>0</v>
      </c>
      <c r="K361" s="1131">
        <f t="shared" ca="1" si="99"/>
        <v>0</v>
      </c>
      <c r="L361" s="1130">
        <f t="shared" ca="1" si="100"/>
        <v>0</v>
      </c>
      <c r="M361" s="1130">
        <f t="shared" ca="1" si="101"/>
        <v>0</v>
      </c>
      <c r="N361" s="1130">
        <f t="shared" ca="1" si="102"/>
        <v>0</v>
      </c>
      <c r="O361" s="1073"/>
      <c r="P361" s="1130">
        <f t="shared" ca="1" si="103"/>
        <v>0</v>
      </c>
      <c r="Q361" s="1130">
        <f t="shared" ca="1" si="104"/>
        <v>0</v>
      </c>
      <c r="R361" s="1130">
        <f t="shared" ca="1" si="105"/>
        <v>0</v>
      </c>
      <c r="S361" s="1130">
        <f t="shared" ca="1" si="106"/>
        <v>0</v>
      </c>
      <c r="T361" s="1130">
        <f t="shared" ca="1" si="107"/>
        <v>0</v>
      </c>
      <c r="U361" s="1132">
        <f t="shared" ca="1" si="108"/>
        <v>0</v>
      </c>
      <c r="V361" s="1133" t="str">
        <f t="shared" ca="1" si="109"/>
        <v>n.a.</v>
      </c>
      <c r="X361" s="1134">
        <f t="shared" ca="1" si="110"/>
        <v>0</v>
      </c>
      <c r="Y361" s="1134">
        <f t="shared" ca="1" si="111"/>
        <v>0</v>
      </c>
      <c r="Z361" s="1134">
        <f t="shared" ca="1" si="112"/>
        <v>0</v>
      </c>
      <c r="AA361" s="1132">
        <f t="shared" ca="1" si="113"/>
        <v>0</v>
      </c>
      <c r="AB361" s="1105"/>
    </row>
    <row r="362" spans="1:28">
      <c r="A362" s="1144">
        <f>Calendar!J354</f>
        <v>55697</v>
      </c>
      <c r="C362" s="1104"/>
      <c r="D362" s="1125">
        <f t="shared" ca="1" si="95"/>
        <v>56979</v>
      </c>
      <c r="E362" s="1126">
        <f t="shared" ref="E362:E383" ca="1" si="114">IF(INDIRECT("A"&amp;(IFERROR(MATCH(E361,A:A),999)+1))&gt;0,INDIRECT("A"&amp;(IFERROR(MATCH(E361,A:A),999)+1)),"")</f>
        <v>57006</v>
      </c>
      <c r="F362" s="1127">
        <f t="shared" ref="F362:F383" ca="1" si="115">IF(E362&lt;&gt;"",E362-$A$31,"")</f>
        <v>10713</v>
      </c>
      <c r="G362" s="1128">
        <f ca="1">IF(F362&lt;&gt;"",COUNTIF($F$11:F362,"&gt;0"),"")</f>
        <v>352</v>
      </c>
      <c r="H362" s="1129"/>
      <c r="I362" s="1073"/>
      <c r="J362" s="1130">
        <f t="shared" ref="J362:J383" ca="1" si="116">IF(G362=1,$A$7,N361)</f>
        <v>0</v>
      </c>
      <c r="K362" s="1131">
        <f t="shared" ref="K362:K383" ca="1" si="117">H362*J362</f>
        <v>0</v>
      </c>
      <c r="L362" s="1130">
        <f t="shared" ref="L362:L383" ca="1" si="118">IF(E362&lt;&gt;"",(1-(1-$A$25)^(1/12))*(J362-K362),"")</f>
        <v>0</v>
      </c>
      <c r="M362" s="1130">
        <f t="shared" ref="M362:M383" ca="1" si="119">IF(J362-K362-L362&lt;$A$27*$A$5,J362-K362-L362,0)</f>
        <v>0</v>
      </c>
      <c r="N362" s="1130">
        <f t="shared" ref="N362:N383" ca="1" si="120">IF(E362&lt;&gt;"",J362-K362-L362-M362,"")</f>
        <v>0</v>
      </c>
      <c r="O362" s="1073"/>
      <c r="P362" s="1130">
        <f t="shared" ref="P362:P383" ca="1" si="121">IF(G362&lt;&gt; "", R362+X362-N362, "")</f>
        <v>0</v>
      </c>
      <c r="Q362" s="1130">
        <f t="shared" ref="Q362:Q383" ca="1" si="122">IF(E362&lt;&gt;"", N362*(1-$A$15), "")</f>
        <v>0</v>
      </c>
      <c r="R362" s="1130">
        <f t="shared" ref="R362:R383" ca="1" si="123">IF(E362&lt;&gt;"", T361, "")</f>
        <v>0</v>
      </c>
      <c r="S362" s="1130">
        <f t="shared" ref="S362:S383" ca="1" si="124">IF(E362&lt;&gt;"", MIN(P362,MAX(R362-Q362,0)), "")</f>
        <v>0</v>
      </c>
      <c r="T362" s="1130">
        <f t="shared" ref="T362:T383" ca="1" si="125">IF(E362&lt;&gt;"", R362-S362, "")</f>
        <v>0</v>
      </c>
      <c r="U362" s="1132">
        <f t="shared" ref="U362:U383" ca="1" si="126">IF(E362&lt;&gt;"", R362/$A$11, "")</f>
        <v>0</v>
      </c>
      <c r="V362" s="1133" t="str">
        <f t="shared" ref="V362:V383" ca="1" si="127">IF(E362&lt;&gt;"", IFERROR(1-T362/N362, "n.a."), "")</f>
        <v>n.a.</v>
      </c>
      <c r="X362" s="1134">
        <f t="shared" ref="X362:X383" ca="1" si="128">IF(E362&lt;&gt;"", Z361, "")</f>
        <v>0</v>
      </c>
      <c r="Y362" s="1134">
        <f t="shared" ref="Y362:Y383" ca="1" si="129">IF(E362&lt;&gt;"", P362-S362, "")</f>
        <v>0</v>
      </c>
      <c r="Z362" s="1134">
        <f t="shared" ref="Z362:Z383" ca="1" si="130">IF(E362&lt;&gt;"", X362-Y362, "")</f>
        <v>0</v>
      </c>
      <c r="AA362" s="1132">
        <f t="shared" ref="AA362:AA383" ca="1" si="131">IF(E362&lt;&gt;"", X362/$A$19, "")</f>
        <v>0</v>
      </c>
      <c r="AB362" s="1105"/>
    </row>
    <row r="363" spans="1:28">
      <c r="A363" s="1144">
        <f>Calendar!J355</f>
        <v>55729</v>
      </c>
      <c r="C363" s="1104"/>
      <c r="D363" s="1125">
        <f t="shared" ca="1" si="95"/>
        <v>57010</v>
      </c>
      <c r="E363" s="1126">
        <f t="shared" ca="1" si="114"/>
        <v>57038</v>
      </c>
      <c r="F363" s="1127">
        <f t="shared" ca="1" si="115"/>
        <v>10745</v>
      </c>
      <c r="G363" s="1128">
        <f ca="1">IF(F363&lt;&gt;"",COUNTIF($F$11:F363,"&gt;0"),"")</f>
        <v>353</v>
      </c>
      <c r="H363" s="1129"/>
      <c r="I363" s="1073"/>
      <c r="J363" s="1130">
        <f t="shared" ca="1" si="116"/>
        <v>0</v>
      </c>
      <c r="K363" s="1131">
        <f t="shared" ca="1" si="117"/>
        <v>0</v>
      </c>
      <c r="L363" s="1130">
        <f t="shared" ca="1" si="118"/>
        <v>0</v>
      </c>
      <c r="M363" s="1130">
        <f t="shared" ca="1" si="119"/>
        <v>0</v>
      </c>
      <c r="N363" s="1130">
        <f t="shared" ca="1" si="120"/>
        <v>0</v>
      </c>
      <c r="O363" s="1073"/>
      <c r="P363" s="1130">
        <f t="shared" ca="1" si="121"/>
        <v>0</v>
      </c>
      <c r="Q363" s="1130">
        <f t="shared" ca="1" si="122"/>
        <v>0</v>
      </c>
      <c r="R363" s="1130">
        <f t="shared" ca="1" si="123"/>
        <v>0</v>
      </c>
      <c r="S363" s="1130">
        <f t="shared" ca="1" si="124"/>
        <v>0</v>
      </c>
      <c r="T363" s="1130">
        <f t="shared" ca="1" si="125"/>
        <v>0</v>
      </c>
      <c r="U363" s="1132">
        <f t="shared" ca="1" si="126"/>
        <v>0</v>
      </c>
      <c r="V363" s="1133" t="str">
        <f t="shared" ca="1" si="127"/>
        <v>n.a.</v>
      </c>
      <c r="X363" s="1134">
        <f t="shared" ca="1" si="128"/>
        <v>0</v>
      </c>
      <c r="Y363" s="1134">
        <f t="shared" ca="1" si="129"/>
        <v>0</v>
      </c>
      <c r="Z363" s="1134">
        <f t="shared" ca="1" si="130"/>
        <v>0</v>
      </c>
      <c r="AA363" s="1132">
        <f t="shared" ca="1" si="131"/>
        <v>0</v>
      </c>
      <c r="AB363" s="1105"/>
    </row>
    <row r="364" spans="1:28">
      <c r="A364" s="1144">
        <f>Calendar!J356</f>
        <v>55758</v>
      </c>
      <c r="C364" s="1104"/>
      <c r="D364" s="1125">
        <f t="shared" ca="1" si="95"/>
        <v>57039</v>
      </c>
      <c r="E364" s="1126">
        <f t="shared" ca="1" si="114"/>
        <v>57066</v>
      </c>
      <c r="F364" s="1127">
        <f t="shared" ca="1" si="115"/>
        <v>10773</v>
      </c>
      <c r="G364" s="1128">
        <f ca="1">IF(F364&lt;&gt;"",COUNTIF($F$11:F364,"&gt;0"),"")</f>
        <v>354</v>
      </c>
      <c r="H364" s="1129"/>
      <c r="I364" s="1073"/>
      <c r="J364" s="1130">
        <f t="shared" ca="1" si="116"/>
        <v>0</v>
      </c>
      <c r="K364" s="1131">
        <f t="shared" ca="1" si="117"/>
        <v>0</v>
      </c>
      <c r="L364" s="1130">
        <f t="shared" ca="1" si="118"/>
        <v>0</v>
      </c>
      <c r="M364" s="1130">
        <f t="shared" ca="1" si="119"/>
        <v>0</v>
      </c>
      <c r="N364" s="1130">
        <f t="shared" ca="1" si="120"/>
        <v>0</v>
      </c>
      <c r="O364" s="1073"/>
      <c r="P364" s="1130">
        <f t="shared" ca="1" si="121"/>
        <v>0</v>
      </c>
      <c r="Q364" s="1130">
        <f t="shared" ca="1" si="122"/>
        <v>0</v>
      </c>
      <c r="R364" s="1130">
        <f t="shared" ca="1" si="123"/>
        <v>0</v>
      </c>
      <c r="S364" s="1130">
        <f t="shared" ca="1" si="124"/>
        <v>0</v>
      </c>
      <c r="T364" s="1130">
        <f t="shared" ca="1" si="125"/>
        <v>0</v>
      </c>
      <c r="U364" s="1132">
        <f t="shared" ca="1" si="126"/>
        <v>0</v>
      </c>
      <c r="V364" s="1133" t="str">
        <f t="shared" ca="1" si="127"/>
        <v>n.a.</v>
      </c>
      <c r="X364" s="1134">
        <f t="shared" ca="1" si="128"/>
        <v>0</v>
      </c>
      <c r="Y364" s="1134">
        <f t="shared" ca="1" si="129"/>
        <v>0</v>
      </c>
      <c r="Z364" s="1134">
        <f t="shared" ca="1" si="130"/>
        <v>0</v>
      </c>
      <c r="AA364" s="1132">
        <f t="shared" ca="1" si="131"/>
        <v>0</v>
      </c>
      <c r="AB364" s="1105"/>
    </row>
    <row r="365" spans="1:28">
      <c r="A365" s="1144">
        <f>Calendar!J357</f>
        <v>55789</v>
      </c>
      <c r="C365" s="1104"/>
      <c r="D365" s="1125">
        <f t="shared" ca="1" si="95"/>
        <v>57070</v>
      </c>
      <c r="E365" s="1126">
        <f t="shared" ca="1" si="114"/>
        <v>57097</v>
      </c>
      <c r="F365" s="1127">
        <f t="shared" ca="1" si="115"/>
        <v>10804</v>
      </c>
      <c r="G365" s="1128">
        <f ca="1">IF(F365&lt;&gt;"",COUNTIF($F$11:F365,"&gt;0"),"")</f>
        <v>355</v>
      </c>
      <c r="H365" s="1129"/>
      <c r="I365" s="1073"/>
      <c r="J365" s="1130">
        <f t="shared" ca="1" si="116"/>
        <v>0</v>
      </c>
      <c r="K365" s="1131">
        <f t="shared" ca="1" si="117"/>
        <v>0</v>
      </c>
      <c r="L365" s="1130">
        <f t="shared" ca="1" si="118"/>
        <v>0</v>
      </c>
      <c r="M365" s="1130">
        <f t="shared" ca="1" si="119"/>
        <v>0</v>
      </c>
      <c r="N365" s="1130">
        <f t="shared" ca="1" si="120"/>
        <v>0</v>
      </c>
      <c r="O365" s="1073"/>
      <c r="P365" s="1130">
        <f t="shared" ca="1" si="121"/>
        <v>0</v>
      </c>
      <c r="Q365" s="1130">
        <f t="shared" ca="1" si="122"/>
        <v>0</v>
      </c>
      <c r="R365" s="1130">
        <f t="shared" ca="1" si="123"/>
        <v>0</v>
      </c>
      <c r="S365" s="1130">
        <f t="shared" ca="1" si="124"/>
        <v>0</v>
      </c>
      <c r="T365" s="1130">
        <f t="shared" ca="1" si="125"/>
        <v>0</v>
      </c>
      <c r="U365" s="1132">
        <f t="shared" ca="1" si="126"/>
        <v>0</v>
      </c>
      <c r="V365" s="1133" t="str">
        <f t="shared" ca="1" si="127"/>
        <v>n.a.</v>
      </c>
      <c r="X365" s="1134">
        <f t="shared" ca="1" si="128"/>
        <v>0</v>
      </c>
      <c r="Y365" s="1134">
        <f t="shared" ca="1" si="129"/>
        <v>0</v>
      </c>
      <c r="Z365" s="1134">
        <f t="shared" ca="1" si="130"/>
        <v>0</v>
      </c>
      <c r="AA365" s="1132">
        <f t="shared" ca="1" si="131"/>
        <v>0</v>
      </c>
      <c r="AB365" s="1105"/>
    </row>
    <row r="366" spans="1:28">
      <c r="A366" s="1144">
        <f>Calendar!J358</f>
        <v>55820</v>
      </c>
      <c r="C366" s="1104"/>
      <c r="D366" s="1125">
        <f t="shared" ca="1" si="95"/>
        <v>57100</v>
      </c>
      <c r="E366" s="1126">
        <f t="shared" ca="1" si="114"/>
        <v>57129</v>
      </c>
      <c r="F366" s="1127">
        <f t="shared" ca="1" si="115"/>
        <v>10836</v>
      </c>
      <c r="G366" s="1128">
        <f ca="1">IF(F366&lt;&gt;"",COUNTIF($F$11:F366,"&gt;0"),"")</f>
        <v>356</v>
      </c>
      <c r="H366" s="1129"/>
      <c r="I366" s="1073"/>
      <c r="J366" s="1130">
        <f t="shared" ca="1" si="116"/>
        <v>0</v>
      </c>
      <c r="K366" s="1131">
        <f t="shared" ca="1" si="117"/>
        <v>0</v>
      </c>
      <c r="L366" s="1130">
        <f t="shared" ca="1" si="118"/>
        <v>0</v>
      </c>
      <c r="M366" s="1130">
        <f t="shared" ca="1" si="119"/>
        <v>0</v>
      </c>
      <c r="N366" s="1130">
        <f t="shared" ca="1" si="120"/>
        <v>0</v>
      </c>
      <c r="O366" s="1073"/>
      <c r="P366" s="1130">
        <f t="shared" ca="1" si="121"/>
        <v>0</v>
      </c>
      <c r="Q366" s="1130">
        <f t="shared" ca="1" si="122"/>
        <v>0</v>
      </c>
      <c r="R366" s="1130">
        <f t="shared" ca="1" si="123"/>
        <v>0</v>
      </c>
      <c r="S366" s="1130">
        <f t="shared" ca="1" si="124"/>
        <v>0</v>
      </c>
      <c r="T366" s="1130">
        <f t="shared" ca="1" si="125"/>
        <v>0</v>
      </c>
      <c r="U366" s="1132">
        <f t="shared" ca="1" si="126"/>
        <v>0</v>
      </c>
      <c r="V366" s="1133" t="str">
        <f t="shared" ca="1" si="127"/>
        <v>n.a.</v>
      </c>
      <c r="X366" s="1134">
        <f t="shared" ca="1" si="128"/>
        <v>0</v>
      </c>
      <c r="Y366" s="1134">
        <f t="shared" ca="1" si="129"/>
        <v>0</v>
      </c>
      <c r="Z366" s="1134">
        <f t="shared" ca="1" si="130"/>
        <v>0</v>
      </c>
      <c r="AA366" s="1132">
        <f t="shared" ca="1" si="131"/>
        <v>0</v>
      </c>
      <c r="AB366" s="1105"/>
    </row>
    <row r="367" spans="1:28">
      <c r="A367" s="1144">
        <f>Calendar!J359</f>
        <v>55850</v>
      </c>
      <c r="C367" s="1104"/>
      <c r="D367" s="1125">
        <f t="shared" ca="1" si="95"/>
        <v>57131</v>
      </c>
      <c r="E367" s="1126">
        <f t="shared" ca="1" si="114"/>
        <v>57158</v>
      </c>
      <c r="F367" s="1127">
        <f t="shared" ca="1" si="115"/>
        <v>10865</v>
      </c>
      <c r="G367" s="1128">
        <f ca="1">IF(F367&lt;&gt;"",COUNTIF($F$11:F367,"&gt;0"),"")</f>
        <v>357</v>
      </c>
      <c r="H367" s="1129"/>
      <c r="I367" s="1073"/>
      <c r="J367" s="1130">
        <f t="shared" ca="1" si="116"/>
        <v>0</v>
      </c>
      <c r="K367" s="1131">
        <f t="shared" ca="1" si="117"/>
        <v>0</v>
      </c>
      <c r="L367" s="1130">
        <f t="shared" ca="1" si="118"/>
        <v>0</v>
      </c>
      <c r="M367" s="1130">
        <f t="shared" ca="1" si="119"/>
        <v>0</v>
      </c>
      <c r="N367" s="1130">
        <f t="shared" ca="1" si="120"/>
        <v>0</v>
      </c>
      <c r="O367" s="1073"/>
      <c r="P367" s="1130">
        <f t="shared" ca="1" si="121"/>
        <v>0</v>
      </c>
      <c r="Q367" s="1130">
        <f t="shared" ca="1" si="122"/>
        <v>0</v>
      </c>
      <c r="R367" s="1130">
        <f t="shared" ca="1" si="123"/>
        <v>0</v>
      </c>
      <c r="S367" s="1130">
        <f t="shared" ca="1" si="124"/>
        <v>0</v>
      </c>
      <c r="T367" s="1130">
        <f t="shared" ca="1" si="125"/>
        <v>0</v>
      </c>
      <c r="U367" s="1132">
        <f t="shared" ca="1" si="126"/>
        <v>0</v>
      </c>
      <c r="V367" s="1133" t="str">
        <f t="shared" ca="1" si="127"/>
        <v>n.a.</v>
      </c>
      <c r="X367" s="1134">
        <f t="shared" ca="1" si="128"/>
        <v>0</v>
      </c>
      <c r="Y367" s="1134">
        <f t="shared" ca="1" si="129"/>
        <v>0</v>
      </c>
      <c r="Z367" s="1134">
        <f t="shared" ca="1" si="130"/>
        <v>0</v>
      </c>
      <c r="AA367" s="1132">
        <f t="shared" ca="1" si="131"/>
        <v>0</v>
      </c>
      <c r="AB367" s="1105"/>
    </row>
    <row r="368" spans="1:28">
      <c r="A368" s="1144">
        <f>Calendar!J360</f>
        <v>55880</v>
      </c>
      <c r="C368" s="1104"/>
      <c r="D368" s="1125">
        <f t="shared" ca="1" si="95"/>
        <v>57161</v>
      </c>
      <c r="E368" s="1126">
        <f t="shared" ca="1" si="114"/>
        <v>57188</v>
      </c>
      <c r="F368" s="1127">
        <f t="shared" ca="1" si="115"/>
        <v>10895</v>
      </c>
      <c r="G368" s="1128">
        <f ca="1">IF(F368&lt;&gt;"",COUNTIF($F$11:F368,"&gt;0"),"")</f>
        <v>358</v>
      </c>
      <c r="H368" s="1129"/>
      <c r="I368" s="1073"/>
      <c r="J368" s="1130">
        <f t="shared" ca="1" si="116"/>
        <v>0</v>
      </c>
      <c r="K368" s="1131">
        <f t="shared" ca="1" si="117"/>
        <v>0</v>
      </c>
      <c r="L368" s="1130">
        <f t="shared" ca="1" si="118"/>
        <v>0</v>
      </c>
      <c r="M368" s="1130">
        <f t="shared" ca="1" si="119"/>
        <v>0</v>
      </c>
      <c r="N368" s="1130">
        <f t="shared" ca="1" si="120"/>
        <v>0</v>
      </c>
      <c r="O368" s="1073"/>
      <c r="P368" s="1130">
        <f t="shared" ca="1" si="121"/>
        <v>0</v>
      </c>
      <c r="Q368" s="1130">
        <f t="shared" ca="1" si="122"/>
        <v>0</v>
      </c>
      <c r="R368" s="1130">
        <f t="shared" ca="1" si="123"/>
        <v>0</v>
      </c>
      <c r="S368" s="1130">
        <f t="shared" ca="1" si="124"/>
        <v>0</v>
      </c>
      <c r="T368" s="1130">
        <f t="shared" ca="1" si="125"/>
        <v>0</v>
      </c>
      <c r="U368" s="1132">
        <f t="shared" ca="1" si="126"/>
        <v>0</v>
      </c>
      <c r="V368" s="1133" t="str">
        <f t="shared" ca="1" si="127"/>
        <v>n.a.</v>
      </c>
      <c r="X368" s="1134">
        <f t="shared" ca="1" si="128"/>
        <v>0</v>
      </c>
      <c r="Y368" s="1134">
        <f t="shared" ca="1" si="129"/>
        <v>0</v>
      </c>
      <c r="Z368" s="1134">
        <f t="shared" ca="1" si="130"/>
        <v>0</v>
      </c>
      <c r="AA368" s="1132">
        <f t="shared" ca="1" si="131"/>
        <v>0</v>
      </c>
      <c r="AB368" s="1105"/>
    </row>
    <row r="369" spans="1:28">
      <c r="A369" s="1144">
        <f>Calendar!J361</f>
        <v>55911</v>
      </c>
      <c r="C369" s="1104"/>
      <c r="D369" s="1125">
        <f t="shared" ca="1" si="95"/>
        <v>57192</v>
      </c>
      <c r="E369" s="1126">
        <f t="shared" ca="1" si="114"/>
        <v>57220</v>
      </c>
      <c r="F369" s="1127">
        <f t="shared" ca="1" si="115"/>
        <v>10927</v>
      </c>
      <c r="G369" s="1128">
        <f ca="1">IF(F369&lt;&gt;"",COUNTIF($F$11:F369,"&gt;0"),"")</f>
        <v>359</v>
      </c>
      <c r="H369" s="1129"/>
      <c r="I369" s="1073"/>
      <c r="J369" s="1130">
        <f t="shared" ca="1" si="116"/>
        <v>0</v>
      </c>
      <c r="K369" s="1131">
        <f t="shared" ca="1" si="117"/>
        <v>0</v>
      </c>
      <c r="L369" s="1130">
        <f t="shared" ca="1" si="118"/>
        <v>0</v>
      </c>
      <c r="M369" s="1130">
        <f t="shared" ca="1" si="119"/>
        <v>0</v>
      </c>
      <c r="N369" s="1130">
        <f t="shared" ca="1" si="120"/>
        <v>0</v>
      </c>
      <c r="O369" s="1073"/>
      <c r="P369" s="1130">
        <f t="shared" ca="1" si="121"/>
        <v>0</v>
      </c>
      <c r="Q369" s="1130">
        <f t="shared" ca="1" si="122"/>
        <v>0</v>
      </c>
      <c r="R369" s="1130">
        <f t="shared" ca="1" si="123"/>
        <v>0</v>
      </c>
      <c r="S369" s="1130">
        <f t="shared" ca="1" si="124"/>
        <v>0</v>
      </c>
      <c r="T369" s="1130">
        <f t="shared" ca="1" si="125"/>
        <v>0</v>
      </c>
      <c r="U369" s="1132">
        <f t="shared" ca="1" si="126"/>
        <v>0</v>
      </c>
      <c r="V369" s="1133" t="str">
        <f t="shared" ca="1" si="127"/>
        <v>n.a.</v>
      </c>
      <c r="X369" s="1134">
        <f t="shared" ca="1" si="128"/>
        <v>0</v>
      </c>
      <c r="Y369" s="1134">
        <f t="shared" ca="1" si="129"/>
        <v>0</v>
      </c>
      <c r="Z369" s="1134">
        <f t="shared" ca="1" si="130"/>
        <v>0</v>
      </c>
      <c r="AA369" s="1132">
        <f t="shared" ca="1" si="131"/>
        <v>0</v>
      </c>
      <c r="AB369" s="1105"/>
    </row>
    <row r="370" spans="1:28">
      <c r="A370" s="1144">
        <f>Calendar!J362</f>
        <v>55942</v>
      </c>
      <c r="C370" s="1104"/>
      <c r="D370" s="1125">
        <f t="shared" ca="1" si="95"/>
        <v>57223</v>
      </c>
      <c r="E370" s="1126">
        <f t="shared" ca="1" si="114"/>
        <v>57250</v>
      </c>
      <c r="F370" s="1127">
        <f t="shared" ca="1" si="115"/>
        <v>10957</v>
      </c>
      <c r="G370" s="1128">
        <f ca="1">IF(F370&lt;&gt;"",COUNTIF($F$11:F370,"&gt;0"),"")</f>
        <v>360</v>
      </c>
      <c r="H370" s="1129"/>
      <c r="I370" s="1073"/>
      <c r="J370" s="1130">
        <f t="shared" ca="1" si="116"/>
        <v>0</v>
      </c>
      <c r="K370" s="1131">
        <f t="shared" ca="1" si="117"/>
        <v>0</v>
      </c>
      <c r="L370" s="1130">
        <f t="shared" ca="1" si="118"/>
        <v>0</v>
      </c>
      <c r="M370" s="1130">
        <f t="shared" ca="1" si="119"/>
        <v>0</v>
      </c>
      <c r="N370" s="1130">
        <f t="shared" ca="1" si="120"/>
        <v>0</v>
      </c>
      <c r="O370" s="1073"/>
      <c r="P370" s="1130">
        <f t="shared" ca="1" si="121"/>
        <v>0</v>
      </c>
      <c r="Q370" s="1130">
        <f t="shared" ca="1" si="122"/>
        <v>0</v>
      </c>
      <c r="R370" s="1130">
        <f t="shared" ca="1" si="123"/>
        <v>0</v>
      </c>
      <c r="S370" s="1130">
        <f t="shared" ca="1" si="124"/>
        <v>0</v>
      </c>
      <c r="T370" s="1130">
        <f t="shared" ca="1" si="125"/>
        <v>0</v>
      </c>
      <c r="U370" s="1132">
        <f t="shared" ca="1" si="126"/>
        <v>0</v>
      </c>
      <c r="V370" s="1133" t="str">
        <f t="shared" ca="1" si="127"/>
        <v>n.a.</v>
      </c>
      <c r="X370" s="1134">
        <f t="shared" ca="1" si="128"/>
        <v>0</v>
      </c>
      <c r="Y370" s="1134">
        <f t="shared" ca="1" si="129"/>
        <v>0</v>
      </c>
      <c r="Z370" s="1134">
        <f t="shared" ca="1" si="130"/>
        <v>0</v>
      </c>
      <c r="AA370" s="1132">
        <f t="shared" ca="1" si="131"/>
        <v>0</v>
      </c>
      <c r="AB370" s="1105"/>
    </row>
    <row r="371" spans="1:28">
      <c r="A371" s="1144">
        <f>Calendar!J363</f>
        <v>55970</v>
      </c>
      <c r="C371" s="1104"/>
      <c r="D371" s="1125">
        <f t="shared" ca="1" si="95"/>
        <v>57253</v>
      </c>
      <c r="E371" s="1126">
        <f t="shared" ca="1" si="114"/>
        <v>57280</v>
      </c>
      <c r="F371" s="1127">
        <f t="shared" ca="1" si="115"/>
        <v>10987</v>
      </c>
      <c r="G371" s="1128">
        <f ca="1">IF(F371&lt;&gt;"",COUNTIF($F$11:F371,"&gt;0"),"")</f>
        <v>361</v>
      </c>
      <c r="H371" s="1129"/>
      <c r="I371" s="1073"/>
      <c r="J371" s="1130">
        <f t="shared" ca="1" si="116"/>
        <v>0</v>
      </c>
      <c r="K371" s="1131">
        <f t="shared" ca="1" si="117"/>
        <v>0</v>
      </c>
      <c r="L371" s="1130">
        <f t="shared" ca="1" si="118"/>
        <v>0</v>
      </c>
      <c r="M371" s="1130">
        <f t="shared" ca="1" si="119"/>
        <v>0</v>
      </c>
      <c r="N371" s="1130">
        <f t="shared" ca="1" si="120"/>
        <v>0</v>
      </c>
      <c r="O371" s="1073"/>
      <c r="P371" s="1130">
        <f t="shared" ca="1" si="121"/>
        <v>0</v>
      </c>
      <c r="Q371" s="1130">
        <f t="shared" ca="1" si="122"/>
        <v>0</v>
      </c>
      <c r="R371" s="1130">
        <f t="shared" ca="1" si="123"/>
        <v>0</v>
      </c>
      <c r="S371" s="1130">
        <f t="shared" ca="1" si="124"/>
        <v>0</v>
      </c>
      <c r="T371" s="1130">
        <f t="shared" ca="1" si="125"/>
        <v>0</v>
      </c>
      <c r="U371" s="1132">
        <f t="shared" ca="1" si="126"/>
        <v>0</v>
      </c>
      <c r="V371" s="1133" t="str">
        <f t="shared" ca="1" si="127"/>
        <v>n.a.</v>
      </c>
      <c r="X371" s="1134">
        <f t="shared" ca="1" si="128"/>
        <v>0</v>
      </c>
      <c r="Y371" s="1134">
        <f t="shared" ca="1" si="129"/>
        <v>0</v>
      </c>
      <c r="Z371" s="1134">
        <f t="shared" ca="1" si="130"/>
        <v>0</v>
      </c>
      <c r="AA371" s="1132">
        <f t="shared" ca="1" si="131"/>
        <v>0</v>
      </c>
      <c r="AB371" s="1105"/>
    </row>
    <row r="372" spans="1:28">
      <c r="A372" s="1144">
        <f>Calendar!J364</f>
        <v>56002</v>
      </c>
      <c r="C372" s="1104"/>
      <c r="D372" s="1125">
        <f t="shared" ca="1" si="95"/>
        <v>57284</v>
      </c>
      <c r="E372" s="1126">
        <f t="shared" ca="1" si="114"/>
        <v>57311</v>
      </c>
      <c r="F372" s="1127">
        <f t="shared" ca="1" si="115"/>
        <v>11018</v>
      </c>
      <c r="G372" s="1128">
        <f ca="1">IF(F372&lt;&gt;"",COUNTIF($F$11:F372,"&gt;0"),"")</f>
        <v>362</v>
      </c>
      <c r="H372" s="1129"/>
      <c r="I372" s="1073"/>
      <c r="J372" s="1130">
        <f t="shared" ca="1" si="116"/>
        <v>0</v>
      </c>
      <c r="K372" s="1131">
        <f t="shared" ca="1" si="117"/>
        <v>0</v>
      </c>
      <c r="L372" s="1130">
        <f t="shared" ca="1" si="118"/>
        <v>0</v>
      </c>
      <c r="M372" s="1130">
        <f t="shared" ca="1" si="119"/>
        <v>0</v>
      </c>
      <c r="N372" s="1130">
        <f t="shared" ca="1" si="120"/>
        <v>0</v>
      </c>
      <c r="O372" s="1073"/>
      <c r="P372" s="1130">
        <f t="shared" ca="1" si="121"/>
        <v>0</v>
      </c>
      <c r="Q372" s="1130">
        <f t="shared" ca="1" si="122"/>
        <v>0</v>
      </c>
      <c r="R372" s="1130">
        <f t="shared" ca="1" si="123"/>
        <v>0</v>
      </c>
      <c r="S372" s="1130">
        <f t="shared" ca="1" si="124"/>
        <v>0</v>
      </c>
      <c r="T372" s="1130">
        <f t="shared" ca="1" si="125"/>
        <v>0</v>
      </c>
      <c r="U372" s="1132">
        <f t="shared" ca="1" si="126"/>
        <v>0</v>
      </c>
      <c r="V372" s="1133" t="str">
        <f t="shared" ca="1" si="127"/>
        <v>n.a.</v>
      </c>
      <c r="X372" s="1134">
        <f t="shared" ca="1" si="128"/>
        <v>0</v>
      </c>
      <c r="Y372" s="1134">
        <f t="shared" ca="1" si="129"/>
        <v>0</v>
      </c>
      <c r="Z372" s="1134">
        <f t="shared" ca="1" si="130"/>
        <v>0</v>
      </c>
      <c r="AA372" s="1132">
        <f t="shared" ca="1" si="131"/>
        <v>0</v>
      </c>
      <c r="AB372" s="1105"/>
    </row>
    <row r="373" spans="1:28">
      <c r="A373" s="1144">
        <f>Calendar!J365</f>
        <v>56031</v>
      </c>
      <c r="C373" s="1104"/>
      <c r="D373" s="1125">
        <f t="shared" ca="1" si="95"/>
        <v>57314</v>
      </c>
      <c r="E373" s="1126">
        <f t="shared" ca="1" si="114"/>
        <v>57341</v>
      </c>
      <c r="F373" s="1127">
        <f t="shared" ca="1" si="115"/>
        <v>11048</v>
      </c>
      <c r="G373" s="1128">
        <f ca="1">IF(F373&lt;&gt;"",COUNTIF($F$11:F373,"&gt;0"),"")</f>
        <v>363</v>
      </c>
      <c r="H373" s="1129"/>
      <c r="I373" s="1073"/>
      <c r="J373" s="1130">
        <f t="shared" ca="1" si="116"/>
        <v>0</v>
      </c>
      <c r="K373" s="1131">
        <f t="shared" ca="1" si="117"/>
        <v>0</v>
      </c>
      <c r="L373" s="1130">
        <f t="shared" ca="1" si="118"/>
        <v>0</v>
      </c>
      <c r="M373" s="1130">
        <f t="shared" ca="1" si="119"/>
        <v>0</v>
      </c>
      <c r="N373" s="1130">
        <f t="shared" ca="1" si="120"/>
        <v>0</v>
      </c>
      <c r="O373" s="1073"/>
      <c r="P373" s="1130">
        <f t="shared" ca="1" si="121"/>
        <v>0</v>
      </c>
      <c r="Q373" s="1130">
        <f t="shared" ca="1" si="122"/>
        <v>0</v>
      </c>
      <c r="R373" s="1130">
        <f t="shared" ca="1" si="123"/>
        <v>0</v>
      </c>
      <c r="S373" s="1130">
        <f t="shared" ca="1" si="124"/>
        <v>0</v>
      </c>
      <c r="T373" s="1130">
        <f t="shared" ca="1" si="125"/>
        <v>0</v>
      </c>
      <c r="U373" s="1132">
        <f t="shared" ca="1" si="126"/>
        <v>0</v>
      </c>
      <c r="V373" s="1133" t="str">
        <f t="shared" ca="1" si="127"/>
        <v>n.a.</v>
      </c>
      <c r="X373" s="1134">
        <f t="shared" ca="1" si="128"/>
        <v>0</v>
      </c>
      <c r="Y373" s="1134">
        <f t="shared" ca="1" si="129"/>
        <v>0</v>
      </c>
      <c r="Z373" s="1134">
        <f t="shared" ca="1" si="130"/>
        <v>0</v>
      </c>
      <c r="AA373" s="1132">
        <f t="shared" ca="1" si="131"/>
        <v>0</v>
      </c>
      <c r="AB373" s="1105"/>
    </row>
    <row r="374" spans="1:28">
      <c r="A374" s="1144">
        <f>Calendar!J366</f>
        <v>56062</v>
      </c>
      <c r="C374" s="1104"/>
      <c r="D374" s="1125">
        <f t="shared" ca="1" si="95"/>
        <v>57345</v>
      </c>
      <c r="E374" s="1126">
        <f t="shared" ca="1" si="114"/>
        <v>57374</v>
      </c>
      <c r="F374" s="1127">
        <f t="shared" ca="1" si="115"/>
        <v>11081</v>
      </c>
      <c r="G374" s="1128">
        <f ca="1">IF(F374&lt;&gt;"",COUNTIF($F$11:F374,"&gt;0"),"")</f>
        <v>364</v>
      </c>
      <c r="H374" s="1129"/>
      <c r="I374" s="1073"/>
      <c r="J374" s="1130">
        <f t="shared" ca="1" si="116"/>
        <v>0</v>
      </c>
      <c r="K374" s="1131">
        <f t="shared" ca="1" si="117"/>
        <v>0</v>
      </c>
      <c r="L374" s="1130">
        <f t="shared" ca="1" si="118"/>
        <v>0</v>
      </c>
      <c r="M374" s="1130">
        <f t="shared" ca="1" si="119"/>
        <v>0</v>
      </c>
      <c r="N374" s="1130">
        <f t="shared" ca="1" si="120"/>
        <v>0</v>
      </c>
      <c r="O374" s="1073"/>
      <c r="P374" s="1130">
        <f t="shared" ca="1" si="121"/>
        <v>0</v>
      </c>
      <c r="Q374" s="1130">
        <f t="shared" ca="1" si="122"/>
        <v>0</v>
      </c>
      <c r="R374" s="1130">
        <f t="shared" ca="1" si="123"/>
        <v>0</v>
      </c>
      <c r="S374" s="1130">
        <f t="shared" ca="1" si="124"/>
        <v>0</v>
      </c>
      <c r="T374" s="1130">
        <f t="shared" ca="1" si="125"/>
        <v>0</v>
      </c>
      <c r="U374" s="1132">
        <f t="shared" ca="1" si="126"/>
        <v>0</v>
      </c>
      <c r="V374" s="1133" t="str">
        <f t="shared" ca="1" si="127"/>
        <v>n.a.</v>
      </c>
      <c r="X374" s="1134">
        <f t="shared" ca="1" si="128"/>
        <v>0</v>
      </c>
      <c r="Y374" s="1134">
        <f t="shared" ca="1" si="129"/>
        <v>0</v>
      </c>
      <c r="Z374" s="1134">
        <f t="shared" ca="1" si="130"/>
        <v>0</v>
      </c>
      <c r="AA374" s="1132">
        <f t="shared" ca="1" si="131"/>
        <v>0</v>
      </c>
      <c r="AB374" s="1105"/>
    </row>
    <row r="375" spans="1:28">
      <c r="A375" s="1144">
        <f>Calendar!J367</f>
        <v>56093</v>
      </c>
      <c r="C375" s="1104"/>
      <c r="D375" s="1125">
        <f t="shared" ca="1" si="95"/>
        <v>57376</v>
      </c>
      <c r="E375" s="1126">
        <f t="shared" ca="1" si="114"/>
        <v>57403</v>
      </c>
      <c r="F375" s="1127">
        <f t="shared" ca="1" si="115"/>
        <v>11110</v>
      </c>
      <c r="G375" s="1128">
        <f ca="1">IF(F375&lt;&gt;"",COUNTIF($F$11:F375,"&gt;0"),"")</f>
        <v>365</v>
      </c>
      <c r="H375" s="1129"/>
      <c r="I375" s="1073"/>
      <c r="J375" s="1130">
        <f t="shared" ca="1" si="116"/>
        <v>0</v>
      </c>
      <c r="K375" s="1131">
        <f t="shared" ca="1" si="117"/>
        <v>0</v>
      </c>
      <c r="L375" s="1130">
        <f t="shared" ca="1" si="118"/>
        <v>0</v>
      </c>
      <c r="M375" s="1130">
        <f t="shared" ca="1" si="119"/>
        <v>0</v>
      </c>
      <c r="N375" s="1130">
        <f t="shared" ca="1" si="120"/>
        <v>0</v>
      </c>
      <c r="O375" s="1073"/>
      <c r="P375" s="1130">
        <f t="shared" ca="1" si="121"/>
        <v>0</v>
      </c>
      <c r="Q375" s="1130">
        <f t="shared" ca="1" si="122"/>
        <v>0</v>
      </c>
      <c r="R375" s="1130">
        <f t="shared" ca="1" si="123"/>
        <v>0</v>
      </c>
      <c r="S375" s="1130">
        <f t="shared" ca="1" si="124"/>
        <v>0</v>
      </c>
      <c r="T375" s="1130">
        <f t="shared" ca="1" si="125"/>
        <v>0</v>
      </c>
      <c r="U375" s="1132">
        <f t="shared" ca="1" si="126"/>
        <v>0</v>
      </c>
      <c r="V375" s="1133" t="str">
        <f t="shared" ca="1" si="127"/>
        <v>n.a.</v>
      </c>
      <c r="X375" s="1134">
        <f t="shared" ca="1" si="128"/>
        <v>0</v>
      </c>
      <c r="Y375" s="1134">
        <f t="shared" ca="1" si="129"/>
        <v>0</v>
      </c>
      <c r="Z375" s="1134">
        <f t="shared" ca="1" si="130"/>
        <v>0</v>
      </c>
      <c r="AA375" s="1132">
        <f t="shared" ca="1" si="131"/>
        <v>0</v>
      </c>
      <c r="AB375" s="1105"/>
    </row>
    <row r="376" spans="1:28">
      <c r="A376" s="1144">
        <f>Calendar!J368</f>
        <v>56123</v>
      </c>
      <c r="C376" s="1104"/>
      <c r="D376" s="1125">
        <f t="shared" ca="1" si="95"/>
        <v>57404</v>
      </c>
      <c r="E376" s="1126">
        <f t="shared" ca="1" si="114"/>
        <v>57431</v>
      </c>
      <c r="F376" s="1127">
        <f t="shared" ca="1" si="115"/>
        <v>11138</v>
      </c>
      <c r="G376" s="1128">
        <f ca="1">IF(F376&lt;&gt;"",COUNTIF($F$11:F376,"&gt;0"),"")</f>
        <v>366</v>
      </c>
      <c r="H376" s="1129"/>
      <c r="I376" s="1073"/>
      <c r="J376" s="1130">
        <f t="shared" ca="1" si="116"/>
        <v>0</v>
      </c>
      <c r="K376" s="1131">
        <f t="shared" ca="1" si="117"/>
        <v>0</v>
      </c>
      <c r="L376" s="1130">
        <f t="shared" ca="1" si="118"/>
        <v>0</v>
      </c>
      <c r="M376" s="1130">
        <f t="shared" ca="1" si="119"/>
        <v>0</v>
      </c>
      <c r="N376" s="1130">
        <f t="shared" ca="1" si="120"/>
        <v>0</v>
      </c>
      <c r="O376" s="1073"/>
      <c r="P376" s="1130">
        <f t="shared" ca="1" si="121"/>
        <v>0</v>
      </c>
      <c r="Q376" s="1130">
        <f t="shared" ca="1" si="122"/>
        <v>0</v>
      </c>
      <c r="R376" s="1130">
        <f t="shared" ca="1" si="123"/>
        <v>0</v>
      </c>
      <c r="S376" s="1130">
        <f t="shared" ca="1" si="124"/>
        <v>0</v>
      </c>
      <c r="T376" s="1130">
        <f t="shared" ca="1" si="125"/>
        <v>0</v>
      </c>
      <c r="U376" s="1132">
        <f t="shared" ca="1" si="126"/>
        <v>0</v>
      </c>
      <c r="V376" s="1133" t="str">
        <f t="shared" ca="1" si="127"/>
        <v>n.a.</v>
      </c>
      <c r="X376" s="1134">
        <f t="shared" ca="1" si="128"/>
        <v>0</v>
      </c>
      <c r="Y376" s="1134">
        <f t="shared" ca="1" si="129"/>
        <v>0</v>
      </c>
      <c r="Z376" s="1134">
        <f t="shared" ca="1" si="130"/>
        <v>0</v>
      </c>
      <c r="AA376" s="1132">
        <f t="shared" ca="1" si="131"/>
        <v>0</v>
      </c>
      <c r="AB376" s="1105"/>
    </row>
    <row r="377" spans="1:28">
      <c r="A377" s="1144">
        <f>Calendar!J369</f>
        <v>56156</v>
      </c>
      <c r="C377" s="1104"/>
      <c r="D377" s="1125">
        <f t="shared" ca="1" si="95"/>
        <v>57435</v>
      </c>
      <c r="E377" s="1126">
        <f t="shared" ca="1" si="114"/>
        <v>57462</v>
      </c>
      <c r="F377" s="1127">
        <f t="shared" ca="1" si="115"/>
        <v>11169</v>
      </c>
      <c r="G377" s="1128">
        <f ca="1">IF(F377&lt;&gt;"",COUNTIF($F$11:F377,"&gt;0"),"")</f>
        <v>367</v>
      </c>
      <c r="H377" s="1129"/>
      <c r="I377" s="1073"/>
      <c r="J377" s="1130">
        <f t="shared" ca="1" si="116"/>
        <v>0</v>
      </c>
      <c r="K377" s="1131">
        <f t="shared" ca="1" si="117"/>
        <v>0</v>
      </c>
      <c r="L377" s="1130">
        <f t="shared" ca="1" si="118"/>
        <v>0</v>
      </c>
      <c r="M377" s="1130">
        <f t="shared" ca="1" si="119"/>
        <v>0</v>
      </c>
      <c r="N377" s="1130">
        <f t="shared" ca="1" si="120"/>
        <v>0</v>
      </c>
      <c r="O377" s="1073"/>
      <c r="P377" s="1130">
        <f t="shared" ca="1" si="121"/>
        <v>0</v>
      </c>
      <c r="Q377" s="1130">
        <f t="shared" ca="1" si="122"/>
        <v>0</v>
      </c>
      <c r="R377" s="1130">
        <f t="shared" ca="1" si="123"/>
        <v>0</v>
      </c>
      <c r="S377" s="1130">
        <f t="shared" ca="1" si="124"/>
        <v>0</v>
      </c>
      <c r="T377" s="1130">
        <f t="shared" ca="1" si="125"/>
        <v>0</v>
      </c>
      <c r="U377" s="1132">
        <f t="shared" ca="1" si="126"/>
        <v>0</v>
      </c>
      <c r="V377" s="1133" t="str">
        <f t="shared" ca="1" si="127"/>
        <v>n.a.</v>
      </c>
      <c r="X377" s="1134">
        <f t="shared" ca="1" si="128"/>
        <v>0</v>
      </c>
      <c r="Y377" s="1134">
        <f t="shared" ca="1" si="129"/>
        <v>0</v>
      </c>
      <c r="Z377" s="1134">
        <f t="shared" ca="1" si="130"/>
        <v>0</v>
      </c>
      <c r="AA377" s="1132">
        <f t="shared" ca="1" si="131"/>
        <v>0</v>
      </c>
      <c r="AB377" s="1105"/>
    </row>
    <row r="378" spans="1:28">
      <c r="A378" s="1144">
        <f>Calendar!J370</f>
        <v>56184</v>
      </c>
      <c r="C378" s="1104"/>
      <c r="D378" s="1125">
        <f t="shared" ca="1" si="95"/>
        <v>57465</v>
      </c>
      <c r="E378" s="1126">
        <f t="shared" ca="1" si="114"/>
        <v>57493</v>
      </c>
      <c r="F378" s="1127">
        <f t="shared" ca="1" si="115"/>
        <v>11200</v>
      </c>
      <c r="G378" s="1128">
        <f ca="1">IF(F378&lt;&gt;"",COUNTIF($F$11:F378,"&gt;0"),"")</f>
        <v>368</v>
      </c>
      <c r="H378" s="1129"/>
      <c r="I378" s="1073"/>
      <c r="J378" s="1130">
        <f t="shared" ca="1" si="116"/>
        <v>0</v>
      </c>
      <c r="K378" s="1131">
        <f t="shared" ca="1" si="117"/>
        <v>0</v>
      </c>
      <c r="L378" s="1130">
        <f t="shared" ca="1" si="118"/>
        <v>0</v>
      </c>
      <c r="M378" s="1130">
        <f t="shared" ca="1" si="119"/>
        <v>0</v>
      </c>
      <c r="N378" s="1130">
        <f t="shared" ca="1" si="120"/>
        <v>0</v>
      </c>
      <c r="O378" s="1073"/>
      <c r="P378" s="1130">
        <f t="shared" ca="1" si="121"/>
        <v>0</v>
      </c>
      <c r="Q378" s="1130">
        <f t="shared" ca="1" si="122"/>
        <v>0</v>
      </c>
      <c r="R378" s="1130">
        <f t="shared" ca="1" si="123"/>
        <v>0</v>
      </c>
      <c r="S378" s="1130">
        <f t="shared" ca="1" si="124"/>
        <v>0</v>
      </c>
      <c r="T378" s="1130">
        <f t="shared" ca="1" si="125"/>
        <v>0</v>
      </c>
      <c r="U378" s="1132">
        <f t="shared" ca="1" si="126"/>
        <v>0</v>
      </c>
      <c r="V378" s="1133" t="str">
        <f t="shared" ca="1" si="127"/>
        <v>n.a.</v>
      </c>
      <c r="X378" s="1134">
        <f t="shared" ca="1" si="128"/>
        <v>0</v>
      </c>
      <c r="Y378" s="1134">
        <f t="shared" ca="1" si="129"/>
        <v>0</v>
      </c>
      <c r="Z378" s="1134">
        <f t="shared" ca="1" si="130"/>
        <v>0</v>
      </c>
      <c r="AA378" s="1132">
        <f t="shared" ca="1" si="131"/>
        <v>0</v>
      </c>
      <c r="AB378" s="1105"/>
    </row>
    <row r="379" spans="1:28">
      <c r="A379" s="1144">
        <f>Calendar!J371</f>
        <v>56215</v>
      </c>
      <c r="C379" s="1104"/>
      <c r="D379" s="1125">
        <f t="shared" ca="1" si="95"/>
        <v>57496</v>
      </c>
      <c r="E379" s="1126">
        <f t="shared" ca="1" si="114"/>
        <v>57523</v>
      </c>
      <c r="F379" s="1127">
        <f t="shared" ca="1" si="115"/>
        <v>11230</v>
      </c>
      <c r="G379" s="1128">
        <f ca="1">IF(F379&lt;&gt;"",COUNTIF($F$11:F379,"&gt;0"),"")</f>
        <v>369</v>
      </c>
      <c r="H379" s="1129"/>
      <c r="I379" s="1073"/>
      <c r="J379" s="1130">
        <f t="shared" ca="1" si="116"/>
        <v>0</v>
      </c>
      <c r="K379" s="1131">
        <f t="shared" ca="1" si="117"/>
        <v>0</v>
      </c>
      <c r="L379" s="1130">
        <f t="shared" ca="1" si="118"/>
        <v>0</v>
      </c>
      <c r="M379" s="1130">
        <f t="shared" ca="1" si="119"/>
        <v>0</v>
      </c>
      <c r="N379" s="1130">
        <f t="shared" ca="1" si="120"/>
        <v>0</v>
      </c>
      <c r="O379" s="1073"/>
      <c r="P379" s="1130">
        <f t="shared" ca="1" si="121"/>
        <v>0</v>
      </c>
      <c r="Q379" s="1130">
        <f t="shared" ca="1" si="122"/>
        <v>0</v>
      </c>
      <c r="R379" s="1130">
        <f t="shared" ca="1" si="123"/>
        <v>0</v>
      </c>
      <c r="S379" s="1130">
        <f t="shared" ca="1" si="124"/>
        <v>0</v>
      </c>
      <c r="T379" s="1130">
        <f t="shared" ca="1" si="125"/>
        <v>0</v>
      </c>
      <c r="U379" s="1132">
        <f t="shared" ca="1" si="126"/>
        <v>0</v>
      </c>
      <c r="V379" s="1133" t="str">
        <f t="shared" ca="1" si="127"/>
        <v>n.a.</v>
      </c>
      <c r="X379" s="1134">
        <f t="shared" ca="1" si="128"/>
        <v>0</v>
      </c>
      <c r="Y379" s="1134">
        <f t="shared" ca="1" si="129"/>
        <v>0</v>
      </c>
      <c r="Z379" s="1134">
        <f t="shared" ca="1" si="130"/>
        <v>0</v>
      </c>
      <c r="AA379" s="1132">
        <f t="shared" ca="1" si="131"/>
        <v>0</v>
      </c>
      <c r="AB379" s="1105"/>
    </row>
    <row r="380" spans="1:28">
      <c r="A380" s="1144">
        <f>Calendar!J372</f>
        <v>56247</v>
      </c>
      <c r="C380" s="1104"/>
      <c r="D380" s="1125">
        <f t="shared" ca="1" si="95"/>
        <v>57526</v>
      </c>
      <c r="E380" s="1126">
        <f t="shared" ca="1" si="114"/>
        <v>57553</v>
      </c>
      <c r="F380" s="1127">
        <f t="shared" ca="1" si="115"/>
        <v>11260</v>
      </c>
      <c r="G380" s="1128">
        <f ca="1">IF(F380&lt;&gt;"",COUNTIF($F$11:F380,"&gt;0"),"")</f>
        <v>370</v>
      </c>
      <c r="H380" s="1129"/>
      <c r="I380" s="1073"/>
      <c r="J380" s="1130">
        <f t="shared" ca="1" si="116"/>
        <v>0</v>
      </c>
      <c r="K380" s="1131">
        <f t="shared" ca="1" si="117"/>
        <v>0</v>
      </c>
      <c r="L380" s="1130">
        <f t="shared" ca="1" si="118"/>
        <v>0</v>
      </c>
      <c r="M380" s="1130">
        <f t="shared" ca="1" si="119"/>
        <v>0</v>
      </c>
      <c r="N380" s="1130">
        <f t="shared" ca="1" si="120"/>
        <v>0</v>
      </c>
      <c r="O380" s="1073"/>
      <c r="P380" s="1130">
        <f t="shared" ca="1" si="121"/>
        <v>0</v>
      </c>
      <c r="Q380" s="1130">
        <f t="shared" ca="1" si="122"/>
        <v>0</v>
      </c>
      <c r="R380" s="1130">
        <f t="shared" ca="1" si="123"/>
        <v>0</v>
      </c>
      <c r="S380" s="1130">
        <f t="shared" ca="1" si="124"/>
        <v>0</v>
      </c>
      <c r="T380" s="1130">
        <f t="shared" ca="1" si="125"/>
        <v>0</v>
      </c>
      <c r="U380" s="1132">
        <f t="shared" ca="1" si="126"/>
        <v>0</v>
      </c>
      <c r="V380" s="1133" t="str">
        <f t="shared" ca="1" si="127"/>
        <v>n.a.</v>
      </c>
      <c r="X380" s="1134">
        <f t="shared" ca="1" si="128"/>
        <v>0</v>
      </c>
      <c r="Y380" s="1134">
        <f t="shared" ca="1" si="129"/>
        <v>0</v>
      </c>
      <c r="Z380" s="1134">
        <f t="shared" ca="1" si="130"/>
        <v>0</v>
      </c>
      <c r="AA380" s="1132">
        <f t="shared" ca="1" si="131"/>
        <v>0</v>
      </c>
      <c r="AB380" s="1105"/>
    </row>
    <row r="381" spans="1:28">
      <c r="A381" s="1144">
        <f>Calendar!J373</f>
        <v>56276</v>
      </c>
      <c r="C381" s="1104"/>
      <c r="D381" s="1125">
        <f t="shared" ca="1" si="95"/>
        <v>57557</v>
      </c>
      <c r="E381" s="1126">
        <f t="shared" ca="1" si="114"/>
        <v>57584</v>
      </c>
      <c r="F381" s="1127">
        <f t="shared" ca="1" si="115"/>
        <v>11291</v>
      </c>
      <c r="G381" s="1128">
        <f ca="1">IF(F381&lt;&gt;"",COUNTIF($F$11:F381,"&gt;0"),"")</f>
        <v>371</v>
      </c>
      <c r="H381" s="1129"/>
      <c r="I381" s="1073"/>
      <c r="J381" s="1130">
        <f t="shared" ca="1" si="116"/>
        <v>0</v>
      </c>
      <c r="K381" s="1131">
        <f t="shared" ca="1" si="117"/>
        <v>0</v>
      </c>
      <c r="L381" s="1130">
        <f t="shared" ca="1" si="118"/>
        <v>0</v>
      </c>
      <c r="M381" s="1130">
        <f t="shared" ca="1" si="119"/>
        <v>0</v>
      </c>
      <c r="N381" s="1130">
        <f t="shared" ca="1" si="120"/>
        <v>0</v>
      </c>
      <c r="O381" s="1073"/>
      <c r="P381" s="1130">
        <f t="shared" ca="1" si="121"/>
        <v>0</v>
      </c>
      <c r="Q381" s="1130">
        <f t="shared" ca="1" si="122"/>
        <v>0</v>
      </c>
      <c r="R381" s="1130">
        <f t="shared" ca="1" si="123"/>
        <v>0</v>
      </c>
      <c r="S381" s="1130">
        <f t="shared" ca="1" si="124"/>
        <v>0</v>
      </c>
      <c r="T381" s="1130">
        <f t="shared" ca="1" si="125"/>
        <v>0</v>
      </c>
      <c r="U381" s="1132">
        <f t="shared" ca="1" si="126"/>
        <v>0</v>
      </c>
      <c r="V381" s="1133" t="str">
        <f t="shared" ca="1" si="127"/>
        <v>n.a.</v>
      </c>
      <c r="X381" s="1134">
        <f t="shared" ca="1" si="128"/>
        <v>0</v>
      </c>
      <c r="Y381" s="1134">
        <f t="shared" ca="1" si="129"/>
        <v>0</v>
      </c>
      <c r="Z381" s="1134">
        <f t="shared" ca="1" si="130"/>
        <v>0</v>
      </c>
      <c r="AA381" s="1132">
        <f t="shared" ca="1" si="131"/>
        <v>0</v>
      </c>
      <c r="AB381" s="1105"/>
    </row>
    <row r="382" spans="1:28">
      <c r="A382" s="1144">
        <f>Calendar!J374</f>
        <v>56307</v>
      </c>
      <c r="C382" s="1104"/>
      <c r="D382" s="1125">
        <f t="shared" ca="1" si="95"/>
        <v>57588</v>
      </c>
      <c r="E382" s="1126">
        <f t="shared" ca="1" si="114"/>
        <v>57615</v>
      </c>
      <c r="F382" s="1127">
        <f t="shared" ca="1" si="115"/>
        <v>11322</v>
      </c>
      <c r="G382" s="1128">
        <f ca="1">IF(F382&lt;&gt;"",COUNTIF($F$11:F382,"&gt;0"),"")</f>
        <v>372</v>
      </c>
      <c r="H382" s="1129"/>
      <c r="I382" s="1073"/>
      <c r="J382" s="1130">
        <f t="shared" ca="1" si="116"/>
        <v>0</v>
      </c>
      <c r="K382" s="1131">
        <f t="shared" ca="1" si="117"/>
        <v>0</v>
      </c>
      <c r="L382" s="1130">
        <f t="shared" ca="1" si="118"/>
        <v>0</v>
      </c>
      <c r="M382" s="1130">
        <f t="shared" ca="1" si="119"/>
        <v>0</v>
      </c>
      <c r="N382" s="1130">
        <f t="shared" ca="1" si="120"/>
        <v>0</v>
      </c>
      <c r="O382" s="1073"/>
      <c r="P382" s="1130">
        <f t="shared" ca="1" si="121"/>
        <v>0</v>
      </c>
      <c r="Q382" s="1130">
        <f t="shared" ca="1" si="122"/>
        <v>0</v>
      </c>
      <c r="R382" s="1130">
        <f t="shared" ca="1" si="123"/>
        <v>0</v>
      </c>
      <c r="S382" s="1130">
        <f t="shared" ca="1" si="124"/>
        <v>0</v>
      </c>
      <c r="T382" s="1130">
        <f t="shared" ca="1" si="125"/>
        <v>0</v>
      </c>
      <c r="U382" s="1132">
        <f t="shared" ca="1" si="126"/>
        <v>0</v>
      </c>
      <c r="V382" s="1133" t="str">
        <f t="shared" ca="1" si="127"/>
        <v>n.a.</v>
      </c>
      <c r="X382" s="1134">
        <f t="shared" ca="1" si="128"/>
        <v>0</v>
      </c>
      <c r="Y382" s="1134">
        <f t="shared" ca="1" si="129"/>
        <v>0</v>
      </c>
      <c r="Z382" s="1134">
        <f t="shared" ca="1" si="130"/>
        <v>0</v>
      </c>
      <c r="AA382" s="1132">
        <f t="shared" ca="1" si="131"/>
        <v>0</v>
      </c>
      <c r="AB382" s="1105"/>
    </row>
    <row r="383" spans="1:28">
      <c r="A383" s="1144">
        <f>Calendar!J375</f>
        <v>56335</v>
      </c>
      <c r="C383" s="1104"/>
      <c r="D383" s="1125">
        <f t="shared" ca="1" si="95"/>
        <v>57618</v>
      </c>
      <c r="E383" s="1126">
        <f t="shared" ca="1" si="114"/>
        <v>57647</v>
      </c>
      <c r="F383" s="1127">
        <f t="shared" ca="1" si="115"/>
        <v>11354</v>
      </c>
      <c r="G383" s="1128">
        <f ca="1">IF(F383&lt;&gt;"",COUNTIF($F$11:F383,"&gt;0"),"")</f>
        <v>373</v>
      </c>
      <c r="H383" s="1129"/>
      <c r="I383" s="1073"/>
      <c r="J383" s="1130">
        <f t="shared" ca="1" si="116"/>
        <v>0</v>
      </c>
      <c r="K383" s="1131">
        <f t="shared" ca="1" si="117"/>
        <v>0</v>
      </c>
      <c r="L383" s="1130">
        <f t="shared" ca="1" si="118"/>
        <v>0</v>
      </c>
      <c r="M383" s="1130">
        <f t="shared" ca="1" si="119"/>
        <v>0</v>
      </c>
      <c r="N383" s="1130">
        <f t="shared" ca="1" si="120"/>
        <v>0</v>
      </c>
      <c r="O383" s="1073"/>
      <c r="P383" s="1130">
        <f t="shared" ca="1" si="121"/>
        <v>0</v>
      </c>
      <c r="Q383" s="1130">
        <f t="shared" ca="1" si="122"/>
        <v>0</v>
      </c>
      <c r="R383" s="1130">
        <f t="shared" ca="1" si="123"/>
        <v>0</v>
      </c>
      <c r="S383" s="1130">
        <f t="shared" ca="1" si="124"/>
        <v>0</v>
      </c>
      <c r="T383" s="1130">
        <f t="shared" ca="1" si="125"/>
        <v>0</v>
      </c>
      <c r="U383" s="1132">
        <f t="shared" ca="1" si="126"/>
        <v>0</v>
      </c>
      <c r="V383" s="1133" t="str">
        <f t="shared" ca="1" si="127"/>
        <v>n.a.</v>
      </c>
      <c r="X383" s="1134">
        <f t="shared" ca="1" si="128"/>
        <v>0</v>
      </c>
      <c r="Y383" s="1134">
        <f t="shared" ca="1" si="129"/>
        <v>0</v>
      </c>
      <c r="Z383" s="1134">
        <f t="shared" ca="1" si="130"/>
        <v>0</v>
      </c>
      <c r="AA383" s="1132">
        <f t="shared" ca="1" si="131"/>
        <v>0</v>
      </c>
      <c r="AB383" s="1105"/>
    </row>
    <row r="384" spans="1:28">
      <c r="A384" s="1144">
        <f>Calendar!J376</f>
        <v>56366</v>
      </c>
      <c r="C384" s="1104"/>
      <c r="D384" s="1125">
        <f t="shared" ca="1" si="95"/>
        <v>57649</v>
      </c>
      <c r="E384" s="1126">
        <f t="shared" ref="E384:E447" ca="1" si="132">IF(INDIRECT("A"&amp;(IFERROR(MATCH(E383,A:A),999)+1))&gt;0,INDIRECT("A"&amp;(IFERROR(MATCH(E383,A:A),999)+1)),"")</f>
        <v>57676</v>
      </c>
      <c r="F384" s="1127">
        <f t="shared" ref="F384:F447" ca="1" si="133">IF(E384&lt;&gt;"",E384-$A$31,"")</f>
        <v>11383</v>
      </c>
      <c r="G384" s="1128">
        <f ca="1">IF(F384&lt;&gt;"",COUNTIF($F$11:F384,"&gt;0"),"")</f>
        <v>374</v>
      </c>
      <c r="H384" s="1129"/>
      <c r="I384" s="1073"/>
      <c r="J384" s="1130">
        <f t="shared" ref="J384:J447" ca="1" si="134">IF(G384=1,$A$7,N383)</f>
        <v>0</v>
      </c>
      <c r="K384" s="1131">
        <f t="shared" ref="K384:K447" ca="1" si="135">H384*J384</f>
        <v>0</v>
      </c>
      <c r="L384" s="1130">
        <f t="shared" ref="L384:L447" ca="1" si="136">IF(E384&lt;&gt;"",(1-(1-$A$25)^(1/12))*(J384-K384),"")</f>
        <v>0</v>
      </c>
      <c r="M384" s="1130">
        <f t="shared" ref="M384:M447" ca="1" si="137">IF(J384-K384-L384&lt;$A$27*$A$5,J384-K384-L384,0)</f>
        <v>0</v>
      </c>
      <c r="N384" s="1130">
        <f t="shared" ref="N384:N447" ca="1" si="138">IF(E384&lt;&gt;"",J384-K384-L384-M384,"")</f>
        <v>0</v>
      </c>
      <c r="O384" s="1073"/>
      <c r="P384" s="1130">
        <f t="shared" ref="P384:P447" ca="1" si="139">IF(G384&lt;&gt; "", R384+X384-N384, "")</f>
        <v>0</v>
      </c>
      <c r="Q384" s="1130">
        <f t="shared" ref="Q384:Q447" ca="1" si="140">IF(E384&lt;&gt;"", N384*(1-$A$15), "")</f>
        <v>0</v>
      </c>
      <c r="R384" s="1130">
        <f t="shared" ref="R384:R447" ca="1" si="141">IF(E384&lt;&gt;"", T383, "")</f>
        <v>0</v>
      </c>
      <c r="S384" s="1130">
        <f t="shared" ref="S384:S447" ca="1" si="142">IF(E384&lt;&gt;"", MIN(P384,MAX(R384-Q384,0)), "")</f>
        <v>0</v>
      </c>
      <c r="T384" s="1130">
        <f t="shared" ref="T384:T447" ca="1" si="143">IF(E384&lt;&gt;"", R384-S384, "")</f>
        <v>0</v>
      </c>
      <c r="U384" s="1132">
        <f t="shared" ref="U384:U447" ca="1" si="144">IF(E384&lt;&gt;"", R384/$A$11, "")</f>
        <v>0</v>
      </c>
      <c r="V384" s="1133" t="str">
        <f t="shared" ref="V384:V447" ca="1" si="145">IF(E384&lt;&gt;"", IFERROR(1-T384/N384, "n.a."), "")</f>
        <v>n.a.</v>
      </c>
      <c r="X384" s="1134">
        <f t="shared" ref="X384:X447" ca="1" si="146">IF(E384&lt;&gt;"", Z383, "")</f>
        <v>0</v>
      </c>
      <c r="Y384" s="1134">
        <f t="shared" ref="Y384:Y447" ca="1" si="147">IF(E384&lt;&gt;"", P384-S384, "")</f>
        <v>0</v>
      </c>
      <c r="Z384" s="1134">
        <f t="shared" ref="Z384:Z447" ca="1" si="148">IF(E384&lt;&gt;"", X384-Y384, "")</f>
        <v>0</v>
      </c>
      <c r="AA384" s="1132">
        <f t="shared" ref="AA384:AA447" ca="1" si="149">IF(E384&lt;&gt;"", X384/$A$19, "")</f>
        <v>0</v>
      </c>
      <c r="AB384" s="1105"/>
    </row>
    <row r="385" spans="1:28">
      <c r="A385" s="1144">
        <f>Calendar!J377</f>
        <v>56396</v>
      </c>
      <c r="C385" s="1104"/>
      <c r="D385" s="1125">
        <f t="shared" ca="1" si="95"/>
        <v>57679</v>
      </c>
      <c r="E385" s="1126">
        <f t="shared" ca="1" si="132"/>
        <v>57706</v>
      </c>
      <c r="F385" s="1127">
        <f t="shared" ca="1" si="133"/>
        <v>11413</v>
      </c>
      <c r="G385" s="1128">
        <f ca="1">IF(F385&lt;&gt;"",COUNTIF($F$11:F385,"&gt;0"),"")</f>
        <v>375</v>
      </c>
      <c r="H385" s="1129"/>
      <c r="I385" s="1073"/>
      <c r="J385" s="1130">
        <f t="shared" ca="1" si="134"/>
        <v>0</v>
      </c>
      <c r="K385" s="1131">
        <f t="shared" ca="1" si="135"/>
        <v>0</v>
      </c>
      <c r="L385" s="1130">
        <f t="shared" ca="1" si="136"/>
        <v>0</v>
      </c>
      <c r="M385" s="1130">
        <f t="shared" ca="1" si="137"/>
        <v>0</v>
      </c>
      <c r="N385" s="1130">
        <f t="shared" ca="1" si="138"/>
        <v>0</v>
      </c>
      <c r="O385" s="1073"/>
      <c r="P385" s="1130">
        <f t="shared" ca="1" si="139"/>
        <v>0</v>
      </c>
      <c r="Q385" s="1130">
        <f t="shared" ca="1" si="140"/>
        <v>0</v>
      </c>
      <c r="R385" s="1130">
        <f t="shared" ca="1" si="141"/>
        <v>0</v>
      </c>
      <c r="S385" s="1130">
        <f t="shared" ca="1" si="142"/>
        <v>0</v>
      </c>
      <c r="T385" s="1130">
        <f t="shared" ca="1" si="143"/>
        <v>0</v>
      </c>
      <c r="U385" s="1132">
        <f t="shared" ca="1" si="144"/>
        <v>0</v>
      </c>
      <c r="V385" s="1133" t="str">
        <f t="shared" ca="1" si="145"/>
        <v>n.a.</v>
      </c>
      <c r="X385" s="1134">
        <f t="shared" ca="1" si="146"/>
        <v>0</v>
      </c>
      <c r="Y385" s="1134">
        <f t="shared" ca="1" si="147"/>
        <v>0</v>
      </c>
      <c r="Z385" s="1134">
        <f t="shared" ca="1" si="148"/>
        <v>0</v>
      </c>
      <c r="AA385" s="1132">
        <f t="shared" ca="1" si="149"/>
        <v>0</v>
      </c>
      <c r="AB385" s="1105"/>
    </row>
    <row r="386" spans="1:28">
      <c r="A386" s="1144">
        <f>Calendar!J378</f>
        <v>56429</v>
      </c>
      <c r="C386" s="1104"/>
      <c r="D386" s="1125">
        <f t="shared" ca="1" si="95"/>
        <v>57710</v>
      </c>
      <c r="E386" s="1126">
        <f t="shared" ca="1" si="132"/>
        <v>57738</v>
      </c>
      <c r="F386" s="1127">
        <f t="shared" ca="1" si="133"/>
        <v>11445</v>
      </c>
      <c r="G386" s="1128">
        <f ca="1">IF(F386&lt;&gt;"",COUNTIF($F$11:F386,"&gt;0"),"")</f>
        <v>376</v>
      </c>
      <c r="H386" s="1129"/>
      <c r="I386" s="1073"/>
      <c r="J386" s="1130">
        <f t="shared" ca="1" si="134"/>
        <v>0</v>
      </c>
      <c r="K386" s="1131">
        <f t="shared" ca="1" si="135"/>
        <v>0</v>
      </c>
      <c r="L386" s="1130">
        <f t="shared" ca="1" si="136"/>
        <v>0</v>
      </c>
      <c r="M386" s="1130">
        <f t="shared" ca="1" si="137"/>
        <v>0</v>
      </c>
      <c r="N386" s="1130">
        <f t="shared" ca="1" si="138"/>
        <v>0</v>
      </c>
      <c r="O386" s="1073"/>
      <c r="P386" s="1130">
        <f t="shared" ca="1" si="139"/>
        <v>0</v>
      </c>
      <c r="Q386" s="1130">
        <f t="shared" ca="1" si="140"/>
        <v>0</v>
      </c>
      <c r="R386" s="1130">
        <f t="shared" ca="1" si="141"/>
        <v>0</v>
      </c>
      <c r="S386" s="1130">
        <f t="shared" ca="1" si="142"/>
        <v>0</v>
      </c>
      <c r="T386" s="1130">
        <f t="shared" ca="1" si="143"/>
        <v>0</v>
      </c>
      <c r="U386" s="1132">
        <f t="shared" ca="1" si="144"/>
        <v>0</v>
      </c>
      <c r="V386" s="1133" t="str">
        <f t="shared" ca="1" si="145"/>
        <v>n.a.</v>
      </c>
      <c r="X386" s="1134">
        <f t="shared" ca="1" si="146"/>
        <v>0</v>
      </c>
      <c r="Y386" s="1134">
        <f t="shared" ca="1" si="147"/>
        <v>0</v>
      </c>
      <c r="Z386" s="1134">
        <f t="shared" ca="1" si="148"/>
        <v>0</v>
      </c>
      <c r="AA386" s="1132">
        <f t="shared" ca="1" si="149"/>
        <v>0</v>
      </c>
      <c r="AB386" s="1105"/>
    </row>
    <row r="387" spans="1:28">
      <c r="A387" s="1144">
        <f>Calendar!J379</f>
        <v>56457</v>
      </c>
      <c r="C387" s="1104"/>
      <c r="D387" s="1125">
        <f t="shared" ca="1" si="95"/>
        <v>57741</v>
      </c>
      <c r="E387" s="1126">
        <f t="shared" ca="1" si="132"/>
        <v>57768</v>
      </c>
      <c r="F387" s="1127">
        <f t="shared" ca="1" si="133"/>
        <v>11475</v>
      </c>
      <c r="G387" s="1128">
        <f ca="1">IF(F387&lt;&gt;"",COUNTIF($F$11:F387,"&gt;0"),"")</f>
        <v>377</v>
      </c>
      <c r="H387" s="1129"/>
      <c r="I387" s="1073"/>
      <c r="J387" s="1130">
        <f t="shared" ca="1" si="134"/>
        <v>0</v>
      </c>
      <c r="K387" s="1131">
        <f t="shared" ca="1" si="135"/>
        <v>0</v>
      </c>
      <c r="L387" s="1130">
        <f t="shared" ca="1" si="136"/>
        <v>0</v>
      </c>
      <c r="M387" s="1130">
        <f t="shared" ca="1" si="137"/>
        <v>0</v>
      </c>
      <c r="N387" s="1130">
        <f t="shared" ca="1" si="138"/>
        <v>0</v>
      </c>
      <c r="O387" s="1073"/>
      <c r="P387" s="1130">
        <f t="shared" ca="1" si="139"/>
        <v>0</v>
      </c>
      <c r="Q387" s="1130">
        <f t="shared" ca="1" si="140"/>
        <v>0</v>
      </c>
      <c r="R387" s="1130">
        <f t="shared" ca="1" si="141"/>
        <v>0</v>
      </c>
      <c r="S387" s="1130">
        <f t="shared" ca="1" si="142"/>
        <v>0</v>
      </c>
      <c r="T387" s="1130">
        <f t="shared" ca="1" si="143"/>
        <v>0</v>
      </c>
      <c r="U387" s="1132">
        <f t="shared" ca="1" si="144"/>
        <v>0</v>
      </c>
      <c r="V387" s="1133" t="str">
        <f t="shared" ca="1" si="145"/>
        <v>n.a.</v>
      </c>
      <c r="X387" s="1134">
        <f t="shared" ca="1" si="146"/>
        <v>0</v>
      </c>
      <c r="Y387" s="1134">
        <f t="shared" ca="1" si="147"/>
        <v>0</v>
      </c>
      <c r="Z387" s="1134">
        <f t="shared" ca="1" si="148"/>
        <v>0</v>
      </c>
      <c r="AA387" s="1132">
        <f t="shared" ca="1" si="149"/>
        <v>0</v>
      </c>
      <c r="AB387" s="1105"/>
    </row>
    <row r="388" spans="1:28">
      <c r="A388" s="1144">
        <f>Calendar!J380</f>
        <v>56488</v>
      </c>
      <c r="C388" s="1104"/>
      <c r="D388" s="1125">
        <f t="shared" ca="1" si="95"/>
        <v>57769</v>
      </c>
      <c r="E388" s="1126">
        <f t="shared" ca="1" si="132"/>
        <v>57796</v>
      </c>
      <c r="F388" s="1127">
        <f t="shared" ca="1" si="133"/>
        <v>11503</v>
      </c>
      <c r="G388" s="1128">
        <f ca="1">IF(F388&lt;&gt;"",COUNTIF($F$11:F388,"&gt;0"),"")</f>
        <v>378</v>
      </c>
      <c r="H388" s="1129"/>
      <c r="I388" s="1073"/>
      <c r="J388" s="1130">
        <f t="shared" ca="1" si="134"/>
        <v>0</v>
      </c>
      <c r="K388" s="1131">
        <f t="shared" ca="1" si="135"/>
        <v>0</v>
      </c>
      <c r="L388" s="1130">
        <f t="shared" ca="1" si="136"/>
        <v>0</v>
      </c>
      <c r="M388" s="1130">
        <f t="shared" ca="1" si="137"/>
        <v>0</v>
      </c>
      <c r="N388" s="1130">
        <f t="shared" ca="1" si="138"/>
        <v>0</v>
      </c>
      <c r="O388" s="1073"/>
      <c r="P388" s="1130">
        <f t="shared" ca="1" si="139"/>
        <v>0</v>
      </c>
      <c r="Q388" s="1130">
        <f t="shared" ca="1" si="140"/>
        <v>0</v>
      </c>
      <c r="R388" s="1130">
        <f t="shared" ca="1" si="141"/>
        <v>0</v>
      </c>
      <c r="S388" s="1130">
        <f t="shared" ca="1" si="142"/>
        <v>0</v>
      </c>
      <c r="T388" s="1130">
        <f t="shared" ca="1" si="143"/>
        <v>0</v>
      </c>
      <c r="U388" s="1132">
        <f t="shared" ca="1" si="144"/>
        <v>0</v>
      </c>
      <c r="V388" s="1133" t="str">
        <f t="shared" ca="1" si="145"/>
        <v>n.a.</v>
      </c>
      <c r="X388" s="1134">
        <f t="shared" ca="1" si="146"/>
        <v>0</v>
      </c>
      <c r="Y388" s="1134">
        <f t="shared" ca="1" si="147"/>
        <v>0</v>
      </c>
      <c r="Z388" s="1134">
        <f t="shared" ca="1" si="148"/>
        <v>0</v>
      </c>
      <c r="AA388" s="1132">
        <f t="shared" ca="1" si="149"/>
        <v>0</v>
      </c>
      <c r="AB388" s="1105"/>
    </row>
    <row r="389" spans="1:28">
      <c r="A389" s="1144">
        <f>Calendar!J381</f>
        <v>56520</v>
      </c>
      <c r="C389" s="1104"/>
      <c r="D389" s="1125">
        <f t="shared" ca="1" si="95"/>
        <v>57800</v>
      </c>
      <c r="E389" s="1126">
        <f t="shared" ca="1" si="132"/>
        <v>57829</v>
      </c>
      <c r="F389" s="1127">
        <f t="shared" ca="1" si="133"/>
        <v>11536</v>
      </c>
      <c r="G389" s="1128">
        <f ca="1">IF(F389&lt;&gt;"",COUNTIF($F$11:F389,"&gt;0"),"")</f>
        <v>379</v>
      </c>
      <c r="H389" s="1129"/>
      <c r="I389" s="1073"/>
      <c r="J389" s="1130">
        <f t="shared" ca="1" si="134"/>
        <v>0</v>
      </c>
      <c r="K389" s="1131">
        <f t="shared" ca="1" si="135"/>
        <v>0</v>
      </c>
      <c r="L389" s="1130">
        <f t="shared" ca="1" si="136"/>
        <v>0</v>
      </c>
      <c r="M389" s="1130">
        <f t="shared" ca="1" si="137"/>
        <v>0</v>
      </c>
      <c r="N389" s="1130">
        <f t="shared" ca="1" si="138"/>
        <v>0</v>
      </c>
      <c r="O389" s="1073"/>
      <c r="P389" s="1130">
        <f t="shared" ca="1" si="139"/>
        <v>0</v>
      </c>
      <c r="Q389" s="1130">
        <f t="shared" ca="1" si="140"/>
        <v>0</v>
      </c>
      <c r="R389" s="1130">
        <f t="shared" ca="1" si="141"/>
        <v>0</v>
      </c>
      <c r="S389" s="1130">
        <f t="shared" ca="1" si="142"/>
        <v>0</v>
      </c>
      <c r="T389" s="1130">
        <f t="shared" ca="1" si="143"/>
        <v>0</v>
      </c>
      <c r="U389" s="1132">
        <f t="shared" ca="1" si="144"/>
        <v>0</v>
      </c>
      <c r="V389" s="1133" t="str">
        <f t="shared" ca="1" si="145"/>
        <v>n.a.</v>
      </c>
      <c r="X389" s="1134">
        <f t="shared" ca="1" si="146"/>
        <v>0</v>
      </c>
      <c r="Y389" s="1134">
        <f t="shared" ca="1" si="147"/>
        <v>0</v>
      </c>
      <c r="Z389" s="1134">
        <f t="shared" ca="1" si="148"/>
        <v>0</v>
      </c>
      <c r="AA389" s="1132">
        <f t="shared" ca="1" si="149"/>
        <v>0</v>
      </c>
      <c r="AB389" s="1105"/>
    </row>
    <row r="390" spans="1:28">
      <c r="A390" s="1144">
        <f>Calendar!J382</f>
        <v>56549</v>
      </c>
      <c r="C390" s="1104"/>
      <c r="D390" s="1125">
        <f t="shared" ca="1" si="95"/>
        <v>57830</v>
      </c>
      <c r="E390" s="1126">
        <f t="shared" ca="1" si="132"/>
        <v>57857</v>
      </c>
      <c r="F390" s="1127">
        <f t="shared" ca="1" si="133"/>
        <v>11564</v>
      </c>
      <c r="G390" s="1128">
        <f ca="1">IF(F390&lt;&gt;"",COUNTIF($F$11:F390,"&gt;0"),"")</f>
        <v>380</v>
      </c>
      <c r="H390" s="1129"/>
      <c r="I390" s="1073"/>
      <c r="J390" s="1130">
        <f t="shared" ca="1" si="134"/>
        <v>0</v>
      </c>
      <c r="K390" s="1131">
        <f t="shared" ca="1" si="135"/>
        <v>0</v>
      </c>
      <c r="L390" s="1130">
        <f t="shared" ca="1" si="136"/>
        <v>0</v>
      </c>
      <c r="M390" s="1130">
        <f t="shared" ca="1" si="137"/>
        <v>0</v>
      </c>
      <c r="N390" s="1130">
        <f t="shared" ca="1" si="138"/>
        <v>0</v>
      </c>
      <c r="O390" s="1073"/>
      <c r="P390" s="1130">
        <f t="shared" ca="1" si="139"/>
        <v>0</v>
      </c>
      <c r="Q390" s="1130">
        <f t="shared" ca="1" si="140"/>
        <v>0</v>
      </c>
      <c r="R390" s="1130">
        <f t="shared" ca="1" si="141"/>
        <v>0</v>
      </c>
      <c r="S390" s="1130">
        <f t="shared" ca="1" si="142"/>
        <v>0</v>
      </c>
      <c r="T390" s="1130">
        <f t="shared" ca="1" si="143"/>
        <v>0</v>
      </c>
      <c r="U390" s="1132">
        <f t="shared" ca="1" si="144"/>
        <v>0</v>
      </c>
      <c r="V390" s="1133" t="str">
        <f t="shared" ca="1" si="145"/>
        <v>n.a.</v>
      </c>
      <c r="X390" s="1134">
        <f t="shared" ca="1" si="146"/>
        <v>0</v>
      </c>
      <c r="Y390" s="1134">
        <f t="shared" ca="1" si="147"/>
        <v>0</v>
      </c>
      <c r="Z390" s="1134">
        <f t="shared" ca="1" si="148"/>
        <v>0</v>
      </c>
      <c r="AA390" s="1132">
        <f t="shared" ca="1" si="149"/>
        <v>0</v>
      </c>
      <c r="AB390" s="1105"/>
    </row>
    <row r="391" spans="1:28">
      <c r="A391" s="1144">
        <f>Calendar!J383</f>
        <v>56580</v>
      </c>
      <c r="C391" s="1104"/>
      <c r="D391" s="1125">
        <f t="shared" ca="1" si="95"/>
        <v>57861</v>
      </c>
      <c r="E391" s="1126">
        <f t="shared" ca="1" si="132"/>
        <v>57888</v>
      </c>
      <c r="F391" s="1127">
        <f t="shared" ca="1" si="133"/>
        <v>11595</v>
      </c>
      <c r="G391" s="1128">
        <f ca="1">IF(F391&lt;&gt;"",COUNTIF($F$11:F391,"&gt;0"),"")</f>
        <v>381</v>
      </c>
      <c r="H391" s="1129"/>
      <c r="I391" s="1073"/>
      <c r="J391" s="1130">
        <f t="shared" ca="1" si="134"/>
        <v>0</v>
      </c>
      <c r="K391" s="1131">
        <f t="shared" ca="1" si="135"/>
        <v>0</v>
      </c>
      <c r="L391" s="1130">
        <f t="shared" ca="1" si="136"/>
        <v>0</v>
      </c>
      <c r="M391" s="1130">
        <f t="shared" ca="1" si="137"/>
        <v>0</v>
      </c>
      <c r="N391" s="1130">
        <f t="shared" ca="1" si="138"/>
        <v>0</v>
      </c>
      <c r="O391" s="1073"/>
      <c r="P391" s="1130">
        <f t="shared" ca="1" si="139"/>
        <v>0</v>
      </c>
      <c r="Q391" s="1130">
        <f t="shared" ca="1" si="140"/>
        <v>0</v>
      </c>
      <c r="R391" s="1130">
        <f t="shared" ca="1" si="141"/>
        <v>0</v>
      </c>
      <c r="S391" s="1130">
        <f t="shared" ca="1" si="142"/>
        <v>0</v>
      </c>
      <c r="T391" s="1130">
        <f t="shared" ca="1" si="143"/>
        <v>0</v>
      </c>
      <c r="U391" s="1132">
        <f t="shared" ca="1" si="144"/>
        <v>0</v>
      </c>
      <c r="V391" s="1133" t="str">
        <f t="shared" ca="1" si="145"/>
        <v>n.a.</v>
      </c>
      <c r="X391" s="1134">
        <f t="shared" ca="1" si="146"/>
        <v>0</v>
      </c>
      <c r="Y391" s="1134">
        <f t="shared" ca="1" si="147"/>
        <v>0</v>
      </c>
      <c r="Z391" s="1134">
        <f t="shared" ca="1" si="148"/>
        <v>0</v>
      </c>
      <c r="AA391" s="1132">
        <f t="shared" ca="1" si="149"/>
        <v>0</v>
      </c>
      <c r="AB391" s="1105"/>
    </row>
    <row r="392" spans="1:28">
      <c r="A392" s="1144">
        <f>Calendar!J384</f>
        <v>56611</v>
      </c>
      <c r="C392" s="1104"/>
      <c r="D392" s="1125">
        <f t="shared" ca="1" si="95"/>
        <v>57891</v>
      </c>
      <c r="E392" s="1126">
        <f t="shared" ca="1" si="132"/>
        <v>57920</v>
      </c>
      <c r="F392" s="1127">
        <f t="shared" ca="1" si="133"/>
        <v>11627</v>
      </c>
      <c r="G392" s="1128">
        <f ca="1">IF(F392&lt;&gt;"",COUNTIF($F$11:F392,"&gt;0"),"")</f>
        <v>382</v>
      </c>
      <c r="H392" s="1129"/>
      <c r="I392" s="1073"/>
      <c r="J392" s="1130">
        <f t="shared" ca="1" si="134"/>
        <v>0</v>
      </c>
      <c r="K392" s="1131">
        <f t="shared" ca="1" si="135"/>
        <v>0</v>
      </c>
      <c r="L392" s="1130">
        <f t="shared" ca="1" si="136"/>
        <v>0</v>
      </c>
      <c r="M392" s="1130">
        <f t="shared" ca="1" si="137"/>
        <v>0</v>
      </c>
      <c r="N392" s="1130">
        <f t="shared" ca="1" si="138"/>
        <v>0</v>
      </c>
      <c r="O392" s="1073"/>
      <c r="P392" s="1130">
        <f t="shared" ca="1" si="139"/>
        <v>0</v>
      </c>
      <c r="Q392" s="1130">
        <f t="shared" ca="1" si="140"/>
        <v>0</v>
      </c>
      <c r="R392" s="1130">
        <f t="shared" ca="1" si="141"/>
        <v>0</v>
      </c>
      <c r="S392" s="1130">
        <f t="shared" ca="1" si="142"/>
        <v>0</v>
      </c>
      <c r="T392" s="1130">
        <f t="shared" ca="1" si="143"/>
        <v>0</v>
      </c>
      <c r="U392" s="1132">
        <f t="shared" ca="1" si="144"/>
        <v>0</v>
      </c>
      <c r="V392" s="1133" t="str">
        <f t="shared" ca="1" si="145"/>
        <v>n.a.</v>
      </c>
      <c r="X392" s="1134">
        <f t="shared" ca="1" si="146"/>
        <v>0</v>
      </c>
      <c r="Y392" s="1134">
        <f t="shared" ca="1" si="147"/>
        <v>0</v>
      </c>
      <c r="Z392" s="1134">
        <f t="shared" ca="1" si="148"/>
        <v>0</v>
      </c>
      <c r="AA392" s="1132">
        <f t="shared" ca="1" si="149"/>
        <v>0</v>
      </c>
      <c r="AB392" s="1105"/>
    </row>
    <row r="393" spans="1:28">
      <c r="A393" s="1144">
        <f>Calendar!J385</f>
        <v>56641</v>
      </c>
      <c r="C393" s="1104"/>
      <c r="D393" s="1125">
        <f t="shared" ca="1" si="95"/>
        <v>57922</v>
      </c>
      <c r="E393" s="1126">
        <f t="shared" ca="1" si="132"/>
        <v>57949</v>
      </c>
      <c r="F393" s="1127">
        <f t="shared" ca="1" si="133"/>
        <v>11656</v>
      </c>
      <c r="G393" s="1128">
        <f ca="1">IF(F393&lt;&gt;"",COUNTIF($F$11:F393,"&gt;0"),"")</f>
        <v>383</v>
      </c>
      <c r="H393" s="1129"/>
      <c r="I393" s="1073"/>
      <c r="J393" s="1130">
        <f t="shared" ca="1" si="134"/>
        <v>0</v>
      </c>
      <c r="K393" s="1131">
        <f t="shared" ca="1" si="135"/>
        <v>0</v>
      </c>
      <c r="L393" s="1130">
        <f t="shared" ca="1" si="136"/>
        <v>0</v>
      </c>
      <c r="M393" s="1130">
        <f t="shared" ca="1" si="137"/>
        <v>0</v>
      </c>
      <c r="N393" s="1130">
        <f t="shared" ca="1" si="138"/>
        <v>0</v>
      </c>
      <c r="O393" s="1073"/>
      <c r="P393" s="1130">
        <f t="shared" ca="1" si="139"/>
        <v>0</v>
      </c>
      <c r="Q393" s="1130">
        <f t="shared" ca="1" si="140"/>
        <v>0</v>
      </c>
      <c r="R393" s="1130">
        <f t="shared" ca="1" si="141"/>
        <v>0</v>
      </c>
      <c r="S393" s="1130">
        <f t="shared" ca="1" si="142"/>
        <v>0</v>
      </c>
      <c r="T393" s="1130">
        <f t="shared" ca="1" si="143"/>
        <v>0</v>
      </c>
      <c r="U393" s="1132">
        <f t="shared" ca="1" si="144"/>
        <v>0</v>
      </c>
      <c r="V393" s="1133" t="str">
        <f t="shared" ca="1" si="145"/>
        <v>n.a.</v>
      </c>
      <c r="X393" s="1134">
        <f t="shared" ca="1" si="146"/>
        <v>0</v>
      </c>
      <c r="Y393" s="1134">
        <f t="shared" ca="1" si="147"/>
        <v>0</v>
      </c>
      <c r="Z393" s="1134">
        <f t="shared" ca="1" si="148"/>
        <v>0</v>
      </c>
      <c r="AA393" s="1132">
        <f t="shared" ca="1" si="149"/>
        <v>0</v>
      </c>
      <c r="AB393" s="1105"/>
    </row>
    <row r="394" spans="1:28">
      <c r="A394" s="1144">
        <f>Calendar!J386</f>
        <v>56671</v>
      </c>
      <c r="C394" s="1104"/>
      <c r="D394" s="1125">
        <f t="shared" ca="1" si="95"/>
        <v>57953</v>
      </c>
      <c r="E394" s="1126">
        <f t="shared" ca="1" si="132"/>
        <v>57980</v>
      </c>
      <c r="F394" s="1127">
        <f t="shared" ca="1" si="133"/>
        <v>11687</v>
      </c>
      <c r="G394" s="1128">
        <f ca="1">IF(F394&lt;&gt;"",COUNTIF($F$11:F394,"&gt;0"),"")</f>
        <v>384</v>
      </c>
      <c r="H394" s="1129"/>
      <c r="I394" s="1073"/>
      <c r="J394" s="1130">
        <f t="shared" ca="1" si="134"/>
        <v>0</v>
      </c>
      <c r="K394" s="1131">
        <f t="shared" ca="1" si="135"/>
        <v>0</v>
      </c>
      <c r="L394" s="1130">
        <f t="shared" ca="1" si="136"/>
        <v>0</v>
      </c>
      <c r="M394" s="1130">
        <f t="shared" ca="1" si="137"/>
        <v>0</v>
      </c>
      <c r="N394" s="1130">
        <f t="shared" ca="1" si="138"/>
        <v>0</v>
      </c>
      <c r="O394" s="1073"/>
      <c r="P394" s="1130">
        <f t="shared" ca="1" si="139"/>
        <v>0</v>
      </c>
      <c r="Q394" s="1130">
        <f t="shared" ca="1" si="140"/>
        <v>0</v>
      </c>
      <c r="R394" s="1130">
        <f t="shared" ca="1" si="141"/>
        <v>0</v>
      </c>
      <c r="S394" s="1130">
        <f t="shared" ca="1" si="142"/>
        <v>0</v>
      </c>
      <c r="T394" s="1130">
        <f t="shared" ca="1" si="143"/>
        <v>0</v>
      </c>
      <c r="U394" s="1132">
        <f t="shared" ca="1" si="144"/>
        <v>0</v>
      </c>
      <c r="V394" s="1133" t="str">
        <f t="shared" ca="1" si="145"/>
        <v>n.a.</v>
      </c>
      <c r="X394" s="1134">
        <f t="shared" ca="1" si="146"/>
        <v>0</v>
      </c>
      <c r="Y394" s="1134">
        <f t="shared" ca="1" si="147"/>
        <v>0</v>
      </c>
      <c r="Z394" s="1134">
        <f t="shared" ca="1" si="148"/>
        <v>0</v>
      </c>
      <c r="AA394" s="1132">
        <f t="shared" ca="1" si="149"/>
        <v>0</v>
      </c>
      <c r="AB394" s="1105"/>
    </row>
    <row r="395" spans="1:28">
      <c r="A395" s="1144">
        <f>Calendar!J387</f>
        <v>56702</v>
      </c>
      <c r="C395" s="1104"/>
      <c r="D395" s="1125">
        <f t="shared" ca="1" si="95"/>
        <v>57983</v>
      </c>
      <c r="E395" s="1126">
        <f t="shared" ca="1" si="132"/>
        <v>58011</v>
      </c>
      <c r="F395" s="1127">
        <f t="shared" ca="1" si="133"/>
        <v>11718</v>
      </c>
      <c r="G395" s="1128">
        <f ca="1">IF(F395&lt;&gt;"",COUNTIF($F$11:F395,"&gt;0"),"")</f>
        <v>385</v>
      </c>
      <c r="H395" s="1129"/>
      <c r="I395" s="1073"/>
      <c r="J395" s="1130">
        <f t="shared" ca="1" si="134"/>
        <v>0</v>
      </c>
      <c r="K395" s="1131">
        <f t="shared" ca="1" si="135"/>
        <v>0</v>
      </c>
      <c r="L395" s="1130">
        <f t="shared" ca="1" si="136"/>
        <v>0</v>
      </c>
      <c r="M395" s="1130">
        <f t="shared" ca="1" si="137"/>
        <v>0</v>
      </c>
      <c r="N395" s="1130">
        <f t="shared" ca="1" si="138"/>
        <v>0</v>
      </c>
      <c r="O395" s="1073"/>
      <c r="P395" s="1130">
        <f t="shared" ca="1" si="139"/>
        <v>0</v>
      </c>
      <c r="Q395" s="1130">
        <f t="shared" ca="1" si="140"/>
        <v>0</v>
      </c>
      <c r="R395" s="1130">
        <f t="shared" ca="1" si="141"/>
        <v>0</v>
      </c>
      <c r="S395" s="1130">
        <f t="shared" ca="1" si="142"/>
        <v>0</v>
      </c>
      <c r="T395" s="1130">
        <f t="shared" ca="1" si="143"/>
        <v>0</v>
      </c>
      <c r="U395" s="1132">
        <f t="shared" ca="1" si="144"/>
        <v>0</v>
      </c>
      <c r="V395" s="1133" t="str">
        <f t="shared" ca="1" si="145"/>
        <v>n.a.</v>
      </c>
      <c r="X395" s="1134">
        <f t="shared" ca="1" si="146"/>
        <v>0</v>
      </c>
      <c r="Y395" s="1134">
        <f t="shared" ca="1" si="147"/>
        <v>0</v>
      </c>
      <c r="Z395" s="1134">
        <f t="shared" ca="1" si="148"/>
        <v>0</v>
      </c>
      <c r="AA395" s="1132">
        <f t="shared" ca="1" si="149"/>
        <v>0</v>
      </c>
      <c r="AB395" s="1105"/>
    </row>
    <row r="396" spans="1:28">
      <c r="A396" s="1144">
        <f>Calendar!J388</f>
        <v>56731</v>
      </c>
      <c r="C396" s="1104"/>
      <c r="D396" s="1125">
        <f t="shared" ref="D396:D459" ca="1" si="150">IF(E396&lt;&gt;"",EOMONTH(E396,-1),"")</f>
        <v>58014</v>
      </c>
      <c r="E396" s="1126">
        <f t="shared" ca="1" si="132"/>
        <v>58041</v>
      </c>
      <c r="F396" s="1127">
        <f t="shared" ca="1" si="133"/>
        <v>11748</v>
      </c>
      <c r="G396" s="1128">
        <f ca="1">IF(F396&lt;&gt;"",COUNTIF($F$11:F396,"&gt;0"),"")</f>
        <v>386</v>
      </c>
      <c r="H396" s="1129"/>
      <c r="I396" s="1073"/>
      <c r="J396" s="1130">
        <f t="shared" ca="1" si="134"/>
        <v>0</v>
      </c>
      <c r="K396" s="1131">
        <f t="shared" ca="1" si="135"/>
        <v>0</v>
      </c>
      <c r="L396" s="1130">
        <f t="shared" ca="1" si="136"/>
        <v>0</v>
      </c>
      <c r="M396" s="1130">
        <f t="shared" ca="1" si="137"/>
        <v>0</v>
      </c>
      <c r="N396" s="1130">
        <f t="shared" ca="1" si="138"/>
        <v>0</v>
      </c>
      <c r="O396" s="1073"/>
      <c r="P396" s="1130">
        <f t="shared" ca="1" si="139"/>
        <v>0</v>
      </c>
      <c r="Q396" s="1130">
        <f t="shared" ca="1" si="140"/>
        <v>0</v>
      </c>
      <c r="R396" s="1130">
        <f t="shared" ca="1" si="141"/>
        <v>0</v>
      </c>
      <c r="S396" s="1130">
        <f t="shared" ca="1" si="142"/>
        <v>0</v>
      </c>
      <c r="T396" s="1130">
        <f t="shared" ca="1" si="143"/>
        <v>0</v>
      </c>
      <c r="U396" s="1132">
        <f t="shared" ca="1" si="144"/>
        <v>0</v>
      </c>
      <c r="V396" s="1133" t="str">
        <f t="shared" ca="1" si="145"/>
        <v>n.a.</v>
      </c>
      <c r="X396" s="1134">
        <f t="shared" ca="1" si="146"/>
        <v>0</v>
      </c>
      <c r="Y396" s="1134">
        <f t="shared" ca="1" si="147"/>
        <v>0</v>
      </c>
      <c r="Z396" s="1134">
        <f t="shared" ca="1" si="148"/>
        <v>0</v>
      </c>
      <c r="AA396" s="1132">
        <f t="shared" ca="1" si="149"/>
        <v>0</v>
      </c>
      <c r="AB396" s="1105"/>
    </row>
    <row r="397" spans="1:28">
      <c r="A397" s="1144">
        <f>Calendar!J389</f>
        <v>56761</v>
      </c>
      <c r="C397" s="1104"/>
      <c r="D397" s="1125">
        <f t="shared" ca="1" si="150"/>
        <v>58044</v>
      </c>
      <c r="E397" s="1126">
        <f t="shared" ca="1" si="132"/>
        <v>58071</v>
      </c>
      <c r="F397" s="1127">
        <f t="shared" ca="1" si="133"/>
        <v>11778</v>
      </c>
      <c r="G397" s="1128">
        <f ca="1">IF(F397&lt;&gt;"",COUNTIF($F$11:F397,"&gt;0"),"")</f>
        <v>387</v>
      </c>
      <c r="H397" s="1129"/>
      <c r="I397" s="1073"/>
      <c r="J397" s="1130">
        <f t="shared" ca="1" si="134"/>
        <v>0</v>
      </c>
      <c r="K397" s="1131">
        <f t="shared" ca="1" si="135"/>
        <v>0</v>
      </c>
      <c r="L397" s="1130">
        <f t="shared" ca="1" si="136"/>
        <v>0</v>
      </c>
      <c r="M397" s="1130">
        <f t="shared" ca="1" si="137"/>
        <v>0</v>
      </c>
      <c r="N397" s="1130">
        <f t="shared" ca="1" si="138"/>
        <v>0</v>
      </c>
      <c r="O397" s="1073"/>
      <c r="P397" s="1130">
        <f t="shared" ca="1" si="139"/>
        <v>0</v>
      </c>
      <c r="Q397" s="1130">
        <f t="shared" ca="1" si="140"/>
        <v>0</v>
      </c>
      <c r="R397" s="1130">
        <f t="shared" ca="1" si="141"/>
        <v>0</v>
      </c>
      <c r="S397" s="1130">
        <f t="shared" ca="1" si="142"/>
        <v>0</v>
      </c>
      <c r="T397" s="1130">
        <f t="shared" ca="1" si="143"/>
        <v>0</v>
      </c>
      <c r="U397" s="1132">
        <f t="shared" ca="1" si="144"/>
        <v>0</v>
      </c>
      <c r="V397" s="1133" t="str">
        <f t="shared" ca="1" si="145"/>
        <v>n.a.</v>
      </c>
      <c r="X397" s="1134">
        <f t="shared" ca="1" si="146"/>
        <v>0</v>
      </c>
      <c r="Y397" s="1134">
        <f t="shared" ca="1" si="147"/>
        <v>0</v>
      </c>
      <c r="Z397" s="1134">
        <f t="shared" ca="1" si="148"/>
        <v>0</v>
      </c>
      <c r="AA397" s="1132">
        <f t="shared" ca="1" si="149"/>
        <v>0</v>
      </c>
      <c r="AB397" s="1105"/>
    </row>
    <row r="398" spans="1:28">
      <c r="A398" s="1144">
        <f>Calendar!J390</f>
        <v>56793</v>
      </c>
      <c r="C398" s="1104"/>
      <c r="D398" s="1125">
        <f t="shared" ca="1" si="150"/>
        <v>58075</v>
      </c>
      <c r="E398" s="1126">
        <f t="shared" ca="1" si="132"/>
        <v>58102</v>
      </c>
      <c r="F398" s="1127">
        <f t="shared" ca="1" si="133"/>
        <v>11809</v>
      </c>
      <c r="G398" s="1128">
        <f ca="1">IF(F398&lt;&gt;"",COUNTIF($F$11:F398,"&gt;0"),"")</f>
        <v>388</v>
      </c>
      <c r="H398" s="1129"/>
      <c r="I398" s="1073"/>
      <c r="J398" s="1130">
        <f t="shared" ca="1" si="134"/>
        <v>0</v>
      </c>
      <c r="K398" s="1131">
        <f t="shared" ca="1" si="135"/>
        <v>0</v>
      </c>
      <c r="L398" s="1130">
        <f t="shared" ca="1" si="136"/>
        <v>0</v>
      </c>
      <c r="M398" s="1130">
        <f t="shared" ca="1" si="137"/>
        <v>0</v>
      </c>
      <c r="N398" s="1130">
        <f t="shared" ca="1" si="138"/>
        <v>0</v>
      </c>
      <c r="O398" s="1073"/>
      <c r="P398" s="1130">
        <f t="shared" ca="1" si="139"/>
        <v>0</v>
      </c>
      <c r="Q398" s="1130">
        <f t="shared" ca="1" si="140"/>
        <v>0</v>
      </c>
      <c r="R398" s="1130">
        <f t="shared" ca="1" si="141"/>
        <v>0</v>
      </c>
      <c r="S398" s="1130">
        <f t="shared" ca="1" si="142"/>
        <v>0</v>
      </c>
      <c r="T398" s="1130">
        <f t="shared" ca="1" si="143"/>
        <v>0</v>
      </c>
      <c r="U398" s="1132">
        <f t="shared" ca="1" si="144"/>
        <v>0</v>
      </c>
      <c r="V398" s="1133" t="str">
        <f t="shared" ca="1" si="145"/>
        <v>n.a.</v>
      </c>
      <c r="X398" s="1134">
        <f t="shared" ca="1" si="146"/>
        <v>0</v>
      </c>
      <c r="Y398" s="1134">
        <f t="shared" ca="1" si="147"/>
        <v>0</v>
      </c>
      <c r="Z398" s="1134">
        <f t="shared" ca="1" si="148"/>
        <v>0</v>
      </c>
      <c r="AA398" s="1132">
        <f t="shared" ca="1" si="149"/>
        <v>0</v>
      </c>
      <c r="AB398" s="1105"/>
    </row>
    <row r="399" spans="1:28">
      <c r="A399" s="1144">
        <f>Calendar!J391</f>
        <v>56822</v>
      </c>
      <c r="C399" s="1104"/>
      <c r="D399" s="1125">
        <f t="shared" ca="1" si="150"/>
        <v>58106</v>
      </c>
      <c r="E399" s="1126">
        <f t="shared" ca="1" si="132"/>
        <v>58133</v>
      </c>
      <c r="F399" s="1127">
        <f t="shared" ca="1" si="133"/>
        <v>11840</v>
      </c>
      <c r="G399" s="1128">
        <f ca="1">IF(F399&lt;&gt;"",COUNTIF($F$11:F399,"&gt;0"),"")</f>
        <v>389</v>
      </c>
      <c r="H399" s="1129"/>
      <c r="I399" s="1073"/>
      <c r="J399" s="1130">
        <f t="shared" ca="1" si="134"/>
        <v>0</v>
      </c>
      <c r="K399" s="1131">
        <f t="shared" ca="1" si="135"/>
        <v>0</v>
      </c>
      <c r="L399" s="1130">
        <f t="shared" ca="1" si="136"/>
        <v>0</v>
      </c>
      <c r="M399" s="1130">
        <f t="shared" ca="1" si="137"/>
        <v>0</v>
      </c>
      <c r="N399" s="1130">
        <f t="shared" ca="1" si="138"/>
        <v>0</v>
      </c>
      <c r="O399" s="1073"/>
      <c r="P399" s="1130">
        <f t="shared" ca="1" si="139"/>
        <v>0</v>
      </c>
      <c r="Q399" s="1130">
        <f t="shared" ca="1" si="140"/>
        <v>0</v>
      </c>
      <c r="R399" s="1130">
        <f t="shared" ca="1" si="141"/>
        <v>0</v>
      </c>
      <c r="S399" s="1130">
        <f t="shared" ca="1" si="142"/>
        <v>0</v>
      </c>
      <c r="T399" s="1130">
        <f t="shared" ca="1" si="143"/>
        <v>0</v>
      </c>
      <c r="U399" s="1132">
        <f t="shared" ca="1" si="144"/>
        <v>0</v>
      </c>
      <c r="V399" s="1133" t="str">
        <f t="shared" ca="1" si="145"/>
        <v>n.a.</v>
      </c>
      <c r="X399" s="1134">
        <f t="shared" ca="1" si="146"/>
        <v>0</v>
      </c>
      <c r="Y399" s="1134">
        <f t="shared" ca="1" si="147"/>
        <v>0</v>
      </c>
      <c r="Z399" s="1134">
        <f t="shared" ca="1" si="148"/>
        <v>0</v>
      </c>
      <c r="AA399" s="1132">
        <f t="shared" ca="1" si="149"/>
        <v>0</v>
      </c>
      <c r="AB399" s="1105"/>
    </row>
    <row r="400" spans="1:28">
      <c r="A400" s="1144">
        <f>Calendar!J392</f>
        <v>56853</v>
      </c>
      <c r="C400" s="1104"/>
      <c r="D400" s="1125">
        <f t="shared" ca="1" si="150"/>
        <v>58134</v>
      </c>
      <c r="E400" s="1126">
        <f t="shared" ca="1" si="132"/>
        <v>58161</v>
      </c>
      <c r="F400" s="1127">
        <f t="shared" ca="1" si="133"/>
        <v>11868</v>
      </c>
      <c r="G400" s="1128">
        <f ca="1">IF(F400&lt;&gt;"",COUNTIF($F$11:F400,"&gt;0"),"")</f>
        <v>390</v>
      </c>
      <c r="H400" s="1129"/>
      <c r="I400" s="1073"/>
      <c r="J400" s="1130">
        <f t="shared" ca="1" si="134"/>
        <v>0</v>
      </c>
      <c r="K400" s="1131">
        <f t="shared" ca="1" si="135"/>
        <v>0</v>
      </c>
      <c r="L400" s="1130">
        <f t="shared" ca="1" si="136"/>
        <v>0</v>
      </c>
      <c r="M400" s="1130">
        <f t="shared" ca="1" si="137"/>
        <v>0</v>
      </c>
      <c r="N400" s="1130">
        <f t="shared" ca="1" si="138"/>
        <v>0</v>
      </c>
      <c r="O400" s="1073"/>
      <c r="P400" s="1130">
        <f t="shared" ca="1" si="139"/>
        <v>0</v>
      </c>
      <c r="Q400" s="1130">
        <f t="shared" ca="1" si="140"/>
        <v>0</v>
      </c>
      <c r="R400" s="1130">
        <f t="shared" ca="1" si="141"/>
        <v>0</v>
      </c>
      <c r="S400" s="1130">
        <f t="shared" ca="1" si="142"/>
        <v>0</v>
      </c>
      <c r="T400" s="1130">
        <f t="shared" ca="1" si="143"/>
        <v>0</v>
      </c>
      <c r="U400" s="1132">
        <f t="shared" ca="1" si="144"/>
        <v>0</v>
      </c>
      <c r="V400" s="1133" t="str">
        <f t="shared" ca="1" si="145"/>
        <v>n.a.</v>
      </c>
      <c r="X400" s="1134">
        <f t="shared" ca="1" si="146"/>
        <v>0</v>
      </c>
      <c r="Y400" s="1134">
        <f t="shared" ca="1" si="147"/>
        <v>0</v>
      </c>
      <c r="Z400" s="1134">
        <f t="shared" ca="1" si="148"/>
        <v>0</v>
      </c>
      <c r="AA400" s="1132">
        <f t="shared" ca="1" si="149"/>
        <v>0</v>
      </c>
      <c r="AB400" s="1105"/>
    </row>
    <row r="401" spans="1:28">
      <c r="A401" s="1144">
        <f>Calendar!J393</f>
        <v>56884</v>
      </c>
      <c r="C401" s="1104"/>
      <c r="D401" s="1125">
        <f t="shared" ca="1" si="150"/>
        <v>58165</v>
      </c>
      <c r="E401" s="1126">
        <f t="shared" ca="1" si="132"/>
        <v>58193</v>
      </c>
      <c r="F401" s="1127">
        <f t="shared" ca="1" si="133"/>
        <v>11900</v>
      </c>
      <c r="G401" s="1128">
        <f ca="1">IF(F401&lt;&gt;"",COUNTIF($F$11:F401,"&gt;0"),"")</f>
        <v>391</v>
      </c>
      <c r="H401" s="1129"/>
      <c r="I401" s="1073"/>
      <c r="J401" s="1130">
        <f t="shared" ca="1" si="134"/>
        <v>0</v>
      </c>
      <c r="K401" s="1131">
        <f t="shared" ca="1" si="135"/>
        <v>0</v>
      </c>
      <c r="L401" s="1130">
        <f t="shared" ca="1" si="136"/>
        <v>0</v>
      </c>
      <c r="M401" s="1130">
        <f t="shared" ca="1" si="137"/>
        <v>0</v>
      </c>
      <c r="N401" s="1130">
        <f t="shared" ca="1" si="138"/>
        <v>0</v>
      </c>
      <c r="O401" s="1073"/>
      <c r="P401" s="1130">
        <f t="shared" ca="1" si="139"/>
        <v>0</v>
      </c>
      <c r="Q401" s="1130">
        <f t="shared" ca="1" si="140"/>
        <v>0</v>
      </c>
      <c r="R401" s="1130">
        <f t="shared" ca="1" si="141"/>
        <v>0</v>
      </c>
      <c r="S401" s="1130">
        <f t="shared" ca="1" si="142"/>
        <v>0</v>
      </c>
      <c r="T401" s="1130">
        <f t="shared" ca="1" si="143"/>
        <v>0</v>
      </c>
      <c r="U401" s="1132">
        <f t="shared" ca="1" si="144"/>
        <v>0</v>
      </c>
      <c r="V401" s="1133" t="str">
        <f t="shared" ca="1" si="145"/>
        <v>n.a.</v>
      </c>
      <c r="X401" s="1134">
        <f t="shared" ca="1" si="146"/>
        <v>0</v>
      </c>
      <c r="Y401" s="1134">
        <f t="shared" ca="1" si="147"/>
        <v>0</v>
      </c>
      <c r="Z401" s="1134">
        <f t="shared" ca="1" si="148"/>
        <v>0</v>
      </c>
      <c r="AA401" s="1132">
        <f t="shared" ca="1" si="149"/>
        <v>0</v>
      </c>
      <c r="AB401" s="1105"/>
    </row>
    <row r="402" spans="1:28">
      <c r="A402" s="1144">
        <f>Calendar!J394</f>
        <v>56914</v>
      </c>
      <c r="C402" s="1104"/>
      <c r="D402" s="1125">
        <f t="shared" ca="1" si="150"/>
        <v>58195</v>
      </c>
      <c r="E402" s="1126">
        <f t="shared" ca="1" si="132"/>
        <v>58222</v>
      </c>
      <c r="F402" s="1127">
        <f t="shared" ca="1" si="133"/>
        <v>11929</v>
      </c>
      <c r="G402" s="1128">
        <f ca="1">IF(F402&lt;&gt;"",COUNTIF($F$11:F402,"&gt;0"),"")</f>
        <v>392</v>
      </c>
      <c r="H402" s="1129"/>
      <c r="I402" s="1073"/>
      <c r="J402" s="1130">
        <f t="shared" ca="1" si="134"/>
        <v>0</v>
      </c>
      <c r="K402" s="1131">
        <f t="shared" ca="1" si="135"/>
        <v>0</v>
      </c>
      <c r="L402" s="1130">
        <f t="shared" ca="1" si="136"/>
        <v>0</v>
      </c>
      <c r="M402" s="1130">
        <f t="shared" ca="1" si="137"/>
        <v>0</v>
      </c>
      <c r="N402" s="1130">
        <f t="shared" ca="1" si="138"/>
        <v>0</v>
      </c>
      <c r="O402" s="1073"/>
      <c r="P402" s="1130">
        <f t="shared" ca="1" si="139"/>
        <v>0</v>
      </c>
      <c r="Q402" s="1130">
        <f t="shared" ca="1" si="140"/>
        <v>0</v>
      </c>
      <c r="R402" s="1130">
        <f t="shared" ca="1" si="141"/>
        <v>0</v>
      </c>
      <c r="S402" s="1130">
        <f t="shared" ca="1" si="142"/>
        <v>0</v>
      </c>
      <c r="T402" s="1130">
        <f t="shared" ca="1" si="143"/>
        <v>0</v>
      </c>
      <c r="U402" s="1132">
        <f t="shared" ca="1" si="144"/>
        <v>0</v>
      </c>
      <c r="V402" s="1133" t="str">
        <f t="shared" ca="1" si="145"/>
        <v>n.a.</v>
      </c>
      <c r="X402" s="1134">
        <f t="shared" ca="1" si="146"/>
        <v>0</v>
      </c>
      <c r="Y402" s="1134">
        <f t="shared" ca="1" si="147"/>
        <v>0</v>
      </c>
      <c r="Z402" s="1134">
        <f t="shared" ca="1" si="148"/>
        <v>0</v>
      </c>
      <c r="AA402" s="1132">
        <f t="shared" ca="1" si="149"/>
        <v>0</v>
      </c>
      <c r="AB402" s="1105"/>
    </row>
    <row r="403" spans="1:28">
      <c r="A403" s="1144">
        <f>Calendar!J395</f>
        <v>56947</v>
      </c>
      <c r="C403" s="1104"/>
      <c r="D403" s="1125">
        <f t="shared" ca="1" si="150"/>
        <v>58226</v>
      </c>
      <c r="E403" s="1126">
        <f t="shared" ca="1" si="132"/>
        <v>58253</v>
      </c>
      <c r="F403" s="1127">
        <f t="shared" ca="1" si="133"/>
        <v>11960</v>
      </c>
      <c r="G403" s="1128">
        <f ca="1">IF(F403&lt;&gt;"",COUNTIF($F$11:F403,"&gt;0"),"")</f>
        <v>393</v>
      </c>
      <c r="H403" s="1129"/>
      <c r="I403" s="1073"/>
      <c r="J403" s="1130">
        <f t="shared" ca="1" si="134"/>
        <v>0</v>
      </c>
      <c r="K403" s="1131">
        <f t="shared" ca="1" si="135"/>
        <v>0</v>
      </c>
      <c r="L403" s="1130">
        <f t="shared" ca="1" si="136"/>
        <v>0</v>
      </c>
      <c r="M403" s="1130">
        <f t="shared" ca="1" si="137"/>
        <v>0</v>
      </c>
      <c r="N403" s="1130">
        <f t="shared" ca="1" si="138"/>
        <v>0</v>
      </c>
      <c r="O403" s="1073"/>
      <c r="P403" s="1130">
        <f t="shared" ca="1" si="139"/>
        <v>0</v>
      </c>
      <c r="Q403" s="1130">
        <f t="shared" ca="1" si="140"/>
        <v>0</v>
      </c>
      <c r="R403" s="1130">
        <f t="shared" ca="1" si="141"/>
        <v>0</v>
      </c>
      <c r="S403" s="1130">
        <f t="shared" ca="1" si="142"/>
        <v>0</v>
      </c>
      <c r="T403" s="1130">
        <f t="shared" ca="1" si="143"/>
        <v>0</v>
      </c>
      <c r="U403" s="1132">
        <f t="shared" ca="1" si="144"/>
        <v>0</v>
      </c>
      <c r="V403" s="1133" t="str">
        <f t="shared" ca="1" si="145"/>
        <v>n.a.</v>
      </c>
      <c r="X403" s="1134">
        <f t="shared" ca="1" si="146"/>
        <v>0</v>
      </c>
      <c r="Y403" s="1134">
        <f t="shared" ca="1" si="147"/>
        <v>0</v>
      </c>
      <c r="Z403" s="1134">
        <f t="shared" ca="1" si="148"/>
        <v>0</v>
      </c>
      <c r="AA403" s="1132">
        <f t="shared" ca="1" si="149"/>
        <v>0</v>
      </c>
      <c r="AB403" s="1105"/>
    </row>
    <row r="404" spans="1:28">
      <c r="A404" s="1144">
        <f>Calendar!J396</f>
        <v>56975</v>
      </c>
      <c r="C404" s="1104"/>
      <c r="D404" s="1125">
        <f t="shared" ca="1" si="150"/>
        <v>58256</v>
      </c>
      <c r="E404" s="1126">
        <f t="shared" ca="1" si="132"/>
        <v>58284</v>
      </c>
      <c r="F404" s="1127">
        <f t="shared" ca="1" si="133"/>
        <v>11991</v>
      </c>
      <c r="G404" s="1128">
        <f ca="1">IF(F404&lt;&gt;"",COUNTIF($F$11:F404,"&gt;0"),"")</f>
        <v>394</v>
      </c>
      <c r="H404" s="1129"/>
      <c r="I404" s="1073"/>
      <c r="J404" s="1130">
        <f t="shared" ca="1" si="134"/>
        <v>0</v>
      </c>
      <c r="K404" s="1131">
        <f t="shared" ca="1" si="135"/>
        <v>0</v>
      </c>
      <c r="L404" s="1130">
        <f t="shared" ca="1" si="136"/>
        <v>0</v>
      </c>
      <c r="M404" s="1130">
        <f t="shared" ca="1" si="137"/>
        <v>0</v>
      </c>
      <c r="N404" s="1130">
        <f t="shared" ca="1" si="138"/>
        <v>0</v>
      </c>
      <c r="O404" s="1073"/>
      <c r="P404" s="1130">
        <f t="shared" ca="1" si="139"/>
        <v>0</v>
      </c>
      <c r="Q404" s="1130">
        <f t="shared" ca="1" si="140"/>
        <v>0</v>
      </c>
      <c r="R404" s="1130">
        <f t="shared" ca="1" si="141"/>
        <v>0</v>
      </c>
      <c r="S404" s="1130">
        <f t="shared" ca="1" si="142"/>
        <v>0</v>
      </c>
      <c r="T404" s="1130">
        <f t="shared" ca="1" si="143"/>
        <v>0</v>
      </c>
      <c r="U404" s="1132">
        <f t="shared" ca="1" si="144"/>
        <v>0</v>
      </c>
      <c r="V404" s="1133" t="str">
        <f t="shared" ca="1" si="145"/>
        <v>n.a.</v>
      </c>
      <c r="X404" s="1134">
        <f t="shared" ca="1" si="146"/>
        <v>0</v>
      </c>
      <c r="Y404" s="1134">
        <f t="shared" ca="1" si="147"/>
        <v>0</v>
      </c>
      <c r="Z404" s="1134">
        <f t="shared" ca="1" si="148"/>
        <v>0</v>
      </c>
      <c r="AA404" s="1132">
        <f t="shared" ca="1" si="149"/>
        <v>0</v>
      </c>
      <c r="AB404" s="1105"/>
    </row>
    <row r="405" spans="1:28">
      <c r="A405" s="1144">
        <f>Calendar!J397</f>
        <v>57006</v>
      </c>
      <c r="C405" s="1104"/>
      <c r="D405" s="1125">
        <f t="shared" ca="1" si="150"/>
        <v>58287</v>
      </c>
      <c r="E405" s="1126">
        <f t="shared" ca="1" si="132"/>
        <v>58314</v>
      </c>
      <c r="F405" s="1127">
        <f t="shared" ca="1" si="133"/>
        <v>12021</v>
      </c>
      <c r="G405" s="1128">
        <f ca="1">IF(F405&lt;&gt;"",COUNTIF($F$11:F405,"&gt;0"),"")</f>
        <v>395</v>
      </c>
      <c r="H405" s="1129"/>
      <c r="I405" s="1073"/>
      <c r="J405" s="1130">
        <f t="shared" ca="1" si="134"/>
        <v>0</v>
      </c>
      <c r="K405" s="1131">
        <f t="shared" ca="1" si="135"/>
        <v>0</v>
      </c>
      <c r="L405" s="1130">
        <f t="shared" ca="1" si="136"/>
        <v>0</v>
      </c>
      <c r="M405" s="1130">
        <f t="shared" ca="1" si="137"/>
        <v>0</v>
      </c>
      <c r="N405" s="1130">
        <f t="shared" ca="1" si="138"/>
        <v>0</v>
      </c>
      <c r="O405" s="1073"/>
      <c r="P405" s="1130">
        <f t="shared" ca="1" si="139"/>
        <v>0</v>
      </c>
      <c r="Q405" s="1130">
        <f t="shared" ca="1" si="140"/>
        <v>0</v>
      </c>
      <c r="R405" s="1130">
        <f t="shared" ca="1" si="141"/>
        <v>0</v>
      </c>
      <c r="S405" s="1130">
        <f t="shared" ca="1" si="142"/>
        <v>0</v>
      </c>
      <c r="T405" s="1130">
        <f t="shared" ca="1" si="143"/>
        <v>0</v>
      </c>
      <c r="U405" s="1132">
        <f t="shared" ca="1" si="144"/>
        <v>0</v>
      </c>
      <c r="V405" s="1133" t="str">
        <f t="shared" ca="1" si="145"/>
        <v>n.a.</v>
      </c>
      <c r="X405" s="1134">
        <f t="shared" ca="1" si="146"/>
        <v>0</v>
      </c>
      <c r="Y405" s="1134">
        <f t="shared" ca="1" si="147"/>
        <v>0</v>
      </c>
      <c r="Z405" s="1134">
        <f t="shared" ca="1" si="148"/>
        <v>0</v>
      </c>
      <c r="AA405" s="1132">
        <f t="shared" ca="1" si="149"/>
        <v>0</v>
      </c>
      <c r="AB405" s="1105"/>
    </row>
    <row r="406" spans="1:28">
      <c r="A406" s="1144">
        <f>Calendar!J398</f>
        <v>57038</v>
      </c>
      <c r="C406" s="1104"/>
      <c r="D406" s="1125">
        <f t="shared" ca="1" si="150"/>
        <v>58318</v>
      </c>
      <c r="E406" s="1126">
        <f t="shared" ca="1" si="132"/>
        <v>58347</v>
      </c>
      <c r="F406" s="1127">
        <f t="shared" ca="1" si="133"/>
        <v>12054</v>
      </c>
      <c r="G406" s="1128">
        <f ca="1">IF(F406&lt;&gt;"",COUNTIF($F$11:F406,"&gt;0"),"")</f>
        <v>396</v>
      </c>
      <c r="H406" s="1129"/>
      <c r="I406" s="1073"/>
      <c r="J406" s="1130">
        <f t="shared" ca="1" si="134"/>
        <v>0</v>
      </c>
      <c r="K406" s="1131">
        <f t="shared" ca="1" si="135"/>
        <v>0</v>
      </c>
      <c r="L406" s="1130">
        <f t="shared" ca="1" si="136"/>
        <v>0</v>
      </c>
      <c r="M406" s="1130">
        <f t="shared" ca="1" si="137"/>
        <v>0</v>
      </c>
      <c r="N406" s="1130">
        <f t="shared" ca="1" si="138"/>
        <v>0</v>
      </c>
      <c r="O406" s="1073"/>
      <c r="P406" s="1130">
        <f t="shared" ca="1" si="139"/>
        <v>0</v>
      </c>
      <c r="Q406" s="1130">
        <f t="shared" ca="1" si="140"/>
        <v>0</v>
      </c>
      <c r="R406" s="1130">
        <f t="shared" ca="1" si="141"/>
        <v>0</v>
      </c>
      <c r="S406" s="1130">
        <f t="shared" ca="1" si="142"/>
        <v>0</v>
      </c>
      <c r="T406" s="1130">
        <f t="shared" ca="1" si="143"/>
        <v>0</v>
      </c>
      <c r="U406" s="1132">
        <f t="shared" ca="1" si="144"/>
        <v>0</v>
      </c>
      <c r="V406" s="1133" t="str">
        <f t="shared" ca="1" si="145"/>
        <v>n.a.</v>
      </c>
      <c r="X406" s="1134">
        <f t="shared" ca="1" si="146"/>
        <v>0</v>
      </c>
      <c r="Y406" s="1134">
        <f t="shared" ca="1" si="147"/>
        <v>0</v>
      </c>
      <c r="Z406" s="1134">
        <f t="shared" ca="1" si="148"/>
        <v>0</v>
      </c>
      <c r="AA406" s="1132">
        <f t="shared" ca="1" si="149"/>
        <v>0</v>
      </c>
      <c r="AB406" s="1105"/>
    </row>
    <row r="407" spans="1:28">
      <c r="A407" s="1144">
        <f>Calendar!J399</f>
        <v>57066</v>
      </c>
      <c r="C407" s="1104"/>
      <c r="D407" s="1125">
        <f t="shared" ca="1" si="150"/>
        <v>58348</v>
      </c>
      <c r="E407" s="1126">
        <f t="shared" ca="1" si="132"/>
        <v>58375</v>
      </c>
      <c r="F407" s="1127">
        <f t="shared" ca="1" si="133"/>
        <v>12082</v>
      </c>
      <c r="G407" s="1128">
        <f ca="1">IF(F407&lt;&gt;"",COUNTIF($F$11:F407,"&gt;0"),"")</f>
        <v>397</v>
      </c>
      <c r="H407" s="1129"/>
      <c r="I407" s="1073"/>
      <c r="J407" s="1130">
        <f t="shared" ca="1" si="134"/>
        <v>0</v>
      </c>
      <c r="K407" s="1131">
        <f t="shared" ca="1" si="135"/>
        <v>0</v>
      </c>
      <c r="L407" s="1130">
        <f t="shared" ca="1" si="136"/>
        <v>0</v>
      </c>
      <c r="M407" s="1130">
        <f t="shared" ca="1" si="137"/>
        <v>0</v>
      </c>
      <c r="N407" s="1130">
        <f t="shared" ca="1" si="138"/>
        <v>0</v>
      </c>
      <c r="O407" s="1073"/>
      <c r="P407" s="1130">
        <f t="shared" ca="1" si="139"/>
        <v>0</v>
      </c>
      <c r="Q407" s="1130">
        <f t="shared" ca="1" si="140"/>
        <v>0</v>
      </c>
      <c r="R407" s="1130">
        <f t="shared" ca="1" si="141"/>
        <v>0</v>
      </c>
      <c r="S407" s="1130">
        <f t="shared" ca="1" si="142"/>
        <v>0</v>
      </c>
      <c r="T407" s="1130">
        <f t="shared" ca="1" si="143"/>
        <v>0</v>
      </c>
      <c r="U407" s="1132">
        <f t="shared" ca="1" si="144"/>
        <v>0</v>
      </c>
      <c r="V407" s="1133" t="str">
        <f t="shared" ca="1" si="145"/>
        <v>n.a.</v>
      </c>
      <c r="X407" s="1134">
        <f t="shared" ca="1" si="146"/>
        <v>0</v>
      </c>
      <c r="Y407" s="1134">
        <f t="shared" ca="1" si="147"/>
        <v>0</v>
      </c>
      <c r="Z407" s="1134">
        <f t="shared" ca="1" si="148"/>
        <v>0</v>
      </c>
      <c r="AA407" s="1132">
        <f t="shared" ca="1" si="149"/>
        <v>0</v>
      </c>
      <c r="AB407" s="1105"/>
    </row>
    <row r="408" spans="1:28">
      <c r="A408" s="1144">
        <f>Calendar!J400</f>
        <v>57097</v>
      </c>
      <c r="C408" s="1104"/>
      <c r="D408" s="1125">
        <f t="shared" ca="1" si="150"/>
        <v>58379</v>
      </c>
      <c r="E408" s="1126">
        <f t="shared" ca="1" si="132"/>
        <v>58406</v>
      </c>
      <c r="F408" s="1127">
        <f t="shared" ca="1" si="133"/>
        <v>12113</v>
      </c>
      <c r="G408" s="1128">
        <f ca="1">IF(F408&lt;&gt;"",COUNTIF($F$11:F408,"&gt;0"),"")</f>
        <v>398</v>
      </c>
      <c r="H408" s="1129"/>
      <c r="I408" s="1073"/>
      <c r="J408" s="1130">
        <f t="shared" ca="1" si="134"/>
        <v>0</v>
      </c>
      <c r="K408" s="1131">
        <f t="shared" ca="1" si="135"/>
        <v>0</v>
      </c>
      <c r="L408" s="1130">
        <f t="shared" ca="1" si="136"/>
        <v>0</v>
      </c>
      <c r="M408" s="1130">
        <f t="shared" ca="1" si="137"/>
        <v>0</v>
      </c>
      <c r="N408" s="1130">
        <f t="shared" ca="1" si="138"/>
        <v>0</v>
      </c>
      <c r="O408" s="1073"/>
      <c r="P408" s="1130">
        <f t="shared" ca="1" si="139"/>
        <v>0</v>
      </c>
      <c r="Q408" s="1130">
        <f t="shared" ca="1" si="140"/>
        <v>0</v>
      </c>
      <c r="R408" s="1130">
        <f t="shared" ca="1" si="141"/>
        <v>0</v>
      </c>
      <c r="S408" s="1130">
        <f t="shared" ca="1" si="142"/>
        <v>0</v>
      </c>
      <c r="T408" s="1130">
        <f t="shared" ca="1" si="143"/>
        <v>0</v>
      </c>
      <c r="U408" s="1132">
        <f t="shared" ca="1" si="144"/>
        <v>0</v>
      </c>
      <c r="V408" s="1133" t="str">
        <f t="shared" ca="1" si="145"/>
        <v>n.a.</v>
      </c>
      <c r="X408" s="1134">
        <f t="shared" ca="1" si="146"/>
        <v>0</v>
      </c>
      <c r="Y408" s="1134">
        <f t="shared" ca="1" si="147"/>
        <v>0</v>
      </c>
      <c r="Z408" s="1134">
        <f t="shared" ca="1" si="148"/>
        <v>0</v>
      </c>
      <c r="AA408" s="1132">
        <f t="shared" ca="1" si="149"/>
        <v>0</v>
      </c>
      <c r="AB408" s="1105"/>
    </row>
    <row r="409" spans="1:28">
      <c r="A409" s="1144">
        <f>Calendar!J401</f>
        <v>57129</v>
      </c>
      <c r="C409" s="1104"/>
      <c r="D409" s="1125">
        <f t="shared" ca="1" si="150"/>
        <v>58409</v>
      </c>
      <c r="E409" s="1126">
        <f t="shared" ca="1" si="132"/>
        <v>58438</v>
      </c>
      <c r="F409" s="1127">
        <f t="shared" ca="1" si="133"/>
        <v>12145</v>
      </c>
      <c r="G409" s="1128">
        <f ca="1">IF(F409&lt;&gt;"",COUNTIF($F$11:F409,"&gt;0"),"")</f>
        <v>399</v>
      </c>
      <c r="H409" s="1129"/>
      <c r="I409" s="1073"/>
      <c r="J409" s="1130">
        <f t="shared" ca="1" si="134"/>
        <v>0</v>
      </c>
      <c r="K409" s="1131">
        <f t="shared" ca="1" si="135"/>
        <v>0</v>
      </c>
      <c r="L409" s="1130">
        <f t="shared" ca="1" si="136"/>
        <v>0</v>
      </c>
      <c r="M409" s="1130">
        <f t="shared" ca="1" si="137"/>
        <v>0</v>
      </c>
      <c r="N409" s="1130">
        <f t="shared" ca="1" si="138"/>
        <v>0</v>
      </c>
      <c r="O409" s="1073"/>
      <c r="P409" s="1130">
        <f t="shared" ca="1" si="139"/>
        <v>0</v>
      </c>
      <c r="Q409" s="1130">
        <f t="shared" ca="1" si="140"/>
        <v>0</v>
      </c>
      <c r="R409" s="1130">
        <f t="shared" ca="1" si="141"/>
        <v>0</v>
      </c>
      <c r="S409" s="1130">
        <f t="shared" ca="1" si="142"/>
        <v>0</v>
      </c>
      <c r="T409" s="1130">
        <f t="shared" ca="1" si="143"/>
        <v>0</v>
      </c>
      <c r="U409" s="1132">
        <f t="shared" ca="1" si="144"/>
        <v>0</v>
      </c>
      <c r="V409" s="1133" t="str">
        <f t="shared" ca="1" si="145"/>
        <v>n.a.</v>
      </c>
      <c r="X409" s="1134">
        <f t="shared" ca="1" si="146"/>
        <v>0</v>
      </c>
      <c r="Y409" s="1134">
        <f t="shared" ca="1" si="147"/>
        <v>0</v>
      </c>
      <c r="Z409" s="1134">
        <f t="shared" ca="1" si="148"/>
        <v>0</v>
      </c>
      <c r="AA409" s="1132">
        <f t="shared" ca="1" si="149"/>
        <v>0</v>
      </c>
      <c r="AB409" s="1105"/>
    </row>
    <row r="410" spans="1:28">
      <c r="A410" s="1144">
        <f>Calendar!J402</f>
        <v>57158</v>
      </c>
      <c r="C410" s="1104"/>
      <c r="D410" s="1125">
        <f t="shared" ca="1" si="150"/>
        <v>58440</v>
      </c>
      <c r="E410" s="1126">
        <f t="shared" ca="1" si="132"/>
        <v>58467</v>
      </c>
      <c r="F410" s="1127">
        <f t="shared" ca="1" si="133"/>
        <v>12174</v>
      </c>
      <c r="G410" s="1128">
        <f ca="1">IF(F410&lt;&gt;"",COUNTIF($F$11:F410,"&gt;0"),"")</f>
        <v>400</v>
      </c>
      <c r="H410" s="1129"/>
      <c r="I410" s="1073"/>
      <c r="J410" s="1130">
        <f t="shared" ca="1" si="134"/>
        <v>0</v>
      </c>
      <c r="K410" s="1131">
        <f t="shared" ca="1" si="135"/>
        <v>0</v>
      </c>
      <c r="L410" s="1130">
        <f t="shared" ca="1" si="136"/>
        <v>0</v>
      </c>
      <c r="M410" s="1130">
        <f t="shared" ca="1" si="137"/>
        <v>0</v>
      </c>
      <c r="N410" s="1130">
        <f t="shared" ca="1" si="138"/>
        <v>0</v>
      </c>
      <c r="O410" s="1073"/>
      <c r="P410" s="1130">
        <f t="shared" ca="1" si="139"/>
        <v>0</v>
      </c>
      <c r="Q410" s="1130">
        <f t="shared" ca="1" si="140"/>
        <v>0</v>
      </c>
      <c r="R410" s="1130">
        <f t="shared" ca="1" si="141"/>
        <v>0</v>
      </c>
      <c r="S410" s="1130">
        <f t="shared" ca="1" si="142"/>
        <v>0</v>
      </c>
      <c r="T410" s="1130">
        <f t="shared" ca="1" si="143"/>
        <v>0</v>
      </c>
      <c r="U410" s="1132">
        <f t="shared" ca="1" si="144"/>
        <v>0</v>
      </c>
      <c r="V410" s="1133" t="str">
        <f t="shared" ca="1" si="145"/>
        <v>n.a.</v>
      </c>
      <c r="X410" s="1134">
        <f t="shared" ca="1" si="146"/>
        <v>0</v>
      </c>
      <c r="Y410" s="1134">
        <f t="shared" ca="1" si="147"/>
        <v>0</v>
      </c>
      <c r="Z410" s="1134">
        <f t="shared" ca="1" si="148"/>
        <v>0</v>
      </c>
      <c r="AA410" s="1132">
        <f t="shared" ca="1" si="149"/>
        <v>0</v>
      </c>
      <c r="AB410" s="1105"/>
    </row>
    <row r="411" spans="1:28">
      <c r="A411" s="1144">
        <f>Calendar!J403</f>
        <v>57188</v>
      </c>
      <c r="C411" s="1104"/>
      <c r="D411" s="1125">
        <f t="shared" ca="1" si="150"/>
        <v>58471</v>
      </c>
      <c r="E411" s="1126">
        <f t="shared" ca="1" si="132"/>
        <v>58498</v>
      </c>
      <c r="F411" s="1127">
        <f t="shared" ca="1" si="133"/>
        <v>12205</v>
      </c>
      <c r="G411" s="1128">
        <f ca="1">IF(F411&lt;&gt;"",COUNTIF($F$11:F411,"&gt;0"),"")</f>
        <v>401</v>
      </c>
      <c r="H411" s="1129"/>
      <c r="I411" s="1073"/>
      <c r="J411" s="1130">
        <f t="shared" ca="1" si="134"/>
        <v>0</v>
      </c>
      <c r="K411" s="1131">
        <f t="shared" ca="1" si="135"/>
        <v>0</v>
      </c>
      <c r="L411" s="1130">
        <f t="shared" ca="1" si="136"/>
        <v>0</v>
      </c>
      <c r="M411" s="1130">
        <f t="shared" ca="1" si="137"/>
        <v>0</v>
      </c>
      <c r="N411" s="1130">
        <f t="shared" ca="1" si="138"/>
        <v>0</v>
      </c>
      <c r="O411" s="1073"/>
      <c r="P411" s="1130">
        <f t="shared" ca="1" si="139"/>
        <v>0</v>
      </c>
      <c r="Q411" s="1130">
        <f t="shared" ca="1" si="140"/>
        <v>0</v>
      </c>
      <c r="R411" s="1130">
        <f t="shared" ca="1" si="141"/>
        <v>0</v>
      </c>
      <c r="S411" s="1130">
        <f t="shared" ca="1" si="142"/>
        <v>0</v>
      </c>
      <c r="T411" s="1130">
        <f t="shared" ca="1" si="143"/>
        <v>0</v>
      </c>
      <c r="U411" s="1132">
        <f t="shared" ca="1" si="144"/>
        <v>0</v>
      </c>
      <c r="V411" s="1133" t="str">
        <f t="shared" ca="1" si="145"/>
        <v>n.a.</v>
      </c>
      <c r="X411" s="1134">
        <f t="shared" ca="1" si="146"/>
        <v>0</v>
      </c>
      <c r="Y411" s="1134">
        <f t="shared" ca="1" si="147"/>
        <v>0</v>
      </c>
      <c r="Z411" s="1134">
        <f t="shared" ca="1" si="148"/>
        <v>0</v>
      </c>
      <c r="AA411" s="1132">
        <f t="shared" ca="1" si="149"/>
        <v>0</v>
      </c>
      <c r="AB411" s="1105"/>
    </row>
    <row r="412" spans="1:28">
      <c r="A412" s="1144">
        <f>Calendar!J404</f>
        <v>57220</v>
      </c>
      <c r="C412" s="1104"/>
      <c r="D412" s="1125">
        <f t="shared" ca="1" si="150"/>
        <v>58500</v>
      </c>
      <c r="E412" s="1126">
        <f t="shared" ca="1" si="132"/>
        <v>58529</v>
      </c>
      <c r="F412" s="1127">
        <f t="shared" ca="1" si="133"/>
        <v>12236</v>
      </c>
      <c r="G412" s="1128">
        <f ca="1">IF(F412&lt;&gt;"",COUNTIF($F$11:F412,"&gt;0"),"")</f>
        <v>402</v>
      </c>
      <c r="H412" s="1129"/>
      <c r="I412" s="1073"/>
      <c r="J412" s="1130">
        <f t="shared" ca="1" si="134"/>
        <v>0</v>
      </c>
      <c r="K412" s="1131">
        <f t="shared" ca="1" si="135"/>
        <v>0</v>
      </c>
      <c r="L412" s="1130">
        <f t="shared" ca="1" si="136"/>
        <v>0</v>
      </c>
      <c r="M412" s="1130">
        <f t="shared" ca="1" si="137"/>
        <v>0</v>
      </c>
      <c r="N412" s="1130">
        <f t="shared" ca="1" si="138"/>
        <v>0</v>
      </c>
      <c r="O412" s="1073"/>
      <c r="P412" s="1130">
        <f t="shared" ca="1" si="139"/>
        <v>0</v>
      </c>
      <c r="Q412" s="1130">
        <f t="shared" ca="1" si="140"/>
        <v>0</v>
      </c>
      <c r="R412" s="1130">
        <f t="shared" ca="1" si="141"/>
        <v>0</v>
      </c>
      <c r="S412" s="1130">
        <f t="shared" ca="1" si="142"/>
        <v>0</v>
      </c>
      <c r="T412" s="1130">
        <f t="shared" ca="1" si="143"/>
        <v>0</v>
      </c>
      <c r="U412" s="1132">
        <f t="shared" ca="1" si="144"/>
        <v>0</v>
      </c>
      <c r="V412" s="1133" t="str">
        <f t="shared" ca="1" si="145"/>
        <v>n.a.</v>
      </c>
      <c r="X412" s="1134">
        <f t="shared" ca="1" si="146"/>
        <v>0</v>
      </c>
      <c r="Y412" s="1134">
        <f t="shared" ca="1" si="147"/>
        <v>0</v>
      </c>
      <c r="Z412" s="1134">
        <f t="shared" ca="1" si="148"/>
        <v>0</v>
      </c>
      <c r="AA412" s="1132">
        <f t="shared" ca="1" si="149"/>
        <v>0</v>
      </c>
      <c r="AB412" s="1105"/>
    </row>
    <row r="413" spans="1:28">
      <c r="A413" s="1144">
        <f>Calendar!J405</f>
        <v>57250</v>
      </c>
      <c r="C413" s="1104"/>
      <c r="D413" s="1125">
        <f t="shared" ca="1" si="150"/>
        <v>58531</v>
      </c>
      <c r="E413" s="1126">
        <f t="shared" ca="1" si="132"/>
        <v>58558</v>
      </c>
      <c r="F413" s="1127">
        <f t="shared" ca="1" si="133"/>
        <v>12265</v>
      </c>
      <c r="G413" s="1128">
        <f ca="1">IF(F413&lt;&gt;"",COUNTIF($F$11:F413,"&gt;0"),"")</f>
        <v>403</v>
      </c>
      <c r="H413" s="1129"/>
      <c r="I413" s="1073"/>
      <c r="J413" s="1130">
        <f t="shared" ca="1" si="134"/>
        <v>0</v>
      </c>
      <c r="K413" s="1131">
        <f t="shared" ca="1" si="135"/>
        <v>0</v>
      </c>
      <c r="L413" s="1130">
        <f t="shared" ca="1" si="136"/>
        <v>0</v>
      </c>
      <c r="M413" s="1130">
        <f t="shared" ca="1" si="137"/>
        <v>0</v>
      </c>
      <c r="N413" s="1130">
        <f t="shared" ca="1" si="138"/>
        <v>0</v>
      </c>
      <c r="O413" s="1073"/>
      <c r="P413" s="1130">
        <f t="shared" ca="1" si="139"/>
        <v>0</v>
      </c>
      <c r="Q413" s="1130">
        <f t="shared" ca="1" si="140"/>
        <v>0</v>
      </c>
      <c r="R413" s="1130">
        <f t="shared" ca="1" si="141"/>
        <v>0</v>
      </c>
      <c r="S413" s="1130">
        <f t="shared" ca="1" si="142"/>
        <v>0</v>
      </c>
      <c r="T413" s="1130">
        <f t="shared" ca="1" si="143"/>
        <v>0</v>
      </c>
      <c r="U413" s="1132">
        <f t="shared" ca="1" si="144"/>
        <v>0</v>
      </c>
      <c r="V413" s="1133" t="str">
        <f t="shared" ca="1" si="145"/>
        <v>n.a.</v>
      </c>
      <c r="X413" s="1134">
        <f t="shared" ca="1" si="146"/>
        <v>0</v>
      </c>
      <c r="Y413" s="1134">
        <f t="shared" ca="1" si="147"/>
        <v>0</v>
      </c>
      <c r="Z413" s="1134">
        <f t="shared" ca="1" si="148"/>
        <v>0</v>
      </c>
      <c r="AA413" s="1132">
        <f t="shared" ca="1" si="149"/>
        <v>0</v>
      </c>
      <c r="AB413" s="1105"/>
    </row>
    <row r="414" spans="1:28">
      <c r="A414" s="1144">
        <f>Calendar!J406</f>
        <v>57280</v>
      </c>
      <c r="C414" s="1104"/>
      <c r="D414" s="1125">
        <f t="shared" ca="1" si="150"/>
        <v>58561</v>
      </c>
      <c r="E414" s="1126">
        <f t="shared" ca="1" si="132"/>
        <v>58588</v>
      </c>
      <c r="F414" s="1127">
        <f t="shared" ca="1" si="133"/>
        <v>12295</v>
      </c>
      <c r="G414" s="1128">
        <f ca="1">IF(F414&lt;&gt;"",COUNTIF($F$11:F414,"&gt;0"),"")</f>
        <v>404</v>
      </c>
      <c r="H414" s="1129"/>
      <c r="I414" s="1073"/>
      <c r="J414" s="1130">
        <f t="shared" ca="1" si="134"/>
        <v>0</v>
      </c>
      <c r="K414" s="1131">
        <f t="shared" ca="1" si="135"/>
        <v>0</v>
      </c>
      <c r="L414" s="1130">
        <f t="shared" ca="1" si="136"/>
        <v>0</v>
      </c>
      <c r="M414" s="1130">
        <f t="shared" ca="1" si="137"/>
        <v>0</v>
      </c>
      <c r="N414" s="1130">
        <f t="shared" ca="1" si="138"/>
        <v>0</v>
      </c>
      <c r="O414" s="1073"/>
      <c r="P414" s="1130">
        <f t="shared" ca="1" si="139"/>
        <v>0</v>
      </c>
      <c r="Q414" s="1130">
        <f t="shared" ca="1" si="140"/>
        <v>0</v>
      </c>
      <c r="R414" s="1130">
        <f t="shared" ca="1" si="141"/>
        <v>0</v>
      </c>
      <c r="S414" s="1130">
        <f t="shared" ca="1" si="142"/>
        <v>0</v>
      </c>
      <c r="T414" s="1130">
        <f t="shared" ca="1" si="143"/>
        <v>0</v>
      </c>
      <c r="U414" s="1132">
        <f t="shared" ca="1" si="144"/>
        <v>0</v>
      </c>
      <c r="V414" s="1133" t="str">
        <f t="shared" ca="1" si="145"/>
        <v>n.a.</v>
      </c>
      <c r="X414" s="1134">
        <f t="shared" ca="1" si="146"/>
        <v>0</v>
      </c>
      <c r="Y414" s="1134">
        <f t="shared" ca="1" si="147"/>
        <v>0</v>
      </c>
      <c r="Z414" s="1134">
        <f t="shared" ca="1" si="148"/>
        <v>0</v>
      </c>
      <c r="AA414" s="1132">
        <f t="shared" ca="1" si="149"/>
        <v>0</v>
      </c>
      <c r="AB414" s="1105"/>
    </row>
    <row r="415" spans="1:28">
      <c r="A415" s="1144">
        <f>Calendar!J407</f>
        <v>57311</v>
      </c>
      <c r="C415" s="1104"/>
      <c r="D415" s="1125">
        <f t="shared" ca="1" si="150"/>
        <v>58592</v>
      </c>
      <c r="E415" s="1126">
        <f t="shared" ca="1" si="132"/>
        <v>58620</v>
      </c>
      <c r="F415" s="1127">
        <f t="shared" ca="1" si="133"/>
        <v>12327</v>
      </c>
      <c r="G415" s="1128">
        <f ca="1">IF(F415&lt;&gt;"",COUNTIF($F$11:F415,"&gt;0"),"")</f>
        <v>405</v>
      </c>
      <c r="H415" s="1129"/>
      <c r="I415" s="1073"/>
      <c r="J415" s="1130">
        <f t="shared" ca="1" si="134"/>
        <v>0</v>
      </c>
      <c r="K415" s="1131">
        <f t="shared" ca="1" si="135"/>
        <v>0</v>
      </c>
      <c r="L415" s="1130">
        <f t="shared" ca="1" si="136"/>
        <v>0</v>
      </c>
      <c r="M415" s="1130">
        <f t="shared" ca="1" si="137"/>
        <v>0</v>
      </c>
      <c r="N415" s="1130">
        <f t="shared" ca="1" si="138"/>
        <v>0</v>
      </c>
      <c r="O415" s="1073"/>
      <c r="P415" s="1130">
        <f t="shared" ca="1" si="139"/>
        <v>0</v>
      </c>
      <c r="Q415" s="1130">
        <f t="shared" ca="1" si="140"/>
        <v>0</v>
      </c>
      <c r="R415" s="1130">
        <f t="shared" ca="1" si="141"/>
        <v>0</v>
      </c>
      <c r="S415" s="1130">
        <f t="shared" ca="1" si="142"/>
        <v>0</v>
      </c>
      <c r="T415" s="1130">
        <f t="shared" ca="1" si="143"/>
        <v>0</v>
      </c>
      <c r="U415" s="1132">
        <f t="shared" ca="1" si="144"/>
        <v>0</v>
      </c>
      <c r="V415" s="1133" t="str">
        <f t="shared" ca="1" si="145"/>
        <v>n.a.</v>
      </c>
      <c r="X415" s="1134">
        <f t="shared" ca="1" si="146"/>
        <v>0</v>
      </c>
      <c r="Y415" s="1134">
        <f t="shared" ca="1" si="147"/>
        <v>0</v>
      </c>
      <c r="Z415" s="1134">
        <f t="shared" ca="1" si="148"/>
        <v>0</v>
      </c>
      <c r="AA415" s="1132">
        <f t="shared" ca="1" si="149"/>
        <v>0</v>
      </c>
      <c r="AB415" s="1105"/>
    </row>
    <row r="416" spans="1:28">
      <c r="A416" s="1144">
        <f>Calendar!J408</f>
        <v>57341</v>
      </c>
      <c r="C416" s="1104"/>
      <c r="D416" s="1125">
        <f t="shared" ca="1" si="150"/>
        <v>58622</v>
      </c>
      <c r="E416" s="1126">
        <f t="shared" ca="1" si="132"/>
        <v>58649</v>
      </c>
      <c r="F416" s="1127">
        <f t="shared" ca="1" si="133"/>
        <v>12356</v>
      </c>
      <c r="G416" s="1128">
        <f ca="1">IF(F416&lt;&gt;"",COUNTIF($F$11:F416,"&gt;0"),"")</f>
        <v>406</v>
      </c>
      <c r="H416" s="1129"/>
      <c r="I416" s="1073"/>
      <c r="J416" s="1130">
        <f t="shared" ca="1" si="134"/>
        <v>0</v>
      </c>
      <c r="K416" s="1131">
        <f t="shared" ca="1" si="135"/>
        <v>0</v>
      </c>
      <c r="L416" s="1130">
        <f t="shared" ca="1" si="136"/>
        <v>0</v>
      </c>
      <c r="M416" s="1130">
        <f t="shared" ca="1" si="137"/>
        <v>0</v>
      </c>
      <c r="N416" s="1130">
        <f t="shared" ca="1" si="138"/>
        <v>0</v>
      </c>
      <c r="O416" s="1073"/>
      <c r="P416" s="1130">
        <f t="shared" ca="1" si="139"/>
        <v>0</v>
      </c>
      <c r="Q416" s="1130">
        <f t="shared" ca="1" si="140"/>
        <v>0</v>
      </c>
      <c r="R416" s="1130">
        <f t="shared" ca="1" si="141"/>
        <v>0</v>
      </c>
      <c r="S416" s="1130">
        <f t="shared" ca="1" si="142"/>
        <v>0</v>
      </c>
      <c r="T416" s="1130">
        <f t="shared" ca="1" si="143"/>
        <v>0</v>
      </c>
      <c r="U416" s="1132">
        <f t="shared" ca="1" si="144"/>
        <v>0</v>
      </c>
      <c r="V416" s="1133" t="str">
        <f t="shared" ca="1" si="145"/>
        <v>n.a.</v>
      </c>
      <c r="X416" s="1134">
        <f t="shared" ca="1" si="146"/>
        <v>0</v>
      </c>
      <c r="Y416" s="1134">
        <f t="shared" ca="1" si="147"/>
        <v>0</v>
      </c>
      <c r="Z416" s="1134">
        <f t="shared" ca="1" si="148"/>
        <v>0</v>
      </c>
      <c r="AA416" s="1132">
        <f t="shared" ca="1" si="149"/>
        <v>0</v>
      </c>
      <c r="AB416" s="1105"/>
    </row>
    <row r="417" spans="1:28">
      <c r="A417" s="1144">
        <f>Calendar!J409</f>
        <v>57374</v>
      </c>
      <c r="C417" s="1104"/>
      <c r="D417" s="1125">
        <f t="shared" ca="1" si="150"/>
        <v>58653</v>
      </c>
      <c r="E417" s="1126">
        <f t="shared" ca="1" si="132"/>
        <v>58680</v>
      </c>
      <c r="F417" s="1127">
        <f t="shared" ca="1" si="133"/>
        <v>12387</v>
      </c>
      <c r="G417" s="1128">
        <f ca="1">IF(F417&lt;&gt;"",COUNTIF($F$11:F417,"&gt;0"),"")</f>
        <v>407</v>
      </c>
      <c r="H417" s="1129"/>
      <c r="I417" s="1073"/>
      <c r="J417" s="1130">
        <f t="shared" ca="1" si="134"/>
        <v>0</v>
      </c>
      <c r="K417" s="1131">
        <f t="shared" ca="1" si="135"/>
        <v>0</v>
      </c>
      <c r="L417" s="1130">
        <f t="shared" ca="1" si="136"/>
        <v>0</v>
      </c>
      <c r="M417" s="1130">
        <f t="shared" ca="1" si="137"/>
        <v>0</v>
      </c>
      <c r="N417" s="1130">
        <f t="shared" ca="1" si="138"/>
        <v>0</v>
      </c>
      <c r="O417" s="1073"/>
      <c r="P417" s="1130">
        <f t="shared" ca="1" si="139"/>
        <v>0</v>
      </c>
      <c r="Q417" s="1130">
        <f t="shared" ca="1" si="140"/>
        <v>0</v>
      </c>
      <c r="R417" s="1130">
        <f t="shared" ca="1" si="141"/>
        <v>0</v>
      </c>
      <c r="S417" s="1130">
        <f t="shared" ca="1" si="142"/>
        <v>0</v>
      </c>
      <c r="T417" s="1130">
        <f t="shared" ca="1" si="143"/>
        <v>0</v>
      </c>
      <c r="U417" s="1132">
        <f t="shared" ca="1" si="144"/>
        <v>0</v>
      </c>
      <c r="V417" s="1133" t="str">
        <f t="shared" ca="1" si="145"/>
        <v>n.a.</v>
      </c>
      <c r="X417" s="1134">
        <f t="shared" ca="1" si="146"/>
        <v>0</v>
      </c>
      <c r="Y417" s="1134">
        <f t="shared" ca="1" si="147"/>
        <v>0</v>
      </c>
      <c r="Z417" s="1134">
        <f t="shared" ca="1" si="148"/>
        <v>0</v>
      </c>
      <c r="AA417" s="1132">
        <f t="shared" ca="1" si="149"/>
        <v>0</v>
      </c>
      <c r="AB417" s="1105"/>
    </row>
    <row r="418" spans="1:28">
      <c r="A418" s="1144">
        <f>Calendar!J410</f>
        <v>57403</v>
      </c>
      <c r="C418" s="1104"/>
      <c r="D418" s="1125">
        <f t="shared" ca="1" si="150"/>
        <v>58684</v>
      </c>
      <c r="E418" s="1126">
        <f t="shared" ca="1" si="132"/>
        <v>58711</v>
      </c>
      <c r="F418" s="1127">
        <f t="shared" ca="1" si="133"/>
        <v>12418</v>
      </c>
      <c r="G418" s="1128">
        <f ca="1">IF(F418&lt;&gt;"",COUNTIF($F$11:F418,"&gt;0"),"")</f>
        <v>408</v>
      </c>
      <c r="H418" s="1129"/>
      <c r="I418" s="1073"/>
      <c r="J418" s="1130">
        <f t="shared" ca="1" si="134"/>
        <v>0</v>
      </c>
      <c r="K418" s="1131">
        <f t="shared" ca="1" si="135"/>
        <v>0</v>
      </c>
      <c r="L418" s="1130">
        <f t="shared" ca="1" si="136"/>
        <v>0</v>
      </c>
      <c r="M418" s="1130">
        <f t="shared" ca="1" si="137"/>
        <v>0</v>
      </c>
      <c r="N418" s="1130">
        <f t="shared" ca="1" si="138"/>
        <v>0</v>
      </c>
      <c r="O418" s="1073"/>
      <c r="P418" s="1130">
        <f t="shared" ca="1" si="139"/>
        <v>0</v>
      </c>
      <c r="Q418" s="1130">
        <f t="shared" ca="1" si="140"/>
        <v>0</v>
      </c>
      <c r="R418" s="1130">
        <f t="shared" ca="1" si="141"/>
        <v>0</v>
      </c>
      <c r="S418" s="1130">
        <f t="shared" ca="1" si="142"/>
        <v>0</v>
      </c>
      <c r="T418" s="1130">
        <f t="shared" ca="1" si="143"/>
        <v>0</v>
      </c>
      <c r="U418" s="1132">
        <f t="shared" ca="1" si="144"/>
        <v>0</v>
      </c>
      <c r="V418" s="1133" t="str">
        <f t="shared" ca="1" si="145"/>
        <v>n.a.</v>
      </c>
      <c r="X418" s="1134">
        <f t="shared" ca="1" si="146"/>
        <v>0</v>
      </c>
      <c r="Y418" s="1134">
        <f t="shared" ca="1" si="147"/>
        <v>0</v>
      </c>
      <c r="Z418" s="1134">
        <f t="shared" ca="1" si="148"/>
        <v>0</v>
      </c>
      <c r="AA418" s="1132">
        <f t="shared" ca="1" si="149"/>
        <v>0</v>
      </c>
      <c r="AB418" s="1105"/>
    </row>
    <row r="419" spans="1:28">
      <c r="A419" s="1144">
        <f>Calendar!J411</f>
        <v>57431</v>
      </c>
      <c r="C419" s="1104"/>
      <c r="D419" s="1125">
        <f t="shared" ca="1" si="150"/>
        <v>58714</v>
      </c>
      <c r="E419" s="1126">
        <f t="shared" ca="1" si="132"/>
        <v>58741</v>
      </c>
      <c r="F419" s="1127">
        <f t="shared" ca="1" si="133"/>
        <v>12448</v>
      </c>
      <c r="G419" s="1128">
        <f ca="1">IF(F419&lt;&gt;"",COUNTIF($F$11:F419,"&gt;0"),"")</f>
        <v>409</v>
      </c>
      <c r="H419" s="1129"/>
      <c r="I419" s="1073"/>
      <c r="J419" s="1130">
        <f t="shared" ca="1" si="134"/>
        <v>0</v>
      </c>
      <c r="K419" s="1131">
        <f t="shared" ca="1" si="135"/>
        <v>0</v>
      </c>
      <c r="L419" s="1130">
        <f t="shared" ca="1" si="136"/>
        <v>0</v>
      </c>
      <c r="M419" s="1130">
        <f t="shared" ca="1" si="137"/>
        <v>0</v>
      </c>
      <c r="N419" s="1130">
        <f t="shared" ca="1" si="138"/>
        <v>0</v>
      </c>
      <c r="O419" s="1073"/>
      <c r="P419" s="1130">
        <f t="shared" ca="1" si="139"/>
        <v>0</v>
      </c>
      <c r="Q419" s="1130">
        <f t="shared" ca="1" si="140"/>
        <v>0</v>
      </c>
      <c r="R419" s="1130">
        <f t="shared" ca="1" si="141"/>
        <v>0</v>
      </c>
      <c r="S419" s="1130">
        <f t="shared" ca="1" si="142"/>
        <v>0</v>
      </c>
      <c r="T419" s="1130">
        <f t="shared" ca="1" si="143"/>
        <v>0</v>
      </c>
      <c r="U419" s="1132">
        <f t="shared" ca="1" si="144"/>
        <v>0</v>
      </c>
      <c r="V419" s="1133" t="str">
        <f t="shared" ca="1" si="145"/>
        <v>n.a.</v>
      </c>
      <c r="X419" s="1134">
        <f t="shared" ca="1" si="146"/>
        <v>0</v>
      </c>
      <c r="Y419" s="1134">
        <f t="shared" ca="1" si="147"/>
        <v>0</v>
      </c>
      <c r="Z419" s="1134">
        <f t="shared" ca="1" si="148"/>
        <v>0</v>
      </c>
      <c r="AA419" s="1132">
        <f t="shared" ca="1" si="149"/>
        <v>0</v>
      </c>
      <c r="AB419" s="1105"/>
    </row>
    <row r="420" spans="1:28">
      <c r="A420" s="1144">
        <f>Calendar!J412</f>
        <v>57462</v>
      </c>
      <c r="C420" s="1104"/>
      <c r="D420" s="1125">
        <f t="shared" ca="1" si="150"/>
        <v>58745</v>
      </c>
      <c r="E420" s="1126">
        <f t="shared" ca="1" si="132"/>
        <v>58774</v>
      </c>
      <c r="F420" s="1127">
        <f t="shared" ca="1" si="133"/>
        <v>12481</v>
      </c>
      <c r="G420" s="1128">
        <f ca="1">IF(F420&lt;&gt;"",COUNTIF($F$11:F420,"&gt;0"),"")</f>
        <v>410</v>
      </c>
      <c r="H420" s="1129"/>
      <c r="I420" s="1073"/>
      <c r="J420" s="1130">
        <f t="shared" ca="1" si="134"/>
        <v>0</v>
      </c>
      <c r="K420" s="1131">
        <f t="shared" ca="1" si="135"/>
        <v>0</v>
      </c>
      <c r="L420" s="1130">
        <f t="shared" ca="1" si="136"/>
        <v>0</v>
      </c>
      <c r="M420" s="1130">
        <f t="shared" ca="1" si="137"/>
        <v>0</v>
      </c>
      <c r="N420" s="1130">
        <f t="shared" ca="1" si="138"/>
        <v>0</v>
      </c>
      <c r="O420" s="1073"/>
      <c r="P420" s="1130">
        <f t="shared" ca="1" si="139"/>
        <v>0</v>
      </c>
      <c r="Q420" s="1130">
        <f t="shared" ca="1" si="140"/>
        <v>0</v>
      </c>
      <c r="R420" s="1130">
        <f t="shared" ca="1" si="141"/>
        <v>0</v>
      </c>
      <c r="S420" s="1130">
        <f t="shared" ca="1" si="142"/>
        <v>0</v>
      </c>
      <c r="T420" s="1130">
        <f t="shared" ca="1" si="143"/>
        <v>0</v>
      </c>
      <c r="U420" s="1132">
        <f t="shared" ca="1" si="144"/>
        <v>0</v>
      </c>
      <c r="V420" s="1133" t="str">
        <f t="shared" ca="1" si="145"/>
        <v>n.a.</v>
      </c>
      <c r="X420" s="1134">
        <f t="shared" ca="1" si="146"/>
        <v>0</v>
      </c>
      <c r="Y420" s="1134">
        <f t="shared" ca="1" si="147"/>
        <v>0</v>
      </c>
      <c r="Z420" s="1134">
        <f t="shared" ca="1" si="148"/>
        <v>0</v>
      </c>
      <c r="AA420" s="1132">
        <f t="shared" ca="1" si="149"/>
        <v>0</v>
      </c>
      <c r="AB420" s="1105"/>
    </row>
    <row r="421" spans="1:28">
      <c r="A421" s="1144">
        <f>Calendar!J413</f>
        <v>57493</v>
      </c>
      <c r="C421" s="1104"/>
      <c r="D421" s="1125">
        <f t="shared" ca="1" si="150"/>
        <v>58775</v>
      </c>
      <c r="E421" s="1126">
        <f t="shared" ca="1" si="132"/>
        <v>58802</v>
      </c>
      <c r="F421" s="1127">
        <f t="shared" ca="1" si="133"/>
        <v>12509</v>
      </c>
      <c r="G421" s="1128">
        <f ca="1">IF(F421&lt;&gt;"",COUNTIF($F$11:F421,"&gt;0"),"")</f>
        <v>411</v>
      </c>
      <c r="H421" s="1129"/>
      <c r="I421" s="1073"/>
      <c r="J421" s="1130">
        <f t="shared" ca="1" si="134"/>
        <v>0</v>
      </c>
      <c r="K421" s="1131">
        <f t="shared" ca="1" si="135"/>
        <v>0</v>
      </c>
      <c r="L421" s="1130">
        <f t="shared" ca="1" si="136"/>
        <v>0</v>
      </c>
      <c r="M421" s="1130">
        <f t="shared" ca="1" si="137"/>
        <v>0</v>
      </c>
      <c r="N421" s="1130">
        <f t="shared" ca="1" si="138"/>
        <v>0</v>
      </c>
      <c r="O421" s="1073"/>
      <c r="P421" s="1130">
        <f t="shared" ca="1" si="139"/>
        <v>0</v>
      </c>
      <c r="Q421" s="1130">
        <f t="shared" ca="1" si="140"/>
        <v>0</v>
      </c>
      <c r="R421" s="1130">
        <f t="shared" ca="1" si="141"/>
        <v>0</v>
      </c>
      <c r="S421" s="1130">
        <f t="shared" ca="1" si="142"/>
        <v>0</v>
      </c>
      <c r="T421" s="1130">
        <f t="shared" ca="1" si="143"/>
        <v>0</v>
      </c>
      <c r="U421" s="1132">
        <f t="shared" ca="1" si="144"/>
        <v>0</v>
      </c>
      <c r="V421" s="1133" t="str">
        <f t="shared" ca="1" si="145"/>
        <v>n.a.</v>
      </c>
      <c r="X421" s="1134">
        <f t="shared" ca="1" si="146"/>
        <v>0</v>
      </c>
      <c r="Y421" s="1134">
        <f t="shared" ca="1" si="147"/>
        <v>0</v>
      </c>
      <c r="Z421" s="1134">
        <f t="shared" ca="1" si="148"/>
        <v>0</v>
      </c>
      <c r="AA421" s="1132">
        <f t="shared" ca="1" si="149"/>
        <v>0</v>
      </c>
      <c r="AB421" s="1105"/>
    </row>
    <row r="422" spans="1:28">
      <c r="A422" s="1144">
        <f>Calendar!J414</f>
        <v>57523</v>
      </c>
      <c r="C422" s="1104"/>
      <c r="D422" s="1125">
        <f t="shared" ca="1" si="150"/>
        <v>58806</v>
      </c>
      <c r="E422" s="1126">
        <f t="shared" ca="1" si="132"/>
        <v>58833</v>
      </c>
      <c r="F422" s="1127">
        <f t="shared" ca="1" si="133"/>
        <v>12540</v>
      </c>
      <c r="G422" s="1128">
        <f ca="1">IF(F422&lt;&gt;"",COUNTIF($F$11:F422,"&gt;0"),"")</f>
        <v>412</v>
      </c>
      <c r="H422" s="1129"/>
      <c r="I422" s="1073"/>
      <c r="J422" s="1130">
        <f t="shared" ca="1" si="134"/>
        <v>0</v>
      </c>
      <c r="K422" s="1131">
        <f t="shared" ca="1" si="135"/>
        <v>0</v>
      </c>
      <c r="L422" s="1130">
        <f t="shared" ca="1" si="136"/>
        <v>0</v>
      </c>
      <c r="M422" s="1130">
        <f t="shared" ca="1" si="137"/>
        <v>0</v>
      </c>
      <c r="N422" s="1130">
        <f t="shared" ca="1" si="138"/>
        <v>0</v>
      </c>
      <c r="O422" s="1073"/>
      <c r="P422" s="1130">
        <f t="shared" ca="1" si="139"/>
        <v>0</v>
      </c>
      <c r="Q422" s="1130">
        <f t="shared" ca="1" si="140"/>
        <v>0</v>
      </c>
      <c r="R422" s="1130">
        <f t="shared" ca="1" si="141"/>
        <v>0</v>
      </c>
      <c r="S422" s="1130">
        <f t="shared" ca="1" si="142"/>
        <v>0</v>
      </c>
      <c r="T422" s="1130">
        <f t="shared" ca="1" si="143"/>
        <v>0</v>
      </c>
      <c r="U422" s="1132">
        <f t="shared" ca="1" si="144"/>
        <v>0</v>
      </c>
      <c r="V422" s="1133" t="str">
        <f t="shared" ca="1" si="145"/>
        <v>n.a.</v>
      </c>
      <c r="X422" s="1134">
        <f t="shared" ca="1" si="146"/>
        <v>0</v>
      </c>
      <c r="Y422" s="1134">
        <f t="shared" ca="1" si="147"/>
        <v>0</v>
      </c>
      <c r="Z422" s="1134">
        <f t="shared" ca="1" si="148"/>
        <v>0</v>
      </c>
      <c r="AA422" s="1132">
        <f t="shared" ca="1" si="149"/>
        <v>0</v>
      </c>
      <c r="AB422" s="1105"/>
    </row>
    <row r="423" spans="1:28">
      <c r="A423" s="1144">
        <f>Calendar!J415</f>
        <v>57553</v>
      </c>
      <c r="C423" s="1104"/>
      <c r="D423" s="1125">
        <f t="shared" ca="1" si="150"/>
        <v>58837</v>
      </c>
      <c r="E423" s="1126">
        <f t="shared" ca="1" si="132"/>
        <v>58865</v>
      </c>
      <c r="F423" s="1127">
        <f t="shared" ca="1" si="133"/>
        <v>12572</v>
      </c>
      <c r="G423" s="1128">
        <f ca="1">IF(F423&lt;&gt;"",COUNTIF($F$11:F423,"&gt;0"),"")</f>
        <v>413</v>
      </c>
      <c r="H423" s="1129"/>
      <c r="I423" s="1073"/>
      <c r="J423" s="1130">
        <f t="shared" ca="1" si="134"/>
        <v>0</v>
      </c>
      <c r="K423" s="1131">
        <f t="shared" ca="1" si="135"/>
        <v>0</v>
      </c>
      <c r="L423" s="1130">
        <f t="shared" ca="1" si="136"/>
        <v>0</v>
      </c>
      <c r="M423" s="1130">
        <f t="shared" ca="1" si="137"/>
        <v>0</v>
      </c>
      <c r="N423" s="1130">
        <f t="shared" ca="1" si="138"/>
        <v>0</v>
      </c>
      <c r="O423" s="1073"/>
      <c r="P423" s="1130">
        <f t="shared" ca="1" si="139"/>
        <v>0</v>
      </c>
      <c r="Q423" s="1130">
        <f t="shared" ca="1" si="140"/>
        <v>0</v>
      </c>
      <c r="R423" s="1130">
        <f t="shared" ca="1" si="141"/>
        <v>0</v>
      </c>
      <c r="S423" s="1130">
        <f t="shared" ca="1" si="142"/>
        <v>0</v>
      </c>
      <c r="T423" s="1130">
        <f t="shared" ca="1" si="143"/>
        <v>0</v>
      </c>
      <c r="U423" s="1132">
        <f t="shared" ca="1" si="144"/>
        <v>0</v>
      </c>
      <c r="V423" s="1133" t="str">
        <f t="shared" ca="1" si="145"/>
        <v>n.a.</v>
      </c>
      <c r="X423" s="1134">
        <f t="shared" ca="1" si="146"/>
        <v>0</v>
      </c>
      <c r="Y423" s="1134">
        <f t="shared" ca="1" si="147"/>
        <v>0</v>
      </c>
      <c r="Z423" s="1134">
        <f t="shared" ca="1" si="148"/>
        <v>0</v>
      </c>
      <c r="AA423" s="1132">
        <f t="shared" ca="1" si="149"/>
        <v>0</v>
      </c>
      <c r="AB423" s="1105"/>
    </row>
    <row r="424" spans="1:28">
      <c r="A424" s="1144">
        <f>Calendar!J416</f>
        <v>57584</v>
      </c>
      <c r="C424" s="1104"/>
      <c r="D424" s="1125">
        <f t="shared" ca="1" si="150"/>
        <v>58865</v>
      </c>
      <c r="E424" s="1126">
        <f t="shared" ca="1" si="132"/>
        <v>58893</v>
      </c>
      <c r="F424" s="1127">
        <f t="shared" ca="1" si="133"/>
        <v>12600</v>
      </c>
      <c r="G424" s="1128">
        <f ca="1">IF(F424&lt;&gt;"",COUNTIF($F$11:F424,"&gt;0"),"")</f>
        <v>414</v>
      </c>
      <c r="H424" s="1129"/>
      <c r="I424" s="1073"/>
      <c r="J424" s="1130">
        <f t="shared" ca="1" si="134"/>
        <v>0</v>
      </c>
      <c r="K424" s="1131">
        <f t="shared" ca="1" si="135"/>
        <v>0</v>
      </c>
      <c r="L424" s="1130">
        <f t="shared" ca="1" si="136"/>
        <v>0</v>
      </c>
      <c r="M424" s="1130">
        <f t="shared" ca="1" si="137"/>
        <v>0</v>
      </c>
      <c r="N424" s="1130">
        <f t="shared" ca="1" si="138"/>
        <v>0</v>
      </c>
      <c r="O424" s="1073"/>
      <c r="P424" s="1130">
        <f t="shared" ca="1" si="139"/>
        <v>0</v>
      </c>
      <c r="Q424" s="1130">
        <f t="shared" ca="1" si="140"/>
        <v>0</v>
      </c>
      <c r="R424" s="1130">
        <f t="shared" ca="1" si="141"/>
        <v>0</v>
      </c>
      <c r="S424" s="1130">
        <f t="shared" ca="1" si="142"/>
        <v>0</v>
      </c>
      <c r="T424" s="1130">
        <f t="shared" ca="1" si="143"/>
        <v>0</v>
      </c>
      <c r="U424" s="1132">
        <f t="shared" ca="1" si="144"/>
        <v>0</v>
      </c>
      <c r="V424" s="1133" t="str">
        <f t="shared" ca="1" si="145"/>
        <v>n.a.</v>
      </c>
      <c r="X424" s="1134">
        <f t="shared" ca="1" si="146"/>
        <v>0</v>
      </c>
      <c r="Y424" s="1134">
        <f t="shared" ca="1" si="147"/>
        <v>0</v>
      </c>
      <c r="Z424" s="1134">
        <f t="shared" ca="1" si="148"/>
        <v>0</v>
      </c>
      <c r="AA424" s="1132">
        <f t="shared" ca="1" si="149"/>
        <v>0</v>
      </c>
      <c r="AB424" s="1105"/>
    </row>
    <row r="425" spans="1:28">
      <c r="A425" s="1144">
        <f>Calendar!J417</f>
        <v>57615</v>
      </c>
      <c r="C425" s="1104"/>
      <c r="D425" s="1125">
        <f t="shared" ca="1" si="150"/>
        <v>58896</v>
      </c>
      <c r="E425" s="1126">
        <f t="shared" ca="1" si="132"/>
        <v>58923</v>
      </c>
      <c r="F425" s="1127">
        <f t="shared" ca="1" si="133"/>
        <v>12630</v>
      </c>
      <c r="G425" s="1128">
        <f ca="1">IF(F425&lt;&gt;"",COUNTIF($F$11:F425,"&gt;0"),"")</f>
        <v>415</v>
      </c>
      <c r="H425" s="1129"/>
      <c r="I425" s="1073"/>
      <c r="J425" s="1130">
        <f t="shared" ca="1" si="134"/>
        <v>0</v>
      </c>
      <c r="K425" s="1131">
        <f t="shared" ca="1" si="135"/>
        <v>0</v>
      </c>
      <c r="L425" s="1130">
        <f t="shared" ca="1" si="136"/>
        <v>0</v>
      </c>
      <c r="M425" s="1130">
        <f t="shared" ca="1" si="137"/>
        <v>0</v>
      </c>
      <c r="N425" s="1130">
        <f t="shared" ca="1" si="138"/>
        <v>0</v>
      </c>
      <c r="O425" s="1073"/>
      <c r="P425" s="1130">
        <f t="shared" ca="1" si="139"/>
        <v>0</v>
      </c>
      <c r="Q425" s="1130">
        <f t="shared" ca="1" si="140"/>
        <v>0</v>
      </c>
      <c r="R425" s="1130">
        <f t="shared" ca="1" si="141"/>
        <v>0</v>
      </c>
      <c r="S425" s="1130">
        <f t="shared" ca="1" si="142"/>
        <v>0</v>
      </c>
      <c r="T425" s="1130">
        <f t="shared" ca="1" si="143"/>
        <v>0</v>
      </c>
      <c r="U425" s="1132">
        <f t="shared" ca="1" si="144"/>
        <v>0</v>
      </c>
      <c r="V425" s="1133" t="str">
        <f t="shared" ca="1" si="145"/>
        <v>n.a.</v>
      </c>
      <c r="X425" s="1134">
        <f t="shared" ca="1" si="146"/>
        <v>0</v>
      </c>
      <c r="Y425" s="1134">
        <f t="shared" ca="1" si="147"/>
        <v>0</v>
      </c>
      <c r="Z425" s="1134">
        <f t="shared" ca="1" si="148"/>
        <v>0</v>
      </c>
      <c r="AA425" s="1132">
        <f t="shared" ca="1" si="149"/>
        <v>0</v>
      </c>
      <c r="AB425" s="1105"/>
    </row>
    <row r="426" spans="1:28">
      <c r="A426" s="1144">
        <f>Calendar!J418</f>
        <v>57647</v>
      </c>
      <c r="C426" s="1104"/>
      <c r="D426" s="1125">
        <f t="shared" ca="1" si="150"/>
        <v>58926</v>
      </c>
      <c r="E426" s="1126">
        <f t="shared" ca="1" si="132"/>
        <v>58953</v>
      </c>
      <c r="F426" s="1127">
        <f t="shared" ca="1" si="133"/>
        <v>12660</v>
      </c>
      <c r="G426" s="1128">
        <f ca="1">IF(F426&lt;&gt;"",COUNTIF($F$11:F426,"&gt;0"),"")</f>
        <v>416</v>
      </c>
      <c r="H426" s="1129"/>
      <c r="I426" s="1073"/>
      <c r="J426" s="1130">
        <f t="shared" ca="1" si="134"/>
        <v>0</v>
      </c>
      <c r="K426" s="1131">
        <f t="shared" ca="1" si="135"/>
        <v>0</v>
      </c>
      <c r="L426" s="1130">
        <f t="shared" ca="1" si="136"/>
        <v>0</v>
      </c>
      <c r="M426" s="1130">
        <f t="shared" ca="1" si="137"/>
        <v>0</v>
      </c>
      <c r="N426" s="1130">
        <f t="shared" ca="1" si="138"/>
        <v>0</v>
      </c>
      <c r="O426" s="1073"/>
      <c r="P426" s="1130">
        <f t="shared" ca="1" si="139"/>
        <v>0</v>
      </c>
      <c r="Q426" s="1130">
        <f t="shared" ca="1" si="140"/>
        <v>0</v>
      </c>
      <c r="R426" s="1130">
        <f t="shared" ca="1" si="141"/>
        <v>0</v>
      </c>
      <c r="S426" s="1130">
        <f t="shared" ca="1" si="142"/>
        <v>0</v>
      </c>
      <c r="T426" s="1130">
        <f t="shared" ca="1" si="143"/>
        <v>0</v>
      </c>
      <c r="U426" s="1132">
        <f t="shared" ca="1" si="144"/>
        <v>0</v>
      </c>
      <c r="V426" s="1133" t="str">
        <f t="shared" ca="1" si="145"/>
        <v>n.a.</v>
      </c>
      <c r="X426" s="1134">
        <f t="shared" ca="1" si="146"/>
        <v>0</v>
      </c>
      <c r="Y426" s="1134">
        <f t="shared" ca="1" si="147"/>
        <v>0</v>
      </c>
      <c r="Z426" s="1134">
        <f t="shared" ca="1" si="148"/>
        <v>0</v>
      </c>
      <c r="AA426" s="1132">
        <f t="shared" ca="1" si="149"/>
        <v>0</v>
      </c>
      <c r="AB426" s="1105"/>
    </row>
    <row r="427" spans="1:28">
      <c r="A427" s="1144">
        <f>Calendar!J419</f>
        <v>57676</v>
      </c>
      <c r="C427" s="1104"/>
      <c r="D427" s="1125">
        <f t="shared" ca="1" si="150"/>
        <v>58957</v>
      </c>
      <c r="E427" s="1126">
        <f t="shared" ca="1" si="132"/>
        <v>58984</v>
      </c>
      <c r="F427" s="1127">
        <f t="shared" ca="1" si="133"/>
        <v>12691</v>
      </c>
      <c r="G427" s="1128">
        <f ca="1">IF(F427&lt;&gt;"",COUNTIF($F$11:F427,"&gt;0"),"")</f>
        <v>417</v>
      </c>
      <c r="H427" s="1129"/>
      <c r="I427" s="1073"/>
      <c r="J427" s="1130">
        <f t="shared" ca="1" si="134"/>
        <v>0</v>
      </c>
      <c r="K427" s="1131">
        <f t="shared" ca="1" si="135"/>
        <v>0</v>
      </c>
      <c r="L427" s="1130">
        <f t="shared" ca="1" si="136"/>
        <v>0</v>
      </c>
      <c r="M427" s="1130">
        <f t="shared" ca="1" si="137"/>
        <v>0</v>
      </c>
      <c r="N427" s="1130">
        <f t="shared" ca="1" si="138"/>
        <v>0</v>
      </c>
      <c r="O427" s="1073"/>
      <c r="P427" s="1130">
        <f t="shared" ca="1" si="139"/>
        <v>0</v>
      </c>
      <c r="Q427" s="1130">
        <f t="shared" ca="1" si="140"/>
        <v>0</v>
      </c>
      <c r="R427" s="1130">
        <f t="shared" ca="1" si="141"/>
        <v>0</v>
      </c>
      <c r="S427" s="1130">
        <f t="shared" ca="1" si="142"/>
        <v>0</v>
      </c>
      <c r="T427" s="1130">
        <f t="shared" ca="1" si="143"/>
        <v>0</v>
      </c>
      <c r="U427" s="1132">
        <f t="shared" ca="1" si="144"/>
        <v>0</v>
      </c>
      <c r="V427" s="1133" t="str">
        <f t="shared" ca="1" si="145"/>
        <v>n.a.</v>
      </c>
      <c r="X427" s="1134">
        <f t="shared" ca="1" si="146"/>
        <v>0</v>
      </c>
      <c r="Y427" s="1134">
        <f t="shared" ca="1" si="147"/>
        <v>0</v>
      </c>
      <c r="Z427" s="1134">
        <f t="shared" ca="1" si="148"/>
        <v>0</v>
      </c>
      <c r="AA427" s="1132">
        <f t="shared" ca="1" si="149"/>
        <v>0</v>
      </c>
      <c r="AB427" s="1105"/>
    </row>
    <row r="428" spans="1:28">
      <c r="A428" s="1144">
        <f>Calendar!J420</f>
        <v>57706</v>
      </c>
      <c r="C428" s="1104"/>
      <c r="D428" s="1125">
        <f t="shared" ca="1" si="150"/>
        <v>58987</v>
      </c>
      <c r="E428" s="1126">
        <f t="shared" ca="1" si="132"/>
        <v>59014</v>
      </c>
      <c r="F428" s="1127">
        <f t="shared" ca="1" si="133"/>
        <v>12721</v>
      </c>
      <c r="G428" s="1128">
        <f ca="1">IF(F428&lt;&gt;"",COUNTIF($F$11:F428,"&gt;0"),"")</f>
        <v>418</v>
      </c>
      <c r="H428" s="1129"/>
      <c r="I428" s="1073"/>
      <c r="J428" s="1130">
        <f t="shared" ca="1" si="134"/>
        <v>0</v>
      </c>
      <c r="K428" s="1131">
        <f t="shared" ca="1" si="135"/>
        <v>0</v>
      </c>
      <c r="L428" s="1130">
        <f t="shared" ca="1" si="136"/>
        <v>0</v>
      </c>
      <c r="M428" s="1130">
        <f t="shared" ca="1" si="137"/>
        <v>0</v>
      </c>
      <c r="N428" s="1130">
        <f t="shared" ca="1" si="138"/>
        <v>0</v>
      </c>
      <c r="O428" s="1073"/>
      <c r="P428" s="1130">
        <f t="shared" ca="1" si="139"/>
        <v>0</v>
      </c>
      <c r="Q428" s="1130">
        <f t="shared" ca="1" si="140"/>
        <v>0</v>
      </c>
      <c r="R428" s="1130">
        <f t="shared" ca="1" si="141"/>
        <v>0</v>
      </c>
      <c r="S428" s="1130">
        <f t="shared" ca="1" si="142"/>
        <v>0</v>
      </c>
      <c r="T428" s="1130">
        <f t="shared" ca="1" si="143"/>
        <v>0</v>
      </c>
      <c r="U428" s="1132">
        <f t="shared" ca="1" si="144"/>
        <v>0</v>
      </c>
      <c r="V428" s="1133" t="str">
        <f t="shared" ca="1" si="145"/>
        <v>n.a.</v>
      </c>
      <c r="X428" s="1134">
        <f t="shared" ca="1" si="146"/>
        <v>0</v>
      </c>
      <c r="Y428" s="1134">
        <f t="shared" ca="1" si="147"/>
        <v>0</v>
      </c>
      <c r="Z428" s="1134">
        <f t="shared" ca="1" si="148"/>
        <v>0</v>
      </c>
      <c r="AA428" s="1132">
        <f t="shared" ca="1" si="149"/>
        <v>0</v>
      </c>
      <c r="AB428" s="1105"/>
    </row>
    <row r="429" spans="1:28">
      <c r="A429" s="1144">
        <f>Calendar!J421</f>
        <v>57738</v>
      </c>
      <c r="C429" s="1104"/>
      <c r="D429" s="1125">
        <f t="shared" ca="1" si="150"/>
        <v>59018</v>
      </c>
      <c r="E429" s="1126">
        <f t="shared" ca="1" si="132"/>
        <v>59047</v>
      </c>
      <c r="F429" s="1127">
        <f t="shared" ca="1" si="133"/>
        <v>12754</v>
      </c>
      <c r="G429" s="1128">
        <f ca="1">IF(F429&lt;&gt;"",COUNTIF($F$11:F429,"&gt;0"),"")</f>
        <v>419</v>
      </c>
      <c r="H429" s="1129"/>
      <c r="I429" s="1073"/>
      <c r="J429" s="1130">
        <f t="shared" ca="1" si="134"/>
        <v>0</v>
      </c>
      <c r="K429" s="1131">
        <f t="shared" ca="1" si="135"/>
        <v>0</v>
      </c>
      <c r="L429" s="1130">
        <f t="shared" ca="1" si="136"/>
        <v>0</v>
      </c>
      <c r="M429" s="1130">
        <f t="shared" ca="1" si="137"/>
        <v>0</v>
      </c>
      <c r="N429" s="1130">
        <f t="shared" ca="1" si="138"/>
        <v>0</v>
      </c>
      <c r="O429" s="1073"/>
      <c r="P429" s="1130">
        <f t="shared" ca="1" si="139"/>
        <v>0</v>
      </c>
      <c r="Q429" s="1130">
        <f t="shared" ca="1" si="140"/>
        <v>0</v>
      </c>
      <c r="R429" s="1130">
        <f t="shared" ca="1" si="141"/>
        <v>0</v>
      </c>
      <c r="S429" s="1130">
        <f t="shared" ca="1" si="142"/>
        <v>0</v>
      </c>
      <c r="T429" s="1130">
        <f t="shared" ca="1" si="143"/>
        <v>0</v>
      </c>
      <c r="U429" s="1132">
        <f t="shared" ca="1" si="144"/>
        <v>0</v>
      </c>
      <c r="V429" s="1133" t="str">
        <f t="shared" ca="1" si="145"/>
        <v>n.a.</v>
      </c>
      <c r="X429" s="1134">
        <f t="shared" ca="1" si="146"/>
        <v>0</v>
      </c>
      <c r="Y429" s="1134">
        <f t="shared" ca="1" si="147"/>
        <v>0</v>
      </c>
      <c r="Z429" s="1134">
        <f t="shared" ca="1" si="148"/>
        <v>0</v>
      </c>
      <c r="AA429" s="1132">
        <f t="shared" ca="1" si="149"/>
        <v>0</v>
      </c>
      <c r="AB429" s="1105"/>
    </row>
    <row r="430" spans="1:28">
      <c r="A430" s="1144">
        <f>Calendar!J422</f>
        <v>57768</v>
      </c>
      <c r="C430" s="1104"/>
      <c r="D430" s="1125">
        <f t="shared" ca="1" si="150"/>
        <v>59049</v>
      </c>
      <c r="E430" s="1126">
        <f t="shared" ca="1" si="132"/>
        <v>59076</v>
      </c>
      <c r="F430" s="1127">
        <f t="shared" ca="1" si="133"/>
        <v>12783</v>
      </c>
      <c r="G430" s="1128">
        <f ca="1">IF(F430&lt;&gt;"",COUNTIF($F$11:F430,"&gt;0"),"")</f>
        <v>420</v>
      </c>
      <c r="H430" s="1129"/>
      <c r="I430" s="1073"/>
      <c r="J430" s="1130">
        <f t="shared" ca="1" si="134"/>
        <v>0</v>
      </c>
      <c r="K430" s="1131">
        <f t="shared" ca="1" si="135"/>
        <v>0</v>
      </c>
      <c r="L430" s="1130">
        <f t="shared" ca="1" si="136"/>
        <v>0</v>
      </c>
      <c r="M430" s="1130">
        <f t="shared" ca="1" si="137"/>
        <v>0</v>
      </c>
      <c r="N430" s="1130">
        <f t="shared" ca="1" si="138"/>
        <v>0</v>
      </c>
      <c r="O430" s="1073"/>
      <c r="P430" s="1130">
        <f t="shared" ca="1" si="139"/>
        <v>0</v>
      </c>
      <c r="Q430" s="1130">
        <f t="shared" ca="1" si="140"/>
        <v>0</v>
      </c>
      <c r="R430" s="1130">
        <f t="shared" ca="1" si="141"/>
        <v>0</v>
      </c>
      <c r="S430" s="1130">
        <f t="shared" ca="1" si="142"/>
        <v>0</v>
      </c>
      <c r="T430" s="1130">
        <f t="shared" ca="1" si="143"/>
        <v>0</v>
      </c>
      <c r="U430" s="1132">
        <f t="shared" ca="1" si="144"/>
        <v>0</v>
      </c>
      <c r="V430" s="1133" t="str">
        <f t="shared" ca="1" si="145"/>
        <v>n.a.</v>
      </c>
      <c r="X430" s="1134">
        <f t="shared" ca="1" si="146"/>
        <v>0</v>
      </c>
      <c r="Y430" s="1134">
        <f t="shared" ca="1" si="147"/>
        <v>0</v>
      </c>
      <c r="Z430" s="1134">
        <f t="shared" ca="1" si="148"/>
        <v>0</v>
      </c>
      <c r="AA430" s="1132">
        <f t="shared" ca="1" si="149"/>
        <v>0</v>
      </c>
      <c r="AB430" s="1105"/>
    </row>
    <row r="431" spans="1:28">
      <c r="A431" s="1144">
        <f>Calendar!J423</f>
        <v>57796</v>
      </c>
      <c r="C431" s="1104"/>
      <c r="D431" s="1125">
        <f t="shared" ca="1" si="150"/>
        <v>59079</v>
      </c>
      <c r="E431" s="1126">
        <f t="shared" ca="1" si="132"/>
        <v>59106</v>
      </c>
      <c r="F431" s="1127">
        <f t="shared" ca="1" si="133"/>
        <v>12813</v>
      </c>
      <c r="G431" s="1128">
        <f ca="1">IF(F431&lt;&gt;"",COUNTIF($F$11:F431,"&gt;0"),"")</f>
        <v>421</v>
      </c>
      <c r="H431" s="1129"/>
      <c r="I431" s="1073"/>
      <c r="J431" s="1130">
        <f t="shared" ca="1" si="134"/>
        <v>0</v>
      </c>
      <c r="K431" s="1131">
        <f t="shared" ca="1" si="135"/>
        <v>0</v>
      </c>
      <c r="L431" s="1130">
        <f t="shared" ca="1" si="136"/>
        <v>0</v>
      </c>
      <c r="M431" s="1130">
        <f t="shared" ca="1" si="137"/>
        <v>0</v>
      </c>
      <c r="N431" s="1130">
        <f t="shared" ca="1" si="138"/>
        <v>0</v>
      </c>
      <c r="O431" s="1073"/>
      <c r="P431" s="1130">
        <f t="shared" ca="1" si="139"/>
        <v>0</v>
      </c>
      <c r="Q431" s="1130">
        <f t="shared" ca="1" si="140"/>
        <v>0</v>
      </c>
      <c r="R431" s="1130">
        <f t="shared" ca="1" si="141"/>
        <v>0</v>
      </c>
      <c r="S431" s="1130">
        <f t="shared" ca="1" si="142"/>
        <v>0</v>
      </c>
      <c r="T431" s="1130">
        <f t="shared" ca="1" si="143"/>
        <v>0</v>
      </c>
      <c r="U431" s="1132">
        <f t="shared" ca="1" si="144"/>
        <v>0</v>
      </c>
      <c r="V431" s="1133" t="str">
        <f t="shared" ca="1" si="145"/>
        <v>n.a.</v>
      </c>
      <c r="X431" s="1134">
        <f t="shared" ca="1" si="146"/>
        <v>0</v>
      </c>
      <c r="Y431" s="1134">
        <f t="shared" ca="1" si="147"/>
        <v>0</v>
      </c>
      <c r="Z431" s="1134">
        <f t="shared" ca="1" si="148"/>
        <v>0</v>
      </c>
      <c r="AA431" s="1132">
        <f t="shared" ca="1" si="149"/>
        <v>0</v>
      </c>
      <c r="AB431" s="1105"/>
    </row>
    <row r="432" spans="1:28">
      <c r="A432" s="1144">
        <f>Calendar!J424</f>
        <v>57829</v>
      </c>
      <c r="C432" s="1104"/>
      <c r="D432" s="1125">
        <f t="shared" ca="1" si="150"/>
        <v>59110</v>
      </c>
      <c r="E432" s="1126">
        <f t="shared" ca="1" si="132"/>
        <v>59138</v>
      </c>
      <c r="F432" s="1127">
        <f t="shared" ca="1" si="133"/>
        <v>12845</v>
      </c>
      <c r="G432" s="1128">
        <f ca="1">IF(F432&lt;&gt;"",COUNTIF($F$11:F432,"&gt;0"),"")</f>
        <v>422</v>
      </c>
      <c r="H432" s="1129"/>
      <c r="I432" s="1073"/>
      <c r="J432" s="1130">
        <f t="shared" ca="1" si="134"/>
        <v>0</v>
      </c>
      <c r="K432" s="1131">
        <f t="shared" ca="1" si="135"/>
        <v>0</v>
      </c>
      <c r="L432" s="1130">
        <f t="shared" ca="1" si="136"/>
        <v>0</v>
      </c>
      <c r="M432" s="1130">
        <f t="shared" ca="1" si="137"/>
        <v>0</v>
      </c>
      <c r="N432" s="1130">
        <f t="shared" ca="1" si="138"/>
        <v>0</v>
      </c>
      <c r="O432" s="1073"/>
      <c r="P432" s="1130">
        <f t="shared" ca="1" si="139"/>
        <v>0</v>
      </c>
      <c r="Q432" s="1130">
        <f t="shared" ca="1" si="140"/>
        <v>0</v>
      </c>
      <c r="R432" s="1130">
        <f t="shared" ca="1" si="141"/>
        <v>0</v>
      </c>
      <c r="S432" s="1130">
        <f t="shared" ca="1" si="142"/>
        <v>0</v>
      </c>
      <c r="T432" s="1130">
        <f t="shared" ca="1" si="143"/>
        <v>0</v>
      </c>
      <c r="U432" s="1132">
        <f t="shared" ca="1" si="144"/>
        <v>0</v>
      </c>
      <c r="V432" s="1133" t="str">
        <f t="shared" ca="1" si="145"/>
        <v>n.a.</v>
      </c>
      <c r="X432" s="1134">
        <f t="shared" ca="1" si="146"/>
        <v>0</v>
      </c>
      <c r="Y432" s="1134">
        <f t="shared" ca="1" si="147"/>
        <v>0</v>
      </c>
      <c r="Z432" s="1134">
        <f t="shared" ca="1" si="148"/>
        <v>0</v>
      </c>
      <c r="AA432" s="1132">
        <f t="shared" ca="1" si="149"/>
        <v>0</v>
      </c>
      <c r="AB432" s="1105"/>
    </row>
    <row r="433" spans="1:28">
      <c r="A433" s="1144">
        <f>Calendar!J425</f>
        <v>57857</v>
      </c>
      <c r="C433" s="1104"/>
      <c r="D433" s="1125">
        <f t="shared" ca="1" si="150"/>
        <v>59140</v>
      </c>
      <c r="E433" s="1126">
        <f t="shared" ca="1" si="132"/>
        <v>59167</v>
      </c>
      <c r="F433" s="1127">
        <f t="shared" ca="1" si="133"/>
        <v>12874</v>
      </c>
      <c r="G433" s="1128">
        <f ca="1">IF(F433&lt;&gt;"",COUNTIF($F$11:F433,"&gt;0"),"")</f>
        <v>423</v>
      </c>
      <c r="H433" s="1129"/>
      <c r="I433" s="1073"/>
      <c r="J433" s="1130">
        <f t="shared" ca="1" si="134"/>
        <v>0</v>
      </c>
      <c r="K433" s="1131">
        <f t="shared" ca="1" si="135"/>
        <v>0</v>
      </c>
      <c r="L433" s="1130">
        <f t="shared" ca="1" si="136"/>
        <v>0</v>
      </c>
      <c r="M433" s="1130">
        <f t="shared" ca="1" si="137"/>
        <v>0</v>
      </c>
      <c r="N433" s="1130">
        <f t="shared" ca="1" si="138"/>
        <v>0</v>
      </c>
      <c r="O433" s="1073"/>
      <c r="P433" s="1130">
        <f t="shared" ca="1" si="139"/>
        <v>0</v>
      </c>
      <c r="Q433" s="1130">
        <f t="shared" ca="1" si="140"/>
        <v>0</v>
      </c>
      <c r="R433" s="1130">
        <f t="shared" ca="1" si="141"/>
        <v>0</v>
      </c>
      <c r="S433" s="1130">
        <f t="shared" ca="1" si="142"/>
        <v>0</v>
      </c>
      <c r="T433" s="1130">
        <f t="shared" ca="1" si="143"/>
        <v>0</v>
      </c>
      <c r="U433" s="1132">
        <f t="shared" ca="1" si="144"/>
        <v>0</v>
      </c>
      <c r="V433" s="1133" t="str">
        <f t="shared" ca="1" si="145"/>
        <v>n.a.</v>
      </c>
      <c r="X433" s="1134">
        <f t="shared" ca="1" si="146"/>
        <v>0</v>
      </c>
      <c r="Y433" s="1134">
        <f t="shared" ca="1" si="147"/>
        <v>0</v>
      </c>
      <c r="Z433" s="1134">
        <f t="shared" ca="1" si="148"/>
        <v>0</v>
      </c>
      <c r="AA433" s="1132">
        <f t="shared" ca="1" si="149"/>
        <v>0</v>
      </c>
      <c r="AB433" s="1105"/>
    </row>
    <row r="434" spans="1:28">
      <c r="A434" s="1144">
        <f>Calendar!J426</f>
        <v>57888</v>
      </c>
      <c r="C434" s="1104"/>
      <c r="D434" s="1125">
        <f t="shared" ca="1" si="150"/>
        <v>59171</v>
      </c>
      <c r="E434" s="1126">
        <f t="shared" ca="1" si="132"/>
        <v>59198</v>
      </c>
      <c r="F434" s="1127">
        <f t="shared" ca="1" si="133"/>
        <v>12905</v>
      </c>
      <c r="G434" s="1128">
        <f ca="1">IF(F434&lt;&gt;"",COUNTIF($F$11:F434,"&gt;0"),"")</f>
        <v>424</v>
      </c>
      <c r="H434" s="1129"/>
      <c r="I434" s="1073"/>
      <c r="J434" s="1130">
        <f t="shared" ca="1" si="134"/>
        <v>0</v>
      </c>
      <c r="K434" s="1131">
        <f t="shared" ca="1" si="135"/>
        <v>0</v>
      </c>
      <c r="L434" s="1130">
        <f t="shared" ca="1" si="136"/>
        <v>0</v>
      </c>
      <c r="M434" s="1130">
        <f t="shared" ca="1" si="137"/>
        <v>0</v>
      </c>
      <c r="N434" s="1130">
        <f t="shared" ca="1" si="138"/>
        <v>0</v>
      </c>
      <c r="O434" s="1073"/>
      <c r="P434" s="1130">
        <f t="shared" ca="1" si="139"/>
        <v>0</v>
      </c>
      <c r="Q434" s="1130">
        <f t="shared" ca="1" si="140"/>
        <v>0</v>
      </c>
      <c r="R434" s="1130">
        <f t="shared" ca="1" si="141"/>
        <v>0</v>
      </c>
      <c r="S434" s="1130">
        <f t="shared" ca="1" si="142"/>
        <v>0</v>
      </c>
      <c r="T434" s="1130">
        <f t="shared" ca="1" si="143"/>
        <v>0</v>
      </c>
      <c r="U434" s="1132">
        <f t="shared" ca="1" si="144"/>
        <v>0</v>
      </c>
      <c r="V434" s="1133" t="str">
        <f t="shared" ca="1" si="145"/>
        <v>n.a.</v>
      </c>
      <c r="X434" s="1134">
        <f t="shared" ca="1" si="146"/>
        <v>0</v>
      </c>
      <c r="Y434" s="1134">
        <f t="shared" ca="1" si="147"/>
        <v>0</v>
      </c>
      <c r="Z434" s="1134">
        <f t="shared" ca="1" si="148"/>
        <v>0</v>
      </c>
      <c r="AA434" s="1132">
        <f t="shared" ca="1" si="149"/>
        <v>0</v>
      </c>
      <c r="AB434" s="1105"/>
    </row>
    <row r="435" spans="1:28">
      <c r="A435" s="1144">
        <f>Calendar!J427</f>
        <v>57920</v>
      </c>
      <c r="C435" s="1104"/>
      <c r="D435" s="1125">
        <f t="shared" ca="1" si="150"/>
        <v>59202</v>
      </c>
      <c r="E435" s="1126">
        <f t="shared" ca="1" si="132"/>
        <v>59229</v>
      </c>
      <c r="F435" s="1127">
        <f t="shared" ca="1" si="133"/>
        <v>12936</v>
      </c>
      <c r="G435" s="1128">
        <f ca="1">IF(F435&lt;&gt;"",COUNTIF($F$11:F435,"&gt;0"),"")</f>
        <v>425</v>
      </c>
      <c r="H435" s="1129"/>
      <c r="I435" s="1073"/>
      <c r="J435" s="1130">
        <f t="shared" ca="1" si="134"/>
        <v>0</v>
      </c>
      <c r="K435" s="1131">
        <f t="shared" ca="1" si="135"/>
        <v>0</v>
      </c>
      <c r="L435" s="1130">
        <f t="shared" ca="1" si="136"/>
        <v>0</v>
      </c>
      <c r="M435" s="1130">
        <f t="shared" ca="1" si="137"/>
        <v>0</v>
      </c>
      <c r="N435" s="1130">
        <f t="shared" ca="1" si="138"/>
        <v>0</v>
      </c>
      <c r="O435" s="1073"/>
      <c r="P435" s="1130">
        <f t="shared" ca="1" si="139"/>
        <v>0</v>
      </c>
      <c r="Q435" s="1130">
        <f t="shared" ca="1" si="140"/>
        <v>0</v>
      </c>
      <c r="R435" s="1130">
        <f t="shared" ca="1" si="141"/>
        <v>0</v>
      </c>
      <c r="S435" s="1130">
        <f t="shared" ca="1" si="142"/>
        <v>0</v>
      </c>
      <c r="T435" s="1130">
        <f t="shared" ca="1" si="143"/>
        <v>0</v>
      </c>
      <c r="U435" s="1132">
        <f t="shared" ca="1" si="144"/>
        <v>0</v>
      </c>
      <c r="V435" s="1133" t="str">
        <f t="shared" ca="1" si="145"/>
        <v>n.a.</v>
      </c>
      <c r="X435" s="1134">
        <f t="shared" ca="1" si="146"/>
        <v>0</v>
      </c>
      <c r="Y435" s="1134">
        <f t="shared" ca="1" si="147"/>
        <v>0</v>
      </c>
      <c r="Z435" s="1134">
        <f t="shared" ca="1" si="148"/>
        <v>0</v>
      </c>
      <c r="AA435" s="1132">
        <f t="shared" ca="1" si="149"/>
        <v>0</v>
      </c>
      <c r="AB435" s="1105"/>
    </row>
    <row r="436" spans="1:28">
      <c r="A436" s="1144">
        <f>Calendar!J428</f>
        <v>57949</v>
      </c>
      <c r="C436" s="1104"/>
      <c r="D436" s="1125">
        <f t="shared" ca="1" si="150"/>
        <v>59230</v>
      </c>
      <c r="E436" s="1126">
        <f t="shared" ca="1" si="132"/>
        <v>59257</v>
      </c>
      <c r="F436" s="1127">
        <f t="shared" ca="1" si="133"/>
        <v>12964</v>
      </c>
      <c r="G436" s="1128">
        <f ca="1">IF(F436&lt;&gt;"",COUNTIF($F$11:F436,"&gt;0"),"")</f>
        <v>426</v>
      </c>
      <c r="H436" s="1129"/>
      <c r="I436" s="1073"/>
      <c r="J436" s="1130">
        <f t="shared" ca="1" si="134"/>
        <v>0</v>
      </c>
      <c r="K436" s="1131">
        <f t="shared" ca="1" si="135"/>
        <v>0</v>
      </c>
      <c r="L436" s="1130">
        <f t="shared" ca="1" si="136"/>
        <v>0</v>
      </c>
      <c r="M436" s="1130">
        <f t="shared" ca="1" si="137"/>
        <v>0</v>
      </c>
      <c r="N436" s="1130">
        <f t="shared" ca="1" si="138"/>
        <v>0</v>
      </c>
      <c r="O436" s="1073"/>
      <c r="P436" s="1130">
        <f t="shared" ca="1" si="139"/>
        <v>0</v>
      </c>
      <c r="Q436" s="1130">
        <f t="shared" ca="1" si="140"/>
        <v>0</v>
      </c>
      <c r="R436" s="1130">
        <f t="shared" ca="1" si="141"/>
        <v>0</v>
      </c>
      <c r="S436" s="1130">
        <f t="shared" ca="1" si="142"/>
        <v>0</v>
      </c>
      <c r="T436" s="1130">
        <f t="shared" ca="1" si="143"/>
        <v>0</v>
      </c>
      <c r="U436" s="1132">
        <f t="shared" ca="1" si="144"/>
        <v>0</v>
      </c>
      <c r="V436" s="1133" t="str">
        <f t="shared" ca="1" si="145"/>
        <v>n.a.</v>
      </c>
      <c r="X436" s="1134">
        <f t="shared" ca="1" si="146"/>
        <v>0</v>
      </c>
      <c r="Y436" s="1134">
        <f t="shared" ca="1" si="147"/>
        <v>0</v>
      </c>
      <c r="Z436" s="1134">
        <f t="shared" ca="1" si="148"/>
        <v>0</v>
      </c>
      <c r="AA436" s="1132">
        <f t="shared" ca="1" si="149"/>
        <v>0</v>
      </c>
      <c r="AB436" s="1105"/>
    </row>
    <row r="437" spans="1:28">
      <c r="A437" s="1144">
        <f>Calendar!J429</f>
        <v>57980</v>
      </c>
      <c r="C437" s="1104"/>
      <c r="D437" s="1125">
        <f t="shared" ca="1" si="150"/>
        <v>59261</v>
      </c>
      <c r="E437" s="1126">
        <f t="shared" ca="1" si="132"/>
        <v>59288</v>
      </c>
      <c r="F437" s="1127">
        <f t="shared" ca="1" si="133"/>
        <v>12995</v>
      </c>
      <c r="G437" s="1128">
        <f ca="1">IF(F437&lt;&gt;"",COUNTIF($F$11:F437,"&gt;0"),"")</f>
        <v>427</v>
      </c>
      <c r="H437" s="1129"/>
      <c r="I437" s="1073"/>
      <c r="J437" s="1130">
        <f t="shared" ca="1" si="134"/>
        <v>0</v>
      </c>
      <c r="K437" s="1131">
        <f t="shared" ca="1" si="135"/>
        <v>0</v>
      </c>
      <c r="L437" s="1130">
        <f t="shared" ca="1" si="136"/>
        <v>0</v>
      </c>
      <c r="M437" s="1130">
        <f t="shared" ca="1" si="137"/>
        <v>0</v>
      </c>
      <c r="N437" s="1130">
        <f t="shared" ca="1" si="138"/>
        <v>0</v>
      </c>
      <c r="O437" s="1073"/>
      <c r="P437" s="1130">
        <f t="shared" ca="1" si="139"/>
        <v>0</v>
      </c>
      <c r="Q437" s="1130">
        <f t="shared" ca="1" si="140"/>
        <v>0</v>
      </c>
      <c r="R437" s="1130">
        <f t="shared" ca="1" si="141"/>
        <v>0</v>
      </c>
      <c r="S437" s="1130">
        <f t="shared" ca="1" si="142"/>
        <v>0</v>
      </c>
      <c r="T437" s="1130">
        <f t="shared" ca="1" si="143"/>
        <v>0</v>
      </c>
      <c r="U437" s="1132">
        <f t="shared" ca="1" si="144"/>
        <v>0</v>
      </c>
      <c r="V437" s="1133" t="str">
        <f t="shared" ca="1" si="145"/>
        <v>n.a.</v>
      </c>
      <c r="X437" s="1134">
        <f t="shared" ca="1" si="146"/>
        <v>0</v>
      </c>
      <c r="Y437" s="1134">
        <f t="shared" ca="1" si="147"/>
        <v>0</v>
      </c>
      <c r="Z437" s="1134">
        <f t="shared" ca="1" si="148"/>
        <v>0</v>
      </c>
      <c r="AA437" s="1132">
        <f t="shared" ca="1" si="149"/>
        <v>0</v>
      </c>
      <c r="AB437" s="1105"/>
    </row>
    <row r="438" spans="1:28">
      <c r="A438" s="1144">
        <f>Calendar!J430</f>
        <v>58011</v>
      </c>
      <c r="C438" s="1104"/>
      <c r="D438" s="1125">
        <f t="shared" ca="1" si="150"/>
        <v>59291</v>
      </c>
      <c r="E438" s="1126">
        <f t="shared" ca="1" si="132"/>
        <v>59320</v>
      </c>
      <c r="F438" s="1127">
        <f t="shared" ca="1" si="133"/>
        <v>13027</v>
      </c>
      <c r="G438" s="1128">
        <f ca="1">IF(F438&lt;&gt;"",COUNTIF($F$11:F438,"&gt;0"),"")</f>
        <v>428</v>
      </c>
      <c r="H438" s="1129"/>
      <c r="I438" s="1073"/>
      <c r="J438" s="1130">
        <f t="shared" ca="1" si="134"/>
        <v>0</v>
      </c>
      <c r="K438" s="1131">
        <f t="shared" ca="1" si="135"/>
        <v>0</v>
      </c>
      <c r="L438" s="1130">
        <f t="shared" ca="1" si="136"/>
        <v>0</v>
      </c>
      <c r="M438" s="1130">
        <f t="shared" ca="1" si="137"/>
        <v>0</v>
      </c>
      <c r="N438" s="1130">
        <f t="shared" ca="1" si="138"/>
        <v>0</v>
      </c>
      <c r="O438" s="1073"/>
      <c r="P438" s="1130">
        <f t="shared" ca="1" si="139"/>
        <v>0</v>
      </c>
      <c r="Q438" s="1130">
        <f t="shared" ca="1" si="140"/>
        <v>0</v>
      </c>
      <c r="R438" s="1130">
        <f t="shared" ca="1" si="141"/>
        <v>0</v>
      </c>
      <c r="S438" s="1130">
        <f t="shared" ca="1" si="142"/>
        <v>0</v>
      </c>
      <c r="T438" s="1130">
        <f t="shared" ca="1" si="143"/>
        <v>0</v>
      </c>
      <c r="U438" s="1132">
        <f t="shared" ca="1" si="144"/>
        <v>0</v>
      </c>
      <c r="V438" s="1133" t="str">
        <f t="shared" ca="1" si="145"/>
        <v>n.a.</v>
      </c>
      <c r="X438" s="1134">
        <f t="shared" ca="1" si="146"/>
        <v>0</v>
      </c>
      <c r="Y438" s="1134">
        <f t="shared" ca="1" si="147"/>
        <v>0</v>
      </c>
      <c r="Z438" s="1134">
        <f t="shared" ca="1" si="148"/>
        <v>0</v>
      </c>
      <c r="AA438" s="1132">
        <f t="shared" ca="1" si="149"/>
        <v>0</v>
      </c>
      <c r="AB438" s="1105"/>
    </row>
    <row r="439" spans="1:28">
      <c r="A439" s="1144">
        <f>Calendar!J431</f>
        <v>58041</v>
      </c>
      <c r="C439" s="1104"/>
      <c r="D439" s="1125" t="str">
        <f t="shared" ca="1" si="150"/>
        <v/>
      </c>
      <c r="E439" s="1126" t="str">
        <f t="shared" ca="1" si="132"/>
        <v/>
      </c>
      <c r="F439" s="1127" t="str">
        <f t="shared" ca="1" si="133"/>
        <v/>
      </c>
      <c r="G439" s="1128" t="str">
        <f ca="1">IF(F439&lt;&gt;"",COUNTIF($F$11:F439,"&gt;0"),"")</f>
        <v/>
      </c>
      <c r="H439" s="1129"/>
      <c r="I439" s="1073"/>
      <c r="J439" s="1130">
        <f t="shared" ca="1" si="134"/>
        <v>0</v>
      </c>
      <c r="K439" s="1131">
        <f t="shared" ca="1" si="135"/>
        <v>0</v>
      </c>
      <c r="L439" s="1130" t="str">
        <f t="shared" ca="1" si="136"/>
        <v/>
      </c>
      <c r="M439" s="1130" t="e">
        <f t="shared" ca="1" si="137"/>
        <v>#VALUE!</v>
      </c>
      <c r="N439" s="1130" t="str">
        <f t="shared" ca="1" si="138"/>
        <v/>
      </c>
      <c r="O439" s="1073"/>
      <c r="P439" s="1130" t="str">
        <f t="shared" ca="1" si="139"/>
        <v/>
      </c>
      <c r="Q439" s="1130" t="str">
        <f t="shared" ca="1" si="140"/>
        <v/>
      </c>
      <c r="R439" s="1130" t="str">
        <f t="shared" ca="1" si="141"/>
        <v/>
      </c>
      <c r="S439" s="1130" t="str">
        <f t="shared" ca="1" si="142"/>
        <v/>
      </c>
      <c r="T439" s="1130" t="str">
        <f t="shared" ca="1" si="143"/>
        <v/>
      </c>
      <c r="U439" s="1132" t="str">
        <f t="shared" ca="1" si="144"/>
        <v/>
      </c>
      <c r="V439" s="1133" t="str">
        <f t="shared" ca="1" si="145"/>
        <v/>
      </c>
      <c r="X439" s="1134" t="str">
        <f t="shared" ca="1" si="146"/>
        <v/>
      </c>
      <c r="Y439" s="1134" t="str">
        <f t="shared" ca="1" si="147"/>
        <v/>
      </c>
      <c r="Z439" s="1134" t="str">
        <f t="shared" ca="1" si="148"/>
        <v/>
      </c>
      <c r="AA439" s="1132" t="str">
        <f t="shared" ca="1" si="149"/>
        <v/>
      </c>
      <c r="AB439" s="1105"/>
    </row>
    <row r="440" spans="1:28">
      <c r="A440" s="1144">
        <f>Calendar!J432</f>
        <v>58071</v>
      </c>
      <c r="C440" s="1104"/>
      <c r="D440" s="1125" t="str">
        <f t="shared" ca="1" si="150"/>
        <v/>
      </c>
      <c r="E440" s="1126" t="str">
        <f t="shared" ca="1" si="132"/>
        <v/>
      </c>
      <c r="F440" s="1127" t="str">
        <f t="shared" ca="1" si="133"/>
        <v/>
      </c>
      <c r="G440" s="1128" t="str">
        <f ca="1">IF(F440&lt;&gt;"",COUNTIF($F$11:F440,"&gt;0"),"")</f>
        <v/>
      </c>
      <c r="H440" s="1129"/>
      <c r="I440" s="1073"/>
      <c r="J440" s="1130" t="str">
        <f t="shared" ca="1" si="134"/>
        <v/>
      </c>
      <c r="K440" s="1131" t="e">
        <f t="shared" ca="1" si="135"/>
        <v>#VALUE!</v>
      </c>
      <c r="L440" s="1130" t="str">
        <f t="shared" ca="1" si="136"/>
        <v/>
      </c>
      <c r="M440" s="1130" t="e">
        <f t="shared" ca="1" si="137"/>
        <v>#VALUE!</v>
      </c>
      <c r="N440" s="1130" t="str">
        <f t="shared" ca="1" si="138"/>
        <v/>
      </c>
      <c r="O440" s="1073"/>
      <c r="P440" s="1130" t="str">
        <f t="shared" ca="1" si="139"/>
        <v/>
      </c>
      <c r="Q440" s="1130" t="str">
        <f t="shared" ca="1" si="140"/>
        <v/>
      </c>
      <c r="R440" s="1130" t="str">
        <f t="shared" ca="1" si="141"/>
        <v/>
      </c>
      <c r="S440" s="1130" t="str">
        <f t="shared" ca="1" si="142"/>
        <v/>
      </c>
      <c r="T440" s="1130" t="str">
        <f t="shared" ca="1" si="143"/>
        <v/>
      </c>
      <c r="U440" s="1132" t="str">
        <f t="shared" ca="1" si="144"/>
        <v/>
      </c>
      <c r="V440" s="1133" t="str">
        <f t="shared" ca="1" si="145"/>
        <v/>
      </c>
      <c r="X440" s="1134" t="str">
        <f t="shared" ca="1" si="146"/>
        <v/>
      </c>
      <c r="Y440" s="1134" t="str">
        <f t="shared" ca="1" si="147"/>
        <v/>
      </c>
      <c r="Z440" s="1134" t="str">
        <f t="shared" ca="1" si="148"/>
        <v/>
      </c>
      <c r="AA440" s="1132" t="str">
        <f t="shared" ca="1" si="149"/>
        <v/>
      </c>
      <c r="AB440" s="1105"/>
    </row>
    <row r="441" spans="1:28">
      <c r="A441" s="1144">
        <f>Calendar!J433</f>
        <v>58102</v>
      </c>
      <c r="C441" s="1104"/>
      <c r="D441" s="1125" t="str">
        <f t="shared" ca="1" si="150"/>
        <v/>
      </c>
      <c r="E441" s="1126" t="str">
        <f t="shared" ca="1" si="132"/>
        <v/>
      </c>
      <c r="F441" s="1127" t="str">
        <f t="shared" ca="1" si="133"/>
        <v/>
      </c>
      <c r="G441" s="1128" t="str">
        <f ca="1">IF(F441&lt;&gt;"",COUNTIF($F$11:F441,"&gt;0"),"")</f>
        <v/>
      </c>
      <c r="H441" s="1129"/>
      <c r="I441" s="1073"/>
      <c r="J441" s="1130" t="str">
        <f t="shared" ca="1" si="134"/>
        <v/>
      </c>
      <c r="K441" s="1131" t="e">
        <f t="shared" ca="1" si="135"/>
        <v>#VALUE!</v>
      </c>
      <c r="L441" s="1130" t="str">
        <f t="shared" ca="1" si="136"/>
        <v/>
      </c>
      <c r="M441" s="1130" t="e">
        <f t="shared" ca="1" si="137"/>
        <v>#VALUE!</v>
      </c>
      <c r="N441" s="1130" t="str">
        <f t="shared" ca="1" si="138"/>
        <v/>
      </c>
      <c r="O441" s="1073"/>
      <c r="P441" s="1130" t="str">
        <f t="shared" ca="1" si="139"/>
        <v/>
      </c>
      <c r="Q441" s="1130" t="str">
        <f t="shared" ca="1" si="140"/>
        <v/>
      </c>
      <c r="R441" s="1130" t="str">
        <f t="shared" ca="1" si="141"/>
        <v/>
      </c>
      <c r="S441" s="1130" t="str">
        <f t="shared" ca="1" si="142"/>
        <v/>
      </c>
      <c r="T441" s="1130" t="str">
        <f t="shared" ca="1" si="143"/>
        <v/>
      </c>
      <c r="U441" s="1132" t="str">
        <f t="shared" ca="1" si="144"/>
        <v/>
      </c>
      <c r="V441" s="1133" t="str">
        <f t="shared" ca="1" si="145"/>
        <v/>
      </c>
      <c r="X441" s="1134" t="str">
        <f t="shared" ca="1" si="146"/>
        <v/>
      </c>
      <c r="Y441" s="1134" t="str">
        <f t="shared" ca="1" si="147"/>
        <v/>
      </c>
      <c r="Z441" s="1134" t="str">
        <f t="shared" ca="1" si="148"/>
        <v/>
      </c>
      <c r="AA441" s="1132" t="str">
        <f t="shared" ca="1" si="149"/>
        <v/>
      </c>
      <c r="AB441" s="1105"/>
    </row>
    <row r="442" spans="1:28">
      <c r="A442" s="1144">
        <f>Calendar!J434</f>
        <v>58133</v>
      </c>
      <c r="C442" s="1104"/>
      <c r="D442" s="1125" t="str">
        <f t="shared" ca="1" si="150"/>
        <v/>
      </c>
      <c r="E442" s="1126" t="str">
        <f t="shared" ca="1" si="132"/>
        <v/>
      </c>
      <c r="F442" s="1127" t="str">
        <f t="shared" ca="1" si="133"/>
        <v/>
      </c>
      <c r="G442" s="1128" t="str">
        <f ca="1">IF(F442&lt;&gt;"",COUNTIF($F$11:F442,"&gt;0"),"")</f>
        <v/>
      </c>
      <c r="H442" s="1129"/>
      <c r="I442" s="1073"/>
      <c r="J442" s="1130" t="str">
        <f t="shared" ca="1" si="134"/>
        <v/>
      </c>
      <c r="K442" s="1131" t="e">
        <f t="shared" ca="1" si="135"/>
        <v>#VALUE!</v>
      </c>
      <c r="L442" s="1130" t="str">
        <f t="shared" ca="1" si="136"/>
        <v/>
      </c>
      <c r="M442" s="1130" t="e">
        <f t="shared" ca="1" si="137"/>
        <v>#VALUE!</v>
      </c>
      <c r="N442" s="1130" t="str">
        <f t="shared" ca="1" si="138"/>
        <v/>
      </c>
      <c r="O442" s="1073"/>
      <c r="P442" s="1130" t="str">
        <f t="shared" ca="1" si="139"/>
        <v/>
      </c>
      <c r="Q442" s="1130" t="str">
        <f t="shared" ca="1" si="140"/>
        <v/>
      </c>
      <c r="R442" s="1130" t="str">
        <f t="shared" ca="1" si="141"/>
        <v/>
      </c>
      <c r="S442" s="1130" t="str">
        <f t="shared" ca="1" si="142"/>
        <v/>
      </c>
      <c r="T442" s="1130" t="str">
        <f t="shared" ca="1" si="143"/>
        <v/>
      </c>
      <c r="U442" s="1132" t="str">
        <f t="shared" ca="1" si="144"/>
        <v/>
      </c>
      <c r="V442" s="1133" t="str">
        <f t="shared" ca="1" si="145"/>
        <v/>
      </c>
      <c r="X442" s="1134" t="str">
        <f t="shared" ca="1" si="146"/>
        <v/>
      </c>
      <c r="Y442" s="1134" t="str">
        <f t="shared" ca="1" si="147"/>
        <v/>
      </c>
      <c r="Z442" s="1134" t="str">
        <f t="shared" ca="1" si="148"/>
        <v/>
      </c>
      <c r="AA442" s="1132" t="str">
        <f t="shared" ca="1" si="149"/>
        <v/>
      </c>
      <c r="AB442" s="1105"/>
    </row>
    <row r="443" spans="1:28">
      <c r="A443" s="1144">
        <f>Calendar!J435</f>
        <v>58161</v>
      </c>
      <c r="C443" s="1104"/>
      <c r="D443" s="1125" t="str">
        <f t="shared" ca="1" si="150"/>
        <v/>
      </c>
      <c r="E443" s="1126" t="str">
        <f t="shared" ca="1" si="132"/>
        <v/>
      </c>
      <c r="F443" s="1127" t="str">
        <f t="shared" ca="1" si="133"/>
        <v/>
      </c>
      <c r="G443" s="1128" t="str">
        <f ca="1">IF(F443&lt;&gt;"",COUNTIF($F$11:F443,"&gt;0"),"")</f>
        <v/>
      </c>
      <c r="H443" s="1129"/>
      <c r="I443" s="1073"/>
      <c r="J443" s="1130" t="str">
        <f t="shared" ca="1" si="134"/>
        <v/>
      </c>
      <c r="K443" s="1131" t="e">
        <f t="shared" ca="1" si="135"/>
        <v>#VALUE!</v>
      </c>
      <c r="L443" s="1130" t="str">
        <f t="shared" ca="1" si="136"/>
        <v/>
      </c>
      <c r="M443" s="1130" t="e">
        <f t="shared" ca="1" si="137"/>
        <v>#VALUE!</v>
      </c>
      <c r="N443" s="1130" t="str">
        <f t="shared" ca="1" si="138"/>
        <v/>
      </c>
      <c r="O443" s="1073"/>
      <c r="P443" s="1130" t="str">
        <f t="shared" ca="1" si="139"/>
        <v/>
      </c>
      <c r="Q443" s="1130" t="str">
        <f t="shared" ca="1" si="140"/>
        <v/>
      </c>
      <c r="R443" s="1130" t="str">
        <f t="shared" ca="1" si="141"/>
        <v/>
      </c>
      <c r="S443" s="1130" t="str">
        <f t="shared" ca="1" si="142"/>
        <v/>
      </c>
      <c r="T443" s="1130" t="str">
        <f t="shared" ca="1" si="143"/>
        <v/>
      </c>
      <c r="U443" s="1132" t="str">
        <f t="shared" ca="1" si="144"/>
        <v/>
      </c>
      <c r="V443" s="1133" t="str">
        <f t="shared" ca="1" si="145"/>
        <v/>
      </c>
      <c r="X443" s="1134" t="str">
        <f t="shared" ca="1" si="146"/>
        <v/>
      </c>
      <c r="Y443" s="1134" t="str">
        <f t="shared" ca="1" si="147"/>
        <v/>
      </c>
      <c r="Z443" s="1134" t="str">
        <f t="shared" ca="1" si="148"/>
        <v/>
      </c>
      <c r="AA443" s="1132" t="str">
        <f t="shared" ca="1" si="149"/>
        <v/>
      </c>
      <c r="AB443" s="1105"/>
    </row>
    <row r="444" spans="1:28">
      <c r="A444" s="1144">
        <f>Calendar!J436</f>
        <v>58193</v>
      </c>
      <c r="C444" s="1104"/>
      <c r="D444" s="1125" t="str">
        <f t="shared" ca="1" si="150"/>
        <v/>
      </c>
      <c r="E444" s="1126" t="str">
        <f t="shared" ca="1" si="132"/>
        <v/>
      </c>
      <c r="F444" s="1127" t="str">
        <f t="shared" ca="1" si="133"/>
        <v/>
      </c>
      <c r="G444" s="1128" t="str">
        <f ca="1">IF(F444&lt;&gt;"",COUNTIF($F$11:F444,"&gt;0"),"")</f>
        <v/>
      </c>
      <c r="H444" s="1129"/>
      <c r="I444" s="1073"/>
      <c r="J444" s="1130" t="str">
        <f t="shared" ca="1" si="134"/>
        <v/>
      </c>
      <c r="K444" s="1131" t="e">
        <f t="shared" ca="1" si="135"/>
        <v>#VALUE!</v>
      </c>
      <c r="L444" s="1130" t="str">
        <f t="shared" ca="1" si="136"/>
        <v/>
      </c>
      <c r="M444" s="1130" t="e">
        <f t="shared" ca="1" si="137"/>
        <v>#VALUE!</v>
      </c>
      <c r="N444" s="1130" t="str">
        <f t="shared" ca="1" si="138"/>
        <v/>
      </c>
      <c r="O444" s="1073"/>
      <c r="P444" s="1130" t="str">
        <f t="shared" ca="1" si="139"/>
        <v/>
      </c>
      <c r="Q444" s="1130" t="str">
        <f t="shared" ca="1" si="140"/>
        <v/>
      </c>
      <c r="R444" s="1130" t="str">
        <f t="shared" ca="1" si="141"/>
        <v/>
      </c>
      <c r="S444" s="1130" t="str">
        <f t="shared" ca="1" si="142"/>
        <v/>
      </c>
      <c r="T444" s="1130" t="str">
        <f t="shared" ca="1" si="143"/>
        <v/>
      </c>
      <c r="U444" s="1132" t="str">
        <f t="shared" ca="1" si="144"/>
        <v/>
      </c>
      <c r="V444" s="1133" t="str">
        <f t="shared" ca="1" si="145"/>
        <v/>
      </c>
      <c r="X444" s="1134" t="str">
        <f t="shared" ca="1" si="146"/>
        <v/>
      </c>
      <c r="Y444" s="1134" t="str">
        <f t="shared" ca="1" si="147"/>
        <v/>
      </c>
      <c r="Z444" s="1134" t="str">
        <f t="shared" ca="1" si="148"/>
        <v/>
      </c>
      <c r="AA444" s="1132" t="str">
        <f t="shared" ca="1" si="149"/>
        <v/>
      </c>
      <c r="AB444" s="1105"/>
    </row>
    <row r="445" spans="1:28">
      <c r="A445" s="1144">
        <f>Calendar!J437</f>
        <v>58222</v>
      </c>
      <c r="C445" s="1104"/>
      <c r="D445" s="1125" t="str">
        <f t="shared" ca="1" si="150"/>
        <v/>
      </c>
      <c r="E445" s="1126" t="str">
        <f t="shared" ca="1" si="132"/>
        <v/>
      </c>
      <c r="F445" s="1127" t="str">
        <f t="shared" ca="1" si="133"/>
        <v/>
      </c>
      <c r="G445" s="1128" t="str">
        <f ca="1">IF(F445&lt;&gt;"",COUNTIF($F$11:F445,"&gt;0"),"")</f>
        <v/>
      </c>
      <c r="H445" s="1129"/>
      <c r="I445" s="1073"/>
      <c r="J445" s="1130" t="str">
        <f t="shared" ca="1" si="134"/>
        <v/>
      </c>
      <c r="K445" s="1131" t="e">
        <f t="shared" ca="1" si="135"/>
        <v>#VALUE!</v>
      </c>
      <c r="L445" s="1130" t="str">
        <f t="shared" ca="1" si="136"/>
        <v/>
      </c>
      <c r="M445" s="1130" t="e">
        <f t="shared" ca="1" si="137"/>
        <v>#VALUE!</v>
      </c>
      <c r="N445" s="1130" t="str">
        <f t="shared" ca="1" si="138"/>
        <v/>
      </c>
      <c r="O445" s="1073"/>
      <c r="P445" s="1130" t="str">
        <f t="shared" ca="1" si="139"/>
        <v/>
      </c>
      <c r="Q445" s="1130" t="str">
        <f t="shared" ca="1" si="140"/>
        <v/>
      </c>
      <c r="R445" s="1130" t="str">
        <f t="shared" ca="1" si="141"/>
        <v/>
      </c>
      <c r="S445" s="1130" t="str">
        <f t="shared" ca="1" si="142"/>
        <v/>
      </c>
      <c r="T445" s="1130" t="str">
        <f t="shared" ca="1" si="143"/>
        <v/>
      </c>
      <c r="U445" s="1132" t="str">
        <f t="shared" ca="1" si="144"/>
        <v/>
      </c>
      <c r="V445" s="1133" t="str">
        <f t="shared" ca="1" si="145"/>
        <v/>
      </c>
      <c r="X445" s="1134" t="str">
        <f t="shared" ca="1" si="146"/>
        <v/>
      </c>
      <c r="Y445" s="1134" t="str">
        <f t="shared" ca="1" si="147"/>
        <v/>
      </c>
      <c r="Z445" s="1134" t="str">
        <f t="shared" ca="1" si="148"/>
        <v/>
      </c>
      <c r="AA445" s="1132" t="str">
        <f t="shared" ca="1" si="149"/>
        <v/>
      </c>
      <c r="AB445" s="1105"/>
    </row>
    <row r="446" spans="1:28">
      <c r="A446" s="1144">
        <f>Calendar!J438</f>
        <v>58253</v>
      </c>
      <c r="C446" s="1104"/>
      <c r="D446" s="1125" t="str">
        <f t="shared" ca="1" si="150"/>
        <v/>
      </c>
      <c r="E446" s="1126" t="str">
        <f t="shared" ca="1" si="132"/>
        <v/>
      </c>
      <c r="F446" s="1127" t="str">
        <f t="shared" ca="1" si="133"/>
        <v/>
      </c>
      <c r="G446" s="1128" t="str">
        <f ca="1">IF(F446&lt;&gt;"",COUNTIF($F$11:F446,"&gt;0"),"")</f>
        <v/>
      </c>
      <c r="H446" s="1129"/>
      <c r="I446" s="1073"/>
      <c r="J446" s="1130" t="str">
        <f t="shared" ca="1" si="134"/>
        <v/>
      </c>
      <c r="K446" s="1131" t="e">
        <f t="shared" ca="1" si="135"/>
        <v>#VALUE!</v>
      </c>
      <c r="L446" s="1130" t="str">
        <f t="shared" ca="1" si="136"/>
        <v/>
      </c>
      <c r="M446" s="1130" t="e">
        <f t="shared" ca="1" si="137"/>
        <v>#VALUE!</v>
      </c>
      <c r="N446" s="1130" t="str">
        <f t="shared" ca="1" si="138"/>
        <v/>
      </c>
      <c r="O446" s="1073"/>
      <c r="P446" s="1130" t="str">
        <f t="shared" ca="1" si="139"/>
        <v/>
      </c>
      <c r="Q446" s="1130" t="str">
        <f t="shared" ca="1" si="140"/>
        <v/>
      </c>
      <c r="R446" s="1130" t="str">
        <f t="shared" ca="1" si="141"/>
        <v/>
      </c>
      <c r="S446" s="1130" t="str">
        <f t="shared" ca="1" si="142"/>
        <v/>
      </c>
      <c r="T446" s="1130" t="str">
        <f t="shared" ca="1" si="143"/>
        <v/>
      </c>
      <c r="U446" s="1132" t="str">
        <f t="shared" ca="1" si="144"/>
        <v/>
      </c>
      <c r="V446" s="1133" t="str">
        <f t="shared" ca="1" si="145"/>
        <v/>
      </c>
      <c r="X446" s="1134" t="str">
        <f t="shared" ca="1" si="146"/>
        <v/>
      </c>
      <c r="Y446" s="1134" t="str">
        <f t="shared" ca="1" si="147"/>
        <v/>
      </c>
      <c r="Z446" s="1134" t="str">
        <f t="shared" ca="1" si="148"/>
        <v/>
      </c>
      <c r="AA446" s="1132" t="str">
        <f t="shared" ca="1" si="149"/>
        <v/>
      </c>
      <c r="AB446" s="1105"/>
    </row>
    <row r="447" spans="1:28">
      <c r="A447" s="1144">
        <f>Calendar!J439</f>
        <v>58284</v>
      </c>
      <c r="C447" s="1104"/>
      <c r="D447" s="1125" t="str">
        <f t="shared" ca="1" si="150"/>
        <v/>
      </c>
      <c r="E447" s="1126" t="str">
        <f t="shared" ca="1" si="132"/>
        <v/>
      </c>
      <c r="F447" s="1127" t="str">
        <f t="shared" ca="1" si="133"/>
        <v/>
      </c>
      <c r="G447" s="1128" t="str">
        <f ca="1">IF(F447&lt;&gt;"",COUNTIF($F$11:F447,"&gt;0"),"")</f>
        <v/>
      </c>
      <c r="H447" s="1129"/>
      <c r="I447" s="1073"/>
      <c r="J447" s="1130" t="str">
        <f t="shared" ca="1" si="134"/>
        <v/>
      </c>
      <c r="K447" s="1131" t="e">
        <f t="shared" ca="1" si="135"/>
        <v>#VALUE!</v>
      </c>
      <c r="L447" s="1130" t="str">
        <f t="shared" ca="1" si="136"/>
        <v/>
      </c>
      <c r="M447" s="1130" t="e">
        <f t="shared" ca="1" si="137"/>
        <v>#VALUE!</v>
      </c>
      <c r="N447" s="1130" t="str">
        <f t="shared" ca="1" si="138"/>
        <v/>
      </c>
      <c r="O447" s="1073"/>
      <c r="P447" s="1130" t="str">
        <f t="shared" ca="1" si="139"/>
        <v/>
      </c>
      <c r="Q447" s="1130" t="str">
        <f t="shared" ca="1" si="140"/>
        <v/>
      </c>
      <c r="R447" s="1130" t="str">
        <f t="shared" ca="1" si="141"/>
        <v/>
      </c>
      <c r="S447" s="1130" t="str">
        <f t="shared" ca="1" si="142"/>
        <v/>
      </c>
      <c r="T447" s="1130" t="str">
        <f t="shared" ca="1" si="143"/>
        <v/>
      </c>
      <c r="U447" s="1132" t="str">
        <f t="shared" ca="1" si="144"/>
        <v/>
      </c>
      <c r="V447" s="1133" t="str">
        <f t="shared" ca="1" si="145"/>
        <v/>
      </c>
      <c r="X447" s="1134" t="str">
        <f t="shared" ca="1" si="146"/>
        <v/>
      </c>
      <c r="Y447" s="1134" t="str">
        <f t="shared" ca="1" si="147"/>
        <v/>
      </c>
      <c r="Z447" s="1134" t="str">
        <f t="shared" ca="1" si="148"/>
        <v/>
      </c>
      <c r="AA447" s="1132" t="str">
        <f t="shared" ca="1" si="149"/>
        <v/>
      </c>
      <c r="AB447" s="1105"/>
    </row>
    <row r="448" spans="1:28">
      <c r="A448" s="1144">
        <f>Calendar!J440</f>
        <v>58314</v>
      </c>
      <c r="C448" s="1104"/>
      <c r="D448" s="1125" t="str">
        <f t="shared" ca="1" si="150"/>
        <v/>
      </c>
      <c r="E448" s="1126" t="str">
        <f t="shared" ref="E448:E465" ca="1" si="151">IF(INDIRECT("A"&amp;(IFERROR(MATCH(E447,A:A),999)+1))&gt;0,INDIRECT("A"&amp;(IFERROR(MATCH(E447,A:A),999)+1)),"")</f>
        <v/>
      </c>
      <c r="F448" s="1127" t="str">
        <f t="shared" ref="F448:F465" ca="1" si="152">IF(E448&lt;&gt;"",E448-$A$31,"")</f>
        <v/>
      </c>
      <c r="G448" s="1128" t="str">
        <f ca="1">IF(F448&lt;&gt;"",COUNTIF($F$11:F448,"&gt;0"),"")</f>
        <v/>
      </c>
      <c r="H448" s="1129"/>
      <c r="I448" s="1073"/>
      <c r="J448" s="1130" t="str">
        <f t="shared" ref="J448:J465" ca="1" si="153">IF(G448=1,$A$7,N447)</f>
        <v/>
      </c>
      <c r="K448" s="1131" t="e">
        <f t="shared" ref="K448:K465" ca="1" si="154">H448*J448</f>
        <v>#VALUE!</v>
      </c>
      <c r="L448" s="1130" t="str">
        <f t="shared" ref="L448:L465" ca="1" si="155">IF(E448&lt;&gt;"",(1-(1-$A$25)^(1/12))*(J448-K448),"")</f>
        <v/>
      </c>
      <c r="M448" s="1130" t="e">
        <f t="shared" ref="M448:M465" ca="1" si="156">IF(J448-K448-L448&lt;$A$27*$A$5,J448-K448-L448,0)</f>
        <v>#VALUE!</v>
      </c>
      <c r="N448" s="1130" t="str">
        <f t="shared" ref="N448:N465" ca="1" si="157">IF(E448&lt;&gt;"",J448-K448-L448-M448,"")</f>
        <v/>
      </c>
      <c r="O448" s="1073"/>
      <c r="P448" s="1130" t="str">
        <f t="shared" ref="P448:P465" ca="1" si="158">IF(G448&lt;&gt; "", R448+X448-N448, "")</f>
        <v/>
      </c>
      <c r="Q448" s="1130" t="str">
        <f t="shared" ref="Q448:Q465" ca="1" si="159">IF(E448&lt;&gt;"", N448*(1-$A$15), "")</f>
        <v/>
      </c>
      <c r="R448" s="1130" t="str">
        <f t="shared" ref="R448:R465" ca="1" si="160">IF(E448&lt;&gt;"", T447, "")</f>
        <v/>
      </c>
      <c r="S448" s="1130" t="str">
        <f t="shared" ref="S448:S465" ca="1" si="161">IF(E448&lt;&gt;"", MIN(P448,MAX(R448-Q448,0)), "")</f>
        <v/>
      </c>
      <c r="T448" s="1130" t="str">
        <f t="shared" ref="T448:T465" ca="1" si="162">IF(E448&lt;&gt;"", R448-S448, "")</f>
        <v/>
      </c>
      <c r="U448" s="1132" t="str">
        <f t="shared" ref="U448:U465" ca="1" si="163">IF(E448&lt;&gt;"", R448/$A$11, "")</f>
        <v/>
      </c>
      <c r="V448" s="1133" t="str">
        <f t="shared" ref="V448:V465" ca="1" si="164">IF(E448&lt;&gt;"", IFERROR(1-T448/N448, "n.a."), "")</f>
        <v/>
      </c>
      <c r="X448" s="1134" t="str">
        <f t="shared" ref="X448:X465" ca="1" si="165">IF(E448&lt;&gt;"", Z447, "")</f>
        <v/>
      </c>
      <c r="Y448" s="1134" t="str">
        <f t="shared" ref="Y448:Y465" ca="1" si="166">IF(E448&lt;&gt;"", P448-S448, "")</f>
        <v/>
      </c>
      <c r="Z448" s="1134" t="str">
        <f t="shared" ref="Z448:Z465" ca="1" si="167">IF(E448&lt;&gt;"", X448-Y448, "")</f>
        <v/>
      </c>
      <c r="AA448" s="1132" t="str">
        <f t="shared" ref="AA448:AA465" ca="1" si="168">IF(E448&lt;&gt;"", X448/$A$19, "")</f>
        <v/>
      </c>
      <c r="AB448" s="1105"/>
    </row>
    <row r="449" spans="1:28">
      <c r="A449" s="1144">
        <f>Calendar!J441</f>
        <v>58347</v>
      </c>
      <c r="C449" s="1104"/>
      <c r="D449" s="1125" t="str">
        <f t="shared" ca="1" si="150"/>
        <v/>
      </c>
      <c r="E449" s="1126" t="str">
        <f t="shared" ca="1" si="151"/>
        <v/>
      </c>
      <c r="F449" s="1127" t="str">
        <f t="shared" ca="1" si="152"/>
        <v/>
      </c>
      <c r="G449" s="1128" t="str">
        <f ca="1">IF(F449&lt;&gt;"",COUNTIF($F$11:F449,"&gt;0"),"")</f>
        <v/>
      </c>
      <c r="H449" s="1129"/>
      <c r="I449" s="1073"/>
      <c r="J449" s="1130" t="str">
        <f t="shared" ca="1" si="153"/>
        <v/>
      </c>
      <c r="K449" s="1131" t="e">
        <f t="shared" ca="1" si="154"/>
        <v>#VALUE!</v>
      </c>
      <c r="L449" s="1130" t="str">
        <f t="shared" ca="1" si="155"/>
        <v/>
      </c>
      <c r="M449" s="1130" t="e">
        <f t="shared" ca="1" si="156"/>
        <v>#VALUE!</v>
      </c>
      <c r="N449" s="1130" t="str">
        <f t="shared" ca="1" si="157"/>
        <v/>
      </c>
      <c r="O449" s="1073"/>
      <c r="P449" s="1130" t="str">
        <f t="shared" ca="1" si="158"/>
        <v/>
      </c>
      <c r="Q449" s="1130" t="str">
        <f t="shared" ca="1" si="159"/>
        <v/>
      </c>
      <c r="R449" s="1130" t="str">
        <f t="shared" ca="1" si="160"/>
        <v/>
      </c>
      <c r="S449" s="1130" t="str">
        <f t="shared" ca="1" si="161"/>
        <v/>
      </c>
      <c r="T449" s="1130" t="str">
        <f t="shared" ca="1" si="162"/>
        <v/>
      </c>
      <c r="U449" s="1132" t="str">
        <f t="shared" ca="1" si="163"/>
        <v/>
      </c>
      <c r="V449" s="1133" t="str">
        <f t="shared" ca="1" si="164"/>
        <v/>
      </c>
      <c r="X449" s="1134" t="str">
        <f t="shared" ca="1" si="165"/>
        <v/>
      </c>
      <c r="Y449" s="1134" t="str">
        <f t="shared" ca="1" si="166"/>
        <v/>
      </c>
      <c r="Z449" s="1134" t="str">
        <f t="shared" ca="1" si="167"/>
        <v/>
      </c>
      <c r="AA449" s="1132" t="str">
        <f t="shared" ca="1" si="168"/>
        <v/>
      </c>
      <c r="AB449" s="1105"/>
    </row>
    <row r="450" spans="1:28">
      <c r="A450" s="1144">
        <f>Calendar!J442</f>
        <v>58375</v>
      </c>
      <c r="C450" s="1104"/>
      <c r="D450" s="1125" t="str">
        <f t="shared" ca="1" si="150"/>
        <v/>
      </c>
      <c r="E450" s="1126" t="str">
        <f t="shared" ca="1" si="151"/>
        <v/>
      </c>
      <c r="F450" s="1127" t="str">
        <f t="shared" ca="1" si="152"/>
        <v/>
      </c>
      <c r="G450" s="1128" t="str">
        <f ca="1">IF(F450&lt;&gt;"",COUNTIF($F$11:F450,"&gt;0"),"")</f>
        <v/>
      </c>
      <c r="H450" s="1129"/>
      <c r="I450" s="1073"/>
      <c r="J450" s="1130" t="str">
        <f t="shared" ca="1" si="153"/>
        <v/>
      </c>
      <c r="K450" s="1131" t="e">
        <f t="shared" ca="1" si="154"/>
        <v>#VALUE!</v>
      </c>
      <c r="L450" s="1130" t="str">
        <f t="shared" ca="1" si="155"/>
        <v/>
      </c>
      <c r="M450" s="1130" t="e">
        <f t="shared" ca="1" si="156"/>
        <v>#VALUE!</v>
      </c>
      <c r="N450" s="1130" t="str">
        <f t="shared" ca="1" si="157"/>
        <v/>
      </c>
      <c r="O450" s="1073"/>
      <c r="P450" s="1130" t="str">
        <f t="shared" ca="1" si="158"/>
        <v/>
      </c>
      <c r="Q450" s="1130" t="str">
        <f t="shared" ca="1" si="159"/>
        <v/>
      </c>
      <c r="R450" s="1130" t="str">
        <f t="shared" ca="1" si="160"/>
        <v/>
      </c>
      <c r="S450" s="1130" t="str">
        <f t="shared" ca="1" si="161"/>
        <v/>
      </c>
      <c r="T450" s="1130" t="str">
        <f t="shared" ca="1" si="162"/>
        <v/>
      </c>
      <c r="U450" s="1132" t="str">
        <f t="shared" ca="1" si="163"/>
        <v/>
      </c>
      <c r="V450" s="1133" t="str">
        <f t="shared" ca="1" si="164"/>
        <v/>
      </c>
      <c r="X450" s="1134" t="str">
        <f t="shared" ca="1" si="165"/>
        <v/>
      </c>
      <c r="Y450" s="1134" t="str">
        <f t="shared" ca="1" si="166"/>
        <v/>
      </c>
      <c r="Z450" s="1134" t="str">
        <f t="shared" ca="1" si="167"/>
        <v/>
      </c>
      <c r="AA450" s="1132" t="str">
        <f t="shared" ca="1" si="168"/>
        <v/>
      </c>
      <c r="AB450" s="1105"/>
    </row>
    <row r="451" spans="1:28">
      <c r="A451" s="1144">
        <f>Calendar!J443</f>
        <v>58406</v>
      </c>
      <c r="C451" s="1104"/>
      <c r="D451" s="1125" t="str">
        <f t="shared" ca="1" si="150"/>
        <v/>
      </c>
      <c r="E451" s="1126" t="str">
        <f t="shared" ca="1" si="151"/>
        <v/>
      </c>
      <c r="F451" s="1127" t="str">
        <f t="shared" ca="1" si="152"/>
        <v/>
      </c>
      <c r="G451" s="1128" t="str">
        <f ca="1">IF(F451&lt;&gt;"",COUNTIF($F$11:F451,"&gt;0"),"")</f>
        <v/>
      </c>
      <c r="H451" s="1129"/>
      <c r="I451" s="1073"/>
      <c r="J451" s="1130" t="str">
        <f t="shared" ca="1" si="153"/>
        <v/>
      </c>
      <c r="K451" s="1131" t="e">
        <f t="shared" ca="1" si="154"/>
        <v>#VALUE!</v>
      </c>
      <c r="L451" s="1130" t="str">
        <f t="shared" ca="1" si="155"/>
        <v/>
      </c>
      <c r="M451" s="1130" t="e">
        <f t="shared" ca="1" si="156"/>
        <v>#VALUE!</v>
      </c>
      <c r="N451" s="1130" t="str">
        <f t="shared" ca="1" si="157"/>
        <v/>
      </c>
      <c r="O451" s="1073"/>
      <c r="P451" s="1130" t="str">
        <f t="shared" ca="1" si="158"/>
        <v/>
      </c>
      <c r="Q451" s="1130" t="str">
        <f t="shared" ca="1" si="159"/>
        <v/>
      </c>
      <c r="R451" s="1130" t="str">
        <f t="shared" ca="1" si="160"/>
        <v/>
      </c>
      <c r="S451" s="1130" t="str">
        <f t="shared" ca="1" si="161"/>
        <v/>
      </c>
      <c r="T451" s="1130" t="str">
        <f t="shared" ca="1" si="162"/>
        <v/>
      </c>
      <c r="U451" s="1132" t="str">
        <f t="shared" ca="1" si="163"/>
        <v/>
      </c>
      <c r="V451" s="1133" t="str">
        <f t="shared" ca="1" si="164"/>
        <v/>
      </c>
      <c r="X451" s="1134" t="str">
        <f t="shared" ca="1" si="165"/>
        <v/>
      </c>
      <c r="Y451" s="1134" t="str">
        <f t="shared" ca="1" si="166"/>
        <v/>
      </c>
      <c r="Z451" s="1134" t="str">
        <f t="shared" ca="1" si="167"/>
        <v/>
      </c>
      <c r="AA451" s="1132" t="str">
        <f t="shared" ca="1" si="168"/>
        <v/>
      </c>
      <c r="AB451" s="1105"/>
    </row>
    <row r="452" spans="1:28">
      <c r="A452" s="1144">
        <f>Calendar!J444</f>
        <v>58438</v>
      </c>
      <c r="C452" s="1104"/>
      <c r="D452" s="1125" t="str">
        <f t="shared" ca="1" si="150"/>
        <v/>
      </c>
      <c r="E452" s="1126" t="str">
        <f t="shared" ca="1" si="151"/>
        <v/>
      </c>
      <c r="F452" s="1127" t="str">
        <f t="shared" ca="1" si="152"/>
        <v/>
      </c>
      <c r="G452" s="1128" t="str">
        <f ca="1">IF(F452&lt;&gt;"",COUNTIF($F$11:F452,"&gt;0"),"")</f>
        <v/>
      </c>
      <c r="H452" s="1129"/>
      <c r="I452" s="1073"/>
      <c r="J452" s="1130" t="str">
        <f t="shared" ca="1" si="153"/>
        <v/>
      </c>
      <c r="K452" s="1131" t="e">
        <f t="shared" ca="1" si="154"/>
        <v>#VALUE!</v>
      </c>
      <c r="L452" s="1130" t="str">
        <f t="shared" ca="1" si="155"/>
        <v/>
      </c>
      <c r="M452" s="1130" t="e">
        <f t="shared" ca="1" si="156"/>
        <v>#VALUE!</v>
      </c>
      <c r="N452" s="1130" t="str">
        <f t="shared" ca="1" si="157"/>
        <v/>
      </c>
      <c r="O452" s="1073"/>
      <c r="P452" s="1130" t="str">
        <f t="shared" ca="1" si="158"/>
        <v/>
      </c>
      <c r="Q452" s="1130" t="str">
        <f t="shared" ca="1" si="159"/>
        <v/>
      </c>
      <c r="R452" s="1130" t="str">
        <f t="shared" ca="1" si="160"/>
        <v/>
      </c>
      <c r="S452" s="1130" t="str">
        <f t="shared" ca="1" si="161"/>
        <v/>
      </c>
      <c r="T452" s="1130" t="str">
        <f t="shared" ca="1" si="162"/>
        <v/>
      </c>
      <c r="U452" s="1132" t="str">
        <f t="shared" ca="1" si="163"/>
        <v/>
      </c>
      <c r="V452" s="1133" t="str">
        <f t="shared" ca="1" si="164"/>
        <v/>
      </c>
      <c r="X452" s="1134" t="str">
        <f t="shared" ca="1" si="165"/>
        <v/>
      </c>
      <c r="Y452" s="1134" t="str">
        <f t="shared" ca="1" si="166"/>
        <v/>
      </c>
      <c r="Z452" s="1134" t="str">
        <f t="shared" ca="1" si="167"/>
        <v/>
      </c>
      <c r="AA452" s="1132" t="str">
        <f t="shared" ca="1" si="168"/>
        <v/>
      </c>
      <c r="AB452" s="1105"/>
    </row>
    <row r="453" spans="1:28">
      <c r="A453" s="1144">
        <f>Calendar!J445</f>
        <v>58467</v>
      </c>
      <c r="C453" s="1104"/>
      <c r="D453" s="1125" t="str">
        <f t="shared" ca="1" si="150"/>
        <v/>
      </c>
      <c r="E453" s="1126" t="str">
        <f t="shared" ca="1" si="151"/>
        <v/>
      </c>
      <c r="F453" s="1127" t="str">
        <f t="shared" ca="1" si="152"/>
        <v/>
      </c>
      <c r="G453" s="1128" t="str">
        <f ca="1">IF(F453&lt;&gt;"",COUNTIF($F$11:F453,"&gt;0"),"")</f>
        <v/>
      </c>
      <c r="H453" s="1129"/>
      <c r="I453" s="1073"/>
      <c r="J453" s="1130" t="str">
        <f t="shared" ca="1" si="153"/>
        <v/>
      </c>
      <c r="K453" s="1131" t="e">
        <f t="shared" ca="1" si="154"/>
        <v>#VALUE!</v>
      </c>
      <c r="L453" s="1130" t="str">
        <f t="shared" ca="1" si="155"/>
        <v/>
      </c>
      <c r="M453" s="1130" t="e">
        <f t="shared" ca="1" si="156"/>
        <v>#VALUE!</v>
      </c>
      <c r="N453" s="1130" t="str">
        <f t="shared" ca="1" si="157"/>
        <v/>
      </c>
      <c r="O453" s="1073"/>
      <c r="P453" s="1130" t="str">
        <f t="shared" ca="1" si="158"/>
        <v/>
      </c>
      <c r="Q453" s="1130" t="str">
        <f t="shared" ca="1" si="159"/>
        <v/>
      </c>
      <c r="R453" s="1130" t="str">
        <f t="shared" ca="1" si="160"/>
        <v/>
      </c>
      <c r="S453" s="1130" t="str">
        <f t="shared" ca="1" si="161"/>
        <v/>
      </c>
      <c r="T453" s="1130" t="str">
        <f t="shared" ca="1" si="162"/>
        <v/>
      </c>
      <c r="U453" s="1132" t="str">
        <f t="shared" ca="1" si="163"/>
        <v/>
      </c>
      <c r="V453" s="1133" t="str">
        <f t="shared" ca="1" si="164"/>
        <v/>
      </c>
      <c r="X453" s="1134" t="str">
        <f t="shared" ca="1" si="165"/>
        <v/>
      </c>
      <c r="Y453" s="1134" t="str">
        <f t="shared" ca="1" si="166"/>
        <v/>
      </c>
      <c r="Z453" s="1134" t="str">
        <f t="shared" ca="1" si="167"/>
        <v/>
      </c>
      <c r="AA453" s="1132" t="str">
        <f t="shared" ca="1" si="168"/>
        <v/>
      </c>
      <c r="AB453" s="1105"/>
    </row>
    <row r="454" spans="1:28">
      <c r="A454" s="1144">
        <f>Calendar!J446</f>
        <v>58498</v>
      </c>
      <c r="C454" s="1104"/>
      <c r="D454" s="1125" t="str">
        <f t="shared" ca="1" si="150"/>
        <v/>
      </c>
      <c r="E454" s="1126" t="str">
        <f t="shared" ca="1" si="151"/>
        <v/>
      </c>
      <c r="F454" s="1127" t="str">
        <f t="shared" ca="1" si="152"/>
        <v/>
      </c>
      <c r="G454" s="1128" t="str">
        <f ca="1">IF(F454&lt;&gt;"",COUNTIF($F$11:F454,"&gt;0"),"")</f>
        <v/>
      </c>
      <c r="H454" s="1129"/>
      <c r="I454" s="1073"/>
      <c r="J454" s="1130" t="str">
        <f t="shared" ca="1" si="153"/>
        <v/>
      </c>
      <c r="K454" s="1131" t="e">
        <f t="shared" ca="1" si="154"/>
        <v>#VALUE!</v>
      </c>
      <c r="L454" s="1130" t="str">
        <f t="shared" ca="1" si="155"/>
        <v/>
      </c>
      <c r="M454" s="1130" t="e">
        <f t="shared" ca="1" si="156"/>
        <v>#VALUE!</v>
      </c>
      <c r="N454" s="1130" t="str">
        <f t="shared" ca="1" si="157"/>
        <v/>
      </c>
      <c r="O454" s="1073"/>
      <c r="P454" s="1130" t="str">
        <f t="shared" ca="1" si="158"/>
        <v/>
      </c>
      <c r="Q454" s="1130" t="str">
        <f t="shared" ca="1" si="159"/>
        <v/>
      </c>
      <c r="R454" s="1130" t="str">
        <f t="shared" ca="1" si="160"/>
        <v/>
      </c>
      <c r="S454" s="1130" t="str">
        <f t="shared" ca="1" si="161"/>
        <v/>
      </c>
      <c r="T454" s="1130" t="str">
        <f t="shared" ca="1" si="162"/>
        <v/>
      </c>
      <c r="U454" s="1132" t="str">
        <f t="shared" ca="1" si="163"/>
        <v/>
      </c>
      <c r="V454" s="1133" t="str">
        <f t="shared" ca="1" si="164"/>
        <v/>
      </c>
      <c r="X454" s="1134" t="str">
        <f t="shared" ca="1" si="165"/>
        <v/>
      </c>
      <c r="Y454" s="1134" t="str">
        <f t="shared" ca="1" si="166"/>
        <v/>
      </c>
      <c r="Z454" s="1134" t="str">
        <f t="shared" ca="1" si="167"/>
        <v/>
      </c>
      <c r="AA454" s="1132" t="str">
        <f t="shared" ca="1" si="168"/>
        <v/>
      </c>
      <c r="AB454" s="1105"/>
    </row>
    <row r="455" spans="1:28">
      <c r="A455" s="1144">
        <f>Calendar!J447</f>
        <v>58529</v>
      </c>
      <c r="C455" s="1104"/>
      <c r="D455" s="1125" t="str">
        <f t="shared" ca="1" si="150"/>
        <v/>
      </c>
      <c r="E455" s="1126" t="str">
        <f t="shared" ca="1" si="151"/>
        <v/>
      </c>
      <c r="F455" s="1127" t="str">
        <f t="shared" ca="1" si="152"/>
        <v/>
      </c>
      <c r="G455" s="1128" t="str">
        <f ca="1">IF(F455&lt;&gt;"",COUNTIF($F$11:F455,"&gt;0"),"")</f>
        <v/>
      </c>
      <c r="H455" s="1129"/>
      <c r="I455" s="1073"/>
      <c r="J455" s="1130" t="str">
        <f t="shared" ca="1" si="153"/>
        <v/>
      </c>
      <c r="K455" s="1131" t="e">
        <f t="shared" ca="1" si="154"/>
        <v>#VALUE!</v>
      </c>
      <c r="L455" s="1130" t="str">
        <f t="shared" ca="1" si="155"/>
        <v/>
      </c>
      <c r="M455" s="1130" t="e">
        <f t="shared" ca="1" si="156"/>
        <v>#VALUE!</v>
      </c>
      <c r="N455" s="1130" t="str">
        <f t="shared" ca="1" si="157"/>
        <v/>
      </c>
      <c r="O455" s="1073"/>
      <c r="P455" s="1130" t="str">
        <f t="shared" ca="1" si="158"/>
        <v/>
      </c>
      <c r="Q455" s="1130" t="str">
        <f t="shared" ca="1" si="159"/>
        <v/>
      </c>
      <c r="R455" s="1130" t="str">
        <f t="shared" ca="1" si="160"/>
        <v/>
      </c>
      <c r="S455" s="1130" t="str">
        <f t="shared" ca="1" si="161"/>
        <v/>
      </c>
      <c r="T455" s="1130" t="str">
        <f t="shared" ca="1" si="162"/>
        <v/>
      </c>
      <c r="U455" s="1132" t="str">
        <f t="shared" ca="1" si="163"/>
        <v/>
      </c>
      <c r="V455" s="1133" t="str">
        <f t="shared" ca="1" si="164"/>
        <v/>
      </c>
      <c r="X455" s="1134" t="str">
        <f t="shared" ca="1" si="165"/>
        <v/>
      </c>
      <c r="Y455" s="1134" t="str">
        <f t="shared" ca="1" si="166"/>
        <v/>
      </c>
      <c r="Z455" s="1134" t="str">
        <f t="shared" ca="1" si="167"/>
        <v/>
      </c>
      <c r="AA455" s="1132" t="str">
        <f t="shared" ca="1" si="168"/>
        <v/>
      </c>
      <c r="AB455" s="1105"/>
    </row>
    <row r="456" spans="1:28">
      <c r="A456" s="1144">
        <f>Calendar!J448</f>
        <v>58558</v>
      </c>
      <c r="C456" s="1104"/>
      <c r="D456" s="1125" t="str">
        <f t="shared" ca="1" si="150"/>
        <v/>
      </c>
      <c r="E456" s="1126" t="str">
        <f t="shared" ca="1" si="151"/>
        <v/>
      </c>
      <c r="F456" s="1127" t="str">
        <f t="shared" ca="1" si="152"/>
        <v/>
      </c>
      <c r="G456" s="1128" t="str">
        <f ca="1">IF(F456&lt;&gt;"",COUNTIF($F$11:F456,"&gt;0"),"")</f>
        <v/>
      </c>
      <c r="H456" s="1129"/>
      <c r="I456" s="1073"/>
      <c r="J456" s="1130" t="str">
        <f t="shared" ca="1" si="153"/>
        <v/>
      </c>
      <c r="K456" s="1131" t="e">
        <f t="shared" ca="1" si="154"/>
        <v>#VALUE!</v>
      </c>
      <c r="L456" s="1130" t="str">
        <f t="shared" ca="1" si="155"/>
        <v/>
      </c>
      <c r="M456" s="1130" t="e">
        <f t="shared" ca="1" si="156"/>
        <v>#VALUE!</v>
      </c>
      <c r="N456" s="1130" t="str">
        <f t="shared" ca="1" si="157"/>
        <v/>
      </c>
      <c r="O456" s="1073"/>
      <c r="P456" s="1130" t="str">
        <f t="shared" ca="1" si="158"/>
        <v/>
      </c>
      <c r="Q456" s="1130" t="str">
        <f t="shared" ca="1" si="159"/>
        <v/>
      </c>
      <c r="R456" s="1130" t="str">
        <f t="shared" ca="1" si="160"/>
        <v/>
      </c>
      <c r="S456" s="1130" t="str">
        <f t="shared" ca="1" si="161"/>
        <v/>
      </c>
      <c r="T456" s="1130" t="str">
        <f t="shared" ca="1" si="162"/>
        <v/>
      </c>
      <c r="U456" s="1132" t="str">
        <f t="shared" ca="1" si="163"/>
        <v/>
      </c>
      <c r="V456" s="1133" t="str">
        <f t="shared" ca="1" si="164"/>
        <v/>
      </c>
      <c r="X456" s="1134" t="str">
        <f t="shared" ca="1" si="165"/>
        <v/>
      </c>
      <c r="Y456" s="1134" t="str">
        <f t="shared" ca="1" si="166"/>
        <v/>
      </c>
      <c r="Z456" s="1134" t="str">
        <f t="shared" ca="1" si="167"/>
        <v/>
      </c>
      <c r="AA456" s="1132" t="str">
        <f t="shared" ca="1" si="168"/>
        <v/>
      </c>
      <c r="AB456" s="1105"/>
    </row>
    <row r="457" spans="1:28">
      <c r="A457" s="1144">
        <f>Calendar!J449</f>
        <v>58588</v>
      </c>
      <c r="C457" s="1104"/>
      <c r="D457" s="1125" t="str">
        <f t="shared" ca="1" si="150"/>
        <v/>
      </c>
      <c r="E457" s="1126" t="str">
        <f t="shared" ca="1" si="151"/>
        <v/>
      </c>
      <c r="F457" s="1127" t="str">
        <f t="shared" ca="1" si="152"/>
        <v/>
      </c>
      <c r="G457" s="1128" t="str">
        <f ca="1">IF(F457&lt;&gt;"",COUNTIF($F$11:F457,"&gt;0"),"")</f>
        <v/>
      </c>
      <c r="H457" s="1129"/>
      <c r="I457" s="1073"/>
      <c r="J457" s="1130" t="str">
        <f t="shared" ca="1" si="153"/>
        <v/>
      </c>
      <c r="K457" s="1131" t="e">
        <f t="shared" ca="1" si="154"/>
        <v>#VALUE!</v>
      </c>
      <c r="L457" s="1130" t="str">
        <f t="shared" ca="1" si="155"/>
        <v/>
      </c>
      <c r="M457" s="1130" t="e">
        <f t="shared" ca="1" si="156"/>
        <v>#VALUE!</v>
      </c>
      <c r="N457" s="1130" t="str">
        <f t="shared" ca="1" si="157"/>
        <v/>
      </c>
      <c r="O457" s="1073"/>
      <c r="P457" s="1130" t="str">
        <f t="shared" ca="1" si="158"/>
        <v/>
      </c>
      <c r="Q457" s="1130" t="str">
        <f t="shared" ca="1" si="159"/>
        <v/>
      </c>
      <c r="R457" s="1130" t="str">
        <f t="shared" ca="1" si="160"/>
        <v/>
      </c>
      <c r="S457" s="1130" t="str">
        <f t="shared" ca="1" si="161"/>
        <v/>
      </c>
      <c r="T457" s="1130" t="str">
        <f t="shared" ca="1" si="162"/>
        <v/>
      </c>
      <c r="U457" s="1132" t="str">
        <f t="shared" ca="1" si="163"/>
        <v/>
      </c>
      <c r="V457" s="1133" t="str">
        <f t="shared" ca="1" si="164"/>
        <v/>
      </c>
      <c r="X457" s="1134" t="str">
        <f t="shared" ca="1" si="165"/>
        <v/>
      </c>
      <c r="Y457" s="1134" t="str">
        <f t="shared" ca="1" si="166"/>
        <v/>
      </c>
      <c r="Z457" s="1134" t="str">
        <f t="shared" ca="1" si="167"/>
        <v/>
      </c>
      <c r="AA457" s="1132" t="str">
        <f t="shared" ca="1" si="168"/>
        <v/>
      </c>
      <c r="AB457" s="1105"/>
    </row>
    <row r="458" spans="1:28">
      <c r="A458" s="1144">
        <f>Calendar!J450</f>
        <v>58620</v>
      </c>
      <c r="C458" s="1104"/>
      <c r="D458" s="1125" t="str">
        <f t="shared" ca="1" si="150"/>
        <v/>
      </c>
      <c r="E458" s="1126" t="str">
        <f t="shared" ca="1" si="151"/>
        <v/>
      </c>
      <c r="F458" s="1127" t="str">
        <f t="shared" ca="1" si="152"/>
        <v/>
      </c>
      <c r="G458" s="1128" t="str">
        <f ca="1">IF(F458&lt;&gt;"",COUNTIF($F$11:F458,"&gt;0"),"")</f>
        <v/>
      </c>
      <c r="H458" s="1129"/>
      <c r="I458" s="1073"/>
      <c r="J458" s="1130" t="str">
        <f t="shared" ca="1" si="153"/>
        <v/>
      </c>
      <c r="K458" s="1131" t="e">
        <f t="shared" ca="1" si="154"/>
        <v>#VALUE!</v>
      </c>
      <c r="L458" s="1130" t="str">
        <f t="shared" ca="1" si="155"/>
        <v/>
      </c>
      <c r="M458" s="1130" t="e">
        <f t="shared" ca="1" si="156"/>
        <v>#VALUE!</v>
      </c>
      <c r="N458" s="1130" t="str">
        <f t="shared" ca="1" si="157"/>
        <v/>
      </c>
      <c r="O458" s="1073"/>
      <c r="P458" s="1130" t="str">
        <f t="shared" ca="1" si="158"/>
        <v/>
      </c>
      <c r="Q458" s="1130" t="str">
        <f t="shared" ca="1" si="159"/>
        <v/>
      </c>
      <c r="R458" s="1130" t="str">
        <f t="shared" ca="1" si="160"/>
        <v/>
      </c>
      <c r="S458" s="1130" t="str">
        <f t="shared" ca="1" si="161"/>
        <v/>
      </c>
      <c r="T458" s="1130" t="str">
        <f t="shared" ca="1" si="162"/>
        <v/>
      </c>
      <c r="U458" s="1132" t="str">
        <f t="shared" ca="1" si="163"/>
        <v/>
      </c>
      <c r="V458" s="1133" t="str">
        <f t="shared" ca="1" si="164"/>
        <v/>
      </c>
      <c r="X458" s="1134" t="str">
        <f t="shared" ca="1" si="165"/>
        <v/>
      </c>
      <c r="Y458" s="1134" t="str">
        <f t="shared" ca="1" si="166"/>
        <v/>
      </c>
      <c r="Z458" s="1134" t="str">
        <f t="shared" ca="1" si="167"/>
        <v/>
      </c>
      <c r="AA458" s="1132" t="str">
        <f t="shared" ca="1" si="168"/>
        <v/>
      </c>
      <c r="AB458" s="1105"/>
    </row>
    <row r="459" spans="1:28">
      <c r="A459" s="1144">
        <f>Calendar!J451</f>
        <v>58649</v>
      </c>
      <c r="C459" s="1104"/>
      <c r="D459" s="1125" t="str">
        <f t="shared" ca="1" si="150"/>
        <v/>
      </c>
      <c r="E459" s="1126" t="str">
        <f t="shared" ca="1" si="151"/>
        <v/>
      </c>
      <c r="F459" s="1127" t="str">
        <f t="shared" ca="1" si="152"/>
        <v/>
      </c>
      <c r="G459" s="1128" t="str">
        <f ca="1">IF(F459&lt;&gt;"",COUNTIF($F$11:F459,"&gt;0"),"")</f>
        <v/>
      </c>
      <c r="H459" s="1129"/>
      <c r="I459" s="1073"/>
      <c r="J459" s="1130" t="str">
        <f t="shared" ca="1" si="153"/>
        <v/>
      </c>
      <c r="K459" s="1131" t="e">
        <f t="shared" ca="1" si="154"/>
        <v>#VALUE!</v>
      </c>
      <c r="L459" s="1130" t="str">
        <f t="shared" ca="1" si="155"/>
        <v/>
      </c>
      <c r="M459" s="1130" t="e">
        <f t="shared" ca="1" si="156"/>
        <v>#VALUE!</v>
      </c>
      <c r="N459" s="1130" t="str">
        <f t="shared" ca="1" si="157"/>
        <v/>
      </c>
      <c r="O459" s="1073"/>
      <c r="P459" s="1130" t="str">
        <f t="shared" ca="1" si="158"/>
        <v/>
      </c>
      <c r="Q459" s="1130" t="str">
        <f t="shared" ca="1" si="159"/>
        <v/>
      </c>
      <c r="R459" s="1130" t="str">
        <f t="shared" ca="1" si="160"/>
        <v/>
      </c>
      <c r="S459" s="1130" t="str">
        <f t="shared" ca="1" si="161"/>
        <v/>
      </c>
      <c r="T459" s="1130" t="str">
        <f t="shared" ca="1" si="162"/>
        <v/>
      </c>
      <c r="U459" s="1132" t="str">
        <f t="shared" ca="1" si="163"/>
        <v/>
      </c>
      <c r="V459" s="1133" t="str">
        <f t="shared" ca="1" si="164"/>
        <v/>
      </c>
      <c r="X459" s="1134" t="str">
        <f t="shared" ca="1" si="165"/>
        <v/>
      </c>
      <c r="Y459" s="1134" t="str">
        <f t="shared" ca="1" si="166"/>
        <v/>
      </c>
      <c r="Z459" s="1134" t="str">
        <f t="shared" ca="1" si="167"/>
        <v/>
      </c>
      <c r="AA459" s="1132" t="str">
        <f t="shared" ca="1" si="168"/>
        <v/>
      </c>
      <c r="AB459" s="1105"/>
    </row>
    <row r="460" spans="1:28">
      <c r="A460" s="1144">
        <f>Calendar!J452</f>
        <v>58680</v>
      </c>
      <c r="C460" s="1104"/>
      <c r="D460" s="1125" t="str">
        <f t="shared" ref="D460:D489" ca="1" si="169">IF(E460&lt;&gt;"",EOMONTH(E460,-1),"")</f>
        <v/>
      </c>
      <c r="E460" s="1126" t="str">
        <f t="shared" ca="1" si="151"/>
        <v/>
      </c>
      <c r="F460" s="1127" t="str">
        <f t="shared" ca="1" si="152"/>
        <v/>
      </c>
      <c r="G460" s="1128" t="str">
        <f ca="1">IF(F460&lt;&gt;"",COUNTIF($F$11:F460,"&gt;0"),"")</f>
        <v/>
      </c>
      <c r="H460" s="1129"/>
      <c r="I460" s="1073"/>
      <c r="J460" s="1130" t="str">
        <f t="shared" ca="1" si="153"/>
        <v/>
      </c>
      <c r="K460" s="1131" t="e">
        <f t="shared" ca="1" si="154"/>
        <v>#VALUE!</v>
      </c>
      <c r="L460" s="1130" t="str">
        <f t="shared" ca="1" si="155"/>
        <v/>
      </c>
      <c r="M460" s="1130" t="e">
        <f t="shared" ca="1" si="156"/>
        <v>#VALUE!</v>
      </c>
      <c r="N460" s="1130" t="str">
        <f t="shared" ca="1" si="157"/>
        <v/>
      </c>
      <c r="O460" s="1073"/>
      <c r="P460" s="1130" t="str">
        <f t="shared" ca="1" si="158"/>
        <v/>
      </c>
      <c r="Q460" s="1130" t="str">
        <f t="shared" ca="1" si="159"/>
        <v/>
      </c>
      <c r="R460" s="1130" t="str">
        <f t="shared" ca="1" si="160"/>
        <v/>
      </c>
      <c r="S460" s="1130" t="str">
        <f t="shared" ca="1" si="161"/>
        <v/>
      </c>
      <c r="T460" s="1130" t="str">
        <f t="shared" ca="1" si="162"/>
        <v/>
      </c>
      <c r="U460" s="1132" t="str">
        <f t="shared" ca="1" si="163"/>
        <v/>
      </c>
      <c r="V460" s="1133" t="str">
        <f t="shared" ca="1" si="164"/>
        <v/>
      </c>
      <c r="X460" s="1134" t="str">
        <f t="shared" ca="1" si="165"/>
        <v/>
      </c>
      <c r="Y460" s="1134" t="str">
        <f t="shared" ca="1" si="166"/>
        <v/>
      </c>
      <c r="Z460" s="1134" t="str">
        <f t="shared" ca="1" si="167"/>
        <v/>
      </c>
      <c r="AA460" s="1132" t="str">
        <f t="shared" ca="1" si="168"/>
        <v/>
      </c>
      <c r="AB460" s="1105"/>
    </row>
    <row r="461" spans="1:28">
      <c r="A461" s="1144">
        <f>Calendar!J453</f>
        <v>58711</v>
      </c>
      <c r="C461" s="1104"/>
      <c r="D461" s="1125" t="str">
        <f t="shared" ca="1" si="169"/>
        <v/>
      </c>
      <c r="E461" s="1126" t="str">
        <f t="shared" ca="1" si="151"/>
        <v/>
      </c>
      <c r="F461" s="1127" t="str">
        <f t="shared" ca="1" si="152"/>
        <v/>
      </c>
      <c r="G461" s="1128" t="str">
        <f ca="1">IF(F461&lt;&gt;"",COUNTIF($F$11:F461,"&gt;0"),"")</f>
        <v/>
      </c>
      <c r="H461" s="1129"/>
      <c r="I461" s="1073"/>
      <c r="J461" s="1130" t="str">
        <f t="shared" ca="1" si="153"/>
        <v/>
      </c>
      <c r="K461" s="1131" t="e">
        <f t="shared" ca="1" si="154"/>
        <v>#VALUE!</v>
      </c>
      <c r="L461" s="1130" t="str">
        <f t="shared" ca="1" si="155"/>
        <v/>
      </c>
      <c r="M461" s="1130" t="e">
        <f t="shared" ca="1" si="156"/>
        <v>#VALUE!</v>
      </c>
      <c r="N461" s="1130" t="str">
        <f t="shared" ca="1" si="157"/>
        <v/>
      </c>
      <c r="O461" s="1073"/>
      <c r="P461" s="1130" t="str">
        <f t="shared" ca="1" si="158"/>
        <v/>
      </c>
      <c r="Q461" s="1130" t="str">
        <f t="shared" ca="1" si="159"/>
        <v/>
      </c>
      <c r="R461" s="1130" t="str">
        <f t="shared" ca="1" si="160"/>
        <v/>
      </c>
      <c r="S461" s="1130" t="str">
        <f t="shared" ca="1" si="161"/>
        <v/>
      </c>
      <c r="T461" s="1130" t="str">
        <f t="shared" ca="1" si="162"/>
        <v/>
      </c>
      <c r="U461" s="1132" t="str">
        <f t="shared" ca="1" si="163"/>
        <v/>
      </c>
      <c r="V461" s="1133" t="str">
        <f t="shared" ca="1" si="164"/>
        <v/>
      </c>
      <c r="X461" s="1134" t="str">
        <f t="shared" ca="1" si="165"/>
        <v/>
      </c>
      <c r="Y461" s="1134" t="str">
        <f t="shared" ca="1" si="166"/>
        <v/>
      </c>
      <c r="Z461" s="1134" t="str">
        <f t="shared" ca="1" si="167"/>
        <v/>
      </c>
      <c r="AA461" s="1132" t="str">
        <f t="shared" ca="1" si="168"/>
        <v/>
      </c>
      <c r="AB461" s="1105"/>
    </row>
    <row r="462" spans="1:28">
      <c r="A462" s="1144">
        <f>Calendar!J454</f>
        <v>58741</v>
      </c>
      <c r="C462" s="1104"/>
      <c r="D462" s="1125" t="str">
        <f t="shared" ca="1" si="169"/>
        <v/>
      </c>
      <c r="E462" s="1126" t="str">
        <f t="shared" ca="1" si="151"/>
        <v/>
      </c>
      <c r="F462" s="1127" t="str">
        <f t="shared" ca="1" si="152"/>
        <v/>
      </c>
      <c r="G462" s="1128" t="str">
        <f ca="1">IF(F462&lt;&gt;"",COUNTIF($F$11:F462,"&gt;0"),"")</f>
        <v/>
      </c>
      <c r="H462" s="1129"/>
      <c r="I462" s="1073"/>
      <c r="J462" s="1130" t="str">
        <f t="shared" ca="1" si="153"/>
        <v/>
      </c>
      <c r="K462" s="1131" t="e">
        <f t="shared" ca="1" si="154"/>
        <v>#VALUE!</v>
      </c>
      <c r="L462" s="1130" t="str">
        <f t="shared" ca="1" si="155"/>
        <v/>
      </c>
      <c r="M462" s="1130" t="e">
        <f t="shared" ca="1" si="156"/>
        <v>#VALUE!</v>
      </c>
      <c r="N462" s="1130" t="str">
        <f t="shared" ca="1" si="157"/>
        <v/>
      </c>
      <c r="O462" s="1073"/>
      <c r="P462" s="1130" t="str">
        <f t="shared" ca="1" si="158"/>
        <v/>
      </c>
      <c r="Q462" s="1130" t="str">
        <f t="shared" ca="1" si="159"/>
        <v/>
      </c>
      <c r="R462" s="1130" t="str">
        <f t="shared" ca="1" si="160"/>
        <v/>
      </c>
      <c r="S462" s="1130" t="str">
        <f t="shared" ca="1" si="161"/>
        <v/>
      </c>
      <c r="T462" s="1130" t="str">
        <f t="shared" ca="1" si="162"/>
        <v/>
      </c>
      <c r="U462" s="1132" t="str">
        <f t="shared" ca="1" si="163"/>
        <v/>
      </c>
      <c r="V462" s="1133" t="str">
        <f t="shared" ca="1" si="164"/>
        <v/>
      </c>
      <c r="X462" s="1134" t="str">
        <f t="shared" ca="1" si="165"/>
        <v/>
      </c>
      <c r="Y462" s="1134" t="str">
        <f t="shared" ca="1" si="166"/>
        <v/>
      </c>
      <c r="Z462" s="1134" t="str">
        <f t="shared" ca="1" si="167"/>
        <v/>
      </c>
      <c r="AA462" s="1132" t="str">
        <f t="shared" ca="1" si="168"/>
        <v/>
      </c>
      <c r="AB462" s="1105"/>
    </row>
    <row r="463" spans="1:28">
      <c r="A463" s="1144">
        <f>Calendar!J455</f>
        <v>58774</v>
      </c>
      <c r="C463" s="1104"/>
      <c r="D463" s="1125" t="str">
        <f t="shared" ca="1" si="169"/>
        <v/>
      </c>
      <c r="E463" s="1126" t="str">
        <f t="shared" ca="1" si="151"/>
        <v/>
      </c>
      <c r="F463" s="1127" t="str">
        <f t="shared" ca="1" si="152"/>
        <v/>
      </c>
      <c r="G463" s="1128" t="str">
        <f ca="1">IF(F463&lt;&gt;"",COUNTIF($F$11:F463,"&gt;0"),"")</f>
        <v/>
      </c>
      <c r="H463" s="1129"/>
      <c r="I463" s="1073"/>
      <c r="J463" s="1130" t="str">
        <f t="shared" ca="1" si="153"/>
        <v/>
      </c>
      <c r="K463" s="1131" t="e">
        <f t="shared" ca="1" si="154"/>
        <v>#VALUE!</v>
      </c>
      <c r="L463" s="1130" t="str">
        <f t="shared" ca="1" si="155"/>
        <v/>
      </c>
      <c r="M463" s="1130" t="e">
        <f t="shared" ca="1" si="156"/>
        <v>#VALUE!</v>
      </c>
      <c r="N463" s="1130" t="str">
        <f t="shared" ca="1" si="157"/>
        <v/>
      </c>
      <c r="O463" s="1073"/>
      <c r="P463" s="1130" t="str">
        <f t="shared" ca="1" si="158"/>
        <v/>
      </c>
      <c r="Q463" s="1130" t="str">
        <f t="shared" ca="1" si="159"/>
        <v/>
      </c>
      <c r="R463" s="1130" t="str">
        <f t="shared" ca="1" si="160"/>
        <v/>
      </c>
      <c r="S463" s="1130" t="str">
        <f t="shared" ca="1" si="161"/>
        <v/>
      </c>
      <c r="T463" s="1130" t="str">
        <f t="shared" ca="1" si="162"/>
        <v/>
      </c>
      <c r="U463" s="1132" t="str">
        <f t="shared" ca="1" si="163"/>
        <v/>
      </c>
      <c r="V463" s="1133" t="str">
        <f t="shared" ca="1" si="164"/>
        <v/>
      </c>
      <c r="X463" s="1134" t="str">
        <f t="shared" ca="1" si="165"/>
        <v/>
      </c>
      <c r="Y463" s="1134" t="str">
        <f t="shared" ca="1" si="166"/>
        <v/>
      </c>
      <c r="Z463" s="1134" t="str">
        <f t="shared" ca="1" si="167"/>
        <v/>
      </c>
      <c r="AA463" s="1132" t="str">
        <f t="shared" ca="1" si="168"/>
        <v/>
      </c>
      <c r="AB463" s="1105"/>
    </row>
    <row r="464" spans="1:28">
      <c r="A464" s="1144">
        <f>Calendar!J456</f>
        <v>58802</v>
      </c>
      <c r="C464" s="1104"/>
      <c r="D464" s="1125" t="str">
        <f t="shared" ca="1" si="169"/>
        <v/>
      </c>
      <c r="E464" s="1126" t="str">
        <f t="shared" ca="1" si="151"/>
        <v/>
      </c>
      <c r="F464" s="1127" t="str">
        <f t="shared" ca="1" si="152"/>
        <v/>
      </c>
      <c r="G464" s="1128" t="str">
        <f ca="1">IF(F464&lt;&gt;"",COUNTIF($F$11:F464,"&gt;0"),"")</f>
        <v/>
      </c>
      <c r="H464" s="1129"/>
      <c r="I464" s="1073"/>
      <c r="J464" s="1130" t="str">
        <f t="shared" ca="1" si="153"/>
        <v/>
      </c>
      <c r="K464" s="1131" t="e">
        <f t="shared" ca="1" si="154"/>
        <v>#VALUE!</v>
      </c>
      <c r="L464" s="1130" t="str">
        <f t="shared" ca="1" si="155"/>
        <v/>
      </c>
      <c r="M464" s="1130" t="e">
        <f t="shared" ca="1" si="156"/>
        <v>#VALUE!</v>
      </c>
      <c r="N464" s="1130" t="str">
        <f t="shared" ca="1" si="157"/>
        <v/>
      </c>
      <c r="O464" s="1073"/>
      <c r="P464" s="1130" t="str">
        <f t="shared" ca="1" si="158"/>
        <v/>
      </c>
      <c r="Q464" s="1130" t="str">
        <f t="shared" ca="1" si="159"/>
        <v/>
      </c>
      <c r="R464" s="1130" t="str">
        <f t="shared" ca="1" si="160"/>
        <v/>
      </c>
      <c r="S464" s="1130" t="str">
        <f t="shared" ca="1" si="161"/>
        <v/>
      </c>
      <c r="T464" s="1130" t="str">
        <f t="shared" ca="1" si="162"/>
        <v/>
      </c>
      <c r="U464" s="1132" t="str">
        <f t="shared" ca="1" si="163"/>
        <v/>
      </c>
      <c r="V464" s="1133" t="str">
        <f t="shared" ca="1" si="164"/>
        <v/>
      </c>
      <c r="X464" s="1134" t="str">
        <f t="shared" ca="1" si="165"/>
        <v/>
      </c>
      <c r="Y464" s="1134" t="str">
        <f t="shared" ca="1" si="166"/>
        <v/>
      </c>
      <c r="Z464" s="1134" t="str">
        <f t="shared" ca="1" si="167"/>
        <v/>
      </c>
      <c r="AA464" s="1132" t="str">
        <f t="shared" ca="1" si="168"/>
        <v/>
      </c>
      <c r="AB464" s="1105"/>
    </row>
    <row r="465" spans="1:28">
      <c r="A465" s="1144">
        <f>Calendar!J457</f>
        <v>58833</v>
      </c>
      <c r="C465" s="1104"/>
      <c r="D465" s="1125" t="str">
        <f t="shared" ca="1" si="169"/>
        <v/>
      </c>
      <c r="E465" s="1126" t="str">
        <f t="shared" ca="1" si="151"/>
        <v/>
      </c>
      <c r="F465" s="1127" t="str">
        <f t="shared" ca="1" si="152"/>
        <v/>
      </c>
      <c r="G465" s="1128" t="str">
        <f ca="1">IF(F465&lt;&gt;"",COUNTIF($F$11:F465,"&gt;0"),"")</f>
        <v/>
      </c>
      <c r="H465" s="1129"/>
      <c r="I465" s="1073"/>
      <c r="J465" s="1130" t="str">
        <f t="shared" ca="1" si="153"/>
        <v/>
      </c>
      <c r="K465" s="1131" t="e">
        <f t="shared" ca="1" si="154"/>
        <v>#VALUE!</v>
      </c>
      <c r="L465" s="1130" t="str">
        <f t="shared" ca="1" si="155"/>
        <v/>
      </c>
      <c r="M465" s="1130" t="e">
        <f t="shared" ca="1" si="156"/>
        <v>#VALUE!</v>
      </c>
      <c r="N465" s="1130" t="str">
        <f t="shared" ca="1" si="157"/>
        <v/>
      </c>
      <c r="O465" s="1073"/>
      <c r="P465" s="1130" t="str">
        <f t="shared" ca="1" si="158"/>
        <v/>
      </c>
      <c r="Q465" s="1130" t="str">
        <f t="shared" ca="1" si="159"/>
        <v/>
      </c>
      <c r="R465" s="1130" t="str">
        <f t="shared" ca="1" si="160"/>
        <v/>
      </c>
      <c r="S465" s="1130" t="str">
        <f t="shared" ca="1" si="161"/>
        <v/>
      </c>
      <c r="T465" s="1130" t="str">
        <f t="shared" ca="1" si="162"/>
        <v/>
      </c>
      <c r="U465" s="1132" t="str">
        <f t="shared" ca="1" si="163"/>
        <v/>
      </c>
      <c r="V465" s="1133" t="str">
        <f t="shared" ca="1" si="164"/>
        <v/>
      </c>
      <c r="X465" s="1134" t="str">
        <f t="shared" ca="1" si="165"/>
        <v/>
      </c>
      <c r="Y465" s="1134" t="str">
        <f t="shared" ca="1" si="166"/>
        <v/>
      </c>
      <c r="Z465" s="1134" t="str">
        <f t="shared" ca="1" si="167"/>
        <v/>
      </c>
      <c r="AA465" s="1132" t="str">
        <f t="shared" ca="1" si="168"/>
        <v/>
      </c>
      <c r="AB465" s="1105"/>
    </row>
    <row r="466" spans="1:28">
      <c r="A466" s="1144">
        <f>Calendar!J458</f>
        <v>58865</v>
      </c>
      <c r="C466" s="1104"/>
      <c r="D466" s="1125" t="str">
        <f t="shared" si="169"/>
        <v/>
      </c>
      <c r="E466" s="1126"/>
      <c r="F466" s="1127"/>
      <c r="G466" s="1128"/>
      <c r="H466" s="1129"/>
      <c r="I466" s="1073"/>
      <c r="J466" s="1130"/>
      <c r="K466" s="1131"/>
      <c r="L466" s="1130"/>
      <c r="M466" s="1130"/>
      <c r="N466" s="1130"/>
      <c r="O466" s="1073"/>
      <c r="P466" s="1130"/>
      <c r="Q466" s="1130"/>
      <c r="R466" s="1130"/>
      <c r="S466" s="1130"/>
      <c r="T466" s="1130"/>
      <c r="U466" s="1132"/>
      <c r="V466" s="1133"/>
      <c r="X466" s="1134"/>
      <c r="Y466" s="1134"/>
      <c r="Z466" s="1134"/>
      <c r="AA466" s="1132"/>
      <c r="AB466" s="1105"/>
    </row>
    <row r="467" spans="1:28">
      <c r="A467" s="1144">
        <f>Calendar!J459</f>
        <v>58893</v>
      </c>
      <c r="C467" s="1104"/>
      <c r="D467" s="1125" t="str">
        <f t="shared" si="169"/>
        <v/>
      </c>
      <c r="E467" s="1126"/>
      <c r="F467" s="1127"/>
      <c r="G467" s="1128"/>
      <c r="H467" s="1129"/>
      <c r="I467" s="1073"/>
      <c r="J467" s="1130"/>
      <c r="K467" s="1558"/>
      <c r="L467" s="1559"/>
      <c r="M467" s="1559"/>
      <c r="N467" s="1130"/>
      <c r="O467" s="1073"/>
      <c r="P467" s="1130"/>
      <c r="Q467" s="1130"/>
      <c r="R467" s="1130"/>
      <c r="S467" s="1130"/>
      <c r="T467" s="1130"/>
      <c r="U467" s="1132"/>
      <c r="V467" s="1133"/>
      <c r="X467" s="1134"/>
      <c r="Y467" s="1134"/>
      <c r="Z467" s="1134"/>
      <c r="AA467" s="1132"/>
      <c r="AB467" s="1105"/>
    </row>
    <row r="468" spans="1:28">
      <c r="A468" s="1144">
        <f>Calendar!J460</f>
        <v>58923</v>
      </c>
      <c r="C468" s="1104"/>
      <c r="D468" s="1125" t="str">
        <f t="shared" si="169"/>
        <v/>
      </c>
      <c r="E468" s="1126"/>
      <c r="F468" s="1127"/>
      <c r="G468" s="1128"/>
      <c r="H468" s="1129"/>
      <c r="I468" s="1073"/>
      <c r="J468" s="1130"/>
      <c r="K468" s="1558"/>
      <c r="L468" s="1559"/>
      <c r="M468" s="1559"/>
      <c r="N468" s="1130"/>
      <c r="O468" s="1073"/>
      <c r="P468" s="1130"/>
      <c r="Q468" s="1130"/>
      <c r="R468" s="1130"/>
      <c r="S468" s="1130"/>
      <c r="T468" s="1130"/>
      <c r="U468" s="1132"/>
      <c r="V468" s="1133"/>
      <c r="X468" s="1134"/>
      <c r="Y468" s="1134"/>
      <c r="Z468" s="1134"/>
      <c r="AA468" s="1132"/>
      <c r="AB468" s="1105"/>
    </row>
    <row r="469" spans="1:28">
      <c r="A469" s="1144">
        <f>Calendar!J461</f>
        <v>58953</v>
      </c>
      <c r="C469" s="1104"/>
      <c r="D469" s="1125" t="str">
        <f t="shared" si="169"/>
        <v/>
      </c>
      <c r="E469" s="1126"/>
      <c r="F469" s="1127"/>
      <c r="G469" s="1128"/>
      <c r="H469" s="1129"/>
      <c r="I469" s="1073"/>
      <c r="J469" s="1130"/>
      <c r="K469" s="1558"/>
      <c r="L469" s="1559"/>
      <c r="M469" s="1559"/>
      <c r="N469" s="1130"/>
      <c r="O469" s="1073"/>
      <c r="P469" s="1130"/>
      <c r="Q469" s="1130"/>
      <c r="R469" s="1130"/>
      <c r="S469" s="1130"/>
      <c r="T469" s="1130"/>
      <c r="U469" s="1132"/>
      <c r="V469" s="1133"/>
      <c r="X469" s="1134"/>
      <c r="Y469" s="1134"/>
      <c r="Z469" s="1134"/>
      <c r="AA469" s="1132"/>
      <c r="AB469" s="1105"/>
    </row>
    <row r="470" spans="1:28">
      <c r="A470" s="1144">
        <f>Calendar!J462</f>
        <v>58984</v>
      </c>
      <c r="C470" s="1104"/>
      <c r="D470" s="1125" t="str">
        <f t="shared" si="169"/>
        <v/>
      </c>
      <c r="E470" s="1126"/>
      <c r="F470" s="1127"/>
      <c r="G470" s="1128"/>
      <c r="H470" s="1129"/>
      <c r="I470" s="1073"/>
      <c r="J470" s="1130"/>
      <c r="K470" s="1558"/>
      <c r="L470" s="1559"/>
      <c r="M470" s="1559"/>
      <c r="N470" s="1130"/>
      <c r="O470" s="1073"/>
      <c r="P470" s="1130"/>
      <c r="Q470" s="1130"/>
      <c r="R470" s="1130"/>
      <c r="S470" s="1130"/>
      <c r="T470" s="1130"/>
      <c r="U470" s="1132"/>
      <c r="V470" s="1133"/>
      <c r="X470" s="1134"/>
      <c r="Y470" s="1134"/>
      <c r="Z470" s="1134"/>
      <c r="AA470" s="1132"/>
      <c r="AB470" s="1105"/>
    </row>
    <row r="471" spans="1:28">
      <c r="A471" s="1144">
        <f>Calendar!J463</f>
        <v>59014</v>
      </c>
      <c r="C471" s="1104"/>
      <c r="D471" s="1125" t="str">
        <f t="shared" si="169"/>
        <v/>
      </c>
      <c r="E471" s="1126"/>
      <c r="F471" s="1127"/>
      <c r="G471" s="1128"/>
      <c r="H471" s="1129"/>
      <c r="I471" s="1073"/>
      <c r="J471" s="1130"/>
      <c r="K471" s="1558"/>
      <c r="L471" s="1559"/>
      <c r="M471" s="1559"/>
      <c r="N471" s="1130"/>
      <c r="O471" s="1073"/>
      <c r="P471" s="1130"/>
      <c r="Q471" s="1130"/>
      <c r="R471" s="1130"/>
      <c r="S471" s="1130"/>
      <c r="T471" s="1130"/>
      <c r="U471" s="1132"/>
      <c r="V471" s="1133"/>
      <c r="X471" s="1134"/>
      <c r="Y471" s="1134"/>
      <c r="Z471" s="1134"/>
      <c r="AA471" s="1132"/>
      <c r="AB471" s="1105"/>
    </row>
    <row r="472" spans="1:28">
      <c r="A472" s="1144">
        <f>Calendar!J464</f>
        <v>59047</v>
      </c>
      <c r="C472" s="1104"/>
      <c r="D472" s="1125" t="str">
        <f t="shared" si="169"/>
        <v/>
      </c>
      <c r="E472" s="1126"/>
      <c r="F472" s="1127"/>
      <c r="G472" s="1128"/>
      <c r="H472" s="1129"/>
      <c r="I472" s="1073"/>
      <c r="J472" s="1130"/>
      <c r="K472" s="1558"/>
      <c r="L472" s="1559"/>
      <c r="M472" s="1559"/>
      <c r="N472" s="1130"/>
      <c r="O472" s="1073"/>
      <c r="P472" s="1130"/>
      <c r="Q472" s="1130"/>
      <c r="R472" s="1130"/>
      <c r="S472" s="1130"/>
      <c r="T472" s="1130"/>
      <c r="U472" s="1132"/>
      <c r="V472" s="1133"/>
      <c r="X472" s="1134"/>
      <c r="Y472" s="1134"/>
      <c r="Z472" s="1134"/>
      <c r="AA472" s="1132"/>
      <c r="AB472" s="1105"/>
    </row>
    <row r="473" spans="1:28">
      <c r="A473" s="1144">
        <f>Calendar!J465</f>
        <v>59076</v>
      </c>
      <c r="C473" s="1104"/>
      <c r="D473" s="1125" t="str">
        <f t="shared" si="169"/>
        <v/>
      </c>
      <c r="E473" s="1126"/>
      <c r="F473" s="1127"/>
      <c r="G473" s="1128"/>
      <c r="H473" s="1129"/>
      <c r="I473" s="1073"/>
      <c r="J473" s="1130"/>
      <c r="K473" s="1558"/>
      <c r="L473" s="1559"/>
      <c r="M473" s="1559"/>
      <c r="N473" s="1130"/>
      <c r="O473" s="1073"/>
      <c r="P473" s="1130"/>
      <c r="Q473" s="1130"/>
      <c r="R473" s="1130"/>
      <c r="S473" s="1130"/>
      <c r="T473" s="1130"/>
      <c r="U473" s="1132"/>
      <c r="V473" s="1133"/>
      <c r="X473" s="1134"/>
      <c r="Y473" s="1134"/>
      <c r="Z473" s="1134"/>
      <c r="AA473" s="1132"/>
      <c r="AB473" s="1105"/>
    </row>
    <row r="474" spans="1:28">
      <c r="A474" s="1144">
        <f>Calendar!J466</f>
        <v>59106</v>
      </c>
      <c r="C474" s="1104"/>
      <c r="D474" s="1125" t="str">
        <f t="shared" si="169"/>
        <v/>
      </c>
      <c r="E474" s="1126"/>
      <c r="F474" s="1127"/>
      <c r="G474" s="1128"/>
      <c r="H474" s="1129"/>
      <c r="I474" s="1073"/>
      <c r="J474" s="1130"/>
      <c r="K474" s="1558"/>
      <c r="L474" s="1559"/>
      <c r="M474" s="1559"/>
      <c r="N474" s="1130"/>
      <c r="O474" s="1073"/>
      <c r="P474" s="1130"/>
      <c r="Q474" s="1130"/>
      <c r="R474" s="1130"/>
      <c r="S474" s="1130"/>
      <c r="T474" s="1130"/>
      <c r="U474" s="1132"/>
      <c r="V474" s="1133"/>
      <c r="X474" s="1134"/>
      <c r="Y474" s="1134"/>
      <c r="Z474" s="1134"/>
      <c r="AA474" s="1132"/>
      <c r="AB474" s="1105"/>
    </row>
    <row r="475" spans="1:28">
      <c r="A475" s="1144">
        <f>Calendar!J467</f>
        <v>59138</v>
      </c>
      <c r="C475" s="1104"/>
      <c r="D475" s="1125" t="str">
        <f t="shared" si="169"/>
        <v/>
      </c>
      <c r="E475" s="1126"/>
      <c r="F475" s="1127"/>
      <c r="G475" s="1128"/>
      <c r="H475" s="1129"/>
      <c r="I475" s="1073"/>
      <c r="J475" s="1130"/>
      <c r="K475" s="1558"/>
      <c r="L475" s="1559"/>
      <c r="M475" s="1559"/>
      <c r="N475" s="1130"/>
      <c r="O475" s="1073"/>
      <c r="P475" s="1130"/>
      <c r="Q475" s="1130"/>
      <c r="R475" s="1130"/>
      <c r="S475" s="1130"/>
      <c r="T475" s="1130"/>
      <c r="U475" s="1132"/>
      <c r="V475" s="1133"/>
      <c r="X475" s="1134"/>
      <c r="Y475" s="1134"/>
      <c r="Z475" s="1134"/>
      <c r="AA475" s="1132"/>
      <c r="AB475" s="1105"/>
    </row>
    <row r="476" spans="1:28">
      <c r="A476" s="1144">
        <f>Calendar!J468</f>
        <v>59167</v>
      </c>
      <c r="C476" s="1104"/>
      <c r="D476" s="1125" t="str">
        <f t="shared" si="169"/>
        <v/>
      </c>
      <c r="E476" s="1126"/>
      <c r="F476" s="1127"/>
      <c r="G476" s="1128"/>
      <c r="H476" s="1129"/>
      <c r="I476" s="1073"/>
      <c r="J476" s="1130"/>
      <c r="K476" s="1558"/>
      <c r="L476" s="1559"/>
      <c r="M476" s="1559"/>
      <c r="N476" s="1130"/>
      <c r="O476" s="1073"/>
      <c r="P476" s="1130"/>
      <c r="Q476" s="1130"/>
      <c r="R476" s="1130"/>
      <c r="S476" s="1130"/>
      <c r="T476" s="1130"/>
      <c r="U476" s="1132"/>
      <c r="V476" s="1133"/>
      <c r="X476" s="1134"/>
      <c r="Y476" s="1134"/>
      <c r="Z476" s="1134"/>
      <c r="AA476" s="1132"/>
      <c r="AB476" s="1105"/>
    </row>
    <row r="477" spans="1:28">
      <c r="A477" s="1144">
        <f>Calendar!J469</f>
        <v>59198</v>
      </c>
      <c r="C477" s="1104"/>
      <c r="D477" s="1125" t="str">
        <f t="shared" si="169"/>
        <v/>
      </c>
      <c r="E477" s="1126"/>
      <c r="F477" s="1127"/>
      <c r="G477" s="1128"/>
      <c r="H477" s="1129"/>
      <c r="I477" s="1073"/>
      <c r="J477" s="1130"/>
      <c r="K477" s="1558"/>
      <c r="L477" s="1559"/>
      <c r="M477" s="1559"/>
      <c r="N477" s="1130"/>
      <c r="O477" s="1073"/>
      <c r="P477" s="1130"/>
      <c r="Q477" s="1130"/>
      <c r="R477" s="1130"/>
      <c r="S477" s="1130"/>
      <c r="T477" s="1130"/>
      <c r="U477" s="1132"/>
      <c r="V477" s="1133"/>
      <c r="X477" s="1134"/>
      <c r="Y477" s="1134"/>
      <c r="Z477" s="1134"/>
      <c r="AA477" s="1132"/>
      <c r="AB477" s="1105"/>
    </row>
    <row r="478" spans="1:28">
      <c r="A478" s="1144">
        <f>Calendar!J470</f>
        <v>59229</v>
      </c>
      <c r="C478" s="1104"/>
      <c r="D478" s="1125" t="str">
        <f t="shared" si="169"/>
        <v/>
      </c>
      <c r="E478" s="1126"/>
      <c r="F478" s="1127"/>
      <c r="G478" s="1128"/>
      <c r="H478" s="1129"/>
      <c r="I478" s="1073"/>
      <c r="J478" s="1130"/>
      <c r="K478" s="1558"/>
      <c r="L478" s="1559"/>
      <c r="M478" s="1559"/>
      <c r="N478" s="1130"/>
      <c r="O478" s="1073"/>
      <c r="P478" s="1130"/>
      <c r="Q478" s="1130"/>
      <c r="R478" s="1130"/>
      <c r="S478" s="1130"/>
      <c r="T478" s="1130"/>
      <c r="U478" s="1132"/>
      <c r="V478" s="1133"/>
      <c r="X478" s="1134"/>
      <c r="Y478" s="1134"/>
      <c r="Z478" s="1134"/>
      <c r="AA478" s="1132"/>
      <c r="AB478" s="1105"/>
    </row>
    <row r="479" spans="1:28">
      <c r="A479" s="1144">
        <f>Calendar!J471</f>
        <v>59257</v>
      </c>
      <c r="C479" s="1104"/>
      <c r="D479" s="1125" t="str">
        <f t="shared" si="169"/>
        <v/>
      </c>
      <c r="E479" s="1126"/>
      <c r="F479" s="1127"/>
      <c r="G479" s="1128"/>
      <c r="H479" s="1129"/>
      <c r="I479" s="1073"/>
      <c r="J479" s="1130"/>
      <c r="K479" s="1558"/>
      <c r="L479" s="1559"/>
      <c r="M479" s="1559"/>
      <c r="N479" s="1130"/>
      <c r="O479" s="1073"/>
      <c r="P479" s="1130"/>
      <c r="Q479" s="1130"/>
      <c r="R479" s="1130"/>
      <c r="S479" s="1130"/>
      <c r="T479" s="1130"/>
      <c r="U479" s="1132"/>
      <c r="V479" s="1133"/>
      <c r="X479" s="1134"/>
      <c r="Y479" s="1134"/>
      <c r="Z479" s="1134"/>
      <c r="AA479" s="1132"/>
      <c r="AB479" s="1105"/>
    </row>
    <row r="480" spans="1:28">
      <c r="A480" s="1144">
        <f>Calendar!J472</f>
        <v>59288</v>
      </c>
      <c r="C480" s="1104"/>
      <c r="D480" s="1125" t="str">
        <f t="shared" si="169"/>
        <v/>
      </c>
      <c r="E480" s="1126"/>
      <c r="F480" s="1127"/>
      <c r="G480" s="1128"/>
      <c r="H480" s="1129"/>
      <c r="I480" s="1073"/>
      <c r="J480" s="1130"/>
      <c r="K480" s="1558"/>
      <c r="L480" s="1559"/>
      <c r="M480" s="1559"/>
      <c r="N480" s="1130"/>
      <c r="O480" s="1073"/>
      <c r="P480" s="1130"/>
      <c r="Q480" s="1130"/>
      <c r="R480" s="1130"/>
      <c r="S480" s="1130"/>
      <c r="T480" s="1130"/>
      <c r="U480" s="1132"/>
      <c r="V480" s="1133"/>
      <c r="X480" s="1134"/>
      <c r="Y480" s="1134"/>
      <c r="Z480" s="1134"/>
      <c r="AA480" s="1132"/>
      <c r="AB480" s="1105"/>
    </row>
    <row r="481" spans="1:28">
      <c r="A481" s="1144">
        <f>Calendar!J473</f>
        <v>59320</v>
      </c>
      <c r="C481" s="1104"/>
      <c r="D481" s="1125" t="str">
        <f t="shared" si="169"/>
        <v/>
      </c>
      <c r="E481" s="1126"/>
      <c r="F481" s="1127"/>
      <c r="G481" s="1128"/>
      <c r="H481" s="1129"/>
      <c r="I481" s="1073"/>
      <c r="J481" s="1130"/>
      <c r="K481" s="1558"/>
      <c r="L481" s="1559"/>
      <c r="M481" s="1559"/>
      <c r="N481" s="1130"/>
      <c r="O481" s="1073"/>
      <c r="P481" s="1130"/>
      <c r="Q481" s="1130"/>
      <c r="R481" s="1130"/>
      <c r="S481" s="1130"/>
      <c r="T481" s="1130"/>
      <c r="U481" s="1132"/>
      <c r="V481" s="1133"/>
      <c r="X481" s="1134"/>
      <c r="Y481" s="1134"/>
      <c r="Z481" s="1134"/>
      <c r="AA481" s="1132"/>
      <c r="AB481" s="1105"/>
    </row>
    <row r="482" spans="1:28">
      <c r="A482" s="1144">
        <f>Calendar!J474</f>
        <v>59349</v>
      </c>
      <c r="C482" s="1104"/>
      <c r="D482" s="1125" t="str">
        <f t="shared" si="169"/>
        <v/>
      </c>
      <c r="E482" s="1126"/>
      <c r="F482" s="1127"/>
      <c r="G482" s="1128"/>
      <c r="H482" s="1129"/>
      <c r="I482" s="1073"/>
      <c r="J482" s="1130"/>
      <c r="K482" s="1558"/>
      <c r="L482" s="1559"/>
      <c r="M482" s="1559"/>
      <c r="N482" s="1130"/>
      <c r="O482" s="1073"/>
      <c r="P482" s="1130"/>
      <c r="Q482" s="1130"/>
      <c r="R482" s="1130"/>
      <c r="S482" s="1130"/>
      <c r="T482" s="1130"/>
      <c r="U482" s="1132"/>
      <c r="V482" s="1133"/>
      <c r="X482" s="1134"/>
      <c r="Y482" s="1134"/>
      <c r="Z482" s="1134"/>
      <c r="AA482" s="1132"/>
      <c r="AB482" s="1105"/>
    </row>
    <row r="483" spans="1:28">
      <c r="A483" s="1144">
        <f>Calendar!J475</f>
        <v>59379</v>
      </c>
      <c r="C483" s="1104"/>
      <c r="D483" s="1125" t="str">
        <f t="shared" si="169"/>
        <v/>
      </c>
      <c r="E483" s="1126"/>
      <c r="F483" s="1127"/>
      <c r="G483" s="1128"/>
      <c r="H483" s="1129"/>
      <c r="I483" s="1073"/>
      <c r="J483" s="1130"/>
      <c r="K483" s="1558"/>
      <c r="L483" s="1559"/>
      <c r="M483" s="1559"/>
      <c r="N483" s="1130"/>
      <c r="O483" s="1073"/>
      <c r="P483" s="1130"/>
      <c r="Q483" s="1130"/>
      <c r="R483" s="1130"/>
      <c r="S483" s="1130"/>
      <c r="T483" s="1130"/>
      <c r="U483" s="1132"/>
      <c r="V483" s="1133"/>
      <c r="X483" s="1134"/>
      <c r="Y483" s="1134"/>
      <c r="Z483" s="1134"/>
      <c r="AA483" s="1132"/>
      <c r="AB483" s="1105"/>
    </row>
    <row r="484" spans="1:28">
      <c r="A484" s="1144">
        <f>Calendar!J476</f>
        <v>59411</v>
      </c>
      <c r="C484" s="1104"/>
      <c r="D484" s="1125" t="str">
        <f t="shared" si="169"/>
        <v/>
      </c>
      <c r="E484" s="1126"/>
      <c r="F484" s="1127"/>
      <c r="G484" s="1128"/>
      <c r="H484" s="1129"/>
      <c r="I484" s="1073"/>
      <c r="J484" s="1130"/>
      <c r="K484" s="1558"/>
      <c r="L484" s="1559"/>
      <c r="M484" s="1559"/>
      <c r="N484" s="1130"/>
      <c r="O484" s="1073"/>
      <c r="P484" s="1130"/>
      <c r="Q484" s="1130"/>
      <c r="R484" s="1130"/>
      <c r="S484" s="1130"/>
      <c r="T484" s="1130"/>
      <c r="U484" s="1132"/>
      <c r="V484" s="1133"/>
      <c r="X484" s="1134"/>
      <c r="Y484" s="1134"/>
      <c r="Z484" s="1134"/>
      <c r="AA484" s="1132"/>
      <c r="AB484" s="1105"/>
    </row>
    <row r="485" spans="1:28">
      <c r="A485" s="1144">
        <f>Calendar!J477</f>
        <v>59441</v>
      </c>
      <c r="C485" s="1104"/>
      <c r="D485" s="1125" t="str">
        <f t="shared" si="169"/>
        <v/>
      </c>
      <c r="E485" s="1126"/>
      <c r="F485" s="1127"/>
      <c r="G485" s="1128"/>
      <c r="H485" s="1129"/>
      <c r="I485" s="1073"/>
      <c r="J485" s="1130"/>
      <c r="K485" s="1558"/>
      <c r="L485" s="1559"/>
      <c r="M485" s="1559"/>
      <c r="N485" s="1130"/>
      <c r="O485" s="1073"/>
      <c r="P485" s="1130"/>
      <c r="Q485" s="1130"/>
      <c r="R485" s="1130"/>
      <c r="S485" s="1130"/>
      <c r="T485" s="1130"/>
      <c r="U485" s="1132"/>
      <c r="V485" s="1133"/>
      <c r="X485" s="1134"/>
      <c r="Y485" s="1134"/>
      <c r="Z485" s="1134"/>
      <c r="AA485" s="1132"/>
      <c r="AB485" s="1105"/>
    </row>
    <row r="486" spans="1:28">
      <c r="A486" s="1144">
        <f>Calendar!J478</f>
        <v>59471</v>
      </c>
      <c r="C486" s="1104"/>
      <c r="D486" s="1125" t="str">
        <f t="shared" si="169"/>
        <v/>
      </c>
      <c r="E486" s="1126"/>
      <c r="F486" s="1127"/>
      <c r="G486" s="1128"/>
      <c r="H486" s="1129"/>
      <c r="I486" s="1073"/>
      <c r="J486" s="1130"/>
      <c r="K486" s="1558"/>
      <c r="L486" s="1559"/>
      <c r="M486" s="1559"/>
      <c r="N486" s="1130"/>
      <c r="O486" s="1073"/>
      <c r="P486" s="1130"/>
      <c r="Q486" s="1130"/>
      <c r="R486" s="1130"/>
      <c r="S486" s="1130"/>
      <c r="T486" s="1130"/>
      <c r="U486" s="1132"/>
      <c r="V486" s="1133"/>
      <c r="X486" s="1134"/>
      <c r="Y486" s="1134"/>
      <c r="Z486" s="1134"/>
      <c r="AA486" s="1132"/>
      <c r="AB486" s="1105"/>
    </row>
    <row r="487" spans="1:28">
      <c r="A487" s="1144">
        <f>Calendar!J479</f>
        <v>0</v>
      </c>
      <c r="C487" s="1104"/>
      <c r="D487" s="1125" t="str">
        <f t="shared" si="169"/>
        <v/>
      </c>
      <c r="E487" s="1126"/>
      <c r="F487" s="1127"/>
      <c r="G487" s="1128"/>
      <c r="H487" s="1129"/>
      <c r="I487" s="1073"/>
      <c r="J487" s="1130"/>
      <c r="K487" s="1558"/>
      <c r="L487" s="1559"/>
      <c r="M487" s="1559"/>
      <c r="N487" s="1130"/>
      <c r="O487" s="1073"/>
      <c r="P487" s="1130"/>
      <c r="Q487" s="1130"/>
      <c r="R487" s="1130"/>
      <c r="S487" s="1130"/>
      <c r="T487" s="1130"/>
      <c r="U487" s="1132"/>
      <c r="V487" s="1133"/>
      <c r="X487" s="1134"/>
      <c r="Y487" s="1134"/>
      <c r="Z487" s="1134"/>
      <c r="AA487" s="1132"/>
      <c r="AB487" s="1105"/>
    </row>
    <row r="488" spans="1:28">
      <c r="A488" s="1144">
        <f>Calendar!J480</f>
        <v>0</v>
      </c>
      <c r="C488" s="1104"/>
      <c r="D488" s="1125" t="str">
        <f t="shared" si="169"/>
        <v/>
      </c>
      <c r="E488" s="1126"/>
      <c r="F488" s="1127"/>
      <c r="G488" s="1128"/>
      <c r="H488" s="1129"/>
      <c r="I488" s="1073"/>
      <c r="J488" s="1130"/>
      <c r="K488" s="1558"/>
      <c r="L488" s="1559"/>
      <c r="M488" s="1559"/>
      <c r="N488" s="1130"/>
      <c r="O488" s="1073"/>
      <c r="P488" s="1130"/>
      <c r="Q488" s="1130"/>
      <c r="R488" s="1130"/>
      <c r="S488" s="1130"/>
      <c r="T488" s="1130"/>
      <c r="U488" s="1132"/>
      <c r="V488" s="1133"/>
      <c r="X488" s="1134"/>
      <c r="Y488" s="1134"/>
      <c r="Z488" s="1134"/>
      <c r="AA488" s="1132"/>
      <c r="AB488" s="1105"/>
    </row>
    <row r="489" spans="1:28">
      <c r="A489" s="1144"/>
      <c r="C489" s="1104"/>
      <c r="D489" s="1125" t="str">
        <f t="shared" si="169"/>
        <v/>
      </c>
      <c r="E489" s="1126"/>
      <c r="F489" s="1127"/>
      <c r="G489" s="1128"/>
      <c r="H489" s="1129"/>
      <c r="I489" s="1073"/>
      <c r="J489" s="1130"/>
      <c r="K489" s="1558"/>
      <c r="L489" s="1559"/>
      <c r="M489" s="1559"/>
      <c r="N489" s="1130"/>
      <c r="O489" s="1073"/>
      <c r="P489" s="1130"/>
      <c r="Q489" s="1130"/>
      <c r="R489" s="1130"/>
      <c r="S489" s="1130"/>
      <c r="T489" s="1130"/>
      <c r="U489" s="1132"/>
      <c r="V489" s="1133"/>
      <c r="X489" s="1134"/>
      <c r="Y489" s="1134"/>
      <c r="Z489" s="1134"/>
      <c r="AA489" s="1132"/>
      <c r="AB489" s="1105"/>
    </row>
    <row r="490" spans="1:28" ht="15.75" thickBot="1">
      <c r="C490" s="1147"/>
      <c r="D490" s="1148"/>
      <c r="E490" s="1148"/>
      <c r="F490" s="1149"/>
      <c r="G490" s="1150"/>
      <c r="H490" s="1151"/>
      <c r="I490" s="1148"/>
      <c r="J490" s="1148"/>
      <c r="K490" s="1152"/>
      <c r="L490" s="1148"/>
      <c r="M490" s="1148"/>
      <c r="N490" s="1148"/>
      <c r="O490" s="1148"/>
      <c r="P490" s="1148"/>
      <c r="Q490" s="1148"/>
      <c r="R490" s="1148"/>
      <c r="S490" s="1148"/>
      <c r="T490" s="1148"/>
      <c r="U490" s="1148"/>
      <c r="V490" s="1153"/>
      <c r="W490" s="1148"/>
      <c r="X490" s="1148"/>
      <c r="Y490" s="1148"/>
      <c r="Z490" s="1148"/>
      <c r="AA490" s="1148"/>
      <c r="AB490" s="1148"/>
    </row>
    <row r="491" spans="1:28" ht="15.75" thickTop="1"/>
  </sheetData>
  <mergeCells count="6">
    <mergeCell ref="D4:F5"/>
    <mergeCell ref="H4:X5"/>
    <mergeCell ref="J8:N8"/>
    <mergeCell ref="P8:S8"/>
    <mergeCell ref="T8:V8"/>
    <mergeCell ref="X8:AA8"/>
  </mergeCells>
  <printOptions horizontalCentered="1"/>
  <pageMargins left="0.19685039370078741" right="0.19685039370078741" top="0.19685039370078741" bottom="0.19685039370078741" header="0.19685039370078741" footer="0.19685039370078741"/>
  <pageSetup paperSize="9" scale="33" fitToHeight="1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0E2C6-3CA0-4ACE-B396-162AA1ADD040}">
  <sheetPr codeName="Sheet40">
    <tabColor theme="3" tint="0.59999389629810485"/>
    <pageSetUpPr fitToPage="1"/>
  </sheetPr>
  <dimension ref="A1:AC490"/>
  <sheetViews>
    <sheetView showGridLines="0" zoomScale="85" zoomScaleNormal="85" workbookViewId="0">
      <selection activeCell="C16" sqref="C16:D16"/>
    </sheetView>
  </sheetViews>
  <sheetFormatPr defaultColWidth="9.140625" defaultRowHeight="15"/>
  <cols>
    <col min="1" max="1" width="59.85546875" style="1072" customWidth="1"/>
    <col min="2" max="2" width="2.7109375" style="1073" customWidth="1"/>
    <col min="3" max="3" width="1.28515625" style="1073" customWidth="1"/>
    <col min="4" max="4" width="16.42578125" style="1074" bestFit="1" customWidth="1"/>
    <col min="5" max="5" width="13.5703125" style="1074" bestFit="1" customWidth="1"/>
    <col min="6" max="6" width="15.28515625" style="1075" bestFit="1" customWidth="1"/>
    <col min="7" max="7" width="8.42578125" style="1076" bestFit="1" customWidth="1"/>
    <col min="8" max="8" width="22.140625" style="1077" bestFit="1" customWidth="1"/>
    <col min="9" max="9" width="2.7109375" style="1074" customWidth="1"/>
    <col min="10" max="10" width="17.5703125" style="1074" bestFit="1" customWidth="1"/>
    <col min="11" max="11" width="14.85546875" style="1078" bestFit="1" customWidth="1"/>
    <col min="12" max="12" width="14.85546875" style="1074" bestFit="1" customWidth="1"/>
    <col min="13" max="13" width="15.42578125" style="1074" bestFit="1" customWidth="1"/>
    <col min="14" max="14" width="16.42578125" style="1074" bestFit="1" customWidth="1"/>
    <col min="15" max="15" width="2.42578125" style="1074" customWidth="1"/>
    <col min="16" max="17" width="29.5703125" style="1074" customWidth="1"/>
    <col min="18" max="18" width="16.42578125" style="1074" bestFit="1" customWidth="1"/>
    <col min="19" max="19" width="20.42578125" style="1074" bestFit="1" customWidth="1"/>
    <col min="20" max="20" width="16.42578125" style="1074" bestFit="1" customWidth="1"/>
    <col min="21" max="21" width="8.5703125" style="1074" bestFit="1" customWidth="1"/>
    <col min="22" max="22" width="7.7109375" style="1079" bestFit="1" customWidth="1"/>
    <col min="23" max="23" width="4.28515625" style="1074" customWidth="1"/>
    <col min="24" max="24" width="15.42578125" style="1074" bestFit="1" customWidth="1"/>
    <col min="25" max="25" width="20.42578125" style="1074" bestFit="1" customWidth="1"/>
    <col min="26" max="26" width="15.42578125" style="1074" bestFit="1" customWidth="1"/>
    <col min="27" max="27" width="11.85546875" style="1074" bestFit="1" customWidth="1"/>
    <col min="28" max="28" width="4.28515625" style="1074" customWidth="1"/>
    <col min="29" max="16384" width="9.140625" style="1074"/>
  </cols>
  <sheetData>
    <row r="1" spans="1:28" ht="15" customHeight="1" thickBot="1"/>
    <row r="2" spans="1:28" s="1093" customFormat="1" ht="39.950000000000003" customHeight="1" thickTop="1">
      <c r="A2" s="1080" t="s">
        <v>605</v>
      </c>
      <c r="B2" s="1081"/>
      <c r="C2" s="1082"/>
      <c r="D2" s="1083"/>
      <c r="E2" s="1084"/>
      <c r="F2" s="1085"/>
      <c r="G2" s="1086"/>
      <c r="H2" s="1087"/>
      <c r="I2" s="1088"/>
      <c r="J2" s="1088"/>
      <c r="K2" s="1089"/>
      <c r="L2" s="1088"/>
      <c r="M2" s="1088"/>
      <c r="N2" s="1088"/>
      <c r="O2" s="1088"/>
      <c r="P2" s="1090"/>
      <c r="Q2" s="1088"/>
      <c r="R2" s="1088"/>
      <c r="S2" s="1088"/>
      <c r="T2" s="1088"/>
      <c r="U2" s="1088"/>
      <c r="V2" s="1091"/>
      <c r="W2" s="1088"/>
      <c r="X2" s="1088"/>
      <c r="Y2" s="1090"/>
      <c r="Z2" s="534"/>
      <c r="AA2" s="618"/>
      <c r="AB2" s="1092"/>
    </row>
    <row r="3" spans="1:28" s="1093" customFormat="1" ht="15.75">
      <c r="A3" s="1094" t="s">
        <v>606</v>
      </c>
      <c r="B3" s="1081"/>
      <c r="C3" s="1095"/>
      <c r="F3" s="1096"/>
      <c r="G3" s="1097"/>
      <c r="H3" s="1098"/>
      <c r="K3" s="1099"/>
      <c r="V3" s="1100"/>
      <c r="Y3" s="1101"/>
      <c r="Z3" s="540"/>
      <c r="AA3" s="621"/>
      <c r="AB3" s="1102"/>
    </row>
    <row r="4" spans="1:28" s="1093" customFormat="1">
      <c r="A4" s="1103" t="s">
        <v>607</v>
      </c>
      <c r="B4" s="1081"/>
      <c r="C4" s="1095"/>
      <c r="D4" s="2150"/>
      <c r="E4" s="2150"/>
      <c r="F4" s="2150"/>
      <c r="G4" s="1097"/>
      <c r="H4" s="2151" t="s">
        <v>632</v>
      </c>
      <c r="I4" s="2151"/>
      <c r="J4" s="2151"/>
      <c r="K4" s="2151"/>
      <c r="L4" s="2151"/>
      <c r="M4" s="2151"/>
      <c r="N4" s="2151"/>
      <c r="O4" s="2151"/>
      <c r="P4" s="2151"/>
      <c r="Q4" s="2151"/>
      <c r="R4" s="2151"/>
      <c r="S4" s="2151"/>
      <c r="T4" s="2151"/>
      <c r="U4" s="2151"/>
      <c r="V4" s="2151"/>
      <c r="W4" s="2151"/>
      <c r="X4" s="2151"/>
      <c r="Y4" s="1101"/>
      <c r="Z4" s="540"/>
      <c r="AA4" s="621"/>
      <c r="AB4" s="1102"/>
    </row>
    <row r="5" spans="1:28" s="1093" customFormat="1">
      <c r="A5" s="1197">
        <f>'AMORT. PROFILE 0% CPR'!A5</f>
        <v>8182368484.4700003</v>
      </c>
      <c r="B5" s="1081"/>
      <c r="C5" s="1095"/>
      <c r="D5" s="2150"/>
      <c r="E5" s="2150"/>
      <c r="F5" s="2150"/>
      <c r="G5" s="1097"/>
      <c r="H5" s="2151"/>
      <c r="I5" s="2151"/>
      <c r="J5" s="2151"/>
      <c r="K5" s="2151"/>
      <c r="L5" s="2151"/>
      <c r="M5" s="2151"/>
      <c r="N5" s="2151"/>
      <c r="O5" s="2151"/>
      <c r="P5" s="2151"/>
      <c r="Q5" s="2151"/>
      <c r="R5" s="2151"/>
      <c r="S5" s="2151"/>
      <c r="T5" s="2151"/>
      <c r="U5" s="2151"/>
      <c r="V5" s="2151"/>
      <c r="W5" s="2151"/>
      <c r="X5" s="2151"/>
      <c r="Y5" s="1101"/>
      <c r="Z5" s="540"/>
      <c r="AA5" s="621"/>
      <c r="AB5" s="1102"/>
    </row>
    <row r="6" spans="1:28" s="1093" customFormat="1" ht="16.5" customHeight="1">
      <c r="A6" s="1103" t="s">
        <v>609</v>
      </c>
      <c r="B6" s="1081"/>
      <c r="C6" s="1095"/>
      <c r="F6" s="1096"/>
      <c r="G6" s="1097"/>
      <c r="H6" s="1098"/>
      <c r="K6" s="1099"/>
      <c r="V6" s="1100"/>
      <c r="Y6" s="1101"/>
      <c r="Z6" s="540"/>
      <c r="AA6" s="624"/>
      <c r="AB6" s="1102"/>
    </row>
    <row r="7" spans="1:28">
      <c r="A7" s="1197">
        <f>'AMORT. PROFILE 0% CPR'!A7</f>
        <v>10542450016.959999</v>
      </c>
      <c r="C7" s="1104"/>
      <c r="H7" s="1563" t="s">
        <v>1312</v>
      </c>
      <c r="AB7" s="1105"/>
    </row>
    <row r="8" spans="1:28" s="1106" customFormat="1">
      <c r="B8" s="1107"/>
      <c r="C8" s="1108"/>
      <c r="D8" s="1109"/>
      <c r="E8" s="1109"/>
      <c r="F8" s="1110"/>
      <c r="G8" s="1111"/>
      <c r="H8" s="1562" t="s">
        <v>610</v>
      </c>
      <c r="I8" s="1111"/>
      <c r="J8" s="2152" t="s">
        <v>611</v>
      </c>
      <c r="K8" s="2152"/>
      <c r="L8" s="2152"/>
      <c r="M8" s="2152"/>
      <c r="N8" s="2152"/>
      <c r="O8" s="1111"/>
      <c r="P8" s="2152" t="s">
        <v>118</v>
      </c>
      <c r="Q8" s="2152"/>
      <c r="R8" s="2152"/>
      <c r="S8" s="2152"/>
      <c r="T8" s="2152"/>
      <c r="U8" s="2152"/>
      <c r="V8" s="2152"/>
      <c r="X8" s="2152" t="s">
        <v>119</v>
      </c>
      <c r="Y8" s="2152"/>
      <c r="Z8" s="2152"/>
      <c r="AA8" s="2152"/>
      <c r="AB8" s="1112"/>
    </row>
    <row r="9" spans="1:28" ht="15.75">
      <c r="A9" s="1094" t="s">
        <v>612</v>
      </c>
      <c r="B9" s="1113"/>
      <c r="C9" s="1114"/>
      <c r="D9" s="1115"/>
      <c r="E9" s="1115"/>
      <c r="F9" s="1115"/>
      <c r="G9" s="1116"/>
      <c r="H9" s="1117"/>
      <c r="I9" s="1116"/>
      <c r="J9" s="1116"/>
      <c r="K9" s="1118"/>
      <c r="L9" s="1116"/>
      <c r="M9" s="1116"/>
      <c r="N9" s="1116"/>
      <c r="O9" s="1116"/>
      <c r="P9" s="1116"/>
      <c r="Q9" s="1116"/>
      <c r="R9" s="1116"/>
      <c r="S9" s="1116"/>
      <c r="T9" s="1116"/>
      <c r="X9" s="1116"/>
      <c r="Y9" s="1116"/>
      <c r="Z9" s="1116"/>
      <c r="AB9" s="1105"/>
    </row>
    <row r="10" spans="1:28" s="1106" customFormat="1" ht="18" customHeight="1">
      <c r="A10" s="1103" t="s">
        <v>607</v>
      </c>
      <c r="B10" s="1119"/>
      <c r="C10" s="1120"/>
      <c r="D10" s="1121" t="s">
        <v>613</v>
      </c>
      <c r="E10" s="1193" t="s">
        <v>5</v>
      </c>
      <c r="F10" s="1194" t="s">
        <v>614</v>
      </c>
      <c r="G10" s="1122"/>
      <c r="H10" s="1195" t="s">
        <v>615</v>
      </c>
      <c r="J10" s="1193" t="s">
        <v>616</v>
      </c>
      <c r="K10" s="1196" t="s">
        <v>71</v>
      </c>
      <c r="L10" s="1193" t="s">
        <v>617</v>
      </c>
      <c r="M10" s="1193" t="s">
        <v>618</v>
      </c>
      <c r="N10" s="1193" t="s">
        <v>619</v>
      </c>
      <c r="P10" s="1193" t="s">
        <v>620</v>
      </c>
      <c r="Q10" s="1193" t="s">
        <v>621</v>
      </c>
      <c r="R10" s="1193" t="s">
        <v>616</v>
      </c>
      <c r="S10" s="1193" t="s">
        <v>622</v>
      </c>
      <c r="T10" s="1193" t="s">
        <v>619</v>
      </c>
      <c r="U10" s="1193" t="s">
        <v>623</v>
      </c>
      <c r="V10" s="1193" t="s">
        <v>624</v>
      </c>
      <c r="X10" s="1193" t="s">
        <v>616</v>
      </c>
      <c r="Y10" s="1193" t="s">
        <v>622</v>
      </c>
      <c r="Z10" s="1193" t="s">
        <v>619</v>
      </c>
      <c r="AA10" s="1193" t="s">
        <v>623</v>
      </c>
      <c r="AB10" s="1112"/>
    </row>
    <row r="11" spans="1:28">
      <c r="A11" s="1197">
        <f>'AMORT. PROFILE 0% CPR'!A11</f>
        <v>11807200000</v>
      </c>
      <c r="B11" s="1123"/>
      <c r="C11" s="1124"/>
      <c r="D11" s="1125">
        <f>'00 - Cover'!F16</f>
        <v>46265</v>
      </c>
      <c r="E11" s="1737">
        <f>'00 - Cover'!F21</f>
        <v>46322</v>
      </c>
      <c r="F11" s="1127">
        <f>IF(E11&lt;&gt;"",E11-$A$31,"")</f>
        <v>29</v>
      </c>
      <c r="G11" s="1128">
        <f>IF(F11&lt;&gt;"",COUNTIF($F$11:F11,"&gt;0"),"")</f>
        <v>1</v>
      </c>
      <c r="H11" s="1129">
        <v>5.7045189783785418E-3</v>
      </c>
      <c r="I11" s="1128"/>
      <c r="J11" s="1130">
        <f>IF(G11=1,$A$7,N10)</f>
        <v>10542450016.959999</v>
      </c>
      <c r="K11" s="1131">
        <f>H11*J11</f>
        <v>60139606.200355493</v>
      </c>
      <c r="L11" s="1130">
        <f>IF(E11&lt;&gt;"",(1-(1-$A$25)^(1/12))*(J11-K11),"")</f>
        <v>72583528.112706229</v>
      </c>
      <c r="M11" s="1130">
        <f>IF(J11-K11-L11&lt;$A$27*$A$5,J11-K11-L11,0)</f>
        <v>0</v>
      </c>
      <c r="N11" s="1130">
        <f>IF(E11&lt;&gt;"",J11-K11-L11-M11,"")</f>
        <v>10409726882.646936</v>
      </c>
      <c r="O11" s="1073"/>
      <c r="P11" s="1130">
        <f>IF(G11&lt;&gt; "", R11+X11-N11, "")</f>
        <v>132723933.03306389</v>
      </c>
      <c r="Q11" s="1130">
        <f>IF(E11&lt;&gt;"", N11*(1-$A$15), "")</f>
        <v>9889240538.5145893</v>
      </c>
      <c r="R11" s="1130">
        <f>$A$13</f>
        <v>10015328293.6</v>
      </c>
      <c r="S11" s="1130">
        <f>IF(E11&lt;&gt;"", MIN(P11,MAX(R11-Q11,0)), "")</f>
        <v>126087755.08541107</v>
      </c>
      <c r="T11" s="1130">
        <f>IF(E11&lt;&gt;"", R11-S11, "")</f>
        <v>9889240538.5145893</v>
      </c>
      <c r="U11" s="1132">
        <f>IF(E11&lt;&gt;"", R11/$A$11, "")</f>
        <v>0.84823906545158889</v>
      </c>
      <c r="V11" s="1133">
        <f>IF(E11&lt;&gt;"", IFERROR(1-T11/N11, "n.a."), "")</f>
        <v>5.0000000000000044E-2</v>
      </c>
      <c r="X11" s="1134">
        <f>$A$21</f>
        <v>527122522.0800001</v>
      </c>
      <c r="Y11" s="1134">
        <f>IF(E11&lt;&gt;"", P11-S11, "")</f>
        <v>6636177.9476528168</v>
      </c>
      <c r="Z11" s="1134">
        <f>IF(E11&lt;&gt;"", X11-Y11, "")</f>
        <v>520486344.13234729</v>
      </c>
      <c r="AA11" s="1132">
        <f>IF(E11&lt;&gt;"", X11/$A$19, "")</f>
        <v>0.90758010000000022</v>
      </c>
      <c r="AB11" s="1105"/>
    </row>
    <row r="12" spans="1:28">
      <c r="A12" s="1103" t="s">
        <v>609</v>
      </c>
      <c r="B12" s="1135"/>
      <c r="C12" s="1124"/>
      <c r="D12" s="1125">
        <f t="shared" ref="D12:D75" ca="1" si="0">IF(E12&lt;&gt;"",EOMONTH(E12,-1),"")</f>
        <v>46326</v>
      </c>
      <c r="E12" s="1126">
        <f t="shared" ref="E12:E75" ca="1" si="1">IF(INDIRECT("A"&amp;(IFERROR(MATCH(E11,A:A),999)+1))&gt;0,INDIRECT("A"&amp;(IFERROR(MATCH(E11,A:A),999)+1)),"")</f>
        <v>46353</v>
      </c>
      <c r="F12" s="1127">
        <f t="shared" ref="F12:F75" ca="1" si="2">IF(E12&lt;&gt;"",E12-$A$31,"")</f>
        <v>60</v>
      </c>
      <c r="G12" s="1128">
        <f ca="1">IF(F12&lt;&gt;"",COUNTIF($F$11:F12,"&gt;0"),"")</f>
        <v>2</v>
      </c>
      <c r="H12" s="1129">
        <v>5.7662737037847715E-3</v>
      </c>
      <c r="I12" s="1128"/>
      <c r="J12" s="1130">
        <f t="shared" ref="J12:J75" ca="1" si="3">IF(G12=1,$A$7,N11)</f>
        <v>10409726882.646936</v>
      </c>
      <c r="K12" s="1131">
        <f t="shared" ref="K12:K75" ca="1" si="4">H12*J12</f>
        <v>60025334.386988454</v>
      </c>
      <c r="L12" s="1130">
        <f t="shared" ref="L12:L75" ca="1" si="5">IF(E12&lt;&gt;"",(1-(1-$A$25)^(1/12))*(J12-K12),"")</f>
        <v>71665293.608854786</v>
      </c>
      <c r="M12" s="1130">
        <f t="shared" ref="M12:M75" ca="1" si="6">IF(J12-K12-L12&lt;$A$27*$A$5,J12-K12-L12,0)</f>
        <v>0</v>
      </c>
      <c r="N12" s="1130">
        <f ca="1">IF(E12&lt;&gt;"",J12-K12-L12-M12,"")</f>
        <v>10278036254.651094</v>
      </c>
      <c r="O12" s="1073"/>
      <c r="P12" s="1130">
        <f t="shared" ref="P12:P75" ca="1" si="7">IF(G12&lt;&gt; "", R12+X12-N12, "")</f>
        <v>131690627.99584198</v>
      </c>
      <c r="Q12" s="1130">
        <f t="shared" ref="Q12:Q75" ca="1" si="8">IF(E12&lt;&gt;"", N12*(1-$A$15), "")</f>
        <v>9764134441.918539</v>
      </c>
      <c r="R12" s="1130">
        <f ca="1">IF(E12&lt;&gt;"", T11, "")</f>
        <v>9889240538.5145893</v>
      </c>
      <c r="S12" s="1130">
        <f ca="1">IF(E12&lt;&gt;"", MIN(P12,MAX(R12-Q12,0)), "")</f>
        <v>125106096.59605026</v>
      </c>
      <c r="T12" s="1130">
        <f t="shared" ref="T12:T75" ca="1" si="9">IF(E12&lt;&gt;"", R12-S12, "")</f>
        <v>9764134441.918539</v>
      </c>
      <c r="U12" s="1132">
        <f t="shared" ref="U12:U75" ca="1" si="10">IF(E12&lt;&gt;"", R12/$A$11, "")</f>
        <v>0.83756017840932562</v>
      </c>
      <c r="V12" s="1133">
        <f t="shared" ref="V12:V75" ca="1" si="11">IF(E12&lt;&gt;"", IFERROR(1-T12/N12, "n.a."), "")</f>
        <v>5.0000000000000044E-2</v>
      </c>
      <c r="X12" s="1134">
        <f ca="1">IF(E12&lt;&gt;"", Z11, "")</f>
        <v>520486344.13234729</v>
      </c>
      <c r="Y12" s="1134">
        <f t="shared" ref="Y12:Y75" ca="1" si="12">IF(E12&lt;&gt;"", P12-S12, "")</f>
        <v>6584531.3997917175</v>
      </c>
      <c r="Z12" s="1134">
        <f t="shared" ref="Z12:Z75" ca="1" si="13">IF(E12&lt;&gt;"", X12-Y12, "")</f>
        <v>513901812.73255557</v>
      </c>
      <c r="AA12" s="1132">
        <f t="shared" ref="AA12:AA75" ca="1" si="14">IF(E12&lt;&gt;"", X12/$A$19, "")</f>
        <v>0.89615417378158968</v>
      </c>
      <c r="AB12" s="1105"/>
    </row>
    <row r="13" spans="1:28">
      <c r="A13" s="1197">
        <f>'AMORT. PROFILE 0% CPR'!A13</f>
        <v>10015328293.6</v>
      </c>
      <c r="B13" s="1136"/>
      <c r="C13" s="1137"/>
      <c r="D13" s="1125">
        <f t="shared" ca="1" si="0"/>
        <v>46356</v>
      </c>
      <c r="E13" s="1126">
        <f t="shared" ca="1" si="1"/>
        <v>46384</v>
      </c>
      <c r="F13" s="1127">
        <f t="shared" ca="1" si="2"/>
        <v>91</v>
      </c>
      <c r="G13" s="1128">
        <f ca="1">IF(F13&lt;&gt;"",COUNTIF($F$11:F13,"&gt;0"),"")</f>
        <v>3</v>
      </c>
      <c r="H13" s="1129">
        <v>5.7983312736019704E-3</v>
      </c>
      <c r="I13" s="1128"/>
      <c r="J13" s="1130">
        <f t="shared" ca="1" si="3"/>
        <v>10278036254.651094</v>
      </c>
      <c r="K13" s="1131">
        <f t="shared" ca="1" si="4"/>
        <v>59595459.046558306</v>
      </c>
      <c r="L13" s="1130">
        <f t="shared" ca="1" si="5"/>
        <v>70756393.933390141</v>
      </c>
      <c r="M13" s="1130">
        <f t="shared" ca="1" si="6"/>
        <v>0</v>
      </c>
      <c r="N13" s="1130">
        <f t="shared" ref="N13:N76" ca="1" si="15">IF(E13&lt;&gt;"",J13-K13-L13-M13,"")</f>
        <v>10147684401.671146</v>
      </c>
      <c r="O13" s="1073"/>
      <c r="P13" s="1130">
        <f t="shared" ca="1" si="7"/>
        <v>130351852.97994804</v>
      </c>
      <c r="Q13" s="1130">
        <f t="shared" ca="1" si="8"/>
        <v>9640300181.5875893</v>
      </c>
      <c r="R13" s="1130">
        <f t="shared" ref="R13:R76" ca="1" si="16">IF(E13&lt;&gt;"", T12, "")</f>
        <v>9764134441.918539</v>
      </c>
      <c r="S13" s="1130">
        <f t="shared" ref="S13:S76" ca="1" si="17">IF(E13&lt;&gt;"", MIN(P13,MAX(R13-Q13,0)), "")</f>
        <v>123834260.33094978</v>
      </c>
      <c r="T13" s="1130">
        <f t="shared" ca="1" si="9"/>
        <v>9640300181.5875893</v>
      </c>
      <c r="U13" s="1132">
        <f t="shared" ca="1" si="10"/>
        <v>0.82696443203456693</v>
      </c>
      <c r="V13" s="1133">
        <f t="shared" ca="1" si="11"/>
        <v>4.9999999999999933E-2</v>
      </c>
      <c r="X13" s="1134">
        <f t="shared" ref="X13:X76" ca="1" si="18">IF(E13&lt;&gt;"", Z12, "")</f>
        <v>513901812.73255557</v>
      </c>
      <c r="Y13" s="1134">
        <f t="shared" ca="1" si="12"/>
        <v>6517592.6489982605</v>
      </c>
      <c r="Z13" s="1134">
        <f t="shared" ca="1" si="13"/>
        <v>507384220.08355731</v>
      </c>
      <c r="AA13" s="1132">
        <f t="shared" ca="1" si="14"/>
        <v>0.88481717068277477</v>
      </c>
      <c r="AB13" s="1105"/>
    </row>
    <row r="14" spans="1:28">
      <c r="A14" s="1103" t="s">
        <v>625</v>
      </c>
      <c r="B14" s="1138"/>
      <c r="C14" s="1139"/>
      <c r="D14" s="1125">
        <f t="shared" ca="1" si="0"/>
        <v>46387</v>
      </c>
      <c r="E14" s="1126">
        <f t="shared" ca="1" si="1"/>
        <v>46414</v>
      </c>
      <c r="F14" s="1127">
        <f t="shared" ca="1" si="2"/>
        <v>121</v>
      </c>
      <c r="G14" s="1128">
        <f ca="1">IF(F14&lt;&gt;"",COUNTIF($F$11:F14,"&gt;0"),"")</f>
        <v>4</v>
      </c>
      <c r="H14" s="1129">
        <v>5.8450978549635232E-3</v>
      </c>
      <c r="I14" s="1128"/>
      <c r="J14" s="1130">
        <f t="shared" ca="1" si="3"/>
        <v>10147684401.671146</v>
      </c>
      <c r="K14" s="1131">
        <f t="shared" ca="1" si="4"/>
        <v>59314208.329054818</v>
      </c>
      <c r="L14" s="1130">
        <f t="shared" ca="1" si="5"/>
        <v>69855735.314631641</v>
      </c>
      <c r="M14" s="1130">
        <f t="shared" ca="1" si="6"/>
        <v>0</v>
      </c>
      <c r="N14" s="1130">
        <f t="shared" ca="1" si="15"/>
        <v>10018514458.02746</v>
      </c>
      <c r="O14" s="1073"/>
      <c r="P14" s="1130">
        <f t="shared" ca="1" si="7"/>
        <v>129169943.64368629</v>
      </c>
      <c r="Q14" s="1130">
        <f t="shared" ca="1" si="8"/>
        <v>9517588735.1260872</v>
      </c>
      <c r="R14" s="1130">
        <f t="shared" ca="1" si="16"/>
        <v>9640300181.5875893</v>
      </c>
      <c r="S14" s="1130">
        <f t="shared" ca="1" si="17"/>
        <v>122711446.46150208</v>
      </c>
      <c r="T14" s="1130">
        <f t="shared" ca="1" si="9"/>
        <v>9517588735.1260872</v>
      </c>
      <c r="U14" s="1132">
        <f t="shared" ca="1" si="10"/>
        <v>0.81647640266850641</v>
      </c>
      <c r="V14" s="1133">
        <f t="shared" ca="1" si="11"/>
        <v>5.0000000000000044E-2</v>
      </c>
      <c r="X14" s="1134">
        <f t="shared" ca="1" si="18"/>
        <v>507384220.08355731</v>
      </c>
      <c r="Y14" s="1134">
        <f t="shared" ca="1" si="12"/>
        <v>6458497.1821842194</v>
      </c>
      <c r="Z14" s="1134">
        <f t="shared" ca="1" si="13"/>
        <v>500925722.90137309</v>
      </c>
      <c r="AA14" s="1132">
        <f t="shared" ca="1" si="14"/>
        <v>0.87359542025405867</v>
      </c>
      <c r="AB14" s="1105"/>
    </row>
    <row r="15" spans="1:28">
      <c r="A15" s="1198">
        <f>'11bis - Notes Calculation'!N17</f>
        <v>0.05</v>
      </c>
      <c r="B15" s="1136"/>
      <c r="C15" s="1140"/>
      <c r="D15" s="1125">
        <f t="shared" ca="1" si="0"/>
        <v>46418</v>
      </c>
      <c r="E15" s="1126">
        <f t="shared" ca="1" si="1"/>
        <v>46444</v>
      </c>
      <c r="F15" s="1127">
        <f t="shared" ca="1" si="2"/>
        <v>151</v>
      </c>
      <c r="G15" s="1128">
        <f ca="1">IF(F15&lt;&gt;"",COUNTIF($F$11:F15,"&gt;0"),"")</f>
        <v>5</v>
      </c>
      <c r="H15" s="1129">
        <v>5.8812501649786412E-3</v>
      </c>
      <c r="I15" s="1128"/>
      <c r="J15" s="1130">
        <f t="shared" ca="1" si="3"/>
        <v>10018514458.02746</v>
      </c>
      <c r="K15" s="1131">
        <f t="shared" ca="1" si="4"/>
        <v>58921389.809114903</v>
      </c>
      <c r="L15" s="1130">
        <f t="shared" ca="1" si="5"/>
        <v>68964033.226502419</v>
      </c>
      <c r="M15" s="1130">
        <f t="shared" ca="1" si="6"/>
        <v>0</v>
      </c>
      <c r="N15" s="1130">
        <f t="shared" ca="1" si="15"/>
        <v>9890629034.9918442</v>
      </c>
      <c r="O15" s="1073"/>
      <c r="P15" s="1130">
        <f t="shared" ca="1" si="7"/>
        <v>127885423.03561592</v>
      </c>
      <c r="Q15" s="1130">
        <f t="shared" ca="1" si="8"/>
        <v>9396097583.2422523</v>
      </c>
      <c r="R15" s="1130">
        <f t="shared" ca="1" si="16"/>
        <v>9517588735.1260872</v>
      </c>
      <c r="S15" s="1130">
        <f t="shared" ca="1" si="17"/>
        <v>121491151.88383484</v>
      </c>
      <c r="T15" s="1130">
        <f t="shared" ca="1" si="9"/>
        <v>9396097583.2422523</v>
      </c>
      <c r="U15" s="1132">
        <f t="shared" ca="1" si="10"/>
        <v>0.80608346899570493</v>
      </c>
      <c r="V15" s="1133">
        <f t="shared" ca="1" si="11"/>
        <v>4.9999999999999933E-2</v>
      </c>
      <c r="X15" s="1134">
        <f t="shared" ca="1" si="18"/>
        <v>500925722.90137309</v>
      </c>
      <c r="Y15" s="1134">
        <f t="shared" ca="1" si="12"/>
        <v>6394271.1517810822</v>
      </c>
      <c r="Z15" s="1134">
        <f t="shared" ca="1" si="13"/>
        <v>494531451.74959201</v>
      </c>
      <c r="AA15" s="1132">
        <f t="shared" ca="1" si="14"/>
        <v>0.86247541821861762</v>
      </c>
      <c r="AB15" s="1105"/>
    </row>
    <row r="16" spans="1:28">
      <c r="C16" s="1139"/>
      <c r="D16" s="1125">
        <f t="shared" ca="1" si="0"/>
        <v>46446</v>
      </c>
      <c r="E16" s="1126">
        <f t="shared" ca="1" si="1"/>
        <v>46476</v>
      </c>
      <c r="F16" s="1127">
        <f t="shared" ca="1" si="2"/>
        <v>183</v>
      </c>
      <c r="G16" s="1128">
        <f ca="1">IF(F16&lt;&gt;"",COUNTIF($F$11:F16,"&gt;0"),"")</f>
        <v>6</v>
      </c>
      <c r="H16" s="1129">
        <v>5.9276766132720128E-3</v>
      </c>
      <c r="I16" s="1128"/>
      <c r="J16" s="1130">
        <f t="shared" ca="1" si="3"/>
        <v>9890629034.9918442</v>
      </c>
      <c r="K16" s="1131">
        <f t="shared" ca="1" si="4"/>
        <v>58628450.421270289</v>
      </c>
      <c r="L16" s="1130">
        <f t="shared" ca="1" si="5"/>
        <v>68080534.049230218</v>
      </c>
      <c r="M16" s="1130">
        <f t="shared" ca="1" si="6"/>
        <v>0</v>
      </c>
      <c r="N16" s="1130">
        <f t="shared" ca="1" si="15"/>
        <v>9763920050.5213432</v>
      </c>
      <c r="O16" s="1073"/>
      <c r="P16" s="1130">
        <f t="shared" ca="1" si="7"/>
        <v>126708984.47050095</v>
      </c>
      <c r="Q16" s="1130">
        <f t="shared" ca="1" si="8"/>
        <v>9275724047.9952755</v>
      </c>
      <c r="R16" s="1130">
        <f t="shared" ca="1" si="16"/>
        <v>9396097583.2422523</v>
      </c>
      <c r="S16" s="1130">
        <f t="shared" ca="1" si="17"/>
        <v>120373535.24697685</v>
      </c>
      <c r="T16" s="1130">
        <f t="shared" ca="1" si="9"/>
        <v>9275724047.9952755</v>
      </c>
      <c r="U16" s="1132">
        <f t="shared" ca="1" si="10"/>
        <v>0.79579388705554677</v>
      </c>
      <c r="V16" s="1133">
        <f t="shared" ca="1" si="11"/>
        <v>5.0000000000000044E-2</v>
      </c>
      <c r="X16" s="1134">
        <f t="shared" ca="1" si="18"/>
        <v>494531451.74959201</v>
      </c>
      <c r="Y16" s="1134">
        <f t="shared" ca="1" si="12"/>
        <v>6335449.2235240936</v>
      </c>
      <c r="Z16" s="1134">
        <f t="shared" ca="1" si="13"/>
        <v>488196002.52606791</v>
      </c>
      <c r="AA16" s="1132">
        <f t="shared" ca="1" si="14"/>
        <v>0.8514659981914463</v>
      </c>
      <c r="AB16" s="1105"/>
    </row>
    <row r="17" spans="1:28" ht="15.75">
      <c r="A17" s="1094" t="s">
        <v>626</v>
      </c>
      <c r="C17" s="1104"/>
      <c r="D17" s="1125">
        <f t="shared" ca="1" si="0"/>
        <v>46477</v>
      </c>
      <c r="E17" s="1126">
        <f t="shared" ca="1" si="1"/>
        <v>46504</v>
      </c>
      <c r="F17" s="1127">
        <f t="shared" ca="1" si="2"/>
        <v>211</v>
      </c>
      <c r="G17" s="1128">
        <f ca="1">IF(F17&lt;&gt;"",COUNTIF($F$11:F17,"&gt;0"),"")</f>
        <v>7</v>
      </c>
      <c r="H17" s="1129">
        <v>5.9647273934845015E-3</v>
      </c>
      <c r="I17" s="1128"/>
      <c r="J17" s="1130">
        <f t="shared" ca="1" si="3"/>
        <v>9763920050.5213432</v>
      </c>
      <c r="K17" s="1131">
        <f t="shared" ca="1" si="4"/>
        <v>58239121.393137231</v>
      </c>
      <c r="L17" s="1130">
        <f t="shared" ca="1" si="5"/>
        <v>67205848.421472311</v>
      </c>
      <c r="M17" s="1130">
        <f t="shared" ca="1" si="6"/>
        <v>0</v>
      </c>
      <c r="N17" s="1130">
        <f t="shared" ca="1" si="15"/>
        <v>9638475080.7067337</v>
      </c>
      <c r="O17" s="1073"/>
      <c r="P17" s="1130">
        <f t="shared" ca="1" si="7"/>
        <v>125444969.81460953</v>
      </c>
      <c r="Q17" s="1130">
        <f t="shared" ca="1" si="8"/>
        <v>9156551326.6713963</v>
      </c>
      <c r="R17" s="1130">
        <f t="shared" ca="1" si="16"/>
        <v>9275724047.9952755</v>
      </c>
      <c r="S17" s="1130">
        <f t="shared" ca="1" si="17"/>
        <v>119172721.32387924</v>
      </c>
      <c r="T17" s="1130">
        <f t="shared" ca="1" si="9"/>
        <v>9156551326.6713963</v>
      </c>
      <c r="U17" s="1132">
        <f t="shared" ca="1" si="10"/>
        <v>0.7855989606337892</v>
      </c>
      <c r="V17" s="1133">
        <f t="shared" ca="1" si="11"/>
        <v>5.0000000000000044E-2</v>
      </c>
      <c r="X17" s="1134">
        <f t="shared" ca="1" si="18"/>
        <v>488196002.52606791</v>
      </c>
      <c r="Y17" s="1134">
        <f t="shared" ca="1" si="12"/>
        <v>6272248.4907302856</v>
      </c>
      <c r="Z17" s="1134">
        <f t="shared" ca="1" si="13"/>
        <v>481923754.03533763</v>
      </c>
      <c r="AA17" s="1132">
        <f t="shared" ca="1" si="14"/>
        <v>0.8405578555889599</v>
      </c>
      <c r="AB17" s="1105"/>
    </row>
    <row r="18" spans="1:28">
      <c r="A18" s="1103" t="s">
        <v>607</v>
      </c>
      <c r="C18" s="1104"/>
      <c r="D18" s="1125">
        <f t="shared" ca="1" si="0"/>
        <v>46507</v>
      </c>
      <c r="E18" s="1126">
        <f t="shared" ca="1" si="1"/>
        <v>46534</v>
      </c>
      <c r="F18" s="1127">
        <f t="shared" ca="1" si="2"/>
        <v>241</v>
      </c>
      <c r="G18" s="1128">
        <f ca="1">IF(F18&lt;&gt;"",COUNTIF($F$11:F18,"&gt;0"),"")</f>
        <v>8</v>
      </c>
      <c r="H18" s="1129">
        <v>6.0052876992465311E-3</v>
      </c>
      <c r="I18" s="1128"/>
      <c r="J18" s="1130">
        <f t="shared" ca="1" si="3"/>
        <v>9638475080.7067337</v>
      </c>
      <c r="K18" s="1131">
        <f t="shared" ca="1" si="4"/>
        <v>57881815.841662362</v>
      </c>
      <c r="L18" s="1130">
        <f t="shared" ca="1" si="5"/>
        <v>66339693.572034121</v>
      </c>
      <c r="M18" s="1130">
        <f t="shared" ca="1" si="6"/>
        <v>0</v>
      </c>
      <c r="N18" s="1130">
        <f t="shared" ca="1" si="15"/>
        <v>9514253571.2930374</v>
      </c>
      <c r="O18" s="1073"/>
      <c r="P18" s="1130">
        <f t="shared" ca="1" si="7"/>
        <v>124221509.41369629</v>
      </c>
      <c r="Q18" s="1130">
        <f t="shared" ca="1" si="8"/>
        <v>9038540892.7283859</v>
      </c>
      <c r="R18" s="1130">
        <f t="shared" ca="1" si="16"/>
        <v>9156551326.6713963</v>
      </c>
      <c r="S18" s="1130">
        <f t="shared" ca="1" si="17"/>
        <v>118010433.94301033</v>
      </c>
      <c r="T18" s="1130">
        <f t="shared" ca="1" si="9"/>
        <v>9038540892.7283859</v>
      </c>
      <c r="U18" s="1132">
        <f t="shared" ca="1" si="10"/>
        <v>0.77550573604846162</v>
      </c>
      <c r="V18" s="1133">
        <f t="shared" ca="1" si="11"/>
        <v>4.9999999999999933E-2</v>
      </c>
      <c r="X18" s="1134">
        <f t="shared" ca="1" si="18"/>
        <v>481923754.03533763</v>
      </c>
      <c r="Y18" s="1134">
        <f t="shared" ca="1" si="12"/>
        <v>6211075.4706859589</v>
      </c>
      <c r="Z18" s="1134">
        <f t="shared" ca="1" si="13"/>
        <v>475712678.56465167</v>
      </c>
      <c r="AA18" s="1132">
        <f t="shared" ca="1" si="14"/>
        <v>0.82975852967516806</v>
      </c>
      <c r="AB18" s="1105"/>
    </row>
    <row r="19" spans="1:28">
      <c r="A19" s="1197">
        <f>'AMORT. PROFILE 0% CPR'!A19</f>
        <v>580800000</v>
      </c>
      <c r="C19" s="1104"/>
      <c r="D19" s="1125">
        <f t="shared" ca="1" si="0"/>
        <v>46538</v>
      </c>
      <c r="E19" s="1126">
        <f t="shared" ca="1" si="1"/>
        <v>46566</v>
      </c>
      <c r="F19" s="1127">
        <f t="shared" ca="1" si="2"/>
        <v>273</v>
      </c>
      <c r="G19" s="1128">
        <f ca="1">IF(F19&lt;&gt;"",COUNTIF($F$11:F19,"&gt;0"),"")</f>
        <v>9</v>
      </c>
      <c r="H19" s="1129">
        <v>6.0525303175296792E-3</v>
      </c>
      <c r="I19" s="1128"/>
      <c r="J19" s="1130">
        <f t="shared" ca="1" si="3"/>
        <v>9514253571.2930374</v>
      </c>
      <c r="K19" s="1131">
        <f t="shared" ca="1" si="4"/>
        <v>57585308.188916132</v>
      </c>
      <c r="L19" s="1130">
        <f t="shared" ca="1" si="5"/>
        <v>65481589.442628622</v>
      </c>
      <c r="M19" s="1130">
        <f t="shared" ca="1" si="6"/>
        <v>0</v>
      </c>
      <c r="N19" s="1130">
        <f t="shared" ca="1" si="15"/>
        <v>9391186673.6614933</v>
      </c>
      <c r="O19" s="1073"/>
      <c r="P19" s="1130">
        <f t="shared" ca="1" si="7"/>
        <v>123066897.63154411</v>
      </c>
      <c r="Q19" s="1130">
        <f t="shared" ca="1" si="8"/>
        <v>8921627339.9784184</v>
      </c>
      <c r="R19" s="1130">
        <f t="shared" ca="1" si="16"/>
        <v>9038540892.7283859</v>
      </c>
      <c r="S19" s="1130">
        <f t="shared" ca="1" si="17"/>
        <v>116913552.74996758</v>
      </c>
      <c r="T19" s="1130">
        <f t="shared" ca="1" si="9"/>
        <v>8921627339.9784184</v>
      </c>
      <c r="U19" s="1132">
        <f t="shared" ca="1" si="10"/>
        <v>0.76551095032932326</v>
      </c>
      <c r="V19" s="1133">
        <f t="shared" ca="1" si="11"/>
        <v>5.0000000000000044E-2</v>
      </c>
      <c r="X19" s="1134">
        <f t="shared" ca="1" si="18"/>
        <v>475712678.56465167</v>
      </c>
      <c r="Y19" s="1134">
        <f t="shared" ca="1" si="12"/>
        <v>6153344.8815765381</v>
      </c>
      <c r="Z19" s="1134">
        <f t="shared" ca="1" si="13"/>
        <v>469559333.68307513</v>
      </c>
      <c r="AA19" s="1132">
        <f t="shared" ca="1" si="14"/>
        <v>0.81906452920911099</v>
      </c>
      <c r="AB19" s="1105"/>
    </row>
    <row r="20" spans="1:28">
      <c r="A20" s="1103" t="s">
        <v>609</v>
      </c>
      <c r="C20" s="1104"/>
      <c r="D20" s="1125">
        <f t="shared" ca="1" si="0"/>
        <v>46568</v>
      </c>
      <c r="E20" s="1126">
        <f t="shared" ca="1" si="1"/>
        <v>46595</v>
      </c>
      <c r="F20" s="1127">
        <f t="shared" ca="1" si="2"/>
        <v>302</v>
      </c>
      <c r="G20" s="1128">
        <f ca="1">IF(F20&lt;&gt;"",COUNTIF($F$11:F20,"&gt;0"),"")</f>
        <v>10</v>
      </c>
      <c r="H20" s="1129">
        <v>6.088585956135875E-3</v>
      </c>
      <c r="I20" s="1128"/>
      <c r="J20" s="1130">
        <f t="shared" ca="1" si="3"/>
        <v>9391186673.6614933</v>
      </c>
      <c r="K20" s="1131">
        <f t="shared" ca="1" si="4"/>
        <v>57179047.292705752</v>
      </c>
      <c r="L20" s="1130">
        <f t="shared" ca="1" si="5"/>
        <v>64632240.260442331</v>
      </c>
      <c r="M20" s="1130">
        <f t="shared" ca="1" si="6"/>
        <v>0</v>
      </c>
      <c r="N20" s="1130">
        <f t="shared" ca="1" si="15"/>
        <v>9269375386.108345</v>
      </c>
      <c r="O20" s="1073"/>
      <c r="P20" s="1130">
        <f t="shared" ca="1" si="7"/>
        <v>121811287.55314827</v>
      </c>
      <c r="Q20" s="1130">
        <f t="shared" ca="1" si="8"/>
        <v>8805906616.802927</v>
      </c>
      <c r="R20" s="1130">
        <f t="shared" ca="1" si="16"/>
        <v>8921627339.9784184</v>
      </c>
      <c r="S20" s="1130">
        <f t="shared" ca="1" si="17"/>
        <v>115720723.17549133</v>
      </c>
      <c r="T20" s="1130">
        <f t="shared" ca="1" si="9"/>
        <v>8805906616.802927</v>
      </c>
      <c r="U20" s="1132">
        <f t="shared" ca="1" si="10"/>
        <v>0.75560906395914518</v>
      </c>
      <c r="V20" s="1133">
        <f t="shared" ca="1" si="11"/>
        <v>5.0000000000000044E-2</v>
      </c>
      <c r="X20" s="1134">
        <f t="shared" ca="1" si="18"/>
        <v>469559333.68307513</v>
      </c>
      <c r="Y20" s="1134">
        <f t="shared" ca="1" si="12"/>
        <v>6090564.3776569366</v>
      </c>
      <c r="Z20" s="1134">
        <f t="shared" ca="1" si="13"/>
        <v>463468769.30541819</v>
      </c>
      <c r="AA20" s="1132">
        <f t="shared" ca="1" si="14"/>
        <v>0.80846992714028088</v>
      </c>
      <c r="AB20" s="1105"/>
    </row>
    <row r="21" spans="1:28">
      <c r="A21" s="1197">
        <f>'AMORT. PROFILE 0% CPR'!A21</f>
        <v>527122522.0800001</v>
      </c>
      <c r="C21" s="1104"/>
      <c r="D21" s="1125">
        <f t="shared" ca="1" si="0"/>
        <v>46599</v>
      </c>
      <c r="E21" s="1126">
        <f t="shared" ca="1" si="1"/>
        <v>46626</v>
      </c>
      <c r="F21" s="1127">
        <f t="shared" ca="1" si="2"/>
        <v>333</v>
      </c>
      <c r="G21" s="1128">
        <f ca="1">IF(F21&lt;&gt;"",COUNTIF($F$11:F21,"&gt;0"),"")</f>
        <v>11</v>
      </c>
      <c r="H21" s="1141">
        <v>6.133374550511099E-3</v>
      </c>
      <c r="I21" s="1128"/>
      <c r="J21" s="1130">
        <f t="shared" ca="1" si="3"/>
        <v>9269375386.108345</v>
      </c>
      <c r="K21" s="1131">
        <f t="shared" ca="1" si="4"/>
        <v>56852551.092290916</v>
      </c>
      <c r="L21" s="1130">
        <f t="shared" ca="1" si="5"/>
        <v>63791033.081596881</v>
      </c>
      <c r="M21" s="1130">
        <f t="shared" ca="1" si="6"/>
        <v>0</v>
      </c>
      <c r="N21" s="1130">
        <f t="shared" ca="1" si="15"/>
        <v>9148731801.9344578</v>
      </c>
      <c r="O21" s="1073"/>
      <c r="P21" s="1130">
        <f t="shared" ca="1" si="7"/>
        <v>120643584.17388725</v>
      </c>
      <c r="Q21" s="1130">
        <f t="shared" ca="1" si="8"/>
        <v>8691295211.8377342</v>
      </c>
      <c r="R21" s="1130">
        <f t="shared" ca="1" si="16"/>
        <v>8805906616.802927</v>
      </c>
      <c r="S21" s="1130">
        <f t="shared" ca="1" si="17"/>
        <v>114611404.96519279</v>
      </c>
      <c r="T21" s="1130">
        <f t="shared" ca="1" si="9"/>
        <v>8691295211.8377342</v>
      </c>
      <c r="U21" s="1132">
        <f t="shared" ca="1" si="10"/>
        <v>0.74580820319829655</v>
      </c>
      <c r="V21" s="1133">
        <f t="shared" ca="1" si="11"/>
        <v>5.0000000000000044E-2</v>
      </c>
      <c r="X21" s="1134">
        <f t="shared" ca="1" si="18"/>
        <v>463468769.30541819</v>
      </c>
      <c r="Y21" s="1134">
        <f t="shared" ca="1" si="12"/>
        <v>6032179.208694458</v>
      </c>
      <c r="Z21" s="1134">
        <f t="shared" ca="1" si="13"/>
        <v>457436590.09672374</v>
      </c>
      <c r="AA21" s="1132">
        <f t="shared" ca="1" si="14"/>
        <v>0.79798341822558227</v>
      </c>
      <c r="AB21" s="1105"/>
    </row>
    <row r="22" spans="1:28">
      <c r="A22" s="1142"/>
      <c r="C22" s="1104"/>
      <c r="D22" s="1125">
        <f t="shared" ca="1" si="0"/>
        <v>46630</v>
      </c>
      <c r="E22" s="1126">
        <f t="shared" ca="1" si="1"/>
        <v>46657</v>
      </c>
      <c r="F22" s="1127">
        <f t="shared" ca="1" si="2"/>
        <v>364</v>
      </c>
      <c r="G22" s="1128">
        <f ca="1">IF(F22&lt;&gt;"",COUNTIF($F$11:F22,"&gt;0"),"")</f>
        <v>12</v>
      </c>
      <c r="H22" s="1129">
        <v>6.1692309126794949E-3</v>
      </c>
      <c r="I22" s="1128"/>
      <c r="J22" s="1130">
        <f t="shared" ca="1" si="3"/>
        <v>9148731801.9344578</v>
      </c>
      <c r="K22" s="1131">
        <f t="shared" ca="1" si="4"/>
        <v>56440639.044308037</v>
      </c>
      <c r="L22" s="1130">
        <f t="shared" ca="1" si="5"/>
        <v>62958502.979756877</v>
      </c>
      <c r="M22" s="1130">
        <f t="shared" ca="1" si="6"/>
        <v>0</v>
      </c>
      <c r="N22" s="1130">
        <f t="shared" ca="1" si="15"/>
        <v>9029332659.9103928</v>
      </c>
      <c r="O22" s="1073"/>
      <c r="P22" s="1130">
        <f t="shared" ca="1" si="7"/>
        <v>119399142.02406502</v>
      </c>
      <c r="Q22" s="1130">
        <f t="shared" ca="1" si="8"/>
        <v>8577866026.9148731</v>
      </c>
      <c r="R22" s="1130">
        <f t="shared" ca="1" si="16"/>
        <v>8691295211.8377342</v>
      </c>
      <c r="S22" s="1130">
        <f t="shared" ca="1" si="17"/>
        <v>113429184.9228611</v>
      </c>
      <c r="T22" s="1130">
        <f t="shared" ca="1" si="9"/>
        <v>8577866026.9148731</v>
      </c>
      <c r="U22" s="1132">
        <f t="shared" ca="1" si="10"/>
        <v>0.73610129512820432</v>
      </c>
      <c r="V22" s="1133">
        <f t="shared" ca="1" si="11"/>
        <v>5.0000000000000044E-2</v>
      </c>
      <c r="X22" s="1134">
        <f t="shared" ca="1" si="18"/>
        <v>457436590.09672374</v>
      </c>
      <c r="Y22" s="1134">
        <f t="shared" ca="1" si="12"/>
        <v>5969957.1012039185</v>
      </c>
      <c r="Z22" s="1134">
        <f t="shared" ca="1" si="13"/>
        <v>451466632.99551982</v>
      </c>
      <c r="AA22" s="1132">
        <f t="shared" ca="1" si="14"/>
        <v>0.78759743473953814</v>
      </c>
      <c r="AB22" s="1105"/>
    </row>
    <row r="23" spans="1:28" ht="15.75">
      <c r="A23" s="1094" t="s">
        <v>627</v>
      </c>
      <c r="C23" s="1104"/>
      <c r="D23" s="1125">
        <f t="shared" ca="1" si="0"/>
        <v>46660</v>
      </c>
      <c r="E23" s="1126">
        <f t="shared" ca="1" si="1"/>
        <v>46687</v>
      </c>
      <c r="F23" s="1127">
        <f t="shared" ca="1" si="2"/>
        <v>394</v>
      </c>
      <c r="G23" s="1128">
        <f ca="1">IF(F23&lt;&gt;"",COUNTIF($F$11:F23,"&gt;0"),"")</f>
        <v>13</v>
      </c>
      <c r="H23" s="1129">
        <v>6.211379484955426E-3</v>
      </c>
      <c r="I23" s="1128"/>
      <c r="J23" s="1130">
        <f t="shared" ca="1" si="3"/>
        <v>9029332659.9103928</v>
      </c>
      <c r="K23" s="1131">
        <f t="shared" ca="1" si="4"/>
        <v>56084611.646605425</v>
      </c>
      <c r="L23" s="1130">
        <f t="shared" ca="1" si="5"/>
        <v>62134202.904819444</v>
      </c>
      <c r="M23" s="1130">
        <f t="shared" ca="1" si="6"/>
        <v>0</v>
      </c>
      <c r="N23" s="1130">
        <f t="shared" ca="1" si="15"/>
        <v>8911113845.3589687</v>
      </c>
      <c r="O23" s="1073"/>
      <c r="P23" s="1130">
        <f t="shared" ca="1" si="7"/>
        <v>118218814.55142403</v>
      </c>
      <c r="Q23" s="1130">
        <f t="shared" ca="1" si="8"/>
        <v>8465558153.0910196</v>
      </c>
      <c r="R23" s="1130">
        <f t="shared" ca="1" si="16"/>
        <v>8577866026.9148731</v>
      </c>
      <c r="S23" s="1130">
        <f t="shared" ca="1" si="17"/>
        <v>112307873.82385349</v>
      </c>
      <c r="T23" s="1130">
        <f t="shared" ca="1" si="9"/>
        <v>8465558153.0910196</v>
      </c>
      <c r="U23" s="1132">
        <f t="shared" ca="1" si="10"/>
        <v>0.72649451410282484</v>
      </c>
      <c r="V23" s="1133">
        <f t="shared" ca="1" si="11"/>
        <v>5.0000000000000044E-2</v>
      </c>
      <c r="X23" s="1134">
        <f t="shared" ca="1" si="18"/>
        <v>451466632.99551982</v>
      </c>
      <c r="Y23" s="1134">
        <f t="shared" ca="1" si="12"/>
        <v>5910940.7275705338</v>
      </c>
      <c r="Z23" s="1134">
        <f t="shared" ca="1" si="13"/>
        <v>445555692.26794928</v>
      </c>
      <c r="AA23" s="1132">
        <f t="shared" ca="1" si="14"/>
        <v>0.77731858298126688</v>
      </c>
      <c r="AB23" s="1105"/>
    </row>
    <row r="24" spans="1:28">
      <c r="A24" s="1103" t="s">
        <v>259</v>
      </c>
      <c r="C24" s="1104"/>
      <c r="D24" s="1125">
        <f t="shared" ca="1" si="0"/>
        <v>46691</v>
      </c>
      <c r="E24" s="1126">
        <f t="shared" ca="1" si="1"/>
        <v>46720</v>
      </c>
      <c r="F24" s="1127">
        <f t="shared" ca="1" si="2"/>
        <v>427</v>
      </c>
      <c r="G24" s="1128">
        <f ca="1">IF(F24&lt;&gt;"",COUNTIF($F$11:F24,"&gt;0"),"")</f>
        <v>14</v>
      </c>
      <c r="H24" s="1129">
        <v>6.2630015066440572E-3</v>
      </c>
      <c r="I24" s="1128"/>
      <c r="J24" s="1130">
        <f t="shared" ca="1" si="3"/>
        <v>8911113845.3589687</v>
      </c>
      <c r="K24" s="1131">
        <f t="shared" ca="1" si="4"/>
        <v>55810319.439359941</v>
      </c>
      <c r="L24" s="1130">
        <f t="shared" ca="1" si="5"/>
        <v>61317509.903196335</v>
      </c>
      <c r="M24" s="1130">
        <f t="shared" ca="1" si="6"/>
        <v>0</v>
      </c>
      <c r="N24" s="1130">
        <f t="shared" ca="1" si="15"/>
        <v>8793986016.0164127</v>
      </c>
      <c r="O24" s="1073"/>
      <c r="P24" s="1130">
        <f t="shared" ca="1" si="7"/>
        <v>117127829.342556</v>
      </c>
      <c r="Q24" s="1130">
        <f t="shared" ca="1" si="8"/>
        <v>8354286715.2155914</v>
      </c>
      <c r="R24" s="1130">
        <f t="shared" ca="1" si="16"/>
        <v>8465558153.0910196</v>
      </c>
      <c r="S24" s="1130">
        <f t="shared" ca="1" si="17"/>
        <v>111271437.8754282</v>
      </c>
      <c r="T24" s="1130">
        <f t="shared" ca="1" si="9"/>
        <v>8354286715.2155914</v>
      </c>
      <c r="U24" s="1132">
        <f t="shared" ca="1" si="10"/>
        <v>0.71698270149493692</v>
      </c>
      <c r="V24" s="1133">
        <f t="shared" ca="1" si="11"/>
        <v>5.0000000000000044E-2</v>
      </c>
      <c r="X24" s="1134">
        <f t="shared" ca="1" si="18"/>
        <v>445555692.26794928</v>
      </c>
      <c r="Y24" s="1134">
        <f t="shared" ca="1" si="12"/>
        <v>5856391.4671278</v>
      </c>
      <c r="Z24" s="1134">
        <f t="shared" ca="1" si="13"/>
        <v>439699300.80082148</v>
      </c>
      <c r="AA24" s="1132">
        <f t="shared" ca="1" si="14"/>
        <v>0.76714134343655183</v>
      </c>
      <c r="AB24" s="1105"/>
    </row>
    <row r="25" spans="1:28">
      <c r="A25" s="1198">
        <v>0.08</v>
      </c>
      <c r="C25" s="1104"/>
      <c r="D25" s="1125">
        <f t="shared" ca="1" si="0"/>
        <v>46721</v>
      </c>
      <c r="E25" s="1126">
        <f t="shared" ca="1" si="1"/>
        <v>46748</v>
      </c>
      <c r="F25" s="1127">
        <f t="shared" ca="1" si="2"/>
        <v>455</v>
      </c>
      <c r="G25" s="1128">
        <f ca="1">IF(F25&lt;&gt;"",COUNTIF($F$11:F25,"&gt;0"),"")</f>
        <v>15</v>
      </c>
      <c r="H25" s="1129">
        <v>6.292677908475707E-3</v>
      </c>
      <c r="I25" s="1128"/>
      <c r="J25" s="1130">
        <f t="shared" ca="1" si="3"/>
        <v>8793986016.0164127</v>
      </c>
      <c r="K25" s="1131">
        <f t="shared" ca="1" si="4"/>
        <v>55337721.530430771</v>
      </c>
      <c r="L25" s="1130">
        <f t="shared" ca="1" si="5"/>
        <v>60509744.445157088</v>
      </c>
      <c r="M25" s="1130">
        <f t="shared" ca="1" si="6"/>
        <v>0</v>
      </c>
      <c r="N25" s="1130">
        <f t="shared" ca="1" si="15"/>
        <v>8678138550.0408249</v>
      </c>
      <c r="O25" s="1073"/>
      <c r="P25" s="1130">
        <f t="shared" ca="1" si="7"/>
        <v>115847465.97558784</v>
      </c>
      <c r="Q25" s="1130">
        <f t="shared" ca="1" si="8"/>
        <v>8244231622.5387831</v>
      </c>
      <c r="R25" s="1130">
        <f t="shared" ca="1" si="16"/>
        <v>8354286715.2155914</v>
      </c>
      <c r="S25" s="1130">
        <f t="shared" ca="1" si="17"/>
        <v>110055092.67680836</v>
      </c>
      <c r="T25" s="1130">
        <f t="shared" ca="1" si="9"/>
        <v>8244231622.5387831</v>
      </c>
      <c r="U25" s="1132">
        <f t="shared" ca="1" si="10"/>
        <v>0.7075586688813259</v>
      </c>
      <c r="V25" s="1133">
        <f t="shared" ca="1" si="11"/>
        <v>5.0000000000000044E-2</v>
      </c>
      <c r="X25" s="1134">
        <f t="shared" ca="1" si="18"/>
        <v>439699300.80082148</v>
      </c>
      <c r="Y25" s="1134">
        <f t="shared" ca="1" si="12"/>
        <v>5792373.2987794876</v>
      </c>
      <c r="Z25" s="1134">
        <f t="shared" ca="1" si="13"/>
        <v>433906927.502042</v>
      </c>
      <c r="AA25" s="1132">
        <f t="shared" ca="1" si="14"/>
        <v>0.75705802479480278</v>
      </c>
      <c r="AB25" s="1105"/>
    </row>
    <row r="26" spans="1:28">
      <c r="A26" s="1103" t="s">
        <v>628</v>
      </c>
      <c r="C26" s="1104"/>
      <c r="D26" s="1125">
        <f t="shared" ca="1" si="0"/>
        <v>46752</v>
      </c>
      <c r="E26" s="1126">
        <f t="shared" ca="1" si="1"/>
        <v>46779</v>
      </c>
      <c r="F26" s="1127">
        <f t="shared" ca="1" si="2"/>
        <v>486</v>
      </c>
      <c r="G26" s="1128">
        <f ca="1">IF(F26&lt;&gt;"",COUNTIF($F$11:F26,"&gt;0"),"")</f>
        <v>16</v>
      </c>
      <c r="H26" s="1129">
        <v>6.3358665088783829E-3</v>
      </c>
      <c r="I26" s="1128"/>
      <c r="J26" s="1130">
        <f t="shared" ca="1" si="3"/>
        <v>8678138550.0408249</v>
      </c>
      <c r="K26" s="1131">
        <f t="shared" ca="1" si="4"/>
        <v>54983527.39861007</v>
      </c>
      <c r="L26" s="1130">
        <f t="shared" ca="1" si="5"/>
        <v>59710024.839916646</v>
      </c>
      <c r="M26" s="1130">
        <f t="shared" ca="1" si="6"/>
        <v>0</v>
      </c>
      <c r="N26" s="1130">
        <f t="shared" ca="1" si="15"/>
        <v>8563444997.8022995</v>
      </c>
      <c r="O26" s="1073"/>
      <c r="P26" s="1130">
        <f t="shared" ca="1" si="7"/>
        <v>114693552.23852539</v>
      </c>
      <c r="Q26" s="1130">
        <f t="shared" ca="1" si="8"/>
        <v>8135272747.9121838</v>
      </c>
      <c r="R26" s="1130">
        <f t="shared" ca="1" si="16"/>
        <v>8244231622.5387831</v>
      </c>
      <c r="S26" s="1130">
        <f t="shared" ca="1" si="17"/>
        <v>108958874.62659931</v>
      </c>
      <c r="T26" s="1130">
        <f t="shared" ca="1" si="9"/>
        <v>8135272747.9121838</v>
      </c>
      <c r="U26" s="1132">
        <f t="shared" ca="1" si="10"/>
        <v>0.69823765351131373</v>
      </c>
      <c r="V26" s="1133">
        <f t="shared" ca="1" si="11"/>
        <v>5.0000000000000044E-2</v>
      </c>
      <c r="X26" s="1134">
        <f t="shared" ca="1" si="18"/>
        <v>433906927.502042</v>
      </c>
      <c r="Y26" s="1134">
        <f t="shared" ca="1" si="12"/>
        <v>5734677.6119260788</v>
      </c>
      <c r="Z26" s="1134">
        <f t="shared" ca="1" si="13"/>
        <v>428172249.89011592</v>
      </c>
      <c r="AA26" s="1132">
        <f t="shared" ca="1" si="14"/>
        <v>0.74708493027211087</v>
      </c>
      <c r="AB26" s="1105"/>
    </row>
    <row r="27" spans="1:28">
      <c r="A27" s="1198">
        <v>0.1</v>
      </c>
      <c r="C27" s="1104"/>
      <c r="D27" s="1125">
        <f t="shared" ca="1" si="0"/>
        <v>46783</v>
      </c>
      <c r="E27" s="1126">
        <f t="shared" ca="1" si="1"/>
        <v>46811</v>
      </c>
      <c r="F27" s="1127">
        <f t="shared" ca="1" si="2"/>
        <v>518</v>
      </c>
      <c r="G27" s="1128">
        <f ca="1">IF(F27&lt;&gt;"",COUNTIF($F$11:F27,"&gt;0"),"")</f>
        <v>17</v>
      </c>
      <c r="H27" s="1129">
        <v>6.3739095470263527E-3</v>
      </c>
      <c r="I27" s="1128"/>
      <c r="J27" s="1130">
        <f t="shared" ca="1" si="3"/>
        <v>8563444997.8022995</v>
      </c>
      <c r="K27" s="1131">
        <f t="shared" ca="1" si="4"/>
        <v>54582623.82692714</v>
      </c>
      <c r="L27" s="1130">
        <f t="shared" ca="1" si="5"/>
        <v>58918618.808945626</v>
      </c>
      <c r="M27" s="1130">
        <f t="shared" ca="1" si="6"/>
        <v>0</v>
      </c>
      <c r="N27" s="1130">
        <f t="shared" ca="1" si="15"/>
        <v>8449943755.1664267</v>
      </c>
      <c r="O27" s="1073"/>
      <c r="P27" s="1130">
        <f t="shared" ca="1" si="7"/>
        <v>113501242.63587284</v>
      </c>
      <c r="Q27" s="1130">
        <f t="shared" ca="1" si="8"/>
        <v>8027446567.4081049</v>
      </c>
      <c r="R27" s="1130">
        <f t="shared" ca="1" si="16"/>
        <v>8135272747.9121838</v>
      </c>
      <c r="S27" s="1130">
        <f t="shared" ca="1" si="17"/>
        <v>107826180.50407887</v>
      </c>
      <c r="T27" s="1130">
        <f t="shared" ca="1" si="9"/>
        <v>8027446567.4081049</v>
      </c>
      <c r="U27" s="1132">
        <f t="shared" ca="1" si="10"/>
        <v>0.68900948132598616</v>
      </c>
      <c r="V27" s="1133">
        <f t="shared" ca="1" si="11"/>
        <v>5.0000000000000044E-2</v>
      </c>
      <c r="X27" s="1134">
        <f t="shared" ca="1" si="18"/>
        <v>428172249.89011592</v>
      </c>
      <c r="Y27" s="1134">
        <f t="shared" ca="1" si="12"/>
        <v>5675062.1317939758</v>
      </c>
      <c r="Z27" s="1134">
        <f t="shared" ca="1" si="13"/>
        <v>422497187.75832194</v>
      </c>
      <c r="AA27" s="1132">
        <f t="shared" ca="1" si="14"/>
        <v>0.73721117405322989</v>
      </c>
      <c r="AB27" s="1105"/>
    </row>
    <row r="28" spans="1:28">
      <c r="C28" s="1104"/>
      <c r="D28" s="1125">
        <f t="shared" ca="1" si="0"/>
        <v>46812</v>
      </c>
      <c r="E28" s="1126">
        <f t="shared" ca="1" si="1"/>
        <v>46839</v>
      </c>
      <c r="F28" s="1127">
        <f t="shared" ca="1" si="2"/>
        <v>546</v>
      </c>
      <c r="G28" s="1128">
        <f ca="1">IF(F28&lt;&gt;"",COUNTIF($F$11:F28,"&gt;0"),"")</f>
        <v>18</v>
      </c>
      <c r="H28" s="1129">
        <v>6.4206566612116898E-3</v>
      </c>
      <c r="I28" s="1128"/>
      <c r="J28" s="1130">
        <f t="shared" ca="1" si="3"/>
        <v>8449943755.1664267</v>
      </c>
      <c r="K28" s="1131">
        <f t="shared" ca="1" si="4"/>
        <v>54254187.65847344</v>
      </c>
      <c r="L28" s="1130">
        <f t="shared" ca="1" si="5"/>
        <v>58134966.993846737</v>
      </c>
      <c r="M28" s="1130">
        <f t="shared" ca="1" si="6"/>
        <v>0</v>
      </c>
      <c r="N28" s="1130">
        <f t="shared" ca="1" si="15"/>
        <v>8337554600.5141068</v>
      </c>
      <c r="O28" s="1073"/>
      <c r="P28" s="1130">
        <f t="shared" ca="1" si="7"/>
        <v>112389154.65231991</v>
      </c>
      <c r="Q28" s="1130">
        <f t="shared" ca="1" si="8"/>
        <v>7920676870.4884014</v>
      </c>
      <c r="R28" s="1130">
        <f t="shared" ca="1" si="16"/>
        <v>8027446567.4081049</v>
      </c>
      <c r="S28" s="1130">
        <f t="shared" ca="1" si="17"/>
        <v>106769696.91970348</v>
      </c>
      <c r="T28" s="1130">
        <f t="shared" ca="1" si="9"/>
        <v>7920676870.4884014</v>
      </c>
      <c r="U28" s="1132">
        <f t="shared" ca="1" si="10"/>
        <v>0.67987724163291086</v>
      </c>
      <c r="V28" s="1133">
        <f t="shared" ca="1" si="11"/>
        <v>5.0000000000000044E-2</v>
      </c>
      <c r="X28" s="1134">
        <f t="shared" ca="1" si="18"/>
        <v>422497187.75832194</v>
      </c>
      <c r="Y28" s="1134">
        <f t="shared" ca="1" si="12"/>
        <v>5619457.7326164246</v>
      </c>
      <c r="Z28" s="1134">
        <f t="shared" ca="1" si="13"/>
        <v>416877730.02570552</v>
      </c>
      <c r="AA28" s="1132">
        <f t="shared" ca="1" si="14"/>
        <v>0.72744006156735874</v>
      </c>
      <c r="AB28" s="1105"/>
    </row>
    <row r="29" spans="1:28" ht="15.75">
      <c r="A29" s="1094" t="s">
        <v>629</v>
      </c>
      <c r="C29" s="1104"/>
      <c r="D29" s="1125">
        <f t="shared" ca="1" si="0"/>
        <v>46843</v>
      </c>
      <c r="E29" s="1126">
        <f t="shared" ca="1" si="1"/>
        <v>46870</v>
      </c>
      <c r="F29" s="1127">
        <f t="shared" ca="1" si="2"/>
        <v>577</v>
      </c>
      <c r="G29" s="1128">
        <f ca="1">IF(F29&lt;&gt;"",COUNTIF($F$11:F29,"&gt;0"),"")</f>
        <v>19</v>
      </c>
      <c r="H29" s="1129">
        <v>6.457233226186688E-3</v>
      </c>
      <c r="I29" s="1128"/>
      <c r="J29" s="1130">
        <f t="shared" ca="1" si="3"/>
        <v>8337554600.5141068</v>
      </c>
      <c r="K29" s="1131">
        <f t="shared" ca="1" si="4"/>
        <v>53837534.591585368</v>
      </c>
      <c r="L29" s="1130">
        <f t="shared" ca="1" si="5"/>
        <v>57359626.549021341</v>
      </c>
      <c r="M29" s="1130">
        <f t="shared" ca="1" si="6"/>
        <v>0</v>
      </c>
      <c r="N29" s="1130">
        <f t="shared" ca="1" si="15"/>
        <v>8226357439.3734999</v>
      </c>
      <c r="O29" s="1073"/>
      <c r="P29" s="1130">
        <f t="shared" ca="1" si="7"/>
        <v>111197161.14060688</v>
      </c>
      <c r="Q29" s="1130">
        <f t="shared" ca="1" si="8"/>
        <v>7815039567.4048243</v>
      </c>
      <c r="R29" s="1130">
        <f t="shared" ca="1" si="16"/>
        <v>7920676870.4884014</v>
      </c>
      <c r="S29" s="1130">
        <f t="shared" ca="1" si="17"/>
        <v>105637303.08357716</v>
      </c>
      <c r="T29" s="1130">
        <f t="shared" ca="1" si="9"/>
        <v>7815039567.4048243</v>
      </c>
      <c r="U29" s="1132">
        <f t="shared" ca="1" si="10"/>
        <v>0.67083447985029487</v>
      </c>
      <c r="V29" s="1133">
        <f t="shared" ca="1" si="11"/>
        <v>5.0000000000000044E-2</v>
      </c>
      <c r="X29" s="1134">
        <f t="shared" ca="1" si="18"/>
        <v>416877730.02570552</v>
      </c>
      <c r="Y29" s="1134">
        <f t="shared" ca="1" si="12"/>
        <v>5559858.0570297241</v>
      </c>
      <c r="Z29" s="1134">
        <f t="shared" ca="1" si="13"/>
        <v>411317871.96867579</v>
      </c>
      <c r="AA29" s="1132">
        <f t="shared" ca="1" si="14"/>
        <v>0.71776468668337723</v>
      </c>
      <c r="AB29" s="1105"/>
    </row>
    <row r="30" spans="1:28">
      <c r="A30" s="1103" t="s">
        <v>630</v>
      </c>
      <c r="C30" s="1104"/>
      <c r="D30" s="1125">
        <f t="shared" ca="1" si="0"/>
        <v>46873</v>
      </c>
      <c r="E30" s="1126">
        <f t="shared" ca="1" si="1"/>
        <v>46902</v>
      </c>
      <c r="F30" s="1127">
        <f t="shared" ca="1" si="2"/>
        <v>609</v>
      </c>
      <c r="G30" s="1128">
        <f ca="1">IF(F30&lt;&gt;"",COUNTIF($F$11:F30,"&gt;0"),"")</f>
        <v>20</v>
      </c>
      <c r="H30" s="1129">
        <v>6.4969380648127462E-3</v>
      </c>
      <c r="I30" s="1128"/>
      <c r="J30" s="1130">
        <f t="shared" ca="1" si="3"/>
        <v>8226357439.3734999</v>
      </c>
      <c r="K30" s="1131">
        <f t="shared" ca="1" si="4"/>
        <v>53446134.782621205</v>
      </c>
      <c r="L30" s="1130">
        <f t="shared" ca="1" si="5"/>
        <v>56592365.06014102</v>
      </c>
      <c r="M30" s="1130">
        <f t="shared" ca="1" si="6"/>
        <v>0</v>
      </c>
      <c r="N30" s="1130">
        <f t="shared" ca="1" si="15"/>
        <v>8116318939.5307379</v>
      </c>
      <c r="O30" s="1073"/>
      <c r="P30" s="1130">
        <f t="shared" ca="1" si="7"/>
        <v>110038499.84276199</v>
      </c>
      <c r="Q30" s="1130">
        <f t="shared" ca="1" si="8"/>
        <v>7710502992.5542002</v>
      </c>
      <c r="R30" s="1130">
        <f t="shared" ca="1" si="16"/>
        <v>7815039567.4048243</v>
      </c>
      <c r="S30" s="1130">
        <f t="shared" ca="1" si="17"/>
        <v>104536574.85062408</v>
      </c>
      <c r="T30" s="1130">
        <f t="shared" ca="1" si="9"/>
        <v>7710502992.5542002</v>
      </c>
      <c r="U30" s="1132">
        <f t="shared" ca="1" si="10"/>
        <v>0.6618876251274497</v>
      </c>
      <c r="V30" s="1133">
        <f t="shared" ca="1" si="11"/>
        <v>5.0000000000000044E-2</v>
      </c>
      <c r="X30" s="1134">
        <f t="shared" ca="1" si="18"/>
        <v>411317871.96867579</v>
      </c>
      <c r="Y30" s="1134">
        <f t="shared" ca="1" si="12"/>
        <v>5501924.9921379089</v>
      </c>
      <c r="Z30" s="1134">
        <f t="shared" ca="1" si="13"/>
        <v>405815946.97653788</v>
      </c>
      <c r="AA30" s="1132">
        <f t="shared" ca="1" si="14"/>
        <v>0.70819192832072275</v>
      </c>
      <c r="AB30" s="1105"/>
    </row>
    <row r="31" spans="1:28">
      <c r="A31" s="1199">
        <f>'AMORT. PROFILE 0% CPR'!A31</f>
        <v>46293</v>
      </c>
      <c r="C31" s="1104"/>
      <c r="D31" s="1125">
        <f t="shared" ca="1" si="0"/>
        <v>46904</v>
      </c>
      <c r="E31" s="1126">
        <f t="shared" ca="1" si="1"/>
        <v>46931</v>
      </c>
      <c r="F31" s="1127">
        <f t="shared" ca="1" si="2"/>
        <v>638</v>
      </c>
      <c r="G31" s="1128">
        <f ca="1">IF(F31&lt;&gt;"",COUNTIF($F$11:F31,"&gt;0"),"")</f>
        <v>21</v>
      </c>
      <c r="H31" s="1129">
        <v>6.5436261874657333E-3</v>
      </c>
      <c r="I31" s="1128"/>
      <c r="J31" s="1130">
        <f t="shared" ca="1" si="3"/>
        <v>8116318939.5307379</v>
      </c>
      <c r="K31" s="1131">
        <f t="shared" ca="1" si="4"/>
        <v>53110157.158537447</v>
      </c>
      <c r="L31" s="1130">
        <f t="shared" ca="1" si="5"/>
        <v>55832742.821009375</v>
      </c>
      <c r="M31" s="1130">
        <f t="shared" ca="1" si="6"/>
        <v>0</v>
      </c>
      <c r="N31" s="1130">
        <f t="shared" ca="1" si="15"/>
        <v>8007376039.5511904</v>
      </c>
      <c r="O31" s="1073"/>
      <c r="P31" s="1130">
        <f t="shared" ca="1" si="7"/>
        <v>108942899.9795475</v>
      </c>
      <c r="Q31" s="1130">
        <f t="shared" ca="1" si="8"/>
        <v>7607007237.5736303</v>
      </c>
      <c r="R31" s="1130">
        <f t="shared" ca="1" si="16"/>
        <v>7710502992.5542002</v>
      </c>
      <c r="S31" s="1130">
        <f t="shared" ca="1" si="17"/>
        <v>103495754.98056984</v>
      </c>
      <c r="T31" s="1130">
        <f t="shared" ca="1" si="9"/>
        <v>7607007237.5736303</v>
      </c>
      <c r="U31" s="1132">
        <f t="shared" ca="1" si="10"/>
        <v>0.65303399557508979</v>
      </c>
      <c r="V31" s="1133">
        <f t="shared" ca="1" si="11"/>
        <v>5.0000000000000044E-2</v>
      </c>
      <c r="X31" s="1134">
        <f t="shared" ca="1" si="18"/>
        <v>405815946.97653788</v>
      </c>
      <c r="Y31" s="1134">
        <f t="shared" ca="1" si="12"/>
        <v>5447144.9989776611</v>
      </c>
      <c r="Z31" s="1134">
        <f t="shared" ca="1" si="13"/>
        <v>400368801.97756022</v>
      </c>
      <c r="AA31" s="1132">
        <f t="shared" ca="1" si="14"/>
        <v>0.69871891697062305</v>
      </c>
      <c r="AB31" s="1105"/>
    </row>
    <row r="32" spans="1:28">
      <c r="A32" s="1103" t="s">
        <v>631</v>
      </c>
      <c r="C32" s="1104"/>
      <c r="D32" s="1125">
        <f t="shared" ca="1" si="0"/>
        <v>46934</v>
      </c>
      <c r="E32" s="1126">
        <f t="shared" ca="1" si="1"/>
        <v>46961</v>
      </c>
      <c r="F32" s="1127">
        <f t="shared" ca="1" si="2"/>
        <v>668</v>
      </c>
      <c r="G32" s="1128">
        <f ca="1">IF(F32&lt;&gt;"",COUNTIF($F$11:F32,"&gt;0"),"")</f>
        <v>22</v>
      </c>
      <c r="H32" s="1129">
        <v>6.5780392457232386E-3</v>
      </c>
      <c r="I32" s="1128"/>
      <c r="J32" s="1130">
        <f t="shared" ca="1" si="3"/>
        <v>8007376039.5511904</v>
      </c>
      <c r="K32" s="1131">
        <f t="shared" ca="1" si="4"/>
        <v>52672833.843431644</v>
      </c>
      <c r="L32" s="1130">
        <f t="shared" ca="1" si="5"/>
        <v>55081408.690880507</v>
      </c>
      <c r="M32" s="1130">
        <f t="shared" ca="1" si="6"/>
        <v>0</v>
      </c>
      <c r="N32" s="1130">
        <f t="shared" ca="1" si="15"/>
        <v>7899621797.0168781</v>
      </c>
      <c r="O32" s="1073"/>
      <c r="P32" s="1130">
        <f t="shared" ca="1" si="7"/>
        <v>107754242.53431225</v>
      </c>
      <c r="Q32" s="1130">
        <f t="shared" ca="1" si="8"/>
        <v>7504640707.1660337</v>
      </c>
      <c r="R32" s="1130">
        <f t="shared" ca="1" si="16"/>
        <v>7607007237.5736303</v>
      </c>
      <c r="S32" s="1130">
        <f t="shared" ca="1" si="17"/>
        <v>102366530.40759659</v>
      </c>
      <c r="T32" s="1130">
        <f t="shared" ca="1" si="9"/>
        <v>7504640707.1660337</v>
      </c>
      <c r="U32" s="1132">
        <f t="shared" ca="1" si="10"/>
        <v>0.64426851730923762</v>
      </c>
      <c r="V32" s="1133">
        <f t="shared" ca="1" si="11"/>
        <v>5.0000000000000044E-2</v>
      </c>
      <c r="X32" s="1134">
        <f t="shared" ca="1" si="18"/>
        <v>400368801.97756022</v>
      </c>
      <c r="Y32" s="1134">
        <f t="shared" ca="1" si="12"/>
        <v>5387712.1267156601</v>
      </c>
      <c r="Z32" s="1134">
        <f t="shared" ca="1" si="13"/>
        <v>394981089.85084456</v>
      </c>
      <c r="AA32" s="1132">
        <f t="shared" ca="1" si="14"/>
        <v>0.68934022379056514</v>
      </c>
      <c r="AB32" s="1105"/>
    </row>
    <row r="33" spans="1:28">
      <c r="A33" s="1143">
        <f>A31</f>
        <v>46293</v>
      </c>
      <c r="C33" s="1104"/>
      <c r="D33" s="1125">
        <f t="shared" ca="1" si="0"/>
        <v>46965</v>
      </c>
      <c r="E33" s="1126">
        <f t="shared" ca="1" si="1"/>
        <v>46993</v>
      </c>
      <c r="F33" s="1127">
        <f t="shared" ca="1" si="2"/>
        <v>700</v>
      </c>
      <c r="G33" s="1128">
        <f ca="1">IF(F33&lt;&gt;"",COUNTIF($F$11:F33,"&gt;0"),"")</f>
        <v>23</v>
      </c>
      <c r="H33" s="1129">
        <v>6.6273728883381152E-3</v>
      </c>
      <c r="I33" s="1128"/>
      <c r="J33" s="1130">
        <f t="shared" ca="1" si="3"/>
        <v>7899621797.0168781</v>
      </c>
      <c r="K33" s="1131">
        <f t="shared" ca="1" si="4"/>
        <v>52353739.325674482</v>
      </c>
      <c r="L33" s="1130">
        <f t="shared" ca="1" si="5"/>
        <v>54337486.618285894</v>
      </c>
      <c r="M33" s="1130">
        <f t="shared" ca="1" si="6"/>
        <v>0</v>
      </c>
      <c r="N33" s="1130">
        <f t="shared" ca="1" si="15"/>
        <v>7792930571.0729179</v>
      </c>
      <c r="O33" s="1073"/>
      <c r="P33" s="1130">
        <f t="shared" ca="1" si="7"/>
        <v>106691225.94396019</v>
      </c>
      <c r="Q33" s="1130">
        <f t="shared" ca="1" si="8"/>
        <v>7403284042.5192719</v>
      </c>
      <c r="R33" s="1130">
        <f t="shared" ca="1" si="16"/>
        <v>7504640707.1660337</v>
      </c>
      <c r="S33" s="1130">
        <f t="shared" ca="1" si="17"/>
        <v>101356664.64676189</v>
      </c>
      <c r="T33" s="1130">
        <f t="shared" ca="1" si="9"/>
        <v>7403284042.5192719</v>
      </c>
      <c r="U33" s="1132">
        <f t="shared" ca="1" si="10"/>
        <v>0.63559867768531353</v>
      </c>
      <c r="V33" s="1133">
        <f t="shared" ca="1" si="11"/>
        <v>5.0000000000000044E-2</v>
      </c>
      <c r="X33" s="1134">
        <f t="shared" ca="1" si="18"/>
        <v>394981089.85084456</v>
      </c>
      <c r="Y33" s="1134">
        <f t="shared" ca="1" si="12"/>
        <v>5334561.2971982956</v>
      </c>
      <c r="Z33" s="1134">
        <f t="shared" ca="1" si="13"/>
        <v>389646528.55364627</v>
      </c>
      <c r="AA33" s="1132">
        <f t="shared" ca="1" si="14"/>
        <v>0.68006385993602714</v>
      </c>
      <c r="AB33" s="1105"/>
    </row>
    <row r="34" spans="1:28">
      <c r="A34" s="1144">
        <f>'AMORT. PROFILE 0% CPR'!A34</f>
        <v>45715</v>
      </c>
      <c r="C34" s="1104"/>
      <c r="D34" s="1125">
        <f t="shared" ca="1" si="0"/>
        <v>46996</v>
      </c>
      <c r="E34" s="1126">
        <f t="shared" ca="1" si="1"/>
        <v>47023</v>
      </c>
      <c r="F34" s="1127">
        <f t="shared" ca="1" si="2"/>
        <v>730</v>
      </c>
      <c r="G34" s="1128">
        <f ca="1">IF(F34&lt;&gt;"",COUNTIF($F$11:F34,"&gt;0"),"")</f>
        <v>24</v>
      </c>
      <c r="H34" s="1129">
        <v>6.6642395070978582E-3</v>
      </c>
      <c r="I34" s="1128"/>
      <c r="J34" s="1130">
        <f t="shared" ca="1" si="3"/>
        <v>7792930571.0729179</v>
      </c>
      <c r="K34" s="1131">
        <f t="shared" ca="1" si="4"/>
        <v>51933955.787814811</v>
      </c>
      <c r="L34" s="1130">
        <f t="shared" ca="1" si="5"/>
        <v>53601622.488604769</v>
      </c>
      <c r="M34" s="1130">
        <f t="shared" ca="1" si="6"/>
        <v>0</v>
      </c>
      <c r="N34" s="1130">
        <f t="shared" ca="1" si="15"/>
        <v>7687394992.7964983</v>
      </c>
      <c r="O34" s="1073"/>
      <c r="P34" s="1130">
        <f t="shared" ca="1" si="7"/>
        <v>105535578.27641964</v>
      </c>
      <c r="Q34" s="1130">
        <f t="shared" ca="1" si="8"/>
        <v>7303025243.1566734</v>
      </c>
      <c r="R34" s="1130">
        <f t="shared" ca="1" si="16"/>
        <v>7403284042.5192719</v>
      </c>
      <c r="S34" s="1130">
        <f t="shared" ca="1" si="17"/>
        <v>100258799.36259842</v>
      </c>
      <c r="T34" s="1130">
        <f t="shared" ca="1" si="9"/>
        <v>7303025243.1566734</v>
      </c>
      <c r="U34" s="1132">
        <f t="shared" ca="1" si="10"/>
        <v>0.62701436771794095</v>
      </c>
      <c r="V34" s="1133">
        <f t="shared" ca="1" si="11"/>
        <v>5.0000000000000044E-2</v>
      </c>
      <c r="X34" s="1134">
        <f t="shared" ca="1" si="18"/>
        <v>389646528.55364627</v>
      </c>
      <c r="Y34" s="1134">
        <f t="shared" ca="1" si="12"/>
        <v>5276778.9138212204</v>
      </c>
      <c r="Z34" s="1134">
        <f t="shared" ca="1" si="13"/>
        <v>384369749.63982505</v>
      </c>
      <c r="AA34" s="1132">
        <f t="shared" ca="1" si="14"/>
        <v>0.67087900921771049</v>
      </c>
      <c r="AB34" s="1105"/>
    </row>
    <row r="35" spans="1:28">
      <c r="A35" s="1144">
        <f>'AMORT. PROFILE 0% CPR'!A35</f>
        <v>45743</v>
      </c>
      <c r="C35" s="1104"/>
      <c r="D35" s="1125">
        <f t="shared" ca="1" si="0"/>
        <v>47026</v>
      </c>
      <c r="E35" s="1126">
        <f t="shared" ca="1" si="1"/>
        <v>47053</v>
      </c>
      <c r="F35" s="1127">
        <f t="shared" ca="1" si="2"/>
        <v>760</v>
      </c>
      <c r="G35" s="1128">
        <f ca="1">IF(F35&lt;&gt;"",COUNTIF($F$11:F35,"&gt;0"),"")</f>
        <v>25</v>
      </c>
      <c r="H35" s="1129">
        <v>6.7086781094206106E-3</v>
      </c>
      <c r="I35" s="1128"/>
      <c r="J35" s="1130">
        <f t="shared" ca="1" si="3"/>
        <v>7687394992.7964983</v>
      </c>
      <c r="K35" s="1131">
        <f t="shared" ca="1" si="4"/>
        <v>51572258.506643482</v>
      </c>
      <c r="L35" s="1130">
        <f t="shared" ca="1" si="5"/>
        <v>52873358.294090442</v>
      </c>
      <c r="M35" s="1130">
        <f t="shared" ca="1" si="6"/>
        <v>0</v>
      </c>
      <c r="N35" s="1130">
        <f t="shared" ca="1" si="15"/>
        <v>7582949375.9957647</v>
      </c>
      <c r="O35" s="1073"/>
      <c r="P35" s="1130">
        <f t="shared" ca="1" si="7"/>
        <v>104445616.80073357</v>
      </c>
      <c r="Q35" s="1130">
        <f t="shared" ca="1" si="8"/>
        <v>7203801907.1959763</v>
      </c>
      <c r="R35" s="1130">
        <f t="shared" ca="1" si="16"/>
        <v>7303025243.1566734</v>
      </c>
      <c r="S35" s="1130">
        <f t="shared" ca="1" si="17"/>
        <v>99223335.960697174</v>
      </c>
      <c r="T35" s="1130">
        <f t="shared" ca="1" si="9"/>
        <v>7203801907.1959763</v>
      </c>
      <c r="U35" s="1132">
        <f t="shared" ca="1" si="10"/>
        <v>0.61852304044622552</v>
      </c>
      <c r="V35" s="1133">
        <f t="shared" ca="1" si="11"/>
        <v>5.0000000000000044E-2</v>
      </c>
      <c r="X35" s="1134">
        <f t="shared" ca="1" si="18"/>
        <v>384369749.63982505</v>
      </c>
      <c r="Y35" s="1134">
        <f t="shared" ca="1" si="12"/>
        <v>5222280.8400363922</v>
      </c>
      <c r="Z35" s="1134">
        <f t="shared" ca="1" si="13"/>
        <v>379147468.79978865</v>
      </c>
      <c r="AA35" s="1132">
        <f t="shared" ca="1" si="14"/>
        <v>0.66179364607407898</v>
      </c>
      <c r="AB35" s="1105"/>
    </row>
    <row r="36" spans="1:28">
      <c r="A36" s="1144">
        <f>'AMORT. PROFILE 0% CPR'!A36</f>
        <v>45775</v>
      </c>
      <c r="C36" s="1104"/>
      <c r="D36" s="1125">
        <f t="shared" ca="1" si="0"/>
        <v>47057</v>
      </c>
      <c r="E36" s="1126">
        <f t="shared" ca="1" si="1"/>
        <v>47084</v>
      </c>
      <c r="F36" s="1127">
        <f t="shared" ca="1" si="2"/>
        <v>791</v>
      </c>
      <c r="G36" s="1128">
        <f ca="1">IF(F36&lt;&gt;"",COUNTIF($F$11:F36,"&gt;0"),"")</f>
        <v>26</v>
      </c>
      <c r="H36" s="1129">
        <v>6.757731939292801E-3</v>
      </c>
      <c r="I36" s="1128"/>
      <c r="J36" s="1130">
        <f t="shared" ca="1" si="3"/>
        <v>7582949375.9957647</v>
      </c>
      <c r="K36" s="1131">
        <f t="shared" ca="1" si="4"/>
        <v>51243539.192206994</v>
      </c>
      <c r="L36" s="1130">
        <f t="shared" ca="1" si="5"/>
        <v>52152413.057823896</v>
      </c>
      <c r="M36" s="1130">
        <f t="shared" ca="1" si="6"/>
        <v>0</v>
      </c>
      <c r="N36" s="1130">
        <f t="shared" ca="1" si="15"/>
        <v>7479553423.7457333</v>
      </c>
      <c r="O36" s="1073"/>
      <c r="P36" s="1130">
        <f t="shared" ca="1" si="7"/>
        <v>103395952.25003147</v>
      </c>
      <c r="Q36" s="1130">
        <f t="shared" ca="1" si="8"/>
        <v>7105575752.5584459</v>
      </c>
      <c r="R36" s="1130">
        <f t="shared" ca="1" si="16"/>
        <v>7203801907.1959763</v>
      </c>
      <c r="S36" s="1130">
        <f t="shared" ca="1" si="17"/>
        <v>98226154.637530327</v>
      </c>
      <c r="T36" s="1130">
        <f t="shared" ca="1" si="9"/>
        <v>7105575752.5584459</v>
      </c>
      <c r="U36" s="1132">
        <f t="shared" ca="1" si="10"/>
        <v>0.61011941079984888</v>
      </c>
      <c r="V36" s="1133">
        <f t="shared" ca="1" si="11"/>
        <v>5.0000000000000044E-2</v>
      </c>
      <c r="X36" s="1134">
        <f t="shared" ca="1" si="18"/>
        <v>379147468.79978865</v>
      </c>
      <c r="Y36" s="1134">
        <f t="shared" ca="1" si="12"/>
        <v>5169797.6125011444</v>
      </c>
      <c r="Z36" s="1134">
        <f t="shared" ca="1" si="13"/>
        <v>373977671.18728751</v>
      </c>
      <c r="AA36" s="1132">
        <f t="shared" ca="1" si="14"/>
        <v>0.65280211570211544</v>
      </c>
      <c r="AB36" s="1105"/>
    </row>
    <row r="37" spans="1:28">
      <c r="A37" s="1144">
        <f>'AMORT. PROFILE 0% CPR'!A37</f>
        <v>45804</v>
      </c>
      <c r="C37" s="1104"/>
      <c r="D37" s="1125">
        <f t="shared" ca="1" si="0"/>
        <v>47087</v>
      </c>
      <c r="E37" s="1126">
        <f t="shared" ca="1" si="1"/>
        <v>47114</v>
      </c>
      <c r="F37" s="1127">
        <f t="shared" ca="1" si="2"/>
        <v>821</v>
      </c>
      <c r="G37" s="1128">
        <f ca="1">IF(F37&lt;&gt;"",COUNTIF($F$11:F37,"&gt;0"),"")</f>
        <v>27</v>
      </c>
      <c r="H37" s="1129">
        <v>6.7922906992823944E-3</v>
      </c>
      <c r="I37" s="1128"/>
      <c r="J37" s="1130">
        <f t="shared" ca="1" si="3"/>
        <v>7479553423.7457333</v>
      </c>
      <c r="K37" s="1131">
        <f t="shared" ca="1" si="4"/>
        <v>50803301.154893935</v>
      </c>
      <c r="L37" s="1130">
        <f t="shared" ca="1" si="5"/>
        <v>51439508.298845187</v>
      </c>
      <c r="M37" s="1130">
        <f t="shared" ca="1" si="6"/>
        <v>0</v>
      </c>
      <c r="N37" s="1130">
        <f t="shared" ca="1" si="15"/>
        <v>7377310614.2919941</v>
      </c>
      <c r="O37" s="1073"/>
      <c r="P37" s="1130">
        <f t="shared" ca="1" si="7"/>
        <v>102242809.45373917</v>
      </c>
      <c r="Q37" s="1130">
        <f t="shared" ca="1" si="8"/>
        <v>7008445083.5773945</v>
      </c>
      <c r="R37" s="1130">
        <f t="shared" ca="1" si="16"/>
        <v>7105575752.5584459</v>
      </c>
      <c r="S37" s="1130">
        <f t="shared" ca="1" si="17"/>
        <v>97130668.981051445</v>
      </c>
      <c r="T37" s="1130">
        <f t="shared" ca="1" si="9"/>
        <v>7008445083.5773945</v>
      </c>
      <c r="U37" s="1132">
        <f t="shared" ca="1" si="10"/>
        <v>0.60180023651318226</v>
      </c>
      <c r="V37" s="1133">
        <f t="shared" ca="1" si="11"/>
        <v>4.9999999999999933E-2</v>
      </c>
      <c r="X37" s="1134">
        <f t="shared" ca="1" si="18"/>
        <v>373977671.18728751</v>
      </c>
      <c r="Y37" s="1134">
        <f t="shared" ca="1" si="12"/>
        <v>5112140.4726877213</v>
      </c>
      <c r="Z37" s="1134">
        <f t="shared" ca="1" si="13"/>
        <v>368865530.71459979</v>
      </c>
      <c r="AA37" s="1132">
        <f t="shared" ca="1" si="14"/>
        <v>0.64390094901392481</v>
      </c>
      <c r="AB37" s="1105"/>
    </row>
    <row r="38" spans="1:28">
      <c r="A38" s="1144">
        <f>'AMORT. PROFILE 0% CPR'!A38</f>
        <v>45835</v>
      </c>
      <c r="C38" s="1104"/>
      <c r="D38" s="1125">
        <f t="shared" ca="1" si="0"/>
        <v>47118</v>
      </c>
      <c r="E38" s="1126">
        <f t="shared" ca="1" si="1"/>
        <v>47147</v>
      </c>
      <c r="F38" s="1127">
        <f t="shared" ca="1" si="2"/>
        <v>854</v>
      </c>
      <c r="G38" s="1128">
        <f ca="1">IF(F38&lt;&gt;"",COUNTIF($F$11:F38,"&gt;0"),"")</f>
        <v>28</v>
      </c>
      <c r="H38" s="1129">
        <v>6.8390234381432852E-3</v>
      </c>
      <c r="I38" s="1128"/>
      <c r="J38" s="1130">
        <f t="shared" ca="1" si="3"/>
        <v>7377310614.2919941</v>
      </c>
      <c r="K38" s="1131">
        <f t="shared" ca="1" si="4"/>
        <v>50453600.201606184</v>
      </c>
      <c r="L38" s="1130">
        <f t="shared" ca="1" si="5"/>
        <v>50733961.428401239</v>
      </c>
      <c r="M38" s="1130">
        <f t="shared" ca="1" si="6"/>
        <v>0</v>
      </c>
      <c r="N38" s="1130">
        <f t="shared" ca="1" si="15"/>
        <v>7276123052.6619873</v>
      </c>
      <c r="O38" s="1073"/>
      <c r="P38" s="1130">
        <f t="shared" ca="1" si="7"/>
        <v>101187561.63000679</v>
      </c>
      <c r="Q38" s="1130">
        <f t="shared" ca="1" si="8"/>
        <v>6912316900.0288877</v>
      </c>
      <c r="R38" s="1130">
        <f t="shared" ca="1" si="16"/>
        <v>7008445083.5773945</v>
      </c>
      <c r="S38" s="1130">
        <f t="shared" ca="1" si="17"/>
        <v>96128183.548506737</v>
      </c>
      <c r="T38" s="1130">
        <f t="shared" ca="1" si="9"/>
        <v>6912316900.0288877</v>
      </c>
      <c r="U38" s="1132">
        <f t="shared" ca="1" si="10"/>
        <v>0.59357384338178354</v>
      </c>
      <c r="V38" s="1133">
        <f t="shared" ca="1" si="11"/>
        <v>5.0000000000000044E-2</v>
      </c>
      <c r="X38" s="1134">
        <f t="shared" ca="1" si="18"/>
        <v>368865530.71459979</v>
      </c>
      <c r="Y38" s="1134">
        <f t="shared" ca="1" si="12"/>
        <v>5059378.0815000534</v>
      </c>
      <c r="Z38" s="1134">
        <f t="shared" ca="1" si="13"/>
        <v>363806152.63309973</v>
      </c>
      <c r="AA38" s="1132">
        <f t="shared" ca="1" si="14"/>
        <v>0.63509905426067459</v>
      </c>
      <c r="AB38" s="1105"/>
    </row>
    <row r="39" spans="1:28">
      <c r="A39" s="1144">
        <f>'AMORT. PROFILE 0% CPR'!A39</f>
        <v>45866</v>
      </c>
      <c r="C39" s="1104"/>
      <c r="D39" s="1125">
        <f t="shared" ca="1" si="0"/>
        <v>47149</v>
      </c>
      <c r="E39" s="1126">
        <f t="shared" ca="1" si="1"/>
        <v>47176</v>
      </c>
      <c r="F39" s="1127">
        <f t="shared" ca="1" si="2"/>
        <v>883</v>
      </c>
      <c r="G39" s="1128">
        <f ca="1">IF(F39&lt;&gt;"",COUNTIF($F$11:F39,"&gt;0"),"")</f>
        <v>29</v>
      </c>
      <c r="H39" s="1129">
        <v>6.8759064053799078E-3</v>
      </c>
      <c r="I39" s="1128"/>
      <c r="J39" s="1130">
        <f t="shared" ca="1" si="3"/>
        <v>7276123052.6619873</v>
      </c>
      <c r="K39" s="1131">
        <f t="shared" ca="1" si="4"/>
        <v>50029941.104130968</v>
      </c>
      <c r="L39" s="1130">
        <f t="shared" ca="1" si="5"/>
        <v>50036233.61214532</v>
      </c>
      <c r="M39" s="1130">
        <f t="shared" ca="1" si="6"/>
        <v>0</v>
      </c>
      <c r="N39" s="1130">
        <f t="shared" ca="1" si="15"/>
        <v>7176056877.9457111</v>
      </c>
      <c r="O39" s="1073"/>
      <c r="P39" s="1130">
        <f t="shared" ca="1" si="7"/>
        <v>100066174.71627617</v>
      </c>
      <c r="Q39" s="1130">
        <f t="shared" ca="1" si="8"/>
        <v>6817254034.0484257</v>
      </c>
      <c r="R39" s="1130">
        <f t="shared" ca="1" si="16"/>
        <v>6912316900.0288877</v>
      </c>
      <c r="S39" s="1130">
        <f t="shared" ca="1" si="17"/>
        <v>95062865.980462074</v>
      </c>
      <c r="T39" s="1130">
        <f t="shared" ca="1" si="9"/>
        <v>6817254034.0484257</v>
      </c>
      <c r="U39" s="1132">
        <f t="shared" ca="1" si="10"/>
        <v>0.58543235483678502</v>
      </c>
      <c r="V39" s="1133">
        <f t="shared" ca="1" si="11"/>
        <v>4.9999999999999933E-2</v>
      </c>
      <c r="X39" s="1134">
        <f t="shared" ca="1" si="18"/>
        <v>363806152.63309973</v>
      </c>
      <c r="Y39" s="1134">
        <f t="shared" ca="1" si="12"/>
        <v>5003308.7358140945</v>
      </c>
      <c r="Z39" s="1134">
        <f t="shared" ca="1" si="13"/>
        <v>358802843.89728564</v>
      </c>
      <c r="AA39" s="1132">
        <f t="shared" ca="1" si="14"/>
        <v>0.6263880038448687</v>
      </c>
      <c r="AB39" s="1105"/>
    </row>
    <row r="40" spans="1:28">
      <c r="A40" s="1144">
        <f>'AMORT. PROFILE 0% CPR'!A40</f>
        <v>45896</v>
      </c>
      <c r="C40" s="1104"/>
      <c r="D40" s="1125">
        <f t="shared" ca="1" si="0"/>
        <v>47177</v>
      </c>
      <c r="E40" s="1126">
        <f t="shared" ca="1" si="1"/>
        <v>47204</v>
      </c>
      <c r="F40" s="1127">
        <f t="shared" ca="1" si="2"/>
        <v>911</v>
      </c>
      <c r="G40" s="1128">
        <f ca="1">IF(F40&lt;&gt;"",COUNTIF($F$11:F40,"&gt;0"),"")</f>
        <v>30</v>
      </c>
      <c r="H40" s="1129">
        <v>6.9259289520733781E-3</v>
      </c>
      <c r="I40" s="1128"/>
      <c r="J40" s="1130">
        <f t="shared" ca="1" si="3"/>
        <v>7176056877.9457111</v>
      </c>
      <c r="K40" s="1131">
        <f t="shared" ca="1" si="4"/>
        <v>49700860.092689499</v>
      </c>
      <c r="L40" s="1130">
        <f t="shared" ca="1" si="5"/>
        <v>49345615.81309849</v>
      </c>
      <c r="M40" s="1130">
        <f t="shared" ca="1" si="6"/>
        <v>0</v>
      </c>
      <c r="N40" s="1130">
        <f t="shared" ca="1" si="15"/>
        <v>7077010402.0399227</v>
      </c>
      <c r="O40" s="1073"/>
      <c r="P40" s="1130">
        <f t="shared" ca="1" si="7"/>
        <v>99046475.905788422</v>
      </c>
      <c r="Q40" s="1130">
        <f t="shared" ca="1" si="8"/>
        <v>6723159881.9379263</v>
      </c>
      <c r="R40" s="1130">
        <f t="shared" ca="1" si="16"/>
        <v>6817254034.0484257</v>
      </c>
      <c r="S40" s="1130">
        <f t="shared" ca="1" si="17"/>
        <v>94094152.110499382</v>
      </c>
      <c r="T40" s="1130">
        <f t="shared" ca="1" si="9"/>
        <v>6723159881.9379263</v>
      </c>
      <c r="U40" s="1132">
        <f t="shared" ca="1" si="10"/>
        <v>0.57738109238840929</v>
      </c>
      <c r="V40" s="1133">
        <f t="shared" ca="1" si="11"/>
        <v>5.0000000000000044E-2</v>
      </c>
      <c r="X40" s="1134">
        <f t="shared" ca="1" si="18"/>
        <v>358802843.89728564</v>
      </c>
      <c r="Y40" s="1134">
        <f t="shared" ca="1" si="12"/>
        <v>4952323.7952890396</v>
      </c>
      <c r="Z40" s="1134">
        <f t="shared" ca="1" si="13"/>
        <v>353850520.1019966</v>
      </c>
      <c r="AA40" s="1132">
        <f t="shared" ca="1" si="14"/>
        <v>0.61777349155868744</v>
      </c>
      <c r="AB40" s="1105"/>
    </row>
    <row r="41" spans="1:28">
      <c r="A41" s="1144">
        <f>'AMORT. PROFILE 0% CPR'!A41</f>
        <v>45929</v>
      </c>
      <c r="C41" s="1104"/>
      <c r="D41" s="1125">
        <f t="shared" ca="1" si="0"/>
        <v>47208</v>
      </c>
      <c r="E41" s="1126">
        <f t="shared" ca="1" si="1"/>
        <v>47235</v>
      </c>
      <c r="F41" s="1127">
        <f t="shared" ca="1" si="2"/>
        <v>942</v>
      </c>
      <c r="G41" s="1128">
        <f ca="1">IF(F41&lt;&gt;"",COUNTIF($F$11:F41,"&gt;0"),"")</f>
        <v>31</v>
      </c>
      <c r="H41" s="1129">
        <v>6.968380032368336E-3</v>
      </c>
      <c r="I41" s="1128"/>
      <c r="J41" s="1130">
        <f t="shared" ca="1" si="3"/>
        <v>7077010402.0399227</v>
      </c>
      <c r="K41" s="1131">
        <f t="shared" ca="1" si="4"/>
        <v>49315297.974438004</v>
      </c>
      <c r="L41" s="1130">
        <f t="shared" ca="1" si="5"/>
        <v>48662449.895575926</v>
      </c>
      <c r="M41" s="1130">
        <f t="shared" ca="1" si="6"/>
        <v>0</v>
      </c>
      <c r="N41" s="1130">
        <f t="shared" ca="1" si="15"/>
        <v>6979032654.1699095</v>
      </c>
      <c r="O41" s="1073"/>
      <c r="P41" s="1130">
        <f t="shared" ca="1" si="7"/>
        <v>97977747.870013237</v>
      </c>
      <c r="Q41" s="1130">
        <f t="shared" ca="1" si="8"/>
        <v>6630081021.4614134</v>
      </c>
      <c r="R41" s="1130">
        <f t="shared" ca="1" si="16"/>
        <v>6723159881.9379263</v>
      </c>
      <c r="S41" s="1130">
        <f t="shared" ca="1" si="17"/>
        <v>93078860.476512909</v>
      </c>
      <c r="T41" s="1130">
        <f t="shared" ca="1" si="9"/>
        <v>6630081021.4614134</v>
      </c>
      <c r="U41" s="1132">
        <f t="shared" ca="1" si="10"/>
        <v>0.56941187427484297</v>
      </c>
      <c r="V41" s="1133">
        <f t="shared" ca="1" si="11"/>
        <v>5.0000000000000044E-2</v>
      </c>
      <c r="X41" s="1134">
        <f t="shared" ca="1" si="18"/>
        <v>353850520.1019966</v>
      </c>
      <c r="Y41" s="1134">
        <f t="shared" ca="1" si="12"/>
        <v>4898887.3935003281</v>
      </c>
      <c r="Z41" s="1134">
        <f t="shared" ca="1" si="13"/>
        <v>348951632.70849627</v>
      </c>
      <c r="AA41" s="1132">
        <f t="shared" ca="1" si="14"/>
        <v>0.60924676326101346</v>
      </c>
      <c r="AB41" s="1105"/>
    </row>
    <row r="42" spans="1:28">
      <c r="A42" s="1144">
        <f>'AMORT. PROFILE 0% CPR'!A42</f>
        <v>45957</v>
      </c>
      <c r="C42" s="1104"/>
      <c r="D42" s="1125">
        <f t="shared" ca="1" si="0"/>
        <v>47238</v>
      </c>
      <c r="E42" s="1126">
        <f t="shared" ca="1" si="1"/>
        <v>47266</v>
      </c>
      <c r="F42" s="1127">
        <f t="shared" ca="1" si="2"/>
        <v>973</v>
      </c>
      <c r="G42" s="1128">
        <f ca="1">IF(F42&lt;&gt;"",COUNTIF($F$11:F42,"&gt;0"),"")</f>
        <v>32</v>
      </c>
      <c r="H42" s="1129">
        <v>7.012340494481766E-3</v>
      </c>
      <c r="I42" s="1128"/>
      <c r="J42" s="1130">
        <f t="shared" ca="1" si="3"/>
        <v>6979032654.1699095</v>
      </c>
      <c r="K42" s="1131">
        <f t="shared" ca="1" si="4"/>
        <v>48939353.293146215</v>
      </c>
      <c r="L42" s="1130">
        <f t="shared" ca="1" si="5"/>
        <v>47986617.665085241</v>
      </c>
      <c r="M42" s="1130">
        <f t="shared" ca="1" si="6"/>
        <v>0</v>
      </c>
      <c r="N42" s="1130">
        <f t="shared" ca="1" si="15"/>
        <v>6882106683.2116785</v>
      </c>
      <c r="O42" s="1073"/>
      <c r="P42" s="1130">
        <f t="shared" ca="1" si="7"/>
        <v>96925970.958230972</v>
      </c>
      <c r="Q42" s="1130">
        <f t="shared" ca="1" si="8"/>
        <v>6538001349.0510941</v>
      </c>
      <c r="R42" s="1130">
        <f t="shared" ca="1" si="16"/>
        <v>6630081021.4614134</v>
      </c>
      <c r="S42" s="1130">
        <f t="shared" ca="1" si="17"/>
        <v>92079672.410319328</v>
      </c>
      <c r="T42" s="1130">
        <f t="shared" ca="1" si="9"/>
        <v>6538001349.0510941</v>
      </c>
      <c r="U42" s="1132">
        <f t="shared" ca="1" si="10"/>
        <v>0.56152864535718994</v>
      </c>
      <c r="V42" s="1133">
        <f t="shared" ca="1" si="11"/>
        <v>5.0000000000000044E-2</v>
      </c>
      <c r="X42" s="1134">
        <f t="shared" ca="1" si="18"/>
        <v>348951632.70849627</v>
      </c>
      <c r="Y42" s="1134">
        <f t="shared" ca="1" si="12"/>
        <v>4846298.547911644</v>
      </c>
      <c r="Z42" s="1134">
        <f t="shared" ca="1" si="13"/>
        <v>344105334.16058463</v>
      </c>
      <c r="AA42" s="1132">
        <f t="shared" ca="1" si="14"/>
        <v>0.60081203978735587</v>
      </c>
      <c r="AB42" s="1105"/>
    </row>
    <row r="43" spans="1:28">
      <c r="A43" s="1144">
        <f>'AMORT. PROFILE 0% CPR'!A43</f>
        <v>45988</v>
      </c>
      <c r="C43" s="1104"/>
      <c r="D43" s="1125">
        <f t="shared" ca="1" si="0"/>
        <v>47269</v>
      </c>
      <c r="E43" s="1126">
        <f t="shared" ca="1" si="1"/>
        <v>47296</v>
      </c>
      <c r="F43" s="1127">
        <f t="shared" ca="1" si="2"/>
        <v>1003</v>
      </c>
      <c r="G43" s="1128">
        <f ca="1">IF(F43&lt;&gt;"",COUNTIF($F$11:F43,"&gt;0"),"")</f>
        <v>33</v>
      </c>
      <c r="H43" s="1129">
        <v>7.0620336687723436E-3</v>
      </c>
      <c r="I43" s="1128"/>
      <c r="J43" s="1130">
        <f t="shared" ca="1" si="3"/>
        <v>6882106683.2116785</v>
      </c>
      <c r="K43" s="1131">
        <f t="shared" ca="1" si="4"/>
        <v>48601669.108924039</v>
      </c>
      <c r="L43" s="1130">
        <f t="shared" ca="1" si="5"/>
        <v>47317803.410050094</v>
      </c>
      <c r="M43" s="1130">
        <f t="shared" ca="1" si="6"/>
        <v>0</v>
      </c>
      <c r="N43" s="1130">
        <f t="shared" ca="1" si="15"/>
        <v>6786187210.6927042</v>
      </c>
      <c r="O43" s="1073"/>
      <c r="P43" s="1130">
        <f t="shared" ca="1" si="7"/>
        <v>95919472.518974304</v>
      </c>
      <c r="Q43" s="1130">
        <f t="shared" ca="1" si="8"/>
        <v>6446877850.1580687</v>
      </c>
      <c r="R43" s="1130">
        <f t="shared" ca="1" si="16"/>
        <v>6538001349.0510941</v>
      </c>
      <c r="S43" s="1130">
        <f t="shared" ca="1" si="17"/>
        <v>91123498.893025398</v>
      </c>
      <c r="T43" s="1130">
        <f t="shared" ca="1" si="9"/>
        <v>6446877850.1580687</v>
      </c>
      <c r="U43" s="1132">
        <f t="shared" ca="1" si="10"/>
        <v>0.55373004175851126</v>
      </c>
      <c r="V43" s="1133">
        <f t="shared" ca="1" si="11"/>
        <v>5.0000000000000044E-2</v>
      </c>
      <c r="X43" s="1134">
        <f t="shared" ca="1" si="18"/>
        <v>344105334.16058463</v>
      </c>
      <c r="Y43" s="1134">
        <f t="shared" ca="1" si="12"/>
        <v>4795973.6259489059</v>
      </c>
      <c r="Z43" s="1134">
        <f t="shared" ca="1" si="13"/>
        <v>339309360.53463572</v>
      </c>
      <c r="AA43" s="1132">
        <f t="shared" ca="1" si="14"/>
        <v>0.59246786184673661</v>
      </c>
      <c r="AB43" s="1105"/>
    </row>
    <row r="44" spans="1:28">
      <c r="A44" s="1144">
        <f>'AMORT. PROFILE 0% CPR'!A44</f>
        <v>46020</v>
      </c>
      <c r="C44" s="1104"/>
      <c r="D44" s="1125">
        <f t="shared" ca="1" si="0"/>
        <v>47299</v>
      </c>
      <c r="E44" s="1126">
        <f t="shared" ca="1" si="1"/>
        <v>47326</v>
      </c>
      <c r="F44" s="1127">
        <f t="shared" ca="1" si="2"/>
        <v>1033</v>
      </c>
      <c r="G44" s="1128">
        <f ca="1">IF(F44&lt;&gt;"",COUNTIF($F$11:F44,"&gt;0"),"")</f>
        <v>34</v>
      </c>
      <c r="H44" s="1129">
        <v>7.1038307982606843E-3</v>
      </c>
      <c r="I44" s="1128"/>
      <c r="J44" s="1130">
        <f t="shared" ca="1" si="3"/>
        <v>6786187210.6927042</v>
      </c>
      <c r="K44" s="1131">
        <f t="shared" ca="1" si="4"/>
        <v>48207925.7100816</v>
      </c>
      <c r="L44" s="1130">
        <f t="shared" ca="1" si="5"/>
        <v>46656346.71077501</v>
      </c>
      <c r="M44" s="1130">
        <f t="shared" ca="1" si="6"/>
        <v>0</v>
      </c>
      <c r="N44" s="1130">
        <f t="shared" ca="1" si="15"/>
        <v>6691322938.2718468</v>
      </c>
      <c r="O44" s="1073"/>
      <c r="P44" s="1130">
        <f t="shared" ca="1" si="7"/>
        <v>94864272.42085743</v>
      </c>
      <c r="Q44" s="1130">
        <f t="shared" ca="1" si="8"/>
        <v>6356756791.3582544</v>
      </c>
      <c r="R44" s="1130">
        <f t="shared" ca="1" si="16"/>
        <v>6446877850.1580687</v>
      </c>
      <c r="S44" s="1130">
        <f t="shared" ca="1" si="17"/>
        <v>90121058.799814224</v>
      </c>
      <c r="T44" s="1130">
        <f t="shared" ca="1" si="9"/>
        <v>6356756791.3582544</v>
      </c>
      <c r="U44" s="1132">
        <f t="shared" ca="1" si="10"/>
        <v>0.54601242040094766</v>
      </c>
      <c r="V44" s="1133">
        <f t="shared" ca="1" si="11"/>
        <v>5.0000000000000044E-2</v>
      </c>
      <c r="X44" s="1134">
        <f t="shared" ca="1" si="18"/>
        <v>339309360.53463572</v>
      </c>
      <c r="Y44" s="1134">
        <f t="shared" ca="1" si="12"/>
        <v>4743213.6210432053</v>
      </c>
      <c r="Z44" s="1134">
        <f t="shared" ca="1" si="13"/>
        <v>334566146.91359252</v>
      </c>
      <c r="AA44" s="1132">
        <f t="shared" ca="1" si="14"/>
        <v>0.58421033149902846</v>
      </c>
      <c r="AB44" s="1105"/>
    </row>
    <row r="45" spans="1:28">
      <c r="A45" s="1144">
        <f>'AMORT. PROFILE 0% CPR'!A45</f>
        <v>46049</v>
      </c>
      <c r="C45" s="1104"/>
      <c r="D45" s="1125">
        <f t="shared" ca="1" si="0"/>
        <v>47330</v>
      </c>
      <c r="E45" s="1126">
        <f t="shared" ca="1" si="1"/>
        <v>47357</v>
      </c>
      <c r="F45" s="1127">
        <f t="shared" ca="1" si="2"/>
        <v>1064</v>
      </c>
      <c r="G45" s="1128">
        <f ca="1">IF(F45&lt;&gt;"",COUNTIF($F$11:F45,"&gt;0"),"")</f>
        <v>35</v>
      </c>
      <c r="H45" s="1129">
        <v>7.1527899564139772E-3</v>
      </c>
      <c r="I45" s="1128"/>
      <c r="J45" s="1130">
        <f t="shared" ca="1" si="3"/>
        <v>6691322938.2718468</v>
      </c>
      <c r="K45" s="1131">
        <f t="shared" ca="1" si="4"/>
        <v>47861627.507993326</v>
      </c>
      <c r="L45" s="1130">
        <f t="shared" ca="1" si="5"/>
        <v>46001868.092032515</v>
      </c>
      <c r="M45" s="1130">
        <f t="shared" ca="1" si="6"/>
        <v>0</v>
      </c>
      <c r="N45" s="1130">
        <f t="shared" ca="1" si="15"/>
        <v>6597459442.6718206</v>
      </c>
      <c r="O45" s="1073"/>
      <c r="P45" s="1130">
        <f t="shared" ca="1" si="7"/>
        <v>93863495.600026131</v>
      </c>
      <c r="Q45" s="1130">
        <f t="shared" ca="1" si="8"/>
        <v>6267586470.538229</v>
      </c>
      <c r="R45" s="1130">
        <f t="shared" ca="1" si="16"/>
        <v>6356756791.3582544</v>
      </c>
      <c r="S45" s="1130">
        <f t="shared" ca="1" si="17"/>
        <v>89170320.820025444</v>
      </c>
      <c r="T45" s="1130">
        <f t="shared" ca="1" si="9"/>
        <v>6267586470.538229</v>
      </c>
      <c r="U45" s="1132">
        <f t="shared" ca="1" si="10"/>
        <v>0.53837969978981082</v>
      </c>
      <c r="V45" s="1133">
        <f t="shared" ca="1" si="11"/>
        <v>5.0000000000000044E-2</v>
      </c>
      <c r="X45" s="1134">
        <f t="shared" ca="1" si="18"/>
        <v>334566146.91359252</v>
      </c>
      <c r="Y45" s="1134">
        <f t="shared" ca="1" si="12"/>
        <v>4693174.7800006866</v>
      </c>
      <c r="Z45" s="1134">
        <f t="shared" ca="1" si="13"/>
        <v>329872972.13359183</v>
      </c>
      <c r="AA45" s="1132">
        <f t="shared" ca="1" si="14"/>
        <v>0.5760436413801524</v>
      </c>
      <c r="AB45" s="1105"/>
    </row>
    <row r="46" spans="1:28">
      <c r="A46" s="1144">
        <f>'AMORT. PROFILE 0% CPR'!A46</f>
        <v>46080</v>
      </c>
      <c r="C46" s="1104"/>
      <c r="D46" s="1125">
        <f t="shared" ca="1" si="0"/>
        <v>47361</v>
      </c>
      <c r="E46" s="1126">
        <f t="shared" ca="1" si="1"/>
        <v>47388</v>
      </c>
      <c r="F46" s="1127">
        <f t="shared" ca="1" si="2"/>
        <v>1095</v>
      </c>
      <c r="G46" s="1128">
        <f ca="1">IF(F46&lt;&gt;"",COUNTIF($F$11:F46,"&gt;0"),"")</f>
        <v>36</v>
      </c>
      <c r="H46" s="1129">
        <v>7.1967674030143786E-3</v>
      </c>
      <c r="I46" s="1128"/>
      <c r="J46" s="1130">
        <f t="shared" ca="1" si="3"/>
        <v>6597459442.6718206</v>
      </c>
      <c r="K46" s="1131">
        <f t="shared" ca="1" si="4"/>
        <v>47480381.059729971</v>
      </c>
      <c r="L46" s="1130">
        <f t="shared" ca="1" si="5"/>
        <v>45354561.229951695</v>
      </c>
      <c r="M46" s="1130">
        <f t="shared" ca="1" si="6"/>
        <v>0</v>
      </c>
      <c r="N46" s="1130">
        <f t="shared" ca="1" si="15"/>
        <v>6504624500.3821392</v>
      </c>
      <c r="O46" s="1073"/>
      <c r="P46" s="1130">
        <f t="shared" ca="1" si="7"/>
        <v>92834942.289681435</v>
      </c>
      <c r="Q46" s="1130">
        <f t="shared" ca="1" si="8"/>
        <v>6179393275.3630323</v>
      </c>
      <c r="R46" s="1130">
        <f t="shared" ca="1" si="16"/>
        <v>6267586470.538229</v>
      </c>
      <c r="S46" s="1130">
        <f t="shared" ca="1" si="17"/>
        <v>88193195.175196648</v>
      </c>
      <c r="T46" s="1130">
        <f t="shared" ca="1" si="9"/>
        <v>6179393275.3630323</v>
      </c>
      <c r="U46" s="1132">
        <f t="shared" ca="1" si="10"/>
        <v>0.53082750106191379</v>
      </c>
      <c r="V46" s="1133">
        <f t="shared" ca="1" si="11"/>
        <v>4.9999999999999933E-2</v>
      </c>
      <c r="X46" s="1134">
        <f t="shared" ca="1" si="18"/>
        <v>329872972.13359183</v>
      </c>
      <c r="Y46" s="1134">
        <f t="shared" ca="1" si="12"/>
        <v>4641747.114484787</v>
      </c>
      <c r="Z46" s="1134">
        <f t="shared" ca="1" si="13"/>
        <v>325231225.01910704</v>
      </c>
      <c r="AA46" s="1132">
        <f t="shared" ca="1" si="14"/>
        <v>0.56796310629061952</v>
      </c>
      <c r="AB46" s="1105"/>
    </row>
    <row r="47" spans="1:28">
      <c r="A47" s="1144">
        <f>'AMORT. PROFILE 0% CPR'!A47</f>
        <v>46108</v>
      </c>
      <c r="C47" s="1104"/>
      <c r="D47" s="1125">
        <f t="shared" ca="1" si="0"/>
        <v>47391</v>
      </c>
      <c r="E47" s="1126">
        <f t="shared" ca="1" si="1"/>
        <v>47420</v>
      </c>
      <c r="F47" s="1127">
        <f t="shared" ca="1" si="2"/>
        <v>1127</v>
      </c>
      <c r="G47" s="1128">
        <f ca="1">IF(F47&lt;&gt;"",COUNTIF($F$11:F47,"&gt;0"),"")</f>
        <v>37</v>
      </c>
      <c r="H47" s="1129">
        <v>7.241597406579146E-3</v>
      </c>
      <c r="I47" s="1128"/>
      <c r="J47" s="1130">
        <f t="shared" ca="1" si="3"/>
        <v>6504624500.3821392</v>
      </c>
      <c r="K47" s="1131">
        <f t="shared" ca="1" si="4"/>
        <v>47103871.912738472</v>
      </c>
      <c r="L47" s="1130">
        <f t="shared" ca="1" si="5"/>
        <v>44714343.661658667</v>
      </c>
      <c r="M47" s="1130">
        <f t="shared" ca="1" si="6"/>
        <v>0</v>
      </c>
      <c r="N47" s="1130">
        <f t="shared" ca="1" si="15"/>
        <v>6412806284.8077421</v>
      </c>
      <c r="O47" s="1073"/>
      <c r="P47" s="1130">
        <f t="shared" ca="1" si="7"/>
        <v>91818215.574397087</v>
      </c>
      <c r="Q47" s="1130">
        <f t="shared" ca="1" si="8"/>
        <v>6092165970.5673552</v>
      </c>
      <c r="R47" s="1130">
        <f t="shared" ca="1" si="16"/>
        <v>6179393275.3630323</v>
      </c>
      <c r="S47" s="1130">
        <f t="shared" ca="1" si="17"/>
        <v>87227304.795677185</v>
      </c>
      <c r="T47" s="1130">
        <f t="shared" ca="1" si="9"/>
        <v>6092165970.5673552</v>
      </c>
      <c r="U47" s="1132">
        <f t="shared" ca="1" si="10"/>
        <v>0.52335805909640154</v>
      </c>
      <c r="V47" s="1133">
        <f t="shared" ca="1" si="11"/>
        <v>4.9999999999999933E-2</v>
      </c>
      <c r="X47" s="1134">
        <f t="shared" ca="1" si="18"/>
        <v>325231225.01910704</v>
      </c>
      <c r="Y47" s="1134">
        <f t="shared" ca="1" si="12"/>
        <v>4590910.778719902</v>
      </c>
      <c r="Z47" s="1134">
        <f t="shared" ca="1" si="13"/>
        <v>320640314.24038714</v>
      </c>
      <c r="AA47" s="1132">
        <f t="shared" ca="1" si="14"/>
        <v>0.55997111745714023</v>
      </c>
      <c r="AB47" s="1105"/>
    </row>
    <row r="48" spans="1:28">
      <c r="A48" s="1144">
        <f>'AMORT. PROFILE 0% CPR'!A48</f>
        <v>46139</v>
      </c>
      <c r="C48" s="1104"/>
      <c r="D48" s="1125">
        <f t="shared" ca="1" si="0"/>
        <v>47422</v>
      </c>
      <c r="E48" s="1126">
        <f t="shared" ca="1" si="1"/>
        <v>47449</v>
      </c>
      <c r="F48" s="1127">
        <f t="shared" ca="1" si="2"/>
        <v>1156</v>
      </c>
      <c r="G48" s="1128">
        <f ca="1">IF(F48&lt;&gt;"",COUNTIF($F$11:F48,"&gt;0"),"")</f>
        <v>38</v>
      </c>
      <c r="H48" s="1129">
        <v>7.301176100127843E-3</v>
      </c>
      <c r="I48" s="1128"/>
      <c r="J48" s="1130">
        <f t="shared" ca="1" si="3"/>
        <v>6412806284.8077421</v>
      </c>
      <c r="K48" s="1131">
        <f t="shared" ca="1" si="4"/>
        <v>46821027.981387913</v>
      </c>
      <c r="L48" s="1130">
        <f t="shared" ca="1" si="5"/>
        <v>44080517.724378623</v>
      </c>
      <c r="M48" s="1130">
        <f t="shared" ca="1" si="6"/>
        <v>0</v>
      </c>
      <c r="N48" s="1130">
        <f t="shared" ca="1" si="15"/>
        <v>6321904739.1019754</v>
      </c>
      <c r="O48" s="1073"/>
      <c r="P48" s="1130">
        <f t="shared" ca="1" si="7"/>
        <v>90901545.705766678</v>
      </c>
      <c r="Q48" s="1130">
        <f t="shared" ca="1" si="8"/>
        <v>6005809502.1468763</v>
      </c>
      <c r="R48" s="1130">
        <f t="shared" ca="1" si="16"/>
        <v>6092165970.5673552</v>
      </c>
      <c r="S48" s="1130">
        <f t="shared" ca="1" si="17"/>
        <v>86356468.420478821</v>
      </c>
      <c r="T48" s="1130">
        <f t="shared" ca="1" si="9"/>
        <v>6005809502.1468763</v>
      </c>
      <c r="U48" s="1132">
        <f t="shared" ca="1" si="10"/>
        <v>0.51597042233275925</v>
      </c>
      <c r="V48" s="1133">
        <f t="shared" ca="1" si="11"/>
        <v>5.0000000000000044E-2</v>
      </c>
      <c r="X48" s="1134">
        <f t="shared" ca="1" si="18"/>
        <v>320640314.24038714</v>
      </c>
      <c r="Y48" s="1134">
        <f t="shared" ca="1" si="12"/>
        <v>4545077.2852878571</v>
      </c>
      <c r="Z48" s="1134">
        <f t="shared" ca="1" si="13"/>
        <v>316095236.95509928</v>
      </c>
      <c r="AA48" s="1132">
        <f t="shared" ca="1" si="14"/>
        <v>0.5520666567499779</v>
      </c>
      <c r="AB48" s="1105"/>
    </row>
    <row r="49" spans="1:28">
      <c r="A49" s="1144">
        <f>'AMORT. PROFILE 0% CPR'!A49</f>
        <v>46169</v>
      </c>
      <c r="C49" s="1104"/>
      <c r="D49" s="1125">
        <f t="shared" ca="1" si="0"/>
        <v>47452</v>
      </c>
      <c r="E49" s="1126">
        <f t="shared" ca="1" si="1"/>
        <v>47479</v>
      </c>
      <c r="F49" s="1127">
        <f t="shared" ca="1" si="2"/>
        <v>1186</v>
      </c>
      <c r="G49" s="1128">
        <f ca="1">IF(F49&lt;&gt;"",COUNTIF($F$11:F49,"&gt;0"),"")</f>
        <v>39</v>
      </c>
      <c r="H49" s="1129">
        <v>7.3377156243270942E-3</v>
      </c>
      <c r="I49" s="1128"/>
      <c r="J49" s="1130">
        <f t="shared" ca="1" si="3"/>
        <v>6321904739.1019754</v>
      </c>
      <c r="K49" s="1131">
        <f t="shared" ca="1" si="4"/>
        <v>46388339.179616064</v>
      </c>
      <c r="L49" s="1130">
        <f t="shared" ca="1" si="5"/>
        <v>43454076.743230499</v>
      </c>
      <c r="M49" s="1130">
        <f t="shared" ca="1" si="6"/>
        <v>0</v>
      </c>
      <c r="N49" s="1130">
        <f t="shared" ca="1" si="15"/>
        <v>6232062323.1791286</v>
      </c>
      <c r="O49" s="1073"/>
      <c r="P49" s="1130">
        <f t="shared" ca="1" si="7"/>
        <v>89842415.922846794</v>
      </c>
      <c r="Q49" s="1130">
        <f t="shared" ca="1" si="8"/>
        <v>5920459207.0201721</v>
      </c>
      <c r="R49" s="1130">
        <f t="shared" ca="1" si="16"/>
        <v>6005809502.1468763</v>
      </c>
      <c r="S49" s="1130">
        <f t="shared" ca="1" si="17"/>
        <v>85350295.126704216</v>
      </c>
      <c r="T49" s="1130">
        <f t="shared" ca="1" si="9"/>
        <v>5920459207.0201721</v>
      </c>
      <c r="U49" s="1132">
        <f t="shared" ca="1" si="10"/>
        <v>0.5086565402590687</v>
      </c>
      <c r="V49" s="1133">
        <f t="shared" ca="1" si="11"/>
        <v>5.0000000000000044E-2</v>
      </c>
      <c r="X49" s="1134">
        <f t="shared" ca="1" si="18"/>
        <v>316095236.95509928</v>
      </c>
      <c r="Y49" s="1134">
        <f t="shared" ca="1" si="12"/>
        <v>4492120.7961425781</v>
      </c>
      <c r="Z49" s="1134">
        <f t="shared" ca="1" si="13"/>
        <v>311603116.15895671</v>
      </c>
      <c r="AA49" s="1132">
        <f t="shared" ca="1" si="14"/>
        <v>0.54424111045988166</v>
      </c>
      <c r="AB49" s="1105"/>
    </row>
    <row r="50" spans="1:28">
      <c r="A50" s="1144">
        <f>'AMORT. PROFILE 0% CPR'!A50</f>
        <v>46202</v>
      </c>
      <c r="C50" s="1104"/>
      <c r="D50" s="1125">
        <f t="shared" ca="1" si="0"/>
        <v>47483</v>
      </c>
      <c r="E50" s="1126">
        <f t="shared" ca="1" si="1"/>
        <v>47511</v>
      </c>
      <c r="F50" s="1127">
        <f t="shared" ca="1" si="2"/>
        <v>1218</v>
      </c>
      <c r="G50" s="1128">
        <f ca="1">IF(F50&lt;&gt;"",COUNTIF($F$11:F50,"&gt;0"),"")</f>
        <v>40</v>
      </c>
      <c r="H50" s="1129">
        <v>7.3869780053145723E-3</v>
      </c>
      <c r="I50" s="1128"/>
      <c r="J50" s="1130">
        <f t="shared" ca="1" si="3"/>
        <v>6232062323.1791286</v>
      </c>
      <c r="K50" s="1131">
        <f t="shared" ca="1" si="4"/>
        <v>46036107.309073858</v>
      </c>
      <c r="L50" s="1130">
        <f t="shared" ca="1" si="5"/>
        <v>42834412.467375405</v>
      </c>
      <c r="M50" s="1130">
        <f t="shared" ca="1" si="6"/>
        <v>0</v>
      </c>
      <c r="N50" s="1130">
        <f t="shared" ca="1" si="15"/>
        <v>6143191803.4026794</v>
      </c>
      <c r="O50" s="1073"/>
      <c r="P50" s="1130">
        <f t="shared" ca="1" si="7"/>
        <v>88870519.776449203</v>
      </c>
      <c r="Q50" s="1130">
        <f t="shared" ca="1" si="8"/>
        <v>5836032213.2325449</v>
      </c>
      <c r="R50" s="1130">
        <f t="shared" ca="1" si="16"/>
        <v>5920459207.0201721</v>
      </c>
      <c r="S50" s="1130">
        <f t="shared" ca="1" si="17"/>
        <v>84426993.78762722</v>
      </c>
      <c r="T50" s="1130">
        <f t="shared" ca="1" si="9"/>
        <v>5836032213.2325449</v>
      </c>
      <c r="U50" s="1132">
        <f t="shared" ca="1" si="10"/>
        <v>0.50142787511181075</v>
      </c>
      <c r="V50" s="1133">
        <f t="shared" ca="1" si="11"/>
        <v>5.0000000000000044E-2</v>
      </c>
      <c r="X50" s="1134">
        <f t="shared" ca="1" si="18"/>
        <v>311603116.15895671</v>
      </c>
      <c r="Y50" s="1134">
        <f t="shared" ca="1" si="12"/>
        <v>4443525.9888219833</v>
      </c>
      <c r="Z50" s="1134">
        <f t="shared" ca="1" si="13"/>
        <v>307159590.17013472</v>
      </c>
      <c r="AA50" s="1132">
        <f t="shared" ca="1" si="14"/>
        <v>0.5365067426979282</v>
      </c>
      <c r="AB50" s="1105"/>
    </row>
    <row r="51" spans="1:28">
      <c r="A51" s="1144">
        <f>'AMORT. PROFILE 0% CPR'!A51</f>
        <v>46230</v>
      </c>
      <c r="C51" s="1104"/>
      <c r="D51" s="1125">
        <f t="shared" ca="1" si="0"/>
        <v>47514</v>
      </c>
      <c r="E51" s="1126">
        <f t="shared" ca="1" si="1"/>
        <v>47541</v>
      </c>
      <c r="F51" s="1127">
        <f t="shared" ca="1" si="2"/>
        <v>1248</v>
      </c>
      <c r="G51" s="1128">
        <f ca="1">IF(F51&lt;&gt;"",COUNTIF($F$11:F51,"&gt;0"),"")</f>
        <v>41</v>
      </c>
      <c r="H51" s="1129">
        <v>7.4268595772451918E-3</v>
      </c>
      <c r="I51" s="1128"/>
      <c r="J51" s="1130">
        <f t="shared" ca="1" si="3"/>
        <v>6143191803.4026794</v>
      </c>
      <c r="K51" s="1131">
        <f t="shared" ca="1" si="4"/>
        <v>45624622.879955351</v>
      </c>
      <c r="L51" s="1130">
        <f t="shared" ca="1" si="5"/>
        <v>42221888.259700216</v>
      </c>
      <c r="M51" s="1130">
        <f t="shared" ca="1" si="6"/>
        <v>0</v>
      </c>
      <c r="N51" s="1130">
        <f t="shared" ca="1" si="15"/>
        <v>6055345292.2630243</v>
      </c>
      <c r="O51" s="1073"/>
      <c r="P51" s="1130">
        <f t="shared" ca="1" si="7"/>
        <v>87846511.139655113</v>
      </c>
      <c r="Q51" s="1130">
        <f t="shared" ca="1" si="8"/>
        <v>5752578027.6498728</v>
      </c>
      <c r="R51" s="1130">
        <f t="shared" ca="1" si="16"/>
        <v>5836032213.2325449</v>
      </c>
      <c r="S51" s="1130">
        <f t="shared" ca="1" si="17"/>
        <v>83454185.582672119</v>
      </c>
      <c r="T51" s="1130">
        <f t="shared" ca="1" si="9"/>
        <v>5752578027.6498728</v>
      </c>
      <c r="U51" s="1132">
        <f t="shared" ca="1" si="10"/>
        <v>0.49427740812661297</v>
      </c>
      <c r="V51" s="1133">
        <f t="shared" ca="1" si="11"/>
        <v>5.0000000000000044E-2</v>
      </c>
      <c r="X51" s="1134">
        <f t="shared" ca="1" si="18"/>
        <v>307159590.17013472</v>
      </c>
      <c r="Y51" s="1134">
        <f t="shared" ca="1" si="12"/>
        <v>4392325.5569829941</v>
      </c>
      <c r="Z51" s="1134">
        <f t="shared" ca="1" si="13"/>
        <v>302767264.61315173</v>
      </c>
      <c r="AA51" s="1132">
        <f t="shared" ca="1" si="14"/>
        <v>0.52885604368136141</v>
      </c>
      <c r="AB51" s="1105"/>
    </row>
    <row r="52" spans="1:28">
      <c r="A52" s="1144">
        <f>'AMORT. PROFILE 0% CPR'!A52</f>
        <v>46261</v>
      </c>
      <c r="C52" s="1104"/>
      <c r="D52" s="1125">
        <f t="shared" ca="1" si="0"/>
        <v>47542</v>
      </c>
      <c r="E52" s="1126">
        <f t="shared" ca="1" si="1"/>
        <v>47569</v>
      </c>
      <c r="F52" s="1127">
        <f t="shared" ca="1" si="2"/>
        <v>1276</v>
      </c>
      <c r="G52" s="1128">
        <f ca="1">IF(F52&lt;&gt;"",COUNTIF($F$11:F52,"&gt;0"),"")</f>
        <v>42</v>
      </c>
      <c r="H52" s="1129">
        <v>7.4774122960432118E-3</v>
      </c>
      <c r="I52" s="1128"/>
      <c r="J52" s="1130">
        <f t="shared" ca="1" si="3"/>
        <v>6055345292.2630243</v>
      </c>
      <c r="K52" s="1131">
        <f t="shared" ca="1" si="4"/>
        <v>45278313.345154911</v>
      </c>
      <c r="L52" s="1130">
        <f t="shared" ca="1" si="5"/>
        <v>41616003.383734867</v>
      </c>
      <c r="M52" s="1130">
        <f t="shared" ca="1" si="6"/>
        <v>0</v>
      </c>
      <c r="N52" s="1130">
        <f t="shared" ca="1" si="15"/>
        <v>5968450975.5341349</v>
      </c>
      <c r="O52" s="1073"/>
      <c r="P52" s="1130">
        <f t="shared" ca="1" si="7"/>
        <v>86894316.728889465</v>
      </c>
      <c r="Q52" s="1130">
        <f t="shared" ca="1" si="8"/>
        <v>5670028426.7574282</v>
      </c>
      <c r="R52" s="1130">
        <f t="shared" ca="1" si="16"/>
        <v>5752578027.6498728</v>
      </c>
      <c r="S52" s="1130">
        <f t="shared" ca="1" si="17"/>
        <v>82549600.892444611</v>
      </c>
      <c r="T52" s="1130">
        <f t="shared" ca="1" si="9"/>
        <v>5670028426.7574282</v>
      </c>
      <c r="U52" s="1132">
        <f t="shared" ca="1" si="10"/>
        <v>0.48720933224218044</v>
      </c>
      <c r="V52" s="1133">
        <f t="shared" ca="1" si="11"/>
        <v>5.0000000000000044E-2</v>
      </c>
      <c r="X52" s="1134">
        <f t="shared" ca="1" si="18"/>
        <v>302767264.61315173</v>
      </c>
      <c r="Y52" s="1134">
        <f t="shared" ca="1" si="12"/>
        <v>4344715.8364448547</v>
      </c>
      <c r="Z52" s="1134">
        <f t="shared" ca="1" si="13"/>
        <v>298422548.77670687</v>
      </c>
      <c r="AA52" s="1132">
        <f t="shared" ca="1" si="14"/>
        <v>0.52129349967829153</v>
      </c>
      <c r="AB52" s="1105"/>
    </row>
    <row r="53" spans="1:28">
      <c r="A53" s="1144">
        <f>'AMORT. PROFILE 0% CPR'!A53</f>
        <v>46293</v>
      </c>
      <c r="C53" s="1104"/>
      <c r="D53" s="1125">
        <f t="shared" ca="1" si="0"/>
        <v>47573</v>
      </c>
      <c r="E53" s="1126">
        <f t="shared" ca="1" si="1"/>
        <v>47602</v>
      </c>
      <c r="F53" s="1127">
        <f t="shared" ca="1" si="2"/>
        <v>1309</v>
      </c>
      <c r="G53" s="1128">
        <f ca="1">IF(F53&lt;&gt;"",COUNTIF($F$11:F53,"&gt;0"),"")</f>
        <v>43</v>
      </c>
      <c r="H53" s="1129">
        <v>7.5155713887695976E-3</v>
      </c>
      <c r="I53" s="1128"/>
      <c r="J53" s="1130">
        <f t="shared" ca="1" si="3"/>
        <v>5968450975.5341349</v>
      </c>
      <c r="K53" s="1131">
        <f t="shared" ca="1" si="4"/>
        <v>44856319.38699834</v>
      </c>
      <c r="L53" s="1130">
        <f t="shared" ca="1" si="5"/>
        <v>41017235.934112504</v>
      </c>
      <c r="M53" s="1130">
        <f t="shared" ca="1" si="6"/>
        <v>0</v>
      </c>
      <c r="N53" s="1130">
        <f t="shared" ca="1" si="15"/>
        <v>5882577420.2130241</v>
      </c>
      <c r="O53" s="1073"/>
      <c r="P53" s="1130">
        <f t="shared" ca="1" si="7"/>
        <v>85873555.321110725</v>
      </c>
      <c r="Q53" s="1130">
        <f t="shared" ca="1" si="8"/>
        <v>5588448549.2023726</v>
      </c>
      <c r="R53" s="1130">
        <f t="shared" ca="1" si="16"/>
        <v>5670028426.7574282</v>
      </c>
      <c r="S53" s="1130">
        <f t="shared" ca="1" si="17"/>
        <v>81579877.555055618</v>
      </c>
      <c r="T53" s="1130">
        <f t="shared" ca="1" si="9"/>
        <v>5588448549.2023726</v>
      </c>
      <c r="U53" s="1132">
        <f t="shared" ca="1" si="10"/>
        <v>0.48021786933036015</v>
      </c>
      <c r="V53" s="1133">
        <f t="shared" ca="1" si="11"/>
        <v>5.0000000000000044E-2</v>
      </c>
      <c r="X53" s="1134">
        <f t="shared" ca="1" si="18"/>
        <v>298422548.77670687</v>
      </c>
      <c r="Y53" s="1134">
        <f t="shared" ca="1" si="12"/>
        <v>4293677.7660551071</v>
      </c>
      <c r="Z53" s="1134">
        <f t="shared" ca="1" si="13"/>
        <v>294128871.01065177</v>
      </c>
      <c r="AA53" s="1132">
        <f t="shared" ca="1" si="14"/>
        <v>0.51381292833455039</v>
      </c>
      <c r="AB53" s="1105"/>
    </row>
    <row r="54" spans="1:28">
      <c r="A54" s="1144">
        <f>'AMORT. PROFILE 0% CPR'!A54</f>
        <v>46322</v>
      </c>
      <c r="C54" s="1104"/>
      <c r="D54" s="1125">
        <f t="shared" ca="1" si="0"/>
        <v>47603</v>
      </c>
      <c r="E54" s="1126">
        <f t="shared" ca="1" si="1"/>
        <v>47630</v>
      </c>
      <c r="F54" s="1127">
        <f t="shared" ca="1" si="2"/>
        <v>1337</v>
      </c>
      <c r="G54" s="1128">
        <f ca="1">IF(F54&lt;&gt;"",COUNTIF($F$11:F54,"&gt;0"),"")</f>
        <v>44</v>
      </c>
      <c r="H54" s="1129">
        <v>7.5564666893313251E-3</v>
      </c>
      <c r="I54" s="1128"/>
      <c r="J54" s="1130">
        <f t="shared" ca="1" si="3"/>
        <v>5882577420.2130241</v>
      </c>
      <c r="K54" s="1131">
        <f t="shared" ca="1" si="4"/>
        <v>44451500.32325232</v>
      </c>
      <c r="L54" s="1130">
        <f t="shared" ca="1" si="5"/>
        <v>40425417.701509297</v>
      </c>
      <c r="M54" s="1130">
        <f t="shared" ca="1" si="6"/>
        <v>0</v>
      </c>
      <c r="N54" s="1130">
        <f t="shared" ca="1" si="15"/>
        <v>5797700502.188262</v>
      </c>
      <c r="O54" s="1073"/>
      <c r="P54" s="1130">
        <f t="shared" ca="1" si="7"/>
        <v>84876918.024762154</v>
      </c>
      <c r="Q54" s="1130">
        <f t="shared" ca="1" si="8"/>
        <v>5507815477.0788488</v>
      </c>
      <c r="R54" s="1130">
        <f t="shared" ca="1" si="16"/>
        <v>5588448549.2023726</v>
      </c>
      <c r="S54" s="1130">
        <f t="shared" ca="1" si="17"/>
        <v>80633072.123523712</v>
      </c>
      <c r="T54" s="1130">
        <f t="shared" ca="1" si="9"/>
        <v>5507815477.0788488</v>
      </c>
      <c r="U54" s="1132">
        <f t="shared" ca="1" si="10"/>
        <v>0.47330853624926933</v>
      </c>
      <c r="V54" s="1133">
        <f t="shared" ca="1" si="11"/>
        <v>5.0000000000000044E-2</v>
      </c>
      <c r="X54" s="1134">
        <f t="shared" ca="1" si="18"/>
        <v>294128871.01065177</v>
      </c>
      <c r="Y54" s="1134">
        <f t="shared" ca="1" si="12"/>
        <v>4243845.9012384415</v>
      </c>
      <c r="Z54" s="1134">
        <f t="shared" ca="1" si="13"/>
        <v>289885025.10941333</v>
      </c>
      <c r="AA54" s="1132">
        <f t="shared" ca="1" si="14"/>
        <v>0.50642023245635637</v>
      </c>
      <c r="AB54" s="1105"/>
    </row>
    <row r="55" spans="1:28">
      <c r="A55" s="1144">
        <f>'AMORT. PROFILE 0% CPR'!A55</f>
        <v>46353</v>
      </c>
      <c r="C55" s="1104"/>
      <c r="D55" s="1125">
        <f t="shared" ca="1" si="0"/>
        <v>47634</v>
      </c>
      <c r="E55" s="1126">
        <f t="shared" ca="1" si="1"/>
        <v>47661</v>
      </c>
      <c r="F55" s="1127">
        <f t="shared" ca="1" si="2"/>
        <v>1368</v>
      </c>
      <c r="G55" s="1128">
        <f ca="1">IF(F55&lt;&gt;"",COUNTIF($F$11:F55,"&gt;0"),"")</f>
        <v>45</v>
      </c>
      <c r="H55" s="1129">
        <v>7.6021845839023836E-3</v>
      </c>
      <c r="I55" s="1128"/>
      <c r="J55" s="1130">
        <f t="shared" ca="1" si="3"/>
        <v>5797700502.188262</v>
      </c>
      <c r="K55" s="1131">
        <f t="shared" ca="1" si="4"/>
        <v>44075189.379818715</v>
      </c>
      <c r="L55" s="1130">
        <f t="shared" ca="1" si="5"/>
        <v>39840303.165754594</v>
      </c>
      <c r="M55" s="1130">
        <f t="shared" ca="1" si="6"/>
        <v>0</v>
      </c>
      <c r="N55" s="1130">
        <f t="shared" ca="1" si="15"/>
        <v>5713785009.6426888</v>
      </c>
      <c r="O55" s="1073"/>
      <c r="P55" s="1130">
        <f t="shared" ca="1" si="7"/>
        <v>83915492.545573235</v>
      </c>
      <c r="Q55" s="1130">
        <f t="shared" ca="1" si="8"/>
        <v>5428095759.1605539</v>
      </c>
      <c r="R55" s="1130">
        <f t="shared" ca="1" si="16"/>
        <v>5507815477.0788488</v>
      </c>
      <c r="S55" s="1130">
        <f t="shared" ca="1" si="17"/>
        <v>79719717.918294907</v>
      </c>
      <c r="T55" s="1130">
        <f t="shared" ca="1" si="9"/>
        <v>5428095759.1605539</v>
      </c>
      <c r="U55" s="1132">
        <f t="shared" ca="1" si="10"/>
        <v>0.46647939198784205</v>
      </c>
      <c r="V55" s="1133">
        <f t="shared" ca="1" si="11"/>
        <v>5.0000000000000044E-2</v>
      </c>
      <c r="X55" s="1134">
        <f t="shared" ca="1" si="18"/>
        <v>289885025.10941333</v>
      </c>
      <c r="Y55" s="1134">
        <f t="shared" ca="1" si="12"/>
        <v>4195774.6272783279</v>
      </c>
      <c r="Z55" s="1134">
        <f t="shared" ca="1" si="13"/>
        <v>285689250.482135</v>
      </c>
      <c r="AA55" s="1132">
        <f t="shared" ca="1" si="14"/>
        <v>0.49911333524348023</v>
      </c>
      <c r="AB55" s="1105"/>
    </row>
    <row r="56" spans="1:28">
      <c r="A56" s="1144">
        <f>'AMORT. PROFILE 0% CPR'!A56</f>
        <v>46384</v>
      </c>
      <c r="C56" s="1104"/>
      <c r="D56" s="1125">
        <f t="shared" ca="1" si="0"/>
        <v>47664</v>
      </c>
      <c r="E56" s="1126">
        <f t="shared" ca="1" si="1"/>
        <v>47693</v>
      </c>
      <c r="F56" s="1127">
        <f t="shared" ca="1" si="2"/>
        <v>1400</v>
      </c>
      <c r="G56" s="1128">
        <f ca="1">IF(F56&lt;&gt;"",COUNTIF($F$11:F56,"&gt;0"),"")</f>
        <v>46</v>
      </c>
      <c r="H56" s="1129">
        <v>7.6384267972855018E-3</v>
      </c>
      <c r="I56" s="1128"/>
      <c r="J56" s="1130">
        <f t="shared" ca="1" si="3"/>
        <v>5713785009.6426888</v>
      </c>
      <c r="K56" s="1131">
        <f t="shared" ca="1" si="4"/>
        <v>43644328.531582914</v>
      </c>
      <c r="L56" s="1130">
        <f t="shared" ca="1" si="5"/>
        <v>39262223.63229958</v>
      </c>
      <c r="M56" s="1130">
        <f t="shared" ca="1" si="6"/>
        <v>0</v>
      </c>
      <c r="N56" s="1130">
        <f t="shared" ca="1" si="15"/>
        <v>5630878457.4788065</v>
      </c>
      <c r="O56" s="1073"/>
      <c r="P56" s="1130">
        <f t="shared" ca="1" si="7"/>
        <v>82906552.163882256</v>
      </c>
      <c r="Q56" s="1130">
        <f t="shared" ca="1" si="8"/>
        <v>5349334534.604866</v>
      </c>
      <c r="R56" s="1130">
        <f t="shared" ca="1" si="16"/>
        <v>5428095759.1605539</v>
      </c>
      <c r="S56" s="1130">
        <f t="shared" ca="1" si="17"/>
        <v>78761224.555687904</v>
      </c>
      <c r="T56" s="1130">
        <f t="shared" ca="1" si="9"/>
        <v>5349334534.604866</v>
      </c>
      <c r="U56" s="1132">
        <f t="shared" ca="1" si="10"/>
        <v>0.45972760342507574</v>
      </c>
      <c r="V56" s="1133">
        <f t="shared" ca="1" si="11"/>
        <v>5.0000000000000044E-2</v>
      </c>
      <c r="X56" s="1134">
        <f t="shared" ca="1" si="18"/>
        <v>285689250.482135</v>
      </c>
      <c r="Y56" s="1134">
        <f t="shared" ca="1" si="12"/>
        <v>4145327.6081943512</v>
      </c>
      <c r="Z56" s="1134">
        <f t="shared" ca="1" si="13"/>
        <v>281543922.87394065</v>
      </c>
      <c r="AA56" s="1132">
        <f t="shared" ca="1" si="14"/>
        <v>0.49188920537557679</v>
      </c>
      <c r="AB56" s="1105"/>
    </row>
    <row r="57" spans="1:28">
      <c r="A57" s="1144">
        <f>'AMORT. PROFILE 0% CPR'!A57</f>
        <v>46414</v>
      </c>
      <c r="C57" s="1104"/>
      <c r="D57" s="1125">
        <f t="shared" ca="1" si="0"/>
        <v>47695</v>
      </c>
      <c r="E57" s="1126">
        <f t="shared" ca="1" si="1"/>
        <v>47722</v>
      </c>
      <c r="F57" s="1127">
        <f t="shared" ca="1" si="2"/>
        <v>1429</v>
      </c>
      <c r="G57" s="1128">
        <f ca="1">IF(F57&lt;&gt;"",COUNTIF($F$11:F57,"&gt;0"),"")</f>
        <v>47</v>
      </c>
      <c r="H57" s="1129">
        <v>7.6781378872437739E-3</v>
      </c>
      <c r="I57" s="1128"/>
      <c r="J57" s="1130">
        <f t="shared" ca="1" si="3"/>
        <v>5630878457.4788065</v>
      </c>
      <c r="K57" s="1131">
        <f t="shared" ca="1" si="4"/>
        <v>43234661.222832806</v>
      </c>
      <c r="L57" s="1130">
        <f t="shared" ca="1" si="5"/>
        <v>38690983.635919884</v>
      </c>
      <c r="M57" s="1130">
        <f t="shared" ca="1" si="6"/>
        <v>0</v>
      </c>
      <c r="N57" s="1130">
        <f t="shared" ca="1" si="15"/>
        <v>5548952812.6200542</v>
      </c>
      <c r="O57" s="1073"/>
      <c r="P57" s="1130">
        <f t="shared" ca="1" si="7"/>
        <v>81925644.858752251</v>
      </c>
      <c r="Q57" s="1130">
        <f t="shared" ca="1" si="8"/>
        <v>5271505171.9890509</v>
      </c>
      <c r="R57" s="1130">
        <f t="shared" ca="1" si="16"/>
        <v>5349334534.604866</v>
      </c>
      <c r="S57" s="1130">
        <f t="shared" ca="1" si="17"/>
        <v>77829362.615815163</v>
      </c>
      <c r="T57" s="1130">
        <f t="shared" ca="1" si="9"/>
        <v>5271505171.9890509</v>
      </c>
      <c r="U57" s="1132">
        <f t="shared" ca="1" si="10"/>
        <v>0.45305699358060048</v>
      </c>
      <c r="V57" s="1133">
        <f t="shared" ca="1" si="11"/>
        <v>5.0000000000000155E-2</v>
      </c>
      <c r="X57" s="1134">
        <f t="shared" ca="1" si="18"/>
        <v>281543922.87394065</v>
      </c>
      <c r="Y57" s="1134">
        <f t="shared" ca="1" si="12"/>
        <v>4096282.242937088</v>
      </c>
      <c r="Z57" s="1134">
        <f t="shared" ca="1" si="13"/>
        <v>277447640.63100356</v>
      </c>
      <c r="AA57" s="1132">
        <f t="shared" ca="1" si="14"/>
        <v>0.48475193332290056</v>
      </c>
      <c r="AB57" s="1105"/>
    </row>
    <row r="58" spans="1:28">
      <c r="A58" s="1144">
        <f>'AMORT. PROFILE 0% CPR'!A58</f>
        <v>46444</v>
      </c>
      <c r="C58" s="1104"/>
      <c r="D58" s="1125">
        <f t="shared" ca="1" si="0"/>
        <v>47726</v>
      </c>
      <c r="E58" s="1126">
        <f t="shared" ca="1" si="1"/>
        <v>47753</v>
      </c>
      <c r="F58" s="1127">
        <f t="shared" ca="1" si="2"/>
        <v>1460</v>
      </c>
      <c r="G58" s="1128">
        <f ca="1">IF(F58&lt;&gt;"",COUNTIF($F$11:F58,"&gt;0"),"")</f>
        <v>48</v>
      </c>
      <c r="H58" s="1129">
        <v>7.7188372572796829E-3</v>
      </c>
      <c r="I58" s="1128"/>
      <c r="J58" s="1130">
        <f t="shared" ca="1" si="3"/>
        <v>5548952812.6200542</v>
      </c>
      <c r="K58" s="1131">
        <f t="shared" ca="1" si="4"/>
        <v>42831463.708938561</v>
      </c>
      <c r="L58" s="1130">
        <f t="shared" ca="1" si="5"/>
        <v>38126491.017708696</v>
      </c>
      <c r="M58" s="1130">
        <f t="shared" ca="1" si="6"/>
        <v>0</v>
      </c>
      <c r="N58" s="1130">
        <f t="shared" ca="1" si="15"/>
        <v>5467994857.8934069</v>
      </c>
      <c r="O58" s="1073"/>
      <c r="P58" s="1130">
        <f t="shared" ca="1" si="7"/>
        <v>80957954.726647377</v>
      </c>
      <c r="Q58" s="1130">
        <f t="shared" ca="1" si="8"/>
        <v>5194595114.9987364</v>
      </c>
      <c r="R58" s="1130">
        <f t="shared" ca="1" si="16"/>
        <v>5271505171.9890509</v>
      </c>
      <c r="S58" s="1130">
        <f t="shared" ca="1" si="17"/>
        <v>76910056.990314484</v>
      </c>
      <c r="T58" s="1130">
        <f t="shared" ca="1" si="9"/>
        <v>5194595114.9987364</v>
      </c>
      <c r="U58" s="1132">
        <f t="shared" ca="1" si="10"/>
        <v>0.44646530693043657</v>
      </c>
      <c r="V58" s="1133">
        <f t="shared" ca="1" si="11"/>
        <v>5.0000000000000044E-2</v>
      </c>
      <c r="X58" s="1134">
        <f t="shared" ca="1" si="18"/>
        <v>277447640.63100356</v>
      </c>
      <c r="Y58" s="1134">
        <f t="shared" ca="1" si="12"/>
        <v>4047897.7363328934</v>
      </c>
      <c r="Z58" s="1134">
        <f t="shared" ca="1" si="13"/>
        <v>273399742.89467067</v>
      </c>
      <c r="AA58" s="1132">
        <f t="shared" ca="1" si="14"/>
        <v>0.4776991057696342</v>
      </c>
      <c r="AB58" s="1105"/>
    </row>
    <row r="59" spans="1:28">
      <c r="A59" s="1144">
        <f>'AMORT. PROFILE 0% CPR'!A59</f>
        <v>46476</v>
      </c>
      <c r="C59" s="1104"/>
      <c r="D59" s="1125">
        <f t="shared" ca="1" si="0"/>
        <v>47756</v>
      </c>
      <c r="E59" s="1126">
        <f t="shared" ca="1" si="1"/>
        <v>47784</v>
      </c>
      <c r="F59" s="1127">
        <f t="shared" ca="1" si="2"/>
        <v>1491</v>
      </c>
      <c r="G59" s="1128">
        <f ca="1">IF(F59&lt;&gt;"",COUNTIF($F$11:F59,"&gt;0"),"")</f>
        <v>49</v>
      </c>
      <c r="H59" s="1129">
        <v>7.7639577829733165E-3</v>
      </c>
      <c r="I59" s="1128"/>
      <c r="J59" s="1130">
        <f t="shared" ca="1" si="3"/>
        <v>5467994857.8934069</v>
      </c>
      <c r="K59" s="1131">
        <f t="shared" ca="1" si="4"/>
        <v>42453281.234199591</v>
      </c>
      <c r="L59" s="1130">
        <f t="shared" ca="1" si="5"/>
        <v>37568525.842535257</v>
      </c>
      <c r="M59" s="1130">
        <f t="shared" ca="1" si="6"/>
        <v>0</v>
      </c>
      <c r="N59" s="1130">
        <f t="shared" ca="1" si="15"/>
        <v>5387973050.8166723</v>
      </c>
      <c r="O59" s="1073"/>
      <c r="P59" s="1130">
        <f t="shared" ca="1" si="7"/>
        <v>80021807.076734543</v>
      </c>
      <c r="Q59" s="1130">
        <f t="shared" ca="1" si="8"/>
        <v>5118574398.2758389</v>
      </c>
      <c r="R59" s="1130">
        <f t="shared" ca="1" si="16"/>
        <v>5194595114.9987364</v>
      </c>
      <c r="S59" s="1130">
        <f t="shared" ca="1" si="17"/>
        <v>76020716.72289753</v>
      </c>
      <c r="T59" s="1130">
        <f t="shared" ca="1" si="9"/>
        <v>5118574398.2758389</v>
      </c>
      <c r="U59" s="1132">
        <f t="shared" ca="1" si="10"/>
        <v>0.43995148002902773</v>
      </c>
      <c r="V59" s="1133">
        <f t="shared" ca="1" si="11"/>
        <v>4.9999999999999933E-2</v>
      </c>
      <c r="X59" s="1134">
        <f t="shared" ca="1" si="18"/>
        <v>273399742.89467067</v>
      </c>
      <c r="Y59" s="1134">
        <f t="shared" ca="1" si="12"/>
        <v>4001090.3538370132</v>
      </c>
      <c r="Z59" s="1134">
        <f t="shared" ca="1" si="13"/>
        <v>269398652.54083365</v>
      </c>
      <c r="AA59" s="1132">
        <f t="shared" ca="1" si="14"/>
        <v>0.47072958487374428</v>
      </c>
      <c r="AB59" s="1105"/>
    </row>
    <row r="60" spans="1:28">
      <c r="A60" s="1144">
        <f>'AMORT. PROFILE 0% CPR'!A60</f>
        <v>46504</v>
      </c>
      <c r="C60" s="1104"/>
      <c r="D60" s="1125">
        <f t="shared" ca="1" si="0"/>
        <v>47787</v>
      </c>
      <c r="E60" s="1126">
        <f t="shared" ca="1" si="1"/>
        <v>47814</v>
      </c>
      <c r="F60" s="1127">
        <f t="shared" ca="1" si="2"/>
        <v>1521</v>
      </c>
      <c r="G60" s="1128">
        <f ca="1">IF(F60&lt;&gt;"",COUNTIF($F$11:F60,"&gt;0"),"")</f>
        <v>50</v>
      </c>
      <c r="H60" s="1129">
        <v>7.8246363860947302E-3</v>
      </c>
      <c r="I60" s="1128"/>
      <c r="J60" s="1130">
        <f t="shared" ca="1" si="3"/>
        <v>5387973050.8166723</v>
      </c>
      <c r="K60" s="1131">
        <f t="shared" ca="1" si="4"/>
        <v>42158929.980717964</v>
      </c>
      <c r="L60" s="1130">
        <f t="shared" ca="1" si="5"/>
        <v>37016462.432434216</v>
      </c>
      <c r="M60" s="1130">
        <f t="shared" ca="1" si="6"/>
        <v>0</v>
      </c>
      <c r="N60" s="1130">
        <f t="shared" ca="1" si="15"/>
        <v>5308797658.4035206</v>
      </c>
      <c r="O60" s="1073"/>
      <c r="P60" s="1130">
        <f t="shared" ca="1" si="7"/>
        <v>79175392.413151741</v>
      </c>
      <c r="Q60" s="1130">
        <f t="shared" ca="1" si="8"/>
        <v>5043357775.4833441</v>
      </c>
      <c r="R60" s="1130">
        <f t="shared" ca="1" si="16"/>
        <v>5118574398.2758389</v>
      </c>
      <c r="S60" s="1130">
        <f t="shared" ca="1" si="17"/>
        <v>75216622.792494774</v>
      </c>
      <c r="T60" s="1130">
        <f t="shared" ca="1" si="9"/>
        <v>5043357775.4833441</v>
      </c>
      <c r="U60" s="1132">
        <f t="shared" ca="1" si="10"/>
        <v>0.4335129749877904</v>
      </c>
      <c r="V60" s="1133">
        <f t="shared" ca="1" si="11"/>
        <v>5.0000000000000044E-2</v>
      </c>
      <c r="X60" s="1134">
        <f t="shared" ca="1" si="18"/>
        <v>269398652.54083365</v>
      </c>
      <c r="Y60" s="1134">
        <f t="shared" ca="1" si="12"/>
        <v>3958769.6206569672</v>
      </c>
      <c r="Z60" s="1134">
        <f t="shared" ca="1" si="13"/>
        <v>265439882.92017668</v>
      </c>
      <c r="AA60" s="1132">
        <f t="shared" ca="1" si="14"/>
        <v>0.46384065520115986</v>
      </c>
      <c r="AB60" s="1105"/>
    </row>
    <row r="61" spans="1:28">
      <c r="A61" s="1144">
        <f>'AMORT. PROFILE 0% CPR'!A61</f>
        <v>46534</v>
      </c>
      <c r="C61" s="1104"/>
      <c r="D61" s="1125">
        <f t="shared" ca="1" si="0"/>
        <v>47817</v>
      </c>
      <c r="E61" s="1126">
        <f t="shared" ca="1" si="1"/>
        <v>47844</v>
      </c>
      <c r="F61" s="1127">
        <f t="shared" ca="1" si="2"/>
        <v>1551</v>
      </c>
      <c r="G61" s="1128">
        <f ca="1">IF(F61&lt;&gt;"",COUNTIF($F$11:F61,"&gt;0"),"")</f>
        <v>51</v>
      </c>
      <c r="H61" s="1129">
        <v>7.86624215048249E-3</v>
      </c>
      <c r="I61" s="1128"/>
      <c r="J61" s="1130">
        <f t="shared" ca="1" si="3"/>
        <v>5308797658.4035206</v>
      </c>
      <c r="K61" s="1131">
        <f t="shared" ca="1" si="4"/>
        <v>41760287.908916518</v>
      </c>
      <c r="L61" s="1130">
        <f t="shared" ca="1" si="5"/>
        <v>36470982.07085669</v>
      </c>
      <c r="M61" s="1130">
        <f t="shared" ca="1" si="6"/>
        <v>0</v>
      </c>
      <c r="N61" s="1130">
        <f t="shared" ca="1" si="15"/>
        <v>5230566388.4237471</v>
      </c>
      <c r="O61" s="1073"/>
      <c r="P61" s="1130">
        <f t="shared" ca="1" si="7"/>
        <v>78231269.979773521</v>
      </c>
      <c r="Q61" s="1130">
        <f t="shared" ca="1" si="8"/>
        <v>4969038069.0025597</v>
      </c>
      <c r="R61" s="1130">
        <f t="shared" ca="1" si="16"/>
        <v>5043357775.4833441</v>
      </c>
      <c r="S61" s="1130">
        <f t="shared" ca="1" si="17"/>
        <v>74319706.480784416</v>
      </c>
      <c r="T61" s="1130">
        <f t="shared" ca="1" si="9"/>
        <v>4969038069.0025597</v>
      </c>
      <c r="U61" s="1132">
        <f t="shared" ca="1" si="10"/>
        <v>0.42714257194621452</v>
      </c>
      <c r="V61" s="1133">
        <f t="shared" ca="1" si="11"/>
        <v>5.0000000000000044E-2</v>
      </c>
      <c r="X61" s="1134">
        <f t="shared" ca="1" si="18"/>
        <v>265439882.92017668</v>
      </c>
      <c r="Y61" s="1134">
        <f t="shared" ca="1" si="12"/>
        <v>3911563.4989891052</v>
      </c>
      <c r="Z61" s="1134">
        <f t="shared" ca="1" si="13"/>
        <v>261528319.42118758</v>
      </c>
      <c r="AA61" s="1132">
        <f t="shared" ca="1" si="14"/>
        <v>0.45702459180471194</v>
      </c>
      <c r="AB61" s="1105"/>
    </row>
    <row r="62" spans="1:28">
      <c r="A62" s="1144">
        <f>'AMORT. PROFILE 0% CPR'!A62</f>
        <v>46566</v>
      </c>
      <c r="C62" s="1104"/>
      <c r="D62" s="1125">
        <f t="shared" ca="1" si="0"/>
        <v>47848</v>
      </c>
      <c r="E62" s="1126">
        <f t="shared" ca="1" si="1"/>
        <v>47875</v>
      </c>
      <c r="F62" s="1127">
        <f t="shared" ca="1" si="2"/>
        <v>1582</v>
      </c>
      <c r="G62" s="1128">
        <f ca="1">IF(F62&lt;&gt;"",COUNTIF($F$11:F62,"&gt;0"),"")</f>
        <v>52</v>
      </c>
      <c r="H62" s="1129">
        <v>7.9181245132533048E-3</v>
      </c>
      <c r="I62" s="1128"/>
      <c r="J62" s="1130">
        <f t="shared" ca="1" si="3"/>
        <v>5230566388.4237471</v>
      </c>
      <c r="K62" s="1131">
        <f t="shared" ca="1" si="4"/>
        <v>41416275.938376881</v>
      </c>
      <c r="L62" s="1130">
        <f t="shared" ca="1" si="5"/>
        <v>35931660.894531675</v>
      </c>
      <c r="M62" s="1130">
        <f t="shared" ca="1" si="6"/>
        <v>0</v>
      </c>
      <c r="N62" s="1130">
        <f t="shared" ca="1" si="15"/>
        <v>5153218451.5908394</v>
      </c>
      <c r="O62" s="1073"/>
      <c r="P62" s="1130">
        <f t="shared" ca="1" si="7"/>
        <v>77347936.832907677</v>
      </c>
      <c r="Q62" s="1130">
        <f t="shared" ca="1" si="8"/>
        <v>4895557529.0112972</v>
      </c>
      <c r="R62" s="1130">
        <f t="shared" ca="1" si="16"/>
        <v>4969038069.0025597</v>
      </c>
      <c r="S62" s="1130">
        <f t="shared" ca="1" si="17"/>
        <v>73480539.991262436</v>
      </c>
      <c r="T62" s="1130">
        <f t="shared" ca="1" si="9"/>
        <v>4895557529.0112972</v>
      </c>
      <c r="U62" s="1132">
        <f t="shared" ca="1" si="10"/>
        <v>0.4208481324109492</v>
      </c>
      <c r="V62" s="1133">
        <f t="shared" ca="1" si="11"/>
        <v>5.0000000000000044E-2</v>
      </c>
      <c r="X62" s="1134">
        <f t="shared" ca="1" si="18"/>
        <v>261528319.42118758</v>
      </c>
      <c r="Y62" s="1134">
        <f t="shared" ca="1" si="12"/>
        <v>3867396.8416452408</v>
      </c>
      <c r="Z62" s="1134">
        <f t="shared" ca="1" si="13"/>
        <v>257660922.57954234</v>
      </c>
      <c r="AA62" s="1132">
        <f t="shared" ca="1" si="14"/>
        <v>0.4502898061659566</v>
      </c>
      <c r="AB62" s="1105"/>
    </row>
    <row r="63" spans="1:28">
      <c r="A63" s="1144">
        <f>'AMORT. PROFILE 0% CPR'!A63</f>
        <v>46595</v>
      </c>
      <c r="C63" s="1104"/>
      <c r="D63" s="1125">
        <f t="shared" ca="1" si="0"/>
        <v>47879</v>
      </c>
      <c r="E63" s="1126">
        <f t="shared" ca="1" si="1"/>
        <v>47906</v>
      </c>
      <c r="F63" s="1127">
        <f t="shared" ca="1" si="2"/>
        <v>1613</v>
      </c>
      <c r="G63" s="1128">
        <f ca="1">IF(F63&lt;&gt;"",COUNTIF($F$11:F63,"&gt;0"),"")</f>
        <v>53</v>
      </c>
      <c r="H63" s="1129">
        <v>7.9633707574121373E-3</v>
      </c>
      <c r="I63" s="1128"/>
      <c r="J63" s="1130">
        <f t="shared" ca="1" si="3"/>
        <v>5153218451.5908394</v>
      </c>
      <c r="K63" s="1131">
        <f t="shared" ca="1" si="4"/>
        <v>41036989.123955145</v>
      </c>
      <c r="L63" s="1130">
        <f t="shared" ca="1" si="5"/>
        <v>35398700.511420012</v>
      </c>
      <c r="M63" s="1130">
        <f t="shared" ca="1" si="6"/>
        <v>0</v>
      </c>
      <c r="N63" s="1130">
        <f t="shared" ca="1" si="15"/>
        <v>5076782761.9554644</v>
      </c>
      <c r="O63" s="1073"/>
      <c r="P63" s="1130">
        <f t="shared" ca="1" si="7"/>
        <v>76435689.635375023</v>
      </c>
      <c r="Q63" s="1130">
        <f t="shared" ca="1" si="8"/>
        <v>4822943623.8576908</v>
      </c>
      <c r="R63" s="1130">
        <f t="shared" ca="1" si="16"/>
        <v>4895557529.0112972</v>
      </c>
      <c r="S63" s="1130">
        <f t="shared" ca="1" si="17"/>
        <v>72613905.153606415</v>
      </c>
      <c r="T63" s="1130">
        <f t="shared" ca="1" si="9"/>
        <v>4822943623.8576908</v>
      </c>
      <c r="U63" s="1132">
        <f t="shared" ca="1" si="10"/>
        <v>0.41462476531364739</v>
      </c>
      <c r="V63" s="1133">
        <f t="shared" ca="1" si="11"/>
        <v>5.0000000000000044E-2</v>
      </c>
      <c r="X63" s="1134">
        <f t="shared" ca="1" si="18"/>
        <v>257660922.57954234</v>
      </c>
      <c r="Y63" s="1134">
        <f t="shared" ca="1" si="12"/>
        <v>3821784.4817686081</v>
      </c>
      <c r="Z63" s="1134">
        <f t="shared" ca="1" si="13"/>
        <v>253839138.09777373</v>
      </c>
      <c r="AA63" s="1132">
        <f t="shared" ca="1" si="14"/>
        <v>0.44363106504742139</v>
      </c>
      <c r="AB63" s="1105"/>
    </row>
    <row r="64" spans="1:28">
      <c r="A64" s="1144">
        <f>'AMORT. PROFILE 0% CPR'!A64</f>
        <v>46626</v>
      </c>
      <c r="C64" s="1104"/>
      <c r="D64" s="1125">
        <f t="shared" ca="1" si="0"/>
        <v>47907</v>
      </c>
      <c r="E64" s="1126">
        <f t="shared" ca="1" si="1"/>
        <v>47934</v>
      </c>
      <c r="F64" s="1127">
        <f t="shared" ca="1" si="2"/>
        <v>1641</v>
      </c>
      <c r="G64" s="1128">
        <f ca="1">IF(F64&lt;&gt;"",COUNTIF($F$11:F64,"&gt;0"),"")</f>
        <v>54</v>
      </c>
      <c r="H64" s="1129">
        <v>8.0161210986723595E-3</v>
      </c>
      <c r="I64" s="1128"/>
      <c r="J64" s="1130">
        <f t="shared" ca="1" si="3"/>
        <v>5076782761.9554644</v>
      </c>
      <c r="K64" s="1131">
        <f t="shared" ca="1" si="4"/>
        <v>40696105.411487333</v>
      </c>
      <c r="L64" s="1130">
        <f t="shared" ca="1" si="5"/>
        <v>34871790.959183618</v>
      </c>
      <c r="M64" s="1130">
        <f t="shared" ca="1" si="6"/>
        <v>0</v>
      </c>
      <c r="N64" s="1130">
        <f t="shared" ca="1" si="15"/>
        <v>5001214865.5847931</v>
      </c>
      <c r="O64" s="1073"/>
      <c r="P64" s="1130">
        <f t="shared" ca="1" si="7"/>
        <v>75567896.370671272</v>
      </c>
      <c r="Q64" s="1130">
        <f t="shared" ca="1" si="8"/>
        <v>4751154122.3055534</v>
      </c>
      <c r="R64" s="1130">
        <f t="shared" ca="1" si="16"/>
        <v>4822943623.8576908</v>
      </c>
      <c r="S64" s="1130">
        <f t="shared" ca="1" si="17"/>
        <v>71789501.552137375</v>
      </c>
      <c r="T64" s="1130">
        <f t="shared" ca="1" si="9"/>
        <v>4751154122.3055534</v>
      </c>
      <c r="U64" s="1132">
        <f t="shared" ca="1" si="10"/>
        <v>0.40847479706091966</v>
      </c>
      <c r="V64" s="1133">
        <f t="shared" ca="1" si="11"/>
        <v>5.0000000000000044E-2</v>
      </c>
      <c r="X64" s="1134">
        <f t="shared" ca="1" si="18"/>
        <v>253839138.09777373</v>
      </c>
      <c r="Y64" s="1134">
        <f t="shared" ca="1" si="12"/>
        <v>3778394.8185338974</v>
      </c>
      <c r="Z64" s="1134">
        <f t="shared" ca="1" si="13"/>
        <v>250060743.27923983</v>
      </c>
      <c r="AA64" s="1132">
        <f t="shared" ca="1" si="14"/>
        <v>0.43705085760635976</v>
      </c>
      <c r="AB64" s="1105"/>
    </row>
    <row r="65" spans="1:29">
      <c r="A65" s="1144">
        <f>'AMORT. PROFILE 0% CPR'!A65</f>
        <v>46657</v>
      </c>
      <c r="C65" s="1104"/>
      <c r="D65" s="1125">
        <f t="shared" ca="1" si="0"/>
        <v>47938</v>
      </c>
      <c r="E65" s="1126">
        <f t="shared" ca="1" si="1"/>
        <v>47966</v>
      </c>
      <c r="F65" s="1127">
        <f t="shared" ca="1" si="2"/>
        <v>1673</v>
      </c>
      <c r="G65" s="1128">
        <f ca="1">IF(F65&lt;&gt;"",COUNTIF($F$11:F65,"&gt;0"),"")</f>
        <v>55</v>
      </c>
      <c r="H65" s="1129">
        <v>8.0604177340755125E-3</v>
      </c>
      <c r="I65" s="1128"/>
      <c r="J65" s="1130">
        <f t="shared" ca="1" si="3"/>
        <v>5001214865.5847931</v>
      </c>
      <c r="K65" s="1131">
        <f t="shared" ca="1" si="4"/>
        <v>40311880.99448175</v>
      </c>
      <c r="L65" s="1130">
        <f t="shared" ca="1" si="5"/>
        <v>34351190.44717589</v>
      </c>
      <c r="M65" s="1130">
        <f t="shared" ca="1" si="6"/>
        <v>0</v>
      </c>
      <c r="N65" s="1130">
        <f t="shared" ca="1" si="15"/>
        <v>4926551794.1431351</v>
      </c>
      <c r="O65" s="1073"/>
      <c r="P65" s="1130">
        <f t="shared" ca="1" si="7"/>
        <v>74663071.44165802</v>
      </c>
      <c r="Q65" s="1130">
        <f t="shared" ca="1" si="8"/>
        <v>4680224204.4359779</v>
      </c>
      <c r="R65" s="1130">
        <f t="shared" ca="1" si="16"/>
        <v>4751154122.3055534</v>
      </c>
      <c r="S65" s="1130">
        <f t="shared" ca="1" si="17"/>
        <v>70929917.8695755</v>
      </c>
      <c r="T65" s="1130">
        <f t="shared" ca="1" si="9"/>
        <v>4680224204.4359779</v>
      </c>
      <c r="U65" s="1132">
        <f t="shared" ca="1" si="10"/>
        <v>0.40239465091686033</v>
      </c>
      <c r="V65" s="1133">
        <f t="shared" ca="1" si="11"/>
        <v>5.0000000000000044E-2</v>
      </c>
      <c r="X65" s="1134">
        <f t="shared" ca="1" si="18"/>
        <v>250060743.27923983</v>
      </c>
      <c r="Y65" s="1134">
        <f t="shared" ca="1" si="12"/>
        <v>3733153.5720825195</v>
      </c>
      <c r="Z65" s="1134">
        <f t="shared" ca="1" si="13"/>
        <v>246327589.70715731</v>
      </c>
      <c r="AA65" s="1132">
        <f t="shared" ca="1" si="14"/>
        <v>0.43054535688574352</v>
      </c>
      <c r="AB65" s="1105"/>
    </row>
    <row r="66" spans="1:29">
      <c r="A66" s="1144">
        <f>'AMORT. PROFILE 0% CPR'!A66</f>
        <v>46687</v>
      </c>
      <c r="C66" s="1104"/>
      <c r="D66" s="1125">
        <f t="shared" ca="1" si="0"/>
        <v>47968</v>
      </c>
      <c r="E66" s="1126">
        <f t="shared" ca="1" si="1"/>
        <v>47995</v>
      </c>
      <c r="F66" s="1127">
        <f t="shared" ca="1" si="2"/>
        <v>1702</v>
      </c>
      <c r="G66" s="1128">
        <f ca="1">IF(F66&lt;&gt;"",COUNTIF($F$11:F66,"&gt;0"),"")</f>
        <v>56</v>
      </c>
      <c r="H66" s="1129">
        <v>8.1077891435882166E-3</v>
      </c>
      <c r="I66" s="1128"/>
      <c r="J66" s="1130">
        <f t="shared" ca="1" si="3"/>
        <v>4926551794.1431351</v>
      </c>
      <c r="K66" s="1131">
        <f t="shared" ca="1" si="4"/>
        <v>39943443.151878759</v>
      </c>
      <c r="L66" s="1130">
        <f t="shared" ca="1" si="5"/>
        <v>33836745.976906732</v>
      </c>
      <c r="M66" s="1130">
        <f t="shared" ca="1" si="6"/>
        <v>0</v>
      </c>
      <c r="N66" s="1130">
        <f t="shared" ca="1" si="15"/>
        <v>4852771605.0143499</v>
      </c>
      <c r="O66" s="1073"/>
      <c r="P66" s="1130">
        <f t="shared" ca="1" si="7"/>
        <v>73780189.128785133</v>
      </c>
      <c r="Q66" s="1130">
        <f t="shared" ca="1" si="8"/>
        <v>4610133024.7636318</v>
      </c>
      <c r="R66" s="1130">
        <f t="shared" ca="1" si="16"/>
        <v>4680224204.4359779</v>
      </c>
      <c r="S66" s="1130">
        <f t="shared" ca="1" si="17"/>
        <v>70091179.672346115</v>
      </c>
      <c r="T66" s="1130">
        <f t="shared" ca="1" si="9"/>
        <v>4610133024.7636318</v>
      </c>
      <c r="U66" s="1132">
        <f t="shared" ca="1" si="10"/>
        <v>0.39638730642624653</v>
      </c>
      <c r="V66" s="1133">
        <f t="shared" ca="1" si="11"/>
        <v>5.0000000000000155E-2</v>
      </c>
      <c r="X66" s="1134">
        <f t="shared" ca="1" si="18"/>
        <v>246327589.70715731</v>
      </c>
      <c r="Y66" s="1134">
        <f t="shared" ca="1" si="12"/>
        <v>3689009.4564390182</v>
      </c>
      <c r="Z66" s="1134">
        <f t="shared" ca="1" si="13"/>
        <v>242638580.2507183</v>
      </c>
      <c r="AA66" s="1132">
        <f t="shared" ca="1" si="14"/>
        <v>0.42411775087320475</v>
      </c>
      <c r="AB66" s="1105"/>
    </row>
    <row r="67" spans="1:29">
      <c r="A67" s="1144">
        <f>'AMORT. PROFILE 0% CPR'!A67</f>
        <v>46720</v>
      </c>
      <c r="C67" s="1104"/>
      <c r="D67" s="1125">
        <f t="shared" ca="1" si="0"/>
        <v>47999</v>
      </c>
      <c r="E67" s="1126">
        <f t="shared" ca="1" si="1"/>
        <v>48026</v>
      </c>
      <c r="F67" s="1127">
        <f t="shared" ca="1" si="2"/>
        <v>1733</v>
      </c>
      <c r="G67" s="1128">
        <f ca="1">IF(F67&lt;&gt;"",COUNTIF($F$11:F67,"&gt;0"),"")</f>
        <v>57</v>
      </c>
      <c r="H67" s="1129">
        <v>8.1599804012892924E-3</v>
      </c>
      <c r="I67" s="1128"/>
      <c r="J67" s="1130">
        <f t="shared" ca="1" si="3"/>
        <v>4852771605.0143499</v>
      </c>
      <c r="K67" s="1131">
        <f t="shared" ca="1" si="4"/>
        <v>39598521.188850276</v>
      </c>
      <c r="L67" s="1130">
        <f t="shared" ca="1" si="5"/>
        <v>33328252.088639632</v>
      </c>
      <c r="M67" s="1130">
        <f t="shared" ca="1" si="6"/>
        <v>0</v>
      </c>
      <c r="N67" s="1130">
        <f t="shared" ca="1" si="15"/>
        <v>4779844831.7368603</v>
      </c>
      <c r="O67" s="1073"/>
      <c r="P67" s="1130">
        <f t="shared" ca="1" si="7"/>
        <v>72926773.277489662</v>
      </c>
      <c r="Q67" s="1130">
        <f t="shared" ca="1" si="8"/>
        <v>4540852590.1500168</v>
      </c>
      <c r="R67" s="1130">
        <f t="shared" ca="1" si="16"/>
        <v>4610133024.7636318</v>
      </c>
      <c r="S67" s="1130">
        <f t="shared" ca="1" si="17"/>
        <v>69280434.613615036</v>
      </c>
      <c r="T67" s="1130">
        <f t="shared" ca="1" si="9"/>
        <v>4540852590.1500168</v>
      </c>
      <c r="U67" s="1132">
        <f t="shared" ca="1" si="10"/>
        <v>0.39045099809977235</v>
      </c>
      <c r="V67" s="1133">
        <f t="shared" ca="1" si="11"/>
        <v>5.0000000000000044E-2</v>
      </c>
      <c r="X67" s="1134">
        <f t="shared" ca="1" si="18"/>
        <v>242638580.2507183</v>
      </c>
      <c r="Y67" s="1134">
        <f t="shared" ca="1" si="12"/>
        <v>3646338.6638746262</v>
      </c>
      <c r="Z67" s="1134">
        <f t="shared" ca="1" si="13"/>
        <v>238992241.58684367</v>
      </c>
      <c r="AA67" s="1132">
        <f t="shared" ca="1" si="14"/>
        <v>0.41776615056941857</v>
      </c>
      <c r="AB67" s="1105"/>
    </row>
    <row r="68" spans="1:29">
      <c r="A68" s="1144">
        <f>'AMORT. PROFILE 0% CPR'!A68</f>
        <v>46748</v>
      </c>
      <c r="C68" s="1104"/>
      <c r="D68" s="1125">
        <f t="shared" ca="1" si="0"/>
        <v>48029</v>
      </c>
      <c r="E68" s="1126">
        <f t="shared" ca="1" si="1"/>
        <v>48057</v>
      </c>
      <c r="F68" s="1127">
        <f t="shared" ca="1" si="2"/>
        <v>1764</v>
      </c>
      <c r="G68" s="1128">
        <f ca="1">IF(F68&lt;&gt;"",COUNTIF($F$11:F68,"&gt;0"),"")</f>
        <v>58</v>
      </c>
      <c r="H68" s="1129">
        <v>8.1913894371840826E-3</v>
      </c>
      <c r="I68" s="1128"/>
      <c r="J68" s="1130">
        <f t="shared" ca="1" si="3"/>
        <v>4779844831.7368603</v>
      </c>
      <c r="K68" s="1131">
        <f t="shared" ca="1" si="4"/>
        <v>39153570.466068245</v>
      </c>
      <c r="L68" s="1130">
        <f t="shared" ca="1" si="5"/>
        <v>32826360.215674337</v>
      </c>
      <c r="M68" s="1130">
        <f t="shared" ca="1" si="6"/>
        <v>0</v>
      </c>
      <c r="N68" s="1130">
        <f t="shared" ca="1" si="15"/>
        <v>4707864901.0551176</v>
      </c>
      <c r="O68" s="1073"/>
      <c r="P68" s="1130">
        <f t="shared" ca="1" si="7"/>
        <v>71979930.681742668</v>
      </c>
      <c r="Q68" s="1130">
        <f t="shared" ca="1" si="8"/>
        <v>4472471656.0023613</v>
      </c>
      <c r="R68" s="1130">
        <f t="shared" ca="1" si="16"/>
        <v>4540852590.1500168</v>
      </c>
      <c r="S68" s="1130">
        <f t="shared" ca="1" si="17"/>
        <v>68380934.147655487</v>
      </c>
      <c r="T68" s="1130">
        <f t="shared" ca="1" si="9"/>
        <v>4472471656.0023613</v>
      </c>
      <c r="U68" s="1132">
        <f t="shared" ca="1" si="10"/>
        <v>0.38458335508418734</v>
      </c>
      <c r="V68" s="1133">
        <f t="shared" ca="1" si="11"/>
        <v>5.0000000000000044E-2</v>
      </c>
      <c r="X68" s="1134">
        <f t="shared" ca="1" si="18"/>
        <v>238992241.58684367</v>
      </c>
      <c r="Y68" s="1134">
        <f t="shared" ca="1" si="12"/>
        <v>3598996.5340871811</v>
      </c>
      <c r="Z68" s="1134">
        <f t="shared" ca="1" si="13"/>
        <v>235393245.05275649</v>
      </c>
      <c r="AA68" s="1132">
        <f t="shared" ca="1" si="14"/>
        <v>0.41148801926109446</v>
      </c>
      <c r="AB68" s="1105"/>
    </row>
    <row r="69" spans="1:29">
      <c r="A69" s="1144">
        <f>'AMORT. PROFILE 0% CPR'!A69</f>
        <v>46779</v>
      </c>
      <c r="C69" s="1104"/>
      <c r="D69" s="1125">
        <f t="shared" ca="1" si="0"/>
        <v>48060</v>
      </c>
      <c r="E69" s="1126">
        <f t="shared" ca="1" si="1"/>
        <v>48087</v>
      </c>
      <c r="F69" s="1127">
        <f t="shared" ca="1" si="2"/>
        <v>1794</v>
      </c>
      <c r="G69" s="1128">
        <f ca="1">IF(F69&lt;&gt;"",COUNTIF($F$11:F69,"&gt;0"),"")</f>
        <v>59</v>
      </c>
      <c r="H69" s="1129">
        <v>8.2464933015456848E-3</v>
      </c>
      <c r="I69" s="1128"/>
      <c r="J69" s="1130">
        <f t="shared" ca="1" si="3"/>
        <v>4707864901.0551176</v>
      </c>
      <c r="K69" s="1131">
        <f t="shared" ca="1" si="4"/>
        <v>38823376.371133067</v>
      </c>
      <c r="L69" s="1130">
        <f t="shared" ca="1" si="5"/>
        <v>32330230.024330419</v>
      </c>
      <c r="M69" s="1130">
        <f t="shared" ca="1" si="6"/>
        <v>0</v>
      </c>
      <c r="N69" s="1130">
        <f t="shared" ca="1" si="15"/>
        <v>4636711294.6596546</v>
      </c>
      <c r="O69" s="1073"/>
      <c r="P69" s="1130">
        <f t="shared" ca="1" si="7"/>
        <v>71153606.39546299</v>
      </c>
      <c r="Q69" s="1130">
        <f t="shared" ca="1" si="8"/>
        <v>4404875729.926672</v>
      </c>
      <c r="R69" s="1130">
        <f t="shared" ca="1" si="16"/>
        <v>4472471656.0023613</v>
      </c>
      <c r="S69" s="1130">
        <f t="shared" ca="1" si="17"/>
        <v>67595926.075689316</v>
      </c>
      <c r="T69" s="1130">
        <f t="shared" ca="1" si="9"/>
        <v>4404875729.926672</v>
      </c>
      <c r="U69" s="1132">
        <f t="shared" ca="1" si="10"/>
        <v>0.3787918944374925</v>
      </c>
      <c r="V69" s="1133">
        <f t="shared" ca="1" si="11"/>
        <v>4.9999999999999933E-2</v>
      </c>
      <c r="X69" s="1134">
        <f t="shared" ca="1" si="18"/>
        <v>235393245.05275649</v>
      </c>
      <c r="Y69" s="1134">
        <f t="shared" ca="1" si="12"/>
        <v>3557680.319773674</v>
      </c>
      <c r="Z69" s="1134">
        <f t="shared" ca="1" si="13"/>
        <v>231835564.73298281</v>
      </c>
      <c r="AA69" s="1132">
        <f t="shared" ca="1" si="14"/>
        <v>0.40529139988422258</v>
      </c>
      <c r="AB69" s="1105"/>
    </row>
    <row r="70" spans="1:29">
      <c r="A70" s="1144">
        <f>'AMORT. PROFILE 0% CPR'!A70</f>
        <v>46811</v>
      </c>
      <c r="C70" s="1104"/>
      <c r="D70" s="1125">
        <f t="shared" ca="1" si="0"/>
        <v>48091</v>
      </c>
      <c r="E70" s="1126">
        <f t="shared" ca="1" si="1"/>
        <v>48120</v>
      </c>
      <c r="F70" s="1127">
        <f t="shared" ca="1" si="2"/>
        <v>1827</v>
      </c>
      <c r="G70" s="1128">
        <f ca="1">IF(F70&lt;&gt;"",COUNTIF($F$11:F70,"&gt;0"),"")</f>
        <v>60</v>
      </c>
      <c r="H70" s="1129">
        <v>8.287265658053232E-3</v>
      </c>
      <c r="I70" s="1128"/>
      <c r="J70" s="1130">
        <f t="shared" ca="1" si="3"/>
        <v>4636711294.6596546</v>
      </c>
      <c r="K70" s="1131">
        <f t="shared" ca="1" si="4"/>
        <v>38425658.278540492</v>
      </c>
      <c r="L70" s="1130">
        <f t="shared" ca="1" si="5"/>
        <v>31840289.180516124</v>
      </c>
      <c r="M70" s="1130">
        <f t="shared" ca="1" si="6"/>
        <v>0</v>
      </c>
      <c r="N70" s="1130">
        <f t="shared" ca="1" si="15"/>
        <v>4566445347.2005978</v>
      </c>
      <c r="O70" s="1073"/>
      <c r="P70" s="1130">
        <f t="shared" ca="1" si="7"/>
        <v>70265947.459056854</v>
      </c>
      <c r="Q70" s="1130">
        <f t="shared" ca="1" si="8"/>
        <v>4338123079.8405676</v>
      </c>
      <c r="R70" s="1130">
        <f t="shared" ca="1" si="16"/>
        <v>4404875729.926672</v>
      </c>
      <c r="S70" s="1130">
        <f t="shared" ca="1" si="17"/>
        <v>66752650.086104393</v>
      </c>
      <c r="T70" s="1130">
        <f t="shared" ca="1" si="9"/>
        <v>4338123079.8405676</v>
      </c>
      <c r="U70" s="1132">
        <f t="shared" ca="1" si="10"/>
        <v>0.37306691933114305</v>
      </c>
      <c r="V70" s="1133">
        <f t="shared" ca="1" si="11"/>
        <v>5.0000000000000044E-2</v>
      </c>
      <c r="X70" s="1134">
        <f t="shared" ca="1" si="18"/>
        <v>231835564.73298281</v>
      </c>
      <c r="Y70" s="1134">
        <f t="shared" ca="1" si="12"/>
        <v>3513297.3729524612</v>
      </c>
      <c r="Z70" s="1134">
        <f t="shared" ca="1" si="13"/>
        <v>228322267.36003035</v>
      </c>
      <c r="AA70" s="1132">
        <f t="shared" ca="1" si="14"/>
        <v>0.39916591723998418</v>
      </c>
      <c r="AB70" s="1105"/>
    </row>
    <row r="71" spans="1:29">
      <c r="A71" s="1144">
        <f>'AMORT. PROFILE 0% CPR'!A71</f>
        <v>46839</v>
      </c>
      <c r="C71" s="1104"/>
      <c r="D71" s="1125">
        <f t="shared" ca="1" si="0"/>
        <v>48121</v>
      </c>
      <c r="E71" s="1126">
        <f t="shared" ca="1" si="1"/>
        <v>48148</v>
      </c>
      <c r="F71" s="1127">
        <f t="shared" ca="1" si="2"/>
        <v>1855</v>
      </c>
      <c r="G71" s="1128">
        <f ca="1">IF(F71&lt;&gt;"",COUNTIF($F$11:F71,"&gt;0"),"")</f>
        <v>61</v>
      </c>
      <c r="H71" s="1129">
        <v>8.3338356636277009E-3</v>
      </c>
      <c r="I71" s="1128"/>
      <c r="J71" s="1130">
        <f t="shared" ca="1" si="3"/>
        <v>4566445347.2005978</v>
      </c>
      <c r="K71" s="1131">
        <f t="shared" ca="1" si="4"/>
        <v>38056005.09050712</v>
      </c>
      <c r="L71" s="1130">
        <f t="shared" ca="1" si="5"/>
        <v>31356300.494683344</v>
      </c>
      <c r="M71" s="1130">
        <f t="shared" ca="1" si="6"/>
        <v>0</v>
      </c>
      <c r="N71" s="1130">
        <f t="shared" ca="1" si="15"/>
        <v>4497033041.615407</v>
      </c>
      <c r="O71" s="1073"/>
      <c r="P71" s="1130">
        <f t="shared" ca="1" si="7"/>
        <v>69412305.585190773</v>
      </c>
      <c r="Q71" s="1130">
        <f t="shared" ca="1" si="8"/>
        <v>4272181389.5346365</v>
      </c>
      <c r="R71" s="1130">
        <f t="shared" ca="1" si="16"/>
        <v>4338123079.8405676</v>
      </c>
      <c r="S71" s="1130">
        <f t="shared" ca="1" si="17"/>
        <v>65941690.305931091</v>
      </c>
      <c r="T71" s="1130">
        <f t="shared" ca="1" si="9"/>
        <v>4272181389.5346365</v>
      </c>
      <c r="U71" s="1132">
        <f t="shared" ca="1" si="10"/>
        <v>0.36741336471310448</v>
      </c>
      <c r="V71" s="1133">
        <f t="shared" ca="1" si="11"/>
        <v>5.0000000000000044E-2</v>
      </c>
      <c r="X71" s="1134">
        <f t="shared" ca="1" si="18"/>
        <v>228322267.36003035</v>
      </c>
      <c r="Y71" s="1134">
        <f t="shared" ca="1" si="12"/>
        <v>3470615.2792596817</v>
      </c>
      <c r="Z71" s="1134">
        <f t="shared" ca="1" si="13"/>
        <v>224851652.08077067</v>
      </c>
      <c r="AA71" s="1132">
        <f t="shared" ca="1" si="14"/>
        <v>0.39311685151520376</v>
      </c>
      <c r="AB71" s="1105"/>
      <c r="AC71" s="1078"/>
    </row>
    <row r="72" spans="1:29">
      <c r="A72" s="1144">
        <f>'AMORT. PROFILE 0% CPR'!A72</f>
        <v>46870</v>
      </c>
      <c r="C72" s="1104"/>
      <c r="D72" s="1125">
        <f t="shared" ca="1" si="0"/>
        <v>48152</v>
      </c>
      <c r="E72" s="1126">
        <f t="shared" ca="1" si="1"/>
        <v>48179</v>
      </c>
      <c r="F72" s="1127">
        <f t="shared" ca="1" si="2"/>
        <v>1886</v>
      </c>
      <c r="G72" s="1128">
        <f ca="1">IF(F72&lt;&gt;"",COUNTIF($F$11:F72,"&gt;0"),"")</f>
        <v>62</v>
      </c>
      <c r="H72" s="1129">
        <v>8.3879594483353744E-3</v>
      </c>
      <c r="I72" s="1128"/>
      <c r="J72" s="1130">
        <f t="shared" ca="1" si="3"/>
        <v>4497033041.615407</v>
      </c>
      <c r="K72" s="1131">
        <f t="shared" ca="1" si="4"/>
        <v>37720930.790894322</v>
      </c>
      <c r="L72" s="1130">
        <f t="shared" ca="1" si="5"/>
        <v>30877983.314358469</v>
      </c>
      <c r="M72" s="1130">
        <f t="shared" ca="1" si="6"/>
        <v>0</v>
      </c>
      <c r="N72" s="1130">
        <f t="shared" ca="1" si="15"/>
        <v>4428434127.5101538</v>
      </c>
      <c r="O72" s="1073"/>
      <c r="P72" s="1130">
        <f t="shared" ca="1" si="7"/>
        <v>68598914.10525322</v>
      </c>
      <c r="Q72" s="1130">
        <f t="shared" ca="1" si="8"/>
        <v>4207012421.1346459</v>
      </c>
      <c r="R72" s="1130">
        <f t="shared" ca="1" si="16"/>
        <v>4272181389.5346365</v>
      </c>
      <c r="S72" s="1130">
        <f t="shared" ca="1" si="17"/>
        <v>65168968.399990559</v>
      </c>
      <c r="T72" s="1130">
        <f t="shared" ca="1" si="9"/>
        <v>4207012421.1346459</v>
      </c>
      <c r="U72" s="1132">
        <f t="shared" ca="1" si="10"/>
        <v>0.36182849359159125</v>
      </c>
      <c r="V72" s="1133">
        <f t="shared" ca="1" si="11"/>
        <v>5.0000000000000044E-2</v>
      </c>
      <c r="X72" s="1134">
        <f t="shared" ca="1" si="18"/>
        <v>224851652.08077067</v>
      </c>
      <c r="Y72" s="1134">
        <f t="shared" ca="1" si="12"/>
        <v>3429945.705262661</v>
      </c>
      <c r="Z72" s="1134">
        <f t="shared" ca="1" si="13"/>
        <v>221421706.37550801</v>
      </c>
      <c r="AA72" s="1132">
        <f t="shared" ca="1" si="14"/>
        <v>0.38714127424375117</v>
      </c>
      <c r="AB72" s="1105"/>
      <c r="AC72" s="1078"/>
    </row>
    <row r="73" spans="1:29">
      <c r="A73" s="1144">
        <f>'AMORT. PROFILE 0% CPR'!A73</f>
        <v>46902</v>
      </c>
      <c r="C73" s="1104"/>
      <c r="D73" s="1125">
        <f t="shared" ca="1" si="0"/>
        <v>48182</v>
      </c>
      <c r="E73" s="1126">
        <f t="shared" ca="1" si="1"/>
        <v>48211</v>
      </c>
      <c r="F73" s="1127">
        <f t="shared" ca="1" si="2"/>
        <v>1918</v>
      </c>
      <c r="G73" s="1128">
        <f ca="1">IF(F73&lt;&gt;"",COUNTIF($F$11:F73,"&gt;0"),"")</f>
        <v>63</v>
      </c>
      <c r="H73" s="1129">
        <v>8.4259318894268839E-3</v>
      </c>
      <c r="I73" s="1128"/>
      <c r="J73" s="1130">
        <f t="shared" ca="1" si="3"/>
        <v>4428434127.5101538</v>
      </c>
      <c r="K73" s="1131">
        <f t="shared" ca="1" si="4"/>
        <v>37313684.335214123</v>
      </c>
      <c r="L73" s="1130">
        <f t="shared" ca="1" si="5"/>
        <v>30405798.115491003</v>
      </c>
      <c r="M73" s="1130">
        <f t="shared" ca="1" si="6"/>
        <v>0</v>
      </c>
      <c r="N73" s="1130">
        <f t="shared" ca="1" si="15"/>
        <v>4360714645.0594492</v>
      </c>
      <c r="O73" s="1073"/>
      <c r="P73" s="1130">
        <f t="shared" ca="1" si="7"/>
        <v>67719482.450704575</v>
      </c>
      <c r="Q73" s="1130">
        <f t="shared" ca="1" si="8"/>
        <v>4142678912.8064766</v>
      </c>
      <c r="R73" s="1130">
        <f t="shared" ca="1" si="16"/>
        <v>4207012421.1346459</v>
      </c>
      <c r="S73" s="1130">
        <f t="shared" ca="1" si="17"/>
        <v>64333508.328169346</v>
      </c>
      <c r="T73" s="1130">
        <f t="shared" ca="1" si="9"/>
        <v>4142678912.8064766</v>
      </c>
      <c r="U73" s="1132">
        <f t="shared" ca="1" si="10"/>
        <v>0.35630906744483415</v>
      </c>
      <c r="V73" s="1133">
        <f t="shared" ca="1" si="11"/>
        <v>5.0000000000000044E-2</v>
      </c>
      <c r="X73" s="1134">
        <f t="shared" ca="1" si="18"/>
        <v>221421706.37550801</v>
      </c>
      <c r="Y73" s="1134">
        <f t="shared" ca="1" si="12"/>
        <v>3385974.1225352287</v>
      </c>
      <c r="Z73" s="1134">
        <f t="shared" ca="1" si="13"/>
        <v>218035732.25297278</v>
      </c>
      <c r="AA73" s="1132">
        <f t="shared" ca="1" si="14"/>
        <v>0.3812357203435055</v>
      </c>
      <c r="AB73" s="1105"/>
      <c r="AC73" s="1078"/>
    </row>
    <row r="74" spans="1:29">
      <c r="A74" s="1144">
        <f>'AMORT. PROFILE 0% CPR'!A74</f>
        <v>46931</v>
      </c>
      <c r="C74" s="1104"/>
      <c r="D74" s="1125">
        <f t="shared" ca="1" si="0"/>
        <v>48213</v>
      </c>
      <c r="E74" s="1126">
        <f t="shared" ca="1" si="1"/>
        <v>48240</v>
      </c>
      <c r="F74" s="1127">
        <f t="shared" ca="1" si="2"/>
        <v>1947</v>
      </c>
      <c r="G74" s="1128">
        <f ca="1">IF(F74&lt;&gt;"",COUNTIF($F$11:F74,"&gt;0"),"")</f>
        <v>64</v>
      </c>
      <c r="H74" s="1129">
        <v>8.4724727099141466E-3</v>
      </c>
      <c r="I74" s="1128"/>
      <c r="J74" s="1130">
        <f t="shared" ca="1" si="3"/>
        <v>4360714645.0594492</v>
      </c>
      <c r="K74" s="1131">
        <f t="shared" ca="1" si="4"/>
        <v>36946035.825989135</v>
      </c>
      <c r="L74" s="1130">
        <f t="shared" ca="1" si="5"/>
        <v>29939428.246562514</v>
      </c>
      <c r="M74" s="1130">
        <f t="shared" ca="1" si="6"/>
        <v>0</v>
      </c>
      <c r="N74" s="1130">
        <f t="shared" ca="1" si="15"/>
        <v>4293829180.9868979</v>
      </c>
      <c r="O74" s="1073"/>
      <c r="P74" s="1130">
        <f t="shared" ca="1" si="7"/>
        <v>66885464.07255125</v>
      </c>
      <c r="Q74" s="1130">
        <f t="shared" ca="1" si="8"/>
        <v>4079137721.9375529</v>
      </c>
      <c r="R74" s="1130">
        <f t="shared" ca="1" si="16"/>
        <v>4142678912.8064766</v>
      </c>
      <c r="S74" s="1130">
        <f t="shared" ca="1" si="17"/>
        <v>63541190.868923664</v>
      </c>
      <c r="T74" s="1130">
        <f t="shared" ca="1" si="9"/>
        <v>4079137721.9375529</v>
      </c>
      <c r="U74" s="1132">
        <f t="shared" ca="1" si="10"/>
        <v>0.35086039982438483</v>
      </c>
      <c r="V74" s="1133">
        <f t="shared" ca="1" si="11"/>
        <v>5.0000000000000044E-2</v>
      </c>
      <c r="X74" s="1134">
        <f t="shared" ca="1" si="18"/>
        <v>218035732.25297278</v>
      </c>
      <c r="Y74" s="1134">
        <f t="shared" ca="1" si="12"/>
        <v>3344273.2036275864</v>
      </c>
      <c r="Z74" s="1134">
        <f t="shared" ca="1" si="13"/>
        <v>214691459.0493452</v>
      </c>
      <c r="AA74" s="1132">
        <f t="shared" ca="1" si="14"/>
        <v>0.3754058750912066</v>
      </c>
      <c r="AB74" s="1105"/>
      <c r="AC74" s="1078"/>
    </row>
    <row r="75" spans="1:29">
      <c r="A75" s="1144">
        <f>'AMORT. PROFILE 0% CPR'!A75</f>
        <v>46961</v>
      </c>
      <c r="C75" s="1104"/>
      <c r="D75" s="1125">
        <f t="shared" ca="1" si="0"/>
        <v>48244</v>
      </c>
      <c r="E75" s="1126">
        <f t="shared" ca="1" si="1"/>
        <v>48271</v>
      </c>
      <c r="F75" s="1127">
        <f t="shared" ca="1" si="2"/>
        <v>1978</v>
      </c>
      <c r="G75" s="1128">
        <f ca="1">IF(F75&lt;&gt;"",COUNTIF($F$11:F75,"&gt;0"),"")</f>
        <v>65</v>
      </c>
      <c r="H75" s="1129">
        <v>8.5119458346093087E-3</v>
      </c>
      <c r="I75" s="1128"/>
      <c r="J75" s="1130">
        <f t="shared" ca="1" si="3"/>
        <v>4293829180.9868979</v>
      </c>
      <c r="K75" s="1131">
        <f t="shared" ca="1" si="4"/>
        <v>36548841.411625326</v>
      </c>
      <c r="L75" s="1130">
        <f t="shared" ca="1" si="5"/>
        <v>29479038.027155671</v>
      </c>
      <c r="M75" s="1130">
        <f t="shared" ca="1" si="6"/>
        <v>0</v>
      </c>
      <c r="N75" s="1130">
        <f t="shared" ca="1" si="15"/>
        <v>4227801301.5481167</v>
      </c>
      <c r="O75" s="1073"/>
      <c r="P75" s="1130">
        <f t="shared" ca="1" si="7"/>
        <v>66027879.438781261</v>
      </c>
      <c r="Q75" s="1130">
        <f t="shared" ca="1" si="8"/>
        <v>4016411236.4707108</v>
      </c>
      <c r="R75" s="1130">
        <f t="shared" ca="1" si="16"/>
        <v>4079137721.9375529</v>
      </c>
      <c r="S75" s="1130">
        <f t="shared" ca="1" si="17"/>
        <v>62726485.466842175</v>
      </c>
      <c r="T75" s="1130">
        <f t="shared" ca="1" si="9"/>
        <v>4016411236.4707108</v>
      </c>
      <c r="U75" s="1132">
        <f t="shared" ca="1" si="10"/>
        <v>0.34547883680614822</v>
      </c>
      <c r="V75" s="1133">
        <f t="shared" ca="1" si="11"/>
        <v>5.0000000000000044E-2</v>
      </c>
      <c r="X75" s="1134">
        <f t="shared" ca="1" si="18"/>
        <v>214691459.0493452</v>
      </c>
      <c r="Y75" s="1134">
        <f t="shared" ca="1" si="12"/>
        <v>3301393.9719390869</v>
      </c>
      <c r="Z75" s="1134">
        <f t="shared" ca="1" si="13"/>
        <v>211390065.07740611</v>
      </c>
      <c r="AA75" s="1132">
        <f t="shared" ca="1" si="14"/>
        <v>0.36964782894171005</v>
      </c>
      <c r="AB75" s="1105"/>
      <c r="AC75" s="1078"/>
    </row>
    <row r="76" spans="1:29">
      <c r="A76" s="1144">
        <f>'AMORT. PROFILE 0% CPR'!A76</f>
        <v>46993</v>
      </c>
      <c r="C76" s="1104"/>
      <c r="D76" s="1125">
        <f t="shared" ref="D76:D139" ca="1" si="19">IF(E76&lt;&gt;"",EOMONTH(E76,-1),"")</f>
        <v>48273</v>
      </c>
      <c r="E76" s="1126">
        <f t="shared" ref="E76:E139" ca="1" si="20">IF(INDIRECT("A"&amp;(IFERROR(MATCH(E75,A:A),999)+1))&gt;0,INDIRECT("A"&amp;(IFERROR(MATCH(E75,A:A),999)+1)),"")</f>
        <v>48303</v>
      </c>
      <c r="F76" s="1127">
        <f t="shared" ref="F76:F139" ca="1" si="21">IF(E76&lt;&gt;"",E76-$A$31,"")</f>
        <v>2010</v>
      </c>
      <c r="G76" s="1128">
        <f ca="1">IF(F76&lt;&gt;"",COUNTIF($F$11:F76,"&gt;0"),"")</f>
        <v>66</v>
      </c>
      <c r="H76" s="1129">
        <v>8.5598230167749263E-3</v>
      </c>
      <c r="I76" s="1128"/>
      <c r="J76" s="1130">
        <f t="shared" ref="J76:J139" ca="1" si="22">IF(G76=1,$A$7,N75)</f>
        <v>4227801301.5481167</v>
      </c>
      <c r="K76" s="1131">
        <f t="shared" ref="K76:K139" ca="1" si="23">H76*J76</f>
        <v>36189230.891342558</v>
      </c>
      <c r="L76" s="1130">
        <f t="shared" ref="L76:L139" ca="1" si="24">IF(E76&lt;&gt;"",(1-(1-$A$25)^(1/12))*(J76-K76),"")</f>
        <v>29024325.806625925</v>
      </c>
      <c r="M76" s="1130">
        <f t="shared" ref="M76:M139" ca="1" si="25">IF(J76-K76-L76&lt;$A$27*$A$5,J76-K76-L76,0)</f>
        <v>0</v>
      </c>
      <c r="N76" s="1130">
        <f t="shared" ca="1" si="15"/>
        <v>4162587744.8501482</v>
      </c>
      <c r="O76" s="1073"/>
      <c r="P76" s="1130">
        <f t="shared" ref="P76:P139" ca="1" si="26">IF(G76&lt;&gt; "", R76+X76-N76, "")</f>
        <v>65213556.697968483</v>
      </c>
      <c r="Q76" s="1130">
        <f t="shared" ref="Q76:Q139" ca="1" si="27">IF(E76&lt;&gt;"", N76*(1-$A$15), "")</f>
        <v>3954458357.6076407</v>
      </c>
      <c r="R76" s="1130">
        <f t="shared" ca="1" si="16"/>
        <v>4016411236.4707108</v>
      </c>
      <c r="S76" s="1130">
        <f t="shared" ca="1" si="17"/>
        <v>61952878.863070011</v>
      </c>
      <c r="T76" s="1130">
        <f t="shared" ref="T76:T139" ca="1" si="28">IF(E76&lt;&gt;"", R76-S76, "")</f>
        <v>3954458357.6076407</v>
      </c>
      <c r="U76" s="1132">
        <f t="shared" ref="U76:U139" ca="1" si="29">IF(E76&lt;&gt;"", R76/$A$11, "")</f>
        <v>0.34016627451645698</v>
      </c>
      <c r="V76" s="1133">
        <f t="shared" ref="V76:V139" ca="1" si="30">IF(E76&lt;&gt;"", IFERROR(1-T76/N76, "n.a."), "")</f>
        <v>5.0000000000000044E-2</v>
      </c>
      <c r="X76" s="1134">
        <f t="shared" ca="1" si="18"/>
        <v>211390065.07740611</v>
      </c>
      <c r="Y76" s="1134">
        <f t="shared" ref="Y76:Y139" ca="1" si="31">IF(E76&lt;&gt;"", P76-S76, "")</f>
        <v>3260677.8348984718</v>
      </c>
      <c r="Z76" s="1134">
        <f t="shared" ref="Z76:Z139" ca="1" si="32">IF(E76&lt;&gt;"", X76-Y76, "")</f>
        <v>208129387.24250764</v>
      </c>
      <c r="AA76" s="1132">
        <f t="shared" ref="AA76:AA139" ca="1" si="33">IF(E76&lt;&gt;"", X76/$A$19, "")</f>
        <v>0.36396361067046507</v>
      </c>
      <c r="AB76" s="1105"/>
      <c r="AC76" s="1078"/>
    </row>
    <row r="77" spans="1:29">
      <c r="A77" s="1144">
        <f>'AMORT. PROFILE 0% CPR'!A77</f>
        <v>47023</v>
      </c>
      <c r="C77" s="1104"/>
      <c r="D77" s="1125">
        <f t="shared" ca="1" si="19"/>
        <v>48304</v>
      </c>
      <c r="E77" s="1126">
        <f t="shared" ca="1" si="20"/>
        <v>48331</v>
      </c>
      <c r="F77" s="1127">
        <f t="shared" ca="1" si="21"/>
        <v>2038</v>
      </c>
      <c r="G77" s="1128">
        <f ca="1">IF(F77&lt;&gt;"",COUNTIF($F$11:F77,"&gt;0"),"")</f>
        <v>67</v>
      </c>
      <c r="H77" s="1129">
        <v>8.6017040674281117E-3</v>
      </c>
      <c r="I77" s="1128"/>
      <c r="J77" s="1130">
        <f t="shared" ca="1" si="22"/>
        <v>4162587744.8501482</v>
      </c>
      <c r="K77" s="1131">
        <f t="shared" ca="1" si="23"/>
        <v>35805347.935903929</v>
      </c>
      <c r="L77" s="1130">
        <f t="shared" ca="1" si="24"/>
        <v>28575420.339964829</v>
      </c>
      <c r="M77" s="1130">
        <f t="shared" ca="1" si="25"/>
        <v>0</v>
      </c>
      <c r="N77" s="1130">
        <f t="shared" ref="N77:N140" ca="1" si="34">IF(E77&lt;&gt;"",J77-K77-L77-M77,"")</f>
        <v>4098206976.5742793</v>
      </c>
      <c r="O77" s="1073"/>
      <c r="P77" s="1130">
        <f t="shared" ca="1" si="26"/>
        <v>64380768.275868893</v>
      </c>
      <c r="Q77" s="1130">
        <f t="shared" ca="1" si="27"/>
        <v>3893296627.7455649</v>
      </c>
      <c r="R77" s="1130">
        <f t="shared" ref="R77:R140" ca="1" si="35">IF(E77&lt;&gt;"", T76, "")</f>
        <v>3954458357.6076407</v>
      </c>
      <c r="S77" s="1130">
        <f t="shared" ref="S77:S140" ca="1" si="36">IF(E77&lt;&gt;"", MIN(P77,MAX(R77-Q77,0)), "")</f>
        <v>61161729.862075806</v>
      </c>
      <c r="T77" s="1130">
        <f t="shared" ca="1" si="28"/>
        <v>3893296627.7455649</v>
      </c>
      <c r="U77" s="1132">
        <f t="shared" ca="1" si="29"/>
        <v>0.3349192321301952</v>
      </c>
      <c r="V77" s="1133">
        <f t="shared" ca="1" si="30"/>
        <v>5.0000000000000044E-2</v>
      </c>
      <c r="X77" s="1134">
        <f t="shared" ref="X77:X140" ca="1" si="37">IF(E77&lt;&gt;"", Z76, "")</f>
        <v>208129387.24250764</v>
      </c>
      <c r="Y77" s="1134">
        <f t="shared" ca="1" si="31"/>
        <v>3219038.413793087</v>
      </c>
      <c r="Z77" s="1134">
        <f t="shared" ca="1" si="32"/>
        <v>204910348.82871455</v>
      </c>
      <c r="AA77" s="1132">
        <f t="shared" ca="1" si="33"/>
        <v>0.35834949594095666</v>
      </c>
      <c r="AB77" s="1105"/>
      <c r="AC77" s="1078"/>
    </row>
    <row r="78" spans="1:29">
      <c r="A78" s="1144">
        <f>'AMORT. PROFILE 0% CPR'!A78</f>
        <v>47053</v>
      </c>
      <c r="C78" s="1104"/>
      <c r="D78" s="1125">
        <f t="shared" ca="1" si="19"/>
        <v>48334</v>
      </c>
      <c r="E78" s="1126">
        <f t="shared" ca="1" si="20"/>
        <v>48361</v>
      </c>
      <c r="F78" s="1127">
        <f t="shared" ca="1" si="21"/>
        <v>2068</v>
      </c>
      <c r="G78" s="1128">
        <f ca="1">IF(F78&lt;&gt;"",COUNTIF($F$11:F78,"&gt;0"),"")</f>
        <v>68</v>
      </c>
      <c r="H78" s="1129">
        <v>8.6433014396991997E-3</v>
      </c>
      <c r="I78" s="1128"/>
      <c r="J78" s="1130">
        <f t="shared" ca="1" si="22"/>
        <v>4098206976.5742793</v>
      </c>
      <c r="K78" s="1131">
        <f t="shared" ca="1" si="23"/>
        <v>35422038.260809772</v>
      </c>
      <c r="L78" s="1130">
        <f t="shared" ca="1" si="24"/>
        <v>28132277.449374314</v>
      </c>
      <c r="M78" s="1130">
        <f t="shared" ca="1" si="25"/>
        <v>0</v>
      </c>
      <c r="N78" s="1130">
        <f t="shared" ca="1" si="34"/>
        <v>4034652660.8640952</v>
      </c>
      <c r="O78" s="1073"/>
      <c r="P78" s="1130">
        <f t="shared" ca="1" si="26"/>
        <v>63554315.710184097</v>
      </c>
      <c r="Q78" s="1130">
        <f t="shared" ca="1" si="27"/>
        <v>3832920027.8208904</v>
      </c>
      <c r="R78" s="1130">
        <f t="shared" ca="1" si="35"/>
        <v>3893296627.7455649</v>
      </c>
      <c r="S78" s="1130">
        <f t="shared" ca="1" si="36"/>
        <v>60376599.924674511</v>
      </c>
      <c r="T78" s="1130">
        <f t="shared" ca="1" si="28"/>
        <v>3832920027.8208904</v>
      </c>
      <c r="U78" s="1132">
        <f t="shared" ca="1" si="29"/>
        <v>0.32973919538464369</v>
      </c>
      <c r="V78" s="1133">
        <f t="shared" ca="1" si="30"/>
        <v>5.0000000000000044E-2</v>
      </c>
      <c r="X78" s="1134">
        <f t="shared" ca="1" si="37"/>
        <v>204910348.82871455</v>
      </c>
      <c r="Y78" s="1134">
        <f t="shared" ca="1" si="31"/>
        <v>3177715.7855095863</v>
      </c>
      <c r="Z78" s="1134">
        <f t="shared" ca="1" si="32"/>
        <v>201732633.04320496</v>
      </c>
      <c r="AA78" s="1132">
        <f t="shared" ca="1" si="33"/>
        <v>0.35280707442960496</v>
      </c>
      <c r="AB78" s="1105"/>
      <c r="AC78" s="1078"/>
    </row>
    <row r="79" spans="1:29">
      <c r="A79" s="1144">
        <f>'AMORT. PROFILE 0% CPR'!A79</f>
        <v>47084</v>
      </c>
      <c r="C79" s="1104"/>
      <c r="D79" s="1125">
        <f t="shared" ca="1" si="19"/>
        <v>48365</v>
      </c>
      <c r="E79" s="1126">
        <f t="shared" ca="1" si="20"/>
        <v>48393</v>
      </c>
      <c r="F79" s="1127">
        <f t="shared" ca="1" si="21"/>
        <v>2100</v>
      </c>
      <c r="G79" s="1128">
        <f ca="1">IF(F79&lt;&gt;"",COUNTIF($F$11:F79,"&gt;0"),"")</f>
        <v>69</v>
      </c>
      <c r="H79" s="1129">
        <v>8.6963022323994707E-3</v>
      </c>
      <c r="I79" s="1128"/>
      <c r="J79" s="1130">
        <f t="shared" ca="1" si="22"/>
        <v>4034652660.8640952</v>
      </c>
      <c r="K79" s="1131">
        <f t="shared" ca="1" si="23"/>
        <v>35086558.941628896</v>
      </c>
      <c r="L79" s="1130">
        <f t="shared" ca="1" si="24"/>
        <v>27694526.03688715</v>
      </c>
      <c r="M79" s="1130">
        <f t="shared" ca="1" si="25"/>
        <v>0</v>
      </c>
      <c r="N79" s="1130">
        <f t="shared" ca="1" si="34"/>
        <v>3971871575.8855791</v>
      </c>
      <c r="O79" s="1073"/>
      <c r="P79" s="1130">
        <f t="shared" ca="1" si="26"/>
        <v>62781084.978516102</v>
      </c>
      <c r="Q79" s="1130">
        <f t="shared" ca="1" si="27"/>
        <v>3773277997.0913</v>
      </c>
      <c r="R79" s="1130">
        <f t="shared" ca="1" si="35"/>
        <v>3832920027.8208904</v>
      </c>
      <c r="S79" s="1130">
        <f t="shared" ca="1" si="36"/>
        <v>59642030.729590416</v>
      </c>
      <c r="T79" s="1130">
        <f t="shared" ca="1" si="28"/>
        <v>3773277997.0913</v>
      </c>
      <c r="U79" s="1132">
        <f t="shared" ca="1" si="29"/>
        <v>0.32462565450071906</v>
      </c>
      <c r="V79" s="1133">
        <f t="shared" ca="1" si="30"/>
        <v>5.0000000000000044E-2</v>
      </c>
      <c r="X79" s="1134">
        <f t="shared" ca="1" si="37"/>
        <v>201732633.04320496</v>
      </c>
      <c r="Y79" s="1134">
        <f t="shared" ca="1" si="31"/>
        <v>3139054.2489256859</v>
      </c>
      <c r="Z79" s="1134">
        <f t="shared" ca="1" si="32"/>
        <v>198593578.79427928</v>
      </c>
      <c r="AA79" s="1132">
        <f t="shared" ca="1" si="33"/>
        <v>0.34733580069422343</v>
      </c>
      <c r="AB79" s="1105"/>
      <c r="AC79" s="1078"/>
    </row>
    <row r="80" spans="1:29">
      <c r="A80" s="1144">
        <f>'AMORT. PROFILE 0% CPR'!A80</f>
        <v>47114</v>
      </c>
      <c r="C80" s="1104"/>
      <c r="D80" s="1125">
        <f t="shared" ca="1" si="19"/>
        <v>48395</v>
      </c>
      <c r="E80" s="1126">
        <f t="shared" ca="1" si="20"/>
        <v>48422</v>
      </c>
      <c r="F80" s="1127">
        <f t="shared" ca="1" si="21"/>
        <v>2129</v>
      </c>
      <c r="G80" s="1128">
        <f ca="1">IF(F80&lt;&gt;"",COUNTIF($F$11:F80,"&gt;0"),"")</f>
        <v>70</v>
      </c>
      <c r="H80" s="1129">
        <v>8.7352661988350285E-3</v>
      </c>
      <c r="I80" s="1128"/>
      <c r="J80" s="1130">
        <f t="shared" ca="1" si="22"/>
        <v>3971871575.8855791</v>
      </c>
      <c r="K80" s="1131">
        <f t="shared" ca="1" si="23"/>
        <v>34695355.522946917</v>
      </c>
      <c r="L80" s="1130">
        <f t="shared" ca="1" si="24"/>
        <v>27262514.624832578</v>
      </c>
      <c r="M80" s="1130">
        <f t="shared" ca="1" si="25"/>
        <v>0</v>
      </c>
      <c r="N80" s="1130">
        <f t="shared" ca="1" si="34"/>
        <v>3909913705.7377996</v>
      </c>
      <c r="O80" s="1073"/>
      <c r="P80" s="1130">
        <f t="shared" ca="1" si="26"/>
        <v>61957870.147779465</v>
      </c>
      <c r="Q80" s="1130">
        <f t="shared" ca="1" si="27"/>
        <v>3714418020.4509096</v>
      </c>
      <c r="R80" s="1130">
        <f t="shared" ca="1" si="35"/>
        <v>3773277997.0913</v>
      </c>
      <c r="S80" s="1130">
        <f t="shared" ca="1" si="36"/>
        <v>58859976.640390396</v>
      </c>
      <c r="T80" s="1130">
        <f t="shared" ca="1" si="28"/>
        <v>3714418020.4509096</v>
      </c>
      <c r="U80" s="1132">
        <f t="shared" ca="1" si="29"/>
        <v>0.3195743272826157</v>
      </c>
      <c r="V80" s="1133">
        <f t="shared" ca="1" si="30"/>
        <v>5.0000000000000044E-2</v>
      </c>
      <c r="X80" s="1134">
        <f t="shared" ca="1" si="37"/>
        <v>198593578.79427928</v>
      </c>
      <c r="Y80" s="1134">
        <f t="shared" ca="1" si="31"/>
        <v>3097893.5073890686</v>
      </c>
      <c r="Z80" s="1134">
        <f t="shared" ca="1" si="32"/>
        <v>195495685.28689021</v>
      </c>
      <c r="AA80" s="1132">
        <f t="shared" ca="1" si="33"/>
        <v>0.3419310929653569</v>
      </c>
      <c r="AB80" s="1105"/>
      <c r="AC80" s="1078"/>
    </row>
    <row r="81" spans="1:29">
      <c r="A81" s="1144">
        <f>'AMORT. PROFILE 0% CPR'!A81</f>
        <v>47147</v>
      </c>
      <c r="C81" s="1104"/>
      <c r="D81" s="1125">
        <f t="shared" ca="1" si="19"/>
        <v>48426</v>
      </c>
      <c r="E81" s="1126">
        <f t="shared" ca="1" si="20"/>
        <v>48453</v>
      </c>
      <c r="F81" s="1127">
        <f t="shared" ca="1" si="21"/>
        <v>2160</v>
      </c>
      <c r="G81" s="1128">
        <f ca="1">IF(F81&lt;&gt;"",COUNTIF($F$11:F81,"&gt;0"),"")</f>
        <v>71</v>
      </c>
      <c r="H81" s="1129">
        <v>8.7880372559361441E-3</v>
      </c>
      <c r="I81" s="1128"/>
      <c r="J81" s="1130">
        <f t="shared" ca="1" si="22"/>
        <v>3909913705.7377996</v>
      </c>
      <c r="K81" s="1131">
        <f t="shared" ca="1" si="23"/>
        <v>34360467.313519135</v>
      </c>
      <c r="L81" s="1130">
        <f t="shared" ca="1" si="24"/>
        <v>26835813.519194648</v>
      </c>
      <c r="M81" s="1130">
        <f t="shared" ca="1" si="25"/>
        <v>0</v>
      </c>
      <c r="N81" s="1130">
        <f t="shared" ca="1" si="34"/>
        <v>3848717424.905086</v>
      </c>
      <c r="O81" s="1073"/>
      <c r="P81" s="1130">
        <f t="shared" ca="1" si="26"/>
        <v>61196280.832713604</v>
      </c>
      <c r="Q81" s="1130">
        <f t="shared" ca="1" si="27"/>
        <v>3656281553.6598315</v>
      </c>
      <c r="R81" s="1130">
        <f t="shared" ca="1" si="35"/>
        <v>3714418020.4509096</v>
      </c>
      <c r="S81" s="1130">
        <f t="shared" ca="1" si="36"/>
        <v>58136466.791078091</v>
      </c>
      <c r="T81" s="1130">
        <f t="shared" ca="1" si="28"/>
        <v>3656281553.6598315</v>
      </c>
      <c r="U81" s="1132">
        <f t="shared" ca="1" si="29"/>
        <v>0.31458923541999029</v>
      </c>
      <c r="V81" s="1133">
        <f t="shared" ca="1" si="30"/>
        <v>5.0000000000000044E-2</v>
      </c>
      <c r="X81" s="1134">
        <f t="shared" ca="1" si="37"/>
        <v>195495685.28689021</v>
      </c>
      <c r="Y81" s="1134">
        <f t="shared" ca="1" si="31"/>
        <v>3059814.0416355133</v>
      </c>
      <c r="Z81" s="1134">
        <f t="shared" ca="1" si="32"/>
        <v>192435871.2452547</v>
      </c>
      <c r="AA81" s="1132">
        <f t="shared" ca="1" si="33"/>
        <v>0.33659725428183573</v>
      </c>
      <c r="AB81" s="1105"/>
      <c r="AC81" s="1078"/>
    </row>
    <row r="82" spans="1:29">
      <c r="A82" s="1144">
        <f>'AMORT. PROFILE 0% CPR'!A82</f>
        <v>47176</v>
      </c>
      <c r="C82" s="1104"/>
      <c r="D82" s="1125">
        <f t="shared" ca="1" si="19"/>
        <v>48457</v>
      </c>
      <c r="E82" s="1126">
        <f t="shared" ca="1" si="20"/>
        <v>48484</v>
      </c>
      <c r="F82" s="1127">
        <f t="shared" ca="1" si="21"/>
        <v>2191</v>
      </c>
      <c r="G82" s="1128">
        <f ca="1">IF(F82&lt;&gt;"",COUNTIF($F$11:F82,"&gt;0"),"")</f>
        <v>72</v>
      </c>
      <c r="H82" s="1129">
        <v>8.840598743222336E-3</v>
      </c>
      <c r="I82" s="1128"/>
      <c r="J82" s="1130">
        <f t="shared" ca="1" si="22"/>
        <v>3848717424.905086</v>
      </c>
      <c r="K82" s="1131">
        <f t="shared" ca="1" si="23"/>
        <v>34024966.429633811</v>
      </c>
      <c r="L82" s="1130">
        <f t="shared" ca="1" si="24"/>
        <v>26414390.191772226</v>
      </c>
      <c r="M82" s="1130">
        <f t="shared" ca="1" si="25"/>
        <v>0</v>
      </c>
      <c r="N82" s="1130">
        <f t="shared" ca="1" si="34"/>
        <v>3788278068.28368</v>
      </c>
      <c r="O82" s="1073"/>
      <c r="P82" s="1130">
        <f t="shared" ca="1" si="26"/>
        <v>60439356.621406078</v>
      </c>
      <c r="Q82" s="1130">
        <f t="shared" ca="1" si="27"/>
        <v>3598864164.8694959</v>
      </c>
      <c r="R82" s="1130">
        <f t="shared" ca="1" si="35"/>
        <v>3656281553.6598315</v>
      </c>
      <c r="S82" s="1130">
        <f t="shared" ca="1" si="36"/>
        <v>57417388.790335655</v>
      </c>
      <c r="T82" s="1130">
        <f t="shared" ca="1" si="28"/>
        <v>3598864164.8694959</v>
      </c>
      <c r="U82" s="1132">
        <f t="shared" ca="1" si="29"/>
        <v>0.30966542056201568</v>
      </c>
      <c r="V82" s="1133">
        <f t="shared" ca="1" si="30"/>
        <v>5.0000000000000044E-2</v>
      </c>
      <c r="X82" s="1134">
        <f t="shared" ca="1" si="37"/>
        <v>192435871.2452547</v>
      </c>
      <c r="Y82" s="1134">
        <f t="shared" ca="1" si="31"/>
        <v>3021967.8310704231</v>
      </c>
      <c r="Z82" s="1134">
        <f t="shared" ca="1" si="32"/>
        <v>189413903.41418427</v>
      </c>
      <c r="AA82" s="1132">
        <f t="shared" ca="1" si="33"/>
        <v>0.33132897941676082</v>
      </c>
      <c r="AB82" s="1105"/>
      <c r="AC82" s="1078"/>
    </row>
    <row r="83" spans="1:29">
      <c r="A83" s="1144">
        <f>'AMORT. PROFILE 0% CPR'!A83</f>
        <v>47204</v>
      </c>
      <c r="C83" s="1104"/>
      <c r="D83" s="1125">
        <f t="shared" ca="1" si="19"/>
        <v>48487</v>
      </c>
      <c r="E83" s="1126">
        <f t="shared" ca="1" si="20"/>
        <v>48514</v>
      </c>
      <c r="F83" s="1127">
        <f t="shared" ca="1" si="21"/>
        <v>2221</v>
      </c>
      <c r="G83" s="1128">
        <f ca="1">IF(F83&lt;&gt;"",COUNTIF($F$11:F83,"&gt;0"),"")</f>
        <v>73</v>
      </c>
      <c r="H83" s="1129">
        <v>8.8999626012095639E-3</v>
      </c>
      <c r="I83" s="1128"/>
      <c r="J83" s="1130">
        <f t="shared" ca="1" si="22"/>
        <v>3788278068.28368</v>
      </c>
      <c r="K83" s="1131">
        <f t="shared" ca="1" si="23"/>
        <v>33715533.13070716</v>
      </c>
      <c r="L83" s="1130">
        <f t="shared" ca="1" si="24"/>
        <v>25998027.595277071</v>
      </c>
      <c r="M83" s="1130">
        <f t="shared" ca="1" si="25"/>
        <v>0</v>
      </c>
      <c r="N83" s="1130">
        <f t="shared" ca="1" si="34"/>
        <v>3728564507.5576954</v>
      </c>
      <c r="O83" s="1073"/>
      <c r="P83" s="1130">
        <f t="shared" ca="1" si="26"/>
        <v>59713560.725984573</v>
      </c>
      <c r="Q83" s="1130">
        <f t="shared" ca="1" si="27"/>
        <v>3542136282.1798105</v>
      </c>
      <c r="R83" s="1130">
        <f t="shared" ca="1" si="35"/>
        <v>3598864164.8694959</v>
      </c>
      <c r="S83" s="1130">
        <f t="shared" ca="1" si="36"/>
        <v>56727882.689685345</v>
      </c>
      <c r="T83" s="1130">
        <f t="shared" ca="1" si="28"/>
        <v>3542136282.1798105</v>
      </c>
      <c r="U83" s="1132">
        <f t="shared" ca="1" si="29"/>
        <v>0.30480250735733244</v>
      </c>
      <c r="V83" s="1133">
        <f t="shared" ca="1" si="30"/>
        <v>5.0000000000000044E-2</v>
      </c>
      <c r="X83" s="1134">
        <f t="shared" ca="1" si="37"/>
        <v>189413903.41418427</v>
      </c>
      <c r="Y83" s="1134">
        <f t="shared" ca="1" si="31"/>
        <v>2985678.0362992287</v>
      </c>
      <c r="Z83" s="1134">
        <f t="shared" ca="1" si="32"/>
        <v>186428225.37788504</v>
      </c>
      <c r="AA83" s="1132">
        <f t="shared" ca="1" si="33"/>
        <v>0.32612586675995914</v>
      </c>
      <c r="AB83" s="1105"/>
      <c r="AC83" s="1078"/>
    </row>
    <row r="84" spans="1:29">
      <c r="A84" s="1144">
        <f>'AMORT. PROFILE 0% CPR'!A84</f>
        <v>47235</v>
      </c>
      <c r="C84" s="1104"/>
      <c r="D84" s="1125">
        <f t="shared" ca="1" si="19"/>
        <v>48518</v>
      </c>
      <c r="E84" s="1126">
        <f t="shared" ca="1" si="20"/>
        <v>48547</v>
      </c>
      <c r="F84" s="1127">
        <f t="shared" ca="1" si="21"/>
        <v>2254</v>
      </c>
      <c r="G84" s="1128">
        <f ca="1">IF(F84&lt;&gt;"",COUNTIF($F$11:F84,"&gt;0"),"")</f>
        <v>74</v>
      </c>
      <c r="H84" s="1129">
        <v>8.9664940180044853E-3</v>
      </c>
      <c r="I84" s="1073"/>
      <c r="J84" s="1130">
        <f t="shared" ca="1" si="22"/>
        <v>3728564507.5576954</v>
      </c>
      <c r="K84" s="1131">
        <f t="shared" ca="1" si="23"/>
        <v>33432151.352759916</v>
      </c>
      <c r="L84" s="1130">
        <f t="shared" ca="1" si="24"/>
        <v>25586510.296572559</v>
      </c>
      <c r="M84" s="1130">
        <f t="shared" ca="1" si="25"/>
        <v>0</v>
      </c>
      <c r="N84" s="1130">
        <f t="shared" ca="1" si="34"/>
        <v>3669545845.9083629</v>
      </c>
      <c r="O84" s="1073"/>
      <c r="P84" s="1130">
        <f t="shared" ca="1" si="26"/>
        <v>59018661.649332523</v>
      </c>
      <c r="Q84" s="1130">
        <f t="shared" ca="1" si="27"/>
        <v>3486068553.6129446</v>
      </c>
      <c r="R84" s="1130">
        <f t="shared" ca="1" si="35"/>
        <v>3542136282.1798105</v>
      </c>
      <c r="S84" s="1130">
        <f t="shared" ca="1" si="36"/>
        <v>56067728.566865921</v>
      </c>
      <c r="T84" s="1130">
        <f t="shared" ca="1" si="28"/>
        <v>3486068553.6129446</v>
      </c>
      <c r="U84" s="1132">
        <f t="shared" ca="1" si="29"/>
        <v>0.29999799124092169</v>
      </c>
      <c r="V84" s="1133">
        <f t="shared" ca="1" si="30"/>
        <v>5.0000000000000044E-2</v>
      </c>
      <c r="X84" s="1134">
        <f t="shared" ca="1" si="37"/>
        <v>186428225.37788504</v>
      </c>
      <c r="Y84" s="1134">
        <f t="shared" ca="1" si="31"/>
        <v>2950933.0824666023</v>
      </c>
      <c r="Z84" s="1134">
        <f t="shared" ca="1" si="32"/>
        <v>183477292.29541844</v>
      </c>
      <c r="AA84" s="1132">
        <f t="shared" ca="1" si="33"/>
        <v>0.3209852365321712</v>
      </c>
      <c r="AB84" s="1105"/>
      <c r="AC84" s="1078"/>
    </row>
    <row r="85" spans="1:29">
      <c r="A85" s="1144">
        <f>'AMORT. PROFILE 0% CPR'!A85</f>
        <v>47266</v>
      </c>
      <c r="C85" s="1104"/>
      <c r="D85" s="1125">
        <f t="shared" ca="1" si="19"/>
        <v>48548</v>
      </c>
      <c r="E85" s="1126">
        <f t="shared" ca="1" si="20"/>
        <v>48575</v>
      </c>
      <c r="F85" s="1127">
        <f t="shared" ca="1" si="21"/>
        <v>2282</v>
      </c>
      <c r="G85" s="1128">
        <f ca="1">IF(F85&lt;&gt;"",COUNTIF($F$11:F85,"&gt;0"),"")</f>
        <v>75</v>
      </c>
      <c r="H85" s="1129">
        <v>9.022483991741834E-3</v>
      </c>
      <c r="I85" s="1073"/>
      <c r="J85" s="1130">
        <f t="shared" ca="1" si="22"/>
        <v>3669545845.9083629</v>
      </c>
      <c r="K85" s="1131">
        <f t="shared" ca="1" si="23"/>
        <v>33108418.651670951</v>
      </c>
      <c r="L85" s="1130">
        <f t="shared" ca="1" si="24"/>
        <v>25180084.150194071</v>
      </c>
      <c r="M85" s="1130">
        <f t="shared" ca="1" si="25"/>
        <v>0</v>
      </c>
      <c r="N85" s="1130">
        <f t="shared" ca="1" si="34"/>
        <v>3611257343.1064978</v>
      </c>
      <c r="O85" s="1073"/>
      <c r="P85" s="1130">
        <f t="shared" ca="1" si="26"/>
        <v>58288502.801865101</v>
      </c>
      <c r="Q85" s="1130">
        <f t="shared" ca="1" si="27"/>
        <v>3430694475.9511728</v>
      </c>
      <c r="R85" s="1130">
        <f t="shared" ca="1" si="35"/>
        <v>3486068553.6129446</v>
      </c>
      <c r="S85" s="1130">
        <f t="shared" ca="1" si="36"/>
        <v>55374077.661771774</v>
      </c>
      <c r="T85" s="1130">
        <f t="shared" ca="1" si="28"/>
        <v>3430694475.9511728</v>
      </c>
      <c r="U85" s="1132">
        <f t="shared" ca="1" si="29"/>
        <v>0.29524938627387903</v>
      </c>
      <c r="V85" s="1133">
        <f t="shared" ca="1" si="30"/>
        <v>5.0000000000000044E-2</v>
      </c>
      <c r="X85" s="1134">
        <f t="shared" ca="1" si="37"/>
        <v>183477292.29541844</v>
      </c>
      <c r="Y85" s="1134">
        <f t="shared" ca="1" si="31"/>
        <v>2914425.1400933266</v>
      </c>
      <c r="Z85" s="1134">
        <f t="shared" ca="1" si="32"/>
        <v>180562867.15532511</v>
      </c>
      <c r="AA85" s="1132">
        <f t="shared" ca="1" si="33"/>
        <v>0.31590442888329623</v>
      </c>
      <c r="AB85" s="1105"/>
      <c r="AC85" s="1078"/>
    </row>
    <row r="86" spans="1:29">
      <c r="A86" s="1144">
        <f>'AMORT. PROFILE 0% CPR'!A86</f>
        <v>47296</v>
      </c>
      <c r="C86" s="1104"/>
      <c r="D86" s="1125">
        <f t="shared" ca="1" si="19"/>
        <v>48579</v>
      </c>
      <c r="E86" s="1126">
        <f t="shared" ca="1" si="20"/>
        <v>48606</v>
      </c>
      <c r="F86" s="1127">
        <f t="shared" ca="1" si="21"/>
        <v>2313</v>
      </c>
      <c r="G86" s="1128">
        <f ca="1">IF(F86&lt;&gt;"",COUNTIF($F$11:F86,"&gt;0"),"")</f>
        <v>76</v>
      </c>
      <c r="H86" s="1129">
        <v>9.0906429830009908E-3</v>
      </c>
      <c r="I86" s="1073"/>
      <c r="J86" s="1130">
        <f t="shared" ca="1" si="22"/>
        <v>3611257343.1064978</v>
      </c>
      <c r="K86" s="1131">
        <f t="shared" ca="1" si="23"/>
        <v>32828651.225921884</v>
      </c>
      <c r="L86" s="1130">
        <f t="shared" ca="1" si="24"/>
        <v>24778409.470666073</v>
      </c>
      <c r="M86" s="1130">
        <f t="shared" ca="1" si="25"/>
        <v>0</v>
      </c>
      <c r="N86" s="1130">
        <f t="shared" ca="1" si="34"/>
        <v>3553650282.4099097</v>
      </c>
      <c r="O86" s="1073"/>
      <c r="P86" s="1130">
        <f t="shared" ca="1" si="26"/>
        <v>57607060.696588039</v>
      </c>
      <c r="Q86" s="1130">
        <f t="shared" ca="1" si="27"/>
        <v>3375967768.2894139</v>
      </c>
      <c r="R86" s="1130">
        <f t="shared" ca="1" si="35"/>
        <v>3430694475.9511728</v>
      </c>
      <c r="S86" s="1130">
        <f t="shared" ca="1" si="36"/>
        <v>54726707.6617589</v>
      </c>
      <c r="T86" s="1130">
        <f t="shared" ca="1" si="28"/>
        <v>3375967768.2894139</v>
      </c>
      <c r="U86" s="1132">
        <f t="shared" ca="1" si="29"/>
        <v>0.29055952943552854</v>
      </c>
      <c r="V86" s="1133">
        <f t="shared" ca="1" si="30"/>
        <v>5.0000000000000044E-2</v>
      </c>
      <c r="X86" s="1134">
        <f t="shared" ca="1" si="37"/>
        <v>180562867.15532511</v>
      </c>
      <c r="Y86" s="1134">
        <f t="shared" ca="1" si="31"/>
        <v>2880353.0348291397</v>
      </c>
      <c r="Z86" s="1134">
        <f t="shared" ca="1" si="32"/>
        <v>177682514.12049598</v>
      </c>
      <c r="AA86" s="1132">
        <f t="shared" ca="1" si="33"/>
        <v>0.31088647926192342</v>
      </c>
      <c r="AB86" s="1105"/>
      <c r="AC86" s="1078"/>
    </row>
    <row r="87" spans="1:29">
      <c r="A87" s="1144">
        <f>'AMORT. PROFILE 0% CPR'!A87</f>
        <v>47326</v>
      </c>
      <c r="C87" s="1104"/>
      <c r="D87" s="1125">
        <f t="shared" ca="1" si="19"/>
        <v>48610</v>
      </c>
      <c r="E87" s="1126">
        <f t="shared" ca="1" si="20"/>
        <v>48638</v>
      </c>
      <c r="F87" s="1127">
        <f t="shared" ca="1" si="21"/>
        <v>2345</v>
      </c>
      <c r="G87" s="1128">
        <f ca="1">IF(F87&lt;&gt;"",COUNTIF($F$11:F87,"&gt;0"),"")</f>
        <v>77</v>
      </c>
      <c r="H87" s="1129">
        <v>9.1467158097798887E-3</v>
      </c>
      <c r="I87" s="1073"/>
      <c r="J87" s="1130">
        <f t="shared" ca="1" si="22"/>
        <v>3553650282.4099097</v>
      </c>
      <c r="K87" s="1131">
        <f t="shared" ca="1" si="23"/>
        <v>32504229.220547486</v>
      </c>
      <c r="L87" s="1130">
        <f t="shared" ca="1" si="24"/>
        <v>24381762.562409483</v>
      </c>
      <c r="M87" s="1130">
        <f t="shared" ca="1" si="25"/>
        <v>0</v>
      </c>
      <c r="N87" s="1130">
        <f t="shared" ca="1" si="34"/>
        <v>3496764290.6269526</v>
      </c>
      <c r="O87" s="1073"/>
      <c r="P87" s="1130">
        <f t="shared" ca="1" si="26"/>
        <v>56885991.782957077</v>
      </c>
      <c r="Q87" s="1130">
        <f t="shared" ca="1" si="27"/>
        <v>3321926076.0956049</v>
      </c>
      <c r="R87" s="1130">
        <f t="shared" ca="1" si="35"/>
        <v>3375967768.2894139</v>
      </c>
      <c r="S87" s="1130">
        <f t="shared" ca="1" si="36"/>
        <v>54041692.193809032</v>
      </c>
      <c r="T87" s="1130">
        <f t="shared" ca="1" si="28"/>
        <v>3321926076.0956049</v>
      </c>
      <c r="U87" s="1132">
        <f t="shared" ca="1" si="29"/>
        <v>0.28592450100696304</v>
      </c>
      <c r="V87" s="1133">
        <f t="shared" ca="1" si="30"/>
        <v>5.0000000000000044E-2</v>
      </c>
      <c r="X87" s="1134">
        <f t="shared" ca="1" si="37"/>
        <v>177682514.12049598</v>
      </c>
      <c r="Y87" s="1134">
        <f t="shared" ca="1" si="31"/>
        <v>2844299.5891480446</v>
      </c>
      <c r="Z87" s="1134">
        <f t="shared" ca="1" si="32"/>
        <v>174838214.53134793</v>
      </c>
      <c r="AA87" s="1132">
        <f t="shared" ca="1" si="33"/>
        <v>0.3059271937336363</v>
      </c>
      <c r="AB87" s="1105"/>
      <c r="AC87" s="1078"/>
    </row>
    <row r="88" spans="1:29">
      <c r="A88" s="1144">
        <f>'AMORT. PROFILE 0% CPR'!A88</f>
        <v>47357</v>
      </c>
      <c r="C88" s="1104"/>
      <c r="D88" s="1125">
        <f t="shared" ca="1" si="19"/>
        <v>48638</v>
      </c>
      <c r="E88" s="1126">
        <f t="shared" ca="1" si="20"/>
        <v>48666</v>
      </c>
      <c r="F88" s="1127">
        <f t="shared" ca="1" si="21"/>
        <v>2373</v>
      </c>
      <c r="G88" s="1128">
        <f ca="1">IF(F88&lt;&gt;"",COUNTIF($F$11:F88,"&gt;0"),"")</f>
        <v>78</v>
      </c>
      <c r="H88" s="1129">
        <v>9.2122950644957374E-3</v>
      </c>
      <c r="I88" s="1073"/>
      <c r="J88" s="1130">
        <f t="shared" ca="1" si="22"/>
        <v>3496764290.6269526</v>
      </c>
      <c r="K88" s="1131">
        <f t="shared" ca="1" si="23"/>
        <v>32213224.416247614</v>
      </c>
      <c r="L88" s="1130">
        <f t="shared" ca="1" si="24"/>
        <v>23989877.217725635</v>
      </c>
      <c r="M88" s="1130">
        <f t="shared" ca="1" si="25"/>
        <v>0</v>
      </c>
      <c r="N88" s="1130">
        <f t="shared" ca="1" si="34"/>
        <v>3440561188.992979</v>
      </c>
      <c r="O88" s="1073"/>
      <c r="P88" s="1130">
        <f t="shared" ca="1" si="26"/>
        <v>56203101.633973598</v>
      </c>
      <c r="Q88" s="1130">
        <f t="shared" ca="1" si="27"/>
        <v>3268533129.5433297</v>
      </c>
      <c r="R88" s="1130">
        <f t="shared" ca="1" si="35"/>
        <v>3321926076.0956049</v>
      </c>
      <c r="S88" s="1130">
        <f t="shared" ca="1" si="36"/>
        <v>53392946.552275181</v>
      </c>
      <c r="T88" s="1130">
        <f t="shared" ca="1" si="28"/>
        <v>3268533129.5433297</v>
      </c>
      <c r="U88" s="1132">
        <f t="shared" ca="1" si="29"/>
        <v>0.28134748933664244</v>
      </c>
      <c r="V88" s="1133">
        <f t="shared" ca="1" si="30"/>
        <v>5.0000000000000155E-2</v>
      </c>
      <c r="X88" s="1134">
        <f t="shared" ca="1" si="37"/>
        <v>174838214.53134793</v>
      </c>
      <c r="Y88" s="1134">
        <f t="shared" ca="1" si="31"/>
        <v>2810155.0816984177</v>
      </c>
      <c r="Z88" s="1134">
        <f t="shared" ca="1" si="32"/>
        <v>172028059.44964951</v>
      </c>
      <c r="AA88" s="1132">
        <f t="shared" ca="1" si="33"/>
        <v>0.30102998369722439</v>
      </c>
      <c r="AB88" s="1105"/>
    </row>
    <row r="89" spans="1:29">
      <c r="A89" s="1144">
        <f>'AMORT. PROFILE 0% CPR'!A89</f>
        <v>47388</v>
      </c>
      <c r="C89" s="1104"/>
      <c r="D89" s="1125">
        <f t="shared" ca="1" si="19"/>
        <v>48669</v>
      </c>
      <c r="E89" s="1126">
        <f t="shared" ca="1" si="20"/>
        <v>48696</v>
      </c>
      <c r="F89" s="1127">
        <f t="shared" ca="1" si="21"/>
        <v>2403</v>
      </c>
      <c r="G89" s="1128">
        <f ca="1">IF(F89&lt;&gt;"",COUNTIF($F$11:F89,"&gt;0"),"")</f>
        <v>79</v>
      </c>
      <c r="H89" s="1129">
        <v>9.2730509460333659E-3</v>
      </c>
      <c r="I89" s="1073"/>
      <c r="J89" s="1130">
        <f t="shared" ca="1" si="22"/>
        <v>3440561188.992979</v>
      </c>
      <c r="K89" s="1131">
        <f t="shared" ca="1" si="23"/>
        <v>31904499.188477028</v>
      </c>
      <c r="L89" s="1130">
        <f t="shared" ca="1" si="24"/>
        <v>23602843.168718897</v>
      </c>
      <c r="M89" s="1130">
        <f t="shared" ca="1" si="25"/>
        <v>0</v>
      </c>
      <c r="N89" s="1130">
        <f t="shared" ca="1" si="34"/>
        <v>3385053846.6357832</v>
      </c>
      <c r="O89" s="1073"/>
      <c r="P89" s="1130">
        <f t="shared" ca="1" si="26"/>
        <v>55507342.357195854</v>
      </c>
      <c r="Q89" s="1130">
        <f t="shared" ca="1" si="27"/>
        <v>3215801154.3039937</v>
      </c>
      <c r="R89" s="1130">
        <f t="shared" ca="1" si="35"/>
        <v>3268533129.5433297</v>
      </c>
      <c r="S89" s="1130">
        <f t="shared" ca="1" si="36"/>
        <v>52731975.239336014</v>
      </c>
      <c r="T89" s="1130">
        <f t="shared" ca="1" si="28"/>
        <v>3215801154.3039937</v>
      </c>
      <c r="U89" s="1132">
        <f t="shared" ca="1" si="29"/>
        <v>0.27682542258480669</v>
      </c>
      <c r="V89" s="1133">
        <f t="shared" ca="1" si="30"/>
        <v>5.0000000000000044E-2</v>
      </c>
      <c r="X89" s="1134">
        <f t="shared" ca="1" si="37"/>
        <v>172028059.44964951</v>
      </c>
      <c r="Y89" s="1134">
        <f t="shared" ca="1" si="31"/>
        <v>2775367.1178598404</v>
      </c>
      <c r="Z89" s="1134">
        <f t="shared" ca="1" si="32"/>
        <v>169252692.33178967</v>
      </c>
      <c r="AA89" s="1132">
        <f t="shared" ca="1" si="33"/>
        <v>0.29619156241330841</v>
      </c>
      <c r="AB89" s="1105"/>
    </row>
    <row r="90" spans="1:29">
      <c r="A90" s="1144">
        <f>'AMORT. PROFILE 0% CPR'!A90</f>
        <v>47420</v>
      </c>
      <c r="C90" s="1104"/>
      <c r="D90" s="1125">
        <f t="shared" ca="1" si="19"/>
        <v>48699</v>
      </c>
      <c r="E90" s="1126">
        <f t="shared" ca="1" si="20"/>
        <v>48726</v>
      </c>
      <c r="F90" s="1127">
        <f t="shared" ca="1" si="21"/>
        <v>2433</v>
      </c>
      <c r="G90" s="1128">
        <f ca="1">IF(F90&lt;&gt;"",COUNTIF($F$11:F90,"&gt;0"),"")</f>
        <v>80</v>
      </c>
      <c r="H90" s="1129">
        <v>9.3325615661931996E-3</v>
      </c>
      <c r="I90" s="1073"/>
      <c r="J90" s="1130">
        <f t="shared" ca="1" si="22"/>
        <v>3385053846.6357832</v>
      </c>
      <c r="K90" s="1131">
        <f t="shared" ca="1" si="23"/>
        <v>31591223.428607561</v>
      </c>
      <c r="L90" s="1130">
        <f t="shared" ca="1" si="24"/>
        <v>23220658.332787167</v>
      </c>
      <c r="M90" s="1130">
        <f t="shared" ca="1" si="25"/>
        <v>0</v>
      </c>
      <c r="N90" s="1130">
        <f t="shared" ca="1" si="34"/>
        <v>3330241964.8743887</v>
      </c>
      <c r="O90" s="1073"/>
      <c r="P90" s="1130">
        <f t="shared" ca="1" si="26"/>
        <v>54811881.761394501</v>
      </c>
      <c r="Q90" s="1130">
        <f t="shared" ca="1" si="27"/>
        <v>3163729866.6306691</v>
      </c>
      <c r="R90" s="1130">
        <f t="shared" ca="1" si="35"/>
        <v>3215801154.3039937</v>
      </c>
      <c r="S90" s="1130">
        <f t="shared" ca="1" si="36"/>
        <v>52071287.673324585</v>
      </c>
      <c r="T90" s="1130">
        <f t="shared" ca="1" si="28"/>
        <v>3163729866.6306691</v>
      </c>
      <c r="U90" s="1132">
        <f t="shared" ca="1" si="29"/>
        <v>0.27235933619350849</v>
      </c>
      <c r="V90" s="1133">
        <f t="shared" ca="1" si="30"/>
        <v>5.0000000000000044E-2</v>
      </c>
      <c r="X90" s="1134">
        <f t="shared" ca="1" si="37"/>
        <v>169252692.33178967</v>
      </c>
      <c r="Y90" s="1134">
        <f t="shared" ca="1" si="31"/>
        <v>2740594.0880699158</v>
      </c>
      <c r="Z90" s="1134">
        <f t="shared" ca="1" si="32"/>
        <v>166512098.24371976</v>
      </c>
      <c r="AA90" s="1132">
        <f t="shared" ca="1" si="33"/>
        <v>0.29141303776134586</v>
      </c>
      <c r="AB90" s="1105"/>
    </row>
    <row r="91" spans="1:29">
      <c r="A91" s="1144">
        <f>'AMORT. PROFILE 0% CPR'!A91</f>
        <v>47449</v>
      </c>
      <c r="C91" s="1104"/>
      <c r="D91" s="1125">
        <f t="shared" ca="1" si="19"/>
        <v>48730</v>
      </c>
      <c r="E91" s="1126">
        <f t="shared" ca="1" si="20"/>
        <v>48757</v>
      </c>
      <c r="F91" s="1127">
        <f t="shared" ca="1" si="21"/>
        <v>2464</v>
      </c>
      <c r="G91" s="1128">
        <f ca="1">IF(F91&lt;&gt;"",COUNTIF($F$11:F91,"&gt;0"),"")</f>
        <v>81</v>
      </c>
      <c r="H91" s="1129">
        <v>9.3924952872224948E-3</v>
      </c>
      <c r="I91" s="1073"/>
      <c r="J91" s="1130">
        <f t="shared" ca="1" si="22"/>
        <v>3330241964.8743887</v>
      </c>
      <c r="K91" s="1131">
        <f t="shared" ca="1" si="23"/>
        <v>31279281.960393276</v>
      </c>
      <c r="L91" s="1130">
        <f t="shared" ca="1" si="24"/>
        <v>22843279.892977715</v>
      </c>
      <c r="M91" s="1130">
        <f t="shared" ca="1" si="25"/>
        <v>0</v>
      </c>
      <c r="N91" s="1130">
        <f t="shared" ca="1" si="34"/>
        <v>3276119403.0210176</v>
      </c>
      <c r="O91" s="1073"/>
      <c r="P91" s="1130">
        <f t="shared" ca="1" si="26"/>
        <v>54122561.853371143</v>
      </c>
      <c r="Q91" s="1130">
        <f t="shared" ca="1" si="27"/>
        <v>3112313432.8699665</v>
      </c>
      <c r="R91" s="1130">
        <f t="shared" ca="1" si="35"/>
        <v>3163729866.6306691</v>
      </c>
      <c r="S91" s="1130">
        <f t="shared" ca="1" si="36"/>
        <v>51416433.76070261</v>
      </c>
      <c r="T91" s="1130">
        <f t="shared" ca="1" si="28"/>
        <v>3112313432.8699665</v>
      </c>
      <c r="U91" s="1132">
        <f t="shared" ca="1" si="29"/>
        <v>0.26794920613106149</v>
      </c>
      <c r="V91" s="1133">
        <f t="shared" ca="1" si="30"/>
        <v>5.0000000000000044E-2</v>
      </c>
      <c r="X91" s="1134">
        <f t="shared" ca="1" si="37"/>
        <v>166512098.24371976</v>
      </c>
      <c r="Y91" s="1134">
        <f t="shared" ca="1" si="31"/>
        <v>2706128.0926685333</v>
      </c>
      <c r="Z91" s="1134">
        <f t="shared" ca="1" si="32"/>
        <v>163805970.15105122</v>
      </c>
      <c r="AA91" s="1132">
        <f t="shared" ca="1" si="33"/>
        <v>0.28669438402844311</v>
      </c>
      <c r="AB91" s="1105"/>
    </row>
    <row r="92" spans="1:29">
      <c r="A92" s="1144">
        <f>'AMORT. PROFILE 0% CPR'!A92</f>
        <v>47479</v>
      </c>
      <c r="C92" s="1104"/>
      <c r="D92" s="1125">
        <f t="shared" ca="1" si="19"/>
        <v>48760</v>
      </c>
      <c r="E92" s="1126">
        <f t="shared" ca="1" si="20"/>
        <v>48787</v>
      </c>
      <c r="F92" s="1127">
        <f t="shared" ca="1" si="21"/>
        <v>2494</v>
      </c>
      <c r="G92" s="1128">
        <f ca="1">IF(F92&lt;&gt;"",COUNTIF($F$11:F92,"&gt;0"),"")</f>
        <v>82</v>
      </c>
      <c r="H92" s="1129">
        <v>9.4410513236365939E-3</v>
      </c>
      <c r="I92" s="1073"/>
      <c r="J92" s="1130">
        <f t="shared" ca="1" si="22"/>
        <v>3276119403.0210176</v>
      </c>
      <c r="K92" s="1131">
        <f t="shared" ca="1" si="23"/>
        <v>30930011.426283106</v>
      </c>
      <c r="L92" s="1130">
        <f t="shared" ca="1" si="24"/>
        <v>22470933.048700143</v>
      </c>
      <c r="M92" s="1130">
        <f t="shared" ca="1" si="25"/>
        <v>0</v>
      </c>
      <c r="N92" s="1130">
        <f t="shared" ca="1" si="34"/>
        <v>3222718458.5460343</v>
      </c>
      <c r="O92" s="1073"/>
      <c r="P92" s="1130">
        <f t="shared" ca="1" si="26"/>
        <v>53400944.474983215</v>
      </c>
      <c r="Q92" s="1130">
        <f t="shared" ca="1" si="27"/>
        <v>3061582535.6187325</v>
      </c>
      <c r="R92" s="1130">
        <f t="shared" ca="1" si="35"/>
        <v>3112313432.8699665</v>
      </c>
      <c r="S92" s="1130">
        <f t="shared" ca="1" si="36"/>
        <v>50730897.251234055</v>
      </c>
      <c r="T92" s="1130">
        <f t="shared" ca="1" si="28"/>
        <v>3061582535.6187325</v>
      </c>
      <c r="U92" s="1132">
        <f t="shared" ca="1" si="29"/>
        <v>0.26359453832152979</v>
      </c>
      <c r="V92" s="1133">
        <f t="shared" ca="1" si="30"/>
        <v>5.0000000000000044E-2</v>
      </c>
      <c r="X92" s="1134">
        <f t="shared" ca="1" si="37"/>
        <v>163805970.15105122</v>
      </c>
      <c r="Y92" s="1134">
        <f t="shared" ca="1" si="31"/>
        <v>2670047.2237491608</v>
      </c>
      <c r="Z92" s="1134">
        <f t="shared" ca="1" si="32"/>
        <v>161135922.92730206</v>
      </c>
      <c r="AA92" s="1132">
        <f t="shared" ca="1" si="33"/>
        <v>0.28203507257412402</v>
      </c>
      <c r="AB92" s="1105"/>
    </row>
    <row r="93" spans="1:29">
      <c r="A93" s="1144">
        <f>'AMORT. PROFILE 0% CPR'!A93</f>
        <v>47511</v>
      </c>
      <c r="C93" s="1104"/>
      <c r="D93" s="1125">
        <f t="shared" ca="1" si="19"/>
        <v>48791</v>
      </c>
      <c r="E93" s="1126">
        <f t="shared" ca="1" si="20"/>
        <v>48820</v>
      </c>
      <c r="F93" s="1127">
        <f t="shared" ca="1" si="21"/>
        <v>2527</v>
      </c>
      <c r="G93" s="1128">
        <f ca="1">IF(F93&lt;&gt;"",COUNTIF($F$11:F93,"&gt;0"),"")</f>
        <v>83</v>
      </c>
      <c r="H93" s="1129">
        <v>9.4894260607976642E-3</v>
      </c>
      <c r="I93" s="1073"/>
      <c r="J93" s="1130">
        <f t="shared" ca="1" si="22"/>
        <v>3222718458.5460343</v>
      </c>
      <c r="K93" s="1131">
        <f t="shared" ca="1" si="23"/>
        <v>30581748.527140416</v>
      </c>
      <c r="L93" s="1130">
        <f t="shared" ca="1" si="24"/>
        <v>22103575.982011687</v>
      </c>
      <c r="M93" s="1130">
        <f t="shared" ca="1" si="25"/>
        <v>0</v>
      </c>
      <c r="N93" s="1130">
        <f t="shared" ca="1" si="34"/>
        <v>3170033134.0368819</v>
      </c>
      <c r="O93" s="1073"/>
      <c r="P93" s="1130">
        <f t="shared" ca="1" si="26"/>
        <v>52685324.509152412</v>
      </c>
      <c r="Q93" s="1130">
        <f t="shared" ca="1" si="27"/>
        <v>3011531477.3350377</v>
      </c>
      <c r="R93" s="1130">
        <f t="shared" ca="1" si="35"/>
        <v>3061582535.6187325</v>
      </c>
      <c r="S93" s="1130">
        <f t="shared" ca="1" si="36"/>
        <v>50051058.283694744</v>
      </c>
      <c r="T93" s="1130">
        <f t="shared" ca="1" si="28"/>
        <v>3011531477.3350377</v>
      </c>
      <c r="U93" s="1132">
        <f t="shared" ca="1" si="29"/>
        <v>0.25929793139937768</v>
      </c>
      <c r="V93" s="1133">
        <f t="shared" ca="1" si="30"/>
        <v>5.0000000000000044E-2</v>
      </c>
      <c r="X93" s="1134">
        <f t="shared" ca="1" si="37"/>
        <v>161135922.92730206</v>
      </c>
      <c r="Y93" s="1134">
        <f t="shared" ca="1" si="31"/>
        <v>2634266.2254576683</v>
      </c>
      <c r="Z93" s="1134">
        <f t="shared" ca="1" si="32"/>
        <v>158501656.70184439</v>
      </c>
      <c r="AA93" s="1132">
        <f t="shared" ca="1" si="33"/>
        <v>0.27743788382799944</v>
      </c>
      <c r="AB93" s="1105"/>
    </row>
    <row r="94" spans="1:29">
      <c r="A94" s="1144">
        <f>'AMORT. PROFILE 0% CPR'!A94</f>
        <v>47541</v>
      </c>
      <c r="C94" s="1104"/>
      <c r="D94" s="1125">
        <f t="shared" ca="1" si="19"/>
        <v>48822</v>
      </c>
      <c r="E94" s="1126">
        <f t="shared" ca="1" si="20"/>
        <v>48849</v>
      </c>
      <c r="F94" s="1127">
        <f t="shared" ca="1" si="21"/>
        <v>2556</v>
      </c>
      <c r="G94" s="1128">
        <f ca="1">IF(F94&lt;&gt;"",COUNTIF($F$11:F94,"&gt;0"),"")</f>
        <v>84</v>
      </c>
      <c r="H94" s="1129">
        <v>9.5446780838907511E-3</v>
      </c>
      <c r="I94" s="1073"/>
      <c r="J94" s="1130">
        <f t="shared" ca="1" si="22"/>
        <v>3170033134.0368819</v>
      </c>
      <c r="K94" s="1131">
        <f t="shared" ca="1" si="23"/>
        <v>30256945.77964934</v>
      </c>
      <c r="L94" s="1130">
        <f t="shared" ca="1" si="24"/>
        <v>21741011.69471655</v>
      </c>
      <c r="M94" s="1130">
        <f t="shared" ca="1" si="25"/>
        <v>0</v>
      </c>
      <c r="N94" s="1130">
        <f t="shared" ca="1" si="34"/>
        <v>3118035176.5625162</v>
      </c>
      <c r="O94" s="1073"/>
      <c r="P94" s="1130">
        <f t="shared" ca="1" si="26"/>
        <v>51997957.474365711</v>
      </c>
      <c r="Q94" s="1130">
        <f t="shared" ca="1" si="27"/>
        <v>2962133417.7343903</v>
      </c>
      <c r="R94" s="1130">
        <f t="shared" ca="1" si="35"/>
        <v>3011531477.3350377</v>
      </c>
      <c r="S94" s="1130">
        <f t="shared" ca="1" si="36"/>
        <v>49398059.600647449</v>
      </c>
      <c r="T94" s="1130">
        <f t="shared" ca="1" si="28"/>
        <v>2962133417.7343903</v>
      </c>
      <c r="U94" s="1132">
        <f t="shared" ca="1" si="29"/>
        <v>0.25505890281650501</v>
      </c>
      <c r="V94" s="1133">
        <f t="shared" ca="1" si="30"/>
        <v>5.0000000000000044E-2</v>
      </c>
      <c r="X94" s="1134">
        <f t="shared" ca="1" si="37"/>
        <v>158501656.70184439</v>
      </c>
      <c r="Y94" s="1134">
        <f t="shared" ca="1" si="31"/>
        <v>2599897.8737182617</v>
      </c>
      <c r="Z94" s="1134">
        <f t="shared" ca="1" si="32"/>
        <v>155901758.82812613</v>
      </c>
      <c r="AA94" s="1132">
        <f t="shared" ca="1" si="33"/>
        <v>0.27290230148389188</v>
      </c>
      <c r="AB94" s="1105"/>
    </row>
    <row r="95" spans="1:29">
      <c r="A95" s="1144">
        <f>'AMORT. PROFILE 0% CPR'!A95</f>
        <v>47569</v>
      </c>
      <c r="C95" s="1104"/>
      <c r="D95" s="1125">
        <f t="shared" ca="1" si="19"/>
        <v>48852</v>
      </c>
      <c r="E95" s="1126">
        <f t="shared" ca="1" si="20"/>
        <v>48879</v>
      </c>
      <c r="F95" s="1127">
        <f t="shared" ca="1" si="21"/>
        <v>2586</v>
      </c>
      <c r="G95" s="1128">
        <f ca="1">IF(F95&lt;&gt;"",COUNTIF($F$11:F95,"&gt;0"),"")</f>
        <v>85</v>
      </c>
      <c r="H95" s="1129">
        <v>9.5921706937073109E-3</v>
      </c>
      <c r="I95" s="1073"/>
      <c r="J95" s="1130">
        <f t="shared" ca="1" si="22"/>
        <v>3118035176.5625162</v>
      </c>
      <c r="K95" s="1131">
        <f t="shared" ca="1" si="23"/>
        <v>29908725.642571468</v>
      </c>
      <c r="L95" s="1130">
        <f t="shared" ca="1" si="24"/>
        <v>21383369.150742006</v>
      </c>
      <c r="M95" s="1130">
        <f t="shared" ca="1" si="25"/>
        <v>0</v>
      </c>
      <c r="N95" s="1130">
        <f t="shared" ca="1" si="34"/>
        <v>3066743081.7692027</v>
      </c>
      <c r="O95" s="1073"/>
      <c r="P95" s="1130">
        <f t="shared" ca="1" si="26"/>
        <v>51292094.793313503</v>
      </c>
      <c r="Q95" s="1130">
        <f t="shared" ca="1" si="27"/>
        <v>2913405927.6807423</v>
      </c>
      <c r="R95" s="1130">
        <f t="shared" ca="1" si="35"/>
        <v>2962133417.7343903</v>
      </c>
      <c r="S95" s="1130">
        <f t="shared" ca="1" si="36"/>
        <v>48727490.053647995</v>
      </c>
      <c r="T95" s="1130">
        <f t="shared" ca="1" si="28"/>
        <v>2913405927.6807423</v>
      </c>
      <c r="U95" s="1132">
        <f t="shared" ca="1" si="29"/>
        <v>0.25087517935957637</v>
      </c>
      <c r="V95" s="1133">
        <f t="shared" ca="1" si="30"/>
        <v>5.0000000000000155E-2</v>
      </c>
      <c r="X95" s="1134">
        <f t="shared" ca="1" si="37"/>
        <v>155901758.82812613</v>
      </c>
      <c r="Y95" s="1134">
        <f t="shared" ca="1" si="31"/>
        <v>2564604.7396655083</v>
      </c>
      <c r="Z95" s="1134">
        <f t="shared" ca="1" si="32"/>
        <v>153337154.08846062</v>
      </c>
      <c r="AA95" s="1132">
        <f t="shared" ca="1" si="33"/>
        <v>0.26842589329911526</v>
      </c>
      <c r="AB95" s="1105"/>
    </row>
    <row r="96" spans="1:29">
      <c r="A96" s="1144">
        <f>'AMORT. PROFILE 0% CPR'!A96</f>
        <v>47602</v>
      </c>
      <c r="C96" s="1104"/>
      <c r="D96" s="1125">
        <f t="shared" ca="1" si="19"/>
        <v>48883</v>
      </c>
      <c r="E96" s="1126">
        <f t="shared" ca="1" si="20"/>
        <v>48911</v>
      </c>
      <c r="F96" s="1127">
        <f t="shared" ca="1" si="21"/>
        <v>2618</v>
      </c>
      <c r="G96" s="1128">
        <f ca="1">IF(F96&lt;&gt;"",COUNTIF($F$11:F96,"&gt;0"),"")</f>
        <v>86</v>
      </c>
      <c r="H96" s="1129">
        <v>9.661662876957966E-3</v>
      </c>
      <c r="I96" s="1073"/>
      <c r="J96" s="1130">
        <f t="shared" ca="1" si="22"/>
        <v>3066743081.7692027</v>
      </c>
      <c r="K96" s="1131">
        <f t="shared" ca="1" si="23"/>
        <v>29629837.786297172</v>
      </c>
      <c r="L96" s="1130">
        <f t="shared" ca="1" si="24"/>
        <v>21030134.186813325</v>
      </c>
      <c r="M96" s="1130">
        <f t="shared" ca="1" si="25"/>
        <v>0</v>
      </c>
      <c r="N96" s="1130">
        <f t="shared" ca="1" si="34"/>
        <v>3016083109.796092</v>
      </c>
      <c r="O96" s="1073"/>
      <c r="P96" s="1130">
        <f t="shared" ca="1" si="26"/>
        <v>50659971.973110676</v>
      </c>
      <c r="Q96" s="1130">
        <f t="shared" ca="1" si="27"/>
        <v>2865278954.3062873</v>
      </c>
      <c r="R96" s="1130">
        <f t="shared" ca="1" si="35"/>
        <v>2913405927.6807423</v>
      </c>
      <c r="S96" s="1130">
        <f t="shared" ca="1" si="36"/>
        <v>48126973.374454975</v>
      </c>
      <c r="T96" s="1130">
        <f t="shared" ca="1" si="28"/>
        <v>2865278954.3062873</v>
      </c>
      <c r="U96" s="1132">
        <f t="shared" ca="1" si="29"/>
        <v>0.24674824917683635</v>
      </c>
      <c r="V96" s="1133">
        <f t="shared" ca="1" si="30"/>
        <v>5.0000000000000044E-2</v>
      </c>
      <c r="X96" s="1134">
        <f t="shared" ca="1" si="37"/>
        <v>153337154.08846062</v>
      </c>
      <c r="Y96" s="1134">
        <f t="shared" ca="1" si="31"/>
        <v>2532998.5986557007</v>
      </c>
      <c r="Z96" s="1134">
        <f t="shared" ca="1" si="32"/>
        <v>150804155.48980492</v>
      </c>
      <c r="AA96" s="1132">
        <f t="shared" ca="1" si="33"/>
        <v>0.26401025152971869</v>
      </c>
      <c r="AB96" s="1105"/>
    </row>
    <row r="97" spans="1:28">
      <c r="A97" s="1144">
        <f>'AMORT. PROFILE 0% CPR'!A97</f>
        <v>47630</v>
      </c>
      <c r="C97" s="1104"/>
      <c r="D97" s="1125">
        <f t="shared" ca="1" si="19"/>
        <v>48913</v>
      </c>
      <c r="E97" s="1126">
        <f t="shared" ca="1" si="20"/>
        <v>48940</v>
      </c>
      <c r="F97" s="1127">
        <f t="shared" ca="1" si="21"/>
        <v>2647</v>
      </c>
      <c r="G97" s="1128">
        <f ca="1">IF(F97&lt;&gt;"",COUNTIF($F$11:F97,"&gt;0"),"")</f>
        <v>87</v>
      </c>
      <c r="H97" s="1129">
        <v>9.7202625010779555E-3</v>
      </c>
      <c r="I97" s="1073"/>
      <c r="J97" s="1130">
        <f t="shared" ca="1" si="22"/>
        <v>3016083109.796092</v>
      </c>
      <c r="K97" s="1131">
        <f t="shared" ca="1" si="23"/>
        <v>29317119.552285541</v>
      </c>
      <c r="L97" s="1130">
        <f t="shared" ca="1" si="24"/>
        <v>20681510.537639726</v>
      </c>
      <c r="M97" s="1130">
        <f t="shared" ca="1" si="25"/>
        <v>0</v>
      </c>
      <c r="N97" s="1130">
        <f t="shared" ca="1" si="34"/>
        <v>2966084479.7061667</v>
      </c>
      <c r="O97" s="1073"/>
      <c r="P97" s="1130">
        <f t="shared" ca="1" si="26"/>
        <v>49998630.089925289</v>
      </c>
      <c r="Q97" s="1130">
        <f t="shared" ca="1" si="27"/>
        <v>2817780255.7208581</v>
      </c>
      <c r="R97" s="1130">
        <f t="shared" ca="1" si="35"/>
        <v>2865278954.3062873</v>
      </c>
      <c r="S97" s="1130">
        <f t="shared" ca="1" si="36"/>
        <v>47498698.585429192</v>
      </c>
      <c r="T97" s="1130">
        <f t="shared" ca="1" si="28"/>
        <v>2817780255.7208581</v>
      </c>
      <c r="U97" s="1132">
        <f t="shared" ca="1" si="29"/>
        <v>0.24267217920474687</v>
      </c>
      <c r="V97" s="1133">
        <f t="shared" ca="1" si="30"/>
        <v>5.0000000000000155E-2</v>
      </c>
      <c r="X97" s="1134">
        <f t="shared" ca="1" si="37"/>
        <v>150804155.48980492</v>
      </c>
      <c r="Y97" s="1134">
        <f t="shared" ca="1" si="31"/>
        <v>2499931.5044960976</v>
      </c>
      <c r="Z97" s="1134">
        <f t="shared" ca="1" si="32"/>
        <v>148304223.98530883</v>
      </c>
      <c r="AA97" s="1132">
        <f t="shared" ca="1" si="33"/>
        <v>0.25964902804718476</v>
      </c>
      <c r="AB97" s="1105"/>
    </row>
    <row r="98" spans="1:28">
      <c r="A98" s="1144">
        <f>'AMORT. PROFILE 0% CPR'!A98</f>
        <v>47661</v>
      </c>
      <c r="C98" s="1104"/>
      <c r="D98" s="1125">
        <f t="shared" ca="1" si="19"/>
        <v>48944</v>
      </c>
      <c r="E98" s="1126">
        <f t="shared" ca="1" si="20"/>
        <v>48971</v>
      </c>
      <c r="F98" s="1127">
        <f t="shared" ca="1" si="21"/>
        <v>2678</v>
      </c>
      <c r="G98" s="1128">
        <f ca="1">IF(F98&lt;&gt;"",COUNTIF($F$11:F98,"&gt;0"),"")</f>
        <v>88</v>
      </c>
      <c r="H98" s="1129">
        <v>9.7800217095957136E-3</v>
      </c>
      <c r="I98" s="1073"/>
      <c r="J98" s="1130">
        <f t="shared" ca="1" si="22"/>
        <v>2966084479.7061667</v>
      </c>
      <c r="K98" s="1131">
        <f t="shared" ca="1" si="23"/>
        <v>29008370.604021218</v>
      </c>
      <c r="L98" s="1130">
        <f t="shared" ca="1" si="24"/>
        <v>20337438.787860148</v>
      </c>
      <c r="M98" s="1130">
        <f t="shared" ca="1" si="25"/>
        <v>0</v>
      </c>
      <c r="N98" s="1130">
        <f t="shared" ca="1" si="34"/>
        <v>2916738670.3142858</v>
      </c>
      <c r="O98" s="1073"/>
      <c r="P98" s="1130">
        <f t="shared" ca="1" si="26"/>
        <v>49345809.391880989</v>
      </c>
      <c r="Q98" s="1130">
        <f t="shared" ca="1" si="27"/>
        <v>2770901736.7985711</v>
      </c>
      <c r="R98" s="1130">
        <f t="shared" ca="1" si="35"/>
        <v>2817780255.7208581</v>
      </c>
      <c r="S98" s="1130">
        <f t="shared" ca="1" si="36"/>
        <v>46878518.922286987</v>
      </c>
      <c r="T98" s="1130">
        <f t="shared" ca="1" si="28"/>
        <v>2770901736.7985711</v>
      </c>
      <c r="U98" s="1132">
        <f t="shared" ca="1" si="29"/>
        <v>0.23864932039102058</v>
      </c>
      <c r="V98" s="1133">
        <f t="shared" ca="1" si="30"/>
        <v>5.0000000000000155E-2</v>
      </c>
      <c r="X98" s="1134">
        <f t="shared" ca="1" si="37"/>
        <v>148304223.98530883</v>
      </c>
      <c r="Y98" s="1134">
        <f t="shared" ca="1" si="31"/>
        <v>2467290.4695940018</v>
      </c>
      <c r="Z98" s="1134">
        <f t="shared" ca="1" si="32"/>
        <v>145836933.51571482</v>
      </c>
      <c r="AA98" s="1132">
        <f t="shared" ca="1" si="33"/>
        <v>0.25534473826671628</v>
      </c>
      <c r="AB98" s="1105"/>
    </row>
    <row r="99" spans="1:28">
      <c r="A99" s="1144">
        <f>'AMORT. PROFILE 0% CPR'!A99</f>
        <v>47693</v>
      </c>
      <c r="C99" s="1104"/>
      <c r="D99" s="1125">
        <f t="shared" ca="1" si="19"/>
        <v>48975</v>
      </c>
      <c r="E99" s="1126">
        <f t="shared" ca="1" si="20"/>
        <v>49002</v>
      </c>
      <c r="F99" s="1127">
        <f t="shared" ca="1" si="21"/>
        <v>2709</v>
      </c>
      <c r="G99" s="1128">
        <f ca="1">IF(F99&lt;&gt;"",COUNTIF($F$11:F99,"&gt;0"),"")</f>
        <v>89</v>
      </c>
      <c r="H99" s="1129">
        <v>9.8395058437742034E-3</v>
      </c>
      <c r="I99" s="1073"/>
      <c r="J99" s="1130">
        <f t="shared" ca="1" si="22"/>
        <v>2916738670.3142858</v>
      </c>
      <c r="K99" s="1131">
        <f t="shared" ca="1" si="23"/>
        <v>28699267.191319615</v>
      </c>
      <c r="L99" s="1130">
        <f t="shared" ca="1" si="24"/>
        <v>19997889.87282889</v>
      </c>
      <c r="M99" s="1130">
        <f t="shared" ca="1" si="25"/>
        <v>0</v>
      </c>
      <c r="N99" s="1130">
        <f t="shared" ca="1" si="34"/>
        <v>2868041513.2501373</v>
      </c>
      <c r="O99" s="1073"/>
      <c r="P99" s="1130">
        <f t="shared" ca="1" si="26"/>
        <v>48697157.064148426</v>
      </c>
      <c r="Q99" s="1130">
        <f t="shared" ca="1" si="27"/>
        <v>2724639437.5876303</v>
      </c>
      <c r="R99" s="1130">
        <f t="shared" ca="1" si="35"/>
        <v>2770901736.7985711</v>
      </c>
      <c r="S99" s="1130">
        <f t="shared" ca="1" si="36"/>
        <v>46262299.210940838</v>
      </c>
      <c r="T99" s="1130">
        <f t="shared" ca="1" si="28"/>
        <v>2724639437.5876303</v>
      </c>
      <c r="U99" s="1132">
        <f t="shared" ca="1" si="29"/>
        <v>0.23467898712637808</v>
      </c>
      <c r="V99" s="1133">
        <f t="shared" ca="1" si="30"/>
        <v>5.0000000000000044E-2</v>
      </c>
      <c r="X99" s="1134">
        <f t="shared" ca="1" si="37"/>
        <v>145836933.51571482</v>
      </c>
      <c r="Y99" s="1134">
        <f t="shared" ca="1" si="31"/>
        <v>2434857.8532075882</v>
      </c>
      <c r="Z99" s="1134">
        <f t="shared" ca="1" si="32"/>
        <v>143402075.66250724</v>
      </c>
      <c r="AA99" s="1132">
        <f t="shared" ca="1" si="33"/>
        <v>0.25109664861521147</v>
      </c>
      <c r="AB99" s="1105"/>
    </row>
    <row r="100" spans="1:28">
      <c r="A100" s="1144">
        <f>'AMORT. PROFILE 0% CPR'!A100</f>
        <v>47722</v>
      </c>
      <c r="C100" s="1104"/>
      <c r="D100" s="1125">
        <f t="shared" ca="1" si="19"/>
        <v>49003</v>
      </c>
      <c r="E100" s="1126">
        <f t="shared" ca="1" si="20"/>
        <v>49030</v>
      </c>
      <c r="F100" s="1127">
        <f t="shared" ca="1" si="21"/>
        <v>2737</v>
      </c>
      <c r="G100" s="1128">
        <f ca="1">IF(F100&lt;&gt;"",COUNTIF($F$11:F100,"&gt;0"),"")</f>
        <v>90</v>
      </c>
      <c r="H100" s="1129">
        <v>9.8993835338828818E-3</v>
      </c>
      <c r="I100" s="1073"/>
      <c r="J100" s="1130">
        <f t="shared" ca="1" si="22"/>
        <v>2868041513.2501373</v>
      </c>
      <c r="K100" s="1131">
        <f t="shared" ca="1" si="23"/>
        <v>28391842.930760954</v>
      </c>
      <c r="L100" s="1130">
        <f t="shared" ca="1" si="24"/>
        <v>19662820.847615663</v>
      </c>
      <c r="M100" s="1130">
        <f t="shared" ca="1" si="25"/>
        <v>0</v>
      </c>
      <c r="N100" s="1130">
        <f t="shared" ca="1" si="34"/>
        <v>2819986849.4717607</v>
      </c>
      <c r="O100" s="1073"/>
      <c r="P100" s="1130">
        <f t="shared" ca="1" si="26"/>
        <v>48054663.778376579</v>
      </c>
      <c r="Q100" s="1130">
        <f t="shared" ca="1" si="27"/>
        <v>2678987506.9981728</v>
      </c>
      <c r="R100" s="1130">
        <f t="shared" ca="1" si="35"/>
        <v>2724639437.5876303</v>
      </c>
      <c r="S100" s="1130">
        <f t="shared" ca="1" si="36"/>
        <v>45651930.589457512</v>
      </c>
      <c r="T100" s="1130">
        <f t="shared" ca="1" si="28"/>
        <v>2678987506.9981728</v>
      </c>
      <c r="U100" s="1132">
        <f t="shared" ca="1" si="29"/>
        <v>0.23076084402632549</v>
      </c>
      <c r="V100" s="1133">
        <f t="shared" ca="1" si="30"/>
        <v>4.9999999999999933E-2</v>
      </c>
      <c r="X100" s="1134">
        <f t="shared" ca="1" si="37"/>
        <v>143402075.66250724</v>
      </c>
      <c r="Y100" s="1134">
        <f t="shared" ca="1" si="31"/>
        <v>2402733.1889190674</v>
      </c>
      <c r="Z100" s="1134">
        <f t="shared" ca="1" si="32"/>
        <v>140999342.47358817</v>
      </c>
      <c r="AA100" s="1132">
        <f t="shared" ca="1" si="33"/>
        <v>0.2469044002453637</v>
      </c>
      <c r="AB100" s="1105"/>
    </row>
    <row r="101" spans="1:28">
      <c r="A101" s="1144">
        <f>'AMORT. PROFILE 0% CPR'!A101</f>
        <v>47753</v>
      </c>
      <c r="C101" s="1104"/>
      <c r="D101" s="1125">
        <f t="shared" ca="1" si="19"/>
        <v>49034</v>
      </c>
      <c r="E101" s="1126">
        <f t="shared" ca="1" si="20"/>
        <v>49061</v>
      </c>
      <c r="F101" s="1127">
        <f t="shared" ca="1" si="21"/>
        <v>2768</v>
      </c>
      <c r="G101" s="1128">
        <f ca="1">IF(F101&lt;&gt;"",COUNTIF($F$11:F101,"&gt;0"),"")</f>
        <v>91</v>
      </c>
      <c r="H101" s="1129">
        <v>9.9561697940096401E-3</v>
      </c>
      <c r="I101" s="1073"/>
      <c r="J101" s="1130">
        <f t="shared" ca="1" si="22"/>
        <v>2819986849.4717607</v>
      </c>
      <c r="K101" s="1131">
        <f t="shared" ca="1" si="23"/>
        <v>28076267.890215155</v>
      </c>
      <c r="L101" s="1130">
        <f t="shared" ca="1" si="24"/>
        <v>19332257.130868584</v>
      </c>
      <c r="M101" s="1130">
        <f t="shared" ca="1" si="25"/>
        <v>0</v>
      </c>
      <c r="N101" s="1130">
        <f t="shared" ca="1" si="34"/>
        <v>2772578324.4506774</v>
      </c>
      <c r="O101" s="1073"/>
      <c r="P101" s="1130">
        <f t="shared" ca="1" si="26"/>
        <v>47408525.021083355</v>
      </c>
      <c r="Q101" s="1130">
        <f t="shared" ca="1" si="27"/>
        <v>2633949408.2281432</v>
      </c>
      <c r="R101" s="1130">
        <f t="shared" ca="1" si="35"/>
        <v>2678987506.9981728</v>
      </c>
      <c r="S101" s="1130">
        <f t="shared" ca="1" si="36"/>
        <v>45038098.770029545</v>
      </c>
      <c r="T101" s="1130">
        <f t="shared" ca="1" si="28"/>
        <v>2633949408.2281432</v>
      </c>
      <c r="U101" s="1132">
        <f t="shared" ca="1" si="29"/>
        <v>0.22689439553816085</v>
      </c>
      <c r="V101" s="1133">
        <f t="shared" ca="1" si="30"/>
        <v>5.0000000000000155E-2</v>
      </c>
      <c r="X101" s="1134">
        <f t="shared" ca="1" si="37"/>
        <v>140999342.47358817</v>
      </c>
      <c r="Y101" s="1134">
        <f t="shared" ca="1" si="31"/>
        <v>2370426.2510538101</v>
      </c>
      <c r="Z101" s="1134">
        <f t="shared" ca="1" si="32"/>
        <v>138628916.22253436</v>
      </c>
      <c r="AA101" s="1132">
        <f t="shared" ca="1" si="33"/>
        <v>0.24276746293661874</v>
      </c>
      <c r="AB101" s="1105"/>
    </row>
    <row r="102" spans="1:28">
      <c r="A102" s="1144">
        <f>'AMORT. PROFILE 0% CPR'!A102</f>
        <v>47784</v>
      </c>
      <c r="C102" s="1104"/>
      <c r="D102" s="1125">
        <f t="shared" ca="1" si="19"/>
        <v>49064</v>
      </c>
      <c r="E102" s="1126">
        <f t="shared" ca="1" si="20"/>
        <v>49094</v>
      </c>
      <c r="F102" s="1127">
        <f t="shared" ca="1" si="21"/>
        <v>2801</v>
      </c>
      <c r="G102" s="1128">
        <f ca="1">IF(F102&lt;&gt;"",COUNTIF($F$11:F102,"&gt;0"),"")</f>
        <v>92</v>
      </c>
      <c r="H102" s="1129">
        <v>1.0011079015101747E-2</v>
      </c>
      <c r="I102" s="1073"/>
      <c r="J102" s="1130">
        <f t="shared" ca="1" si="22"/>
        <v>2772578324.4506774</v>
      </c>
      <c r="K102" s="1131">
        <f t="shared" ca="1" si="23"/>
        <v>27756500.681634139</v>
      </c>
      <c r="L102" s="1130">
        <f t="shared" ca="1" si="24"/>
        <v>19006196.554283496</v>
      </c>
      <c r="M102" s="1130">
        <f t="shared" ca="1" si="25"/>
        <v>0</v>
      </c>
      <c r="N102" s="1130">
        <f t="shared" ca="1" si="34"/>
        <v>2725815627.2147598</v>
      </c>
      <c r="O102" s="1073"/>
      <c r="P102" s="1130">
        <f t="shared" ca="1" si="26"/>
        <v>46762697.235917568</v>
      </c>
      <c r="Q102" s="1130">
        <f t="shared" ca="1" si="27"/>
        <v>2589524845.8540215</v>
      </c>
      <c r="R102" s="1130">
        <f t="shared" ca="1" si="35"/>
        <v>2633949408.2281432</v>
      </c>
      <c r="S102" s="1130">
        <f t="shared" ca="1" si="36"/>
        <v>44424562.374121666</v>
      </c>
      <c r="T102" s="1130">
        <f t="shared" ca="1" si="28"/>
        <v>2589524845.8540215</v>
      </c>
      <c r="U102" s="1132">
        <f t="shared" ca="1" si="29"/>
        <v>0.22307993497426512</v>
      </c>
      <c r="V102" s="1133">
        <f t="shared" ca="1" si="30"/>
        <v>5.0000000000000155E-2</v>
      </c>
      <c r="X102" s="1134">
        <f t="shared" ca="1" si="37"/>
        <v>138628916.22253436</v>
      </c>
      <c r="Y102" s="1134">
        <f t="shared" ca="1" si="31"/>
        <v>2338134.8617959023</v>
      </c>
      <c r="Z102" s="1134">
        <f t="shared" ca="1" si="32"/>
        <v>136290781.36073846</v>
      </c>
      <c r="AA102" s="1132">
        <f t="shared" ca="1" si="33"/>
        <v>0.23868615052089248</v>
      </c>
      <c r="AB102" s="1105"/>
    </row>
    <row r="103" spans="1:28">
      <c r="A103" s="1144">
        <f>'AMORT. PROFILE 0% CPR'!A103</f>
        <v>47814</v>
      </c>
      <c r="C103" s="1104"/>
      <c r="D103" s="1125">
        <f t="shared" ca="1" si="19"/>
        <v>49095</v>
      </c>
      <c r="E103" s="1126">
        <f t="shared" ca="1" si="20"/>
        <v>49122</v>
      </c>
      <c r="F103" s="1127">
        <f t="shared" ca="1" si="21"/>
        <v>2829</v>
      </c>
      <c r="G103" s="1128">
        <f ca="1">IF(F103&lt;&gt;"",COUNTIF($F$11:F103,"&gt;0"),"")</f>
        <v>93</v>
      </c>
      <c r="H103" s="1129">
        <v>1.0084905084903981E-2</v>
      </c>
      <c r="I103" s="1073"/>
      <c r="J103" s="1130">
        <f t="shared" ca="1" si="22"/>
        <v>2725815627.2147598</v>
      </c>
      <c r="K103" s="1131">
        <f t="shared" ca="1" si="23"/>
        <v>27489591.879408866</v>
      </c>
      <c r="L103" s="1130">
        <f t="shared" ca="1" si="24"/>
        <v>18684241.924564149</v>
      </c>
      <c r="M103" s="1130">
        <f t="shared" ca="1" si="25"/>
        <v>0</v>
      </c>
      <c r="N103" s="1130">
        <f t="shared" ca="1" si="34"/>
        <v>2679641793.4107866</v>
      </c>
      <c r="O103" s="1073"/>
      <c r="P103" s="1130">
        <f t="shared" ca="1" si="26"/>
        <v>46173833.803973198</v>
      </c>
      <c r="Q103" s="1130">
        <f t="shared" ca="1" si="27"/>
        <v>2545659703.7402472</v>
      </c>
      <c r="R103" s="1130">
        <f t="shared" ca="1" si="35"/>
        <v>2589524845.8540215</v>
      </c>
      <c r="S103" s="1130">
        <f t="shared" ca="1" si="36"/>
        <v>43865142.1137743</v>
      </c>
      <c r="T103" s="1130">
        <f t="shared" ca="1" si="28"/>
        <v>2545659703.7402472</v>
      </c>
      <c r="U103" s="1132">
        <f t="shared" ca="1" si="29"/>
        <v>0.21931743731401362</v>
      </c>
      <c r="V103" s="1133">
        <f t="shared" ca="1" si="30"/>
        <v>5.0000000000000044E-2</v>
      </c>
      <c r="X103" s="1134">
        <f t="shared" ca="1" si="37"/>
        <v>136290781.36073846</v>
      </c>
      <c r="Y103" s="1134">
        <f t="shared" ca="1" si="31"/>
        <v>2308691.6901988983</v>
      </c>
      <c r="Z103" s="1134">
        <f t="shared" ca="1" si="32"/>
        <v>133982089.67053956</v>
      </c>
      <c r="AA103" s="1132">
        <f t="shared" ca="1" si="33"/>
        <v>0.23466043622716676</v>
      </c>
      <c r="AB103" s="1105"/>
    </row>
    <row r="104" spans="1:28">
      <c r="A104" s="1144">
        <f>'AMORT. PROFILE 0% CPR'!A104</f>
        <v>47844</v>
      </c>
      <c r="C104" s="1104"/>
      <c r="D104" s="1125">
        <f t="shared" ca="1" si="19"/>
        <v>49125</v>
      </c>
      <c r="E104" s="1126">
        <f t="shared" ca="1" si="20"/>
        <v>49152</v>
      </c>
      <c r="F104" s="1127">
        <f t="shared" ca="1" si="21"/>
        <v>2859</v>
      </c>
      <c r="G104" s="1128">
        <f ca="1">IF(F104&lt;&gt;"",COUNTIF($F$11:F104,"&gt;0"),"")</f>
        <v>94</v>
      </c>
      <c r="H104" s="1129">
        <v>1.0142221653639991E-2</v>
      </c>
      <c r="I104" s="1073"/>
      <c r="J104" s="1130">
        <f t="shared" ca="1" si="22"/>
        <v>2679641793.4107866</v>
      </c>
      <c r="K104" s="1131">
        <f t="shared" ca="1" si="23"/>
        <v>27177521.021129578</v>
      </c>
      <c r="L104" s="1130">
        <f t="shared" ca="1" si="24"/>
        <v>18366677.529919799</v>
      </c>
      <c r="M104" s="1130">
        <f t="shared" ca="1" si="25"/>
        <v>0</v>
      </c>
      <c r="N104" s="1130">
        <f t="shared" ca="1" si="34"/>
        <v>2634097594.8597374</v>
      </c>
      <c r="O104" s="1073"/>
      <c r="P104" s="1130">
        <f t="shared" ca="1" si="26"/>
        <v>45544198.551049232</v>
      </c>
      <c r="Q104" s="1130">
        <f t="shared" ca="1" si="27"/>
        <v>2502392715.1167502</v>
      </c>
      <c r="R104" s="1130">
        <f t="shared" ca="1" si="35"/>
        <v>2545659703.7402472</v>
      </c>
      <c r="S104" s="1130">
        <f t="shared" ca="1" si="36"/>
        <v>43266988.623497009</v>
      </c>
      <c r="T104" s="1130">
        <f t="shared" ca="1" si="28"/>
        <v>2502392715.1167502</v>
      </c>
      <c r="U104" s="1132">
        <f t="shared" ca="1" si="29"/>
        <v>0.21560231924082315</v>
      </c>
      <c r="V104" s="1133">
        <f t="shared" ca="1" si="30"/>
        <v>5.0000000000000155E-2</v>
      </c>
      <c r="X104" s="1134">
        <f t="shared" ca="1" si="37"/>
        <v>133982089.67053956</v>
      </c>
      <c r="Y104" s="1134">
        <f t="shared" ca="1" si="31"/>
        <v>2277209.9275522232</v>
      </c>
      <c r="Z104" s="1134">
        <f t="shared" ca="1" si="32"/>
        <v>131704879.74298733</v>
      </c>
      <c r="AA104" s="1132">
        <f t="shared" ca="1" si="33"/>
        <v>0.23068541609941384</v>
      </c>
      <c r="AB104" s="1105"/>
    </row>
    <row r="105" spans="1:28">
      <c r="A105" s="1144">
        <f>'AMORT. PROFILE 0% CPR'!A105</f>
        <v>47875</v>
      </c>
      <c r="C105" s="1104"/>
      <c r="D105" s="1125">
        <f t="shared" ca="1" si="19"/>
        <v>49156</v>
      </c>
      <c r="E105" s="1126">
        <f t="shared" ca="1" si="20"/>
        <v>49184</v>
      </c>
      <c r="F105" s="1127">
        <f t="shared" ca="1" si="21"/>
        <v>2891</v>
      </c>
      <c r="G105" s="1128">
        <f ca="1">IF(F105&lt;&gt;"",COUNTIF($F$11:F105,"&gt;0"),"")</f>
        <v>95</v>
      </c>
      <c r="H105" s="1129">
        <v>1.0206235338456701E-2</v>
      </c>
      <c r="I105" s="1073"/>
      <c r="J105" s="1130">
        <f t="shared" ca="1" si="22"/>
        <v>2634097594.8597374</v>
      </c>
      <c r="K105" s="1131">
        <f t="shared" ca="1" si="23"/>
        <v>26884219.957601253</v>
      </c>
      <c r="L105" s="1130">
        <f t="shared" ca="1" si="24"/>
        <v>18053343.001442254</v>
      </c>
      <c r="M105" s="1130">
        <f t="shared" ca="1" si="25"/>
        <v>0</v>
      </c>
      <c r="N105" s="1130">
        <f t="shared" ca="1" si="34"/>
        <v>2589160031.9006939</v>
      </c>
      <c r="O105" s="1073"/>
      <c r="P105" s="1130">
        <f t="shared" ca="1" si="26"/>
        <v>44937562.959043503</v>
      </c>
      <c r="Q105" s="1130">
        <f t="shared" ca="1" si="27"/>
        <v>2459702030.3056593</v>
      </c>
      <c r="R105" s="1130">
        <f t="shared" ca="1" si="35"/>
        <v>2502392715.1167502</v>
      </c>
      <c r="S105" s="1130">
        <f t="shared" ca="1" si="36"/>
        <v>42690684.811090946</v>
      </c>
      <c r="T105" s="1130">
        <f t="shared" ca="1" si="28"/>
        <v>2459702030.3056593</v>
      </c>
      <c r="U105" s="1132">
        <f t="shared" ca="1" si="29"/>
        <v>0.21193786123016042</v>
      </c>
      <c r="V105" s="1133">
        <f t="shared" ca="1" si="30"/>
        <v>4.9999999999999933E-2</v>
      </c>
      <c r="X105" s="1134">
        <f t="shared" ca="1" si="37"/>
        <v>131704879.74298733</v>
      </c>
      <c r="Y105" s="1134">
        <f t="shared" ca="1" si="31"/>
        <v>2246878.1479525566</v>
      </c>
      <c r="Z105" s="1134">
        <f t="shared" ca="1" si="32"/>
        <v>129458001.59503478</v>
      </c>
      <c r="AA105" s="1132">
        <f t="shared" ca="1" si="33"/>
        <v>0.22676460010844926</v>
      </c>
      <c r="AB105" s="1105"/>
    </row>
    <row r="106" spans="1:28">
      <c r="A106" s="1144">
        <f>'AMORT. PROFILE 0% CPR'!A106</f>
        <v>47906</v>
      </c>
      <c r="C106" s="1104"/>
      <c r="D106" s="1125">
        <f t="shared" ca="1" si="19"/>
        <v>49187</v>
      </c>
      <c r="E106" s="1126">
        <f t="shared" ca="1" si="20"/>
        <v>49214</v>
      </c>
      <c r="F106" s="1127">
        <f t="shared" ca="1" si="21"/>
        <v>2921</v>
      </c>
      <c r="G106" s="1128">
        <f ca="1">IF(F106&lt;&gt;"",COUNTIF($F$11:F106,"&gt;0"),"")</f>
        <v>96</v>
      </c>
      <c r="H106" s="1129">
        <v>1.0266860205826534E-2</v>
      </c>
      <c r="I106" s="1073"/>
      <c r="J106" s="1130">
        <f t="shared" ca="1" si="22"/>
        <v>2589160031.9006939</v>
      </c>
      <c r="K106" s="1131">
        <f t="shared" ca="1" si="23"/>
        <v>26582544.098037794</v>
      </c>
      <c r="L106" s="1130">
        <f t="shared" ca="1" si="24"/>
        <v>17744267.040211879</v>
      </c>
      <c r="M106" s="1130">
        <f t="shared" ca="1" si="25"/>
        <v>0</v>
      </c>
      <c r="N106" s="1130">
        <f t="shared" ca="1" si="34"/>
        <v>2544833220.7624445</v>
      </c>
      <c r="O106" s="1073"/>
      <c r="P106" s="1130">
        <f t="shared" ca="1" si="26"/>
        <v>44326811.138249397</v>
      </c>
      <c r="Q106" s="1130">
        <f t="shared" ca="1" si="27"/>
        <v>2417591559.7243223</v>
      </c>
      <c r="R106" s="1130">
        <f t="shared" ca="1" si="35"/>
        <v>2459702030.3056593</v>
      </c>
      <c r="S106" s="1130">
        <f t="shared" ca="1" si="36"/>
        <v>42110470.581336975</v>
      </c>
      <c r="T106" s="1130">
        <f t="shared" ca="1" si="28"/>
        <v>2417591559.7243223</v>
      </c>
      <c r="U106" s="1132">
        <f t="shared" ca="1" si="29"/>
        <v>0.20832221274355134</v>
      </c>
      <c r="V106" s="1133">
        <f t="shared" ca="1" si="30"/>
        <v>4.9999999999999933E-2</v>
      </c>
      <c r="X106" s="1134">
        <f t="shared" ca="1" si="37"/>
        <v>129458001.59503478</v>
      </c>
      <c r="Y106" s="1134">
        <f t="shared" ca="1" si="31"/>
        <v>2216340.5569124222</v>
      </c>
      <c r="Z106" s="1134">
        <f t="shared" ca="1" si="32"/>
        <v>127241661.03812236</v>
      </c>
      <c r="AA106" s="1132">
        <f t="shared" ca="1" si="33"/>
        <v>0.22289600825591388</v>
      </c>
      <c r="AB106" s="1105"/>
    </row>
    <row r="107" spans="1:28">
      <c r="A107" s="1144">
        <f>'AMORT. PROFILE 0% CPR'!A107</f>
        <v>47934</v>
      </c>
      <c r="C107" s="1104"/>
      <c r="D107" s="1125">
        <f t="shared" ca="1" si="19"/>
        <v>49217</v>
      </c>
      <c r="E107" s="1126">
        <f t="shared" ca="1" si="20"/>
        <v>49244</v>
      </c>
      <c r="F107" s="1127">
        <f t="shared" ca="1" si="21"/>
        <v>2951</v>
      </c>
      <c r="G107" s="1128">
        <f ca="1">IF(F107&lt;&gt;"",COUNTIF($F$11:F107,"&gt;0"),"")</f>
        <v>97</v>
      </c>
      <c r="H107" s="1129">
        <v>1.0335059755144243E-2</v>
      </c>
      <c r="I107" s="1073"/>
      <c r="J107" s="1130">
        <f t="shared" ca="1" si="22"/>
        <v>2544833220.7624445</v>
      </c>
      <c r="K107" s="1131">
        <f t="shared" ca="1" si="23"/>
        <v>26301003.403456043</v>
      </c>
      <c r="L107" s="1130">
        <f t="shared" ca="1" si="24"/>
        <v>17439280.734692995</v>
      </c>
      <c r="M107" s="1130">
        <f t="shared" ca="1" si="25"/>
        <v>0</v>
      </c>
      <c r="N107" s="1130">
        <f t="shared" ca="1" si="34"/>
        <v>2501092936.6242952</v>
      </c>
      <c r="O107" s="1073"/>
      <c r="P107" s="1130">
        <f t="shared" ca="1" si="26"/>
        <v>43740284.138149261</v>
      </c>
      <c r="Q107" s="1130">
        <f t="shared" ca="1" si="27"/>
        <v>2376038289.7930803</v>
      </c>
      <c r="R107" s="1130">
        <f t="shared" ca="1" si="35"/>
        <v>2417591559.7243223</v>
      </c>
      <c r="S107" s="1130">
        <f t="shared" ca="1" si="36"/>
        <v>41553269.931241989</v>
      </c>
      <c r="T107" s="1130">
        <f t="shared" ca="1" si="28"/>
        <v>2376038289.7930803</v>
      </c>
      <c r="U107" s="1132">
        <f t="shared" ca="1" si="29"/>
        <v>0.20475570497021497</v>
      </c>
      <c r="V107" s="1133">
        <f t="shared" ca="1" si="30"/>
        <v>5.0000000000000044E-2</v>
      </c>
      <c r="X107" s="1134">
        <f t="shared" ca="1" si="37"/>
        <v>127241661.03812236</v>
      </c>
      <c r="Y107" s="1134">
        <f t="shared" ca="1" si="31"/>
        <v>2187014.2069072723</v>
      </c>
      <c r="Z107" s="1134">
        <f t="shared" ca="1" si="32"/>
        <v>125054646.83121508</v>
      </c>
      <c r="AA107" s="1132">
        <f t="shared" ca="1" si="33"/>
        <v>0.21907999490034841</v>
      </c>
      <c r="AB107" s="1105"/>
    </row>
    <row r="108" spans="1:28">
      <c r="A108" s="1144">
        <f>'AMORT. PROFILE 0% CPR'!A108</f>
        <v>47966</v>
      </c>
      <c r="C108" s="1104"/>
      <c r="D108" s="1125">
        <f t="shared" ca="1" si="19"/>
        <v>49248</v>
      </c>
      <c r="E108" s="1126">
        <f t="shared" ca="1" si="20"/>
        <v>49275</v>
      </c>
      <c r="F108" s="1127">
        <f t="shared" ca="1" si="21"/>
        <v>2982</v>
      </c>
      <c r="G108" s="1128">
        <f ca="1">IF(F108&lt;&gt;"",COUNTIF($F$11:F108,"&gt;0"),"")</f>
        <v>98</v>
      </c>
      <c r="H108" s="1129">
        <v>1.0408245221072806E-2</v>
      </c>
      <c r="I108" s="1073"/>
      <c r="J108" s="1130">
        <f t="shared" ca="1" si="22"/>
        <v>2501092936.6242952</v>
      </c>
      <c r="K108" s="1131">
        <f t="shared" ca="1" si="23"/>
        <v>26031988.605078772</v>
      </c>
      <c r="L108" s="1130">
        <f t="shared" ca="1" si="24"/>
        <v>17138269.032446556</v>
      </c>
      <c r="M108" s="1130">
        <f t="shared" ca="1" si="25"/>
        <v>0</v>
      </c>
      <c r="N108" s="1130">
        <f t="shared" ca="1" si="34"/>
        <v>2457922678.9867702</v>
      </c>
      <c r="O108" s="1073"/>
      <c r="P108" s="1130">
        <f t="shared" ca="1" si="26"/>
        <v>43170257.637525082</v>
      </c>
      <c r="Q108" s="1130">
        <f t="shared" ca="1" si="27"/>
        <v>2335026545.0374317</v>
      </c>
      <c r="R108" s="1130">
        <f t="shared" ca="1" si="35"/>
        <v>2376038289.7930803</v>
      </c>
      <c r="S108" s="1130">
        <f t="shared" ca="1" si="36"/>
        <v>41011744.755648613</v>
      </c>
      <c r="T108" s="1130">
        <f t="shared" ca="1" si="28"/>
        <v>2335026545.0374317</v>
      </c>
      <c r="U108" s="1132">
        <f t="shared" ca="1" si="29"/>
        <v>0.20123638879608038</v>
      </c>
      <c r="V108" s="1133">
        <f t="shared" ca="1" si="30"/>
        <v>4.9999999999999933E-2</v>
      </c>
      <c r="X108" s="1134">
        <f t="shared" ca="1" si="37"/>
        <v>125054646.83121508</v>
      </c>
      <c r="Y108" s="1134">
        <f t="shared" ca="1" si="31"/>
        <v>2158512.8818764687</v>
      </c>
      <c r="Z108" s="1134">
        <f t="shared" ca="1" si="32"/>
        <v>122896133.94933861</v>
      </c>
      <c r="AA108" s="1132">
        <f t="shared" ca="1" si="33"/>
        <v>0.21531447457165132</v>
      </c>
      <c r="AB108" s="1105"/>
    </row>
    <row r="109" spans="1:28">
      <c r="A109" s="1144">
        <f>'AMORT. PROFILE 0% CPR'!A109</f>
        <v>47995</v>
      </c>
      <c r="C109" s="1104"/>
      <c r="D109" s="1125">
        <f t="shared" ca="1" si="19"/>
        <v>49278</v>
      </c>
      <c r="E109" s="1126">
        <f t="shared" ca="1" si="20"/>
        <v>49305</v>
      </c>
      <c r="F109" s="1127">
        <f t="shared" ca="1" si="21"/>
        <v>3012</v>
      </c>
      <c r="G109" s="1128">
        <f ca="1">IF(F109&lt;&gt;"",COUNTIF($F$11:F109,"&gt;0"),"")</f>
        <v>99</v>
      </c>
      <c r="H109" s="1129">
        <v>1.0460068996684183E-2</v>
      </c>
      <c r="I109" s="1073"/>
      <c r="J109" s="1130">
        <f t="shared" ca="1" si="22"/>
        <v>2457922678.9867702</v>
      </c>
      <c r="K109" s="1131">
        <f t="shared" ca="1" si="23"/>
        <v>25710040.810716443</v>
      </c>
      <c r="L109" s="1130">
        <f t="shared" ca="1" si="24"/>
        <v>16841570.940116566</v>
      </c>
      <c r="M109" s="1130">
        <f t="shared" ca="1" si="25"/>
        <v>0</v>
      </c>
      <c r="N109" s="1130">
        <f t="shared" ca="1" si="34"/>
        <v>2415371067.2359371</v>
      </c>
      <c r="O109" s="1073"/>
      <c r="P109" s="1130">
        <f t="shared" ca="1" si="26"/>
        <v>42551611.750833035</v>
      </c>
      <c r="Q109" s="1130">
        <f t="shared" ca="1" si="27"/>
        <v>2294602513.8741403</v>
      </c>
      <c r="R109" s="1130">
        <f t="shared" ca="1" si="35"/>
        <v>2335026545.0374317</v>
      </c>
      <c r="S109" s="1130">
        <f t="shared" ca="1" si="36"/>
        <v>40424031.163291454</v>
      </c>
      <c r="T109" s="1130">
        <f t="shared" ca="1" si="28"/>
        <v>2294602513.8741403</v>
      </c>
      <c r="U109" s="1132">
        <f t="shared" ca="1" si="29"/>
        <v>0.19776293660117825</v>
      </c>
      <c r="V109" s="1133">
        <f t="shared" ca="1" si="30"/>
        <v>5.0000000000000044E-2</v>
      </c>
      <c r="X109" s="1134">
        <f t="shared" ca="1" si="37"/>
        <v>122896133.94933861</v>
      </c>
      <c r="Y109" s="1134">
        <f t="shared" ca="1" si="31"/>
        <v>2127580.5875415802</v>
      </c>
      <c r="Z109" s="1134">
        <f t="shared" ca="1" si="32"/>
        <v>120768553.36179703</v>
      </c>
      <c r="AA109" s="1132">
        <f t="shared" ca="1" si="33"/>
        <v>0.21159802677227724</v>
      </c>
      <c r="AB109" s="1105"/>
    </row>
    <row r="110" spans="1:28">
      <c r="A110" s="1144">
        <f>'AMORT. PROFILE 0% CPR'!A110</f>
        <v>48026</v>
      </c>
      <c r="C110" s="1104"/>
      <c r="D110" s="1125">
        <f t="shared" ca="1" si="19"/>
        <v>49309</v>
      </c>
      <c r="E110" s="1126">
        <f t="shared" ca="1" si="20"/>
        <v>49338</v>
      </c>
      <c r="F110" s="1127">
        <f t="shared" ca="1" si="21"/>
        <v>3045</v>
      </c>
      <c r="G110" s="1128">
        <f ca="1">IF(F110&lt;&gt;"",COUNTIF($F$11:F110,"&gt;0"),"")</f>
        <v>100</v>
      </c>
      <c r="H110" s="1129">
        <v>1.0528787347237506E-2</v>
      </c>
      <c r="I110" s="1073"/>
      <c r="J110" s="1130">
        <f t="shared" ca="1" si="22"/>
        <v>2415371067.2359371</v>
      </c>
      <c r="K110" s="1131">
        <f t="shared" ca="1" si="23"/>
        <v>25430928.331597283</v>
      </c>
      <c r="L110" s="1130">
        <f t="shared" ca="1" si="24"/>
        <v>16548859.980504712</v>
      </c>
      <c r="M110" s="1130">
        <f t="shared" ca="1" si="25"/>
        <v>0</v>
      </c>
      <c r="N110" s="1130">
        <f t="shared" ca="1" si="34"/>
        <v>2373391278.9238353</v>
      </c>
      <c r="O110" s="1073"/>
      <c r="P110" s="1130">
        <f t="shared" ca="1" si="26"/>
        <v>41979788.312101841</v>
      </c>
      <c r="Q110" s="1130">
        <f t="shared" ca="1" si="27"/>
        <v>2254721714.9776435</v>
      </c>
      <c r="R110" s="1130">
        <f t="shared" ca="1" si="35"/>
        <v>2294602513.8741403</v>
      </c>
      <c r="S110" s="1130">
        <f t="shared" ca="1" si="36"/>
        <v>39880798.896496773</v>
      </c>
      <c r="T110" s="1130">
        <f t="shared" ca="1" si="28"/>
        <v>2254721714.9776435</v>
      </c>
      <c r="U110" s="1132">
        <f t="shared" ca="1" si="29"/>
        <v>0.19433926027120235</v>
      </c>
      <c r="V110" s="1133">
        <f t="shared" ca="1" si="30"/>
        <v>5.0000000000000044E-2</v>
      </c>
      <c r="X110" s="1134">
        <f t="shared" ca="1" si="37"/>
        <v>120768553.36179703</v>
      </c>
      <c r="Y110" s="1134">
        <f t="shared" ca="1" si="31"/>
        <v>2098989.4156050682</v>
      </c>
      <c r="Z110" s="1134">
        <f t="shared" ca="1" si="32"/>
        <v>118669563.94619197</v>
      </c>
      <c r="AA110" s="1132">
        <f t="shared" ca="1" si="33"/>
        <v>0.20793483705543567</v>
      </c>
      <c r="AB110" s="1105"/>
    </row>
    <row r="111" spans="1:28">
      <c r="A111" s="1144">
        <f>'AMORT. PROFILE 0% CPR'!A111</f>
        <v>48057</v>
      </c>
      <c r="C111" s="1104"/>
      <c r="D111" s="1125">
        <f t="shared" ca="1" si="19"/>
        <v>49340</v>
      </c>
      <c r="E111" s="1126">
        <f t="shared" ca="1" si="20"/>
        <v>49367</v>
      </c>
      <c r="F111" s="1127">
        <f t="shared" ca="1" si="21"/>
        <v>3074</v>
      </c>
      <c r="G111" s="1128">
        <f ca="1">IF(F111&lt;&gt;"",COUNTIF($F$11:F111,"&gt;0"),"")</f>
        <v>101</v>
      </c>
      <c r="H111" s="1129">
        <v>1.0586099687577125E-2</v>
      </c>
      <c r="I111" s="1073"/>
      <c r="J111" s="1130">
        <f t="shared" ca="1" si="22"/>
        <v>2373391278.9238353</v>
      </c>
      <c r="K111" s="1131">
        <f t="shared" ca="1" si="23"/>
        <v>25124956.676313888</v>
      </c>
      <c r="L111" s="1130">
        <f t="shared" ca="1" si="24"/>
        <v>16260294.528391303</v>
      </c>
      <c r="M111" s="1130">
        <f t="shared" ca="1" si="25"/>
        <v>0</v>
      </c>
      <c r="N111" s="1130">
        <f t="shared" ca="1" si="34"/>
        <v>2332006027.71913</v>
      </c>
      <c r="O111" s="1073"/>
      <c r="P111" s="1130">
        <f t="shared" ca="1" si="26"/>
        <v>41385251.204705238</v>
      </c>
      <c r="Q111" s="1130">
        <f t="shared" ca="1" si="27"/>
        <v>2215405726.3331733</v>
      </c>
      <c r="R111" s="1130">
        <f t="shared" ca="1" si="35"/>
        <v>2254721714.9776435</v>
      </c>
      <c r="S111" s="1130">
        <f t="shared" ca="1" si="36"/>
        <v>39315988.644470215</v>
      </c>
      <c r="T111" s="1130">
        <f t="shared" ca="1" si="28"/>
        <v>2215405726.3331733</v>
      </c>
      <c r="U111" s="1132">
        <f t="shared" ca="1" si="29"/>
        <v>0.19096159250098613</v>
      </c>
      <c r="V111" s="1133">
        <f t="shared" ca="1" si="30"/>
        <v>5.0000000000000155E-2</v>
      </c>
      <c r="X111" s="1134">
        <f t="shared" ca="1" si="37"/>
        <v>118669563.94619197</v>
      </c>
      <c r="Y111" s="1134">
        <f t="shared" ca="1" si="31"/>
        <v>2069262.5602350235</v>
      </c>
      <c r="Z111" s="1134">
        <f t="shared" ca="1" si="32"/>
        <v>116600301.38595694</v>
      </c>
      <c r="AA111" s="1132">
        <f t="shared" ca="1" si="33"/>
        <v>0.20432087456300269</v>
      </c>
      <c r="AB111" s="1105"/>
    </row>
    <row r="112" spans="1:28">
      <c r="A112" s="1144">
        <f>'AMORT. PROFILE 0% CPR'!A112</f>
        <v>48087</v>
      </c>
      <c r="C112" s="1104"/>
      <c r="D112" s="1125">
        <f t="shared" ca="1" si="19"/>
        <v>49368</v>
      </c>
      <c r="E112" s="1126">
        <f t="shared" ca="1" si="20"/>
        <v>49395</v>
      </c>
      <c r="F112" s="1127">
        <f t="shared" ca="1" si="21"/>
        <v>3102</v>
      </c>
      <c r="G112" s="1128">
        <f ca="1">IF(F112&lt;&gt;"",COUNTIF($F$11:F112,"&gt;0"),"")</f>
        <v>102</v>
      </c>
      <c r="H112" s="1129">
        <v>1.0648424617451045E-2</v>
      </c>
      <c r="I112" s="1073"/>
      <c r="J112" s="1130">
        <f t="shared" ca="1" si="22"/>
        <v>2332006027.71913</v>
      </c>
      <c r="K112" s="1131">
        <f t="shared" ca="1" si="23"/>
        <v>24832190.393608607</v>
      </c>
      <c r="L112" s="1130">
        <f t="shared" ca="1" si="24"/>
        <v>15975754.439643752</v>
      </c>
      <c r="M112" s="1130">
        <f t="shared" ca="1" si="25"/>
        <v>0</v>
      </c>
      <c r="N112" s="1130">
        <f t="shared" ca="1" si="34"/>
        <v>2291198082.8858776</v>
      </c>
      <c r="O112" s="1073"/>
      <c r="P112" s="1130">
        <f t="shared" ca="1" si="26"/>
        <v>40807944.83325243</v>
      </c>
      <c r="Q112" s="1130">
        <f t="shared" ca="1" si="27"/>
        <v>2176638178.7415838</v>
      </c>
      <c r="R112" s="1130">
        <f t="shared" ca="1" si="35"/>
        <v>2215405726.3331733</v>
      </c>
      <c r="S112" s="1130">
        <f t="shared" ca="1" si="36"/>
        <v>38767547.591589451</v>
      </c>
      <c r="T112" s="1130">
        <f t="shared" ca="1" si="28"/>
        <v>2176638178.7415838</v>
      </c>
      <c r="U112" s="1132">
        <f t="shared" ca="1" si="29"/>
        <v>0.18763176081824423</v>
      </c>
      <c r="V112" s="1133">
        <f t="shared" ca="1" si="30"/>
        <v>4.9999999999999933E-2</v>
      </c>
      <c r="X112" s="1134">
        <f t="shared" ca="1" si="37"/>
        <v>116600301.38595694</v>
      </c>
      <c r="Y112" s="1134">
        <f t="shared" ca="1" si="31"/>
        <v>2040397.2416629791</v>
      </c>
      <c r="Z112" s="1134">
        <f t="shared" ca="1" si="32"/>
        <v>114559904.14429396</v>
      </c>
      <c r="AA112" s="1132">
        <f t="shared" ca="1" si="33"/>
        <v>0.20075809467279088</v>
      </c>
      <c r="AB112" s="1105"/>
    </row>
    <row r="113" spans="1:28">
      <c r="A113" s="1144">
        <f>'AMORT. PROFILE 0% CPR'!A113</f>
        <v>48120</v>
      </c>
      <c r="C113" s="1104"/>
      <c r="D113" s="1125">
        <f t="shared" ca="1" si="19"/>
        <v>49399</v>
      </c>
      <c r="E113" s="1126">
        <f t="shared" ca="1" si="20"/>
        <v>49426</v>
      </c>
      <c r="F113" s="1127">
        <f t="shared" ca="1" si="21"/>
        <v>3133</v>
      </c>
      <c r="G113" s="1128">
        <f ca="1">IF(F113&lt;&gt;"",COUNTIF($F$11:F113,"&gt;0"),"")</f>
        <v>103</v>
      </c>
      <c r="H113" s="1129">
        <v>1.0696179559403711E-2</v>
      </c>
      <c r="I113" s="1073"/>
      <c r="J113" s="1130">
        <f t="shared" ca="1" si="22"/>
        <v>2291198082.8858776</v>
      </c>
      <c r="K113" s="1131">
        <f t="shared" ca="1" si="23"/>
        <v>24507066.100708894</v>
      </c>
      <c r="L113" s="1130">
        <f t="shared" ca="1" si="24"/>
        <v>15695435.900349569</v>
      </c>
      <c r="M113" s="1130">
        <f t="shared" ca="1" si="25"/>
        <v>0</v>
      </c>
      <c r="N113" s="1130">
        <f t="shared" ca="1" si="34"/>
        <v>2250995580.884819</v>
      </c>
      <c r="O113" s="1073"/>
      <c r="P113" s="1130">
        <f t="shared" ca="1" si="26"/>
        <v>40202502.001058578</v>
      </c>
      <c r="Q113" s="1130">
        <f t="shared" ca="1" si="27"/>
        <v>2138445801.8405781</v>
      </c>
      <c r="R113" s="1130">
        <f t="shared" ca="1" si="35"/>
        <v>2176638178.7415838</v>
      </c>
      <c r="S113" s="1130">
        <f t="shared" ca="1" si="36"/>
        <v>38192376.901005745</v>
      </c>
      <c r="T113" s="1130">
        <f t="shared" ca="1" si="28"/>
        <v>2138445801.8405781</v>
      </c>
      <c r="U113" s="1132">
        <f t="shared" ca="1" si="29"/>
        <v>0.18434837884863337</v>
      </c>
      <c r="V113" s="1133">
        <f t="shared" ca="1" si="30"/>
        <v>5.0000000000000044E-2</v>
      </c>
      <c r="X113" s="1134">
        <f t="shared" ca="1" si="37"/>
        <v>114559904.14429396</v>
      </c>
      <c r="Y113" s="1134">
        <f t="shared" ca="1" si="31"/>
        <v>2010125.1000528336</v>
      </c>
      <c r="Z113" s="1134">
        <f t="shared" ca="1" si="32"/>
        <v>112549779.04424113</v>
      </c>
      <c r="AA113" s="1132">
        <f t="shared" ca="1" si="33"/>
        <v>0.19724501402254471</v>
      </c>
      <c r="AB113" s="1105"/>
    </row>
    <row r="114" spans="1:28">
      <c r="A114" s="1144">
        <f>'AMORT. PROFILE 0% CPR'!A114</f>
        <v>48148</v>
      </c>
      <c r="C114" s="1104"/>
      <c r="D114" s="1125">
        <f t="shared" ca="1" si="19"/>
        <v>49429</v>
      </c>
      <c r="E114" s="1126">
        <f t="shared" ca="1" si="20"/>
        <v>49457</v>
      </c>
      <c r="F114" s="1127">
        <f t="shared" ca="1" si="21"/>
        <v>3164</v>
      </c>
      <c r="G114" s="1128">
        <f ca="1">IF(F114&lt;&gt;"",COUNTIF($F$11:F114,"&gt;0"),"")</f>
        <v>104</v>
      </c>
      <c r="H114" s="1129">
        <v>1.0740697734351535E-2</v>
      </c>
      <c r="I114" s="1073"/>
      <c r="J114" s="1130">
        <f t="shared" ca="1" si="22"/>
        <v>2250995580.884819</v>
      </c>
      <c r="K114" s="1131">
        <f t="shared" ca="1" si="23"/>
        <v>24177263.135644894</v>
      </c>
      <c r="L114" s="1130">
        <f t="shared" ca="1" si="24"/>
        <v>15419342.075801317</v>
      </c>
      <c r="M114" s="1130">
        <f t="shared" ca="1" si="25"/>
        <v>0</v>
      </c>
      <c r="N114" s="1130">
        <f t="shared" ca="1" si="34"/>
        <v>2211398975.6733727</v>
      </c>
      <c r="O114" s="1073"/>
      <c r="P114" s="1130">
        <f t="shared" ca="1" si="26"/>
        <v>39596605.211446285</v>
      </c>
      <c r="Q114" s="1130">
        <f t="shared" ca="1" si="27"/>
        <v>2100829026.889704</v>
      </c>
      <c r="R114" s="1130">
        <f t="shared" ca="1" si="35"/>
        <v>2138445801.8405781</v>
      </c>
      <c r="S114" s="1130">
        <f t="shared" ca="1" si="36"/>
        <v>37616774.95087409</v>
      </c>
      <c r="T114" s="1130">
        <f t="shared" ca="1" si="28"/>
        <v>2100829026.889704</v>
      </c>
      <c r="U114" s="1132">
        <f t="shared" ca="1" si="29"/>
        <v>0.18111371043436023</v>
      </c>
      <c r="V114" s="1133">
        <f t="shared" ca="1" si="30"/>
        <v>5.0000000000000044E-2</v>
      </c>
      <c r="X114" s="1134">
        <f t="shared" ca="1" si="37"/>
        <v>112549779.04424113</v>
      </c>
      <c r="Y114" s="1134">
        <f t="shared" ca="1" si="31"/>
        <v>1979830.2605721951</v>
      </c>
      <c r="Z114" s="1134">
        <f t="shared" ca="1" si="32"/>
        <v>110569948.78366894</v>
      </c>
      <c r="AA114" s="1132">
        <f t="shared" ca="1" si="33"/>
        <v>0.19378405482823885</v>
      </c>
      <c r="AB114" s="1105"/>
    </row>
    <row r="115" spans="1:28">
      <c r="A115" s="1144">
        <f>'AMORT. PROFILE 0% CPR'!A115</f>
        <v>48179</v>
      </c>
      <c r="C115" s="1104"/>
      <c r="D115" s="1125">
        <f t="shared" ca="1" si="19"/>
        <v>49460</v>
      </c>
      <c r="E115" s="1126">
        <f t="shared" ca="1" si="20"/>
        <v>49487</v>
      </c>
      <c r="F115" s="1127">
        <f t="shared" ca="1" si="21"/>
        <v>3194</v>
      </c>
      <c r="G115" s="1128">
        <f ca="1">IF(F115&lt;&gt;"",COUNTIF($F$11:F115,"&gt;0"),"")</f>
        <v>105</v>
      </c>
      <c r="H115" s="1129">
        <v>1.078737950997598E-2</v>
      </c>
      <c r="I115" s="1073"/>
      <c r="J115" s="1130">
        <f t="shared" ca="1" si="22"/>
        <v>2211398975.6733727</v>
      </c>
      <c r="K115" s="1131">
        <f t="shared" ca="1" si="23"/>
        <v>23855199.998560812</v>
      </c>
      <c r="L115" s="1130">
        <f t="shared" ca="1" si="24"/>
        <v>15147390.118927188</v>
      </c>
      <c r="M115" s="1130">
        <f t="shared" ca="1" si="25"/>
        <v>0</v>
      </c>
      <c r="N115" s="1130">
        <f t="shared" ca="1" si="34"/>
        <v>2172396385.5558848</v>
      </c>
      <c r="O115" s="1073"/>
      <c r="P115" s="1130">
        <f t="shared" ca="1" si="26"/>
        <v>39002590.117487907</v>
      </c>
      <c r="Q115" s="1130">
        <f t="shared" ca="1" si="27"/>
        <v>2063776566.2780905</v>
      </c>
      <c r="R115" s="1130">
        <f t="shared" ca="1" si="35"/>
        <v>2100829026.889704</v>
      </c>
      <c r="S115" s="1130">
        <f t="shared" ca="1" si="36"/>
        <v>37052460.611613512</v>
      </c>
      <c r="T115" s="1130">
        <f t="shared" ca="1" si="28"/>
        <v>2063776566.2780905</v>
      </c>
      <c r="U115" s="1132">
        <f t="shared" ca="1" si="29"/>
        <v>0.17792779210055762</v>
      </c>
      <c r="V115" s="1133">
        <f t="shared" ca="1" si="30"/>
        <v>5.0000000000000044E-2</v>
      </c>
      <c r="X115" s="1134">
        <f t="shared" ca="1" si="37"/>
        <v>110569948.78366894</v>
      </c>
      <c r="Y115" s="1134">
        <f t="shared" ca="1" si="31"/>
        <v>1950129.5058743954</v>
      </c>
      <c r="Z115" s="1134">
        <f t="shared" ca="1" si="32"/>
        <v>108619819.27779454</v>
      </c>
      <c r="AA115" s="1132">
        <f t="shared" ca="1" si="33"/>
        <v>0.19037525617022888</v>
      </c>
      <c r="AB115" s="1105"/>
    </row>
    <row r="116" spans="1:28">
      <c r="A116" s="1144">
        <f>'AMORT. PROFILE 0% CPR'!A116</f>
        <v>48211</v>
      </c>
      <c r="C116" s="1104"/>
      <c r="D116" s="1125">
        <f t="shared" ca="1" si="19"/>
        <v>49490</v>
      </c>
      <c r="E116" s="1126">
        <f t="shared" ca="1" si="20"/>
        <v>49517</v>
      </c>
      <c r="F116" s="1127">
        <f t="shared" ca="1" si="21"/>
        <v>3224</v>
      </c>
      <c r="G116" s="1128">
        <f ca="1">IF(F116&lt;&gt;"",COUNTIF($F$11:F116,"&gt;0"),"")</f>
        <v>106</v>
      </c>
      <c r="H116" s="1129">
        <v>1.0813178622296924E-2</v>
      </c>
      <c r="I116" s="1073"/>
      <c r="J116" s="1130">
        <f t="shared" ca="1" si="22"/>
        <v>2172396385.5558848</v>
      </c>
      <c r="K116" s="1131">
        <f t="shared" ca="1" si="23"/>
        <v>23490510.155448001</v>
      </c>
      <c r="L116" s="1130">
        <f t="shared" ca="1" si="24"/>
        <v>14879846.513473341</v>
      </c>
      <c r="M116" s="1130">
        <f t="shared" ca="1" si="25"/>
        <v>0</v>
      </c>
      <c r="N116" s="1130">
        <f t="shared" ca="1" si="34"/>
        <v>2134026028.8869636</v>
      </c>
      <c r="O116" s="1073"/>
      <c r="P116" s="1130">
        <f t="shared" ca="1" si="26"/>
        <v>38370356.668921232</v>
      </c>
      <c r="Q116" s="1130">
        <f t="shared" ca="1" si="27"/>
        <v>2027324727.4426153</v>
      </c>
      <c r="R116" s="1130">
        <f t="shared" ca="1" si="35"/>
        <v>2063776566.2780905</v>
      </c>
      <c r="S116" s="1130">
        <f t="shared" ca="1" si="36"/>
        <v>36451838.835475206</v>
      </c>
      <c r="T116" s="1130">
        <f t="shared" ca="1" si="28"/>
        <v>2027324727.4426153</v>
      </c>
      <c r="U116" s="1132">
        <f t="shared" ca="1" si="29"/>
        <v>0.17478966785335137</v>
      </c>
      <c r="V116" s="1133">
        <f t="shared" ca="1" si="30"/>
        <v>5.0000000000000044E-2</v>
      </c>
      <c r="X116" s="1134">
        <f t="shared" ca="1" si="37"/>
        <v>108619819.27779454</v>
      </c>
      <c r="Y116" s="1134">
        <f t="shared" ca="1" si="31"/>
        <v>1918517.8334460258</v>
      </c>
      <c r="Z116" s="1134">
        <f t="shared" ca="1" si="32"/>
        <v>106701301.44434851</v>
      </c>
      <c r="AA116" s="1132">
        <f t="shared" ca="1" si="33"/>
        <v>0.18701759517526609</v>
      </c>
      <c r="AB116" s="1105"/>
    </row>
    <row r="117" spans="1:28">
      <c r="A117" s="1144">
        <f>'AMORT. PROFILE 0% CPR'!A117</f>
        <v>48240</v>
      </c>
      <c r="C117" s="1104"/>
      <c r="D117" s="1125">
        <f t="shared" ca="1" si="19"/>
        <v>49521</v>
      </c>
      <c r="E117" s="1126">
        <f t="shared" ca="1" si="20"/>
        <v>49548</v>
      </c>
      <c r="F117" s="1127">
        <f t="shared" ca="1" si="21"/>
        <v>3255</v>
      </c>
      <c r="G117" s="1128">
        <f ca="1">IF(F117&lt;&gt;"",COUNTIF($F$11:F117,"&gt;0"),"")</f>
        <v>107</v>
      </c>
      <c r="H117" s="1129">
        <v>1.0863511821642956E-2</v>
      </c>
      <c r="I117" s="1073"/>
      <c r="J117" s="1130">
        <f t="shared" ca="1" si="22"/>
        <v>2134026028.8869636</v>
      </c>
      <c r="K117" s="1131">
        <f t="shared" ca="1" si="23"/>
        <v>23183016.992507301</v>
      </c>
      <c r="L117" s="1130">
        <f t="shared" ca="1" si="24"/>
        <v>14616284.682629198</v>
      </c>
      <c r="M117" s="1130">
        <f t="shared" ca="1" si="25"/>
        <v>0</v>
      </c>
      <c r="N117" s="1130">
        <f t="shared" ca="1" si="34"/>
        <v>2096226727.2118273</v>
      </c>
      <c r="O117" s="1073"/>
      <c r="P117" s="1130">
        <f t="shared" ca="1" si="26"/>
        <v>37799301.675136566</v>
      </c>
      <c r="Q117" s="1130">
        <f t="shared" ca="1" si="27"/>
        <v>1991415390.8512359</v>
      </c>
      <c r="R117" s="1130">
        <f t="shared" ca="1" si="35"/>
        <v>2027324727.4426153</v>
      </c>
      <c r="S117" s="1130">
        <f t="shared" ca="1" si="36"/>
        <v>35909336.591379404</v>
      </c>
      <c r="T117" s="1130">
        <f t="shared" ca="1" si="28"/>
        <v>1991415390.8512359</v>
      </c>
      <c r="U117" s="1132">
        <f t="shared" ca="1" si="29"/>
        <v>0.17170241271788531</v>
      </c>
      <c r="V117" s="1133">
        <f t="shared" ca="1" si="30"/>
        <v>5.0000000000000044E-2</v>
      </c>
      <c r="X117" s="1134">
        <f t="shared" ca="1" si="37"/>
        <v>106701301.44434851</v>
      </c>
      <c r="Y117" s="1134">
        <f t="shared" ca="1" si="31"/>
        <v>1889965.0837571621</v>
      </c>
      <c r="Z117" s="1134">
        <f t="shared" ca="1" si="32"/>
        <v>104811336.36059135</v>
      </c>
      <c r="AA117" s="1132">
        <f t="shared" ca="1" si="33"/>
        <v>0.1837143619909582</v>
      </c>
      <c r="AB117" s="1105"/>
    </row>
    <row r="118" spans="1:28">
      <c r="A118" s="1144">
        <f>'AMORT. PROFILE 0% CPR'!A118</f>
        <v>48271</v>
      </c>
      <c r="C118" s="1104"/>
      <c r="D118" s="1125">
        <f t="shared" ca="1" si="19"/>
        <v>49552</v>
      </c>
      <c r="E118" s="1126">
        <f t="shared" ca="1" si="20"/>
        <v>49579</v>
      </c>
      <c r="F118" s="1127">
        <f t="shared" ca="1" si="21"/>
        <v>3286</v>
      </c>
      <c r="G118" s="1128">
        <f ca="1">IF(F118&lt;&gt;"",COUNTIF($F$11:F118,"&gt;0"),"")</f>
        <v>108</v>
      </c>
      <c r="H118" s="1129">
        <v>1.0910962812219724E-2</v>
      </c>
      <c r="I118" s="1073"/>
      <c r="J118" s="1130">
        <f t="shared" ca="1" si="22"/>
        <v>2096226727.2118273</v>
      </c>
      <c r="K118" s="1131">
        <f t="shared" ca="1" si="23"/>
        <v>22871851.866589308</v>
      </c>
      <c r="L118" s="1130">
        <f t="shared" ca="1" si="24"/>
        <v>14356702.481140474</v>
      </c>
      <c r="M118" s="1130">
        <f t="shared" ca="1" si="25"/>
        <v>0</v>
      </c>
      <c r="N118" s="1130">
        <f t="shared" ca="1" si="34"/>
        <v>2058998172.8640976</v>
      </c>
      <c r="O118" s="1073"/>
      <c r="P118" s="1130">
        <f t="shared" ca="1" si="26"/>
        <v>37228554.347729683</v>
      </c>
      <c r="Q118" s="1130">
        <f t="shared" ca="1" si="27"/>
        <v>1956048264.2208927</v>
      </c>
      <c r="R118" s="1130">
        <f t="shared" ca="1" si="35"/>
        <v>1991415390.8512359</v>
      </c>
      <c r="S118" s="1130">
        <f t="shared" ca="1" si="36"/>
        <v>35367126.630343199</v>
      </c>
      <c r="T118" s="1130">
        <f t="shared" ca="1" si="28"/>
        <v>1956048264.2208927</v>
      </c>
      <c r="U118" s="1132">
        <f t="shared" ca="1" si="29"/>
        <v>0.16866110431357442</v>
      </c>
      <c r="V118" s="1133">
        <f t="shared" ca="1" si="30"/>
        <v>5.0000000000000044E-2</v>
      </c>
      <c r="X118" s="1134">
        <f t="shared" ca="1" si="37"/>
        <v>104811336.36059135</v>
      </c>
      <c r="Y118" s="1134">
        <f t="shared" ca="1" si="31"/>
        <v>1861427.7173864841</v>
      </c>
      <c r="Z118" s="1134">
        <f t="shared" ca="1" si="32"/>
        <v>102949908.64320487</v>
      </c>
      <c r="AA118" s="1132">
        <f t="shared" ca="1" si="33"/>
        <v>0.18046028987705123</v>
      </c>
      <c r="AB118" s="1105"/>
    </row>
    <row r="119" spans="1:28">
      <c r="A119" s="1144">
        <f>'AMORT. PROFILE 0% CPR'!A119</f>
        <v>48303</v>
      </c>
      <c r="C119" s="1104"/>
      <c r="D119" s="1125">
        <f t="shared" ca="1" si="19"/>
        <v>49582</v>
      </c>
      <c r="E119" s="1126">
        <f t="shared" ca="1" si="20"/>
        <v>49611</v>
      </c>
      <c r="F119" s="1127">
        <f t="shared" ca="1" si="21"/>
        <v>3318</v>
      </c>
      <c r="G119" s="1128">
        <f ca="1">IF(F119&lt;&gt;"",COUNTIF($F$11:F119,"&gt;0"),"")</f>
        <v>109</v>
      </c>
      <c r="H119" s="1129">
        <v>1.0970113584381817E-2</v>
      </c>
      <c r="I119" s="1073"/>
      <c r="J119" s="1130">
        <f t="shared" ca="1" si="22"/>
        <v>2058998172.8640976</v>
      </c>
      <c r="K119" s="1131">
        <f t="shared" ca="1" si="23"/>
        <v>22587443.826353777</v>
      </c>
      <c r="L119" s="1130">
        <f t="shared" ca="1" si="24"/>
        <v>14100887.076231509</v>
      </c>
      <c r="M119" s="1130">
        <f t="shared" ca="1" si="25"/>
        <v>0</v>
      </c>
      <c r="N119" s="1130">
        <f t="shared" ca="1" si="34"/>
        <v>2022309841.9615123</v>
      </c>
      <c r="O119" s="1073"/>
      <c r="P119" s="1130">
        <f t="shared" ca="1" si="26"/>
        <v>36688330.902585268</v>
      </c>
      <c r="Q119" s="1130">
        <f t="shared" ca="1" si="27"/>
        <v>1921194349.8634367</v>
      </c>
      <c r="R119" s="1130">
        <f t="shared" ca="1" si="35"/>
        <v>1956048264.2208927</v>
      </c>
      <c r="S119" s="1130">
        <f t="shared" ca="1" si="36"/>
        <v>34853914.357455969</v>
      </c>
      <c r="T119" s="1130">
        <f t="shared" ca="1" si="28"/>
        <v>1921194349.8634367</v>
      </c>
      <c r="U119" s="1132">
        <f t="shared" ca="1" si="29"/>
        <v>0.16566571788577247</v>
      </c>
      <c r="V119" s="1133">
        <f t="shared" ca="1" si="30"/>
        <v>5.0000000000000044E-2</v>
      </c>
      <c r="X119" s="1134">
        <f t="shared" ca="1" si="37"/>
        <v>102949908.64320487</v>
      </c>
      <c r="Y119" s="1134">
        <f t="shared" ca="1" si="31"/>
        <v>1834416.5451292992</v>
      </c>
      <c r="Z119" s="1134">
        <f t="shared" ca="1" si="32"/>
        <v>101115492.09807557</v>
      </c>
      <c r="AA119" s="1132">
        <f t="shared" ca="1" si="33"/>
        <v>0.17725535234711581</v>
      </c>
      <c r="AB119" s="1105"/>
    </row>
    <row r="120" spans="1:28">
      <c r="A120" s="1144">
        <f>'AMORT. PROFILE 0% CPR'!A120</f>
        <v>48331</v>
      </c>
      <c r="C120" s="1104"/>
      <c r="D120" s="1125">
        <f t="shared" ca="1" si="19"/>
        <v>49613</v>
      </c>
      <c r="E120" s="1126">
        <f t="shared" ca="1" si="20"/>
        <v>49640</v>
      </c>
      <c r="F120" s="1127">
        <f t="shared" ca="1" si="21"/>
        <v>3347</v>
      </c>
      <c r="G120" s="1128">
        <f ca="1">IF(F120&lt;&gt;"",COUNTIF($F$11:F120,"&gt;0"),"")</f>
        <v>110</v>
      </c>
      <c r="H120" s="1129">
        <v>1.1052340116553533E-2</v>
      </c>
      <c r="I120" s="1073"/>
      <c r="J120" s="1130">
        <f t="shared" ca="1" si="22"/>
        <v>2022309841.9615123</v>
      </c>
      <c r="K120" s="1131">
        <f t="shared" ca="1" si="23"/>
        <v>22351256.194412258</v>
      </c>
      <c r="L120" s="1130">
        <f t="shared" ca="1" si="24"/>
        <v>13848478.488603981</v>
      </c>
      <c r="M120" s="1130">
        <f t="shared" ca="1" si="25"/>
        <v>0</v>
      </c>
      <c r="N120" s="1130">
        <f t="shared" ca="1" si="34"/>
        <v>1986110107.278496</v>
      </c>
      <c r="O120" s="1073"/>
      <c r="P120" s="1130">
        <f t="shared" ca="1" si="26"/>
        <v>36199734.6830163</v>
      </c>
      <c r="Q120" s="1130">
        <f t="shared" ca="1" si="27"/>
        <v>1886804601.914571</v>
      </c>
      <c r="R120" s="1130">
        <f t="shared" ca="1" si="35"/>
        <v>1921194349.8634367</v>
      </c>
      <c r="S120" s="1130">
        <f t="shared" ca="1" si="36"/>
        <v>34389747.948865652</v>
      </c>
      <c r="T120" s="1130">
        <f t="shared" ca="1" si="28"/>
        <v>1886804601.914571</v>
      </c>
      <c r="U120" s="1132">
        <f t="shared" ca="1" si="29"/>
        <v>0.16271379750181555</v>
      </c>
      <c r="V120" s="1133">
        <f t="shared" ca="1" si="30"/>
        <v>5.0000000000000044E-2</v>
      </c>
      <c r="X120" s="1134">
        <f t="shared" ca="1" si="37"/>
        <v>101115492.09807557</v>
      </c>
      <c r="Y120" s="1134">
        <f t="shared" ca="1" si="31"/>
        <v>1809986.7341506481</v>
      </c>
      <c r="Z120" s="1134">
        <f t="shared" ca="1" si="32"/>
        <v>99305505.363924921</v>
      </c>
      <c r="AA120" s="1132">
        <f t="shared" ca="1" si="33"/>
        <v>0.1740969216564662</v>
      </c>
      <c r="AB120" s="1105"/>
    </row>
    <row r="121" spans="1:28">
      <c r="A121" s="1144">
        <f>'AMORT. PROFILE 0% CPR'!A121</f>
        <v>48361</v>
      </c>
      <c r="C121" s="1104"/>
      <c r="D121" s="1125">
        <f t="shared" ca="1" si="19"/>
        <v>49643</v>
      </c>
      <c r="E121" s="1126">
        <f t="shared" ca="1" si="20"/>
        <v>49670</v>
      </c>
      <c r="F121" s="1127">
        <f t="shared" ca="1" si="21"/>
        <v>3377</v>
      </c>
      <c r="G121" s="1128">
        <f ca="1">IF(F121&lt;&gt;"",COUNTIF($F$11:F121,"&gt;0"),"")</f>
        <v>111</v>
      </c>
      <c r="H121" s="1129">
        <v>1.1111771663004718E-2</v>
      </c>
      <c r="I121" s="1073"/>
      <c r="J121" s="1130">
        <f t="shared" ca="1" si="22"/>
        <v>1986110107.278496</v>
      </c>
      <c r="K121" s="1131">
        <f t="shared" ca="1" si="23"/>
        <v>22069202.009664454</v>
      </c>
      <c r="L121" s="1130">
        <f t="shared" ca="1" si="24"/>
        <v>13599770.725712962</v>
      </c>
      <c r="M121" s="1130">
        <f t="shared" ca="1" si="25"/>
        <v>0</v>
      </c>
      <c r="N121" s="1130">
        <f t="shared" ca="1" si="34"/>
        <v>1950441134.5431185</v>
      </c>
      <c r="O121" s="1073"/>
      <c r="P121" s="1130">
        <f t="shared" ca="1" si="26"/>
        <v>35668972.73537755</v>
      </c>
      <c r="Q121" s="1130">
        <f t="shared" ca="1" si="27"/>
        <v>1852919077.8159626</v>
      </c>
      <c r="R121" s="1130">
        <f t="shared" ca="1" si="35"/>
        <v>1886804601.914571</v>
      </c>
      <c r="S121" s="1130">
        <f t="shared" ca="1" si="36"/>
        <v>33885524.098608494</v>
      </c>
      <c r="T121" s="1130">
        <f t="shared" ca="1" si="28"/>
        <v>1852919077.8159626</v>
      </c>
      <c r="U121" s="1132">
        <f t="shared" ca="1" si="29"/>
        <v>0.15980118926710576</v>
      </c>
      <c r="V121" s="1133">
        <f t="shared" ca="1" si="30"/>
        <v>5.0000000000000044E-2</v>
      </c>
      <c r="X121" s="1134">
        <f t="shared" ca="1" si="37"/>
        <v>99305505.363924921</v>
      </c>
      <c r="Y121" s="1134">
        <f t="shared" ca="1" si="31"/>
        <v>1783448.6367690563</v>
      </c>
      <c r="Z121" s="1134">
        <f t="shared" ca="1" si="32"/>
        <v>97522056.727155864</v>
      </c>
      <c r="AA121" s="1132">
        <f t="shared" ca="1" si="33"/>
        <v>0.17098055331254292</v>
      </c>
      <c r="AB121" s="1105"/>
    </row>
    <row r="122" spans="1:28">
      <c r="A122" s="1144">
        <f>'AMORT. PROFILE 0% CPR'!A122</f>
        <v>48393</v>
      </c>
      <c r="C122" s="1104"/>
      <c r="D122" s="1125">
        <f t="shared" ca="1" si="19"/>
        <v>49674</v>
      </c>
      <c r="E122" s="1126">
        <f t="shared" ca="1" si="20"/>
        <v>49702</v>
      </c>
      <c r="F122" s="1127">
        <f t="shared" ca="1" si="21"/>
        <v>3409</v>
      </c>
      <c r="G122" s="1128">
        <f ca="1">IF(F122&lt;&gt;"",COUNTIF($F$11:F122,"&gt;0"),"")</f>
        <v>112</v>
      </c>
      <c r="H122" s="1129">
        <v>1.1196095104483026E-2</v>
      </c>
      <c r="I122" s="1073"/>
      <c r="J122" s="1130">
        <f t="shared" ca="1" si="22"/>
        <v>1950441134.5431185</v>
      </c>
      <c r="K122" s="1131">
        <f t="shared" ca="1" si="23"/>
        <v>21837324.438040528</v>
      </c>
      <c r="L122" s="1130">
        <f t="shared" ca="1" si="24"/>
        <v>13354390.719563674</v>
      </c>
      <c r="M122" s="1130">
        <f t="shared" ca="1" si="25"/>
        <v>0</v>
      </c>
      <c r="N122" s="1130">
        <f t="shared" ca="1" si="34"/>
        <v>1915249419.3855143</v>
      </c>
      <c r="O122" s="1073"/>
      <c r="P122" s="1130">
        <f t="shared" ca="1" si="26"/>
        <v>35191715.157604218</v>
      </c>
      <c r="Q122" s="1130">
        <f t="shared" ca="1" si="27"/>
        <v>1819486948.4162385</v>
      </c>
      <c r="R122" s="1130">
        <f t="shared" ca="1" si="35"/>
        <v>1852919077.8159626</v>
      </c>
      <c r="S122" s="1130">
        <f t="shared" ca="1" si="36"/>
        <v>33432129.399724007</v>
      </c>
      <c r="T122" s="1130">
        <f t="shared" ca="1" si="28"/>
        <v>1819486948.4162385</v>
      </c>
      <c r="U122" s="1132">
        <f t="shared" ca="1" si="29"/>
        <v>0.15693128581001106</v>
      </c>
      <c r="V122" s="1133">
        <f t="shared" ca="1" si="30"/>
        <v>5.0000000000000044E-2</v>
      </c>
      <c r="X122" s="1134">
        <f t="shared" ca="1" si="37"/>
        <v>97522056.727155864</v>
      </c>
      <c r="Y122" s="1134">
        <f t="shared" ca="1" si="31"/>
        <v>1759585.7578802109</v>
      </c>
      <c r="Z122" s="1134">
        <f t="shared" ca="1" si="32"/>
        <v>95762470.969275653</v>
      </c>
      <c r="AA122" s="1132">
        <f t="shared" ca="1" si="33"/>
        <v>0.16790987728504797</v>
      </c>
      <c r="AB122" s="1105"/>
    </row>
    <row r="123" spans="1:28">
      <c r="A123" s="1144">
        <f>'AMORT. PROFILE 0% CPR'!A123</f>
        <v>48422</v>
      </c>
      <c r="C123" s="1104"/>
      <c r="D123" s="1125">
        <f t="shared" ca="1" si="19"/>
        <v>49705</v>
      </c>
      <c r="E123" s="1126">
        <f t="shared" ca="1" si="20"/>
        <v>49732</v>
      </c>
      <c r="F123" s="1127">
        <f t="shared" ca="1" si="21"/>
        <v>3439</v>
      </c>
      <c r="G123" s="1128">
        <f ca="1">IF(F123&lt;&gt;"",COUNTIF($F$11:F123,"&gt;0"),"")</f>
        <v>113</v>
      </c>
      <c r="H123" s="1129">
        <v>1.1262061112173481E-2</v>
      </c>
      <c r="I123" s="1073"/>
      <c r="J123" s="1130">
        <f t="shared" ca="1" si="22"/>
        <v>1915249419.3855143</v>
      </c>
      <c r="K123" s="1131">
        <f t="shared" ca="1" si="23"/>
        <v>21569656.006174438</v>
      </c>
      <c r="L123" s="1130">
        <f t="shared" ca="1" si="24"/>
        <v>13112563.257106056</v>
      </c>
      <c r="M123" s="1130">
        <f t="shared" ca="1" si="25"/>
        <v>0</v>
      </c>
      <c r="N123" s="1130">
        <f t="shared" ca="1" si="34"/>
        <v>1880567200.1222339</v>
      </c>
      <c r="O123" s="1073"/>
      <c r="P123" s="1130">
        <f t="shared" ca="1" si="26"/>
        <v>34682219.263280392</v>
      </c>
      <c r="Q123" s="1130">
        <f t="shared" ca="1" si="27"/>
        <v>1786538840.116122</v>
      </c>
      <c r="R123" s="1130">
        <f t="shared" ca="1" si="35"/>
        <v>1819486948.4162385</v>
      </c>
      <c r="S123" s="1130">
        <f t="shared" ca="1" si="36"/>
        <v>32948108.300116539</v>
      </c>
      <c r="T123" s="1130">
        <f t="shared" ca="1" si="28"/>
        <v>1786538840.116122</v>
      </c>
      <c r="U123" s="1132">
        <f t="shared" ca="1" si="29"/>
        <v>0.15409978220206641</v>
      </c>
      <c r="V123" s="1133">
        <f t="shared" ca="1" si="30"/>
        <v>5.0000000000000044E-2</v>
      </c>
      <c r="X123" s="1134">
        <f t="shared" ca="1" si="37"/>
        <v>95762470.969275653</v>
      </c>
      <c r="Y123" s="1134">
        <f t="shared" ca="1" si="31"/>
        <v>1734110.9631638527</v>
      </c>
      <c r="Z123" s="1134">
        <f t="shared" ca="1" si="32"/>
        <v>94028360.006111801</v>
      </c>
      <c r="AA123" s="1132">
        <f t="shared" ca="1" si="33"/>
        <v>0.16488028748153521</v>
      </c>
      <c r="AB123" s="1105"/>
    </row>
    <row r="124" spans="1:28">
      <c r="A124" s="1144">
        <f>'AMORT. PROFILE 0% CPR'!A124</f>
        <v>48453</v>
      </c>
      <c r="C124" s="1104"/>
      <c r="D124" s="1125">
        <f t="shared" ca="1" si="19"/>
        <v>49734</v>
      </c>
      <c r="E124" s="1126">
        <f t="shared" ca="1" si="20"/>
        <v>49761</v>
      </c>
      <c r="F124" s="1127">
        <f t="shared" ca="1" si="21"/>
        <v>3468</v>
      </c>
      <c r="G124" s="1128">
        <f ca="1">IF(F124&lt;&gt;"",COUNTIF($F$11:F124,"&gt;0"),"")</f>
        <v>114</v>
      </c>
      <c r="H124" s="1129">
        <v>1.1334964767391655E-2</v>
      </c>
      <c r="I124" s="1073"/>
      <c r="J124" s="1130">
        <f t="shared" ca="1" si="22"/>
        <v>1880567200.1222339</v>
      </c>
      <c r="K124" s="1131">
        <f t="shared" ca="1" si="23"/>
        <v>21316162.956097893</v>
      </c>
      <c r="L124" s="1130">
        <f t="shared" ca="1" si="24"/>
        <v>12874165.58340087</v>
      </c>
      <c r="M124" s="1130">
        <f t="shared" ca="1" si="25"/>
        <v>0</v>
      </c>
      <c r="N124" s="1130">
        <f t="shared" ca="1" si="34"/>
        <v>1846376871.5827351</v>
      </c>
      <c r="O124" s="1073"/>
      <c r="P124" s="1130">
        <f t="shared" ca="1" si="26"/>
        <v>34190328.539498806</v>
      </c>
      <c r="Q124" s="1130">
        <f t="shared" ca="1" si="27"/>
        <v>1754058028.0035982</v>
      </c>
      <c r="R124" s="1130">
        <f t="shared" ca="1" si="35"/>
        <v>1786538840.116122</v>
      </c>
      <c r="S124" s="1130">
        <f t="shared" ca="1" si="36"/>
        <v>32480812.112523794</v>
      </c>
      <c r="T124" s="1130">
        <f t="shared" ca="1" si="28"/>
        <v>1754058028.0035982</v>
      </c>
      <c r="U124" s="1132">
        <f t="shared" ca="1" si="29"/>
        <v>0.15130927231825683</v>
      </c>
      <c r="V124" s="1133">
        <f t="shared" ca="1" si="30"/>
        <v>5.0000000000000044E-2</v>
      </c>
      <c r="X124" s="1134">
        <f t="shared" ca="1" si="37"/>
        <v>94028360.006111801</v>
      </c>
      <c r="Y124" s="1134">
        <f t="shared" ca="1" si="31"/>
        <v>1709516.4269750118</v>
      </c>
      <c r="Z124" s="1134">
        <f t="shared" ca="1" si="32"/>
        <v>92318843.579136789</v>
      </c>
      <c r="AA124" s="1132">
        <f t="shared" ca="1" si="33"/>
        <v>0.1618945592391732</v>
      </c>
      <c r="AB124" s="1105"/>
    </row>
    <row r="125" spans="1:28">
      <c r="A125" s="1144">
        <f>'AMORT. PROFILE 0% CPR'!A125</f>
        <v>48484</v>
      </c>
      <c r="C125" s="1104"/>
      <c r="D125" s="1125">
        <f t="shared" ca="1" si="19"/>
        <v>49765</v>
      </c>
      <c r="E125" s="1126">
        <f t="shared" ca="1" si="20"/>
        <v>49793</v>
      </c>
      <c r="F125" s="1127">
        <f t="shared" ca="1" si="21"/>
        <v>3500</v>
      </c>
      <c r="G125" s="1128">
        <f ca="1">IF(F125&lt;&gt;"",COUNTIF($F$11:F125,"&gt;0"),"")</f>
        <v>115</v>
      </c>
      <c r="H125" s="1129">
        <v>1.1393319989222802E-2</v>
      </c>
      <c r="I125" s="1073"/>
      <c r="J125" s="1130">
        <f t="shared" ca="1" si="22"/>
        <v>1846376871.5827351</v>
      </c>
      <c r="K125" s="1131">
        <f t="shared" ca="1" si="23"/>
        <v>21036362.518642236</v>
      </c>
      <c r="L125" s="1130">
        <f t="shared" ca="1" si="24"/>
        <v>12639356.111694623</v>
      </c>
      <c r="M125" s="1130">
        <f t="shared" ca="1" si="25"/>
        <v>0</v>
      </c>
      <c r="N125" s="1130">
        <f t="shared" ca="1" si="34"/>
        <v>1812701152.9523983</v>
      </c>
      <c r="O125" s="1073"/>
      <c r="P125" s="1130">
        <f t="shared" ca="1" si="26"/>
        <v>33675718.630336761</v>
      </c>
      <c r="Q125" s="1130">
        <f t="shared" ca="1" si="27"/>
        <v>1722066095.3047783</v>
      </c>
      <c r="R125" s="1130">
        <f t="shared" ca="1" si="35"/>
        <v>1754058028.0035982</v>
      </c>
      <c r="S125" s="1130">
        <f t="shared" ca="1" si="36"/>
        <v>31991932.698819876</v>
      </c>
      <c r="T125" s="1130">
        <f t="shared" ca="1" si="28"/>
        <v>1722066095.3047783</v>
      </c>
      <c r="U125" s="1132">
        <f t="shared" ca="1" si="29"/>
        <v>0.1485583396574631</v>
      </c>
      <c r="V125" s="1133">
        <f t="shared" ca="1" si="30"/>
        <v>5.0000000000000044E-2</v>
      </c>
      <c r="X125" s="1134">
        <f t="shared" ca="1" si="37"/>
        <v>92318843.579136789</v>
      </c>
      <c r="Y125" s="1134">
        <f t="shared" ca="1" si="31"/>
        <v>1683785.9315168858</v>
      </c>
      <c r="Z125" s="1134">
        <f t="shared" ca="1" si="32"/>
        <v>90635057.647619903</v>
      </c>
      <c r="AA125" s="1132">
        <f t="shared" ca="1" si="33"/>
        <v>0.15895117696132366</v>
      </c>
      <c r="AB125" s="1105"/>
    </row>
    <row r="126" spans="1:28">
      <c r="A126" s="1144">
        <f>'AMORT. PROFILE 0% CPR'!A126</f>
        <v>48514</v>
      </c>
      <c r="C126" s="1104"/>
      <c r="D126" s="1125">
        <f t="shared" ca="1" si="19"/>
        <v>49795</v>
      </c>
      <c r="E126" s="1126">
        <f t="shared" ca="1" si="20"/>
        <v>49822</v>
      </c>
      <c r="F126" s="1127">
        <f t="shared" ca="1" si="21"/>
        <v>3529</v>
      </c>
      <c r="G126" s="1128">
        <f ca="1">IF(F126&lt;&gt;"",COUNTIF($F$11:F126,"&gt;0"),"")</f>
        <v>116</v>
      </c>
      <c r="H126" s="1129">
        <v>1.1436699626936178E-2</v>
      </c>
      <c r="I126" s="1073"/>
      <c r="J126" s="1130">
        <f t="shared" ca="1" si="22"/>
        <v>1812701152.9523983</v>
      </c>
      <c r="K126" s="1131">
        <f t="shared" ca="1" si="23"/>
        <v>20731318.599717475</v>
      </c>
      <c r="L126" s="1130">
        <f t="shared" ca="1" si="24"/>
        <v>12408284.791428292</v>
      </c>
      <c r="M126" s="1130">
        <f t="shared" ca="1" si="25"/>
        <v>0</v>
      </c>
      <c r="N126" s="1130">
        <f t="shared" ca="1" si="34"/>
        <v>1779561549.5612526</v>
      </c>
      <c r="O126" s="1073"/>
      <c r="P126" s="1130">
        <f t="shared" ca="1" si="26"/>
        <v>33139603.391145706</v>
      </c>
      <c r="Q126" s="1130">
        <f t="shared" ca="1" si="27"/>
        <v>1690583472.08319</v>
      </c>
      <c r="R126" s="1130">
        <f t="shared" ca="1" si="35"/>
        <v>1722066095.3047783</v>
      </c>
      <c r="S126" s="1130">
        <f t="shared" ca="1" si="36"/>
        <v>31482623.221588373</v>
      </c>
      <c r="T126" s="1130">
        <f t="shared" ca="1" si="28"/>
        <v>1690583472.08319</v>
      </c>
      <c r="U126" s="1132">
        <f t="shared" ca="1" si="29"/>
        <v>0.1458488121912713</v>
      </c>
      <c r="V126" s="1133">
        <f t="shared" ca="1" si="30"/>
        <v>5.0000000000000044E-2</v>
      </c>
      <c r="X126" s="1134">
        <f t="shared" ca="1" si="37"/>
        <v>90635057.647619903</v>
      </c>
      <c r="Y126" s="1134">
        <f t="shared" ca="1" si="31"/>
        <v>1656980.169557333</v>
      </c>
      <c r="Z126" s="1134">
        <f t="shared" ca="1" si="32"/>
        <v>88978077.47806257</v>
      </c>
      <c r="AA126" s="1132">
        <f t="shared" ca="1" si="33"/>
        <v>0.15605209650072296</v>
      </c>
      <c r="AB126" s="1105"/>
    </row>
    <row r="127" spans="1:28">
      <c r="A127" s="1144">
        <f>'AMORT. PROFILE 0% CPR'!A127</f>
        <v>48547</v>
      </c>
      <c r="C127" s="1104"/>
      <c r="D127" s="1125">
        <f t="shared" ca="1" si="19"/>
        <v>49826</v>
      </c>
      <c r="E127" s="1126">
        <f t="shared" ca="1" si="20"/>
        <v>49853</v>
      </c>
      <c r="F127" s="1127">
        <f t="shared" ca="1" si="21"/>
        <v>3560</v>
      </c>
      <c r="G127" s="1128">
        <f ca="1">IF(F127&lt;&gt;"",COUNTIF($F$11:F127,"&gt;0"),"")</f>
        <v>117</v>
      </c>
      <c r="H127" s="1129">
        <v>1.149743588772667E-2</v>
      </c>
      <c r="I127" s="1073"/>
      <c r="J127" s="1130">
        <f t="shared" ca="1" si="22"/>
        <v>1779561549.5612526</v>
      </c>
      <c r="K127" s="1131">
        <f t="shared" ca="1" si="23"/>
        <v>20460394.824344028</v>
      </c>
      <c r="L127" s="1130">
        <f t="shared" ca="1" si="24"/>
        <v>12180689.477281699</v>
      </c>
      <c r="M127" s="1130">
        <f t="shared" ca="1" si="25"/>
        <v>0</v>
      </c>
      <c r="N127" s="1130">
        <f t="shared" ca="1" si="34"/>
        <v>1746920465.2596269</v>
      </c>
      <c r="O127" s="1073"/>
      <c r="P127" s="1130">
        <f t="shared" ca="1" si="26"/>
        <v>32641084.301625729</v>
      </c>
      <c r="Q127" s="1130">
        <f t="shared" ca="1" si="27"/>
        <v>1659574441.9966455</v>
      </c>
      <c r="R127" s="1130">
        <f t="shared" ca="1" si="35"/>
        <v>1690583472.08319</v>
      </c>
      <c r="S127" s="1130">
        <f t="shared" ca="1" si="36"/>
        <v>31009030.086544514</v>
      </c>
      <c r="T127" s="1130">
        <f t="shared" ca="1" si="28"/>
        <v>1659574441.9966455</v>
      </c>
      <c r="U127" s="1132">
        <f t="shared" ca="1" si="29"/>
        <v>0.14318242022521765</v>
      </c>
      <c r="V127" s="1133">
        <f t="shared" ca="1" si="30"/>
        <v>5.0000000000000044E-2</v>
      </c>
      <c r="X127" s="1134">
        <f t="shared" ca="1" si="37"/>
        <v>88978077.47806257</v>
      </c>
      <c r="Y127" s="1134">
        <f t="shared" ca="1" si="31"/>
        <v>1632054.2150812149</v>
      </c>
      <c r="Z127" s="1134">
        <f t="shared" ca="1" si="32"/>
        <v>87346023.262981355</v>
      </c>
      <c r="AA127" s="1132">
        <f t="shared" ca="1" si="33"/>
        <v>0.15319916921154023</v>
      </c>
      <c r="AB127" s="1105"/>
    </row>
    <row r="128" spans="1:28">
      <c r="A128" s="1144">
        <f>'AMORT. PROFILE 0% CPR'!A128</f>
        <v>48575</v>
      </c>
      <c r="C128" s="1104"/>
      <c r="D128" s="1125">
        <f t="shared" ca="1" si="19"/>
        <v>49856</v>
      </c>
      <c r="E128" s="1126">
        <f t="shared" ca="1" si="20"/>
        <v>49884</v>
      </c>
      <c r="F128" s="1127">
        <f t="shared" ca="1" si="21"/>
        <v>3591</v>
      </c>
      <c r="G128" s="1128">
        <f ca="1">IF(F128&lt;&gt;"",COUNTIF($F$11:F128,"&gt;0"),"")</f>
        <v>118</v>
      </c>
      <c r="H128" s="1129">
        <v>1.1555022241423348E-2</v>
      </c>
      <c r="I128" s="1073"/>
      <c r="J128" s="1130">
        <f t="shared" ca="1" si="22"/>
        <v>1746920465.2596269</v>
      </c>
      <c r="K128" s="1131">
        <f t="shared" ca="1" si="23"/>
        <v>20185704.830072612</v>
      </c>
      <c r="L128" s="1130">
        <f t="shared" ca="1" si="24"/>
        <v>11956572.178799165</v>
      </c>
      <c r="M128" s="1130">
        <f t="shared" ca="1" si="25"/>
        <v>0</v>
      </c>
      <c r="N128" s="1130">
        <f t="shared" ca="1" si="34"/>
        <v>1714778188.2507551</v>
      </c>
      <c r="O128" s="1073"/>
      <c r="P128" s="1130">
        <f t="shared" ca="1" si="26"/>
        <v>32142277.008871794</v>
      </c>
      <c r="Q128" s="1130">
        <f t="shared" ca="1" si="27"/>
        <v>1629039278.8382173</v>
      </c>
      <c r="R128" s="1130">
        <f t="shared" ca="1" si="35"/>
        <v>1659574441.9966455</v>
      </c>
      <c r="S128" s="1130">
        <f t="shared" ca="1" si="36"/>
        <v>30535163.158428192</v>
      </c>
      <c r="T128" s="1130">
        <f t="shared" ca="1" si="28"/>
        <v>1629039278.8382173</v>
      </c>
      <c r="U128" s="1132">
        <f t="shared" ca="1" si="29"/>
        <v>0.14055613879638232</v>
      </c>
      <c r="V128" s="1133">
        <f t="shared" ca="1" si="30"/>
        <v>5.0000000000000044E-2</v>
      </c>
      <c r="X128" s="1134">
        <f t="shared" ca="1" si="37"/>
        <v>87346023.262981355</v>
      </c>
      <c r="Y128" s="1134">
        <f t="shared" ca="1" si="31"/>
        <v>1607113.8504436016</v>
      </c>
      <c r="Z128" s="1134">
        <f t="shared" ca="1" si="32"/>
        <v>85738909.412537754</v>
      </c>
      <c r="AA128" s="1132">
        <f t="shared" ca="1" si="33"/>
        <v>0.15038915851064283</v>
      </c>
      <c r="AB128" s="1105"/>
    </row>
    <row r="129" spans="1:28">
      <c r="A129" s="1144">
        <f>'AMORT. PROFILE 0% CPR'!A129</f>
        <v>48606</v>
      </c>
      <c r="C129" s="1104"/>
      <c r="D129" s="1125">
        <f t="shared" ca="1" si="19"/>
        <v>49887</v>
      </c>
      <c r="E129" s="1126">
        <f t="shared" ca="1" si="20"/>
        <v>49914</v>
      </c>
      <c r="F129" s="1127">
        <f t="shared" ca="1" si="21"/>
        <v>3621</v>
      </c>
      <c r="G129" s="1128">
        <f ca="1">IF(F129&lt;&gt;"",COUNTIF($F$11:F129,"&gt;0"),"")</f>
        <v>119</v>
      </c>
      <c r="H129" s="1129">
        <v>1.1605834995699654E-2</v>
      </c>
      <c r="I129" s="1073"/>
      <c r="J129" s="1130">
        <f t="shared" ca="1" si="22"/>
        <v>1714778188.2507551</v>
      </c>
      <c r="K129" s="1131">
        <f t="shared" ca="1" si="23"/>
        <v>19901432.70706306</v>
      </c>
      <c r="L129" s="1130">
        <f t="shared" ca="1" si="24"/>
        <v>11735975.163195223</v>
      </c>
      <c r="M129" s="1130">
        <f t="shared" ca="1" si="25"/>
        <v>0</v>
      </c>
      <c r="N129" s="1130">
        <f t="shared" ca="1" si="34"/>
        <v>1683140780.380497</v>
      </c>
      <c r="O129" s="1073"/>
      <c r="P129" s="1130">
        <f t="shared" ca="1" si="26"/>
        <v>31637407.870258093</v>
      </c>
      <c r="Q129" s="1130">
        <f t="shared" ca="1" si="27"/>
        <v>1598983741.3614721</v>
      </c>
      <c r="R129" s="1130">
        <f t="shared" ca="1" si="35"/>
        <v>1629039278.8382173</v>
      </c>
      <c r="S129" s="1130">
        <f t="shared" ca="1" si="36"/>
        <v>30055537.476745129</v>
      </c>
      <c r="T129" s="1130">
        <f t="shared" ca="1" si="28"/>
        <v>1598983741.3614721</v>
      </c>
      <c r="U129" s="1132">
        <f t="shared" ca="1" si="29"/>
        <v>0.13796999109341904</v>
      </c>
      <c r="V129" s="1133">
        <f t="shared" ca="1" si="30"/>
        <v>5.0000000000000044E-2</v>
      </c>
      <c r="X129" s="1134">
        <f t="shared" ca="1" si="37"/>
        <v>85738909.412537754</v>
      </c>
      <c r="Y129" s="1134">
        <f t="shared" ca="1" si="31"/>
        <v>1581870.3935129642</v>
      </c>
      <c r="Z129" s="1134">
        <f t="shared" ca="1" si="32"/>
        <v>84157039.019024789</v>
      </c>
      <c r="AA129" s="1132">
        <f t="shared" ca="1" si="33"/>
        <v>0.14762208920891487</v>
      </c>
      <c r="AB129" s="1105"/>
    </row>
    <row r="130" spans="1:28">
      <c r="A130" s="1144">
        <f>'AMORT. PROFILE 0% CPR'!A130</f>
        <v>48638</v>
      </c>
      <c r="C130" s="1104"/>
      <c r="D130" s="1125">
        <f t="shared" ca="1" si="19"/>
        <v>49918</v>
      </c>
      <c r="E130" s="1126">
        <f t="shared" ca="1" si="20"/>
        <v>49947</v>
      </c>
      <c r="F130" s="1127">
        <f t="shared" ca="1" si="21"/>
        <v>3654</v>
      </c>
      <c r="G130" s="1128">
        <f ca="1">IF(F130&lt;&gt;"",COUNTIF($F$11:F130,"&gt;0"),"")</f>
        <v>120</v>
      </c>
      <c r="H130" s="1129">
        <v>1.1655534415548082E-2</v>
      </c>
      <c r="I130" s="1073"/>
      <c r="J130" s="1130">
        <f t="shared" ca="1" si="22"/>
        <v>1683140780.380497</v>
      </c>
      <c r="K130" s="1131">
        <f t="shared" ca="1" si="23"/>
        <v>19617905.29193734</v>
      </c>
      <c r="L130" s="1130">
        <f t="shared" ca="1" si="24"/>
        <v>11518868.898041926</v>
      </c>
      <c r="M130" s="1130">
        <f t="shared" ca="1" si="25"/>
        <v>0</v>
      </c>
      <c r="N130" s="1130">
        <f t="shared" ca="1" si="34"/>
        <v>1652004006.1905177</v>
      </c>
      <c r="O130" s="1073"/>
      <c r="P130" s="1130">
        <f t="shared" ca="1" si="26"/>
        <v>31136774.189979315</v>
      </c>
      <c r="Q130" s="1130">
        <f t="shared" ca="1" si="27"/>
        <v>1569403805.8809917</v>
      </c>
      <c r="R130" s="1130">
        <f t="shared" ca="1" si="35"/>
        <v>1598983741.3614721</v>
      </c>
      <c r="S130" s="1130">
        <f t="shared" ca="1" si="36"/>
        <v>29579935.480480433</v>
      </c>
      <c r="T130" s="1130">
        <f t="shared" ca="1" si="28"/>
        <v>1569403805.8809917</v>
      </c>
      <c r="U130" s="1132">
        <f t="shared" ca="1" si="29"/>
        <v>0.13542446484869167</v>
      </c>
      <c r="V130" s="1133">
        <f t="shared" ca="1" si="30"/>
        <v>5.0000000000000044E-2</v>
      </c>
      <c r="X130" s="1134">
        <f t="shared" ca="1" si="37"/>
        <v>84157039.019024789</v>
      </c>
      <c r="Y130" s="1134">
        <f t="shared" ca="1" si="31"/>
        <v>1556838.7094988823</v>
      </c>
      <c r="Z130" s="1134">
        <f t="shared" ca="1" si="32"/>
        <v>82600200.309525907</v>
      </c>
      <c r="AA130" s="1132">
        <f t="shared" ca="1" si="33"/>
        <v>0.14489848315947795</v>
      </c>
      <c r="AB130" s="1105"/>
    </row>
    <row r="131" spans="1:28">
      <c r="A131" s="1144">
        <f>'AMORT. PROFILE 0% CPR'!A131</f>
        <v>48666</v>
      </c>
      <c r="C131" s="1104"/>
      <c r="D131" s="1125">
        <f t="shared" ca="1" si="19"/>
        <v>49948</v>
      </c>
      <c r="E131" s="1126">
        <f t="shared" ca="1" si="20"/>
        <v>49975</v>
      </c>
      <c r="F131" s="1127">
        <f t="shared" ca="1" si="21"/>
        <v>3682</v>
      </c>
      <c r="G131" s="1128">
        <f ca="1">IF(F131&lt;&gt;"",COUNTIF($F$11:F131,"&gt;0"),"")</f>
        <v>121</v>
      </c>
      <c r="H131" s="1129">
        <v>1.1719020820377648E-2</v>
      </c>
      <c r="I131" s="1073"/>
      <c r="J131" s="1130">
        <f t="shared" ca="1" si="22"/>
        <v>1652004006.1905177</v>
      </c>
      <c r="K131" s="1131">
        <f t="shared" ca="1" si="23"/>
        <v>19359869.34389396</v>
      </c>
      <c r="L131" s="1130">
        <f t="shared" ca="1" si="24"/>
        <v>11305052.699375661</v>
      </c>
      <c r="M131" s="1130">
        <f t="shared" ca="1" si="25"/>
        <v>0</v>
      </c>
      <c r="N131" s="1130">
        <f t="shared" ca="1" si="34"/>
        <v>1621339084.147248</v>
      </c>
      <c r="O131" s="1073"/>
      <c r="P131" s="1130">
        <f t="shared" ca="1" si="26"/>
        <v>30664922.043269634</v>
      </c>
      <c r="Q131" s="1130">
        <f t="shared" ca="1" si="27"/>
        <v>1540272129.9398856</v>
      </c>
      <c r="R131" s="1130">
        <f t="shared" ca="1" si="35"/>
        <v>1569403805.8809917</v>
      </c>
      <c r="S131" s="1130">
        <f t="shared" ca="1" si="36"/>
        <v>29131675.941106081</v>
      </c>
      <c r="T131" s="1130">
        <f t="shared" ca="1" si="28"/>
        <v>1540272129.9398856</v>
      </c>
      <c r="U131" s="1132">
        <f t="shared" ca="1" si="29"/>
        <v>0.13291921927984549</v>
      </c>
      <c r="V131" s="1133">
        <f t="shared" ca="1" si="30"/>
        <v>5.0000000000000044E-2</v>
      </c>
      <c r="X131" s="1134">
        <f t="shared" ca="1" si="37"/>
        <v>82600200.309525907</v>
      </c>
      <c r="Y131" s="1134">
        <f t="shared" ca="1" si="31"/>
        <v>1533246.1021635532</v>
      </c>
      <c r="Z131" s="1134">
        <f t="shared" ca="1" si="32"/>
        <v>81066954.207362354</v>
      </c>
      <c r="AA131" s="1132">
        <f t="shared" ca="1" si="33"/>
        <v>0.14221797573954184</v>
      </c>
      <c r="AB131" s="1105"/>
    </row>
    <row r="132" spans="1:28">
      <c r="A132" s="1144">
        <f>'AMORT. PROFILE 0% CPR'!A132</f>
        <v>48696</v>
      </c>
      <c r="C132" s="1104"/>
      <c r="D132" s="1125">
        <f t="shared" ca="1" si="19"/>
        <v>49979</v>
      </c>
      <c r="E132" s="1126">
        <f t="shared" ca="1" si="20"/>
        <v>50006</v>
      </c>
      <c r="F132" s="1127">
        <f t="shared" ca="1" si="21"/>
        <v>3713</v>
      </c>
      <c r="G132" s="1128">
        <f ca="1">IF(F132&lt;&gt;"",COUNTIF($F$11:F132,"&gt;0"),"")</f>
        <v>122</v>
      </c>
      <c r="H132" s="1129">
        <v>1.1772454203261574E-2</v>
      </c>
      <c r="I132" s="1073"/>
      <c r="J132" s="1130">
        <f t="shared" ca="1" si="22"/>
        <v>1621339084.147248</v>
      </c>
      <c r="K132" s="1131">
        <f t="shared" ca="1" si="23"/>
        <v>19087140.11608154</v>
      </c>
      <c r="L132" s="1130">
        <f t="shared" ca="1" si="24"/>
        <v>11094605.527408384</v>
      </c>
      <c r="M132" s="1130">
        <f t="shared" ca="1" si="25"/>
        <v>0</v>
      </c>
      <c r="N132" s="1130">
        <f t="shared" ca="1" si="34"/>
        <v>1591157338.5037582</v>
      </c>
      <c r="O132" s="1073"/>
      <c r="P132" s="1130">
        <f t="shared" ca="1" si="26"/>
        <v>30181745.643489838</v>
      </c>
      <c r="Q132" s="1130">
        <f t="shared" ca="1" si="27"/>
        <v>1511599471.5785701</v>
      </c>
      <c r="R132" s="1130">
        <f t="shared" ca="1" si="35"/>
        <v>1540272129.9398856</v>
      </c>
      <c r="S132" s="1130">
        <f t="shared" ca="1" si="36"/>
        <v>28672658.361315489</v>
      </c>
      <c r="T132" s="1130">
        <f t="shared" ca="1" si="28"/>
        <v>1511599471.5785701</v>
      </c>
      <c r="U132" s="1132">
        <f t="shared" ca="1" si="29"/>
        <v>0.13045193864251353</v>
      </c>
      <c r="V132" s="1133">
        <f t="shared" ca="1" si="30"/>
        <v>5.0000000000000044E-2</v>
      </c>
      <c r="X132" s="1134">
        <f t="shared" ca="1" si="37"/>
        <v>81066954.207362354</v>
      </c>
      <c r="Y132" s="1134">
        <f t="shared" ca="1" si="31"/>
        <v>1509087.2821743488</v>
      </c>
      <c r="Z132" s="1134">
        <f t="shared" ca="1" si="32"/>
        <v>79557866.925188005</v>
      </c>
      <c r="AA132" s="1132">
        <f t="shared" ca="1" si="33"/>
        <v>0.13957808920000406</v>
      </c>
      <c r="AB132" s="1105"/>
    </row>
    <row r="133" spans="1:28">
      <c r="A133" s="1144">
        <f>'AMORT. PROFILE 0% CPR'!A133</f>
        <v>48726</v>
      </c>
      <c r="C133" s="1104"/>
      <c r="D133" s="1125">
        <f t="shared" ca="1" si="19"/>
        <v>50009</v>
      </c>
      <c r="E133" s="1126">
        <f t="shared" ca="1" si="20"/>
        <v>50038</v>
      </c>
      <c r="F133" s="1127">
        <f t="shared" ca="1" si="21"/>
        <v>3745</v>
      </c>
      <c r="G133" s="1128">
        <f ca="1">IF(F133&lt;&gt;"",COUNTIF($F$11:F133,"&gt;0"),"")</f>
        <v>123</v>
      </c>
      <c r="H133" s="1129">
        <v>1.1814644938606718E-2</v>
      </c>
      <c r="I133" s="1073"/>
      <c r="J133" s="1130">
        <f t="shared" ca="1" si="22"/>
        <v>1591157338.5037582</v>
      </c>
      <c r="K133" s="1131">
        <f t="shared" ca="1" si="23"/>
        <v>18798958.995880362</v>
      </c>
      <c r="L133" s="1130">
        <f t="shared" ca="1" si="24"/>
        <v>10887611.048525374</v>
      </c>
      <c r="M133" s="1130">
        <f t="shared" ca="1" si="25"/>
        <v>0</v>
      </c>
      <c r="N133" s="1130">
        <f t="shared" ca="1" si="34"/>
        <v>1561470768.4593525</v>
      </c>
      <c r="O133" s="1073"/>
      <c r="P133" s="1130">
        <f t="shared" ca="1" si="26"/>
        <v>29686570.044405699</v>
      </c>
      <c r="Q133" s="1130">
        <f t="shared" ca="1" si="27"/>
        <v>1483397230.0363848</v>
      </c>
      <c r="R133" s="1130">
        <f t="shared" ca="1" si="35"/>
        <v>1511599471.5785701</v>
      </c>
      <c r="S133" s="1130">
        <f t="shared" ca="1" si="36"/>
        <v>28202241.542185307</v>
      </c>
      <c r="T133" s="1130">
        <f t="shared" ca="1" si="28"/>
        <v>1483397230.0363848</v>
      </c>
      <c r="U133" s="1132">
        <f t="shared" ca="1" si="29"/>
        <v>0.12802353407908482</v>
      </c>
      <c r="V133" s="1133">
        <f t="shared" ca="1" si="30"/>
        <v>5.0000000000000044E-2</v>
      </c>
      <c r="X133" s="1134">
        <f t="shared" ca="1" si="37"/>
        <v>79557866.925188005</v>
      </c>
      <c r="Y133" s="1134">
        <f t="shared" ca="1" si="31"/>
        <v>1484328.5022203922</v>
      </c>
      <c r="Z133" s="1134">
        <f t="shared" ca="1" si="32"/>
        <v>78073538.422967613</v>
      </c>
      <c r="AA133" s="1132">
        <f t="shared" ca="1" si="33"/>
        <v>0.13697979842491048</v>
      </c>
      <c r="AB133" s="1105"/>
    </row>
    <row r="134" spans="1:28">
      <c r="A134" s="1144">
        <f>'AMORT. PROFILE 0% CPR'!A134</f>
        <v>48757</v>
      </c>
      <c r="C134" s="1104"/>
      <c r="D134" s="1125">
        <f t="shared" ca="1" si="19"/>
        <v>50040</v>
      </c>
      <c r="E134" s="1126">
        <f t="shared" ca="1" si="20"/>
        <v>50067</v>
      </c>
      <c r="F134" s="1127">
        <f t="shared" ca="1" si="21"/>
        <v>3774</v>
      </c>
      <c r="G134" s="1128">
        <f ca="1">IF(F134&lt;&gt;"",COUNTIF($F$11:F134,"&gt;0"),"")</f>
        <v>124</v>
      </c>
      <c r="H134" s="1129">
        <v>1.184628088348732E-2</v>
      </c>
      <c r="I134" s="1073"/>
      <c r="J134" s="1130">
        <f t="shared" ca="1" si="22"/>
        <v>1561470768.4593525</v>
      </c>
      <c r="K134" s="1131">
        <f t="shared" ca="1" si="23"/>
        <v>18497621.314524282</v>
      </c>
      <c r="L134" s="1130">
        <f t="shared" ca="1" si="24"/>
        <v>10684136.456022132</v>
      </c>
      <c r="M134" s="1130">
        <f t="shared" ca="1" si="25"/>
        <v>0</v>
      </c>
      <c r="N134" s="1130">
        <f t="shared" ca="1" si="34"/>
        <v>1532289010.6888063</v>
      </c>
      <c r="O134" s="1073"/>
      <c r="P134" s="1130">
        <f t="shared" ca="1" si="26"/>
        <v>29181757.770546198</v>
      </c>
      <c r="Q134" s="1130">
        <f t="shared" ca="1" si="27"/>
        <v>1455674560.154366</v>
      </c>
      <c r="R134" s="1130">
        <f t="shared" ca="1" si="35"/>
        <v>1483397230.0363848</v>
      </c>
      <c r="S134" s="1130">
        <f t="shared" ca="1" si="36"/>
        <v>27722669.882018805</v>
      </c>
      <c r="T134" s="1130">
        <f t="shared" ca="1" si="28"/>
        <v>1455674560.154366</v>
      </c>
      <c r="U134" s="1132">
        <f t="shared" ca="1" si="29"/>
        <v>0.12563497103770452</v>
      </c>
      <c r="V134" s="1133">
        <f t="shared" ca="1" si="30"/>
        <v>4.9999999999999933E-2</v>
      </c>
      <c r="X134" s="1134">
        <f t="shared" ca="1" si="37"/>
        <v>78073538.422967613</v>
      </c>
      <c r="Y134" s="1134">
        <f t="shared" ca="1" si="31"/>
        <v>1459087.8885273933</v>
      </c>
      <c r="Z134" s="1134">
        <f t="shared" ca="1" si="32"/>
        <v>76614450.534440219</v>
      </c>
      <c r="AA134" s="1132">
        <f t="shared" ca="1" si="33"/>
        <v>0.13442413640318115</v>
      </c>
      <c r="AB134" s="1105"/>
    </row>
    <row r="135" spans="1:28">
      <c r="A135" s="1144">
        <f>'AMORT. PROFILE 0% CPR'!A135</f>
        <v>48787</v>
      </c>
      <c r="C135" s="1104"/>
      <c r="D135" s="1125">
        <f t="shared" ca="1" si="19"/>
        <v>50071</v>
      </c>
      <c r="E135" s="1126">
        <f t="shared" ca="1" si="20"/>
        <v>50098</v>
      </c>
      <c r="F135" s="1127">
        <f t="shared" ca="1" si="21"/>
        <v>3805</v>
      </c>
      <c r="G135" s="1128">
        <f ca="1">IF(F135&lt;&gt;"",COUNTIF($F$11:F135,"&gt;0"),"")</f>
        <v>125</v>
      </c>
      <c r="H135" s="1129">
        <v>1.189451779593848E-2</v>
      </c>
      <c r="I135" s="1073"/>
      <c r="J135" s="1130">
        <f t="shared" ca="1" si="22"/>
        <v>1532289010.6888063</v>
      </c>
      <c r="K135" s="1131">
        <f t="shared" ca="1" si="23"/>
        <v>18225838.906158976</v>
      </c>
      <c r="L135" s="1130">
        <f t="shared" ca="1" si="24"/>
        <v>10483952.724839684</v>
      </c>
      <c r="M135" s="1130">
        <f t="shared" ca="1" si="25"/>
        <v>0</v>
      </c>
      <c r="N135" s="1130">
        <f t="shared" ca="1" si="34"/>
        <v>1503579219.0578077</v>
      </c>
      <c r="O135" s="1073"/>
      <c r="P135" s="1130">
        <f t="shared" ca="1" si="26"/>
        <v>28709791.630998611</v>
      </c>
      <c r="Q135" s="1130">
        <f t="shared" ca="1" si="27"/>
        <v>1428400258.1049173</v>
      </c>
      <c r="R135" s="1130">
        <f t="shared" ca="1" si="35"/>
        <v>1455674560.154366</v>
      </c>
      <c r="S135" s="1130">
        <f t="shared" ca="1" si="36"/>
        <v>27274302.049448729</v>
      </c>
      <c r="T135" s="1130">
        <f t="shared" ca="1" si="28"/>
        <v>1428400258.1049173</v>
      </c>
      <c r="U135" s="1132">
        <f t="shared" ca="1" si="29"/>
        <v>0.12328702487925723</v>
      </c>
      <c r="V135" s="1133">
        <f t="shared" ca="1" si="30"/>
        <v>5.0000000000000044E-2</v>
      </c>
      <c r="X135" s="1134">
        <f t="shared" ca="1" si="37"/>
        <v>76614450.534440219</v>
      </c>
      <c r="Y135" s="1134">
        <f t="shared" ca="1" si="31"/>
        <v>1435489.5815498829</v>
      </c>
      <c r="Z135" s="1134">
        <f t="shared" ca="1" si="32"/>
        <v>75178960.952890337</v>
      </c>
      <c r="AA135" s="1132">
        <f t="shared" ca="1" si="33"/>
        <v>0.13191193273836127</v>
      </c>
      <c r="AB135" s="1105"/>
    </row>
    <row r="136" spans="1:28">
      <c r="A136" s="1144">
        <f>'AMORT. PROFILE 0% CPR'!A136</f>
        <v>48820</v>
      </c>
      <c r="C136" s="1104"/>
      <c r="D136" s="1125">
        <f t="shared" ca="1" si="19"/>
        <v>50099</v>
      </c>
      <c r="E136" s="1126">
        <f t="shared" ca="1" si="20"/>
        <v>50126</v>
      </c>
      <c r="F136" s="1127">
        <f t="shared" ca="1" si="21"/>
        <v>3833</v>
      </c>
      <c r="G136" s="1128">
        <f ca="1">IF(F136&lt;&gt;"",COUNTIF($F$11:F136,"&gt;0"),"")</f>
        <v>126</v>
      </c>
      <c r="H136" s="1129">
        <v>1.1958332181730192E-2</v>
      </c>
      <c r="I136" s="1073"/>
      <c r="J136" s="1130">
        <f t="shared" ca="1" si="22"/>
        <v>1503579219.0578077</v>
      </c>
      <c r="K136" s="1131">
        <f t="shared" ca="1" si="23"/>
        <v>17980299.76303973</v>
      </c>
      <c r="L136" s="1130">
        <f t="shared" ca="1" si="24"/>
        <v>10286855.349385081</v>
      </c>
      <c r="M136" s="1130">
        <f t="shared" ca="1" si="25"/>
        <v>0</v>
      </c>
      <c r="N136" s="1130">
        <f t="shared" ca="1" si="34"/>
        <v>1475312063.9453828</v>
      </c>
      <c r="O136" s="1073"/>
      <c r="P136" s="1130">
        <f t="shared" ca="1" si="26"/>
        <v>28267155.11242485</v>
      </c>
      <c r="Q136" s="1130">
        <f t="shared" ca="1" si="27"/>
        <v>1401546460.7481136</v>
      </c>
      <c r="R136" s="1130">
        <f t="shared" ca="1" si="35"/>
        <v>1428400258.1049173</v>
      </c>
      <c r="S136" s="1130">
        <f t="shared" ca="1" si="36"/>
        <v>26853797.356803656</v>
      </c>
      <c r="T136" s="1130">
        <f t="shared" ca="1" si="28"/>
        <v>1401546460.7481136</v>
      </c>
      <c r="U136" s="1132">
        <f t="shared" ca="1" si="29"/>
        <v>0.12097705282411726</v>
      </c>
      <c r="V136" s="1133">
        <f t="shared" ca="1" si="30"/>
        <v>5.0000000000000044E-2</v>
      </c>
      <c r="X136" s="1134">
        <f t="shared" ca="1" si="37"/>
        <v>75178960.952890337</v>
      </c>
      <c r="Y136" s="1134">
        <f t="shared" ca="1" si="31"/>
        <v>1413357.7556211948</v>
      </c>
      <c r="Z136" s="1134">
        <f t="shared" ca="1" si="32"/>
        <v>73765603.197269142</v>
      </c>
      <c r="AA136" s="1132">
        <f t="shared" ca="1" si="33"/>
        <v>0.12944035976737317</v>
      </c>
      <c r="AB136" s="1105"/>
    </row>
    <row r="137" spans="1:28">
      <c r="A137" s="1144">
        <f>'AMORT. PROFILE 0% CPR'!A137</f>
        <v>48849</v>
      </c>
      <c r="C137" s="1104"/>
      <c r="D137" s="1125">
        <f t="shared" ca="1" si="19"/>
        <v>50130</v>
      </c>
      <c r="E137" s="1126">
        <f t="shared" ca="1" si="20"/>
        <v>50157</v>
      </c>
      <c r="F137" s="1127">
        <f t="shared" ca="1" si="21"/>
        <v>3864</v>
      </c>
      <c r="G137" s="1128">
        <f ca="1">IF(F137&lt;&gt;"",COUNTIF($F$11:F137,"&gt;0"),"")</f>
        <v>127</v>
      </c>
      <c r="H137" s="1129">
        <v>1.2017089671290681E-2</v>
      </c>
      <c r="I137" s="1073"/>
      <c r="J137" s="1130">
        <f t="shared" ca="1" si="22"/>
        <v>1475312063.9453828</v>
      </c>
      <c r="K137" s="1131">
        <f t="shared" ca="1" si="23"/>
        <v>17728957.365568597</v>
      </c>
      <c r="L137" s="1130">
        <f t="shared" ca="1" si="24"/>
        <v>10092863.142503966</v>
      </c>
      <c r="M137" s="1130">
        <f t="shared" ca="1" si="25"/>
        <v>0</v>
      </c>
      <c r="N137" s="1130">
        <f t="shared" ca="1" si="34"/>
        <v>1447490243.4373102</v>
      </c>
      <c r="O137" s="1073"/>
      <c r="P137" s="1130">
        <f t="shared" ca="1" si="26"/>
        <v>27821820.508072615</v>
      </c>
      <c r="Q137" s="1130">
        <f t="shared" ca="1" si="27"/>
        <v>1375115731.2654448</v>
      </c>
      <c r="R137" s="1130">
        <f t="shared" ca="1" si="35"/>
        <v>1401546460.7481136</v>
      </c>
      <c r="S137" s="1130">
        <f t="shared" ca="1" si="36"/>
        <v>26430729.482668877</v>
      </c>
      <c r="T137" s="1130">
        <f t="shared" ca="1" si="28"/>
        <v>1375115731.2654448</v>
      </c>
      <c r="U137" s="1132">
        <f t="shared" ca="1" si="29"/>
        <v>0.11870269502914439</v>
      </c>
      <c r="V137" s="1133">
        <f t="shared" ca="1" si="30"/>
        <v>4.9999999999999933E-2</v>
      </c>
      <c r="X137" s="1134">
        <f t="shared" ca="1" si="37"/>
        <v>73765603.197269142</v>
      </c>
      <c r="Y137" s="1134">
        <f t="shared" ca="1" si="31"/>
        <v>1391091.025403738</v>
      </c>
      <c r="Z137" s="1134">
        <f t="shared" ca="1" si="32"/>
        <v>72374512.171865404</v>
      </c>
      <c r="AA137" s="1132">
        <f t="shared" ca="1" si="33"/>
        <v>0.12700689255728159</v>
      </c>
      <c r="AB137" s="1105"/>
    </row>
    <row r="138" spans="1:28">
      <c r="A138" s="1144">
        <f>'AMORT. PROFILE 0% CPR'!A138</f>
        <v>48879</v>
      </c>
      <c r="C138" s="1104"/>
      <c r="D138" s="1125">
        <f t="shared" ca="1" si="19"/>
        <v>50160</v>
      </c>
      <c r="E138" s="1126">
        <f t="shared" ca="1" si="20"/>
        <v>50187</v>
      </c>
      <c r="F138" s="1127">
        <f t="shared" ca="1" si="21"/>
        <v>3894</v>
      </c>
      <c r="G138" s="1128">
        <f ca="1">IF(F138&lt;&gt;"",COUNTIF($F$11:F138,"&gt;0"),"")</f>
        <v>128</v>
      </c>
      <c r="H138" s="1129">
        <v>1.2072204422934746E-2</v>
      </c>
      <c r="I138" s="1073"/>
      <c r="J138" s="1130">
        <f t="shared" ca="1" si="22"/>
        <v>1447490243.4373102</v>
      </c>
      <c r="K138" s="1131">
        <f t="shared" ca="1" si="23"/>
        <v>17474398.118978787</v>
      </c>
      <c r="L138" s="1130">
        <f t="shared" ca="1" si="24"/>
        <v>9901976.8775151633</v>
      </c>
      <c r="M138" s="1130">
        <f t="shared" ca="1" si="25"/>
        <v>0</v>
      </c>
      <c r="N138" s="1130">
        <f t="shared" ca="1" si="34"/>
        <v>1420113868.4408164</v>
      </c>
      <c r="O138" s="1073"/>
      <c r="P138" s="1130">
        <f t="shared" ca="1" si="26"/>
        <v>27376374.996493816</v>
      </c>
      <c r="Q138" s="1130">
        <f t="shared" ca="1" si="27"/>
        <v>1349108175.0187755</v>
      </c>
      <c r="R138" s="1130">
        <f t="shared" ca="1" si="35"/>
        <v>1375115731.2654448</v>
      </c>
      <c r="S138" s="1130">
        <f t="shared" ca="1" si="36"/>
        <v>26007556.246669292</v>
      </c>
      <c r="T138" s="1130">
        <f t="shared" ca="1" si="28"/>
        <v>1349108175.0187755</v>
      </c>
      <c r="U138" s="1132">
        <f t="shared" ca="1" si="29"/>
        <v>0.11646416858064949</v>
      </c>
      <c r="V138" s="1133">
        <f t="shared" ca="1" si="30"/>
        <v>5.0000000000000044E-2</v>
      </c>
      <c r="X138" s="1134">
        <f t="shared" ca="1" si="37"/>
        <v>72374512.171865404</v>
      </c>
      <c r="Y138" s="1134">
        <f t="shared" ca="1" si="31"/>
        <v>1368818.7498245239</v>
      </c>
      <c r="Z138" s="1134">
        <f t="shared" ca="1" si="32"/>
        <v>71005693.42204088</v>
      </c>
      <c r="AA138" s="1132">
        <f t="shared" ca="1" si="33"/>
        <v>0.12461176338131096</v>
      </c>
      <c r="AB138" s="1105"/>
    </row>
    <row r="139" spans="1:28">
      <c r="A139" s="1144">
        <f>'AMORT. PROFILE 0% CPR'!A139</f>
        <v>48911</v>
      </c>
      <c r="C139" s="1104"/>
      <c r="D139" s="1125">
        <f t="shared" ca="1" si="19"/>
        <v>50191</v>
      </c>
      <c r="E139" s="1126">
        <f t="shared" ca="1" si="20"/>
        <v>50220</v>
      </c>
      <c r="F139" s="1127">
        <f t="shared" ca="1" si="21"/>
        <v>3927</v>
      </c>
      <c r="G139" s="1128">
        <f ca="1">IF(F139&lt;&gt;"",COUNTIF($F$11:F139,"&gt;0"),"")</f>
        <v>129</v>
      </c>
      <c r="H139" s="1129">
        <v>1.2146929369312066E-2</v>
      </c>
      <c r="I139" s="1073"/>
      <c r="J139" s="1130">
        <f t="shared" ca="1" si="22"/>
        <v>1420113868.4408164</v>
      </c>
      <c r="K139" s="1131">
        <f t="shared" ca="1" si="23"/>
        <v>17250022.856331125</v>
      </c>
      <c r="L139" s="1130">
        <f t="shared" ca="1" si="24"/>
        <v>9713966.0422345288</v>
      </c>
      <c r="M139" s="1130">
        <f t="shared" ca="1" si="25"/>
        <v>0</v>
      </c>
      <c r="N139" s="1130">
        <f t="shared" ca="1" si="34"/>
        <v>1393149879.5422509</v>
      </c>
      <c r="O139" s="1073"/>
      <c r="P139" s="1130">
        <f t="shared" ca="1" si="26"/>
        <v>26963988.898565531</v>
      </c>
      <c r="Q139" s="1130">
        <f t="shared" ca="1" si="27"/>
        <v>1323492385.5651383</v>
      </c>
      <c r="R139" s="1130">
        <f t="shared" ca="1" si="35"/>
        <v>1349108175.0187755</v>
      </c>
      <c r="S139" s="1130">
        <f t="shared" ca="1" si="36"/>
        <v>25615789.453637123</v>
      </c>
      <c r="T139" s="1130">
        <f t="shared" ca="1" si="28"/>
        <v>1323492385.5651383</v>
      </c>
      <c r="U139" s="1132">
        <f t="shared" ca="1" si="29"/>
        <v>0.11426148240215932</v>
      </c>
      <c r="V139" s="1133">
        <f t="shared" ca="1" si="30"/>
        <v>5.0000000000000044E-2</v>
      </c>
      <c r="X139" s="1134">
        <f t="shared" ca="1" si="37"/>
        <v>71005693.42204088</v>
      </c>
      <c r="Y139" s="1134">
        <f t="shared" ca="1" si="31"/>
        <v>1348199.4449284077</v>
      </c>
      <c r="Z139" s="1134">
        <f t="shared" ca="1" si="32"/>
        <v>69657493.977112472</v>
      </c>
      <c r="AA139" s="1132">
        <f t="shared" ca="1" si="33"/>
        <v>0.12225498178726046</v>
      </c>
      <c r="AB139" s="1105"/>
    </row>
    <row r="140" spans="1:28">
      <c r="A140" s="1144">
        <f>'AMORT. PROFILE 0% CPR'!A140</f>
        <v>48940</v>
      </c>
      <c r="C140" s="1104"/>
      <c r="D140" s="1125">
        <f t="shared" ref="D140:D203" ca="1" si="38">IF(E140&lt;&gt;"",EOMONTH(E140,-1),"")</f>
        <v>50221</v>
      </c>
      <c r="E140" s="1126">
        <f t="shared" ref="E140:E203" ca="1" si="39">IF(INDIRECT("A"&amp;(IFERROR(MATCH(E139,A:A),999)+1))&gt;0,INDIRECT("A"&amp;(IFERROR(MATCH(E139,A:A),999)+1)),"")</f>
        <v>50248</v>
      </c>
      <c r="F140" s="1127">
        <f t="shared" ref="F140:F203" ca="1" si="40">IF(E140&lt;&gt;"",E140-$A$31,"")</f>
        <v>3955</v>
      </c>
      <c r="G140" s="1128">
        <f ca="1">IF(F140&lt;&gt;"",COUNTIF($F$11:F140,"&gt;0"),"")</f>
        <v>130</v>
      </c>
      <c r="H140" s="1129">
        <v>1.2214711467789191E-2</v>
      </c>
      <c r="I140" s="1073"/>
      <c r="J140" s="1130">
        <f t="shared" ref="J140:J203" ca="1" si="41">IF(G140=1,$A$7,N139)</f>
        <v>1393149879.5422509</v>
      </c>
      <c r="K140" s="1131">
        <f t="shared" ref="K140:K203" ca="1" si="42">H140*J140</f>
        <v>17016923.809993863</v>
      </c>
      <c r="L140" s="1130">
        <f t="shared" ref="L140:L203" ca="1" si="43">IF(E140&lt;&gt;"",(1-(1-$A$25)^(1/12))*(J140-K140),"")</f>
        <v>9528871.1329027731</v>
      </c>
      <c r="M140" s="1130">
        <f t="shared" ref="M140:M203" ca="1" si="44">IF(J140-K140-L140&lt;$A$27*$A$5,J140-K140-L140,0)</f>
        <v>0</v>
      </c>
      <c r="N140" s="1130">
        <f t="shared" ca="1" si="34"/>
        <v>1366604084.599354</v>
      </c>
      <c r="O140" s="1073"/>
      <c r="P140" s="1130">
        <f t="shared" ref="P140:P203" ca="1" si="45">IF(G140&lt;&gt; "", R140+X140-N140, "")</f>
        <v>26545794.942896843</v>
      </c>
      <c r="Q140" s="1130">
        <f t="shared" ref="Q140:Q203" ca="1" si="46">IF(E140&lt;&gt;"", N140*(1-$A$15), "")</f>
        <v>1298273880.3693862</v>
      </c>
      <c r="R140" s="1130">
        <f t="shared" ca="1" si="35"/>
        <v>1323492385.5651383</v>
      </c>
      <c r="S140" s="1130">
        <f t="shared" ca="1" si="36"/>
        <v>25218505.195752144</v>
      </c>
      <c r="T140" s="1130">
        <f t="shared" ref="T140:T203" ca="1" si="47">IF(E140&lt;&gt;"", R140-S140, "")</f>
        <v>1298273880.3693862</v>
      </c>
      <c r="U140" s="1132">
        <f t="shared" ref="U140:U203" ca="1" si="48">IF(E140&lt;&gt;"", R140/$A$11, "")</f>
        <v>0.1120919765537247</v>
      </c>
      <c r="V140" s="1133">
        <f t="shared" ref="V140:V203" ca="1" si="49">IF(E140&lt;&gt;"", IFERROR(1-T140/N140, "n.a."), "")</f>
        <v>5.0000000000000044E-2</v>
      </c>
      <c r="X140" s="1134">
        <f t="shared" ca="1" si="37"/>
        <v>69657493.977112472</v>
      </c>
      <c r="Y140" s="1134">
        <f t="shared" ref="Y140:Y203" ca="1" si="50">IF(E140&lt;&gt;"", P140-S140, "")</f>
        <v>1327289.7471446991</v>
      </c>
      <c r="Z140" s="1134">
        <f t="shared" ref="Z140:Z203" ca="1" si="51">IF(E140&lt;&gt;"", X140-Y140, "")</f>
        <v>68330204.229967773</v>
      </c>
      <c r="AA140" s="1132">
        <f t="shared" ref="AA140:AA203" ca="1" si="52">IF(E140&lt;&gt;"", X140/$A$19, "")</f>
        <v>0.11993370175122671</v>
      </c>
      <c r="AB140" s="1105"/>
    </row>
    <row r="141" spans="1:28">
      <c r="A141" s="1144">
        <f>'AMORT. PROFILE 0% CPR'!A141</f>
        <v>48971</v>
      </c>
      <c r="C141" s="1104"/>
      <c r="D141" s="1125">
        <f t="shared" ca="1" si="38"/>
        <v>50252</v>
      </c>
      <c r="E141" s="1126">
        <f t="shared" ca="1" si="39"/>
        <v>50279</v>
      </c>
      <c r="F141" s="1127">
        <f t="shared" ca="1" si="40"/>
        <v>3986</v>
      </c>
      <c r="G141" s="1128">
        <f ca="1">IF(F141&lt;&gt;"",COUNTIF($F$11:F141,"&gt;0"),"")</f>
        <v>131</v>
      </c>
      <c r="H141" s="1129">
        <v>1.2293182292235061E-2</v>
      </c>
      <c r="I141" s="1073"/>
      <c r="J141" s="1130">
        <f t="shared" ca="1" si="41"/>
        <v>1366604084.599354</v>
      </c>
      <c r="K141" s="1131">
        <f t="shared" ca="1" si="42"/>
        <v>16799913.133292884</v>
      </c>
      <c r="L141" s="1130">
        <f t="shared" ca="1" si="43"/>
        <v>9346560.5565056838</v>
      </c>
      <c r="M141" s="1130">
        <f t="shared" ca="1" si="44"/>
        <v>0</v>
      </c>
      <c r="N141" s="1130">
        <f t="shared" ref="N141:N204" ca="1" si="53">IF(E141&lt;&gt;"",J141-K141-L141-M141,"")</f>
        <v>1340457610.9095554</v>
      </c>
      <c r="O141" s="1073"/>
      <c r="P141" s="1130">
        <f t="shared" ca="1" si="45"/>
        <v>26146473.689798594</v>
      </c>
      <c r="Q141" s="1130">
        <f t="shared" ca="1" si="46"/>
        <v>1273434730.3640776</v>
      </c>
      <c r="R141" s="1130">
        <f t="shared" ref="R141:R204" ca="1" si="54">IF(E141&lt;&gt;"", T140, "")</f>
        <v>1298273880.3693862</v>
      </c>
      <c r="S141" s="1130">
        <f t="shared" ref="S141:S204" ca="1" si="55">IF(E141&lt;&gt;"", MIN(P141,MAX(R141-Q141,0)), "")</f>
        <v>24839150.005308628</v>
      </c>
      <c r="T141" s="1130">
        <f t="shared" ca="1" si="47"/>
        <v>1273434730.3640776</v>
      </c>
      <c r="U141" s="1132">
        <f t="shared" ca="1" si="48"/>
        <v>0.10995611833198271</v>
      </c>
      <c r="V141" s="1133">
        <f t="shared" ca="1" si="49"/>
        <v>5.0000000000000044E-2</v>
      </c>
      <c r="X141" s="1134">
        <f t="shared" ref="X141:X204" ca="1" si="56">IF(E141&lt;&gt;"", Z140, "")</f>
        <v>68330204.229967773</v>
      </c>
      <c r="Y141" s="1134">
        <f t="shared" ca="1" si="50"/>
        <v>1307323.6844899654</v>
      </c>
      <c r="Z141" s="1134">
        <f t="shared" ca="1" si="51"/>
        <v>67022880.545477808</v>
      </c>
      <c r="AA141" s="1132">
        <f t="shared" ca="1" si="52"/>
        <v>0.11764842326096379</v>
      </c>
      <c r="AB141" s="1105"/>
    </row>
    <row r="142" spans="1:28">
      <c r="A142" s="1144">
        <f>'AMORT. PROFILE 0% CPR'!A142</f>
        <v>49002</v>
      </c>
      <c r="C142" s="1104"/>
      <c r="D142" s="1125">
        <f t="shared" ca="1" si="38"/>
        <v>50283</v>
      </c>
      <c r="E142" s="1126">
        <f t="shared" ca="1" si="39"/>
        <v>50311</v>
      </c>
      <c r="F142" s="1127">
        <f t="shared" ca="1" si="40"/>
        <v>4018</v>
      </c>
      <c r="G142" s="1128">
        <f ca="1">IF(F142&lt;&gt;"",COUNTIF($F$11:F142,"&gt;0"),"")</f>
        <v>132</v>
      </c>
      <c r="H142" s="1129">
        <v>1.2384469228646137E-2</v>
      </c>
      <c r="I142" s="1073"/>
      <c r="J142" s="1130">
        <f t="shared" ca="1" si="41"/>
        <v>1340457610.9095554</v>
      </c>
      <c r="K142" s="1131">
        <f t="shared" ca="1" si="42"/>
        <v>16600856.034613905</v>
      </c>
      <c r="L142" s="1130">
        <f t="shared" ca="1" si="43"/>
        <v>9166890.715812888</v>
      </c>
      <c r="M142" s="1130">
        <f t="shared" ca="1" si="44"/>
        <v>0</v>
      </c>
      <c r="N142" s="1130">
        <f t="shared" ca="1" si="53"/>
        <v>1314689864.1591287</v>
      </c>
      <c r="O142" s="1073"/>
      <c r="P142" s="1130">
        <f t="shared" ca="1" si="45"/>
        <v>25767746.750426769</v>
      </c>
      <c r="Q142" s="1130">
        <f t="shared" ca="1" si="46"/>
        <v>1248955370.9511721</v>
      </c>
      <c r="R142" s="1130">
        <f t="shared" ca="1" si="54"/>
        <v>1273434730.3640776</v>
      </c>
      <c r="S142" s="1130">
        <f t="shared" ca="1" si="55"/>
        <v>24479359.412905455</v>
      </c>
      <c r="T142" s="1130">
        <f t="shared" ca="1" si="47"/>
        <v>1248955370.9511721</v>
      </c>
      <c r="U142" s="1132">
        <f t="shared" ca="1" si="48"/>
        <v>0.10785238925097208</v>
      </c>
      <c r="V142" s="1133">
        <f t="shared" ca="1" si="49"/>
        <v>5.0000000000000044E-2</v>
      </c>
      <c r="X142" s="1134">
        <f t="shared" ca="1" si="56"/>
        <v>67022880.545477808</v>
      </c>
      <c r="Y142" s="1134">
        <f t="shared" ca="1" si="50"/>
        <v>1288387.3375213146</v>
      </c>
      <c r="Z142" s="1134">
        <f t="shared" ca="1" si="51"/>
        <v>65734493.207956493</v>
      </c>
      <c r="AA142" s="1132">
        <f t="shared" ca="1" si="52"/>
        <v>0.11539752160034057</v>
      </c>
      <c r="AB142" s="1105"/>
    </row>
    <row r="143" spans="1:28">
      <c r="A143" s="1144">
        <f>'AMORT. PROFILE 0% CPR'!A143</f>
        <v>49030</v>
      </c>
      <c r="C143" s="1104"/>
      <c r="D143" s="1125">
        <f t="shared" ca="1" si="38"/>
        <v>50313</v>
      </c>
      <c r="E143" s="1126">
        <f t="shared" ca="1" si="39"/>
        <v>50340</v>
      </c>
      <c r="F143" s="1127">
        <f t="shared" ca="1" si="40"/>
        <v>4047</v>
      </c>
      <c r="G143" s="1128">
        <f ca="1">IF(F143&lt;&gt;"",COUNTIF($F$11:F143,"&gt;0"),"")</f>
        <v>133</v>
      </c>
      <c r="H143" s="1129">
        <v>1.2485675641903553E-2</v>
      </c>
      <c r="I143" s="1073"/>
      <c r="J143" s="1130">
        <f t="shared" ca="1" si="41"/>
        <v>1314689864.1591287</v>
      </c>
      <c r="K143" s="1131">
        <f t="shared" ca="1" si="42"/>
        <v>16414791.213589123</v>
      </c>
      <c r="L143" s="1130">
        <f t="shared" ca="1" si="43"/>
        <v>8989753.3618582543</v>
      </c>
      <c r="M143" s="1130">
        <f t="shared" ca="1" si="44"/>
        <v>0</v>
      </c>
      <c r="N143" s="1130">
        <f t="shared" ca="1" si="53"/>
        <v>1289285319.5836811</v>
      </c>
      <c r="O143" s="1073"/>
      <c r="P143" s="1130">
        <f t="shared" ca="1" si="45"/>
        <v>25404544.575447559</v>
      </c>
      <c r="Q143" s="1130">
        <f t="shared" ca="1" si="46"/>
        <v>1224821053.604497</v>
      </c>
      <c r="R143" s="1130">
        <f t="shared" ca="1" si="54"/>
        <v>1248955370.9511721</v>
      </c>
      <c r="S143" s="1130">
        <f t="shared" ca="1" si="55"/>
        <v>24134317.346675158</v>
      </c>
      <c r="T143" s="1130">
        <f t="shared" ca="1" si="47"/>
        <v>1224821053.604497</v>
      </c>
      <c r="U143" s="1132">
        <f t="shared" ca="1" si="48"/>
        <v>0.10577913230496409</v>
      </c>
      <c r="V143" s="1133">
        <f t="shared" ca="1" si="49"/>
        <v>5.0000000000000044E-2</v>
      </c>
      <c r="X143" s="1134">
        <f t="shared" ca="1" si="56"/>
        <v>65734493.207956493</v>
      </c>
      <c r="Y143" s="1134">
        <f t="shared" ca="1" si="50"/>
        <v>1270227.2287724018</v>
      </c>
      <c r="Z143" s="1134">
        <f t="shared" ca="1" si="51"/>
        <v>64464265.979184091</v>
      </c>
      <c r="AA143" s="1132">
        <f t="shared" ca="1" si="52"/>
        <v>0.1131792238429003</v>
      </c>
      <c r="AB143" s="1105"/>
    </row>
    <row r="144" spans="1:28">
      <c r="A144" s="1144">
        <f>'AMORT. PROFILE 0% CPR'!A144</f>
        <v>49061</v>
      </c>
      <c r="C144" s="1104"/>
      <c r="D144" s="1125">
        <f t="shared" ca="1" si="38"/>
        <v>50344</v>
      </c>
      <c r="E144" s="1126">
        <f t="shared" ca="1" si="39"/>
        <v>50371</v>
      </c>
      <c r="F144" s="1127">
        <f t="shared" ca="1" si="40"/>
        <v>4078</v>
      </c>
      <c r="G144" s="1128">
        <f ca="1">IF(F144&lt;&gt;"",COUNTIF($F$11:F144,"&gt;0"),"")</f>
        <v>134</v>
      </c>
      <c r="H144" s="1129">
        <v>1.2585610525184927E-2</v>
      </c>
      <c r="I144" s="1073"/>
      <c r="J144" s="1130">
        <f t="shared" ca="1" si="41"/>
        <v>1289285319.5836811</v>
      </c>
      <c r="K144" s="1131">
        <f t="shared" ca="1" si="42"/>
        <v>16226442.88811879</v>
      </c>
      <c r="L144" s="1130">
        <f t="shared" ca="1" si="43"/>
        <v>8815146.7705931235</v>
      </c>
      <c r="M144" s="1130">
        <f t="shared" ca="1" si="44"/>
        <v>0</v>
      </c>
      <c r="N144" s="1130">
        <f t="shared" ca="1" si="53"/>
        <v>1264243729.9249692</v>
      </c>
      <c r="O144" s="1073"/>
      <c r="P144" s="1130">
        <f t="shared" ca="1" si="45"/>
        <v>25041589.65871191</v>
      </c>
      <c r="Q144" s="1130">
        <f t="shared" ca="1" si="46"/>
        <v>1201031543.4287207</v>
      </c>
      <c r="R144" s="1130">
        <f t="shared" ca="1" si="54"/>
        <v>1224821053.604497</v>
      </c>
      <c r="S144" s="1130">
        <f t="shared" ca="1" si="55"/>
        <v>23789510.175776243</v>
      </c>
      <c r="T144" s="1130">
        <f t="shared" ca="1" si="47"/>
        <v>1201031543.4287207</v>
      </c>
      <c r="U144" s="1132">
        <f t="shared" ca="1" si="48"/>
        <v>0.10373509838102996</v>
      </c>
      <c r="V144" s="1133">
        <f t="shared" ca="1" si="49"/>
        <v>5.0000000000000044E-2</v>
      </c>
      <c r="X144" s="1134">
        <f t="shared" ca="1" si="56"/>
        <v>64464265.979184091</v>
      </c>
      <c r="Y144" s="1134">
        <f t="shared" ca="1" si="50"/>
        <v>1252079.482935667</v>
      </c>
      <c r="Z144" s="1134">
        <f t="shared" ca="1" si="51"/>
        <v>63212186.496248424</v>
      </c>
      <c r="AA144" s="1132">
        <f t="shared" ca="1" si="52"/>
        <v>0.11099219349033074</v>
      </c>
      <c r="AB144" s="1105"/>
    </row>
    <row r="145" spans="1:28">
      <c r="A145" s="1144">
        <f>'AMORT. PROFILE 0% CPR'!A145</f>
        <v>49094</v>
      </c>
      <c r="C145" s="1104"/>
      <c r="D145" s="1125">
        <f t="shared" ca="1" si="38"/>
        <v>50374</v>
      </c>
      <c r="E145" s="1126">
        <f t="shared" ca="1" si="39"/>
        <v>50402</v>
      </c>
      <c r="F145" s="1127">
        <f t="shared" ca="1" si="40"/>
        <v>4109</v>
      </c>
      <c r="G145" s="1128">
        <f ca="1">IF(F145&lt;&gt;"",COUNTIF($F$11:F145,"&gt;0"),"")</f>
        <v>135</v>
      </c>
      <c r="H145" s="1129">
        <v>1.2665408375706582E-2</v>
      </c>
      <c r="I145" s="1073"/>
      <c r="J145" s="1130">
        <f t="shared" ca="1" si="41"/>
        <v>1264243729.9249692</v>
      </c>
      <c r="K145" s="1131">
        <f t="shared" ca="1" si="42"/>
        <v>16012163.125926234</v>
      </c>
      <c r="L145" s="1130">
        <f t="shared" ca="1" si="43"/>
        <v>8643232.9772382583</v>
      </c>
      <c r="M145" s="1130">
        <f t="shared" ca="1" si="44"/>
        <v>0</v>
      </c>
      <c r="N145" s="1130">
        <f t="shared" ca="1" si="53"/>
        <v>1239588333.8218048</v>
      </c>
      <c r="O145" s="1073"/>
      <c r="P145" s="1130">
        <f t="shared" ca="1" si="45"/>
        <v>24655396.103164434</v>
      </c>
      <c r="Q145" s="1130">
        <f t="shared" ca="1" si="46"/>
        <v>1177608917.1307144</v>
      </c>
      <c r="R145" s="1130">
        <f t="shared" ca="1" si="54"/>
        <v>1201031543.4287207</v>
      </c>
      <c r="S145" s="1130">
        <f t="shared" ca="1" si="55"/>
        <v>23422626.298006296</v>
      </c>
      <c r="T145" s="1130">
        <f t="shared" ca="1" si="47"/>
        <v>1177608917.1307144</v>
      </c>
      <c r="U145" s="1132">
        <f t="shared" ca="1" si="48"/>
        <v>0.10172026758492451</v>
      </c>
      <c r="V145" s="1133">
        <f t="shared" ca="1" si="49"/>
        <v>5.0000000000000044E-2</v>
      </c>
      <c r="X145" s="1134">
        <f t="shared" ca="1" si="56"/>
        <v>63212186.496248424</v>
      </c>
      <c r="Y145" s="1134">
        <f t="shared" ca="1" si="50"/>
        <v>1232769.8051581383</v>
      </c>
      <c r="Z145" s="1134">
        <f t="shared" ca="1" si="51"/>
        <v>61979416.691090286</v>
      </c>
      <c r="AA145" s="1132">
        <f t="shared" ca="1" si="52"/>
        <v>0.10883640925662608</v>
      </c>
      <c r="AB145" s="1105"/>
    </row>
    <row r="146" spans="1:28">
      <c r="A146" s="1144">
        <f>'AMORT. PROFILE 0% CPR'!A146</f>
        <v>49122</v>
      </c>
      <c r="C146" s="1104"/>
      <c r="D146" s="1125">
        <f t="shared" ca="1" si="38"/>
        <v>50405</v>
      </c>
      <c r="E146" s="1126">
        <f t="shared" ca="1" si="39"/>
        <v>50432</v>
      </c>
      <c r="F146" s="1127">
        <f t="shared" ca="1" si="40"/>
        <v>4139</v>
      </c>
      <c r="G146" s="1128">
        <f ca="1">IF(F146&lt;&gt;"",COUNTIF($F$11:F146,"&gt;0"),"")</f>
        <v>136</v>
      </c>
      <c r="H146" s="1129">
        <v>1.2756916567808798E-2</v>
      </c>
      <c r="I146" s="1073"/>
      <c r="J146" s="1130">
        <f t="shared" ca="1" si="41"/>
        <v>1239588333.8218048</v>
      </c>
      <c r="K146" s="1131">
        <f t="shared" ca="1" si="42"/>
        <v>15813324.952993885</v>
      </c>
      <c r="L146" s="1130">
        <f t="shared" ca="1" si="43"/>
        <v>8473886.4123581611</v>
      </c>
      <c r="M146" s="1130">
        <f t="shared" ca="1" si="44"/>
        <v>0</v>
      </c>
      <c r="N146" s="1130">
        <f t="shared" ca="1" si="53"/>
        <v>1215301122.4564528</v>
      </c>
      <c r="O146" s="1073"/>
      <c r="P146" s="1130">
        <f t="shared" ca="1" si="45"/>
        <v>24287211.365351915</v>
      </c>
      <c r="Q146" s="1130">
        <f t="shared" ca="1" si="46"/>
        <v>1154536066.3336301</v>
      </c>
      <c r="R146" s="1130">
        <f t="shared" ca="1" si="54"/>
        <v>1177608917.1307144</v>
      </c>
      <c r="S146" s="1130">
        <f t="shared" ca="1" si="55"/>
        <v>23072850.797084332</v>
      </c>
      <c r="T146" s="1130">
        <f t="shared" ca="1" si="47"/>
        <v>1154536066.3336301</v>
      </c>
      <c r="U146" s="1132">
        <f t="shared" ca="1" si="48"/>
        <v>9.9736509683135244E-2</v>
      </c>
      <c r="V146" s="1133">
        <f t="shared" ca="1" si="49"/>
        <v>5.0000000000000044E-2</v>
      </c>
      <c r="X146" s="1134">
        <f t="shared" ca="1" si="56"/>
        <v>61979416.691090286</v>
      </c>
      <c r="Y146" s="1134">
        <f t="shared" ca="1" si="50"/>
        <v>1214360.5682675838</v>
      </c>
      <c r="Z146" s="1134">
        <f t="shared" ca="1" si="51"/>
        <v>60765056.122822702</v>
      </c>
      <c r="AA146" s="1132">
        <f t="shared" ca="1" si="52"/>
        <v>0.10671387171330972</v>
      </c>
      <c r="AB146" s="1105"/>
    </row>
    <row r="147" spans="1:28">
      <c r="A147" s="1144">
        <f>'AMORT. PROFILE 0% CPR'!A147</f>
        <v>49152</v>
      </c>
      <c r="C147" s="1104"/>
      <c r="D147" s="1125">
        <f t="shared" ca="1" si="38"/>
        <v>50436</v>
      </c>
      <c r="E147" s="1126">
        <f t="shared" ca="1" si="39"/>
        <v>50462</v>
      </c>
      <c r="F147" s="1127">
        <f t="shared" ca="1" si="40"/>
        <v>4169</v>
      </c>
      <c r="G147" s="1128">
        <f ca="1">IF(F147&lt;&gt;"",COUNTIF($F$11:F147,"&gt;0"),"")</f>
        <v>137</v>
      </c>
      <c r="H147" s="1129">
        <v>1.2839097125528609E-2</v>
      </c>
      <c r="I147" s="1073"/>
      <c r="J147" s="1130">
        <f t="shared" ca="1" si="41"/>
        <v>1215301122.4564528</v>
      </c>
      <c r="K147" s="1131">
        <f t="shared" ca="1" si="42"/>
        <v>15603369.147982337</v>
      </c>
      <c r="L147" s="1130">
        <f t="shared" ca="1" si="43"/>
        <v>8307166.2822190151</v>
      </c>
      <c r="M147" s="1130">
        <f t="shared" ca="1" si="44"/>
        <v>0</v>
      </c>
      <c r="N147" s="1130">
        <f t="shared" ca="1" si="53"/>
        <v>1191390587.0262516</v>
      </c>
      <c r="O147" s="1073"/>
      <c r="P147" s="1130">
        <f t="shared" ca="1" si="45"/>
        <v>23910535.430201292</v>
      </c>
      <c r="Q147" s="1130">
        <f t="shared" ca="1" si="46"/>
        <v>1131821057.6749389</v>
      </c>
      <c r="R147" s="1130">
        <f t="shared" ca="1" si="54"/>
        <v>1154536066.3336301</v>
      </c>
      <c r="S147" s="1130">
        <f t="shared" ca="1" si="55"/>
        <v>22715008.658691168</v>
      </c>
      <c r="T147" s="1130">
        <f t="shared" ca="1" si="47"/>
        <v>1131821057.6749389</v>
      </c>
      <c r="U147" s="1132">
        <f t="shared" ca="1" si="48"/>
        <v>9.778237569733976E-2</v>
      </c>
      <c r="V147" s="1133">
        <f t="shared" ca="1" si="49"/>
        <v>5.0000000000000044E-2</v>
      </c>
      <c r="X147" s="1134">
        <f t="shared" ca="1" si="56"/>
        <v>60765056.122822702</v>
      </c>
      <c r="Y147" s="1134">
        <f t="shared" ca="1" si="50"/>
        <v>1195526.7715101242</v>
      </c>
      <c r="Z147" s="1134">
        <f t="shared" ca="1" si="51"/>
        <v>59569529.351312578</v>
      </c>
      <c r="AA147" s="1132">
        <f t="shared" ca="1" si="52"/>
        <v>0.10462303051450189</v>
      </c>
      <c r="AB147" s="1105"/>
    </row>
    <row r="148" spans="1:28">
      <c r="A148" s="1144">
        <f>'AMORT. PROFILE 0% CPR'!A148</f>
        <v>49184</v>
      </c>
      <c r="C148" s="1104"/>
      <c r="D148" s="1125">
        <f t="shared" ca="1" si="38"/>
        <v>50464</v>
      </c>
      <c r="E148" s="1126">
        <f t="shared" ca="1" si="39"/>
        <v>50493</v>
      </c>
      <c r="F148" s="1127">
        <f t="shared" ca="1" si="40"/>
        <v>4200</v>
      </c>
      <c r="G148" s="1128">
        <f ca="1">IF(F148&lt;&gt;"",COUNTIF($F$11:F148,"&gt;0"),"")</f>
        <v>138</v>
      </c>
      <c r="H148" s="1129">
        <v>1.2935741665823631E-2</v>
      </c>
      <c r="I148" s="1073"/>
      <c r="J148" s="1130">
        <f t="shared" ca="1" si="41"/>
        <v>1191390587.0262516</v>
      </c>
      <c r="K148" s="1131">
        <f t="shared" ca="1" si="42"/>
        <v>15411520.856865557</v>
      </c>
      <c r="L148" s="1130">
        <f t="shared" ca="1" si="43"/>
        <v>8142929.0170270689</v>
      </c>
      <c r="M148" s="1130">
        <f t="shared" ca="1" si="44"/>
        <v>0</v>
      </c>
      <c r="N148" s="1130">
        <f t="shared" ca="1" si="53"/>
        <v>1167836137.1523588</v>
      </c>
      <c r="O148" s="1073"/>
      <c r="P148" s="1130">
        <f t="shared" ca="1" si="45"/>
        <v>23554449.873892784</v>
      </c>
      <c r="Q148" s="1130">
        <f t="shared" ca="1" si="46"/>
        <v>1109444330.2947407</v>
      </c>
      <c r="R148" s="1130">
        <f t="shared" ca="1" si="54"/>
        <v>1131821057.6749389</v>
      </c>
      <c r="S148" s="1130">
        <f t="shared" ca="1" si="55"/>
        <v>22376727.38019824</v>
      </c>
      <c r="T148" s="1130">
        <f t="shared" ca="1" si="47"/>
        <v>1109444330.2947407</v>
      </c>
      <c r="U148" s="1132">
        <f t="shared" ca="1" si="48"/>
        <v>9.5858548824017453E-2</v>
      </c>
      <c r="V148" s="1133">
        <f t="shared" ca="1" si="49"/>
        <v>5.0000000000000155E-2</v>
      </c>
      <c r="X148" s="1134">
        <f t="shared" ca="1" si="56"/>
        <v>59569529.351312578</v>
      </c>
      <c r="Y148" s="1134">
        <f t="shared" ca="1" si="50"/>
        <v>1177722.4936945438</v>
      </c>
      <c r="Z148" s="1134">
        <f t="shared" ca="1" si="51"/>
        <v>58391806.857618034</v>
      </c>
      <c r="AA148" s="1132">
        <f t="shared" ca="1" si="52"/>
        <v>0.10256461665170899</v>
      </c>
      <c r="AB148" s="1105"/>
    </row>
    <row r="149" spans="1:28">
      <c r="A149" s="1144">
        <f>'AMORT. PROFILE 0% CPR'!A149</f>
        <v>49214</v>
      </c>
      <c r="C149" s="1104"/>
      <c r="D149" s="1125">
        <f t="shared" ca="1" si="38"/>
        <v>50495</v>
      </c>
      <c r="E149" s="1126">
        <f t="shared" ca="1" si="39"/>
        <v>50522</v>
      </c>
      <c r="F149" s="1127">
        <f t="shared" ca="1" si="40"/>
        <v>4229</v>
      </c>
      <c r="G149" s="1128">
        <f ca="1">IF(F149&lt;&gt;"",COUNTIF($F$11:F149,"&gt;0"),"")</f>
        <v>139</v>
      </c>
      <c r="H149" s="1129">
        <v>1.3033364791696398E-2</v>
      </c>
      <c r="I149" s="1073"/>
      <c r="J149" s="1130">
        <f t="shared" ca="1" si="41"/>
        <v>1167836137.1523588</v>
      </c>
      <c r="K149" s="1131">
        <f t="shared" ca="1" si="42"/>
        <v>15220834.392432278</v>
      </c>
      <c r="L149" s="1130">
        <f t="shared" ca="1" si="43"/>
        <v>7981149.3795429114</v>
      </c>
      <c r="M149" s="1130">
        <f t="shared" ca="1" si="44"/>
        <v>0</v>
      </c>
      <c r="N149" s="1130">
        <f t="shared" ca="1" si="53"/>
        <v>1144634153.3803837</v>
      </c>
      <c r="O149" s="1073"/>
      <c r="P149" s="1130">
        <f t="shared" ca="1" si="45"/>
        <v>23201983.77197504</v>
      </c>
      <c r="Q149" s="1130">
        <f t="shared" ca="1" si="46"/>
        <v>1087402445.7113645</v>
      </c>
      <c r="R149" s="1130">
        <f t="shared" ca="1" si="54"/>
        <v>1109444330.2947407</v>
      </c>
      <c r="S149" s="1130">
        <f t="shared" ca="1" si="55"/>
        <v>22041884.583376169</v>
      </c>
      <c r="T149" s="1130">
        <f t="shared" ca="1" si="47"/>
        <v>1087402445.7113645</v>
      </c>
      <c r="U149" s="1132">
        <f t="shared" ca="1" si="48"/>
        <v>9.3963372374037929E-2</v>
      </c>
      <c r="V149" s="1133">
        <f t="shared" ca="1" si="49"/>
        <v>5.0000000000000044E-2</v>
      </c>
      <c r="X149" s="1134">
        <f t="shared" ca="1" si="56"/>
        <v>58391806.857618034</v>
      </c>
      <c r="Y149" s="1134">
        <f t="shared" ca="1" si="50"/>
        <v>1160099.1885988712</v>
      </c>
      <c r="Z149" s="1134">
        <f t="shared" ca="1" si="51"/>
        <v>57231707.669019163</v>
      </c>
      <c r="AA149" s="1132">
        <f t="shared" ca="1" si="52"/>
        <v>0.10053685753722114</v>
      </c>
      <c r="AB149" s="1105"/>
    </row>
    <row r="150" spans="1:28">
      <c r="A150" s="1144">
        <f>'AMORT. PROFILE 0% CPR'!A150</f>
        <v>49244</v>
      </c>
      <c r="B150" s="1145"/>
      <c r="C150" s="1104"/>
      <c r="D150" s="1125">
        <f t="shared" ca="1" si="38"/>
        <v>50525</v>
      </c>
      <c r="E150" s="1126">
        <f t="shared" ca="1" si="39"/>
        <v>50552</v>
      </c>
      <c r="F150" s="1127">
        <f t="shared" ca="1" si="40"/>
        <v>4259</v>
      </c>
      <c r="G150" s="1128">
        <f ca="1">IF(F150&lt;&gt;"",COUNTIF($F$11:F150,"&gt;0"),"")</f>
        <v>140</v>
      </c>
      <c r="H150" s="1129">
        <v>1.3123396781396355E-2</v>
      </c>
      <c r="I150" s="1073"/>
      <c r="J150" s="1130">
        <f t="shared" ca="1" si="41"/>
        <v>1144634153.3803837</v>
      </c>
      <c r="K150" s="1131">
        <f t="shared" ca="1" si="42"/>
        <v>15021488.164348468</v>
      </c>
      <c r="L150" s="1130">
        <f t="shared" ca="1" si="43"/>
        <v>7821870.3157289233</v>
      </c>
      <c r="M150" s="1130">
        <f t="shared" ca="1" si="44"/>
        <v>0</v>
      </c>
      <c r="N150" s="1130">
        <f t="shared" ca="1" si="53"/>
        <v>1121790794.9003065</v>
      </c>
      <c r="O150" s="1073"/>
      <c r="P150" s="1130">
        <f t="shared" ca="1" si="45"/>
        <v>22843358.480077267</v>
      </c>
      <c r="Q150" s="1130">
        <f t="shared" ca="1" si="46"/>
        <v>1065701255.1552911</v>
      </c>
      <c r="R150" s="1130">
        <f t="shared" ca="1" si="54"/>
        <v>1087402445.7113645</v>
      </c>
      <c r="S150" s="1130">
        <f t="shared" ca="1" si="55"/>
        <v>21701190.556073427</v>
      </c>
      <c r="T150" s="1130">
        <f t="shared" ca="1" si="47"/>
        <v>1065701255.1552911</v>
      </c>
      <c r="U150" s="1132">
        <f t="shared" ca="1" si="48"/>
        <v>9.2096555128342417E-2</v>
      </c>
      <c r="V150" s="1133">
        <f t="shared" ca="1" si="49"/>
        <v>5.0000000000000044E-2</v>
      </c>
      <c r="X150" s="1134">
        <f t="shared" ca="1" si="56"/>
        <v>57231707.669019163</v>
      </c>
      <c r="Y150" s="1134">
        <f t="shared" ca="1" si="50"/>
        <v>1142167.9240038395</v>
      </c>
      <c r="Z150" s="1134">
        <f t="shared" ca="1" si="51"/>
        <v>56089539.745015323</v>
      </c>
      <c r="AA150" s="1132">
        <f t="shared" ca="1" si="52"/>
        <v>9.8539441578889747E-2</v>
      </c>
      <c r="AB150" s="1105"/>
    </row>
    <row r="151" spans="1:28">
      <c r="A151" s="1144">
        <f>'AMORT. PROFILE 0% CPR'!A151</f>
        <v>49275</v>
      </c>
      <c r="C151" s="1146"/>
      <c r="D151" s="1125">
        <f t="shared" ca="1" si="38"/>
        <v>50556</v>
      </c>
      <c r="E151" s="1126">
        <f t="shared" ca="1" si="39"/>
        <v>50584</v>
      </c>
      <c r="F151" s="1127">
        <f t="shared" ca="1" si="40"/>
        <v>4291</v>
      </c>
      <c r="G151" s="1128">
        <f ca="1">IF(F151&lt;&gt;"",COUNTIF($F$11:F151,"&gt;0"),"")</f>
        <v>141</v>
      </c>
      <c r="H151" s="1129">
        <v>1.322381871433074E-2</v>
      </c>
      <c r="I151" s="1073"/>
      <c r="J151" s="1130">
        <f t="shared" ca="1" si="41"/>
        <v>1121790794.9003065</v>
      </c>
      <c r="K151" s="1131">
        <f t="shared" ca="1" si="42"/>
        <v>14834358.107166629</v>
      </c>
      <c r="L151" s="1130">
        <f t="shared" ca="1" si="43"/>
        <v>7664989.921214642</v>
      </c>
      <c r="M151" s="1130">
        <f t="shared" ca="1" si="44"/>
        <v>0</v>
      </c>
      <c r="N151" s="1130">
        <f t="shared" ca="1" si="53"/>
        <v>1099291446.8719254</v>
      </c>
      <c r="O151" s="1073"/>
      <c r="P151" s="1130">
        <f t="shared" ca="1" si="45"/>
        <v>22499348.028381109</v>
      </c>
      <c r="Q151" s="1130">
        <f t="shared" ca="1" si="46"/>
        <v>1044326874.528329</v>
      </c>
      <c r="R151" s="1130">
        <f t="shared" ca="1" si="54"/>
        <v>1065701255.1552911</v>
      </c>
      <c r="S151" s="1130">
        <f t="shared" ca="1" si="55"/>
        <v>21374380.626962066</v>
      </c>
      <c r="T151" s="1130">
        <f t="shared" ca="1" si="47"/>
        <v>1044326874.528329</v>
      </c>
      <c r="U151" s="1132">
        <f t="shared" ca="1" si="48"/>
        <v>9.0258592651542374E-2</v>
      </c>
      <c r="V151" s="1133">
        <f t="shared" ca="1" si="49"/>
        <v>5.0000000000000044E-2</v>
      </c>
      <c r="X151" s="1134">
        <f t="shared" ca="1" si="56"/>
        <v>56089539.745015323</v>
      </c>
      <c r="Y151" s="1134">
        <f t="shared" ca="1" si="50"/>
        <v>1124967.4014190435</v>
      </c>
      <c r="Z151" s="1134">
        <f t="shared" ca="1" si="51"/>
        <v>54964572.34359628</v>
      </c>
      <c r="AA151" s="1132">
        <f t="shared" ca="1" si="52"/>
        <v>9.6572899010012606E-2</v>
      </c>
      <c r="AB151" s="1105"/>
    </row>
    <row r="152" spans="1:28">
      <c r="A152" s="1144">
        <f>'AMORT. PROFILE 0% CPR'!A152</f>
        <v>49305</v>
      </c>
      <c r="C152" s="1104"/>
      <c r="D152" s="1125">
        <f t="shared" ca="1" si="38"/>
        <v>50586</v>
      </c>
      <c r="E152" s="1126">
        <f t="shared" ca="1" si="39"/>
        <v>50613</v>
      </c>
      <c r="F152" s="1127">
        <f t="shared" ca="1" si="40"/>
        <v>4320</v>
      </c>
      <c r="G152" s="1128">
        <f ca="1">IF(F152&lt;&gt;"",COUNTIF($F$11:F152,"&gt;0"),"")</f>
        <v>142</v>
      </c>
      <c r="H152" s="1129">
        <v>1.3320595285273972E-2</v>
      </c>
      <c r="I152" s="1073"/>
      <c r="J152" s="1130">
        <f t="shared" ca="1" si="41"/>
        <v>1099291446.8719254</v>
      </c>
      <c r="K152" s="1131">
        <f t="shared" ca="1" si="42"/>
        <v>14643216.464344172</v>
      </c>
      <c r="L152" s="1130">
        <f t="shared" ca="1" si="43"/>
        <v>7510519.3644499602</v>
      </c>
      <c r="M152" s="1130">
        <f t="shared" ca="1" si="44"/>
        <v>0</v>
      </c>
      <c r="N152" s="1130">
        <f t="shared" ca="1" si="53"/>
        <v>1077137711.0431311</v>
      </c>
      <c r="O152" s="1073"/>
      <c r="P152" s="1130">
        <f t="shared" ca="1" si="45"/>
        <v>22153735.828794241</v>
      </c>
      <c r="Q152" s="1130">
        <f t="shared" ca="1" si="46"/>
        <v>1023280825.4909745</v>
      </c>
      <c r="R152" s="1130">
        <f t="shared" ca="1" si="54"/>
        <v>1044326874.528329</v>
      </c>
      <c r="S152" s="1130">
        <f t="shared" ca="1" si="55"/>
        <v>21046049.037354469</v>
      </c>
      <c r="T152" s="1130">
        <f t="shared" ca="1" si="47"/>
        <v>1023280825.4909745</v>
      </c>
      <c r="U152" s="1132">
        <f t="shared" ca="1" si="48"/>
        <v>8.8448309042645931E-2</v>
      </c>
      <c r="V152" s="1133">
        <f t="shared" ca="1" si="49"/>
        <v>5.0000000000000044E-2</v>
      </c>
      <c r="X152" s="1134">
        <f t="shared" ca="1" si="56"/>
        <v>54964572.34359628</v>
      </c>
      <c r="Y152" s="1134">
        <f t="shared" ca="1" si="50"/>
        <v>1107686.7914397717</v>
      </c>
      <c r="Z152" s="1134">
        <f t="shared" ca="1" si="51"/>
        <v>53856885.552156508</v>
      </c>
      <c r="AA152" s="1132">
        <f t="shared" ca="1" si="52"/>
        <v>9.4635971665971555E-2</v>
      </c>
      <c r="AB152" s="1105"/>
    </row>
    <row r="153" spans="1:28">
      <c r="A153" s="1144">
        <f>'AMORT. PROFILE 0% CPR'!A153</f>
        <v>49338</v>
      </c>
      <c r="C153" s="1104"/>
      <c r="D153" s="1125">
        <f t="shared" ca="1" si="38"/>
        <v>50617</v>
      </c>
      <c r="E153" s="1126">
        <f t="shared" ca="1" si="39"/>
        <v>50644</v>
      </c>
      <c r="F153" s="1127">
        <f t="shared" ca="1" si="40"/>
        <v>4351</v>
      </c>
      <c r="G153" s="1128">
        <f ca="1">IF(F153&lt;&gt;"",COUNTIF($F$11:F153,"&gt;0"),"")</f>
        <v>143</v>
      </c>
      <c r="H153" s="1129">
        <v>1.3429315092184863E-2</v>
      </c>
      <c r="I153" s="1073"/>
      <c r="J153" s="1130">
        <f t="shared" ca="1" si="41"/>
        <v>1077137711.0431311</v>
      </c>
      <c r="K153" s="1131">
        <f t="shared" ca="1" si="42"/>
        <v>14465221.719272979</v>
      </c>
      <c r="L153" s="1130">
        <f t="shared" ca="1" si="43"/>
        <v>7358350.9246458234</v>
      </c>
      <c r="M153" s="1130">
        <f t="shared" ca="1" si="44"/>
        <v>0</v>
      </c>
      <c r="N153" s="1130">
        <f t="shared" ca="1" si="53"/>
        <v>1055314138.3992124</v>
      </c>
      <c r="O153" s="1073"/>
      <c r="P153" s="1130">
        <f t="shared" ca="1" si="45"/>
        <v>21823572.643918753</v>
      </c>
      <c r="Q153" s="1130">
        <f t="shared" ca="1" si="46"/>
        <v>1002548431.4792517</v>
      </c>
      <c r="R153" s="1130">
        <f t="shared" ca="1" si="54"/>
        <v>1023280825.4909745</v>
      </c>
      <c r="S153" s="1130">
        <f t="shared" ca="1" si="55"/>
        <v>20732394.011722803</v>
      </c>
      <c r="T153" s="1130">
        <f t="shared" ca="1" si="47"/>
        <v>1002548431.4792517</v>
      </c>
      <c r="U153" s="1132">
        <f t="shared" ca="1" si="48"/>
        <v>8.6665833177296439E-2</v>
      </c>
      <c r="V153" s="1133">
        <f t="shared" ca="1" si="49"/>
        <v>5.0000000000000044E-2</v>
      </c>
      <c r="X153" s="1134">
        <f t="shared" ca="1" si="56"/>
        <v>53856885.552156508</v>
      </c>
      <c r="Y153" s="1134">
        <f t="shared" ca="1" si="50"/>
        <v>1091178.6321959496</v>
      </c>
      <c r="Z153" s="1134">
        <f t="shared" ca="1" si="51"/>
        <v>52765706.919960558</v>
      </c>
      <c r="AA153" s="1132">
        <f t="shared" ca="1" si="52"/>
        <v>9.2728797438285993E-2</v>
      </c>
      <c r="AB153" s="1105"/>
    </row>
    <row r="154" spans="1:28">
      <c r="A154" s="1144">
        <f>'AMORT. PROFILE 0% CPR'!A154</f>
        <v>49367</v>
      </c>
      <c r="C154" s="1104"/>
      <c r="D154" s="1125">
        <f t="shared" ca="1" si="38"/>
        <v>50648</v>
      </c>
      <c r="E154" s="1126">
        <f t="shared" ca="1" si="39"/>
        <v>50675</v>
      </c>
      <c r="F154" s="1127">
        <f t="shared" ca="1" si="40"/>
        <v>4382</v>
      </c>
      <c r="G154" s="1128">
        <f ca="1">IF(F154&lt;&gt;"",COUNTIF($F$11:F154,"&gt;0"),"")</f>
        <v>144</v>
      </c>
      <c r="H154" s="1129">
        <v>1.3521071130576162E-2</v>
      </c>
      <c r="I154" s="1073"/>
      <c r="J154" s="1130">
        <f t="shared" ca="1" si="41"/>
        <v>1055314138.3992124</v>
      </c>
      <c r="K154" s="1131">
        <f t="shared" ca="1" si="42"/>
        <v>14268977.530398447</v>
      </c>
      <c r="L154" s="1130">
        <f t="shared" ca="1" si="43"/>
        <v>7208595.0271951891</v>
      </c>
      <c r="M154" s="1130">
        <f t="shared" ca="1" si="44"/>
        <v>0</v>
      </c>
      <c r="N154" s="1130">
        <f t="shared" ca="1" si="53"/>
        <v>1033836565.8416187</v>
      </c>
      <c r="O154" s="1073"/>
      <c r="P154" s="1130">
        <f t="shared" ca="1" si="45"/>
        <v>21477572.557593703</v>
      </c>
      <c r="Q154" s="1130">
        <f t="shared" ca="1" si="46"/>
        <v>982144737.54953766</v>
      </c>
      <c r="R154" s="1130">
        <f t="shared" ca="1" si="54"/>
        <v>1002548431.4792517</v>
      </c>
      <c r="S154" s="1130">
        <f t="shared" ca="1" si="55"/>
        <v>20403693.929714084</v>
      </c>
      <c r="T154" s="1130">
        <f t="shared" ca="1" si="47"/>
        <v>982144737.54953766</v>
      </c>
      <c r="U154" s="1132">
        <f t="shared" ca="1" si="48"/>
        <v>8.4909922037337535E-2</v>
      </c>
      <c r="V154" s="1133">
        <f t="shared" ca="1" si="49"/>
        <v>5.0000000000000044E-2</v>
      </c>
      <c r="X154" s="1134">
        <f t="shared" ca="1" si="56"/>
        <v>52765706.919960558</v>
      </c>
      <c r="Y154" s="1134">
        <f t="shared" ca="1" si="50"/>
        <v>1073878.6278796196</v>
      </c>
      <c r="Z154" s="1134">
        <f t="shared" ca="1" si="51"/>
        <v>51691828.292080939</v>
      </c>
      <c r="AA154" s="1132">
        <f t="shared" ca="1" si="52"/>
        <v>9.085004634979435E-2</v>
      </c>
      <c r="AB154" s="1105"/>
    </row>
    <row r="155" spans="1:28">
      <c r="A155" s="1144">
        <f>'AMORT. PROFILE 0% CPR'!A155</f>
        <v>49395</v>
      </c>
      <c r="C155" s="1104"/>
      <c r="D155" s="1125">
        <f t="shared" ca="1" si="38"/>
        <v>50678</v>
      </c>
      <c r="E155" s="1126">
        <f t="shared" ca="1" si="39"/>
        <v>50705</v>
      </c>
      <c r="F155" s="1127">
        <f t="shared" ca="1" si="40"/>
        <v>4412</v>
      </c>
      <c r="G155" s="1128">
        <f ca="1">IF(F155&lt;&gt;"",COUNTIF($F$11:F155,"&gt;0"),"")</f>
        <v>145</v>
      </c>
      <c r="H155" s="1129">
        <v>1.3633895063393728E-2</v>
      </c>
      <c r="I155" s="1073"/>
      <c r="J155" s="1130">
        <f t="shared" ca="1" si="41"/>
        <v>1033836565.8416187</v>
      </c>
      <c r="K155" s="1131">
        <f t="shared" ca="1" si="42"/>
        <v>14095219.25138397</v>
      </c>
      <c r="L155" s="1130">
        <f t="shared" ca="1" si="43"/>
        <v>7061079.2656880775</v>
      </c>
      <c r="M155" s="1130">
        <f t="shared" ca="1" si="44"/>
        <v>0</v>
      </c>
      <c r="N155" s="1130">
        <f t="shared" ca="1" si="53"/>
        <v>1012680267.3245466</v>
      </c>
      <c r="O155" s="1073"/>
      <c r="P155" s="1130">
        <f t="shared" ca="1" si="45"/>
        <v>21156298.517071962</v>
      </c>
      <c r="Q155" s="1130">
        <f t="shared" ca="1" si="46"/>
        <v>962046253.95831919</v>
      </c>
      <c r="R155" s="1130">
        <f t="shared" ca="1" si="54"/>
        <v>982144737.54953766</v>
      </c>
      <c r="S155" s="1130">
        <f t="shared" ca="1" si="55"/>
        <v>20098483.591218472</v>
      </c>
      <c r="T155" s="1130">
        <f t="shared" ca="1" si="47"/>
        <v>962046253.95831919</v>
      </c>
      <c r="U155" s="1132">
        <f t="shared" ca="1" si="48"/>
        <v>8.3181849850052308E-2</v>
      </c>
      <c r="V155" s="1133">
        <f t="shared" ca="1" si="49"/>
        <v>5.0000000000000044E-2</v>
      </c>
      <c r="X155" s="1134">
        <f t="shared" ca="1" si="56"/>
        <v>51691828.292080939</v>
      </c>
      <c r="Y155" s="1134">
        <f t="shared" ca="1" si="50"/>
        <v>1057814.9258534908</v>
      </c>
      <c r="Z155" s="1134">
        <f t="shared" ca="1" si="51"/>
        <v>50634013.366227448</v>
      </c>
      <c r="AA155" s="1132">
        <f t="shared" ca="1" si="52"/>
        <v>8.9001081770111803E-2</v>
      </c>
      <c r="AB155" s="1105"/>
    </row>
    <row r="156" spans="1:28">
      <c r="A156" s="1144">
        <f>'AMORT. PROFILE 0% CPR'!A156</f>
        <v>49426</v>
      </c>
      <c r="C156" s="1104"/>
      <c r="D156" s="1125">
        <f t="shared" ca="1" si="38"/>
        <v>50709</v>
      </c>
      <c r="E156" s="1126">
        <f t="shared" ca="1" si="39"/>
        <v>50738</v>
      </c>
      <c r="F156" s="1127">
        <f t="shared" ca="1" si="40"/>
        <v>4445</v>
      </c>
      <c r="G156" s="1128">
        <f ca="1">IF(F156&lt;&gt;"",COUNTIF($F$11:F156,"&gt;0"),"")</f>
        <v>146</v>
      </c>
      <c r="H156" s="1129">
        <v>1.374583120308915E-2</v>
      </c>
      <c r="I156" s="1073"/>
      <c r="J156" s="1130">
        <f t="shared" ca="1" si="41"/>
        <v>1012680267.3245466</v>
      </c>
      <c r="K156" s="1131">
        <f t="shared" ca="1" si="42"/>
        <v>13920132.017342413</v>
      </c>
      <c r="L156" s="1130">
        <f t="shared" ca="1" si="43"/>
        <v>6915797.3307591816</v>
      </c>
      <c r="M156" s="1130">
        <f t="shared" ca="1" si="44"/>
        <v>0</v>
      </c>
      <c r="N156" s="1130">
        <f t="shared" ca="1" si="53"/>
        <v>991844337.97644496</v>
      </c>
      <c r="O156" s="1073"/>
      <c r="P156" s="1130">
        <f t="shared" ca="1" si="45"/>
        <v>20835929.348101616</v>
      </c>
      <c r="Q156" s="1130">
        <f t="shared" ca="1" si="46"/>
        <v>942252121.07762265</v>
      </c>
      <c r="R156" s="1130">
        <f t="shared" ca="1" si="54"/>
        <v>962046253.95831919</v>
      </c>
      <c r="S156" s="1130">
        <f t="shared" ca="1" si="55"/>
        <v>19794132.880696535</v>
      </c>
      <c r="T156" s="1130">
        <f t="shared" ca="1" si="47"/>
        <v>942252121.07762265</v>
      </c>
      <c r="U156" s="1132">
        <f t="shared" ca="1" si="48"/>
        <v>8.147962717310786E-2</v>
      </c>
      <c r="V156" s="1133">
        <f t="shared" ca="1" si="49"/>
        <v>5.0000000000000044E-2</v>
      </c>
      <c r="X156" s="1134">
        <f t="shared" ca="1" si="56"/>
        <v>50634013.366227448</v>
      </c>
      <c r="Y156" s="1134">
        <f t="shared" ca="1" si="50"/>
        <v>1041796.4674050808</v>
      </c>
      <c r="Z156" s="1134">
        <f t="shared" ca="1" si="51"/>
        <v>49592216.898822367</v>
      </c>
      <c r="AA156" s="1132">
        <f t="shared" ca="1" si="52"/>
        <v>8.7179775079592708E-2</v>
      </c>
      <c r="AB156" s="1105"/>
    </row>
    <row r="157" spans="1:28">
      <c r="A157" s="1144">
        <f>'AMORT. PROFILE 0% CPR'!A157</f>
        <v>49457</v>
      </c>
      <c r="C157" s="1104"/>
      <c r="D157" s="1125">
        <f t="shared" ca="1" si="38"/>
        <v>50739</v>
      </c>
      <c r="E157" s="1126">
        <f t="shared" ca="1" si="39"/>
        <v>50766</v>
      </c>
      <c r="F157" s="1127">
        <f t="shared" ca="1" si="40"/>
        <v>4473</v>
      </c>
      <c r="G157" s="1128">
        <f ca="1">IF(F157&lt;&gt;"",COUNTIF($F$11:F157,"&gt;0"),"")</f>
        <v>147</v>
      </c>
      <c r="H157" s="1129">
        <v>1.3860294491654501E-2</v>
      </c>
      <c r="I157" s="1073"/>
      <c r="J157" s="1130">
        <f t="shared" ca="1" si="41"/>
        <v>991844337.97644496</v>
      </c>
      <c r="K157" s="1131">
        <f t="shared" ca="1" si="42"/>
        <v>13747254.614233624</v>
      </c>
      <c r="L157" s="1130">
        <f t="shared" ca="1" si="43"/>
        <v>6772718.4528236249</v>
      </c>
      <c r="M157" s="1130">
        <f t="shared" ca="1" si="44"/>
        <v>0</v>
      </c>
      <c r="N157" s="1130">
        <f t="shared" ca="1" si="53"/>
        <v>971324364.90938771</v>
      </c>
      <c r="O157" s="1073"/>
      <c r="P157" s="1130">
        <f t="shared" ca="1" si="45"/>
        <v>20519973.067057252</v>
      </c>
      <c r="Q157" s="1130">
        <f t="shared" ca="1" si="46"/>
        <v>922758146.66391826</v>
      </c>
      <c r="R157" s="1130">
        <f t="shared" ca="1" si="54"/>
        <v>942252121.07762265</v>
      </c>
      <c r="S157" s="1130">
        <f t="shared" ca="1" si="55"/>
        <v>19493974.413704395</v>
      </c>
      <c r="T157" s="1130">
        <f t="shared" ca="1" si="47"/>
        <v>922758146.66391826</v>
      </c>
      <c r="U157" s="1132">
        <f t="shared" ca="1" si="48"/>
        <v>7.9803181201099554E-2</v>
      </c>
      <c r="V157" s="1133">
        <f t="shared" ca="1" si="49"/>
        <v>5.0000000000000044E-2</v>
      </c>
      <c r="X157" s="1134">
        <f t="shared" ca="1" si="56"/>
        <v>49592216.898822367</v>
      </c>
      <c r="Y157" s="1134">
        <f t="shared" ca="1" si="50"/>
        <v>1025998.6533528566</v>
      </c>
      <c r="Z157" s="1134">
        <f t="shared" ca="1" si="51"/>
        <v>48566218.245469511</v>
      </c>
      <c r="AA157" s="1132">
        <f t="shared" ca="1" si="52"/>
        <v>8.5386048379515092E-2</v>
      </c>
      <c r="AB157" s="1105"/>
    </row>
    <row r="158" spans="1:28">
      <c r="A158" s="1144">
        <f>'AMORT. PROFILE 0% CPR'!A158</f>
        <v>49487</v>
      </c>
      <c r="C158" s="1104"/>
      <c r="D158" s="1125">
        <f t="shared" ca="1" si="38"/>
        <v>50770</v>
      </c>
      <c r="E158" s="1126">
        <f t="shared" ca="1" si="39"/>
        <v>50797</v>
      </c>
      <c r="F158" s="1127">
        <f t="shared" ca="1" si="40"/>
        <v>4504</v>
      </c>
      <c r="G158" s="1128">
        <f ca="1">IF(F158&lt;&gt;"",COUNTIF($F$11:F158,"&gt;0"),"")</f>
        <v>148</v>
      </c>
      <c r="H158" s="1129">
        <v>1.3972418818144639E-2</v>
      </c>
      <c r="I158" s="1073"/>
      <c r="J158" s="1130">
        <f t="shared" ca="1" si="41"/>
        <v>971324364.90938771</v>
      </c>
      <c r="K158" s="1131">
        <f t="shared" ca="1" si="42"/>
        <v>13571750.834782319</v>
      </c>
      <c r="L158" s="1130">
        <f t="shared" ca="1" si="43"/>
        <v>6631845.5631065555</v>
      </c>
      <c r="M158" s="1130">
        <f t="shared" ca="1" si="44"/>
        <v>0</v>
      </c>
      <c r="N158" s="1130">
        <f t="shared" ca="1" si="53"/>
        <v>951120768.51149881</v>
      </c>
      <c r="O158" s="1073"/>
      <c r="P158" s="1130">
        <f t="shared" ca="1" si="45"/>
        <v>20203596.397889018</v>
      </c>
      <c r="Q158" s="1130">
        <f t="shared" ca="1" si="46"/>
        <v>903564730.08592379</v>
      </c>
      <c r="R158" s="1130">
        <f t="shared" ca="1" si="54"/>
        <v>922758146.66391826</v>
      </c>
      <c r="S158" s="1130">
        <f t="shared" ca="1" si="55"/>
        <v>19193416.577994466</v>
      </c>
      <c r="T158" s="1130">
        <f t="shared" ca="1" si="47"/>
        <v>903564730.08592379</v>
      </c>
      <c r="U158" s="1132">
        <f t="shared" ca="1" si="48"/>
        <v>7.8152156875797671E-2</v>
      </c>
      <c r="V158" s="1133">
        <f t="shared" ca="1" si="49"/>
        <v>5.0000000000000044E-2</v>
      </c>
      <c r="X158" s="1134">
        <f t="shared" ca="1" si="56"/>
        <v>48566218.245469511</v>
      </c>
      <c r="Y158" s="1134">
        <f t="shared" ca="1" si="50"/>
        <v>1010179.8198945522</v>
      </c>
      <c r="Z158" s="1134">
        <f t="shared" ca="1" si="51"/>
        <v>47556038.425574958</v>
      </c>
      <c r="AA158" s="1132">
        <f t="shared" ca="1" si="52"/>
        <v>8.3619521772502606E-2</v>
      </c>
      <c r="AB158" s="1105"/>
    </row>
    <row r="159" spans="1:28">
      <c r="A159" s="1144">
        <f>'AMORT. PROFILE 0% CPR'!A159</f>
        <v>49517</v>
      </c>
      <c r="C159" s="1104"/>
      <c r="D159" s="1125">
        <f t="shared" ca="1" si="38"/>
        <v>50801</v>
      </c>
      <c r="E159" s="1126">
        <f t="shared" ca="1" si="39"/>
        <v>50829</v>
      </c>
      <c r="F159" s="1127">
        <f t="shared" ca="1" si="40"/>
        <v>4536</v>
      </c>
      <c r="G159" s="1128">
        <f ca="1">IF(F159&lt;&gt;"",COUNTIF($F$11:F159,"&gt;0"),"")</f>
        <v>149</v>
      </c>
      <c r="H159" s="1129">
        <v>1.408602523770945E-2</v>
      </c>
      <c r="I159" s="1073"/>
      <c r="J159" s="1130">
        <f t="shared" ca="1" si="41"/>
        <v>951120768.51149881</v>
      </c>
      <c r="K159" s="1131">
        <f t="shared" ca="1" si="42"/>
        <v>13397511.149362579</v>
      </c>
      <c r="L159" s="1130">
        <f t="shared" ca="1" si="43"/>
        <v>6493154.6334307212</v>
      </c>
      <c r="M159" s="1130">
        <f t="shared" ca="1" si="44"/>
        <v>0</v>
      </c>
      <c r="N159" s="1130">
        <f t="shared" ca="1" si="53"/>
        <v>931230102.72870553</v>
      </c>
      <c r="O159" s="1073"/>
      <c r="P159" s="1130">
        <f t="shared" ca="1" si="45"/>
        <v>19890665.782793164</v>
      </c>
      <c r="Q159" s="1130">
        <f t="shared" ca="1" si="46"/>
        <v>884668597.59227026</v>
      </c>
      <c r="R159" s="1130">
        <f t="shared" ca="1" si="54"/>
        <v>903564730.08592379</v>
      </c>
      <c r="S159" s="1130">
        <f t="shared" ca="1" si="55"/>
        <v>18896132.493653536</v>
      </c>
      <c r="T159" s="1130">
        <f t="shared" ca="1" si="47"/>
        <v>884668597.59227026</v>
      </c>
      <c r="U159" s="1132">
        <f t="shared" ca="1" si="48"/>
        <v>7.6526588021370329E-2</v>
      </c>
      <c r="V159" s="1133">
        <f t="shared" ca="1" si="49"/>
        <v>5.0000000000000044E-2</v>
      </c>
      <c r="X159" s="1134">
        <f t="shared" ca="1" si="56"/>
        <v>47556038.425574958</v>
      </c>
      <c r="Y159" s="1134">
        <f t="shared" ca="1" si="50"/>
        <v>994533.28913962841</v>
      </c>
      <c r="Z159" s="1134">
        <f t="shared" ca="1" si="51"/>
        <v>46561505.13643533</v>
      </c>
      <c r="AA159" s="1132">
        <f t="shared" ca="1" si="52"/>
        <v>8.1880231448992702E-2</v>
      </c>
      <c r="AB159" s="1105"/>
    </row>
    <row r="160" spans="1:28">
      <c r="A160" s="1144">
        <f>'AMORT. PROFILE 0% CPR'!A160</f>
        <v>49548</v>
      </c>
      <c r="C160" s="1104"/>
      <c r="D160" s="1125">
        <f t="shared" ca="1" si="38"/>
        <v>50829</v>
      </c>
      <c r="E160" s="1126">
        <f t="shared" ca="1" si="39"/>
        <v>50857</v>
      </c>
      <c r="F160" s="1127">
        <f t="shared" ca="1" si="40"/>
        <v>4564</v>
      </c>
      <c r="G160" s="1128">
        <f ca="1">IF(F160&lt;&gt;"",COUNTIF($F$11:F160,"&gt;0"),"")</f>
        <v>150</v>
      </c>
      <c r="H160" s="1129">
        <v>1.4212850209998613E-2</v>
      </c>
      <c r="I160" s="1073"/>
      <c r="J160" s="1130">
        <f t="shared" ca="1" si="41"/>
        <v>931230102.72870553</v>
      </c>
      <c r="K160" s="1131">
        <f t="shared" ca="1" si="42"/>
        <v>13235433.961124713</v>
      </c>
      <c r="L160" s="1130">
        <f t="shared" ca="1" si="43"/>
        <v>6356546.3372857161</v>
      </c>
      <c r="M160" s="1130">
        <f t="shared" ca="1" si="44"/>
        <v>0</v>
      </c>
      <c r="N160" s="1130">
        <f t="shared" ca="1" si="53"/>
        <v>911638122.43029511</v>
      </c>
      <c r="O160" s="1073"/>
      <c r="P160" s="1130">
        <f t="shared" ca="1" si="45"/>
        <v>19591980.298410535</v>
      </c>
      <c r="Q160" s="1130">
        <f t="shared" ca="1" si="46"/>
        <v>866056216.30878031</v>
      </c>
      <c r="R160" s="1130">
        <f t="shared" ca="1" si="54"/>
        <v>884668597.59227026</v>
      </c>
      <c r="S160" s="1130">
        <f t="shared" ca="1" si="55"/>
        <v>18612381.283489943</v>
      </c>
      <c r="T160" s="1130">
        <f t="shared" ca="1" si="47"/>
        <v>866056216.30878031</v>
      </c>
      <c r="U160" s="1132">
        <f t="shared" ca="1" si="48"/>
        <v>7.4926197370440942E-2</v>
      </c>
      <c r="V160" s="1133">
        <f t="shared" ca="1" si="49"/>
        <v>5.0000000000000044E-2</v>
      </c>
      <c r="X160" s="1134">
        <f t="shared" ca="1" si="56"/>
        <v>46561505.13643533</v>
      </c>
      <c r="Y160" s="1134">
        <f t="shared" ca="1" si="50"/>
        <v>979599.01492059231</v>
      </c>
      <c r="Z160" s="1134">
        <f t="shared" ca="1" si="51"/>
        <v>45581906.121514738</v>
      </c>
      <c r="AA160" s="1132">
        <f t="shared" ca="1" si="52"/>
        <v>8.0167880744551182E-2</v>
      </c>
      <c r="AB160" s="1105"/>
    </row>
    <row r="161" spans="1:28">
      <c r="A161" s="1144">
        <f>'AMORT. PROFILE 0% CPR'!A161</f>
        <v>49579</v>
      </c>
      <c r="C161" s="1104"/>
      <c r="D161" s="1125">
        <f t="shared" ca="1" si="38"/>
        <v>50860</v>
      </c>
      <c r="E161" s="1126">
        <f t="shared" ca="1" si="39"/>
        <v>50887</v>
      </c>
      <c r="F161" s="1127">
        <f t="shared" ca="1" si="40"/>
        <v>4594</v>
      </c>
      <c r="G161" s="1128">
        <f ca="1">IF(F161&lt;&gt;"",COUNTIF($F$11:F161,"&gt;0"),"")</f>
        <v>151</v>
      </c>
      <c r="H161" s="1129">
        <v>1.4318366202048219E-2</v>
      </c>
      <c r="I161" s="1073"/>
      <c r="J161" s="1130">
        <f t="shared" ca="1" si="41"/>
        <v>911638122.43029511</v>
      </c>
      <c r="K161" s="1131">
        <f t="shared" ca="1" si="42"/>
        <v>13053168.480704634</v>
      </c>
      <c r="L161" s="1130">
        <f t="shared" ca="1" si="43"/>
        <v>6222146.0451797778</v>
      </c>
      <c r="M161" s="1130">
        <f t="shared" ca="1" si="44"/>
        <v>0</v>
      </c>
      <c r="N161" s="1130">
        <f t="shared" ca="1" si="53"/>
        <v>892362807.90441072</v>
      </c>
      <c r="O161" s="1073"/>
      <c r="P161" s="1130">
        <f t="shared" ca="1" si="45"/>
        <v>19275314.525884271</v>
      </c>
      <c r="Q161" s="1130">
        <f t="shared" ca="1" si="46"/>
        <v>847744667.5091902</v>
      </c>
      <c r="R161" s="1130">
        <f t="shared" ca="1" si="54"/>
        <v>866056216.30878031</v>
      </c>
      <c r="S161" s="1130">
        <f t="shared" ca="1" si="55"/>
        <v>18311548.799590111</v>
      </c>
      <c r="T161" s="1130">
        <f t="shared" ca="1" si="47"/>
        <v>847744667.5091902</v>
      </c>
      <c r="U161" s="1132">
        <f t="shared" ca="1" si="48"/>
        <v>7.334983876861409E-2</v>
      </c>
      <c r="V161" s="1133">
        <f t="shared" ca="1" si="49"/>
        <v>4.9999999999999933E-2</v>
      </c>
      <c r="X161" s="1134">
        <f t="shared" ca="1" si="56"/>
        <v>45581906.121514738</v>
      </c>
      <c r="Y161" s="1134">
        <f t="shared" ca="1" si="50"/>
        <v>963765.72629415989</v>
      </c>
      <c r="Z161" s="1134">
        <f t="shared" ca="1" si="51"/>
        <v>44618140.395220578</v>
      </c>
      <c r="AA161" s="1132">
        <f t="shared" ca="1" si="52"/>
        <v>7.8481243322167243E-2</v>
      </c>
      <c r="AB161" s="1105"/>
    </row>
    <row r="162" spans="1:28">
      <c r="A162" s="1144">
        <f>'AMORT. PROFILE 0% CPR'!A162</f>
        <v>49611</v>
      </c>
      <c r="C162" s="1104"/>
      <c r="D162" s="1125">
        <f t="shared" ca="1" si="38"/>
        <v>50890</v>
      </c>
      <c r="E162" s="1126">
        <f t="shared" ca="1" si="39"/>
        <v>50917</v>
      </c>
      <c r="F162" s="1127">
        <f t="shared" ca="1" si="40"/>
        <v>4624</v>
      </c>
      <c r="G162" s="1128">
        <f ca="1">IF(F162&lt;&gt;"",COUNTIF($F$11:F162,"&gt;0"),"")</f>
        <v>152</v>
      </c>
      <c r="H162" s="1129">
        <v>1.441117846125589E-2</v>
      </c>
      <c r="I162" s="1073"/>
      <c r="J162" s="1130">
        <f t="shared" ca="1" si="41"/>
        <v>892362807.90441072</v>
      </c>
      <c r="K162" s="1131">
        <f t="shared" ca="1" si="42"/>
        <v>12859999.67689787</v>
      </c>
      <c r="L162" s="1130">
        <f t="shared" ca="1" si="43"/>
        <v>6090013.9668311458</v>
      </c>
      <c r="M162" s="1130">
        <f t="shared" ca="1" si="44"/>
        <v>0</v>
      </c>
      <c r="N162" s="1130">
        <f t="shared" ca="1" si="53"/>
        <v>873412794.26068175</v>
      </c>
      <c r="O162" s="1073"/>
      <c r="P162" s="1130">
        <f t="shared" ca="1" si="45"/>
        <v>18950013.643729091</v>
      </c>
      <c r="Q162" s="1130">
        <f t="shared" ca="1" si="46"/>
        <v>829742154.5476476</v>
      </c>
      <c r="R162" s="1130">
        <f t="shared" ca="1" si="54"/>
        <v>847744667.5091902</v>
      </c>
      <c r="S162" s="1130">
        <f t="shared" ca="1" si="55"/>
        <v>18002512.961542606</v>
      </c>
      <c r="T162" s="1130">
        <f t="shared" ca="1" si="47"/>
        <v>829742154.5476476</v>
      </c>
      <c r="U162" s="1132">
        <f t="shared" ca="1" si="48"/>
        <v>7.1798958898738927E-2</v>
      </c>
      <c r="V162" s="1133">
        <f t="shared" ca="1" si="49"/>
        <v>5.0000000000000044E-2</v>
      </c>
      <c r="X162" s="1134">
        <f t="shared" ca="1" si="56"/>
        <v>44618140.395220578</v>
      </c>
      <c r="Y162" s="1134">
        <f t="shared" ca="1" si="50"/>
        <v>947500.68218648434</v>
      </c>
      <c r="Z162" s="1134">
        <f t="shared" ca="1" si="51"/>
        <v>43670639.713034093</v>
      </c>
      <c r="AA162" s="1132">
        <f t="shared" ca="1" si="52"/>
        <v>7.6821867071660777E-2</v>
      </c>
      <c r="AB162" s="1105"/>
    </row>
    <row r="163" spans="1:28">
      <c r="A163" s="1144">
        <f>'AMORT. PROFILE 0% CPR'!A163</f>
        <v>49640</v>
      </c>
      <c r="C163" s="1104"/>
      <c r="D163" s="1125">
        <f t="shared" ca="1" si="38"/>
        <v>50921</v>
      </c>
      <c r="E163" s="1126">
        <f t="shared" ca="1" si="39"/>
        <v>50948</v>
      </c>
      <c r="F163" s="1127">
        <f t="shared" ca="1" si="40"/>
        <v>4655</v>
      </c>
      <c r="G163" s="1128">
        <f ca="1">IF(F163&lt;&gt;"",COUNTIF($F$11:F163,"&gt;0"),"")</f>
        <v>153</v>
      </c>
      <c r="H163" s="1129">
        <v>1.4529656567135439E-2</v>
      </c>
      <c r="I163" s="1073"/>
      <c r="J163" s="1130">
        <f t="shared" ca="1" si="41"/>
        <v>873412794.26068175</v>
      </c>
      <c r="K163" s="1131">
        <f t="shared" ca="1" si="42"/>
        <v>12690387.941949829</v>
      </c>
      <c r="L163" s="1130">
        <f t="shared" ca="1" si="43"/>
        <v>5959971.2781015011</v>
      </c>
      <c r="M163" s="1130">
        <f t="shared" ca="1" si="44"/>
        <v>0</v>
      </c>
      <c r="N163" s="1130">
        <f t="shared" ca="1" si="53"/>
        <v>854762435.04063046</v>
      </c>
      <c r="O163" s="1073"/>
      <c r="P163" s="1130">
        <f t="shared" ca="1" si="45"/>
        <v>18650359.220051169</v>
      </c>
      <c r="Q163" s="1130">
        <f t="shared" ca="1" si="46"/>
        <v>812024313.2885989</v>
      </c>
      <c r="R163" s="1130">
        <f t="shared" ca="1" si="54"/>
        <v>829742154.5476476</v>
      </c>
      <c r="S163" s="1130">
        <f t="shared" ca="1" si="55"/>
        <v>17717841.2590487</v>
      </c>
      <c r="T163" s="1130">
        <f t="shared" ca="1" si="47"/>
        <v>812024313.2885989</v>
      </c>
      <c r="U163" s="1132">
        <f t="shared" ca="1" si="48"/>
        <v>7.0274252536388609E-2</v>
      </c>
      <c r="V163" s="1133">
        <f t="shared" ca="1" si="49"/>
        <v>5.0000000000000044E-2</v>
      </c>
      <c r="X163" s="1134">
        <f t="shared" ca="1" si="56"/>
        <v>43670639.713034093</v>
      </c>
      <c r="Y163" s="1134">
        <f t="shared" ca="1" si="50"/>
        <v>932517.96100246906</v>
      </c>
      <c r="Z163" s="1134">
        <f t="shared" ca="1" si="51"/>
        <v>42738121.752031624</v>
      </c>
      <c r="AA163" s="1132">
        <f t="shared" ca="1" si="52"/>
        <v>7.519049537368129E-2</v>
      </c>
      <c r="AB163" s="1105"/>
    </row>
    <row r="164" spans="1:28">
      <c r="A164" s="1144">
        <f>'AMORT. PROFILE 0% CPR'!A164</f>
        <v>49670</v>
      </c>
      <c r="C164" s="1104"/>
      <c r="D164" s="1125">
        <f t="shared" ca="1" si="38"/>
        <v>50951</v>
      </c>
      <c r="E164" s="1126">
        <f t="shared" ca="1" si="39"/>
        <v>50978</v>
      </c>
      <c r="F164" s="1127">
        <f t="shared" ca="1" si="40"/>
        <v>4685</v>
      </c>
      <c r="G164" s="1128">
        <f ca="1">IF(F164&lt;&gt;"",COUNTIF($F$11:F164,"&gt;0"),"")</f>
        <v>154</v>
      </c>
      <c r="H164" s="1129">
        <v>1.4624710398279348E-2</v>
      </c>
      <c r="I164" s="1073"/>
      <c r="J164" s="1130">
        <f t="shared" ca="1" si="41"/>
        <v>854762435.04063046</v>
      </c>
      <c r="K164" s="1131">
        <f t="shared" ca="1" si="42"/>
        <v>12500653.071797283</v>
      </c>
      <c r="L164" s="1130">
        <f t="shared" ca="1" si="43"/>
        <v>5832142.8515455015</v>
      </c>
      <c r="M164" s="1130">
        <f t="shared" ca="1" si="44"/>
        <v>0</v>
      </c>
      <c r="N164" s="1130">
        <f t="shared" ca="1" si="53"/>
        <v>836429639.11728776</v>
      </c>
      <c r="O164" s="1073"/>
      <c r="P164" s="1130">
        <f t="shared" ca="1" si="45"/>
        <v>18332795.923342824</v>
      </c>
      <c r="Q164" s="1130">
        <f t="shared" ca="1" si="46"/>
        <v>794608157.16142333</v>
      </c>
      <c r="R164" s="1130">
        <f t="shared" ca="1" si="54"/>
        <v>812024313.2885989</v>
      </c>
      <c r="S164" s="1130">
        <f t="shared" ca="1" si="55"/>
        <v>17416156.12717557</v>
      </c>
      <c r="T164" s="1130">
        <f t="shared" ca="1" si="47"/>
        <v>794608157.16142333</v>
      </c>
      <c r="U164" s="1132">
        <f t="shared" ca="1" si="48"/>
        <v>6.8773656183396481E-2</v>
      </c>
      <c r="V164" s="1133">
        <f t="shared" ca="1" si="49"/>
        <v>5.0000000000000044E-2</v>
      </c>
      <c r="X164" s="1134">
        <f t="shared" ca="1" si="56"/>
        <v>42738121.752031624</v>
      </c>
      <c r="Y164" s="1134">
        <f t="shared" ca="1" si="50"/>
        <v>916639.79616725445</v>
      </c>
      <c r="Z164" s="1134">
        <f t="shared" ca="1" si="51"/>
        <v>41821481.95586437</v>
      </c>
      <c r="AA164" s="1132">
        <f t="shared" ca="1" si="52"/>
        <v>7.358492037195527E-2</v>
      </c>
      <c r="AB164" s="1105"/>
    </row>
    <row r="165" spans="1:28">
      <c r="A165" s="1144">
        <f>'AMORT. PROFILE 0% CPR'!A165</f>
        <v>49702</v>
      </c>
      <c r="C165" s="1104"/>
      <c r="D165" s="1125">
        <f t="shared" ca="1" si="38"/>
        <v>50982</v>
      </c>
      <c r="E165" s="1126">
        <f t="shared" ca="1" si="39"/>
        <v>51011</v>
      </c>
      <c r="F165" s="1127">
        <f t="shared" ca="1" si="40"/>
        <v>4718</v>
      </c>
      <c r="G165" s="1128">
        <f ca="1">IF(F165&lt;&gt;"",COUNTIF($F$11:F165,"&gt;0"),"")</f>
        <v>155</v>
      </c>
      <c r="H165" s="1129">
        <v>1.4725494240915864E-2</v>
      </c>
      <c r="I165" s="1073"/>
      <c r="J165" s="1130">
        <f t="shared" ca="1" si="41"/>
        <v>836429639.11728776</v>
      </c>
      <c r="K165" s="1131">
        <f t="shared" ca="1" si="42"/>
        <v>12316839.833752956</v>
      </c>
      <c r="L165" s="1130">
        <f t="shared" ca="1" si="43"/>
        <v>5706472.3511181138</v>
      </c>
      <c r="M165" s="1130">
        <f t="shared" ca="1" si="44"/>
        <v>0</v>
      </c>
      <c r="N165" s="1130">
        <f t="shared" ca="1" si="53"/>
        <v>818406326.93241668</v>
      </c>
      <c r="O165" s="1073"/>
      <c r="P165" s="1130">
        <f t="shared" ca="1" si="45"/>
        <v>18023312.184870958</v>
      </c>
      <c r="Q165" s="1130">
        <f t="shared" ca="1" si="46"/>
        <v>777486010.58579576</v>
      </c>
      <c r="R165" s="1130">
        <f t="shared" ca="1" si="54"/>
        <v>794608157.16142333</v>
      </c>
      <c r="S165" s="1130">
        <f t="shared" ca="1" si="55"/>
        <v>17122146.575627565</v>
      </c>
      <c r="T165" s="1130">
        <f t="shared" ca="1" si="47"/>
        <v>777486010.58579576</v>
      </c>
      <c r="U165" s="1132">
        <f t="shared" ca="1" si="48"/>
        <v>6.7298610776595921E-2</v>
      </c>
      <c r="V165" s="1133">
        <f t="shared" ca="1" si="49"/>
        <v>5.0000000000000155E-2</v>
      </c>
      <c r="X165" s="1134">
        <f t="shared" ca="1" si="56"/>
        <v>41821481.95586437</v>
      </c>
      <c r="Y165" s="1134">
        <f t="shared" ca="1" si="50"/>
        <v>901165.60924339294</v>
      </c>
      <c r="Z165" s="1134">
        <f t="shared" ca="1" si="51"/>
        <v>40920316.346620977</v>
      </c>
      <c r="AA165" s="1132">
        <f t="shared" ca="1" si="52"/>
        <v>7.2006683808306424E-2</v>
      </c>
      <c r="AB165" s="1105"/>
    </row>
    <row r="166" spans="1:28">
      <c r="A166" s="1144">
        <f>'AMORT. PROFILE 0% CPR'!A166</f>
        <v>49732</v>
      </c>
      <c r="C166" s="1104"/>
      <c r="D166" s="1125">
        <f t="shared" ca="1" si="38"/>
        <v>51013</v>
      </c>
      <c r="E166" s="1126">
        <f t="shared" ca="1" si="39"/>
        <v>51040</v>
      </c>
      <c r="F166" s="1127">
        <f t="shared" ca="1" si="40"/>
        <v>4747</v>
      </c>
      <c r="G166" s="1128">
        <f ca="1">IF(F166&lt;&gt;"",COUNTIF($F$11:F166,"&gt;0"),"")</f>
        <v>156</v>
      </c>
      <c r="H166" s="1129">
        <v>1.4840873232337378E-2</v>
      </c>
      <c r="I166" s="1073"/>
      <c r="J166" s="1130">
        <f t="shared" ca="1" si="41"/>
        <v>818406326.93241668</v>
      </c>
      <c r="K166" s="1131">
        <f t="shared" ca="1" si="42"/>
        <v>12145864.550546855</v>
      </c>
      <c r="L166" s="1130">
        <f t="shared" ca="1" si="43"/>
        <v>5582855.9396016765</v>
      </c>
      <c r="M166" s="1130">
        <f t="shared" ca="1" si="44"/>
        <v>800677606.44226813</v>
      </c>
      <c r="N166" s="1130">
        <f t="shared" ca="1" si="53"/>
        <v>0</v>
      </c>
      <c r="O166" s="1073"/>
      <c r="P166" s="1130">
        <f t="shared" ca="1" si="45"/>
        <v>818406326.93241668</v>
      </c>
      <c r="Q166" s="1130">
        <f t="shared" ca="1" si="46"/>
        <v>0</v>
      </c>
      <c r="R166" s="1130">
        <f t="shared" ca="1" si="54"/>
        <v>777486010.58579576</v>
      </c>
      <c r="S166" s="1130">
        <f t="shared" ca="1" si="55"/>
        <v>777486010.58579576</v>
      </c>
      <c r="T166" s="1130">
        <f t="shared" ca="1" si="47"/>
        <v>0</v>
      </c>
      <c r="U166" s="1132">
        <f t="shared" ca="1" si="48"/>
        <v>6.5848466239734713E-2</v>
      </c>
      <c r="V166" s="1133" t="str">
        <f t="shared" ca="1" si="49"/>
        <v>n.a.</v>
      </c>
      <c r="X166" s="1134">
        <f t="shared" ca="1" si="56"/>
        <v>40920316.346620977</v>
      </c>
      <c r="Y166" s="1134">
        <f t="shared" ca="1" si="50"/>
        <v>40920316.346620917</v>
      </c>
      <c r="Z166" s="1134">
        <f t="shared" ca="1" si="51"/>
        <v>5.9604644775390625E-8</v>
      </c>
      <c r="AA166" s="1132">
        <f t="shared" ca="1" si="52"/>
        <v>7.0455090128479642E-2</v>
      </c>
      <c r="AB166" s="1105"/>
    </row>
    <row r="167" spans="1:28">
      <c r="A167" s="1144">
        <f>'AMORT. PROFILE 0% CPR'!A167</f>
        <v>49761</v>
      </c>
      <c r="C167" s="1104"/>
      <c r="D167" s="1125">
        <f t="shared" ca="1" si="38"/>
        <v>51043</v>
      </c>
      <c r="E167" s="1126">
        <f t="shared" ca="1" si="39"/>
        <v>51070</v>
      </c>
      <c r="F167" s="1127">
        <f t="shared" ca="1" si="40"/>
        <v>4777</v>
      </c>
      <c r="G167" s="1128">
        <f ca="1">IF(F167&lt;&gt;"",COUNTIF($F$11:F167,"&gt;0"),"")</f>
        <v>157</v>
      </c>
      <c r="H167" s="1129">
        <v>1.4954538629712818E-2</v>
      </c>
      <c r="I167" s="1073"/>
      <c r="J167" s="1130">
        <f t="shared" ca="1" si="41"/>
        <v>0</v>
      </c>
      <c r="K167" s="1131">
        <f t="shared" ca="1" si="42"/>
        <v>0</v>
      </c>
      <c r="L167" s="1130">
        <f t="shared" ca="1" si="43"/>
        <v>0</v>
      </c>
      <c r="M167" s="1130">
        <f t="shared" ca="1" si="44"/>
        <v>0</v>
      </c>
      <c r="N167" s="1130">
        <f t="shared" ca="1" si="53"/>
        <v>0</v>
      </c>
      <c r="O167" s="1073"/>
      <c r="P167" s="1130">
        <f t="shared" ca="1" si="45"/>
        <v>5.9604644775390625E-8</v>
      </c>
      <c r="Q167" s="1130">
        <f t="shared" ca="1" si="46"/>
        <v>0</v>
      </c>
      <c r="R167" s="1130">
        <f t="shared" ca="1" si="54"/>
        <v>0</v>
      </c>
      <c r="S167" s="1130">
        <f t="shared" ca="1" si="55"/>
        <v>0</v>
      </c>
      <c r="T167" s="1130">
        <f t="shared" ca="1" si="47"/>
        <v>0</v>
      </c>
      <c r="U167" s="1132">
        <f t="shared" ca="1" si="48"/>
        <v>0</v>
      </c>
      <c r="V167" s="1133" t="str">
        <f t="shared" ca="1" si="49"/>
        <v>n.a.</v>
      </c>
      <c r="X167" s="1134">
        <f t="shared" ca="1" si="56"/>
        <v>5.9604644775390625E-8</v>
      </c>
      <c r="Y167" s="1134">
        <f t="shared" ca="1" si="50"/>
        <v>5.9604644775390625E-8</v>
      </c>
      <c r="Z167" s="1134">
        <f t="shared" ca="1" si="51"/>
        <v>0</v>
      </c>
      <c r="AA167" s="1132">
        <f t="shared" ca="1" si="52"/>
        <v>1.0262507709261472E-16</v>
      </c>
      <c r="AB167" s="1105"/>
    </row>
    <row r="168" spans="1:28">
      <c r="A168" s="1144">
        <f>'AMORT. PROFILE 0% CPR'!A168</f>
        <v>49793</v>
      </c>
      <c r="C168" s="1104"/>
      <c r="D168" s="1125">
        <f t="shared" ca="1" si="38"/>
        <v>51074</v>
      </c>
      <c r="E168" s="1126">
        <f t="shared" ca="1" si="39"/>
        <v>51102</v>
      </c>
      <c r="F168" s="1127">
        <f t="shared" ca="1" si="40"/>
        <v>4809</v>
      </c>
      <c r="G168" s="1128">
        <f ca="1">IF(F168&lt;&gt;"",COUNTIF($F$11:F168,"&gt;0"),"")</f>
        <v>158</v>
      </c>
      <c r="H168" s="1129">
        <v>1.504881792198098E-2</v>
      </c>
      <c r="I168" s="1073"/>
      <c r="J168" s="1130">
        <f t="shared" ca="1" si="41"/>
        <v>0</v>
      </c>
      <c r="K168" s="1131">
        <f t="shared" ca="1" si="42"/>
        <v>0</v>
      </c>
      <c r="L168" s="1130">
        <f t="shared" ca="1" si="43"/>
        <v>0</v>
      </c>
      <c r="M168" s="1130">
        <f t="shared" ca="1" si="44"/>
        <v>0</v>
      </c>
      <c r="N168" s="1130">
        <f t="shared" ca="1" si="53"/>
        <v>0</v>
      </c>
      <c r="O168" s="1073"/>
      <c r="P168" s="1130">
        <f t="shared" ca="1" si="45"/>
        <v>0</v>
      </c>
      <c r="Q168" s="1130">
        <f t="shared" ca="1" si="46"/>
        <v>0</v>
      </c>
      <c r="R168" s="1130">
        <f t="shared" ca="1" si="54"/>
        <v>0</v>
      </c>
      <c r="S168" s="1130">
        <f t="shared" ca="1" si="55"/>
        <v>0</v>
      </c>
      <c r="T168" s="1130">
        <f t="shared" ca="1" si="47"/>
        <v>0</v>
      </c>
      <c r="U168" s="1132">
        <f t="shared" ca="1" si="48"/>
        <v>0</v>
      </c>
      <c r="V168" s="1133" t="str">
        <f t="shared" ca="1" si="49"/>
        <v>n.a.</v>
      </c>
      <c r="X168" s="1134">
        <f t="shared" ca="1" si="56"/>
        <v>0</v>
      </c>
      <c r="Y168" s="1134">
        <f t="shared" ca="1" si="50"/>
        <v>0</v>
      </c>
      <c r="Z168" s="1134">
        <f t="shared" ca="1" si="51"/>
        <v>0</v>
      </c>
      <c r="AA168" s="1132">
        <f t="shared" ca="1" si="52"/>
        <v>0</v>
      </c>
      <c r="AB168" s="1105"/>
    </row>
    <row r="169" spans="1:28">
      <c r="A169" s="1144">
        <f>'AMORT. PROFILE 0% CPR'!A169</f>
        <v>49822</v>
      </c>
      <c r="C169" s="1104"/>
      <c r="D169" s="1125">
        <f t="shared" ca="1" si="38"/>
        <v>51104</v>
      </c>
      <c r="E169" s="1126">
        <f t="shared" ca="1" si="39"/>
        <v>51131</v>
      </c>
      <c r="F169" s="1127">
        <f t="shared" ca="1" si="40"/>
        <v>4838</v>
      </c>
      <c r="G169" s="1128">
        <f ca="1">IF(F169&lt;&gt;"",COUNTIF($F$11:F169,"&gt;0"),"")</f>
        <v>159</v>
      </c>
      <c r="H169" s="1129">
        <v>1.5140884402968137E-2</v>
      </c>
      <c r="I169" s="1073"/>
      <c r="J169" s="1130">
        <f t="shared" ca="1" si="41"/>
        <v>0</v>
      </c>
      <c r="K169" s="1131">
        <f t="shared" ca="1" si="42"/>
        <v>0</v>
      </c>
      <c r="L169" s="1130">
        <f t="shared" ca="1" si="43"/>
        <v>0</v>
      </c>
      <c r="M169" s="1130">
        <f t="shared" ca="1" si="44"/>
        <v>0</v>
      </c>
      <c r="N169" s="1130">
        <f t="shared" ca="1" si="53"/>
        <v>0</v>
      </c>
      <c r="O169" s="1073"/>
      <c r="P169" s="1130">
        <f t="shared" ca="1" si="45"/>
        <v>0</v>
      </c>
      <c r="Q169" s="1130">
        <f t="shared" ca="1" si="46"/>
        <v>0</v>
      </c>
      <c r="R169" s="1130">
        <f t="shared" ca="1" si="54"/>
        <v>0</v>
      </c>
      <c r="S169" s="1130">
        <f t="shared" ca="1" si="55"/>
        <v>0</v>
      </c>
      <c r="T169" s="1130">
        <f t="shared" ca="1" si="47"/>
        <v>0</v>
      </c>
      <c r="U169" s="1132">
        <f t="shared" ca="1" si="48"/>
        <v>0</v>
      </c>
      <c r="V169" s="1133" t="str">
        <f t="shared" ca="1" si="49"/>
        <v>n.a.</v>
      </c>
      <c r="X169" s="1134">
        <f t="shared" ca="1" si="56"/>
        <v>0</v>
      </c>
      <c r="Y169" s="1134">
        <f t="shared" ca="1" si="50"/>
        <v>0</v>
      </c>
      <c r="Z169" s="1134">
        <f t="shared" ca="1" si="51"/>
        <v>0</v>
      </c>
      <c r="AA169" s="1132">
        <f t="shared" ca="1" si="52"/>
        <v>0</v>
      </c>
      <c r="AB169" s="1105"/>
    </row>
    <row r="170" spans="1:28">
      <c r="A170" s="1144">
        <f>'AMORT. PROFILE 0% CPR'!A170</f>
        <v>49853</v>
      </c>
      <c r="C170" s="1104"/>
      <c r="D170" s="1125">
        <f t="shared" ca="1" si="38"/>
        <v>51135</v>
      </c>
      <c r="E170" s="1126">
        <f t="shared" ca="1" si="39"/>
        <v>51162</v>
      </c>
      <c r="F170" s="1127">
        <f t="shared" ca="1" si="40"/>
        <v>4869</v>
      </c>
      <c r="G170" s="1128">
        <f ca="1">IF(F170&lt;&gt;"",COUNTIF($F$11:F170,"&gt;0"),"")</f>
        <v>160</v>
      </c>
      <c r="H170" s="1129">
        <v>1.5239153987182522E-2</v>
      </c>
      <c r="I170" s="1073"/>
      <c r="J170" s="1130">
        <f t="shared" ca="1" si="41"/>
        <v>0</v>
      </c>
      <c r="K170" s="1131">
        <f t="shared" ca="1" si="42"/>
        <v>0</v>
      </c>
      <c r="L170" s="1130">
        <f t="shared" ca="1" si="43"/>
        <v>0</v>
      </c>
      <c r="M170" s="1130">
        <f t="shared" ca="1" si="44"/>
        <v>0</v>
      </c>
      <c r="N170" s="1130">
        <f t="shared" ca="1" si="53"/>
        <v>0</v>
      </c>
      <c r="O170" s="1073"/>
      <c r="P170" s="1130">
        <f t="shared" ca="1" si="45"/>
        <v>0</v>
      </c>
      <c r="Q170" s="1130">
        <f t="shared" ca="1" si="46"/>
        <v>0</v>
      </c>
      <c r="R170" s="1130">
        <f t="shared" ca="1" si="54"/>
        <v>0</v>
      </c>
      <c r="S170" s="1130">
        <f t="shared" ca="1" si="55"/>
        <v>0</v>
      </c>
      <c r="T170" s="1130">
        <f t="shared" ca="1" si="47"/>
        <v>0</v>
      </c>
      <c r="U170" s="1132">
        <f t="shared" ca="1" si="48"/>
        <v>0</v>
      </c>
      <c r="V170" s="1133" t="str">
        <f t="shared" ca="1" si="49"/>
        <v>n.a.</v>
      </c>
      <c r="X170" s="1134">
        <f t="shared" ca="1" si="56"/>
        <v>0</v>
      </c>
      <c r="Y170" s="1134">
        <f t="shared" ca="1" si="50"/>
        <v>0</v>
      </c>
      <c r="Z170" s="1134">
        <f t="shared" ca="1" si="51"/>
        <v>0</v>
      </c>
      <c r="AA170" s="1132">
        <f t="shared" ca="1" si="52"/>
        <v>0</v>
      </c>
      <c r="AB170" s="1105"/>
    </row>
    <row r="171" spans="1:28">
      <c r="A171" s="1144">
        <f>'AMORT. PROFILE 0% CPR'!A171</f>
        <v>49884</v>
      </c>
      <c r="C171" s="1104"/>
      <c r="D171" s="1125">
        <f t="shared" ca="1" si="38"/>
        <v>51166</v>
      </c>
      <c r="E171" s="1126">
        <f t="shared" ca="1" si="39"/>
        <v>51193</v>
      </c>
      <c r="F171" s="1127">
        <f t="shared" ca="1" si="40"/>
        <v>4900</v>
      </c>
      <c r="G171" s="1128">
        <f ca="1">IF(F171&lt;&gt;"",COUNTIF($F$11:F171,"&gt;0"),"")</f>
        <v>161</v>
      </c>
      <c r="H171" s="1129">
        <v>1.5343443916137591E-2</v>
      </c>
      <c r="I171" s="1073"/>
      <c r="J171" s="1130">
        <f t="shared" ca="1" si="41"/>
        <v>0</v>
      </c>
      <c r="K171" s="1131">
        <f t="shared" ca="1" si="42"/>
        <v>0</v>
      </c>
      <c r="L171" s="1130">
        <f t="shared" ca="1" si="43"/>
        <v>0</v>
      </c>
      <c r="M171" s="1130">
        <f t="shared" ca="1" si="44"/>
        <v>0</v>
      </c>
      <c r="N171" s="1130">
        <f t="shared" ca="1" si="53"/>
        <v>0</v>
      </c>
      <c r="O171" s="1073"/>
      <c r="P171" s="1130">
        <f t="shared" ca="1" si="45"/>
        <v>0</v>
      </c>
      <c r="Q171" s="1130">
        <f t="shared" ca="1" si="46"/>
        <v>0</v>
      </c>
      <c r="R171" s="1130">
        <f t="shared" ca="1" si="54"/>
        <v>0</v>
      </c>
      <c r="S171" s="1130">
        <f t="shared" ca="1" si="55"/>
        <v>0</v>
      </c>
      <c r="T171" s="1130">
        <f t="shared" ca="1" si="47"/>
        <v>0</v>
      </c>
      <c r="U171" s="1132">
        <f t="shared" ca="1" si="48"/>
        <v>0</v>
      </c>
      <c r="V171" s="1133" t="str">
        <f t="shared" ca="1" si="49"/>
        <v>n.a.</v>
      </c>
      <c r="X171" s="1134">
        <f t="shared" ca="1" si="56"/>
        <v>0</v>
      </c>
      <c r="Y171" s="1134">
        <f t="shared" ca="1" si="50"/>
        <v>0</v>
      </c>
      <c r="Z171" s="1134">
        <f t="shared" ca="1" si="51"/>
        <v>0</v>
      </c>
      <c r="AA171" s="1132">
        <f t="shared" ca="1" si="52"/>
        <v>0</v>
      </c>
      <c r="AB171" s="1105"/>
    </row>
    <row r="172" spans="1:28">
      <c r="A172" s="1144">
        <f>'AMORT. PROFILE 0% CPR'!A172</f>
        <v>49914</v>
      </c>
      <c r="C172" s="1104"/>
      <c r="D172" s="1125">
        <f t="shared" ca="1" si="38"/>
        <v>51195</v>
      </c>
      <c r="E172" s="1126">
        <f t="shared" ca="1" si="39"/>
        <v>51222</v>
      </c>
      <c r="F172" s="1127">
        <f t="shared" ca="1" si="40"/>
        <v>4929</v>
      </c>
      <c r="G172" s="1128">
        <f ca="1">IF(F172&lt;&gt;"",COUNTIF($F$11:F172,"&gt;0"),"")</f>
        <v>162</v>
      </c>
      <c r="H172" s="1129">
        <v>1.5447912871940713E-2</v>
      </c>
      <c r="I172" s="1073"/>
      <c r="J172" s="1130">
        <f t="shared" ca="1" si="41"/>
        <v>0</v>
      </c>
      <c r="K172" s="1131">
        <f t="shared" ca="1" si="42"/>
        <v>0</v>
      </c>
      <c r="L172" s="1130">
        <f t="shared" ca="1" si="43"/>
        <v>0</v>
      </c>
      <c r="M172" s="1130">
        <f t="shared" ca="1" si="44"/>
        <v>0</v>
      </c>
      <c r="N172" s="1130">
        <f t="shared" ca="1" si="53"/>
        <v>0</v>
      </c>
      <c r="O172" s="1073"/>
      <c r="P172" s="1130">
        <f t="shared" ca="1" si="45"/>
        <v>0</v>
      </c>
      <c r="Q172" s="1130">
        <f t="shared" ca="1" si="46"/>
        <v>0</v>
      </c>
      <c r="R172" s="1130">
        <f t="shared" ca="1" si="54"/>
        <v>0</v>
      </c>
      <c r="S172" s="1130">
        <f t="shared" ca="1" si="55"/>
        <v>0</v>
      </c>
      <c r="T172" s="1130">
        <f t="shared" ca="1" si="47"/>
        <v>0</v>
      </c>
      <c r="U172" s="1132">
        <f t="shared" ca="1" si="48"/>
        <v>0</v>
      </c>
      <c r="V172" s="1133" t="str">
        <f t="shared" ca="1" si="49"/>
        <v>n.a.</v>
      </c>
      <c r="X172" s="1134">
        <f t="shared" ca="1" si="56"/>
        <v>0</v>
      </c>
      <c r="Y172" s="1134">
        <f t="shared" ca="1" si="50"/>
        <v>0</v>
      </c>
      <c r="Z172" s="1134">
        <f t="shared" ca="1" si="51"/>
        <v>0</v>
      </c>
      <c r="AA172" s="1132">
        <f t="shared" ca="1" si="52"/>
        <v>0</v>
      </c>
      <c r="AB172" s="1105"/>
    </row>
    <row r="173" spans="1:28">
      <c r="A173" s="1144">
        <f>'AMORT. PROFILE 0% CPR'!A173</f>
        <v>49947</v>
      </c>
      <c r="C173" s="1104"/>
      <c r="D173" s="1125">
        <f t="shared" ca="1" si="38"/>
        <v>51226</v>
      </c>
      <c r="E173" s="1126">
        <f t="shared" ca="1" si="39"/>
        <v>51253</v>
      </c>
      <c r="F173" s="1127">
        <f t="shared" ca="1" si="40"/>
        <v>4960</v>
      </c>
      <c r="G173" s="1128">
        <f ca="1">IF(F173&lt;&gt;"",COUNTIF($F$11:F173,"&gt;0"),"")</f>
        <v>163</v>
      </c>
      <c r="H173" s="1129">
        <v>1.553540043119273E-2</v>
      </c>
      <c r="I173" s="1073"/>
      <c r="J173" s="1130">
        <f t="shared" ca="1" si="41"/>
        <v>0</v>
      </c>
      <c r="K173" s="1131">
        <f t="shared" ca="1" si="42"/>
        <v>0</v>
      </c>
      <c r="L173" s="1130">
        <f t="shared" ca="1" si="43"/>
        <v>0</v>
      </c>
      <c r="M173" s="1130">
        <f t="shared" ca="1" si="44"/>
        <v>0</v>
      </c>
      <c r="N173" s="1130">
        <f t="shared" ca="1" si="53"/>
        <v>0</v>
      </c>
      <c r="O173" s="1073"/>
      <c r="P173" s="1130">
        <f t="shared" ca="1" si="45"/>
        <v>0</v>
      </c>
      <c r="Q173" s="1130">
        <f t="shared" ca="1" si="46"/>
        <v>0</v>
      </c>
      <c r="R173" s="1130">
        <f t="shared" ca="1" si="54"/>
        <v>0</v>
      </c>
      <c r="S173" s="1130">
        <f t="shared" ca="1" si="55"/>
        <v>0</v>
      </c>
      <c r="T173" s="1130">
        <f t="shared" ca="1" si="47"/>
        <v>0</v>
      </c>
      <c r="U173" s="1132">
        <f t="shared" ca="1" si="48"/>
        <v>0</v>
      </c>
      <c r="V173" s="1133" t="str">
        <f t="shared" ca="1" si="49"/>
        <v>n.a.</v>
      </c>
      <c r="X173" s="1134">
        <f t="shared" ca="1" si="56"/>
        <v>0</v>
      </c>
      <c r="Y173" s="1134">
        <f t="shared" ca="1" si="50"/>
        <v>0</v>
      </c>
      <c r="Z173" s="1134">
        <f t="shared" ca="1" si="51"/>
        <v>0</v>
      </c>
      <c r="AA173" s="1132">
        <f t="shared" ca="1" si="52"/>
        <v>0</v>
      </c>
      <c r="AB173" s="1105"/>
    </row>
    <row r="174" spans="1:28">
      <c r="A174" s="1144">
        <f>'AMORT. PROFILE 0% CPR'!A174</f>
        <v>49975</v>
      </c>
      <c r="C174" s="1104"/>
      <c r="D174" s="1125">
        <f t="shared" ca="1" si="38"/>
        <v>51256</v>
      </c>
      <c r="E174" s="1126">
        <f t="shared" ca="1" si="39"/>
        <v>51284</v>
      </c>
      <c r="F174" s="1127">
        <f t="shared" ca="1" si="40"/>
        <v>4991</v>
      </c>
      <c r="G174" s="1128">
        <f ca="1">IF(F174&lt;&gt;"",COUNTIF($F$11:F174,"&gt;0"),"")</f>
        <v>164</v>
      </c>
      <c r="H174" s="1129">
        <v>1.5615344497241317E-2</v>
      </c>
      <c r="I174" s="1073"/>
      <c r="J174" s="1130">
        <f t="shared" ca="1" si="41"/>
        <v>0</v>
      </c>
      <c r="K174" s="1131">
        <f t="shared" ca="1" si="42"/>
        <v>0</v>
      </c>
      <c r="L174" s="1130">
        <f t="shared" ca="1" si="43"/>
        <v>0</v>
      </c>
      <c r="M174" s="1130">
        <f t="shared" ca="1" si="44"/>
        <v>0</v>
      </c>
      <c r="N174" s="1130">
        <f t="shared" ca="1" si="53"/>
        <v>0</v>
      </c>
      <c r="O174" s="1073"/>
      <c r="P174" s="1130">
        <f t="shared" ca="1" si="45"/>
        <v>0</v>
      </c>
      <c r="Q174" s="1130">
        <f t="shared" ca="1" si="46"/>
        <v>0</v>
      </c>
      <c r="R174" s="1130">
        <f t="shared" ca="1" si="54"/>
        <v>0</v>
      </c>
      <c r="S174" s="1130">
        <f t="shared" ca="1" si="55"/>
        <v>0</v>
      </c>
      <c r="T174" s="1130">
        <f t="shared" ca="1" si="47"/>
        <v>0</v>
      </c>
      <c r="U174" s="1132">
        <f t="shared" ca="1" si="48"/>
        <v>0</v>
      </c>
      <c r="V174" s="1133" t="str">
        <f t="shared" ca="1" si="49"/>
        <v>n.a.</v>
      </c>
      <c r="X174" s="1134">
        <f t="shared" ca="1" si="56"/>
        <v>0</v>
      </c>
      <c r="Y174" s="1134">
        <f t="shared" ca="1" si="50"/>
        <v>0</v>
      </c>
      <c r="Z174" s="1134">
        <f t="shared" ca="1" si="51"/>
        <v>0</v>
      </c>
      <c r="AA174" s="1132">
        <f t="shared" ca="1" si="52"/>
        <v>0</v>
      </c>
      <c r="AB174" s="1105"/>
    </row>
    <row r="175" spans="1:28">
      <c r="A175" s="1144">
        <f>'AMORT. PROFILE 0% CPR'!A175</f>
        <v>50006</v>
      </c>
      <c r="C175" s="1104"/>
      <c r="D175" s="1125">
        <f t="shared" ca="1" si="38"/>
        <v>51287</v>
      </c>
      <c r="E175" s="1126">
        <f t="shared" ca="1" si="39"/>
        <v>51314</v>
      </c>
      <c r="F175" s="1127">
        <f t="shared" ca="1" si="40"/>
        <v>5021</v>
      </c>
      <c r="G175" s="1128">
        <f ca="1">IF(F175&lt;&gt;"",COUNTIF($F$11:F175,"&gt;0"),"")</f>
        <v>165</v>
      </c>
      <c r="H175" s="1129">
        <v>1.5720716728036072E-2</v>
      </c>
      <c r="I175" s="1073"/>
      <c r="J175" s="1130">
        <f t="shared" ca="1" si="41"/>
        <v>0</v>
      </c>
      <c r="K175" s="1131">
        <f t="shared" ca="1" si="42"/>
        <v>0</v>
      </c>
      <c r="L175" s="1130">
        <f t="shared" ca="1" si="43"/>
        <v>0</v>
      </c>
      <c r="M175" s="1130">
        <f t="shared" ca="1" si="44"/>
        <v>0</v>
      </c>
      <c r="N175" s="1130">
        <f t="shared" ca="1" si="53"/>
        <v>0</v>
      </c>
      <c r="O175" s="1073"/>
      <c r="P175" s="1130">
        <f t="shared" ca="1" si="45"/>
        <v>0</v>
      </c>
      <c r="Q175" s="1130">
        <f t="shared" ca="1" si="46"/>
        <v>0</v>
      </c>
      <c r="R175" s="1130">
        <f t="shared" ca="1" si="54"/>
        <v>0</v>
      </c>
      <c r="S175" s="1130">
        <f t="shared" ca="1" si="55"/>
        <v>0</v>
      </c>
      <c r="T175" s="1130">
        <f t="shared" ca="1" si="47"/>
        <v>0</v>
      </c>
      <c r="U175" s="1132">
        <f t="shared" ca="1" si="48"/>
        <v>0</v>
      </c>
      <c r="V175" s="1133" t="str">
        <f t="shared" ca="1" si="49"/>
        <v>n.a.</v>
      </c>
      <c r="X175" s="1134">
        <f t="shared" ca="1" si="56"/>
        <v>0</v>
      </c>
      <c r="Y175" s="1134">
        <f t="shared" ca="1" si="50"/>
        <v>0</v>
      </c>
      <c r="Z175" s="1134">
        <f t="shared" ca="1" si="51"/>
        <v>0</v>
      </c>
      <c r="AA175" s="1132">
        <f t="shared" ca="1" si="52"/>
        <v>0</v>
      </c>
      <c r="AB175" s="1105"/>
    </row>
    <row r="176" spans="1:28">
      <c r="A176" s="1144">
        <f>'AMORT. PROFILE 0% CPR'!A176</f>
        <v>50038</v>
      </c>
      <c r="C176" s="1104"/>
      <c r="D176" s="1125">
        <f t="shared" ca="1" si="38"/>
        <v>51317</v>
      </c>
      <c r="E176" s="1126">
        <f t="shared" ca="1" si="39"/>
        <v>51344</v>
      </c>
      <c r="F176" s="1127">
        <f t="shared" ca="1" si="40"/>
        <v>5051</v>
      </c>
      <c r="G176" s="1128">
        <f ca="1">IF(F176&lt;&gt;"",COUNTIF($F$11:F176,"&gt;0"),"")</f>
        <v>166</v>
      </c>
      <c r="H176" s="1129">
        <v>1.580574357171256E-2</v>
      </c>
      <c r="I176" s="1073"/>
      <c r="J176" s="1130">
        <f t="shared" ca="1" si="41"/>
        <v>0</v>
      </c>
      <c r="K176" s="1131">
        <f t="shared" ca="1" si="42"/>
        <v>0</v>
      </c>
      <c r="L176" s="1130">
        <f t="shared" ca="1" si="43"/>
        <v>0</v>
      </c>
      <c r="M176" s="1130">
        <f t="shared" ca="1" si="44"/>
        <v>0</v>
      </c>
      <c r="N176" s="1130">
        <f t="shared" ca="1" si="53"/>
        <v>0</v>
      </c>
      <c r="O176" s="1073"/>
      <c r="P176" s="1130">
        <f t="shared" ca="1" si="45"/>
        <v>0</v>
      </c>
      <c r="Q176" s="1130">
        <f t="shared" ca="1" si="46"/>
        <v>0</v>
      </c>
      <c r="R176" s="1130">
        <f t="shared" ca="1" si="54"/>
        <v>0</v>
      </c>
      <c r="S176" s="1130">
        <f t="shared" ca="1" si="55"/>
        <v>0</v>
      </c>
      <c r="T176" s="1130">
        <f t="shared" ca="1" si="47"/>
        <v>0</v>
      </c>
      <c r="U176" s="1132">
        <f t="shared" ca="1" si="48"/>
        <v>0</v>
      </c>
      <c r="V176" s="1133" t="str">
        <f t="shared" ca="1" si="49"/>
        <v>n.a.</v>
      </c>
      <c r="X176" s="1134">
        <f t="shared" ca="1" si="56"/>
        <v>0</v>
      </c>
      <c r="Y176" s="1134">
        <f t="shared" ca="1" si="50"/>
        <v>0</v>
      </c>
      <c r="Z176" s="1134">
        <f t="shared" ca="1" si="51"/>
        <v>0</v>
      </c>
      <c r="AA176" s="1132">
        <f t="shared" ca="1" si="52"/>
        <v>0</v>
      </c>
      <c r="AB176" s="1105"/>
    </row>
    <row r="177" spans="1:28">
      <c r="A177" s="1144">
        <f>'AMORT. PROFILE 0% CPR'!A177</f>
        <v>50067</v>
      </c>
      <c r="C177" s="1104"/>
      <c r="D177" s="1125">
        <f t="shared" ca="1" si="38"/>
        <v>51348</v>
      </c>
      <c r="E177" s="1126">
        <f t="shared" ca="1" si="39"/>
        <v>51375</v>
      </c>
      <c r="F177" s="1127">
        <f t="shared" ca="1" si="40"/>
        <v>5082</v>
      </c>
      <c r="G177" s="1128">
        <f ca="1">IF(F177&lt;&gt;"",COUNTIF($F$11:F177,"&gt;0"),"")</f>
        <v>167</v>
      </c>
      <c r="H177" s="1129">
        <v>1.5909727788583974E-2</v>
      </c>
      <c r="I177" s="1073"/>
      <c r="J177" s="1130">
        <f t="shared" ca="1" si="41"/>
        <v>0</v>
      </c>
      <c r="K177" s="1131">
        <f t="shared" ca="1" si="42"/>
        <v>0</v>
      </c>
      <c r="L177" s="1130">
        <f t="shared" ca="1" si="43"/>
        <v>0</v>
      </c>
      <c r="M177" s="1130">
        <f t="shared" ca="1" si="44"/>
        <v>0</v>
      </c>
      <c r="N177" s="1130">
        <f t="shared" ca="1" si="53"/>
        <v>0</v>
      </c>
      <c r="O177" s="1073"/>
      <c r="P177" s="1130">
        <f t="shared" ca="1" si="45"/>
        <v>0</v>
      </c>
      <c r="Q177" s="1130">
        <f t="shared" ca="1" si="46"/>
        <v>0</v>
      </c>
      <c r="R177" s="1130">
        <f t="shared" ca="1" si="54"/>
        <v>0</v>
      </c>
      <c r="S177" s="1130">
        <f t="shared" ca="1" si="55"/>
        <v>0</v>
      </c>
      <c r="T177" s="1130">
        <f t="shared" ca="1" si="47"/>
        <v>0</v>
      </c>
      <c r="U177" s="1132">
        <f t="shared" ca="1" si="48"/>
        <v>0</v>
      </c>
      <c r="V177" s="1133" t="str">
        <f t="shared" ca="1" si="49"/>
        <v>n.a.</v>
      </c>
      <c r="X177" s="1134">
        <f t="shared" ca="1" si="56"/>
        <v>0</v>
      </c>
      <c r="Y177" s="1134">
        <f t="shared" ca="1" si="50"/>
        <v>0</v>
      </c>
      <c r="Z177" s="1134">
        <f t="shared" ca="1" si="51"/>
        <v>0</v>
      </c>
      <c r="AA177" s="1132">
        <f t="shared" ca="1" si="52"/>
        <v>0</v>
      </c>
      <c r="AB177" s="1105"/>
    </row>
    <row r="178" spans="1:28">
      <c r="A178" s="1144">
        <f>'AMORT. PROFILE 0% CPR'!A178</f>
        <v>50098</v>
      </c>
      <c r="C178" s="1104"/>
      <c r="D178" s="1125">
        <f t="shared" ca="1" si="38"/>
        <v>51379</v>
      </c>
      <c r="E178" s="1126">
        <f t="shared" ca="1" si="39"/>
        <v>51406</v>
      </c>
      <c r="F178" s="1127">
        <f t="shared" ca="1" si="40"/>
        <v>5113</v>
      </c>
      <c r="G178" s="1128">
        <f ca="1">IF(F178&lt;&gt;"",COUNTIF($F$11:F178,"&gt;0"),"")</f>
        <v>168</v>
      </c>
      <c r="H178" s="1129">
        <v>1.6001483846585514E-2</v>
      </c>
      <c r="I178" s="1073"/>
      <c r="J178" s="1130">
        <f t="shared" ca="1" si="41"/>
        <v>0</v>
      </c>
      <c r="K178" s="1131">
        <f t="shared" ca="1" si="42"/>
        <v>0</v>
      </c>
      <c r="L178" s="1130">
        <f t="shared" ca="1" si="43"/>
        <v>0</v>
      </c>
      <c r="M178" s="1130">
        <f t="shared" ca="1" si="44"/>
        <v>0</v>
      </c>
      <c r="N178" s="1130">
        <f t="shared" ca="1" si="53"/>
        <v>0</v>
      </c>
      <c r="O178" s="1073"/>
      <c r="P178" s="1130">
        <f t="shared" ca="1" si="45"/>
        <v>0</v>
      </c>
      <c r="Q178" s="1130">
        <f t="shared" ca="1" si="46"/>
        <v>0</v>
      </c>
      <c r="R178" s="1130">
        <f t="shared" ca="1" si="54"/>
        <v>0</v>
      </c>
      <c r="S178" s="1130">
        <f t="shared" ca="1" si="55"/>
        <v>0</v>
      </c>
      <c r="T178" s="1130">
        <f t="shared" ca="1" si="47"/>
        <v>0</v>
      </c>
      <c r="U178" s="1132">
        <f t="shared" ca="1" si="48"/>
        <v>0</v>
      </c>
      <c r="V178" s="1133" t="str">
        <f t="shared" ca="1" si="49"/>
        <v>n.a.</v>
      </c>
      <c r="X178" s="1134">
        <f t="shared" ca="1" si="56"/>
        <v>0</v>
      </c>
      <c r="Y178" s="1134">
        <f t="shared" ca="1" si="50"/>
        <v>0</v>
      </c>
      <c r="Z178" s="1134">
        <f t="shared" ca="1" si="51"/>
        <v>0</v>
      </c>
      <c r="AA178" s="1132">
        <f t="shared" ca="1" si="52"/>
        <v>0</v>
      </c>
      <c r="AB178" s="1105"/>
    </row>
    <row r="179" spans="1:28">
      <c r="A179" s="1144">
        <f>'AMORT. PROFILE 0% CPR'!A179</f>
        <v>50126</v>
      </c>
      <c r="C179" s="1104"/>
      <c r="D179" s="1125">
        <f t="shared" ca="1" si="38"/>
        <v>51409</v>
      </c>
      <c r="E179" s="1126">
        <f t="shared" ca="1" si="39"/>
        <v>51438</v>
      </c>
      <c r="F179" s="1127">
        <f t="shared" ca="1" si="40"/>
        <v>5145</v>
      </c>
      <c r="G179" s="1128">
        <f ca="1">IF(F179&lt;&gt;"",COUNTIF($F$11:F179,"&gt;0"),"")</f>
        <v>169</v>
      </c>
      <c r="H179" s="1129">
        <v>1.6094577730115241E-2</v>
      </c>
      <c r="I179" s="1073"/>
      <c r="J179" s="1130">
        <f t="shared" ca="1" si="41"/>
        <v>0</v>
      </c>
      <c r="K179" s="1131">
        <f t="shared" ca="1" si="42"/>
        <v>0</v>
      </c>
      <c r="L179" s="1130">
        <f t="shared" ca="1" si="43"/>
        <v>0</v>
      </c>
      <c r="M179" s="1130">
        <f t="shared" ca="1" si="44"/>
        <v>0</v>
      </c>
      <c r="N179" s="1130">
        <f t="shared" ca="1" si="53"/>
        <v>0</v>
      </c>
      <c r="O179" s="1073"/>
      <c r="P179" s="1130">
        <f t="shared" ca="1" si="45"/>
        <v>0</v>
      </c>
      <c r="Q179" s="1130">
        <f t="shared" ca="1" si="46"/>
        <v>0</v>
      </c>
      <c r="R179" s="1130">
        <f t="shared" ca="1" si="54"/>
        <v>0</v>
      </c>
      <c r="S179" s="1130">
        <f t="shared" ca="1" si="55"/>
        <v>0</v>
      </c>
      <c r="T179" s="1130">
        <f t="shared" ca="1" si="47"/>
        <v>0</v>
      </c>
      <c r="U179" s="1132">
        <f t="shared" ca="1" si="48"/>
        <v>0</v>
      </c>
      <c r="V179" s="1133" t="str">
        <f t="shared" ca="1" si="49"/>
        <v>n.a.</v>
      </c>
      <c r="X179" s="1134">
        <f t="shared" ca="1" si="56"/>
        <v>0</v>
      </c>
      <c r="Y179" s="1134">
        <f t="shared" ca="1" si="50"/>
        <v>0</v>
      </c>
      <c r="Z179" s="1134">
        <f t="shared" ca="1" si="51"/>
        <v>0</v>
      </c>
      <c r="AA179" s="1132">
        <f t="shared" ca="1" si="52"/>
        <v>0</v>
      </c>
      <c r="AB179" s="1105"/>
    </row>
    <row r="180" spans="1:28">
      <c r="A180" s="1144">
        <f>'AMORT. PROFILE 0% CPR'!A180</f>
        <v>50157</v>
      </c>
      <c r="C180" s="1104"/>
      <c r="D180" s="1125">
        <f t="shared" ca="1" si="38"/>
        <v>51440</v>
      </c>
      <c r="E180" s="1126">
        <f t="shared" ca="1" si="39"/>
        <v>51467</v>
      </c>
      <c r="F180" s="1127">
        <f t="shared" ca="1" si="40"/>
        <v>5174</v>
      </c>
      <c r="G180" s="1128">
        <f ca="1">IF(F180&lt;&gt;"",COUNTIF($F$11:F180,"&gt;0"),"")</f>
        <v>170</v>
      </c>
      <c r="H180" s="1129">
        <v>1.622730145022349E-2</v>
      </c>
      <c r="I180" s="1073"/>
      <c r="J180" s="1130">
        <f t="shared" ca="1" si="41"/>
        <v>0</v>
      </c>
      <c r="K180" s="1131">
        <f t="shared" ca="1" si="42"/>
        <v>0</v>
      </c>
      <c r="L180" s="1130">
        <f t="shared" ca="1" si="43"/>
        <v>0</v>
      </c>
      <c r="M180" s="1130">
        <f t="shared" ca="1" si="44"/>
        <v>0</v>
      </c>
      <c r="N180" s="1130">
        <f t="shared" ca="1" si="53"/>
        <v>0</v>
      </c>
      <c r="O180" s="1073"/>
      <c r="P180" s="1130">
        <f t="shared" ca="1" si="45"/>
        <v>0</v>
      </c>
      <c r="Q180" s="1130">
        <f t="shared" ca="1" si="46"/>
        <v>0</v>
      </c>
      <c r="R180" s="1130">
        <f t="shared" ca="1" si="54"/>
        <v>0</v>
      </c>
      <c r="S180" s="1130">
        <f t="shared" ca="1" si="55"/>
        <v>0</v>
      </c>
      <c r="T180" s="1130">
        <f t="shared" ca="1" si="47"/>
        <v>0</v>
      </c>
      <c r="U180" s="1132">
        <f t="shared" ca="1" si="48"/>
        <v>0</v>
      </c>
      <c r="V180" s="1133" t="str">
        <f t="shared" ca="1" si="49"/>
        <v>n.a.</v>
      </c>
      <c r="X180" s="1134">
        <f t="shared" ca="1" si="56"/>
        <v>0</v>
      </c>
      <c r="Y180" s="1134">
        <f t="shared" ca="1" si="50"/>
        <v>0</v>
      </c>
      <c r="Z180" s="1134">
        <f t="shared" ca="1" si="51"/>
        <v>0</v>
      </c>
      <c r="AA180" s="1132">
        <f t="shared" ca="1" si="52"/>
        <v>0</v>
      </c>
      <c r="AB180" s="1105"/>
    </row>
    <row r="181" spans="1:28">
      <c r="A181" s="1144">
        <f>'AMORT. PROFILE 0% CPR'!A181</f>
        <v>50187</v>
      </c>
      <c r="C181" s="1104"/>
      <c r="D181" s="1125">
        <f t="shared" ca="1" si="38"/>
        <v>51470</v>
      </c>
      <c r="E181" s="1126">
        <f t="shared" ca="1" si="39"/>
        <v>51497</v>
      </c>
      <c r="F181" s="1127">
        <f t="shared" ca="1" si="40"/>
        <v>5204</v>
      </c>
      <c r="G181" s="1128">
        <f ca="1">IF(F181&lt;&gt;"",COUNTIF($F$11:F181,"&gt;0"),"")</f>
        <v>171</v>
      </c>
      <c r="H181" s="1129">
        <v>1.6378965258124826E-2</v>
      </c>
      <c r="I181" s="1073"/>
      <c r="J181" s="1130">
        <f t="shared" ca="1" si="41"/>
        <v>0</v>
      </c>
      <c r="K181" s="1131">
        <f t="shared" ca="1" si="42"/>
        <v>0</v>
      </c>
      <c r="L181" s="1130">
        <f t="shared" ca="1" si="43"/>
        <v>0</v>
      </c>
      <c r="M181" s="1130">
        <f t="shared" ca="1" si="44"/>
        <v>0</v>
      </c>
      <c r="N181" s="1130">
        <f t="shared" ca="1" si="53"/>
        <v>0</v>
      </c>
      <c r="O181" s="1073"/>
      <c r="P181" s="1130">
        <f t="shared" ca="1" si="45"/>
        <v>0</v>
      </c>
      <c r="Q181" s="1130">
        <f t="shared" ca="1" si="46"/>
        <v>0</v>
      </c>
      <c r="R181" s="1130">
        <f t="shared" ca="1" si="54"/>
        <v>0</v>
      </c>
      <c r="S181" s="1130">
        <f t="shared" ca="1" si="55"/>
        <v>0</v>
      </c>
      <c r="T181" s="1130">
        <f t="shared" ca="1" si="47"/>
        <v>0</v>
      </c>
      <c r="U181" s="1132">
        <f t="shared" ca="1" si="48"/>
        <v>0</v>
      </c>
      <c r="V181" s="1133" t="str">
        <f t="shared" ca="1" si="49"/>
        <v>n.a.</v>
      </c>
      <c r="X181" s="1134">
        <f t="shared" ca="1" si="56"/>
        <v>0</v>
      </c>
      <c r="Y181" s="1134">
        <f t="shared" ca="1" si="50"/>
        <v>0</v>
      </c>
      <c r="Z181" s="1134">
        <f t="shared" ca="1" si="51"/>
        <v>0</v>
      </c>
      <c r="AA181" s="1132">
        <f t="shared" ca="1" si="52"/>
        <v>0</v>
      </c>
      <c r="AB181" s="1105"/>
    </row>
    <row r="182" spans="1:28">
      <c r="A182" s="1144">
        <f>'AMORT. PROFILE 0% CPR'!A182</f>
        <v>50220</v>
      </c>
      <c r="C182" s="1104"/>
      <c r="D182" s="1125">
        <f t="shared" ca="1" si="38"/>
        <v>51501</v>
      </c>
      <c r="E182" s="1126">
        <f t="shared" ca="1" si="39"/>
        <v>51529</v>
      </c>
      <c r="F182" s="1127">
        <f t="shared" ca="1" si="40"/>
        <v>5236</v>
      </c>
      <c r="G182" s="1128">
        <f ca="1">IF(F182&lt;&gt;"",COUNTIF($F$11:F182,"&gt;0"),"")</f>
        <v>172</v>
      </c>
      <c r="H182" s="1129">
        <v>1.649593965294251E-2</v>
      </c>
      <c r="I182" s="1073"/>
      <c r="J182" s="1130">
        <f t="shared" ca="1" si="41"/>
        <v>0</v>
      </c>
      <c r="K182" s="1131">
        <f t="shared" ca="1" si="42"/>
        <v>0</v>
      </c>
      <c r="L182" s="1130">
        <f t="shared" ca="1" si="43"/>
        <v>0</v>
      </c>
      <c r="M182" s="1130">
        <f t="shared" ca="1" si="44"/>
        <v>0</v>
      </c>
      <c r="N182" s="1130">
        <f t="shared" ca="1" si="53"/>
        <v>0</v>
      </c>
      <c r="O182" s="1073"/>
      <c r="P182" s="1130">
        <f t="shared" ca="1" si="45"/>
        <v>0</v>
      </c>
      <c r="Q182" s="1130">
        <f t="shared" ca="1" si="46"/>
        <v>0</v>
      </c>
      <c r="R182" s="1130">
        <f t="shared" ca="1" si="54"/>
        <v>0</v>
      </c>
      <c r="S182" s="1130">
        <f t="shared" ca="1" si="55"/>
        <v>0</v>
      </c>
      <c r="T182" s="1130">
        <f t="shared" ca="1" si="47"/>
        <v>0</v>
      </c>
      <c r="U182" s="1132">
        <f t="shared" ca="1" si="48"/>
        <v>0</v>
      </c>
      <c r="V182" s="1133" t="str">
        <f t="shared" ca="1" si="49"/>
        <v>n.a.</v>
      </c>
      <c r="X182" s="1134">
        <f t="shared" ca="1" si="56"/>
        <v>0</v>
      </c>
      <c r="Y182" s="1134">
        <f t="shared" ca="1" si="50"/>
        <v>0</v>
      </c>
      <c r="Z182" s="1134">
        <f t="shared" ca="1" si="51"/>
        <v>0</v>
      </c>
      <c r="AA182" s="1132">
        <f t="shared" ca="1" si="52"/>
        <v>0</v>
      </c>
      <c r="AB182" s="1105"/>
    </row>
    <row r="183" spans="1:28">
      <c r="A183" s="1144">
        <f>'AMORT. PROFILE 0% CPR'!A183</f>
        <v>50248</v>
      </c>
      <c r="C183" s="1104"/>
      <c r="D183" s="1125">
        <f t="shared" ca="1" si="38"/>
        <v>51532</v>
      </c>
      <c r="E183" s="1126">
        <f t="shared" ca="1" si="39"/>
        <v>51559</v>
      </c>
      <c r="F183" s="1127">
        <f t="shared" ca="1" si="40"/>
        <v>5266</v>
      </c>
      <c r="G183" s="1128">
        <f ca="1">IF(F183&lt;&gt;"",COUNTIF($F$11:F183,"&gt;0"),"")</f>
        <v>173</v>
      </c>
      <c r="H183" s="1129">
        <v>1.6625995194031577E-2</v>
      </c>
      <c r="I183" s="1073"/>
      <c r="J183" s="1130">
        <f t="shared" ca="1" si="41"/>
        <v>0</v>
      </c>
      <c r="K183" s="1131">
        <f t="shared" ca="1" si="42"/>
        <v>0</v>
      </c>
      <c r="L183" s="1130">
        <f t="shared" ca="1" si="43"/>
        <v>0</v>
      </c>
      <c r="M183" s="1130">
        <f t="shared" ca="1" si="44"/>
        <v>0</v>
      </c>
      <c r="N183" s="1130">
        <f t="shared" ca="1" si="53"/>
        <v>0</v>
      </c>
      <c r="O183" s="1073"/>
      <c r="P183" s="1130">
        <f t="shared" ca="1" si="45"/>
        <v>0</v>
      </c>
      <c r="Q183" s="1130">
        <f t="shared" ca="1" si="46"/>
        <v>0</v>
      </c>
      <c r="R183" s="1130">
        <f t="shared" ca="1" si="54"/>
        <v>0</v>
      </c>
      <c r="S183" s="1130">
        <f t="shared" ca="1" si="55"/>
        <v>0</v>
      </c>
      <c r="T183" s="1130">
        <f t="shared" ca="1" si="47"/>
        <v>0</v>
      </c>
      <c r="U183" s="1132">
        <f t="shared" ca="1" si="48"/>
        <v>0</v>
      </c>
      <c r="V183" s="1133" t="str">
        <f t="shared" ca="1" si="49"/>
        <v>n.a.</v>
      </c>
      <c r="X183" s="1134">
        <f t="shared" ca="1" si="56"/>
        <v>0</v>
      </c>
      <c r="Y183" s="1134">
        <f t="shared" ca="1" si="50"/>
        <v>0</v>
      </c>
      <c r="Z183" s="1134">
        <f t="shared" ca="1" si="51"/>
        <v>0</v>
      </c>
      <c r="AA183" s="1132">
        <f t="shared" ca="1" si="52"/>
        <v>0</v>
      </c>
      <c r="AB183" s="1105"/>
    </row>
    <row r="184" spans="1:28">
      <c r="A184" s="1144">
        <f>'AMORT. PROFILE 0% CPR'!A184</f>
        <v>50279</v>
      </c>
      <c r="C184" s="1104"/>
      <c r="D184" s="1125">
        <f t="shared" ca="1" si="38"/>
        <v>51560</v>
      </c>
      <c r="E184" s="1126">
        <f t="shared" ca="1" si="39"/>
        <v>51587</v>
      </c>
      <c r="F184" s="1127">
        <f t="shared" ca="1" si="40"/>
        <v>5294</v>
      </c>
      <c r="G184" s="1128">
        <f ca="1">IF(F184&lt;&gt;"",COUNTIF($F$11:F184,"&gt;0"),"")</f>
        <v>174</v>
      </c>
      <c r="H184" s="1129">
        <v>1.6770003583705364E-2</v>
      </c>
      <c r="I184" s="1073"/>
      <c r="J184" s="1130">
        <f t="shared" ca="1" si="41"/>
        <v>0</v>
      </c>
      <c r="K184" s="1131">
        <f t="shared" ca="1" si="42"/>
        <v>0</v>
      </c>
      <c r="L184" s="1130">
        <f t="shared" ca="1" si="43"/>
        <v>0</v>
      </c>
      <c r="M184" s="1130">
        <f t="shared" ca="1" si="44"/>
        <v>0</v>
      </c>
      <c r="N184" s="1130">
        <f t="shared" ca="1" si="53"/>
        <v>0</v>
      </c>
      <c r="O184" s="1073"/>
      <c r="P184" s="1130">
        <f t="shared" ca="1" si="45"/>
        <v>0</v>
      </c>
      <c r="Q184" s="1130">
        <f t="shared" ca="1" si="46"/>
        <v>0</v>
      </c>
      <c r="R184" s="1130">
        <f t="shared" ca="1" si="54"/>
        <v>0</v>
      </c>
      <c r="S184" s="1130">
        <f t="shared" ca="1" si="55"/>
        <v>0</v>
      </c>
      <c r="T184" s="1130">
        <f t="shared" ca="1" si="47"/>
        <v>0</v>
      </c>
      <c r="U184" s="1132">
        <f t="shared" ca="1" si="48"/>
        <v>0</v>
      </c>
      <c r="V184" s="1133" t="str">
        <f t="shared" ca="1" si="49"/>
        <v>n.a.</v>
      </c>
      <c r="X184" s="1134">
        <f t="shared" ca="1" si="56"/>
        <v>0</v>
      </c>
      <c r="Y184" s="1134">
        <f t="shared" ca="1" si="50"/>
        <v>0</v>
      </c>
      <c r="Z184" s="1134">
        <f t="shared" ca="1" si="51"/>
        <v>0</v>
      </c>
      <c r="AA184" s="1132">
        <f t="shared" ca="1" si="52"/>
        <v>0</v>
      </c>
      <c r="AB184" s="1105"/>
    </row>
    <row r="185" spans="1:28">
      <c r="A185" s="1144">
        <f>'AMORT. PROFILE 0% CPR'!A185</f>
        <v>50311</v>
      </c>
      <c r="C185" s="1104"/>
      <c r="D185" s="1125">
        <f t="shared" ca="1" si="38"/>
        <v>51591</v>
      </c>
      <c r="E185" s="1126">
        <f t="shared" ca="1" si="39"/>
        <v>51620</v>
      </c>
      <c r="F185" s="1127">
        <f t="shared" ca="1" si="40"/>
        <v>5327</v>
      </c>
      <c r="G185" s="1128">
        <f ca="1">IF(F185&lt;&gt;"",COUNTIF($F$11:F185,"&gt;0"),"")</f>
        <v>175</v>
      </c>
      <c r="H185" s="1129">
        <v>1.6885742730233598E-2</v>
      </c>
      <c r="I185" s="1073"/>
      <c r="J185" s="1130">
        <f t="shared" ca="1" si="41"/>
        <v>0</v>
      </c>
      <c r="K185" s="1131">
        <f t="shared" ca="1" si="42"/>
        <v>0</v>
      </c>
      <c r="L185" s="1130">
        <f t="shared" ca="1" si="43"/>
        <v>0</v>
      </c>
      <c r="M185" s="1130">
        <f t="shared" ca="1" si="44"/>
        <v>0</v>
      </c>
      <c r="N185" s="1130">
        <f t="shared" ca="1" si="53"/>
        <v>0</v>
      </c>
      <c r="O185" s="1073"/>
      <c r="P185" s="1130">
        <f t="shared" ca="1" si="45"/>
        <v>0</v>
      </c>
      <c r="Q185" s="1130">
        <f t="shared" ca="1" si="46"/>
        <v>0</v>
      </c>
      <c r="R185" s="1130">
        <f t="shared" ca="1" si="54"/>
        <v>0</v>
      </c>
      <c r="S185" s="1130">
        <f t="shared" ca="1" si="55"/>
        <v>0</v>
      </c>
      <c r="T185" s="1130">
        <f t="shared" ca="1" si="47"/>
        <v>0</v>
      </c>
      <c r="U185" s="1132">
        <f t="shared" ca="1" si="48"/>
        <v>0</v>
      </c>
      <c r="V185" s="1133" t="str">
        <f t="shared" ca="1" si="49"/>
        <v>n.a.</v>
      </c>
      <c r="X185" s="1134">
        <f t="shared" ca="1" si="56"/>
        <v>0</v>
      </c>
      <c r="Y185" s="1134">
        <f t="shared" ca="1" si="50"/>
        <v>0</v>
      </c>
      <c r="Z185" s="1134">
        <f t="shared" ca="1" si="51"/>
        <v>0</v>
      </c>
      <c r="AA185" s="1132">
        <f t="shared" ca="1" si="52"/>
        <v>0</v>
      </c>
      <c r="AB185" s="1105"/>
    </row>
    <row r="186" spans="1:28">
      <c r="A186" s="1144">
        <f>'AMORT. PROFILE 0% CPR'!A186</f>
        <v>50340</v>
      </c>
      <c r="C186" s="1104"/>
      <c r="D186" s="1125">
        <f t="shared" ca="1" si="38"/>
        <v>51621</v>
      </c>
      <c r="E186" s="1126">
        <f t="shared" ca="1" si="39"/>
        <v>51648</v>
      </c>
      <c r="F186" s="1127">
        <f t="shared" ca="1" si="40"/>
        <v>5355</v>
      </c>
      <c r="G186" s="1128">
        <f ca="1">IF(F186&lt;&gt;"",COUNTIF($F$11:F186,"&gt;0"),"")</f>
        <v>176</v>
      </c>
      <c r="H186" s="1129">
        <v>1.6997256534494937E-2</v>
      </c>
      <c r="I186" s="1073"/>
      <c r="J186" s="1130">
        <f t="shared" ca="1" si="41"/>
        <v>0</v>
      </c>
      <c r="K186" s="1131">
        <f t="shared" ca="1" si="42"/>
        <v>0</v>
      </c>
      <c r="L186" s="1130">
        <f t="shared" ca="1" si="43"/>
        <v>0</v>
      </c>
      <c r="M186" s="1130">
        <f t="shared" ca="1" si="44"/>
        <v>0</v>
      </c>
      <c r="N186" s="1130">
        <f t="shared" ca="1" si="53"/>
        <v>0</v>
      </c>
      <c r="O186" s="1073"/>
      <c r="P186" s="1130">
        <f t="shared" ca="1" si="45"/>
        <v>0</v>
      </c>
      <c r="Q186" s="1130">
        <f t="shared" ca="1" si="46"/>
        <v>0</v>
      </c>
      <c r="R186" s="1130">
        <f t="shared" ca="1" si="54"/>
        <v>0</v>
      </c>
      <c r="S186" s="1130">
        <f t="shared" ca="1" si="55"/>
        <v>0</v>
      </c>
      <c r="T186" s="1130">
        <f t="shared" ca="1" si="47"/>
        <v>0</v>
      </c>
      <c r="U186" s="1132">
        <f t="shared" ca="1" si="48"/>
        <v>0</v>
      </c>
      <c r="V186" s="1133" t="str">
        <f t="shared" ca="1" si="49"/>
        <v>n.a.</v>
      </c>
      <c r="X186" s="1134">
        <f t="shared" ca="1" si="56"/>
        <v>0</v>
      </c>
      <c r="Y186" s="1134">
        <f t="shared" ca="1" si="50"/>
        <v>0</v>
      </c>
      <c r="Z186" s="1134">
        <f t="shared" ca="1" si="51"/>
        <v>0</v>
      </c>
      <c r="AA186" s="1132">
        <f t="shared" ca="1" si="52"/>
        <v>0</v>
      </c>
      <c r="AB186" s="1105"/>
    </row>
    <row r="187" spans="1:28">
      <c r="A187" s="1144">
        <f>'AMORT. PROFILE 0% CPR'!A187</f>
        <v>50371</v>
      </c>
      <c r="C187" s="1104"/>
      <c r="D187" s="1125">
        <f t="shared" ca="1" si="38"/>
        <v>51652</v>
      </c>
      <c r="E187" s="1126">
        <f t="shared" ca="1" si="39"/>
        <v>51679</v>
      </c>
      <c r="F187" s="1127">
        <f t="shared" ca="1" si="40"/>
        <v>5386</v>
      </c>
      <c r="G187" s="1128">
        <f ca="1">IF(F187&lt;&gt;"",COUNTIF($F$11:F187,"&gt;0"),"")</f>
        <v>177</v>
      </c>
      <c r="H187" s="1129">
        <v>1.7130972692743759E-2</v>
      </c>
      <c r="I187" s="1073"/>
      <c r="J187" s="1130">
        <f t="shared" ca="1" si="41"/>
        <v>0</v>
      </c>
      <c r="K187" s="1131">
        <f t="shared" ca="1" si="42"/>
        <v>0</v>
      </c>
      <c r="L187" s="1130">
        <f t="shared" ca="1" si="43"/>
        <v>0</v>
      </c>
      <c r="M187" s="1130">
        <f t="shared" ca="1" si="44"/>
        <v>0</v>
      </c>
      <c r="N187" s="1130">
        <f t="shared" ca="1" si="53"/>
        <v>0</v>
      </c>
      <c r="O187" s="1073"/>
      <c r="P187" s="1130">
        <f t="shared" ca="1" si="45"/>
        <v>0</v>
      </c>
      <c r="Q187" s="1130">
        <f t="shared" ca="1" si="46"/>
        <v>0</v>
      </c>
      <c r="R187" s="1130">
        <f t="shared" ca="1" si="54"/>
        <v>0</v>
      </c>
      <c r="S187" s="1130">
        <f t="shared" ca="1" si="55"/>
        <v>0</v>
      </c>
      <c r="T187" s="1130">
        <f t="shared" ca="1" si="47"/>
        <v>0</v>
      </c>
      <c r="U187" s="1132">
        <f t="shared" ca="1" si="48"/>
        <v>0</v>
      </c>
      <c r="V187" s="1133" t="str">
        <f t="shared" ca="1" si="49"/>
        <v>n.a.</v>
      </c>
      <c r="X187" s="1134">
        <f t="shared" ca="1" si="56"/>
        <v>0</v>
      </c>
      <c r="Y187" s="1134">
        <f t="shared" ca="1" si="50"/>
        <v>0</v>
      </c>
      <c r="Z187" s="1134">
        <f t="shared" ca="1" si="51"/>
        <v>0</v>
      </c>
      <c r="AA187" s="1132">
        <f t="shared" ca="1" si="52"/>
        <v>0</v>
      </c>
      <c r="AB187" s="1105"/>
    </row>
    <row r="188" spans="1:28">
      <c r="A188" s="1144">
        <f>'AMORT. PROFILE 0% CPR'!A188</f>
        <v>50402</v>
      </c>
      <c r="C188" s="1104"/>
      <c r="D188" s="1125">
        <f t="shared" ca="1" si="38"/>
        <v>51682</v>
      </c>
      <c r="E188" s="1126">
        <f t="shared" ca="1" si="39"/>
        <v>51711</v>
      </c>
      <c r="F188" s="1127">
        <f t="shared" ca="1" si="40"/>
        <v>5418</v>
      </c>
      <c r="G188" s="1128">
        <f ca="1">IF(F188&lt;&gt;"",COUNTIF($F$11:F188,"&gt;0"),"")</f>
        <v>178</v>
      </c>
      <c r="H188" s="1129">
        <v>1.7226374147011319E-2</v>
      </c>
      <c r="I188" s="1073"/>
      <c r="J188" s="1130">
        <f t="shared" ca="1" si="41"/>
        <v>0</v>
      </c>
      <c r="K188" s="1131">
        <f t="shared" ca="1" si="42"/>
        <v>0</v>
      </c>
      <c r="L188" s="1130">
        <f t="shared" ca="1" si="43"/>
        <v>0</v>
      </c>
      <c r="M188" s="1130">
        <f t="shared" ca="1" si="44"/>
        <v>0</v>
      </c>
      <c r="N188" s="1130">
        <f t="shared" ca="1" si="53"/>
        <v>0</v>
      </c>
      <c r="O188" s="1073"/>
      <c r="P188" s="1130">
        <f t="shared" ca="1" si="45"/>
        <v>0</v>
      </c>
      <c r="Q188" s="1130">
        <f t="shared" ca="1" si="46"/>
        <v>0</v>
      </c>
      <c r="R188" s="1130">
        <f t="shared" ca="1" si="54"/>
        <v>0</v>
      </c>
      <c r="S188" s="1130">
        <f t="shared" ca="1" si="55"/>
        <v>0</v>
      </c>
      <c r="T188" s="1130">
        <f t="shared" ca="1" si="47"/>
        <v>0</v>
      </c>
      <c r="U188" s="1132">
        <f t="shared" ca="1" si="48"/>
        <v>0</v>
      </c>
      <c r="V188" s="1133" t="str">
        <f t="shared" ca="1" si="49"/>
        <v>n.a.</v>
      </c>
      <c r="X188" s="1134">
        <f t="shared" ca="1" si="56"/>
        <v>0</v>
      </c>
      <c r="Y188" s="1134">
        <f t="shared" ca="1" si="50"/>
        <v>0</v>
      </c>
      <c r="Z188" s="1134">
        <f t="shared" ca="1" si="51"/>
        <v>0</v>
      </c>
      <c r="AA188" s="1132">
        <f t="shared" ca="1" si="52"/>
        <v>0</v>
      </c>
      <c r="AB188" s="1105"/>
    </row>
    <row r="189" spans="1:28">
      <c r="A189" s="1144">
        <f>'AMORT. PROFILE 0% CPR'!A189</f>
        <v>50432</v>
      </c>
      <c r="C189" s="1104"/>
      <c r="D189" s="1125">
        <f t="shared" ca="1" si="38"/>
        <v>51713</v>
      </c>
      <c r="E189" s="1126">
        <f t="shared" ca="1" si="39"/>
        <v>51740</v>
      </c>
      <c r="F189" s="1127">
        <f t="shared" ca="1" si="40"/>
        <v>5447</v>
      </c>
      <c r="G189" s="1128">
        <f ca="1">IF(F189&lt;&gt;"",COUNTIF($F$11:F189,"&gt;0"),"")</f>
        <v>179</v>
      </c>
      <c r="H189" s="1129">
        <v>1.7300299089173389E-2</v>
      </c>
      <c r="I189" s="1073"/>
      <c r="J189" s="1130">
        <f t="shared" ca="1" si="41"/>
        <v>0</v>
      </c>
      <c r="K189" s="1131">
        <f t="shared" ca="1" si="42"/>
        <v>0</v>
      </c>
      <c r="L189" s="1130">
        <f t="shared" ca="1" si="43"/>
        <v>0</v>
      </c>
      <c r="M189" s="1130">
        <f t="shared" ca="1" si="44"/>
        <v>0</v>
      </c>
      <c r="N189" s="1130">
        <f t="shared" ca="1" si="53"/>
        <v>0</v>
      </c>
      <c r="O189" s="1073"/>
      <c r="P189" s="1130">
        <f t="shared" ca="1" si="45"/>
        <v>0</v>
      </c>
      <c r="Q189" s="1130">
        <f t="shared" ca="1" si="46"/>
        <v>0</v>
      </c>
      <c r="R189" s="1130">
        <f t="shared" ca="1" si="54"/>
        <v>0</v>
      </c>
      <c r="S189" s="1130">
        <f t="shared" ca="1" si="55"/>
        <v>0</v>
      </c>
      <c r="T189" s="1130">
        <f t="shared" ca="1" si="47"/>
        <v>0</v>
      </c>
      <c r="U189" s="1132">
        <f t="shared" ca="1" si="48"/>
        <v>0</v>
      </c>
      <c r="V189" s="1133" t="str">
        <f t="shared" ca="1" si="49"/>
        <v>n.a.</v>
      </c>
      <c r="X189" s="1134">
        <f t="shared" ca="1" si="56"/>
        <v>0</v>
      </c>
      <c r="Y189" s="1134">
        <f t="shared" ca="1" si="50"/>
        <v>0</v>
      </c>
      <c r="Z189" s="1134">
        <f t="shared" ca="1" si="51"/>
        <v>0</v>
      </c>
      <c r="AA189" s="1132">
        <f t="shared" ca="1" si="52"/>
        <v>0</v>
      </c>
      <c r="AB189" s="1105"/>
    </row>
    <row r="190" spans="1:28">
      <c r="A190" s="1144">
        <f>'AMORT. PROFILE 0% CPR'!A190</f>
        <v>50462</v>
      </c>
      <c r="C190" s="1104"/>
      <c r="D190" s="1125">
        <f t="shared" ca="1" si="38"/>
        <v>51744</v>
      </c>
      <c r="E190" s="1126">
        <f t="shared" ca="1" si="39"/>
        <v>51771</v>
      </c>
      <c r="F190" s="1127">
        <f t="shared" ca="1" si="40"/>
        <v>5478</v>
      </c>
      <c r="G190" s="1128">
        <f ca="1">IF(F190&lt;&gt;"",COUNTIF($F$11:F190,"&gt;0"),"")</f>
        <v>180</v>
      </c>
      <c r="H190" s="1129">
        <v>1.7421261075670755E-2</v>
      </c>
      <c r="I190" s="1073"/>
      <c r="J190" s="1130">
        <f t="shared" ca="1" si="41"/>
        <v>0</v>
      </c>
      <c r="K190" s="1131">
        <f t="shared" ca="1" si="42"/>
        <v>0</v>
      </c>
      <c r="L190" s="1130">
        <f t="shared" ca="1" si="43"/>
        <v>0</v>
      </c>
      <c r="M190" s="1130">
        <f t="shared" ca="1" si="44"/>
        <v>0</v>
      </c>
      <c r="N190" s="1130">
        <f t="shared" ca="1" si="53"/>
        <v>0</v>
      </c>
      <c r="O190" s="1073"/>
      <c r="P190" s="1130">
        <f t="shared" ca="1" si="45"/>
        <v>0</v>
      </c>
      <c r="Q190" s="1130">
        <f t="shared" ca="1" si="46"/>
        <v>0</v>
      </c>
      <c r="R190" s="1130">
        <f t="shared" ca="1" si="54"/>
        <v>0</v>
      </c>
      <c r="S190" s="1130">
        <f t="shared" ca="1" si="55"/>
        <v>0</v>
      </c>
      <c r="T190" s="1130">
        <f t="shared" ca="1" si="47"/>
        <v>0</v>
      </c>
      <c r="U190" s="1132">
        <f t="shared" ca="1" si="48"/>
        <v>0</v>
      </c>
      <c r="V190" s="1133" t="str">
        <f t="shared" ca="1" si="49"/>
        <v>n.a.</v>
      </c>
      <c r="X190" s="1134">
        <f t="shared" ca="1" si="56"/>
        <v>0</v>
      </c>
      <c r="Y190" s="1134">
        <f t="shared" ca="1" si="50"/>
        <v>0</v>
      </c>
      <c r="Z190" s="1134">
        <f t="shared" ca="1" si="51"/>
        <v>0</v>
      </c>
      <c r="AA190" s="1132">
        <f t="shared" ca="1" si="52"/>
        <v>0</v>
      </c>
      <c r="AB190" s="1105"/>
    </row>
    <row r="191" spans="1:28">
      <c r="A191" s="1144">
        <f>'AMORT. PROFILE 0% CPR'!A191</f>
        <v>50493</v>
      </c>
      <c r="C191" s="1104"/>
      <c r="D191" s="1125">
        <f t="shared" ca="1" si="38"/>
        <v>51774</v>
      </c>
      <c r="E191" s="1126">
        <f t="shared" ca="1" si="39"/>
        <v>51802</v>
      </c>
      <c r="F191" s="1127">
        <f t="shared" ca="1" si="40"/>
        <v>5509</v>
      </c>
      <c r="G191" s="1128">
        <f ca="1">IF(F191&lt;&gt;"",COUNTIF($F$11:F191,"&gt;0"),"")</f>
        <v>181</v>
      </c>
      <c r="H191" s="1129">
        <v>1.7534292494479728E-2</v>
      </c>
      <c r="I191" s="1073"/>
      <c r="J191" s="1130">
        <f t="shared" ca="1" si="41"/>
        <v>0</v>
      </c>
      <c r="K191" s="1131">
        <f t="shared" ca="1" si="42"/>
        <v>0</v>
      </c>
      <c r="L191" s="1130">
        <f t="shared" ca="1" si="43"/>
        <v>0</v>
      </c>
      <c r="M191" s="1130">
        <f t="shared" ca="1" si="44"/>
        <v>0</v>
      </c>
      <c r="N191" s="1130">
        <f t="shared" ca="1" si="53"/>
        <v>0</v>
      </c>
      <c r="O191" s="1073"/>
      <c r="P191" s="1130">
        <f t="shared" ca="1" si="45"/>
        <v>0</v>
      </c>
      <c r="Q191" s="1130">
        <f t="shared" ca="1" si="46"/>
        <v>0</v>
      </c>
      <c r="R191" s="1130">
        <f t="shared" ca="1" si="54"/>
        <v>0</v>
      </c>
      <c r="S191" s="1130">
        <f t="shared" ca="1" si="55"/>
        <v>0</v>
      </c>
      <c r="T191" s="1130">
        <f t="shared" ca="1" si="47"/>
        <v>0</v>
      </c>
      <c r="U191" s="1132">
        <f t="shared" ca="1" si="48"/>
        <v>0</v>
      </c>
      <c r="V191" s="1133" t="str">
        <f t="shared" ca="1" si="49"/>
        <v>n.a.</v>
      </c>
      <c r="X191" s="1134">
        <f t="shared" ca="1" si="56"/>
        <v>0</v>
      </c>
      <c r="Y191" s="1134">
        <f t="shared" ca="1" si="50"/>
        <v>0</v>
      </c>
      <c r="Z191" s="1134">
        <f t="shared" ca="1" si="51"/>
        <v>0</v>
      </c>
      <c r="AA191" s="1132">
        <f t="shared" ca="1" si="52"/>
        <v>0</v>
      </c>
      <c r="AB191" s="1105"/>
    </row>
    <row r="192" spans="1:28">
      <c r="A192" s="1144">
        <f>'AMORT. PROFILE 0% CPR'!A192</f>
        <v>50522</v>
      </c>
      <c r="C192" s="1104"/>
      <c r="D192" s="1125">
        <f t="shared" ca="1" si="38"/>
        <v>51805</v>
      </c>
      <c r="E192" s="1126">
        <f t="shared" ca="1" si="39"/>
        <v>51832</v>
      </c>
      <c r="F192" s="1127">
        <f t="shared" ca="1" si="40"/>
        <v>5539</v>
      </c>
      <c r="G192" s="1128">
        <f ca="1">IF(F192&lt;&gt;"",COUNTIF($F$11:F192,"&gt;0"),"")</f>
        <v>182</v>
      </c>
      <c r="H192" s="1129">
        <v>1.7676261966314354E-2</v>
      </c>
      <c r="I192" s="1073"/>
      <c r="J192" s="1130">
        <f t="shared" ca="1" si="41"/>
        <v>0</v>
      </c>
      <c r="K192" s="1131">
        <f t="shared" ca="1" si="42"/>
        <v>0</v>
      </c>
      <c r="L192" s="1130">
        <f t="shared" ca="1" si="43"/>
        <v>0</v>
      </c>
      <c r="M192" s="1130">
        <f t="shared" ca="1" si="44"/>
        <v>0</v>
      </c>
      <c r="N192" s="1130">
        <f t="shared" ca="1" si="53"/>
        <v>0</v>
      </c>
      <c r="O192" s="1073"/>
      <c r="P192" s="1130">
        <f t="shared" ca="1" si="45"/>
        <v>0</v>
      </c>
      <c r="Q192" s="1130">
        <f t="shared" ca="1" si="46"/>
        <v>0</v>
      </c>
      <c r="R192" s="1130">
        <f t="shared" ca="1" si="54"/>
        <v>0</v>
      </c>
      <c r="S192" s="1130">
        <f t="shared" ca="1" si="55"/>
        <v>0</v>
      </c>
      <c r="T192" s="1130">
        <f t="shared" ca="1" si="47"/>
        <v>0</v>
      </c>
      <c r="U192" s="1132">
        <f t="shared" ca="1" si="48"/>
        <v>0</v>
      </c>
      <c r="V192" s="1133" t="str">
        <f t="shared" ca="1" si="49"/>
        <v>n.a.</v>
      </c>
      <c r="X192" s="1134">
        <f t="shared" ca="1" si="56"/>
        <v>0</v>
      </c>
      <c r="Y192" s="1134">
        <f t="shared" ca="1" si="50"/>
        <v>0</v>
      </c>
      <c r="Z192" s="1134">
        <f t="shared" ca="1" si="51"/>
        <v>0</v>
      </c>
      <c r="AA192" s="1132">
        <f t="shared" ca="1" si="52"/>
        <v>0</v>
      </c>
      <c r="AB192" s="1105"/>
    </row>
    <row r="193" spans="1:28">
      <c r="A193" s="1144">
        <f>'AMORT. PROFILE 0% CPR'!A193</f>
        <v>50552</v>
      </c>
      <c r="C193" s="1104"/>
      <c r="D193" s="1125">
        <f t="shared" ca="1" si="38"/>
        <v>51835</v>
      </c>
      <c r="E193" s="1126">
        <f t="shared" ca="1" si="39"/>
        <v>51862</v>
      </c>
      <c r="F193" s="1127">
        <f t="shared" ca="1" si="40"/>
        <v>5569</v>
      </c>
      <c r="G193" s="1128">
        <f ca="1">IF(F193&lt;&gt;"",COUNTIF($F$11:F193,"&gt;0"),"")</f>
        <v>183</v>
      </c>
      <c r="H193" s="1129">
        <v>1.7802590891272663E-2</v>
      </c>
      <c r="I193" s="1073"/>
      <c r="J193" s="1130">
        <f t="shared" ca="1" si="41"/>
        <v>0</v>
      </c>
      <c r="K193" s="1131">
        <f t="shared" ca="1" si="42"/>
        <v>0</v>
      </c>
      <c r="L193" s="1130">
        <f t="shared" ca="1" si="43"/>
        <v>0</v>
      </c>
      <c r="M193" s="1130">
        <f t="shared" ca="1" si="44"/>
        <v>0</v>
      </c>
      <c r="N193" s="1130">
        <f t="shared" ca="1" si="53"/>
        <v>0</v>
      </c>
      <c r="O193" s="1073"/>
      <c r="P193" s="1130">
        <f t="shared" ca="1" si="45"/>
        <v>0</v>
      </c>
      <c r="Q193" s="1130">
        <f t="shared" ca="1" si="46"/>
        <v>0</v>
      </c>
      <c r="R193" s="1130">
        <f t="shared" ca="1" si="54"/>
        <v>0</v>
      </c>
      <c r="S193" s="1130">
        <f t="shared" ca="1" si="55"/>
        <v>0</v>
      </c>
      <c r="T193" s="1130">
        <f t="shared" ca="1" si="47"/>
        <v>0</v>
      </c>
      <c r="U193" s="1132">
        <f t="shared" ca="1" si="48"/>
        <v>0</v>
      </c>
      <c r="V193" s="1133" t="str">
        <f t="shared" ca="1" si="49"/>
        <v>n.a.</v>
      </c>
      <c r="X193" s="1134">
        <f t="shared" ca="1" si="56"/>
        <v>0</v>
      </c>
      <c r="Y193" s="1134">
        <f t="shared" ca="1" si="50"/>
        <v>0</v>
      </c>
      <c r="Z193" s="1134">
        <f t="shared" ca="1" si="51"/>
        <v>0</v>
      </c>
      <c r="AA193" s="1132">
        <f t="shared" ca="1" si="52"/>
        <v>0</v>
      </c>
      <c r="AB193" s="1105"/>
    </row>
    <row r="194" spans="1:28">
      <c r="A194" s="1144">
        <f>'AMORT. PROFILE 0% CPR'!A194</f>
        <v>50584</v>
      </c>
      <c r="C194" s="1104"/>
      <c r="D194" s="1125">
        <f t="shared" ca="1" si="38"/>
        <v>51866</v>
      </c>
      <c r="E194" s="1126">
        <f t="shared" ca="1" si="39"/>
        <v>51893</v>
      </c>
      <c r="F194" s="1127">
        <f t="shared" ca="1" si="40"/>
        <v>5600</v>
      </c>
      <c r="G194" s="1128">
        <f ca="1">IF(F194&lt;&gt;"",COUNTIF($F$11:F194,"&gt;0"),"")</f>
        <v>184</v>
      </c>
      <c r="H194" s="1129">
        <v>1.7940583529051871E-2</v>
      </c>
      <c r="I194" s="1073"/>
      <c r="J194" s="1130">
        <f t="shared" ca="1" si="41"/>
        <v>0</v>
      </c>
      <c r="K194" s="1131">
        <f t="shared" ca="1" si="42"/>
        <v>0</v>
      </c>
      <c r="L194" s="1130">
        <f t="shared" ca="1" si="43"/>
        <v>0</v>
      </c>
      <c r="M194" s="1130">
        <f t="shared" ca="1" si="44"/>
        <v>0</v>
      </c>
      <c r="N194" s="1130">
        <f t="shared" ca="1" si="53"/>
        <v>0</v>
      </c>
      <c r="O194" s="1073"/>
      <c r="P194" s="1130">
        <f t="shared" ca="1" si="45"/>
        <v>0</v>
      </c>
      <c r="Q194" s="1130">
        <f t="shared" ca="1" si="46"/>
        <v>0</v>
      </c>
      <c r="R194" s="1130">
        <f t="shared" ca="1" si="54"/>
        <v>0</v>
      </c>
      <c r="S194" s="1130">
        <f t="shared" ca="1" si="55"/>
        <v>0</v>
      </c>
      <c r="T194" s="1130">
        <f t="shared" ca="1" si="47"/>
        <v>0</v>
      </c>
      <c r="U194" s="1132">
        <f t="shared" ca="1" si="48"/>
        <v>0</v>
      </c>
      <c r="V194" s="1133" t="str">
        <f t="shared" ca="1" si="49"/>
        <v>n.a.</v>
      </c>
      <c r="X194" s="1134">
        <f t="shared" ca="1" si="56"/>
        <v>0</v>
      </c>
      <c r="Y194" s="1134">
        <f t="shared" ca="1" si="50"/>
        <v>0</v>
      </c>
      <c r="Z194" s="1134">
        <f t="shared" ca="1" si="51"/>
        <v>0</v>
      </c>
      <c r="AA194" s="1132">
        <f t="shared" ca="1" si="52"/>
        <v>0</v>
      </c>
      <c r="AB194" s="1105"/>
    </row>
    <row r="195" spans="1:28">
      <c r="A195" s="1144">
        <f>'AMORT. PROFILE 0% CPR'!A195</f>
        <v>50613</v>
      </c>
      <c r="C195" s="1104"/>
      <c r="D195" s="1125">
        <f t="shared" ca="1" si="38"/>
        <v>51897</v>
      </c>
      <c r="E195" s="1126">
        <f t="shared" ca="1" si="39"/>
        <v>51924</v>
      </c>
      <c r="F195" s="1127">
        <f t="shared" ca="1" si="40"/>
        <v>5631</v>
      </c>
      <c r="G195" s="1128">
        <f ca="1">IF(F195&lt;&gt;"",COUNTIF($F$11:F195,"&gt;0"),"")</f>
        <v>185</v>
      </c>
      <c r="H195" s="1129">
        <v>1.8092906505045664E-2</v>
      </c>
      <c r="I195" s="1073"/>
      <c r="J195" s="1130">
        <f t="shared" ca="1" si="41"/>
        <v>0</v>
      </c>
      <c r="K195" s="1131">
        <f t="shared" ca="1" si="42"/>
        <v>0</v>
      </c>
      <c r="L195" s="1130">
        <f t="shared" ca="1" si="43"/>
        <v>0</v>
      </c>
      <c r="M195" s="1130">
        <f t="shared" ca="1" si="44"/>
        <v>0</v>
      </c>
      <c r="N195" s="1130">
        <f t="shared" ca="1" si="53"/>
        <v>0</v>
      </c>
      <c r="O195" s="1073"/>
      <c r="P195" s="1130">
        <f t="shared" ca="1" si="45"/>
        <v>0</v>
      </c>
      <c r="Q195" s="1130">
        <f t="shared" ca="1" si="46"/>
        <v>0</v>
      </c>
      <c r="R195" s="1130">
        <f t="shared" ca="1" si="54"/>
        <v>0</v>
      </c>
      <c r="S195" s="1130">
        <f t="shared" ca="1" si="55"/>
        <v>0</v>
      </c>
      <c r="T195" s="1130">
        <f t="shared" ca="1" si="47"/>
        <v>0</v>
      </c>
      <c r="U195" s="1132">
        <f t="shared" ca="1" si="48"/>
        <v>0</v>
      </c>
      <c r="V195" s="1133" t="str">
        <f t="shared" ca="1" si="49"/>
        <v>n.a.</v>
      </c>
      <c r="X195" s="1134">
        <f t="shared" ca="1" si="56"/>
        <v>0</v>
      </c>
      <c r="Y195" s="1134">
        <f t="shared" ca="1" si="50"/>
        <v>0</v>
      </c>
      <c r="Z195" s="1134">
        <f t="shared" ca="1" si="51"/>
        <v>0</v>
      </c>
      <c r="AA195" s="1132">
        <f t="shared" ca="1" si="52"/>
        <v>0</v>
      </c>
      <c r="AB195" s="1105"/>
    </row>
    <row r="196" spans="1:28">
      <c r="A196" s="1144">
        <f>'AMORT. PROFILE 0% CPR'!A196</f>
        <v>50644</v>
      </c>
      <c r="C196" s="1104"/>
      <c r="D196" s="1125">
        <f t="shared" ca="1" si="38"/>
        <v>51925</v>
      </c>
      <c r="E196" s="1126">
        <f t="shared" ca="1" si="39"/>
        <v>51952</v>
      </c>
      <c r="F196" s="1127">
        <f t="shared" ca="1" si="40"/>
        <v>5659</v>
      </c>
      <c r="G196" s="1128">
        <f ca="1">IF(F196&lt;&gt;"",COUNTIF($F$11:F196,"&gt;0"),"")</f>
        <v>186</v>
      </c>
      <c r="H196" s="1129">
        <v>1.8259235685001249E-2</v>
      </c>
      <c r="I196" s="1073"/>
      <c r="J196" s="1130">
        <f t="shared" ca="1" si="41"/>
        <v>0</v>
      </c>
      <c r="K196" s="1131">
        <f t="shared" ca="1" si="42"/>
        <v>0</v>
      </c>
      <c r="L196" s="1130">
        <f t="shared" ca="1" si="43"/>
        <v>0</v>
      </c>
      <c r="M196" s="1130">
        <f t="shared" ca="1" si="44"/>
        <v>0</v>
      </c>
      <c r="N196" s="1130">
        <f t="shared" ca="1" si="53"/>
        <v>0</v>
      </c>
      <c r="O196" s="1073"/>
      <c r="P196" s="1130">
        <f t="shared" ca="1" si="45"/>
        <v>0</v>
      </c>
      <c r="Q196" s="1130">
        <f t="shared" ca="1" si="46"/>
        <v>0</v>
      </c>
      <c r="R196" s="1130">
        <f t="shared" ca="1" si="54"/>
        <v>0</v>
      </c>
      <c r="S196" s="1130">
        <f t="shared" ca="1" si="55"/>
        <v>0</v>
      </c>
      <c r="T196" s="1130">
        <f t="shared" ca="1" si="47"/>
        <v>0</v>
      </c>
      <c r="U196" s="1132">
        <f t="shared" ca="1" si="48"/>
        <v>0</v>
      </c>
      <c r="V196" s="1133" t="str">
        <f t="shared" ca="1" si="49"/>
        <v>n.a.</v>
      </c>
      <c r="X196" s="1134">
        <f t="shared" ca="1" si="56"/>
        <v>0</v>
      </c>
      <c r="Y196" s="1134">
        <f t="shared" ca="1" si="50"/>
        <v>0</v>
      </c>
      <c r="Z196" s="1134">
        <f t="shared" ca="1" si="51"/>
        <v>0</v>
      </c>
      <c r="AA196" s="1132">
        <f t="shared" ca="1" si="52"/>
        <v>0</v>
      </c>
      <c r="AB196" s="1105"/>
    </row>
    <row r="197" spans="1:28">
      <c r="A197" s="1144">
        <f>'AMORT. PROFILE 0% CPR'!A197</f>
        <v>50675</v>
      </c>
      <c r="C197" s="1104"/>
      <c r="D197" s="1125">
        <f t="shared" ca="1" si="38"/>
        <v>51956</v>
      </c>
      <c r="E197" s="1126">
        <f t="shared" ca="1" si="39"/>
        <v>51984</v>
      </c>
      <c r="F197" s="1127">
        <f t="shared" ca="1" si="40"/>
        <v>5691</v>
      </c>
      <c r="G197" s="1128">
        <f ca="1">IF(F197&lt;&gt;"",COUNTIF($F$11:F197,"&gt;0"),"")</f>
        <v>187</v>
      </c>
      <c r="H197" s="1129">
        <v>1.8405462194940533E-2</v>
      </c>
      <c r="I197" s="1073"/>
      <c r="J197" s="1130">
        <f t="shared" ca="1" si="41"/>
        <v>0</v>
      </c>
      <c r="K197" s="1131">
        <f t="shared" ca="1" si="42"/>
        <v>0</v>
      </c>
      <c r="L197" s="1130">
        <f t="shared" ca="1" si="43"/>
        <v>0</v>
      </c>
      <c r="M197" s="1130">
        <f t="shared" ca="1" si="44"/>
        <v>0</v>
      </c>
      <c r="N197" s="1130">
        <f t="shared" ca="1" si="53"/>
        <v>0</v>
      </c>
      <c r="O197" s="1073"/>
      <c r="P197" s="1130">
        <f t="shared" ca="1" si="45"/>
        <v>0</v>
      </c>
      <c r="Q197" s="1130">
        <f t="shared" ca="1" si="46"/>
        <v>0</v>
      </c>
      <c r="R197" s="1130">
        <f t="shared" ca="1" si="54"/>
        <v>0</v>
      </c>
      <c r="S197" s="1130">
        <f t="shared" ca="1" si="55"/>
        <v>0</v>
      </c>
      <c r="T197" s="1130">
        <f t="shared" ca="1" si="47"/>
        <v>0</v>
      </c>
      <c r="U197" s="1132">
        <f t="shared" ca="1" si="48"/>
        <v>0</v>
      </c>
      <c r="V197" s="1133" t="str">
        <f t="shared" ca="1" si="49"/>
        <v>n.a.</v>
      </c>
      <c r="X197" s="1134">
        <f t="shared" ca="1" si="56"/>
        <v>0</v>
      </c>
      <c r="Y197" s="1134">
        <f t="shared" ca="1" si="50"/>
        <v>0</v>
      </c>
      <c r="Z197" s="1134">
        <f t="shared" ca="1" si="51"/>
        <v>0</v>
      </c>
      <c r="AA197" s="1132">
        <f t="shared" ca="1" si="52"/>
        <v>0</v>
      </c>
      <c r="AB197" s="1105"/>
    </row>
    <row r="198" spans="1:28">
      <c r="A198" s="1144">
        <f>'AMORT. PROFILE 0% CPR'!A198</f>
        <v>50705</v>
      </c>
      <c r="C198" s="1104"/>
      <c r="D198" s="1125">
        <f t="shared" ca="1" si="38"/>
        <v>51986</v>
      </c>
      <c r="E198" s="1126">
        <f t="shared" ca="1" si="39"/>
        <v>52013</v>
      </c>
      <c r="F198" s="1127">
        <f t="shared" ca="1" si="40"/>
        <v>5720</v>
      </c>
      <c r="G198" s="1128">
        <f ca="1">IF(F198&lt;&gt;"",COUNTIF($F$11:F198,"&gt;0"),"")</f>
        <v>188</v>
      </c>
      <c r="H198" s="1129">
        <v>1.8569758844308379E-2</v>
      </c>
      <c r="I198" s="1073"/>
      <c r="J198" s="1130">
        <f t="shared" ca="1" si="41"/>
        <v>0</v>
      </c>
      <c r="K198" s="1131">
        <f t="shared" ca="1" si="42"/>
        <v>0</v>
      </c>
      <c r="L198" s="1130">
        <f t="shared" ca="1" si="43"/>
        <v>0</v>
      </c>
      <c r="M198" s="1130">
        <f t="shared" ca="1" si="44"/>
        <v>0</v>
      </c>
      <c r="N198" s="1130">
        <f t="shared" ca="1" si="53"/>
        <v>0</v>
      </c>
      <c r="O198" s="1073"/>
      <c r="P198" s="1130">
        <f t="shared" ca="1" si="45"/>
        <v>0</v>
      </c>
      <c r="Q198" s="1130">
        <f t="shared" ca="1" si="46"/>
        <v>0</v>
      </c>
      <c r="R198" s="1130">
        <f t="shared" ca="1" si="54"/>
        <v>0</v>
      </c>
      <c r="S198" s="1130">
        <f t="shared" ca="1" si="55"/>
        <v>0</v>
      </c>
      <c r="T198" s="1130">
        <f t="shared" ca="1" si="47"/>
        <v>0</v>
      </c>
      <c r="U198" s="1132">
        <f t="shared" ca="1" si="48"/>
        <v>0</v>
      </c>
      <c r="V198" s="1133" t="str">
        <f t="shared" ca="1" si="49"/>
        <v>n.a.</v>
      </c>
      <c r="X198" s="1134">
        <f t="shared" ca="1" si="56"/>
        <v>0</v>
      </c>
      <c r="Y198" s="1134">
        <f t="shared" ca="1" si="50"/>
        <v>0</v>
      </c>
      <c r="Z198" s="1134">
        <f t="shared" ca="1" si="51"/>
        <v>0</v>
      </c>
      <c r="AA198" s="1132">
        <f t="shared" ca="1" si="52"/>
        <v>0</v>
      </c>
      <c r="AB198" s="1105"/>
    </row>
    <row r="199" spans="1:28">
      <c r="A199" s="1144">
        <f>'AMORT. PROFILE 0% CPR'!A199</f>
        <v>50738</v>
      </c>
      <c r="C199" s="1104"/>
      <c r="D199" s="1125">
        <f t="shared" ca="1" si="38"/>
        <v>52017</v>
      </c>
      <c r="E199" s="1126">
        <f t="shared" ca="1" si="39"/>
        <v>52044</v>
      </c>
      <c r="F199" s="1127">
        <f t="shared" ca="1" si="40"/>
        <v>5751</v>
      </c>
      <c r="G199" s="1128">
        <f ca="1">IF(F199&lt;&gt;"",COUNTIF($F$11:F199,"&gt;0"),"")</f>
        <v>189</v>
      </c>
      <c r="H199" s="1129">
        <v>1.8810495123137577E-2</v>
      </c>
      <c r="I199" s="1073"/>
      <c r="J199" s="1130">
        <f t="shared" ca="1" si="41"/>
        <v>0</v>
      </c>
      <c r="K199" s="1131">
        <f t="shared" ca="1" si="42"/>
        <v>0</v>
      </c>
      <c r="L199" s="1130">
        <f t="shared" ca="1" si="43"/>
        <v>0</v>
      </c>
      <c r="M199" s="1130">
        <f t="shared" ca="1" si="44"/>
        <v>0</v>
      </c>
      <c r="N199" s="1130">
        <f t="shared" ca="1" si="53"/>
        <v>0</v>
      </c>
      <c r="O199" s="1073"/>
      <c r="P199" s="1130">
        <f t="shared" ca="1" si="45"/>
        <v>0</v>
      </c>
      <c r="Q199" s="1130">
        <f t="shared" ca="1" si="46"/>
        <v>0</v>
      </c>
      <c r="R199" s="1130">
        <f t="shared" ca="1" si="54"/>
        <v>0</v>
      </c>
      <c r="S199" s="1130">
        <f t="shared" ca="1" si="55"/>
        <v>0</v>
      </c>
      <c r="T199" s="1130">
        <f t="shared" ca="1" si="47"/>
        <v>0</v>
      </c>
      <c r="U199" s="1132">
        <f t="shared" ca="1" si="48"/>
        <v>0</v>
      </c>
      <c r="V199" s="1133" t="str">
        <f t="shared" ca="1" si="49"/>
        <v>n.a.</v>
      </c>
      <c r="X199" s="1134">
        <f t="shared" ca="1" si="56"/>
        <v>0</v>
      </c>
      <c r="Y199" s="1134">
        <f t="shared" ca="1" si="50"/>
        <v>0</v>
      </c>
      <c r="Z199" s="1134">
        <f t="shared" ca="1" si="51"/>
        <v>0</v>
      </c>
      <c r="AA199" s="1132">
        <f t="shared" ca="1" si="52"/>
        <v>0</v>
      </c>
      <c r="AB199" s="1105"/>
    </row>
    <row r="200" spans="1:28">
      <c r="A200" s="1144">
        <f>'AMORT. PROFILE 0% CPR'!A200</f>
        <v>50766</v>
      </c>
      <c r="C200" s="1104"/>
      <c r="D200" s="1125">
        <f t="shared" ca="1" si="38"/>
        <v>52047</v>
      </c>
      <c r="E200" s="1126">
        <f t="shared" ca="1" si="39"/>
        <v>52075</v>
      </c>
      <c r="F200" s="1127">
        <f t="shared" ca="1" si="40"/>
        <v>5782</v>
      </c>
      <c r="G200" s="1128">
        <f ca="1">IF(F200&lt;&gt;"",COUNTIF($F$11:F200,"&gt;0"),"")</f>
        <v>190</v>
      </c>
      <c r="H200" s="1129">
        <v>1.9010539009928829E-2</v>
      </c>
      <c r="I200" s="1073"/>
      <c r="J200" s="1130">
        <f t="shared" ca="1" si="41"/>
        <v>0</v>
      </c>
      <c r="K200" s="1131">
        <f t="shared" ca="1" si="42"/>
        <v>0</v>
      </c>
      <c r="L200" s="1130">
        <f t="shared" ca="1" si="43"/>
        <v>0</v>
      </c>
      <c r="M200" s="1130">
        <f t="shared" ca="1" si="44"/>
        <v>0</v>
      </c>
      <c r="N200" s="1130">
        <f t="shared" ca="1" si="53"/>
        <v>0</v>
      </c>
      <c r="O200" s="1073"/>
      <c r="P200" s="1130">
        <f t="shared" ca="1" si="45"/>
        <v>0</v>
      </c>
      <c r="Q200" s="1130">
        <f t="shared" ca="1" si="46"/>
        <v>0</v>
      </c>
      <c r="R200" s="1130">
        <f t="shared" ca="1" si="54"/>
        <v>0</v>
      </c>
      <c r="S200" s="1130">
        <f t="shared" ca="1" si="55"/>
        <v>0</v>
      </c>
      <c r="T200" s="1130">
        <f t="shared" ca="1" si="47"/>
        <v>0</v>
      </c>
      <c r="U200" s="1132">
        <f t="shared" ca="1" si="48"/>
        <v>0</v>
      </c>
      <c r="V200" s="1133" t="str">
        <f t="shared" ca="1" si="49"/>
        <v>n.a.</v>
      </c>
      <c r="X200" s="1134">
        <f t="shared" ca="1" si="56"/>
        <v>0</v>
      </c>
      <c r="Y200" s="1134">
        <f t="shared" ca="1" si="50"/>
        <v>0</v>
      </c>
      <c r="Z200" s="1134">
        <f t="shared" ca="1" si="51"/>
        <v>0</v>
      </c>
      <c r="AA200" s="1132">
        <f t="shared" ca="1" si="52"/>
        <v>0</v>
      </c>
      <c r="AB200" s="1105"/>
    </row>
    <row r="201" spans="1:28">
      <c r="A201" s="1144">
        <f>'AMORT. PROFILE 0% CPR'!A201</f>
        <v>50797</v>
      </c>
      <c r="C201" s="1104"/>
      <c r="D201" s="1125">
        <f t="shared" ca="1" si="38"/>
        <v>52078</v>
      </c>
      <c r="E201" s="1126">
        <f t="shared" ca="1" si="39"/>
        <v>52105</v>
      </c>
      <c r="F201" s="1127">
        <f t="shared" ca="1" si="40"/>
        <v>5812</v>
      </c>
      <c r="G201" s="1128">
        <f ca="1">IF(F201&lt;&gt;"",COUNTIF($F$11:F201,"&gt;0"),"")</f>
        <v>191</v>
      </c>
      <c r="H201" s="1129">
        <v>1.9235363671771803E-2</v>
      </c>
      <c r="I201" s="1073"/>
      <c r="J201" s="1130">
        <f t="shared" ca="1" si="41"/>
        <v>0</v>
      </c>
      <c r="K201" s="1131">
        <f t="shared" ca="1" si="42"/>
        <v>0</v>
      </c>
      <c r="L201" s="1130">
        <f t="shared" ca="1" si="43"/>
        <v>0</v>
      </c>
      <c r="M201" s="1130">
        <f t="shared" ca="1" si="44"/>
        <v>0</v>
      </c>
      <c r="N201" s="1130">
        <f t="shared" ca="1" si="53"/>
        <v>0</v>
      </c>
      <c r="O201" s="1073"/>
      <c r="P201" s="1130">
        <f t="shared" ca="1" si="45"/>
        <v>0</v>
      </c>
      <c r="Q201" s="1130">
        <f t="shared" ca="1" si="46"/>
        <v>0</v>
      </c>
      <c r="R201" s="1130">
        <f t="shared" ca="1" si="54"/>
        <v>0</v>
      </c>
      <c r="S201" s="1130">
        <f t="shared" ca="1" si="55"/>
        <v>0</v>
      </c>
      <c r="T201" s="1130">
        <f t="shared" ca="1" si="47"/>
        <v>0</v>
      </c>
      <c r="U201" s="1132">
        <f t="shared" ca="1" si="48"/>
        <v>0</v>
      </c>
      <c r="V201" s="1133" t="str">
        <f t="shared" ca="1" si="49"/>
        <v>n.a.</v>
      </c>
      <c r="X201" s="1134">
        <f t="shared" ca="1" si="56"/>
        <v>0</v>
      </c>
      <c r="Y201" s="1134">
        <f t="shared" ca="1" si="50"/>
        <v>0</v>
      </c>
      <c r="Z201" s="1134">
        <f t="shared" ca="1" si="51"/>
        <v>0</v>
      </c>
      <c r="AA201" s="1132">
        <f t="shared" ca="1" si="52"/>
        <v>0</v>
      </c>
      <c r="AB201" s="1105"/>
    </row>
    <row r="202" spans="1:28">
      <c r="A202" s="1144">
        <f>'AMORT. PROFILE 0% CPR'!A202</f>
        <v>50829</v>
      </c>
      <c r="C202" s="1104"/>
      <c r="D202" s="1125">
        <f t="shared" ca="1" si="38"/>
        <v>52109</v>
      </c>
      <c r="E202" s="1126">
        <f t="shared" ca="1" si="39"/>
        <v>52138</v>
      </c>
      <c r="F202" s="1127">
        <f t="shared" ca="1" si="40"/>
        <v>5845</v>
      </c>
      <c r="G202" s="1128">
        <f ca="1">IF(F202&lt;&gt;"",COUNTIF($F$11:F202,"&gt;0"),"")</f>
        <v>192</v>
      </c>
      <c r="H202" s="1129">
        <v>1.9459064867633255E-2</v>
      </c>
      <c r="I202" s="1073"/>
      <c r="J202" s="1130">
        <f t="shared" ca="1" si="41"/>
        <v>0</v>
      </c>
      <c r="K202" s="1131">
        <f t="shared" ca="1" si="42"/>
        <v>0</v>
      </c>
      <c r="L202" s="1130">
        <f t="shared" ca="1" si="43"/>
        <v>0</v>
      </c>
      <c r="M202" s="1130">
        <f t="shared" ca="1" si="44"/>
        <v>0</v>
      </c>
      <c r="N202" s="1130">
        <f t="shared" ca="1" si="53"/>
        <v>0</v>
      </c>
      <c r="O202" s="1073"/>
      <c r="P202" s="1130">
        <f t="shared" ca="1" si="45"/>
        <v>0</v>
      </c>
      <c r="Q202" s="1130">
        <f t="shared" ca="1" si="46"/>
        <v>0</v>
      </c>
      <c r="R202" s="1130">
        <f t="shared" ca="1" si="54"/>
        <v>0</v>
      </c>
      <c r="S202" s="1130">
        <f t="shared" ca="1" si="55"/>
        <v>0</v>
      </c>
      <c r="T202" s="1130">
        <f t="shared" ca="1" si="47"/>
        <v>0</v>
      </c>
      <c r="U202" s="1132">
        <f t="shared" ca="1" si="48"/>
        <v>0</v>
      </c>
      <c r="V202" s="1133" t="str">
        <f t="shared" ca="1" si="49"/>
        <v>n.a.</v>
      </c>
      <c r="X202" s="1134">
        <f t="shared" ca="1" si="56"/>
        <v>0</v>
      </c>
      <c r="Y202" s="1134">
        <f t="shared" ca="1" si="50"/>
        <v>0</v>
      </c>
      <c r="Z202" s="1134">
        <f t="shared" ca="1" si="51"/>
        <v>0</v>
      </c>
      <c r="AA202" s="1132">
        <f t="shared" ca="1" si="52"/>
        <v>0</v>
      </c>
      <c r="AB202" s="1105"/>
    </row>
    <row r="203" spans="1:28">
      <c r="A203" s="1144">
        <f>'AMORT. PROFILE 0% CPR'!A203</f>
        <v>50857</v>
      </c>
      <c r="C203" s="1104"/>
      <c r="D203" s="1125">
        <f t="shared" ca="1" si="38"/>
        <v>52139</v>
      </c>
      <c r="E203" s="1126">
        <f t="shared" ca="1" si="39"/>
        <v>52166</v>
      </c>
      <c r="F203" s="1127">
        <f t="shared" ca="1" si="40"/>
        <v>5873</v>
      </c>
      <c r="G203" s="1128">
        <f ca="1">IF(F203&lt;&gt;"",COUNTIF($F$11:F203,"&gt;0"),"")</f>
        <v>193</v>
      </c>
      <c r="H203" s="1129">
        <v>1.9647369940321537E-2</v>
      </c>
      <c r="I203" s="1073"/>
      <c r="J203" s="1130">
        <f t="shared" ca="1" si="41"/>
        <v>0</v>
      </c>
      <c r="K203" s="1131">
        <f t="shared" ca="1" si="42"/>
        <v>0</v>
      </c>
      <c r="L203" s="1130">
        <f t="shared" ca="1" si="43"/>
        <v>0</v>
      </c>
      <c r="M203" s="1130">
        <f t="shared" ca="1" si="44"/>
        <v>0</v>
      </c>
      <c r="N203" s="1130">
        <f t="shared" ca="1" si="53"/>
        <v>0</v>
      </c>
      <c r="O203" s="1073"/>
      <c r="P203" s="1130">
        <f t="shared" ca="1" si="45"/>
        <v>0</v>
      </c>
      <c r="Q203" s="1130">
        <f t="shared" ca="1" si="46"/>
        <v>0</v>
      </c>
      <c r="R203" s="1130">
        <f t="shared" ca="1" si="54"/>
        <v>0</v>
      </c>
      <c r="S203" s="1130">
        <f t="shared" ca="1" si="55"/>
        <v>0</v>
      </c>
      <c r="T203" s="1130">
        <f t="shared" ca="1" si="47"/>
        <v>0</v>
      </c>
      <c r="U203" s="1132">
        <f t="shared" ca="1" si="48"/>
        <v>0</v>
      </c>
      <c r="V203" s="1133" t="str">
        <f t="shared" ca="1" si="49"/>
        <v>n.a.</v>
      </c>
      <c r="X203" s="1134">
        <f t="shared" ca="1" si="56"/>
        <v>0</v>
      </c>
      <c r="Y203" s="1134">
        <f t="shared" ca="1" si="50"/>
        <v>0</v>
      </c>
      <c r="Z203" s="1134">
        <f t="shared" ca="1" si="51"/>
        <v>0</v>
      </c>
      <c r="AA203" s="1132">
        <f t="shared" ca="1" si="52"/>
        <v>0</v>
      </c>
      <c r="AB203" s="1105"/>
    </row>
    <row r="204" spans="1:28">
      <c r="A204" s="1144">
        <f>'AMORT. PROFILE 0% CPR'!A204</f>
        <v>50887</v>
      </c>
      <c r="C204" s="1104"/>
      <c r="D204" s="1125">
        <f t="shared" ref="D204:D267" ca="1" si="57">IF(E204&lt;&gt;"",EOMONTH(E204,-1),"")</f>
        <v>52170</v>
      </c>
      <c r="E204" s="1126">
        <f t="shared" ref="E204:E267" ca="1" si="58">IF(INDIRECT("A"&amp;(IFERROR(MATCH(E203,A:A),999)+1))&gt;0,INDIRECT("A"&amp;(IFERROR(MATCH(E203,A:A),999)+1)),"")</f>
        <v>52197</v>
      </c>
      <c r="F204" s="1127">
        <f t="shared" ref="F204:F267" ca="1" si="59">IF(E204&lt;&gt;"",E204-$A$31,"")</f>
        <v>5904</v>
      </c>
      <c r="G204" s="1128">
        <f ca="1">IF(F204&lt;&gt;"",COUNTIF($F$11:F204,"&gt;0"),"")</f>
        <v>194</v>
      </c>
      <c r="H204" s="1129">
        <v>1.9890863133051145E-2</v>
      </c>
      <c r="I204" s="1073"/>
      <c r="J204" s="1130">
        <f t="shared" ref="J204:J267" ca="1" si="60">IF(G204=1,$A$7,N203)</f>
        <v>0</v>
      </c>
      <c r="K204" s="1131">
        <f t="shared" ref="K204:K267" ca="1" si="61">H204*J204</f>
        <v>0</v>
      </c>
      <c r="L204" s="1130">
        <f t="shared" ref="L204:L267" ca="1" si="62">IF(E204&lt;&gt;"",(1-(1-$A$25)^(1/12))*(J204-K204),"")</f>
        <v>0</v>
      </c>
      <c r="M204" s="1130">
        <f t="shared" ref="M204:M267" ca="1" si="63">IF(J204-K204-L204&lt;$A$27*$A$5,J204-K204-L204,0)</f>
        <v>0</v>
      </c>
      <c r="N204" s="1130">
        <f t="shared" ca="1" si="53"/>
        <v>0</v>
      </c>
      <c r="O204" s="1073"/>
      <c r="P204" s="1130">
        <f t="shared" ref="P204:P267" ca="1" si="64">IF(G204&lt;&gt; "", R204+X204-N204, "")</f>
        <v>0</v>
      </c>
      <c r="Q204" s="1130">
        <f t="shared" ref="Q204:Q267" ca="1" si="65">IF(E204&lt;&gt;"", N204*(1-$A$15), "")</f>
        <v>0</v>
      </c>
      <c r="R204" s="1130">
        <f t="shared" ca="1" si="54"/>
        <v>0</v>
      </c>
      <c r="S204" s="1130">
        <f t="shared" ca="1" si="55"/>
        <v>0</v>
      </c>
      <c r="T204" s="1130">
        <f t="shared" ref="T204:T267" ca="1" si="66">IF(E204&lt;&gt;"", R204-S204, "")</f>
        <v>0</v>
      </c>
      <c r="U204" s="1132">
        <f t="shared" ref="U204:U267" ca="1" si="67">IF(E204&lt;&gt;"", R204/$A$11, "")</f>
        <v>0</v>
      </c>
      <c r="V204" s="1133" t="str">
        <f t="shared" ref="V204:V267" ca="1" si="68">IF(E204&lt;&gt;"", IFERROR(1-T204/N204, "n.a."), "")</f>
        <v>n.a.</v>
      </c>
      <c r="X204" s="1134">
        <f t="shared" ca="1" si="56"/>
        <v>0</v>
      </c>
      <c r="Y204" s="1134">
        <f t="shared" ref="Y204:Y267" ca="1" si="69">IF(E204&lt;&gt;"", P204-S204, "")</f>
        <v>0</v>
      </c>
      <c r="Z204" s="1134">
        <f t="shared" ref="Z204:Z267" ca="1" si="70">IF(E204&lt;&gt;"", X204-Y204, "")</f>
        <v>0</v>
      </c>
      <c r="AA204" s="1132">
        <f t="shared" ref="AA204:AA267" ca="1" si="71">IF(E204&lt;&gt;"", X204/$A$19, "")</f>
        <v>0</v>
      </c>
      <c r="AB204" s="1105"/>
    </row>
    <row r="205" spans="1:28">
      <c r="A205" s="1144">
        <f>'AMORT. PROFILE 0% CPR'!A205</f>
        <v>50917</v>
      </c>
      <c r="C205" s="1104"/>
      <c r="D205" s="1125">
        <f t="shared" ca="1" si="57"/>
        <v>52200</v>
      </c>
      <c r="E205" s="1126">
        <f t="shared" ca="1" si="58"/>
        <v>52229</v>
      </c>
      <c r="F205" s="1127">
        <f t="shared" ca="1" si="59"/>
        <v>5936</v>
      </c>
      <c r="G205" s="1128">
        <f ca="1">IF(F205&lt;&gt;"",COUNTIF($F$11:F205,"&gt;0"),"")</f>
        <v>195</v>
      </c>
      <c r="H205" s="1129">
        <v>2.0101924204233134E-2</v>
      </c>
      <c r="I205" s="1073"/>
      <c r="J205" s="1130">
        <f t="shared" ca="1" si="60"/>
        <v>0</v>
      </c>
      <c r="K205" s="1131">
        <f t="shared" ca="1" si="61"/>
        <v>0</v>
      </c>
      <c r="L205" s="1130">
        <f t="shared" ca="1" si="62"/>
        <v>0</v>
      </c>
      <c r="M205" s="1130">
        <f t="shared" ca="1" si="63"/>
        <v>0</v>
      </c>
      <c r="N205" s="1130">
        <f t="shared" ref="N205:N268" ca="1" si="72">IF(E205&lt;&gt;"",J205-K205-L205-M205,"")</f>
        <v>0</v>
      </c>
      <c r="O205" s="1073"/>
      <c r="P205" s="1130">
        <f t="shared" ca="1" si="64"/>
        <v>0</v>
      </c>
      <c r="Q205" s="1130">
        <f t="shared" ca="1" si="65"/>
        <v>0</v>
      </c>
      <c r="R205" s="1130">
        <f t="shared" ref="R205:R268" ca="1" si="73">IF(E205&lt;&gt;"", T204, "")</f>
        <v>0</v>
      </c>
      <c r="S205" s="1130">
        <f t="shared" ref="S205:S268" ca="1" si="74">IF(E205&lt;&gt;"", MIN(P205,MAX(R205-Q205,0)), "")</f>
        <v>0</v>
      </c>
      <c r="T205" s="1130">
        <f t="shared" ca="1" si="66"/>
        <v>0</v>
      </c>
      <c r="U205" s="1132">
        <f t="shared" ca="1" si="67"/>
        <v>0</v>
      </c>
      <c r="V205" s="1133" t="str">
        <f t="shared" ca="1" si="68"/>
        <v>n.a.</v>
      </c>
      <c r="X205" s="1134">
        <f t="shared" ref="X205:X268" ca="1" si="75">IF(E205&lt;&gt;"", Z204, "")</f>
        <v>0</v>
      </c>
      <c r="Y205" s="1134">
        <f t="shared" ca="1" si="69"/>
        <v>0</v>
      </c>
      <c r="Z205" s="1134">
        <f t="shared" ca="1" si="70"/>
        <v>0</v>
      </c>
      <c r="AA205" s="1132">
        <f t="shared" ca="1" si="71"/>
        <v>0</v>
      </c>
      <c r="AB205" s="1105"/>
    </row>
    <row r="206" spans="1:28">
      <c r="A206" s="1144">
        <f>'AMORT. PROFILE 0% CPR'!A206</f>
        <v>50948</v>
      </c>
      <c r="C206" s="1104"/>
      <c r="D206" s="1125">
        <f t="shared" ca="1" si="57"/>
        <v>52231</v>
      </c>
      <c r="E206" s="1126">
        <f t="shared" ca="1" si="58"/>
        <v>52258</v>
      </c>
      <c r="F206" s="1127">
        <f t="shared" ca="1" si="59"/>
        <v>5965</v>
      </c>
      <c r="G206" s="1128">
        <f ca="1">IF(F206&lt;&gt;"",COUNTIF($F$11:F206,"&gt;0"),"")</f>
        <v>196</v>
      </c>
      <c r="H206" s="1129">
        <v>2.0313465247822134E-2</v>
      </c>
      <c r="I206" s="1073"/>
      <c r="J206" s="1130">
        <f t="shared" ca="1" si="60"/>
        <v>0</v>
      </c>
      <c r="K206" s="1131">
        <f t="shared" ca="1" si="61"/>
        <v>0</v>
      </c>
      <c r="L206" s="1130">
        <f t="shared" ca="1" si="62"/>
        <v>0</v>
      </c>
      <c r="M206" s="1130">
        <f t="shared" ca="1" si="63"/>
        <v>0</v>
      </c>
      <c r="N206" s="1130">
        <f t="shared" ca="1" si="72"/>
        <v>0</v>
      </c>
      <c r="O206" s="1073"/>
      <c r="P206" s="1130">
        <f t="shared" ca="1" si="64"/>
        <v>0</v>
      </c>
      <c r="Q206" s="1130">
        <f t="shared" ca="1" si="65"/>
        <v>0</v>
      </c>
      <c r="R206" s="1130">
        <f t="shared" ca="1" si="73"/>
        <v>0</v>
      </c>
      <c r="S206" s="1130">
        <f t="shared" ca="1" si="74"/>
        <v>0</v>
      </c>
      <c r="T206" s="1130">
        <f t="shared" ca="1" si="66"/>
        <v>0</v>
      </c>
      <c r="U206" s="1132">
        <f t="shared" ca="1" si="67"/>
        <v>0</v>
      </c>
      <c r="V206" s="1133" t="str">
        <f t="shared" ca="1" si="68"/>
        <v>n.a.</v>
      </c>
      <c r="X206" s="1134">
        <f t="shared" ca="1" si="75"/>
        <v>0</v>
      </c>
      <c r="Y206" s="1134">
        <f t="shared" ca="1" si="69"/>
        <v>0</v>
      </c>
      <c r="Z206" s="1134">
        <f t="shared" ca="1" si="70"/>
        <v>0</v>
      </c>
      <c r="AA206" s="1132">
        <f t="shared" ca="1" si="71"/>
        <v>0</v>
      </c>
      <c r="AB206" s="1105"/>
    </row>
    <row r="207" spans="1:28">
      <c r="A207" s="1144">
        <f>'AMORT. PROFILE 0% CPR'!A207</f>
        <v>50978</v>
      </c>
      <c r="C207" s="1104"/>
      <c r="D207" s="1125">
        <f t="shared" ca="1" si="57"/>
        <v>52262</v>
      </c>
      <c r="E207" s="1126">
        <f t="shared" ca="1" si="58"/>
        <v>52289</v>
      </c>
      <c r="F207" s="1127">
        <f t="shared" ca="1" si="59"/>
        <v>5996</v>
      </c>
      <c r="G207" s="1128">
        <f ca="1">IF(F207&lt;&gt;"",COUNTIF($F$11:F207,"&gt;0"),"")</f>
        <v>197</v>
      </c>
      <c r="H207" s="1129">
        <v>2.0517428346694375E-2</v>
      </c>
      <c r="I207" s="1073"/>
      <c r="J207" s="1130">
        <f t="shared" ca="1" si="60"/>
        <v>0</v>
      </c>
      <c r="K207" s="1131">
        <f t="shared" ca="1" si="61"/>
        <v>0</v>
      </c>
      <c r="L207" s="1130">
        <f t="shared" ca="1" si="62"/>
        <v>0</v>
      </c>
      <c r="M207" s="1130">
        <f t="shared" ca="1" si="63"/>
        <v>0</v>
      </c>
      <c r="N207" s="1130">
        <f t="shared" ca="1" si="72"/>
        <v>0</v>
      </c>
      <c r="O207" s="1073"/>
      <c r="P207" s="1130">
        <f t="shared" ca="1" si="64"/>
        <v>0</v>
      </c>
      <c r="Q207" s="1130">
        <f t="shared" ca="1" si="65"/>
        <v>0</v>
      </c>
      <c r="R207" s="1130">
        <f t="shared" ca="1" si="73"/>
        <v>0</v>
      </c>
      <c r="S207" s="1130">
        <f t="shared" ca="1" si="74"/>
        <v>0</v>
      </c>
      <c r="T207" s="1130">
        <f t="shared" ca="1" si="66"/>
        <v>0</v>
      </c>
      <c r="U207" s="1132">
        <f t="shared" ca="1" si="67"/>
        <v>0</v>
      </c>
      <c r="V207" s="1133" t="str">
        <f t="shared" ca="1" si="68"/>
        <v>n.a.</v>
      </c>
      <c r="X207" s="1134">
        <f t="shared" ca="1" si="75"/>
        <v>0</v>
      </c>
      <c r="Y207" s="1134">
        <f t="shared" ca="1" si="69"/>
        <v>0</v>
      </c>
      <c r="Z207" s="1134">
        <f t="shared" ca="1" si="70"/>
        <v>0</v>
      </c>
      <c r="AA207" s="1132">
        <f t="shared" ca="1" si="71"/>
        <v>0</v>
      </c>
      <c r="AB207" s="1105"/>
    </row>
    <row r="208" spans="1:28">
      <c r="A208" s="1144">
        <f>'AMORT. PROFILE 0% CPR'!A208</f>
        <v>51011</v>
      </c>
      <c r="C208" s="1104"/>
      <c r="D208" s="1125">
        <f t="shared" ca="1" si="57"/>
        <v>52290</v>
      </c>
      <c r="E208" s="1126">
        <f t="shared" ca="1" si="58"/>
        <v>52317</v>
      </c>
      <c r="F208" s="1127">
        <f t="shared" ca="1" si="59"/>
        <v>6024</v>
      </c>
      <c r="G208" s="1128">
        <f ca="1">IF(F208&lt;&gt;"",COUNTIF($F$11:F208,"&gt;0"),"")</f>
        <v>198</v>
      </c>
      <c r="H208" s="1129">
        <v>2.0771912268192902E-2</v>
      </c>
      <c r="I208" s="1073"/>
      <c r="J208" s="1130">
        <f t="shared" ca="1" si="60"/>
        <v>0</v>
      </c>
      <c r="K208" s="1131">
        <f t="shared" ca="1" si="61"/>
        <v>0</v>
      </c>
      <c r="L208" s="1130">
        <f t="shared" ca="1" si="62"/>
        <v>0</v>
      </c>
      <c r="M208" s="1130">
        <f t="shared" ca="1" si="63"/>
        <v>0</v>
      </c>
      <c r="N208" s="1130">
        <f t="shared" ca="1" si="72"/>
        <v>0</v>
      </c>
      <c r="O208" s="1073"/>
      <c r="P208" s="1130">
        <f t="shared" ca="1" si="64"/>
        <v>0</v>
      </c>
      <c r="Q208" s="1130">
        <f t="shared" ca="1" si="65"/>
        <v>0</v>
      </c>
      <c r="R208" s="1130">
        <f t="shared" ca="1" si="73"/>
        <v>0</v>
      </c>
      <c r="S208" s="1130">
        <f t="shared" ca="1" si="74"/>
        <v>0</v>
      </c>
      <c r="T208" s="1130">
        <f t="shared" ca="1" si="66"/>
        <v>0</v>
      </c>
      <c r="U208" s="1132">
        <f t="shared" ca="1" si="67"/>
        <v>0</v>
      </c>
      <c r="V208" s="1133" t="str">
        <f t="shared" ca="1" si="68"/>
        <v>n.a.</v>
      </c>
      <c r="X208" s="1134">
        <f t="shared" ca="1" si="75"/>
        <v>0</v>
      </c>
      <c r="Y208" s="1134">
        <f t="shared" ca="1" si="69"/>
        <v>0</v>
      </c>
      <c r="Z208" s="1134">
        <f t="shared" ca="1" si="70"/>
        <v>0</v>
      </c>
      <c r="AA208" s="1132">
        <f t="shared" ca="1" si="71"/>
        <v>0</v>
      </c>
      <c r="AB208" s="1105"/>
    </row>
    <row r="209" spans="1:28">
      <c r="A209" s="1144">
        <f>'AMORT. PROFILE 0% CPR'!A209</f>
        <v>51040</v>
      </c>
      <c r="C209" s="1104"/>
      <c r="D209" s="1125">
        <f t="shared" ca="1" si="57"/>
        <v>52321</v>
      </c>
      <c r="E209" s="1126">
        <f t="shared" ca="1" si="58"/>
        <v>52348</v>
      </c>
      <c r="F209" s="1127">
        <f t="shared" ca="1" si="59"/>
        <v>6055</v>
      </c>
      <c r="G209" s="1128">
        <f ca="1">IF(F209&lt;&gt;"",COUNTIF($F$11:F209,"&gt;0"),"")</f>
        <v>199</v>
      </c>
      <c r="H209" s="1129">
        <v>2.0971550729519801E-2</v>
      </c>
      <c r="I209" s="1073"/>
      <c r="J209" s="1130">
        <f t="shared" ca="1" si="60"/>
        <v>0</v>
      </c>
      <c r="K209" s="1131">
        <f t="shared" ca="1" si="61"/>
        <v>0</v>
      </c>
      <c r="L209" s="1130">
        <f t="shared" ca="1" si="62"/>
        <v>0</v>
      </c>
      <c r="M209" s="1130">
        <f t="shared" ca="1" si="63"/>
        <v>0</v>
      </c>
      <c r="N209" s="1130">
        <f t="shared" ca="1" si="72"/>
        <v>0</v>
      </c>
      <c r="O209" s="1073"/>
      <c r="P209" s="1130">
        <f t="shared" ca="1" si="64"/>
        <v>0</v>
      </c>
      <c r="Q209" s="1130">
        <f t="shared" ca="1" si="65"/>
        <v>0</v>
      </c>
      <c r="R209" s="1130">
        <f t="shared" ca="1" si="73"/>
        <v>0</v>
      </c>
      <c r="S209" s="1130">
        <f t="shared" ca="1" si="74"/>
        <v>0</v>
      </c>
      <c r="T209" s="1130">
        <f t="shared" ca="1" si="66"/>
        <v>0</v>
      </c>
      <c r="U209" s="1132">
        <f t="shared" ca="1" si="67"/>
        <v>0</v>
      </c>
      <c r="V209" s="1133" t="str">
        <f t="shared" ca="1" si="68"/>
        <v>n.a.</v>
      </c>
      <c r="X209" s="1134">
        <f t="shared" ca="1" si="75"/>
        <v>0</v>
      </c>
      <c r="Y209" s="1134">
        <f t="shared" ca="1" si="69"/>
        <v>0</v>
      </c>
      <c r="Z209" s="1134">
        <f t="shared" ca="1" si="70"/>
        <v>0</v>
      </c>
      <c r="AA209" s="1132">
        <f t="shared" ca="1" si="71"/>
        <v>0</v>
      </c>
      <c r="AB209" s="1105"/>
    </row>
    <row r="210" spans="1:28">
      <c r="A210" s="1144">
        <f>'AMORT. PROFILE 0% CPR'!A210</f>
        <v>51070</v>
      </c>
      <c r="C210" s="1104"/>
      <c r="D210" s="1125">
        <f t="shared" ca="1" si="57"/>
        <v>52351</v>
      </c>
      <c r="E210" s="1126">
        <f t="shared" ca="1" si="58"/>
        <v>52378</v>
      </c>
      <c r="F210" s="1127">
        <f t="shared" ca="1" si="59"/>
        <v>6085</v>
      </c>
      <c r="G210" s="1128">
        <f ca="1">IF(F210&lt;&gt;"",COUNTIF($F$11:F210,"&gt;0"),"")</f>
        <v>200</v>
      </c>
      <c r="H210" s="1129">
        <v>2.1135487560700862E-2</v>
      </c>
      <c r="I210" s="1073"/>
      <c r="J210" s="1130">
        <f t="shared" ca="1" si="60"/>
        <v>0</v>
      </c>
      <c r="K210" s="1131">
        <f t="shared" ca="1" si="61"/>
        <v>0</v>
      </c>
      <c r="L210" s="1130">
        <f t="shared" ca="1" si="62"/>
        <v>0</v>
      </c>
      <c r="M210" s="1130">
        <f t="shared" ca="1" si="63"/>
        <v>0</v>
      </c>
      <c r="N210" s="1130">
        <f t="shared" ca="1" si="72"/>
        <v>0</v>
      </c>
      <c r="O210" s="1073"/>
      <c r="P210" s="1130">
        <f t="shared" ca="1" si="64"/>
        <v>0</v>
      </c>
      <c r="Q210" s="1130">
        <f t="shared" ca="1" si="65"/>
        <v>0</v>
      </c>
      <c r="R210" s="1130">
        <f t="shared" ca="1" si="73"/>
        <v>0</v>
      </c>
      <c r="S210" s="1130">
        <f t="shared" ca="1" si="74"/>
        <v>0</v>
      </c>
      <c r="T210" s="1130">
        <f t="shared" ca="1" si="66"/>
        <v>0</v>
      </c>
      <c r="U210" s="1132">
        <f t="shared" ca="1" si="67"/>
        <v>0</v>
      </c>
      <c r="V210" s="1133" t="str">
        <f t="shared" ca="1" si="68"/>
        <v>n.a.</v>
      </c>
      <c r="X210" s="1134">
        <f t="shared" ca="1" si="75"/>
        <v>0</v>
      </c>
      <c r="Y210" s="1134">
        <f t="shared" ca="1" si="69"/>
        <v>0</v>
      </c>
      <c r="Z210" s="1134">
        <f t="shared" ca="1" si="70"/>
        <v>0</v>
      </c>
      <c r="AA210" s="1132">
        <f t="shared" ca="1" si="71"/>
        <v>0</v>
      </c>
      <c r="AB210" s="1105"/>
    </row>
    <row r="211" spans="1:28">
      <c r="A211" s="1144">
        <f>'AMORT. PROFILE 0% CPR'!A211</f>
        <v>51102</v>
      </c>
      <c r="C211" s="1104"/>
      <c r="D211" s="1125">
        <f t="shared" ca="1" si="57"/>
        <v>52382</v>
      </c>
      <c r="E211" s="1126">
        <f t="shared" ca="1" si="58"/>
        <v>52411</v>
      </c>
      <c r="F211" s="1127">
        <f t="shared" ca="1" si="59"/>
        <v>6118</v>
      </c>
      <c r="G211" s="1128">
        <f ca="1">IF(F211&lt;&gt;"",COUNTIF($F$11:F211,"&gt;0"),"")</f>
        <v>201</v>
      </c>
      <c r="H211" s="1129">
        <v>2.13718414344252E-2</v>
      </c>
      <c r="I211" s="1073"/>
      <c r="J211" s="1130">
        <f t="shared" ca="1" si="60"/>
        <v>0</v>
      </c>
      <c r="K211" s="1131">
        <f t="shared" ca="1" si="61"/>
        <v>0</v>
      </c>
      <c r="L211" s="1130">
        <f t="shared" ca="1" si="62"/>
        <v>0</v>
      </c>
      <c r="M211" s="1130">
        <f t="shared" ca="1" si="63"/>
        <v>0</v>
      </c>
      <c r="N211" s="1130">
        <f t="shared" ca="1" si="72"/>
        <v>0</v>
      </c>
      <c r="O211" s="1073"/>
      <c r="P211" s="1130">
        <f t="shared" ca="1" si="64"/>
        <v>0</v>
      </c>
      <c r="Q211" s="1130">
        <f t="shared" ca="1" si="65"/>
        <v>0</v>
      </c>
      <c r="R211" s="1130">
        <f t="shared" ca="1" si="73"/>
        <v>0</v>
      </c>
      <c r="S211" s="1130">
        <f t="shared" ca="1" si="74"/>
        <v>0</v>
      </c>
      <c r="T211" s="1130">
        <f t="shared" ca="1" si="66"/>
        <v>0</v>
      </c>
      <c r="U211" s="1132">
        <f t="shared" ca="1" si="67"/>
        <v>0</v>
      </c>
      <c r="V211" s="1133" t="str">
        <f t="shared" ca="1" si="68"/>
        <v>n.a.</v>
      </c>
      <c r="X211" s="1134">
        <f t="shared" ca="1" si="75"/>
        <v>0</v>
      </c>
      <c r="Y211" s="1134">
        <f t="shared" ca="1" si="69"/>
        <v>0</v>
      </c>
      <c r="Z211" s="1134">
        <f t="shared" ca="1" si="70"/>
        <v>0</v>
      </c>
      <c r="AA211" s="1132">
        <f t="shared" ca="1" si="71"/>
        <v>0</v>
      </c>
      <c r="AB211" s="1105"/>
    </row>
    <row r="212" spans="1:28">
      <c r="A212" s="1144">
        <f>'AMORT. PROFILE 0% CPR'!A212</f>
        <v>51131</v>
      </c>
      <c r="C212" s="1104"/>
      <c r="D212" s="1125">
        <f t="shared" ca="1" si="57"/>
        <v>52412</v>
      </c>
      <c r="E212" s="1126">
        <f t="shared" ca="1" si="58"/>
        <v>52439</v>
      </c>
      <c r="F212" s="1127">
        <f t="shared" ca="1" si="59"/>
        <v>6146</v>
      </c>
      <c r="G212" s="1128">
        <f ca="1">IF(F212&lt;&gt;"",COUNTIF($F$11:F212,"&gt;0"),"")</f>
        <v>202</v>
      </c>
      <c r="H212" s="1129">
        <v>2.1598666612051797E-2</v>
      </c>
      <c r="I212" s="1073"/>
      <c r="J212" s="1130">
        <f t="shared" ca="1" si="60"/>
        <v>0</v>
      </c>
      <c r="K212" s="1131">
        <f t="shared" ca="1" si="61"/>
        <v>0</v>
      </c>
      <c r="L212" s="1130">
        <f t="shared" ca="1" si="62"/>
        <v>0</v>
      </c>
      <c r="M212" s="1130">
        <f t="shared" ca="1" si="63"/>
        <v>0</v>
      </c>
      <c r="N212" s="1130">
        <f t="shared" ca="1" si="72"/>
        <v>0</v>
      </c>
      <c r="O212" s="1073"/>
      <c r="P212" s="1130">
        <f t="shared" ca="1" si="64"/>
        <v>0</v>
      </c>
      <c r="Q212" s="1130">
        <f t="shared" ca="1" si="65"/>
        <v>0</v>
      </c>
      <c r="R212" s="1130">
        <f t="shared" ca="1" si="73"/>
        <v>0</v>
      </c>
      <c r="S212" s="1130">
        <f t="shared" ca="1" si="74"/>
        <v>0</v>
      </c>
      <c r="T212" s="1130">
        <f t="shared" ca="1" si="66"/>
        <v>0</v>
      </c>
      <c r="U212" s="1132">
        <f t="shared" ca="1" si="67"/>
        <v>0</v>
      </c>
      <c r="V212" s="1133" t="str">
        <f t="shared" ca="1" si="68"/>
        <v>n.a.</v>
      </c>
      <c r="X212" s="1134">
        <f t="shared" ca="1" si="75"/>
        <v>0</v>
      </c>
      <c r="Y212" s="1134">
        <f t="shared" ca="1" si="69"/>
        <v>0</v>
      </c>
      <c r="Z212" s="1134">
        <f t="shared" ca="1" si="70"/>
        <v>0</v>
      </c>
      <c r="AA212" s="1132">
        <f t="shared" ca="1" si="71"/>
        <v>0</v>
      </c>
      <c r="AB212" s="1105"/>
    </row>
    <row r="213" spans="1:28">
      <c r="A213" s="1144">
        <f>'AMORT. PROFILE 0% CPR'!A213</f>
        <v>51162</v>
      </c>
      <c r="C213" s="1104"/>
      <c r="D213" s="1125">
        <f t="shared" ca="1" si="57"/>
        <v>52443</v>
      </c>
      <c r="E213" s="1126">
        <f t="shared" ca="1" si="58"/>
        <v>52470</v>
      </c>
      <c r="F213" s="1127">
        <f t="shared" ca="1" si="59"/>
        <v>6177</v>
      </c>
      <c r="G213" s="1128">
        <f ca="1">IF(F213&lt;&gt;"",COUNTIF($F$11:F213,"&gt;0"),"")</f>
        <v>203</v>
      </c>
      <c r="H213" s="1129">
        <v>2.1810724528929695E-2</v>
      </c>
      <c r="I213" s="1073"/>
      <c r="J213" s="1130">
        <f t="shared" ca="1" si="60"/>
        <v>0</v>
      </c>
      <c r="K213" s="1131">
        <f t="shared" ca="1" si="61"/>
        <v>0</v>
      </c>
      <c r="L213" s="1130">
        <f t="shared" ca="1" si="62"/>
        <v>0</v>
      </c>
      <c r="M213" s="1130">
        <f t="shared" ca="1" si="63"/>
        <v>0</v>
      </c>
      <c r="N213" s="1130">
        <f t="shared" ca="1" si="72"/>
        <v>0</v>
      </c>
      <c r="O213" s="1073"/>
      <c r="P213" s="1130">
        <f t="shared" ca="1" si="64"/>
        <v>0</v>
      </c>
      <c r="Q213" s="1130">
        <f t="shared" ca="1" si="65"/>
        <v>0</v>
      </c>
      <c r="R213" s="1130">
        <f t="shared" ca="1" si="73"/>
        <v>0</v>
      </c>
      <c r="S213" s="1130">
        <f t="shared" ca="1" si="74"/>
        <v>0</v>
      </c>
      <c r="T213" s="1130">
        <f t="shared" ca="1" si="66"/>
        <v>0</v>
      </c>
      <c r="U213" s="1132">
        <f t="shared" ca="1" si="67"/>
        <v>0</v>
      </c>
      <c r="V213" s="1133" t="str">
        <f t="shared" ca="1" si="68"/>
        <v>n.a.</v>
      </c>
      <c r="X213" s="1134">
        <f t="shared" ca="1" si="75"/>
        <v>0</v>
      </c>
      <c r="Y213" s="1134">
        <f t="shared" ca="1" si="69"/>
        <v>0</v>
      </c>
      <c r="Z213" s="1134">
        <f t="shared" ca="1" si="70"/>
        <v>0</v>
      </c>
      <c r="AA213" s="1132">
        <f t="shared" ca="1" si="71"/>
        <v>0</v>
      </c>
      <c r="AB213" s="1105"/>
    </row>
    <row r="214" spans="1:28">
      <c r="A214" s="1144">
        <f>'AMORT. PROFILE 0% CPR'!A214</f>
        <v>51193</v>
      </c>
      <c r="C214" s="1104"/>
      <c r="D214" s="1125">
        <f t="shared" ca="1" si="57"/>
        <v>52474</v>
      </c>
      <c r="E214" s="1126">
        <f t="shared" ca="1" si="58"/>
        <v>52502</v>
      </c>
      <c r="F214" s="1127">
        <f t="shared" ca="1" si="59"/>
        <v>6209</v>
      </c>
      <c r="G214" s="1128">
        <f ca="1">IF(F214&lt;&gt;"",COUNTIF($F$11:F214,"&gt;0"),"")</f>
        <v>204</v>
      </c>
      <c r="H214" s="1129">
        <v>2.2092659437701043E-2</v>
      </c>
      <c r="I214" s="1073"/>
      <c r="J214" s="1130">
        <f t="shared" ca="1" si="60"/>
        <v>0</v>
      </c>
      <c r="K214" s="1131">
        <f t="shared" ca="1" si="61"/>
        <v>0</v>
      </c>
      <c r="L214" s="1130">
        <f t="shared" ca="1" si="62"/>
        <v>0</v>
      </c>
      <c r="M214" s="1130">
        <f t="shared" ca="1" si="63"/>
        <v>0</v>
      </c>
      <c r="N214" s="1130">
        <f t="shared" ca="1" si="72"/>
        <v>0</v>
      </c>
      <c r="O214" s="1073"/>
      <c r="P214" s="1130">
        <f t="shared" ca="1" si="64"/>
        <v>0</v>
      </c>
      <c r="Q214" s="1130">
        <f t="shared" ca="1" si="65"/>
        <v>0</v>
      </c>
      <c r="R214" s="1130">
        <f t="shared" ca="1" si="73"/>
        <v>0</v>
      </c>
      <c r="S214" s="1130">
        <f t="shared" ca="1" si="74"/>
        <v>0</v>
      </c>
      <c r="T214" s="1130">
        <f t="shared" ca="1" si="66"/>
        <v>0</v>
      </c>
      <c r="U214" s="1132">
        <f t="shared" ca="1" si="67"/>
        <v>0</v>
      </c>
      <c r="V214" s="1133" t="str">
        <f t="shared" ca="1" si="68"/>
        <v>n.a.</v>
      </c>
      <c r="X214" s="1134">
        <f t="shared" ca="1" si="75"/>
        <v>0</v>
      </c>
      <c r="Y214" s="1134">
        <f t="shared" ca="1" si="69"/>
        <v>0</v>
      </c>
      <c r="Z214" s="1134">
        <f t="shared" ca="1" si="70"/>
        <v>0</v>
      </c>
      <c r="AA214" s="1132">
        <f t="shared" ca="1" si="71"/>
        <v>0</v>
      </c>
      <c r="AB214" s="1105"/>
    </row>
    <row r="215" spans="1:28">
      <c r="A215" s="1144">
        <f>'AMORT. PROFILE 0% CPR'!A215</f>
        <v>51222</v>
      </c>
      <c r="C215" s="1104"/>
      <c r="D215" s="1125">
        <f t="shared" ca="1" si="57"/>
        <v>52504</v>
      </c>
      <c r="E215" s="1126">
        <f t="shared" ca="1" si="58"/>
        <v>52531</v>
      </c>
      <c r="F215" s="1127">
        <f t="shared" ca="1" si="59"/>
        <v>6238</v>
      </c>
      <c r="G215" s="1128">
        <f ca="1">IF(F215&lt;&gt;"",COUNTIF($F$11:F215,"&gt;0"),"")</f>
        <v>205</v>
      </c>
      <c r="H215" s="1129">
        <v>2.2389980617248905E-2</v>
      </c>
      <c r="I215" s="1073"/>
      <c r="J215" s="1130">
        <f t="shared" ca="1" si="60"/>
        <v>0</v>
      </c>
      <c r="K215" s="1131">
        <f t="shared" ca="1" si="61"/>
        <v>0</v>
      </c>
      <c r="L215" s="1130">
        <f t="shared" ca="1" si="62"/>
        <v>0</v>
      </c>
      <c r="M215" s="1130">
        <f t="shared" ca="1" si="63"/>
        <v>0</v>
      </c>
      <c r="N215" s="1130">
        <f t="shared" ca="1" si="72"/>
        <v>0</v>
      </c>
      <c r="O215" s="1073"/>
      <c r="P215" s="1130">
        <f t="shared" ca="1" si="64"/>
        <v>0</v>
      </c>
      <c r="Q215" s="1130">
        <f t="shared" ca="1" si="65"/>
        <v>0</v>
      </c>
      <c r="R215" s="1130">
        <f t="shared" ca="1" si="73"/>
        <v>0</v>
      </c>
      <c r="S215" s="1130">
        <f t="shared" ca="1" si="74"/>
        <v>0</v>
      </c>
      <c r="T215" s="1130">
        <f t="shared" ca="1" si="66"/>
        <v>0</v>
      </c>
      <c r="U215" s="1132">
        <f t="shared" ca="1" si="67"/>
        <v>0</v>
      </c>
      <c r="V215" s="1133" t="str">
        <f t="shared" ca="1" si="68"/>
        <v>n.a.</v>
      </c>
      <c r="X215" s="1134">
        <f t="shared" ca="1" si="75"/>
        <v>0</v>
      </c>
      <c r="Y215" s="1134">
        <f t="shared" ca="1" si="69"/>
        <v>0</v>
      </c>
      <c r="Z215" s="1134">
        <f t="shared" ca="1" si="70"/>
        <v>0</v>
      </c>
      <c r="AA215" s="1132">
        <f t="shared" ca="1" si="71"/>
        <v>0</v>
      </c>
      <c r="AB215" s="1105"/>
    </row>
    <row r="216" spans="1:28">
      <c r="A216" s="1144">
        <f>'AMORT. PROFILE 0% CPR'!A216</f>
        <v>51253</v>
      </c>
      <c r="C216" s="1104"/>
      <c r="D216" s="1125">
        <f t="shared" ca="1" si="57"/>
        <v>52535</v>
      </c>
      <c r="E216" s="1126">
        <f t="shared" ca="1" si="58"/>
        <v>52562</v>
      </c>
      <c r="F216" s="1127">
        <f t="shared" ca="1" si="59"/>
        <v>6269</v>
      </c>
      <c r="G216" s="1128">
        <f ca="1">IF(F216&lt;&gt;"",COUNTIF($F$11:F216,"&gt;0"),"")</f>
        <v>206</v>
      </c>
      <c r="H216" s="1129">
        <v>2.270543887829456E-2</v>
      </c>
      <c r="I216" s="1073"/>
      <c r="J216" s="1130">
        <f t="shared" ca="1" si="60"/>
        <v>0</v>
      </c>
      <c r="K216" s="1131">
        <f t="shared" ca="1" si="61"/>
        <v>0</v>
      </c>
      <c r="L216" s="1130">
        <f t="shared" ca="1" si="62"/>
        <v>0</v>
      </c>
      <c r="M216" s="1130">
        <f t="shared" ca="1" si="63"/>
        <v>0</v>
      </c>
      <c r="N216" s="1130">
        <f t="shared" ca="1" si="72"/>
        <v>0</v>
      </c>
      <c r="O216" s="1073"/>
      <c r="P216" s="1130">
        <f t="shared" ca="1" si="64"/>
        <v>0</v>
      </c>
      <c r="Q216" s="1130">
        <f t="shared" ca="1" si="65"/>
        <v>0</v>
      </c>
      <c r="R216" s="1130">
        <f t="shared" ca="1" si="73"/>
        <v>0</v>
      </c>
      <c r="S216" s="1130">
        <f t="shared" ca="1" si="74"/>
        <v>0</v>
      </c>
      <c r="T216" s="1130">
        <f t="shared" ca="1" si="66"/>
        <v>0</v>
      </c>
      <c r="U216" s="1132">
        <f t="shared" ca="1" si="67"/>
        <v>0</v>
      </c>
      <c r="V216" s="1133" t="str">
        <f t="shared" ca="1" si="68"/>
        <v>n.a.</v>
      </c>
      <c r="X216" s="1134">
        <f t="shared" ca="1" si="75"/>
        <v>0</v>
      </c>
      <c r="Y216" s="1134">
        <f t="shared" ca="1" si="69"/>
        <v>0</v>
      </c>
      <c r="Z216" s="1134">
        <f t="shared" ca="1" si="70"/>
        <v>0</v>
      </c>
      <c r="AA216" s="1132">
        <f t="shared" ca="1" si="71"/>
        <v>0</v>
      </c>
      <c r="AB216" s="1105"/>
    </row>
    <row r="217" spans="1:28">
      <c r="A217" s="1144">
        <f>'AMORT. PROFILE 0% CPR'!A217</f>
        <v>51284</v>
      </c>
      <c r="C217" s="1104"/>
      <c r="D217" s="1125">
        <f t="shared" ca="1" si="57"/>
        <v>52565</v>
      </c>
      <c r="E217" s="1126">
        <f t="shared" ca="1" si="58"/>
        <v>52593</v>
      </c>
      <c r="F217" s="1127">
        <f t="shared" ca="1" si="59"/>
        <v>6300</v>
      </c>
      <c r="G217" s="1128">
        <f ca="1">IF(F217&lt;&gt;"",COUNTIF($F$11:F217,"&gt;0"),"")</f>
        <v>207</v>
      </c>
      <c r="H217" s="1129">
        <v>2.2953454632339589E-2</v>
      </c>
      <c r="I217" s="1073"/>
      <c r="J217" s="1130">
        <f t="shared" ca="1" si="60"/>
        <v>0</v>
      </c>
      <c r="K217" s="1131">
        <f t="shared" ca="1" si="61"/>
        <v>0</v>
      </c>
      <c r="L217" s="1130">
        <f t="shared" ca="1" si="62"/>
        <v>0</v>
      </c>
      <c r="M217" s="1130">
        <f t="shared" ca="1" si="63"/>
        <v>0</v>
      </c>
      <c r="N217" s="1130">
        <f t="shared" ca="1" si="72"/>
        <v>0</v>
      </c>
      <c r="O217" s="1073"/>
      <c r="P217" s="1130">
        <f t="shared" ca="1" si="64"/>
        <v>0</v>
      </c>
      <c r="Q217" s="1130">
        <f t="shared" ca="1" si="65"/>
        <v>0</v>
      </c>
      <c r="R217" s="1130">
        <f t="shared" ca="1" si="73"/>
        <v>0</v>
      </c>
      <c r="S217" s="1130">
        <f t="shared" ca="1" si="74"/>
        <v>0</v>
      </c>
      <c r="T217" s="1130">
        <f t="shared" ca="1" si="66"/>
        <v>0</v>
      </c>
      <c r="U217" s="1132">
        <f t="shared" ca="1" si="67"/>
        <v>0</v>
      </c>
      <c r="V217" s="1133" t="str">
        <f t="shared" ca="1" si="68"/>
        <v>n.a.</v>
      </c>
      <c r="X217" s="1134">
        <f t="shared" ca="1" si="75"/>
        <v>0</v>
      </c>
      <c r="Y217" s="1134">
        <f t="shared" ca="1" si="69"/>
        <v>0</v>
      </c>
      <c r="Z217" s="1134">
        <f t="shared" ca="1" si="70"/>
        <v>0</v>
      </c>
      <c r="AA217" s="1132">
        <f t="shared" ca="1" si="71"/>
        <v>0</v>
      </c>
      <c r="AB217" s="1105"/>
    </row>
    <row r="218" spans="1:28">
      <c r="A218" s="1144">
        <f>'AMORT. PROFILE 0% CPR'!A218</f>
        <v>51314</v>
      </c>
      <c r="C218" s="1104"/>
      <c r="D218" s="1125">
        <f t="shared" ca="1" si="57"/>
        <v>52596</v>
      </c>
      <c r="E218" s="1126">
        <f t="shared" ca="1" si="58"/>
        <v>52623</v>
      </c>
      <c r="F218" s="1127">
        <f t="shared" ca="1" si="59"/>
        <v>6330</v>
      </c>
      <c r="G218" s="1128">
        <f ca="1">IF(F218&lt;&gt;"",COUNTIF($F$11:F218,"&gt;0"),"")</f>
        <v>208</v>
      </c>
      <c r="H218" s="1129">
        <v>2.3203851521724973E-2</v>
      </c>
      <c r="I218" s="1073"/>
      <c r="J218" s="1130">
        <f t="shared" ca="1" si="60"/>
        <v>0</v>
      </c>
      <c r="K218" s="1131">
        <f t="shared" ca="1" si="61"/>
        <v>0</v>
      </c>
      <c r="L218" s="1130">
        <f t="shared" ca="1" si="62"/>
        <v>0</v>
      </c>
      <c r="M218" s="1130">
        <f t="shared" ca="1" si="63"/>
        <v>0</v>
      </c>
      <c r="N218" s="1130">
        <f t="shared" ca="1" si="72"/>
        <v>0</v>
      </c>
      <c r="O218" s="1073"/>
      <c r="P218" s="1130">
        <f t="shared" ca="1" si="64"/>
        <v>0</v>
      </c>
      <c r="Q218" s="1130">
        <f t="shared" ca="1" si="65"/>
        <v>0</v>
      </c>
      <c r="R218" s="1130">
        <f t="shared" ca="1" si="73"/>
        <v>0</v>
      </c>
      <c r="S218" s="1130">
        <f t="shared" ca="1" si="74"/>
        <v>0</v>
      </c>
      <c r="T218" s="1130">
        <f t="shared" ca="1" si="66"/>
        <v>0</v>
      </c>
      <c r="U218" s="1132">
        <f t="shared" ca="1" si="67"/>
        <v>0</v>
      </c>
      <c r="V218" s="1133" t="str">
        <f t="shared" ca="1" si="68"/>
        <v>n.a.</v>
      </c>
      <c r="X218" s="1134">
        <f t="shared" ca="1" si="75"/>
        <v>0</v>
      </c>
      <c r="Y218" s="1134">
        <f t="shared" ca="1" si="69"/>
        <v>0</v>
      </c>
      <c r="Z218" s="1134">
        <f t="shared" ca="1" si="70"/>
        <v>0</v>
      </c>
      <c r="AA218" s="1132">
        <f t="shared" ca="1" si="71"/>
        <v>0</v>
      </c>
      <c r="AB218" s="1105"/>
    </row>
    <row r="219" spans="1:28">
      <c r="A219" s="1144">
        <f>'AMORT. PROFILE 0% CPR'!A219</f>
        <v>51344</v>
      </c>
      <c r="C219" s="1104"/>
      <c r="D219" s="1125">
        <f t="shared" ca="1" si="57"/>
        <v>52627</v>
      </c>
      <c r="E219" s="1126">
        <f t="shared" ca="1" si="58"/>
        <v>52656</v>
      </c>
      <c r="F219" s="1127">
        <f t="shared" ca="1" si="59"/>
        <v>6363</v>
      </c>
      <c r="G219" s="1128">
        <f ca="1">IF(F219&lt;&gt;"",COUNTIF($F$11:F219,"&gt;0"),"")</f>
        <v>209</v>
      </c>
      <c r="H219" s="1129">
        <v>2.3485895322030388E-2</v>
      </c>
      <c r="I219" s="1073"/>
      <c r="J219" s="1130">
        <f t="shared" ca="1" si="60"/>
        <v>0</v>
      </c>
      <c r="K219" s="1131">
        <f t="shared" ca="1" si="61"/>
        <v>0</v>
      </c>
      <c r="L219" s="1130">
        <f t="shared" ca="1" si="62"/>
        <v>0</v>
      </c>
      <c r="M219" s="1130">
        <f t="shared" ca="1" si="63"/>
        <v>0</v>
      </c>
      <c r="N219" s="1130">
        <f t="shared" ca="1" si="72"/>
        <v>0</v>
      </c>
      <c r="O219" s="1073"/>
      <c r="P219" s="1130">
        <f t="shared" ca="1" si="64"/>
        <v>0</v>
      </c>
      <c r="Q219" s="1130">
        <f t="shared" ca="1" si="65"/>
        <v>0</v>
      </c>
      <c r="R219" s="1130">
        <f t="shared" ca="1" si="73"/>
        <v>0</v>
      </c>
      <c r="S219" s="1130">
        <f t="shared" ca="1" si="74"/>
        <v>0</v>
      </c>
      <c r="T219" s="1130">
        <f t="shared" ca="1" si="66"/>
        <v>0</v>
      </c>
      <c r="U219" s="1132">
        <f t="shared" ca="1" si="67"/>
        <v>0</v>
      </c>
      <c r="V219" s="1133" t="str">
        <f t="shared" ca="1" si="68"/>
        <v>n.a.</v>
      </c>
      <c r="X219" s="1134">
        <f t="shared" ca="1" si="75"/>
        <v>0</v>
      </c>
      <c r="Y219" s="1134">
        <f t="shared" ca="1" si="69"/>
        <v>0</v>
      </c>
      <c r="Z219" s="1134">
        <f t="shared" ca="1" si="70"/>
        <v>0</v>
      </c>
      <c r="AA219" s="1132">
        <f t="shared" ca="1" si="71"/>
        <v>0</v>
      </c>
      <c r="AB219" s="1105"/>
    </row>
    <row r="220" spans="1:28">
      <c r="A220" s="1144">
        <f>'AMORT. PROFILE 0% CPR'!A220</f>
        <v>51375</v>
      </c>
      <c r="C220" s="1104"/>
      <c r="D220" s="1125">
        <f t="shared" ca="1" si="57"/>
        <v>52656</v>
      </c>
      <c r="E220" s="1126">
        <f t="shared" ca="1" si="58"/>
        <v>52684</v>
      </c>
      <c r="F220" s="1127">
        <f t="shared" ca="1" si="59"/>
        <v>6391</v>
      </c>
      <c r="G220" s="1128">
        <f ca="1">IF(F220&lt;&gt;"",COUNTIF($F$11:F220,"&gt;0"),"")</f>
        <v>210</v>
      </c>
      <c r="H220" s="1129">
        <v>2.3744053897673978E-2</v>
      </c>
      <c r="I220" s="1073"/>
      <c r="J220" s="1130">
        <f t="shared" ca="1" si="60"/>
        <v>0</v>
      </c>
      <c r="K220" s="1131">
        <f t="shared" ca="1" si="61"/>
        <v>0</v>
      </c>
      <c r="L220" s="1130">
        <f t="shared" ca="1" si="62"/>
        <v>0</v>
      </c>
      <c r="M220" s="1130">
        <f t="shared" ca="1" si="63"/>
        <v>0</v>
      </c>
      <c r="N220" s="1130">
        <f t="shared" ca="1" si="72"/>
        <v>0</v>
      </c>
      <c r="O220" s="1073"/>
      <c r="P220" s="1130">
        <f t="shared" ca="1" si="64"/>
        <v>0</v>
      </c>
      <c r="Q220" s="1130">
        <f t="shared" ca="1" si="65"/>
        <v>0</v>
      </c>
      <c r="R220" s="1130">
        <f t="shared" ca="1" si="73"/>
        <v>0</v>
      </c>
      <c r="S220" s="1130">
        <f t="shared" ca="1" si="74"/>
        <v>0</v>
      </c>
      <c r="T220" s="1130">
        <f t="shared" ca="1" si="66"/>
        <v>0</v>
      </c>
      <c r="U220" s="1132">
        <f t="shared" ca="1" si="67"/>
        <v>0</v>
      </c>
      <c r="V220" s="1133" t="str">
        <f t="shared" ca="1" si="68"/>
        <v>n.a.</v>
      </c>
      <c r="X220" s="1134">
        <f t="shared" ca="1" si="75"/>
        <v>0</v>
      </c>
      <c r="Y220" s="1134">
        <f t="shared" ca="1" si="69"/>
        <v>0</v>
      </c>
      <c r="Z220" s="1134">
        <f t="shared" ca="1" si="70"/>
        <v>0</v>
      </c>
      <c r="AA220" s="1132">
        <f t="shared" ca="1" si="71"/>
        <v>0</v>
      </c>
      <c r="AB220" s="1105"/>
    </row>
    <row r="221" spans="1:28">
      <c r="A221" s="1144">
        <f>'AMORT. PROFILE 0% CPR'!A221</f>
        <v>51406</v>
      </c>
      <c r="C221" s="1104"/>
      <c r="D221" s="1125">
        <f t="shared" ca="1" si="57"/>
        <v>52687</v>
      </c>
      <c r="E221" s="1126">
        <f t="shared" ca="1" si="58"/>
        <v>52714</v>
      </c>
      <c r="F221" s="1127">
        <f t="shared" ca="1" si="59"/>
        <v>6421</v>
      </c>
      <c r="G221" s="1128">
        <f ca="1">IF(F221&lt;&gt;"",COUNTIF($F$11:F221,"&gt;0"),"")</f>
        <v>211</v>
      </c>
      <c r="H221" s="1129">
        <v>2.3943072521831265E-2</v>
      </c>
      <c r="I221" s="1073"/>
      <c r="J221" s="1130">
        <f t="shared" ca="1" si="60"/>
        <v>0</v>
      </c>
      <c r="K221" s="1131">
        <f t="shared" ca="1" si="61"/>
        <v>0</v>
      </c>
      <c r="L221" s="1130">
        <f t="shared" ca="1" si="62"/>
        <v>0</v>
      </c>
      <c r="M221" s="1130">
        <f t="shared" ca="1" si="63"/>
        <v>0</v>
      </c>
      <c r="N221" s="1130">
        <f t="shared" ca="1" si="72"/>
        <v>0</v>
      </c>
      <c r="O221" s="1073"/>
      <c r="P221" s="1130">
        <f t="shared" ca="1" si="64"/>
        <v>0</v>
      </c>
      <c r="Q221" s="1130">
        <f t="shared" ca="1" si="65"/>
        <v>0</v>
      </c>
      <c r="R221" s="1130">
        <f t="shared" ca="1" si="73"/>
        <v>0</v>
      </c>
      <c r="S221" s="1130">
        <f t="shared" ca="1" si="74"/>
        <v>0</v>
      </c>
      <c r="T221" s="1130">
        <f t="shared" ca="1" si="66"/>
        <v>0</v>
      </c>
      <c r="U221" s="1132">
        <f t="shared" ca="1" si="67"/>
        <v>0</v>
      </c>
      <c r="V221" s="1133" t="str">
        <f t="shared" ca="1" si="68"/>
        <v>n.a.</v>
      </c>
      <c r="X221" s="1134">
        <f t="shared" ca="1" si="75"/>
        <v>0</v>
      </c>
      <c r="Y221" s="1134">
        <f t="shared" ca="1" si="69"/>
        <v>0</v>
      </c>
      <c r="Z221" s="1134">
        <f t="shared" ca="1" si="70"/>
        <v>0</v>
      </c>
      <c r="AA221" s="1132">
        <f t="shared" ca="1" si="71"/>
        <v>0</v>
      </c>
      <c r="AB221" s="1105"/>
    </row>
    <row r="222" spans="1:28">
      <c r="A222" s="1144">
        <f>'AMORT. PROFILE 0% CPR'!A222</f>
        <v>51438</v>
      </c>
      <c r="C222" s="1104"/>
      <c r="D222" s="1125">
        <f t="shared" ca="1" si="57"/>
        <v>52717</v>
      </c>
      <c r="E222" s="1126">
        <f t="shared" ca="1" si="58"/>
        <v>52744</v>
      </c>
      <c r="F222" s="1127">
        <f t="shared" ca="1" si="59"/>
        <v>6451</v>
      </c>
      <c r="G222" s="1128">
        <f ca="1">IF(F222&lt;&gt;"",COUNTIF($F$11:F222,"&gt;0"),"")</f>
        <v>212</v>
      </c>
      <c r="H222" s="1129">
        <v>2.4097161214815345E-2</v>
      </c>
      <c r="I222" s="1073"/>
      <c r="J222" s="1130">
        <f t="shared" ca="1" si="60"/>
        <v>0</v>
      </c>
      <c r="K222" s="1131">
        <f t="shared" ca="1" si="61"/>
        <v>0</v>
      </c>
      <c r="L222" s="1130">
        <f t="shared" ca="1" si="62"/>
        <v>0</v>
      </c>
      <c r="M222" s="1130">
        <f t="shared" ca="1" si="63"/>
        <v>0</v>
      </c>
      <c r="N222" s="1130">
        <f t="shared" ca="1" si="72"/>
        <v>0</v>
      </c>
      <c r="O222" s="1073"/>
      <c r="P222" s="1130">
        <f t="shared" ca="1" si="64"/>
        <v>0</v>
      </c>
      <c r="Q222" s="1130">
        <f t="shared" ca="1" si="65"/>
        <v>0</v>
      </c>
      <c r="R222" s="1130">
        <f t="shared" ca="1" si="73"/>
        <v>0</v>
      </c>
      <c r="S222" s="1130">
        <f t="shared" ca="1" si="74"/>
        <v>0</v>
      </c>
      <c r="T222" s="1130">
        <f t="shared" ca="1" si="66"/>
        <v>0</v>
      </c>
      <c r="U222" s="1132">
        <f t="shared" ca="1" si="67"/>
        <v>0</v>
      </c>
      <c r="V222" s="1133" t="str">
        <f t="shared" ca="1" si="68"/>
        <v>n.a.</v>
      </c>
      <c r="X222" s="1134">
        <f t="shared" ca="1" si="75"/>
        <v>0</v>
      </c>
      <c r="Y222" s="1134">
        <f t="shared" ca="1" si="69"/>
        <v>0</v>
      </c>
      <c r="Z222" s="1134">
        <f t="shared" ca="1" si="70"/>
        <v>0</v>
      </c>
      <c r="AA222" s="1132">
        <f t="shared" ca="1" si="71"/>
        <v>0</v>
      </c>
      <c r="AB222" s="1105"/>
    </row>
    <row r="223" spans="1:28">
      <c r="A223" s="1144">
        <f>'AMORT. PROFILE 0% CPR'!A223</f>
        <v>51467</v>
      </c>
      <c r="C223" s="1104"/>
      <c r="D223" s="1125">
        <f t="shared" ca="1" si="57"/>
        <v>52748</v>
      </c>
      <c r="E223" s="1126">
        <f t="shared" ca="1" si="58"/>
        <v>52775</v>
      </c>
      <c r="F223" s="1127">
        <f t="shared" ca="1" si="59"/>
        <v>6482</v>
      </c>
      <c r="G223" s="1128">
        <f ca="1">IF(F223&lt;&gt;"",COUNTIF($F$11:F223,"&gt;0"),"")</f>
        <v>213</v>
      </c>
      <c r="H223" s="1129">
        <v>2.4344877704547116E-2</v>
      </c>
      <c r="I223" s="1073"/>
      <c r="J223" s="1130">
        <f t="shared" ca="1" si="60"/>
        <v>0</v>
      </c>
      <c r="K223" s="1131">
        <f t="shared" ca="1" si="61"/>
        <v>0</v>
      </c>
      <c r="L223" s="1130">
        <f t="shared" ca="1" si="62"/>
        <v>0</v>
      </c>
      <c r="M223" s="1130">
        <f t="shared" ca="1" si="63"/>
        <v>0</v>
      </c>
      <c r="N223" s="1130">
        <f t="shared" ca="1" si="72"/>
        <v>0</v>
      </c>
      <c r="O223" s="1073"/>
      <c r="P223" s="1130">
        <f t="shared" ca="1" si="64"/>
        <v>0</v>
      </c>
      <c r="Q223" s="1130">
        <f t="shared" ca="1" si="65"/>
        <v>0</v>
      </c>
      <c r="R223" s="1130">
        <f t="shared" ca="1" si="73"/>
        <v>0</v>
      </c>
      <c r="S223" s="1130">
        <f t="shared" ca="1" si="74"/>
        <v>0</v>
      </c>
      <c r="T223" s="1130">
        <f t="shared" ca="1" si="66"/>
        <v>0</v>
      </c>
      <c r="U223" s="1132">
        <f t="shared" ca="1" si="67"/>
        <v>0</v>
      </c>
      <c r="V223" s="1133" t="str">
        <f t="shared" ca="1" si="68"/>
        <v>n.a.</v>
      </c>
      <c r="X223" s="1134">
        <f t="shared" ca="1" si="75"/>
        <v>0</v>
      </c>
      <c r="Y223" s="1134">
        <f t="shared" ca="1" si="69"/>
        <v>0</v>
      </c>
      <c r="Z223" s="1134">
        <f t="shared" ca="1" si="70"/>
        <v>0</v>
      </c>
      <c r="AA223" s="1132">
        <f t="shared" ca="1" si="71"/>
        <v>0</v>
      </c>
      <c r="AB223" s="1105"/>
    </row>
    <row r="224" spans="1:28">
      <c r="A224" s="1144">
        <f>'AMORT. PROFILE 0% CPR'!A224</f>
        <v>51497</v>
      </c>
      <c r="C224" s="1104"/>
      <c r="D224" s="1125">
        <f t="shared" ca="1" si="57"/>
        <v>52778</v>
      </c>
      <c r="E224" s="1126">
        <f t="shared" ca="1" si="58"/>
        <v>52805</v>
      </c>
      <c r="F224" s="1127">
        <f t="shared" ca="1" si="59"/>
        <v>6512</v>
      </c>
      <c r="G224" s="1128">
        <f ca="1">IF(F224&lt;&gt;"",COUNTIF($F$11:F224,"&gt;0"),"")</f>
        <v>214</v>
      </c>
      <c r="H224" s="1129">
        <v>2.4467993562860439E-2</v>
      </c>
      <c r="I224" s="1073"/>
      <c r="J224" s="1130">
        <f t="shared" ca="1" si="60"/>
        <v>0</v>
      </c>
      <c r="K224" s="1131">
        <f t="shared" ca="1" si="61"/>
        <v>0</v>
      </c>
      <c r="L224" s="1130">
        <f t="shared" ca="1" si="62"/>
        <v>0</v>
      </c>
      <c r="M224" s="1130">
        <f t="shared" ca="1" si="63"/>
        <v>0</v>
      </c>
      <c r="N224" s="1130">
        <f t="shared" ca="1" si="72"/>
        <v>0</v>
      </c>
      <c r="O224" s="1073"/>
      <c r="P224" s="1130">
        <f t="shared" ca="1" si="64"/>
        <v>0</v>
      </c>
      <c r="Q224" s="1130">
        <f t="shared" ca="1" si="65"/>
        <v>0</v>
      </c>
      <c r="R224" s="1130">
        <f t="shared" ca="1" si="73"/>
        <v>0</v>
      </c>
      <c r="S224" s="1130">
        <f t="shared" ca="1" si="74"/>
        <v>0</v>
      </c>
      <c r="T224" s="1130">
        <f t="shared" ca="1" si="66"/>
        <v>0</v>
      </c>
      <c r="U224" s="1132">
        <f t="shared" ca="1" si="67"/>
        <v>0</v>
      </c>
      <c r="V224" s="1133" t="str">
        <f t="shared" ca="1" si="68"/>
        <v>n.a.</v>
      </c>
      <c r="X224" s="1134">
        <f t="shared" ca="1" si="75"/>
        <v>0</v>
      </c>
      <c r="Y224" s="1134">
        <f t="shared" ca="1" si="69"/>
        <v>0</v>
      </c>
      <c r="Z224" s="1134">
        <f t="shared" ca="1" si="70"/>
        <v>0</v>
      </c>
      <c r="AA224" s="1132">
        <f t="shared" ca="1" si="71"/>
        <v>0</v>
      </c>
      <c r="AB224" s="1105"/>
    </row>
    <row r="225" spans="1:28">
      <c r="A225" s="1144">
        <f>'AMORT. PROFILE 0% CPR'!A225</f>
        <v>51529</v>
      </c>
      <c r="C225" s="1104"/>
      <c r="D225" s="1125">
        <f t="shared" ca="1" si="57"/>
        <v>52809</v>
      </c>
      <c r="E225" s="1126">
        <f t="shared" ca="1" si="58"/>
        <v>52838</v>
      </c>
      <c r="F225" s="1127">
        <f t="shared" ca="1" si="59"/>
        <v>6545</v>
      </c>
      <c r="G225" s="1128">
        <f ca="1">IF(F225&lt;&gt;"",COUNTIF($F$11:F225,"&gt;0"),"")</f>
        <v>215</v>
      </c>
      <c r="H225" s="1129">
        <v>2.4572216241888677E-2</v>
      </c>
      <c r="I225" s="1073"/>
      <c r="J225" s="1130">
        <f t="shared" ca="1" si="60"/>
        <v>0</v>
      </c>
      <c r="K225" s="1131">
        <f t="shared" ca="1" si="61"/>
        <v>0</v>
      </c>
      <c r="L225" s="1130">
        <f t="shared" ca="1" si="62"/>
        <v>0</v>
      </c>
      <c r="M225" s="1130">
        <f t="shared" ca="1" si="63"/>
        <v>0</v>
      </c>
      <c r="N225" s="1130">
        <f t="shared" ca="1" si="72"/>
        <v>0</v>
      </c>
      <c r="O225" s="1073"/>
      <c r="P225" s="1130">
        <f t="shared" ca="1" si="64"/>
        <v>0</v>
      </c>
      <c r="Q225" s="1130">
        <f t="shared" ca="1" si="65"/>
        <v>0</v>
      </c>
      <c r="R225" s="1130">
        <f t="shared" ca="1" si="73"/>
        <v>0</v>
      </c>
      <c r="S225" s="1130">
        <f t="shared" ca="1" si="74"/>
        <v>0</v>
      </c>
      <c r="T225" s="1130">
        <f t="shared" ca="1" si="66"/>
        <v>0</v>
      </c>
      <c r="U225" s="1132">
        <f t="shared" ca="1" si="67"/>
        <v>0</v>
      </c>
      <c r="V225" s="1133" t="str">
        <f t="shared" ca="1" si="68"/>
        <v>n.a.</v>
      </c>
      <c r="X225" s="1134">
        <f t="shared" ca="1" si="75"/>
        <v>0</v>
      </c>
      <c r="Y225" s="1134">
        <f t="shared" ca="1" si="69"/>
        <v>0</v>
      </c>
      <c r="Z225" s="1134">
        <f t="shared" ca="1" si="70"/>
        <v>0</v>
      </c>
      <c r="AA225" s="1132">
        <f t="shared" ca="1" si="71"/>
        <v>0</v>
      </c>
      <c r="AB225" s="1105"/>
    </row>
    <row r="226" spans="1:28">
      <c r="A226" s="1144">
        <f>'AMORT. PROFILE 0% CPR'!A226</f>
        <v>51559</v>
      </c>
      <c r="C226" s="1104"/>
      <c r="D226" s="1125">
        <f t="shared" ca="1" si="57"/>
        <v>52840</v>
      </c>
      <c r="E226" s="1126">
        <f t="shared" ca="1" si="58"/>
        <v>52867</v>
      </c>
      <c r="F226" s="1127">
        <f t="shared" ca="1" si="59"/>
        <v>6574</v>
      </c>
      <c r="G226" s="1128">
        <f ca="1">IF(F226&lt;&gt;"",COUNTIF($F$11:F226,"&gt;0"),"")</f>
        <v>216</v>
      </c>
      <c r="H226" s="1129">
        <v>2.4696919442793848E-2</v>
      </c>
      <c r="I226" s="1073"/>
      <c r="J226" s="1130">
        <f t="shared" ca="1" si="60"/>
        <v>0</v>
      </c>
      <c r="K226" s="1131">
        <f t="shared" ca="1" si="61"/>
        <v>0</v>
      </c>
      <c r="L226" s="1130">
        <f t="shared" ca="1" si="62"/>
        <v>0</v>
      </c>
      <c r="M226" s="1130">
        <f t="shared" ca="1" si="63"/>
        <v>0</v>
      </c>
      <c r="N226" s="1130">
        <f t="shared" ca="1" si="72"/>
        <v>0</v>
      </c>
      <c r="O226" s="1073"/>
      <c r="P226" s="1130">
        <f t="shared" ca="1" si="64"/>
        <v>0</v>
      </c>
      <c r="Q226" s="1130">
        <f t="shared" ca="1" si="65"/>
        <v>0</v>
      </c>
      <c r="R226" s="1130">
        <f t="shared" ca="1" si="73"/>
        <v>0</v>
      </c>
      <c r="S226" s="1130">
        <f t="shared" ca="1" si="74"/>
        <v>0</v>
      </c>
      <c r="T226" s="1130">
        <f t="shared" ca="1" si="66"/>
        <v>0</v>
      </c>
      <c r="U226" s="1132">
        <f t="shared" ca="1" si="67"/>
        <v>0</v>
      </c>
      <c r="V226" s="1133" t="str">
        <f t="shared" ca="1" si="68"/>
        <v>n.a.</v>
      </c>
      <c r="X226" s="1134">
        <f t="shared" ca="1" si="75"/>
        <v>0</v>
      </c>
      <c r="Y226" s="1134">
        <f t="shared" ca="1" si="69"/>
        <v>0</v>
      </c>
      <c r="Z226" s="1134">
        <f t="shared" ca="1" si="70"/>
        <v>0</v>
      </c>
      <c r="AA226" s="1132">
        <f t="shared" ca="1" si="71"/>
        <v>0</v>
      </c>
      <c r="AB226" s="1105"/>
    </row>
    <row r="227" spans="1:28">
      <c r="A227" s="1144">
        <f>'AMORT. PROFILE 0% CPR'!A227</f>
        <v>51587</v>
      </c>
      <c r="C227" s="1104"/>
      <c r="D227" s="1125">
        <f t="shared" ca="1" si="57"/>
        <v>52870</v>
      </c>
      <c r="E227" s="1126">
        <f t="shared" ca="1" si="58"/>
        <v>52897</v>
      </c>
      <c r="F227" s="1127">
        <f t="shared" ca="1" si="59"/>
        <v>6604</v>
      </c>
      <c r="G227" s="1128">
        <f ca="1">IF(F227&lt;&gt;"",COUNTIF($F$11:F227,"&gt;0"),"")</f>
        <v>217</v>
      </c>
      <c r="H227" s="1129">
        <v>2.4867699424687036E-2</v>
      </c>
      <c r="I227" s="1073"/>
      <c r="J227" s="1130">
        <f t="shared" ca="1" si="60"/>
        <v>0</v>
      </c>
      <c r="K227" s="1131">
        <f t="shared" ca="1" si="61"/>
        <v>0</v>
      </c>
      <c r="L227" s="1130">
        <f t="shared" ca="1" si="62"/>
        <v>0</v>
      </c>
      <c r="M227" s="1130">
        <f t="shared" ca="1" si="63"/>
        <v>0</v>
      </c>
      <c r="N227" s="1130">
        <f t="shared" ca="1" si="72"/>
        <v>0</v>
      </c>
      <c r="O227" s="1073"/>
      <c r="P227" s="1130">
        <f t="shared" ca="1" si="64"/>
        <v>0</v>
      </c>
      <c r="Q227" s="1130">
        <f t="shared" ca="1" si="65"/>
        <v>0</v>
      </c>
      <c r="R227" s="1130">
        <f t="shared" ca="1" si="73"/>
        <v>0</v>
      </c>
      <c r="S227" s="1130">
        <f t="shared" ca="1" si="74"/>
        <v>0</v>
      </c>
      <c r="T227" s="1130">
        <f t="shared" ca="1" si="66"/>
        <v>0</v>
      </c>
      <c r="U227" s="1132">
        <f t="shared" ca="1" si="67"/>
        <v>0</v>
      </c>
      <c r="V227" s="1133" t="str">
        <f t="shared" ca="1" si="68"/>
        <v>n.a.</v>
      </c>
      <c r="X227" s="1134">
        <f t="shared" ca="1" si="75"/>
        <v>0</v>
      </c>
      <c r="Y227" s="1134">
        <f t="shared" ca="1" si="69"/>
        <v>0</v>
      </c>
      <c r="Z227" s="1134">
        <f t="shared" ca="1" si="70"/>
        <v>0</v>
      </c>
      <c r="AA227" s="1132">
        <f t="shared" ca="1" si="71"/>
        <v>0</v>
      </c>
      <c r="AB227" s="1105"/>
    </row>
    <row r="228" spans="1:28">
      <c r="A228" s="1144">
        <f>'AMORT. PROFILE 0% CPR'!A228</f>
        <v>51620</v>
      </c>
      <c r="C228" s="1104"/>
      <c r="D228" s="1125">
        <f t="shared" ca="1" si="57"/>
        <v>52901</v>
      </c>
      <c r="E228" s="1126">
        <f t="shared" ca="1" si="58"/>
        <v>52929</v>
      </c>
      <c r="F228" s="1127">
        <f t="shared" ca="1" si="59"/>
        <v>6636</v>
      </c>
      <c r="G228" s="1128">
        <f ca="1">IF(F228&lt;&gt;"",COUNTIF($F$11:F228,"&gt;0"),"")</f>
        <v>218</v>
      </c>
      <c r="H228" s="1129">
        <v>2.5035405110877876E-2</v>
      </c>
      <c r="I228" s="1073"/>
      <c r="J228" s="1130">
        <f t="shared" ca="1" si="60"/>
        <v>0</v>
      </c>
      <c r="K228" s="1131">
        <f t="shared" ca="1" si="61"/>
        <v>0</v>
      </c>
      <c r="L228" s="1130">
        <f t="shared" ca="1" si="62"/>
        <v>0</v>
      </c>
      <c r="M228" s="1130">
        <f t="shared" ca="1" si="63"/>
        <v>0</v>
      </c>
      <c r="N228" s="1130">
        <f t="shared" ca="1" si="72"/>
        <v>0</v>
      </c>
      <c r="O228" s="1073"/>
      <c r="P228" s="1130">
        <f t="shared" ca="1" si="64"/>
        <v>0</v>
      </c>
      <c r="Q228" s="1130">
        <f t="shared" ca="1" si="65"/>
        <v>0</v>
      </c>
      <c r="R228" s="1130">
        <f t="shared" ca="1" si="73"/>
        <v>0</v>
      </c>
      <c r="S228" s="1130">
        <f t="shared" ca="1" si="74"/>
        <v>0</v>
      </c>
      <c r="T228" s="1130">
        <f t="shared" ca="1" si="66"/>
        <v>0</v>
      </c>
      <c r="U228" s="1132">
        <f t="shared" ca="1" si="67"/>
        <v>0</v>
      </c>
      <c r="V228" s="1133" t="str">
        <f t="shared" ca="1" si="68"/>
        <v>n.a.</v>
      </c>
      <c r="X228" s="1134">
        <f t="shared" ca="1" si="75"/>
        <v>0</v>
      </c>
      <c r="Y228" s="1134">
        <f t="shared" ca="1" si="69"/>
        <v>0</v>
      </c>
      <c r="Z228" s="1134">
        <f t="shared" ca="1" si="70"/>
        <v>0</v>
      </c>
      <c r="AA228" s="1132">
        <f t="shared" ca="1" si="71"/>
        <v>0</v>
      </c>
      <c r="AB228" s="1105"/>
    </row>
    <row r="229" spans="1:28">
      <c r="A229" s="1144">
        <f>'AMORT. PROFILE 0% CPR'!A229</f>
        <v>51648</v>
      </c>
      <c r="C229" s="1104"/>
      <c r="D229" s="1125">
        <f t="shared" ca="1" si="57"/>
        <v>52931</v>
      </c>
      <c r="E229" s="1126">
        <f t="shared" ca="1" si="58"/>
        <v>52958</v>
      </c>
      <c r="F229" s="1127">
        <f t="shared" ca="1" si="59"/>
        <v>6665</v>
      </c>
      <c r="G229" s="1128">
        <f ca="1">IF(F229&lt;&gt;"",COUNTIF($F$11:F229,"&gt;0"),"")</f>
        <v>219</v>
      </c>
      <c r="H229" s="1129">
        <v>2.5155582815976858E-2</v>
      </c>
      <c r="I229" s="1073"/>
      <c r="J229" s="1130">
        <f t="shared" ca="1" si="60"/>
        <v>0</v>
      </c>
      <c r="K229" s="1131">
        <f t="shared" ca="1" si="61"/>
        <v>0</v>
      </c>
      <c r="L229" s="1130">
        <f t="shared" ca="1" si="62"/>
        <v>0</v>
      </c>
      <c r="M229" s="1130">
        <f t="shared" ca="1" si="63"/>
        <v>0</v>
      </c>
      <c r="N229" s="1130">
        <f t="shared" ca="1" si="72"/>
        <v>0</v>
      </c>
      <c r="O229" s="1073"/>
      <c r="P229" s="1130">
        <f t="shared" ca="1" si="64"/>
        <v>0</v>
      </c>
      <c r="Q229" s="1130">
        <f t="shared" ca="1" si="65"/>
        <v>0</v>
      </c>
      <c r="R229" s="1130">
        <f t="shared" ca="1" si="73"/>
        <v>0</v>
      </c>
      <c r="S229" s="1130">
        <f t="shared" ca="1" si="74"/>
        <v>0</v>
      </c>
      <c r="T229" s="1130">
        <f t="shared" ca="1" si="66"/>
        <v>0</v>
      </c>
      <c r="U229" s="1132">
        <f t="shared" ca="1" si="67"/>
        <v>0</v>
      </c>
      <c r="V229" s="1133" t="str">
        <f t="shared" ca="1" si="68"/>
        <v>n.a.</v>
      </c>
      <c r="X229" s="1134">
        <f t="shared" ca="1" si="75"/>
        <v>0</v>
      </c>
      <c r="Y229" s="1134">
        <f t="shared" ca="1" si="69"/>
        <v>0</v>
      </c>
      <c r="Z229" s="1134">
        <f t="shared" ca="1" si="70"/>
        <v>0</v>
      </c>
      <c r="AA229" s="1132">
        <f t="shared" ca="1" si="71"/>
        <v>0</v>
      </c>
      <c r="AB229" s="1105"/>
    </row>
    <row r="230" spans="1:28">
      <c r="A230" s="1144">
        <f>'AMORT. PROFILE 0% CPR'!A230</f>
        <v>51679</v>
      </c>
      <c r="C230" s="1104"/>
      <c r="D230" s="1125">
        <f t="shared" ca="1" si="57"/>
        <v>52962</v>
      </c>
      <c r="E230" s="1126">
        <f t="shared" ca="1" si="58"/>
        <v>52989</v>
      </c>
      <c r="F230" s="1127">
        <f t="shared" ca="1" si="59"/>
        <v>6696</v>
      </c>
      <c r="G230" s="1128">
        <f ca="1">IF(F230&lt;&gt;"",COUNTIF($F$11:F230,"&gt;0"),"")</f>
        <v>220</v>
      </c>
      <c r="H230" s="1129">
        <v>2.5386577605328049E-2</v>
      </c>
      <c r="I230" s="1073"/>
      <c r="J230" s="1130">
        <f t="shared" ca="1" si="60"/>
        <v>0</v>
      </c>
      <c r="K230" s="1131">
        <f t="shared" ca="1" si="61"/>
        <v>0</v>
      </c>
      <c r="L230" s="1130">
        <f t="shared" ca="1" si="62"/>
        <v>0</v>
      </c>
      <c r="M230" s="1130">
        <f t="shared" ca="1" si="63"/>
        <v>0</v>
      </c>
      <c r="N230" s="1130">
        <f t="shared" ca="1" si="72"/>
        <v>0</v>
      </c>
      <c r="O230" s="1073"/>
      <c r="P230" s="1130">
        <f t="shared" ca="1" si="64"/>
        <v>0</v>
      </c>
      <c r="Q230" s="1130">
        <f t="shared" ca="1" si="65"/>
        <v>0</v>
      </c>
      <c r="R230" s="1130">
        <f t="shared" ca="1" si="73"/>
        <v>0</v>
      </c>
      <c r="S230" s="1130">
        <f t="shared" ca="1" si="74"/>
        <v>0</v>
      </c>
      <c r="T230" s="1130">
        <f t="shared" ca="1" si="66"/>
        <v>0</v>
      </c>
      <c r="U230" s="1132">
        <f t="shared" ca="1" si="67"/>
        <v>0</v>
      </c>
      <c r="V230" s="1133" t="str">
        <f t="shared" ca="1" si="68"/>
        <v>n.a.</v>
      </c>
      <c r="X230" s="1134">
        <f t="shared" ca="1" si="75"/>
        <v>0</v>
      </c>
      <c r="Y230" s="1134">
        <f t="shared" ca="1" si="69"/>
        <v>0</v>
      </c>
      <c r="Z230" s="1134">
        <f t="shared" ca="1" si="70"/>
        <v>0</v>
      </c>
      <c r="AA230" s="1132">
        <f t="shared" ca="1" si="71"/>
        <v>0</v>
      </c>
      <c r="AB230" s="1105"/>
    </row>
    <row r="231" spans="1:28">
      <c r="A231" s="1144">
        <f>'AMORT. PROFILE 0% CPR'!A231</f>
        <v>51711</v>
      </c>
      <c r="C231" s="1104"/>
      <c r="D231" s="1125">
        <f t="shared" ca="1" si="57"/>
        <v>52993</v>
      </c>
      <c r="E231" s="1126">
        <f t="shared" ca="1" si="58"/>
        <v>53020</v>
      </c>
      <c r="F231" s="1127">
        <f t="shared" ca="1" si="59"/>
        <v>6727</v>
      </c>
      <c r="G231" s="1128">
        <f ca="1">IF(F231&lt;&gt;"",COUNTIF($F$11:F231,"&gt;0"),"")</f>
        <v>221</v>
      </c>
      <c r="H231" s="1129">
        <v>2.5685759597010187E-2</v>
      </c>
      <c r="I231" s="1073"/>
      <c r="J231" s="1130">
        <f t="shared" ca="1" si="60"/>
        <v>0</v>
      </c>
      <c r="K231" s="1131">
        <f t="shared" ca="1" si="61"/>
        <v>0</v>
      </c>
      <c r="L231" s="1130">
        <f t="shared" ca="1" si="62"/>
        <v>0</v>
      </c>
      <c r="M231" s="1130">
        <f t="shared" ca="1" si="63"/>
        <v>0</v>
      </c>
      <c r="N231" s="1130">
        <f t="shared" ca="1" si="72"/>
        <v>0</v>
      </c>
      <c r="O231" s="1073"/>
      <c r="P231" s="1130">
        <f t="shared" ca="1" si="64"/>
        <v>0</v>
      </c>
      <c r="Q231" s="1130">
        <f t="shared" ca="1" si="65"/>
        <v>0</v>
      </c>
      <c r="R231" s="1130">
        <f t="shared" ca="1" si="73"/>
        <v>0</v>
      </c>
      <c r="S231" s="1130">
        <f t="shared" ca="1" si="74"/>
        <v>0</v>
      </c>
      <c r="T231" s="1130">
        <f t="shared" ca="1" si="66"/>
        <v>0</v>
      </c>
      <c r="U231" s="1132">
        <f t="shared" ca="1" si="67"/>
        <v>0</v>
      </c>
      <c r="V231" s="1133" t="str">
        <f t="shared" ca="1" si="68"/>
        <v>n.a.</v>
      </c>
      <c r="X231" s="1134">
        <f t="shared" ca="1" si="75"/>
        <v>0</v>
      </c>
      <c r="Y231" s="1134">
        <f t="shared" ca="1" si="69"/>
        <v>0</v>
      </c>
      <c r="Z231" s="1134">
        <f t="shared" ca="1" si="70"/>
        <v>0</v>
      </c>
      <c r="AA231" s="1132">
        <f t="shared" ca="1" si="71"/>
        <v>0</v>
      </c>
      <c r="AB231" s="1105"/>
    </row>
    <row r="232" spans="1:28">
      <c r="A232" s="1144">
        <f>'AMORT. PROFILE 0% CPR'!A232</f>
        <v>51740</v>
      </c>
      <c r="C232" s="1104"/>
      <c r="D232" s="1125">
        <f t="shared" ca="1" si="57"/>
        <v>53021</v>
      </c>
      <c r="E232" s="1126">
        <f t="shared" ca="1" si="58"/>
        <v>53048</v>
      </c>
      <c r="F232" s="1127">
        <f t="shared" ca="1" si="59"/>
        <v>6755</v>
      </c>
      <c r="G232" s="1128">
        <f ca="1">IF(F232&lt;&gt;"",COUNTIF($F$11:F232,"&gt;0"),"")</f>
        <v>222</v>
      </c>
      <c r="H232" s="1129">
        <v>2.5908731309482604E-2</v>
      </c>
      <c r="I232" s="1073"/>
      <c r="J232" s="1130">
        <f t="shared" ca="1" si="60"/>
        <v>0</v>
      </c>
      <c r="K232" s="1131">
        <f t="shared" ca="1" si="61"/>
        <v>0</v>
      </c>
      <c r="L232" s="1130">
        <f t="shared" ca="1" si="62"/>
        <v>0</v>
      </c>
      <c r="M232" s="1130">
        <f t="shared" ca="1" si="63"/>
        <v>0</v>
      </c>
      <c r="N232" s="1130">
        <f t="shared" ca="1" si="72"/>
        <v>0</v>
      </c>
      <c r="O232" s="1073"/>
      <c r="P232" s="1130">
        <f t="shared" ca="1" si="64"/>
        <v>0</v>
      </c>
      <c r="Q232" s="1130">
        <f t="shared" ca="1" si="65"/>
        <v>0</v>
      </c>
      <c r="R232" s="1130">
        <f t="shared" ca="1" si="73"/>
        <v>0</v>
      </c>
      <c r="S232" s="1130">
        <f t="shared" ca="1" si="74"/>
        <v>0</v>
      </c>
      <c r="T232" s="1130">
        <f t="shared" ca="1" si="66"/>
        <v>0</v>
      </c>
      <c r="U232" s="1132">
        <f t="shared" ca="1" si="67"/>
        <v>0</v>
      </c>
      <c r="V232" s="1133" t="str">
        <f t="shared" ca="1" si="68"/>
        <v>n.a.</v>
      </c>
      <c r="X232" s="1134">
        <f t="shared" ca="1" si="75"/>
        <v>0</v>
      </c>
      <c r="Y232" s="1134">
        <f t="shared" ca="1" si="69"/>
        <v>0</v>
      </c>
      <c r="Z232" s="1134">
        <f t="shared" ca="1" si="70"/>
        <v>0</v>
      </c>
      <c r="AA232" s="1132">
        <f t="shared" ca="1" si="71"/>
        <v>0</v>
      </c>
      <c r="AB232" s="1105"/>
    </row>
    <row r="233" spans="1:28">
      <c r="A233" s="1144">
        <f>'AMORT. PROFILE 0% CPR'!A233</f>
        <v>51771</v>
      </c>
      <c r="C233" s="1104"/>
      <c r="D233" s="1125">
        <f t="shared" ca="1" si="57"/>
        <v>53052</v>
      </c>
      <c r="E233" s="1126">
        <f t="shared" ca="1" si="58"/>
        <v>53079</v>
      </c>
      <c r="F233" s="1127">
        <f t="shared" ca="1" si="59"/>
        <v>6786</v>
      </c>
      <c r="G233" s="1128">
        <f ca="1">IF(F233&lt;&gt;"",COUNTIF($F$11:F233,"&gt;0"),"")</f>
        <v>223</v>
      </c>
      <c r="H233" s="1129">
        <v>2.6021856587252722E-2</v>
      </c>
      <c r="I233" s="1073"/>
      <c r="J233" s="1130">
        <f t="shared" ca="1" si="60"/>
        <v>0</v>
      </c>
      <c r="K233" s="1131">
        <f t="shared" ca="1" si="61"/>
        <v>0</v>
      </c>
      <c r="L233" s="1130">
        <f t="shared" ca="1" si="62"/>
        <v>0</v>
      </c>
      <c r="M233" s="1130">
        <f t="shared" ca="1" si="63"/>
        <v>0</v>
      </c>
      <c r="N233" s="1130">
        <f t="shared" ca="1" si="72"/>
        <v>0</v>
      </c>
      <c r="O233" s="1073"/>
      <c r="P233" s="1130">
        <f t="shared" ca="1" si="64"/>
        <v>0</v>
      </c>
      <c r="Q233" s="1130">
        <f t="shared" ca="1" si="65"/>
        <v>0</v>
      </c>
      <c r="R233" s="1130">
        <f t="shared" ca="1" si="73"/>
        <v>0</v>
      </c>
      <c r="S233" s="1130">
        <f t="shared" ca="1" si="74"/>
        <v>0</v>
      </c>
      <c r="T233" s="1130">
        <f t="shared" ca="1" si="66"/>
        <v>0</v>
      </c>
      <c r="U233" s="1132">
        <f t="shared" ca="1" si="67"/>
        <v>0</v>
      </c>
      <c r="V233" s="1133" t="str">
        <f t="shared" ca="1" si="68"/>
        <v>n.a.</v>
      </c>
      <c r="X233" s="1134">
        <f t="shared" ca="1" si="75"/>
        <v>0</v>
      </c>
      <c r="Y233" s="1134">
        <f t="shared" ca="1" si="69"/>
        <v>0</v>
      </c>
      <c r="Z233" s="1134">
        <f t="shared" ca="1" si="70"/>
        <v>0</v>
      </c>
      <c r="AA233" s="1132">
        <f t="shared" ca="1" si="71"/>
        <v>0</v>
      </c>
      <c r="AB233" s="1105"/>
    </row>
    <row r="234" spans="1:28">
      <c r="A234" s="1144">
        <f>'AMORT. PROFILE 0% CPR'!A234</f>
        <v>51802</v>
      </c>
      <c r="C234" s="1104"/>
      <c r="D234" s="1125">
        <f t="shared" ca="1" si="57"/>
        <v>53082</v>
      </c>
      <c r="E234" s="1126">
        <f t="shared" ca="1" si="58"/>
        <v>53111</v>
      </c>
      <c r="F234" s="1127">
        <f t="shared" ca="1" si="59"/>
        <v>6818</v>
      </c>
      <c r="G234" s="1128">
        <f ca="1">IF(F234&lt;&gt;"",COUNTIF($F$11:F234,"&gt;0"),"")</f>
        <v>224</v>
      </c>
      <c r="H234" s="1129">
        <v>2.6135460068687395E-2</v>
      </c>
      <c r="I234" s="1073"/>
      <c r="J234" s="1130">
        <f t="shared" ca="1" si="60"/>
        <v>0</v>
      </c>
      <c r="K234" s="1131">
        <f t="shared" ca="1" si="61"/>
        <v>0</v>
      </c>
      <c r="L234" s="1130">
        <f t="shared" ca="1" si="62"/>
        <v>0</v>
      </c>
      <c r="M234" s="1130">
        <f t="shared" ca="1" si="63"/>
        <v>0</v>
      </c>
      <c r="N234" s="1130">
        <f t="shared" ca="1" si="72"/>
        <v>0</v>
      </c>
      <c r="O234" s="1073"/>
      <c r="P234" s="1130">
        <f t="shared" ca="1" si="64"/>
        <v>0</v>
      </c>
      <c r="Q234" s="1130">
        <f t="shared" ca="1" si="65"/>
        <v>0</v>
      </c>
      <c r="R234" s="1130">
        <f t="shared" ca="1" si="73"/>
        <v>0</v>
      </c>
      <c r="S234" s="1130">
        <f t="shared" ca="1" si="74"/>
        <v>0</v>
      </c>
      <c r="T234" s="1130">
        <f t="shared" ca="1" si="66"/>
        <v>0</v>
      </c>
      <c r="U234" s="1132">
        <f t="shared" ca="1" si="67"/>
        <v>0</v>
      </c>
      <c r="V234" s="1133" t="str">
        <f t="shared" ca="1" si="68"/>
        <v>n.a.</v>
      </c>
      <c r="X234" s="1134">
        <f t="shared" ca="1" si="75"/>
        <v>0</v>
      </c>
      <c r="Y234" s="1134">
        <f t="shared" ca="1" si="69"/>
        <v>0</v>
      </c>
      <c r="Z234" s="1134">
        <f t="shared" ca="1" si="70"/>
        <v>0</v>
      </c>
      <c r="AA234" s="1132">
        <f t="shared" ca="1" si="71"/>
        <v>0</v>
      </c>
      <c r="AB234" s="1105"/>
    </row>
    <row r="235" spans="1:28">
      <c r="A235" s="1144">
        <f>'AMORT. PROFILE 0% CPR'!A235</f>
        <v>51832</v>
      </c>
      <c r="C235" s="1104"/>
      <c r="D235" s="1125">
        <f t="shared" ca="1" si="57"/>
        <v>53113</v>
      </c>
      <c r="E235" s="1126">
        <f t="shared" ca="1" si="58"/>
        <v>53140</v>
      </c>
      <c r="F235" s="1127">
        <f t="shared" ca="1" si="59"/>
        <v>6847</v>
      </c>
      <c r="G235" s="1128">
        <f ca="1">IF(F235&lt;&gt;"",COUNTIF($F$11:F235,"&gt;0"),"")</f>
        <v>225</v>
      </c>
      <c r="H235" s="1129">
        <v>2.6334136746163302E-2</v>
      </c>
      <c r="I235" s="1073"/>
      <c r="J235" s="1130">
        <f t="shared" ca="1" si="60"/>
        <v>0</v>
      </c>
      <c r="K235" s="1131">
        <f t="shared" ca="1" si="61"/>
        <v>0</v>
      </c>
      <c r="L235" s="1130">
        <f t="shared" ca="1" si="62"/>
        <v>0</v>
      </c>
      <c r="M235" s="1130">
        <f t="shared" ca="1" si="63"/>
        <v>0</v>
      </c>
      <c r="N235" s="1130">
        <f t="shared" ca="1" si="72"/>
        <v>0</v>
      </c>
      <c r="O235" s="1073"/>
      <c r="P235" s="1130">
        <f t="shared" ca="1" si="64"/>
        <v>0</v>
      </c>
      <c r="Q235" s="1130">
        <f t="shared" ca="1" si="65"/>
        <v>0</v>
      </c>
      <c r="R235" s="1130">
        <f t="shared" ca="1" si="73"/>
        <v>0</v>
      </c>
      <c r="S235" s="1130">
        <f t="shared" ca="1" si="74"/>
        <v>0</v>
      </c>
      <c r="T235" s="1130">
        <f t="shared" ca="1" si="66"/>
        <v>0</v>
      </c>
      <c r="U235" s="1132">
        <f t="shared" ca="1" si="67"/>
        <v>0</v>
      </c>
      <c r="V235" s="1133" t="str">
        <f t="shared" ca="1" si="68"/>
        <v>n.a.</v>
      </c>
      <c r="X235" s="1134">
        <f t="shared" ca="1" si="75"/>
        <v>0</v>
      </c>
      <c r="Y235" s="1134">
        <f t="shared" ca="1" si="69"/>
        <v>0</v>
      </c>
      <c r="Z235" s="1134">
        <f t="shared" ca="1" si="70"/>
        <v>0</v>
      </c>
      <c r="AA235" s="1132">
        <f t="shared" ca="1" si="71"/>
        <v>0</v>
      </c>
      <c r="AB235" s="1105"/>
    </row>
    <row r="236" spans="1:28">
      <c r="A236" s="1144">
        <f>'AMORT. PROFILE 0% CPR'!A236</f>
        <v>51862</v>
      </c>
      <c r="C236" s="1104"/>
      <c r="D236" s="1125">
        <f t="shared" ca="1" si="57"/>
        <v>53143</v>
      </c>
      <c r="E236" s="1126">
        <f t="shared" ca="1" si="58"/>
        <v>53170</v>
      </c>
      <c r="F236" s="1127">
        <f t="shared" ca="1" si="59"/>
        <v>6877</v>
      </c>
      <c r="G236" s="1128">
        <f ca="1">IF(F236&lt;&gt;"",COUNTIF($F$11:F236,"&gt;0"),"")</f>
        <v>226</v>
      </c>
      <c r="H236" s="1129">
        <v>2.6358157049637791E-2</v>
      </c>
      <c r="I236" s="1073"/>
      <c r="J236" s="1130">
        <f t="shared" ca="1" si="60"/>
        <v>0</v>
      </c>
      <c r="K236" s="1131">
        <f t="shared" ca="1" si="61"/>
        <v>0</v>
      </c>
      <c r="L236" s="1130">
        <f t="shared" ca="1" si="62"/>
        <v>0</v>
      </c>
      <c r="M236" s="1130">
        <f t="shared" ca="1" si="63"/>
        <v>0</v>
      </c>
      <c r="N236" s="1130">
        <f t="shared" ca="1" si="72"/>
        <v>0</v>
      </c>
      <c r="O236" s="1073"/>
      <c r="P236" s="1130">
        <f t="shared" ca="1" si="64"/>
        <v>0</v>
      </c>
      <c r="Q236" s="1130">
        <f t="shared" ca="1" si="65"/>
        <v>0</v>
      </c>
      <c r="R236" s="1130">
        <f t="shared" ca="1" si="73"/>
        <v>0</v>
      </c>
      <c r="S236" s="1130">
        <f t="shared" ca="1" si="74"/>
        <v>0</v>
      </c>
      <c r="T236" s="1130">
        <f t="shared" ca="1" si="66"/>
        <v>0</v>
      </c>
      <c r="U236" s="1132">
        <f t="shared" ca="1" si="67"/>
        <v>0</v>
      </c>
      <c r="V236" s="1133" t="str">
        <f t="shared" ca="1" si="68"/>
        <v>n.a.</v>
      </c>
      <c r="X236" s="1134">
        <f t="shared" ca="1" si="75"/>
        <v>0</v>
      </c>
      <c r="Y236" s="1134">
        <f t="shared" ca="1" si="69"/>
        <v>0</v>
      </c>
      <c r="Z236" s="1134">
        <f t="shared" ca="1" si="70"/>
        <v>0</v>
      </c>
      <c r="AA236" s="1132">
        <f t="shared" ca="1" si="71"/>
        <v>0</v>
      </c>
      <c r="AB236" s="1105"/>
    </row>
    <row r="237" spans="1:28">
      <c r="A237" s="1144">
        <f>'AMORT. PROFILE 0% CPR'!A237</f>
        <v>51893</v>
      </c>
      <c r="C237" s="1104"/>
      <c r="D237" s="1125">
        <f t="shared" ca="1" si="57"/>
        <v>53174</v>
      </c>
      <c r="E237" s="1126">
        <f t="shared" ca="1" si="58"/>
        <v>53202</v>
      </c>
      <c r="F237" s="1127">
        <f t="shared" ca="1" si="59"/>
        <v>6909</v>
      </c>
      <c r="G237" s="1128">
        <f ca="1">IF(F237&lt;&gt;"",COUNTIF($F$11:F237,"&gt;0"),"")</f>
        <v>227</v>
      </c>
      <c r="H237" s="1129">
        <v>2.6289718067447992E-2</v>
      </c>
      <c r="I237" s="1073"/>
      <c r="J237" s="1130">
        <f t="shared" ca="1" si="60"/>
        <v>0</v>
      </c>
      <c r="K237" s="1131">
        <f t="shared" ca="1" si="61"/>
        <v>0</v>
      </c>
      <c r="L237" s="1130">
        <f t="shared" ca="1" si="62"/>
        <v>0</v>
      </c>
      <c r="M237" s="1130">
        <f t="shared" ca="1" si="63"/>
        <v>0</v>
      </c>
      <c r="N237" s="1130">
        <f t="shared" ca="1" si="72"/>
        <v>0</v>
      </c>
      <c r="O237" s="1073"/>
      <c r="P237" s="1130">
        <f t="shared" ca="1" si="64"/>
        <v>0</v>
      </c>
      <c r="Q237" s="1130">
        <f t="shared" ca="1" si="65"/>
        <v>0</v>
      </c>
      <c r="R237" s="1130">
        <f t="shared" ca="1" si="73"/>
        <v>0</v>
      </c>
      <c r="S237" s="1130">
        <f t="shared" ca="1" si="74"/>
        <v>0</v>
      </c>
      <c r="T237" s="1130">
        <f t="shared" ca="1" si="66"/>
        <v>0</v>
      </c>
      <c r="U237" s="1132">
        <f t="shared" ca="1" si="67"/>
        <v>0</v>
      </c>
      <c r="V237" s="1133" t="str">
        <f t="shared" ca="1" si="68"/>
        <v>n.a.</v>
      </c>
      <c r="X237" s="1134">
        <f t="shared" ca="1" si="75"/>
        <v>0</v>
      </c>
      <c r="Y237" s="1134">
        <f t="shared" ca="1" si="69"/>
        <v>0</v>
      </c>
      <c r="Z237" s="1134">
        <f t="shared" ca="1" si="70"/>
        <v>0</v>
      </c>
      <c r="AA237" s="1132">
        <f t="shared" ca="1" si="71"/>
        <v>0</v>
      </c>
      <c r="AB237" s="1105"/>
    </row>
    <row r="238" spans="1:28">
      <c r="A238" s="1144">
        <f>'AMORT. PROFILE 0% CPR'!A238</f>
        <v>51924</v>
      </c>
      <c r="C238" s="1104"/>
      <c r="D238" s="1125">
        <f t="shared" ca="1" si="57"/>
        <v>53205</v>
      </c>
      <c r="E238" s="1126">
        <f t="shared" ca="1" si="58"/>
        <v>53232</v>
      </c>
      <c r="F238" s="1127">
        <f t="shared" ca="1" si="59"/>
        <v>6939</v>
      </c>
      <c r="G238" s="1128">
        <f ca="1">IF(F238&lt;&gt;"",COUNTIF($F$11:F238,"&gt;0"),"")</f>
        <v>228</v>
      </c>
      <c r="H238" s="1129">
        <v>2.6262783735619473E-2</v>
      </c>
      <c r="I238" s="1073"/>
      <c r="J238" s="1130">
        <f t="shared" ca="1" si="60"/>
        <v>0</v>
      </c>
      <c r="K238" s="1131">
        <f t="shared" ca="1" si="61"/>
        <v>0</v>
      </c>
      <c r="L238" s="1130">
        <f t="shared" ca="1" si="62"/>
        <v>0</v>
      </c>
      <c r="M238" s="1130">
        <f t="shared" ca="1" si="63"/>
        <v>0</v>
      </c>
      <c r="N238" s="1130">
        <f t="shared" ca="1" si="72"/>
        <v>0</v>
      </c>
      <c r="O238" s="1073"/>
      <c r="P238" s="1130">
        <f t="shared" ca="1" si="64"/>
        <v>0</v>
      </c>
      <c r="Q238" s="1130">
        <f t="shared" ca="1" si="65"/>
        <v>0</v>
      </c>
      <c r="R238" s="1130">
        <f t="shared" ca="1" si="73"/>
        <v>0</v>
      </c>
      <c r="S238" s="1130">
        <f t="shared" ca="1" si="74"/>
        <v>0</v>
      </c>
      <c r="T238" s="1130">
        <f t="shared" ca="1" si="66"/>
        <v>0</v>
      </c>
      <c r="U238" s="1132">
        <f t="shared" ca="1" si="67"/>
        <v>0</v>
      </c>
      <c r="V238" s="1133" t="str">
        <f t="shared" ca="1" si="68"/>
        <v>n.a.</v>
      </c>
      <c r="X238" s="1134">
        <f t="shared" ca="1" si="75"/>
        <v>0</v>
      </c>
      <c r="Y238" s="1134">
        <f t="shared" ca="1" si="69"/>
        <v>0</v>
      </c>
      <c r="Z238" s="1134">
        <f t="shared" ca="1" si="70"/>
        <v>0</v>
      </c>
      <c r="AA238" s="1132">
        <f t="shared" ca="1" si="71"/>
        <v>0</v>
      </c>
      <c r="AB238" s="1105"/>
    </row>
    <row r="239" spans="1:28">
      <c r="A239" s="1144">
        <f>'AMORT. PROFILE 0% CPR'!A239</f>
        <v>51952</v>
      </c>
      <c r="C239" s="1104"/>
      <c r="D239" s="1125">
        <f t="shared" ca="1" si="57"/>
        <v>53235</v>
      </c>
      <c r="E239" s="1126">
        <f t="shared" ca="1" si="58"/>
        <v>53262</v>
      </c>
      <c r="F239" s="1127">
        <f t="shared" ca="1" si="59"/>
        <v>6969</v>
      </c>
      <c r="G239" s="1128">
        <f ca="1">IF(F239&lt;&gt;"",COUNTIF($F$11:F239,"&gt;0"),"")</f>
        <v>229</v>
      </c>
      <c r="H239" s="1129">
        <v>2.6128829337453124E-2</v>
      </c>
      <c r="I239" s="1073"/>
      <c r="J239" s="1130">
        <f t="shared" ca="1" si="60"/>
        <v>0</v>
      </c>
      <c r="K239" s="1131">
        <f t="shared" ca="1" si="61"/>
        <v>0</v>
      </c>
      <c r="L239" s="1130">
        <f t="shared" ca="1" si="62"/>
        <v>0</v>
      </c>
      <c r="M239" s="1130">
        <f t="shared" ca="1" si="63"/>
        <v>0</v>
      </c>
      <c r="N239" s="1130">
        <f t="shared" ca="1" si="72"/>
        <v>0</v>
      </c>
      <c r="O239" s="1073"/>
      <c r="P239" s="1130">
        <f t="shared" ca="1" si="64"/>
        <v>0</v>
      </c>
      <c r="Q239" s="1130">
        <f t="shared" ca="1" si="65"/>
        <v>0</v>
      </c>
      <c r="R239" s="1130">
        <f t="shared" ca="1" si="73"/>
        <v>0</v>
      </c>
      <c r="S239" s="1130">
        <f t="shared" ca="1" si="74"/>
        <v>0</v>
      </c>
      <c r="T239" s="1130">
        <f t="shared" ca="1" si="66"/>
        <v>0</v>
      </c>
      <c r="U239" s="1132">
        <f t="shared" ca="1" si="67"/>
        <v>0</v>
      </c>
      <c r="V239" s="1133" t="str">
        <f t="shared" ca="1" si="68"/>
        <v>n.a.</v>
      </c>
      <c r="X239" s="1134">
        <f t="shared" ca="1" si="75"/>
        <v>0</v>
      </c>
      <c r="Y239" s="1134">
        <f t="shared" ca="1" si="69"/>
        <v>0</v>
      </c>
      <c r="Z239" s="1134">
        <f t="shared" ca="1" si="70"/>
        <v>0</v>
      </c>
      <c r="AA239" s="1132">
        <f t="shared" ca="1" si="71"/>
        <v>0</v>
      </c>
      <c r="AB239" s="1105"/>
    </row>
    <row r="240" spans="1:28">
      <c r="A240" s="1144">
        <f>'AMORT. PROFILE 0% CPR'!A240</f>
        <v>51984</v>
      </c>
      <c r="C240" s="1104"/>
      <c r="D240" s="1125">
        <f t="shared" ca="1" si="57"/>
        <v>53266</v>
      </c>
      <c r="E240" s="1126">
        <f t="shared" ca="1" si="58"/>
        <v>53293</v>
      </c>
      <c r="F240" s="1127">
        <f t="shared" ca="1" si="59"/>
        <v>7000</v>
      </c>
      <c r="G240" s="1128">
        <f ca="1">IF(F240&lt;&gt;"",COUNTIF($F$11:F240,"&gt;0"),"")</f>
        <v>230</v>
      </c>
      <c r="H240" s="1129">
        <v>2.6144464632107983E-2</v>
      </c>
      <c r="I240" s="1073"/>
      <c r="J240" s="1130">
        <f t="shared" ca="1" si="60"/>
        <v>0</v>
      </c>
      <c r="K240" s="1131">
        <f t="shared" ca="1" si="61"/>
        <v>0</v>
      </c>
      <c r="L240" s="1130">
        <f t="shared" ca="1" si="62"/>
        <v>0</v>
      </c>
      <c r="M240" s="1130">
        <f t="shared" ca="1" si="63"/>
        <v>0</v>
      </c>
      <c r="N240" s="1130">
        <f t="shared" ca="1" si="72"/>
        <v>0</v>
      </c>
      <c r="O240" s="1073"/>
      <c r="P240" s="1130">
        <f t="shared" ca="1" si="64"/>
        <v>0</v>
      </c>
      <c r="Q240" s="1130">
        <f t="shared" ca="1" si="65"/>
        <v>0</v>
      </c>
      <c r="R240" s="1130">
        <f t="shared" ca="1" si="73"/>
        <v>0</v>
      </c>
      <c r="S240" s="1130">
        <f t="shared" ca="1" si="74"/>
        <v>0</v>
      </c>
      <c r="T240" s="1130">
        <f t="shared" ca="1" si="66"/>
        <v>0</v>
      </c>
      <c r="U240" s="1132">
        <f t="shared" ca="1" si="67"/>
        <v>0</v>
      </c>
      <c r="V240" s="1133" t="str">
        <f t="shared" ca="1" si="68"/>
        <v>n.a.</v>
      </c>
      <c r="X240" s="1134">
        <f t="shared" ca="1" si="75"/>
        <v>0</v>
      </c>
      <c r="Y240" s="1134">
        <f t="shared" ca="1" si="69"/>
        <v>0</v>
      </c>
      <c r="Z240" s="1134">
        <f t="shared" ca="1" si="70"/>
        <v>0</v>
      </c>
      <c r="AA240" s="1132">
        <f t="shared" ca="1" si="71"/>
        <v>0</v>
      </c>
      <c r="AB240" s="1105"/>
    </row>
    <row r="241" spans="1:28">
      <c r="A241" s="1144">
        <f>'AMORT. PROFILE 0% CPR'!A241</f>
        <v>52013</v>
      </c>
      <c r="C241" s="1104"/>
      <c r="D241" s="1125">
        <f t="shared" ca="1" si="57"/>
        <v>53296</v>
      </c>
      <c r="E241" s="1126">
        <f t="shared" ca="1" si="58"/>
        <v>53323</v>
      </c>
      <c r="F241" s="1127">
        <f t="shared" ca="1" si="59"/>
        <v>7030</v>
      </c>
      <c r="G241" s="1128">
        <f ca="1">IF(F241&lt;&gt;"",COUNTIF($F$11:F241,"&gt;0"),"")</f>
        <v>231</v>
      </c>
      <c r="H241" s="1129">
        <v>2.6281385504956678E-2</v>
      </c>
      <c r="I241" s="1073"/>
      <c r="J241" s="1130">
        <f t="shared" ca="1" si="60"/>
        <v>0</v>
      </c>
      <c r="K241" s="1131">
        <f t="shared" ca="1" si="61"/>
        <v>0</v>
      </c>
      <c r="L241" s="1130">
        <f t="shared" ca="1" si="62"/>
        <v>0</v>
      </c>
      <c r="M241" s="1130">
        <f t="shared" ca="1" si="63"/>
        <v>0</v>
      </c>
      <c r="N241" s="1130">
        <f t="shared" ca="1" si="72"/>
        <v>0</v>
      </c>
      <c r="O241" s="1073"/>
      <c r="P241" s="1130">
        <f t="shared" ca="1" si="64"/>
        <v>0</v>
      </c>
      <c r="Q241" s="1130">
        <f t="shared" ca="1" si="65"/>
        <v>0</v>
      </c>
      <c r="R241" s="1130">
        <f t="shared" ca="1" si="73"/>
        <v>0</v>
      </c>
      <c r="S241" s="1130">
        <f t="shared" ca="1" si="74"/>
        <v>0</v>
      </c>
      <c r="T241" s="1130">
        <f t="shared" ca="1" si="66"/>
        <v>0</v>
      </c>
      <c r="U241" s="1132">
        <f t="shared" ca="1" si="67"/>
        <v>0</v>
      </c>
      <c r="V241" s="1133" t="str">
        <f t="shared" ca="1" si="68"/>
        <v>n.a.</v>
      </c>
      <c r="X241" s="1134">
        <f t="shared" ca="1" si="75"/>
        <v>0</v>
      </c>
      <c r="Y241" s="1134">
        <f t="shared" ca="1" si="69"/>
        <v>0</v>
      </c>
      <c r="Z241" s="1134">
        <f t="shared" ca="1" si="70"/>
        <v>0</v>
      </c>
      <c r="AA241" s="1132">
        <f t="shared" ca="1" si="71"/>
        <v>0</v>
      </c>
      <c r="AB241" s="1105"/>
    </row>
    <row r="242" spans="1:28">
      <c r="A242" s="1144">
        <f>'AMORT. PROFILE 0% CPR'!A242</f>
        <v>52044</v>
      </c>
      <c r="C242" s="1104"/>
      <c r="D242" s="1125">
        <f t="shared" ca="1" si="57"/>
        <v>53327</v>
      </c>
      <c r="E242" s="1126">
        <f t="shared" ca="1" si="58"/>
        <v>53356</v>
      </c>
      <c r="F242" s="1127">
        <f t="shared" ca="1" si="59"/>
        <v>7063</v>
      </c>
      <c r="G242" s="1128">
        <f ca="1">IF(F242&lt;&gt;"",COUNTIF($F$11:F242,"&gt;0"),"")</f>
        <v>232</v>
      </c>
      <c r="H242" s="1129">
        <v>2.6385687555472232E-2</v>
      </c>
      <c r="I242" s="1073"/>
      <c r="J242" s="1130">
        <f t="shared" ca="1" si="60"/>
        <v>0</v>
      </c>
      <c r="K242" s="1131">
        <f t="shared" ca="1" si="61"/>
        <v>0</v>
      </c>
      <c r="L242" s="1130">
        <f t="shared" ca="1" si="62"/>
        <v>0</v>
      </c>
      <c r="M242" s="1130">
        <f t="shared" ca="1" si="63"/>
        <v>0</v>
      </c>
      <c r="N242" s="1130">
        <f t="shared" ca="1" si="72"/>
        <v>0</v>
      </c>
      <c r="O242" s="1073"/>
      <c r="P242" s="1130">
        <f t="shared" ca="1" si="64"/>
        <v>0</v>
      </c>
      <c r="Q242" s="1130">
        <f t="shared" ca="1" si="65"/>
        <v>0</v>
      </c>
      <c r="R242" s="1130">
        <f t="shared" ca="1" si="73"/>
        <v>0</v>
      </c>
      <c r="S242" s="1130">
        <f t="shared" ca="1" si="74"/>
        <v>0</v>
      </c>
      <c r="T242" s="1130">
        <f t="shared" ca="1" si="66"/>
        <v>0</v>
      </c>
      <c r="U242" s="1132">
        <f t="shared" ca="1" si="67"/>
        <v>0</v>
      </c>
      <c r="V242" s="1133" t="str">
        <f t="shared" ca="1" si="68"/>
        <v>n.a.</v>
      </c>
      <c r="X242" s="1134">
        <f t="shared" ca="1" si="75"/>
        <v>0</v>
      </c>
      <c r="Y242" s="1134">
        <f t="shared" ca="1" si="69"/>
        <v>0</v>
      </c>
      <c r="Z242" s="1134">
        <f t="shared" ca="1" si="70"/>
        <v>0</v>
      </c>
      <c r="AA242" s="1132">
        <f t="shared" ca="1" si="71"/>
        <v>0</v>
      </c>
      <c r="AB242" s="1105"/>
    </row>
    <row r="243" spans="1:28">
      <c r="A243" s="1144">
        <f>'AMORT. PROFILE 0% CPR'!A243</f>
        <v>52075</v>
      </c>
      <c r="C243" s="1104"/>
      <c r="D243" s="1125">
        <f t="shared" ca="1" si="57"/>
        <v>53358</v>
      </c>
      <c r="E243" s="1126">
        <f t="shared" ca="1" si="58"/>
        <v>53385</v>
      </c>
      <c r="F243" s="1127">
        <f t="shared" ca="1" si="59"/>
        <v>7092</v>
      </c>
      <c r="G243" s="1128">
        <f ca="1">IF(F243&lt;&gt;"",COUNTIF($F$11:F243,"&gt;0"),"")</f>
        <v>233</v>
      </c>
      <c r="H243" s="1129">
        <v>2.6452360100786755E-2</v>
      </c>
      <c r="I243" s="1073"/>
      <c r="J243" s="1130">
        <f t="shared" ca="1" si="60"/>
        <v>0</v>
      </c>
      <c r="K243" s="1131">
        <f t="shared" ca="1" si="61"/>
        <v>0</v>
      </c>
      <c r="L243" s="1130">
        <f t="shared" ca="1" si="62"/>
        <v>0</v>
      </c>
      <c r="M243" s="1130">
        <f t="shared" ca="1" si="63"/>
        <v>0</v>
      </c>
      <c r="N243" s="1130">
        <f t="shared" ca="1" si="72"/>
        <v>0</v>
      </c>
      <c r="O243" s="1073"/>
      <c r="P243" s="1130">
        <f t="shared" ca="1" si="64"/>
        <v>0</v>
      </c>
      <c r="Q243" s="1130">
        <f t="shared" ca="1" si="65"/>
        <v>0</v>
      </c>
      <c r="R243" s="1130">
        <f t="shared" ca="1" si="73"/>
        <v>0</v>
      </c>
      <c r="S243" s="1130">
        <f t="shared" ca="1" si="74"/>
        <v>0</v>
      </c>
      <c r="T243" s="1130">
        <f t="shared" ca="1" si="66"/>
        <v>0</v>
      </c>
      <c r="U243" s="1132">
        <f t="shared" ca="1" si="67"/>
        <v>0</v>
      </c>
      <c r="V243" s="1133" t="str">
        <f t="shared" ca="1" si="68"/>
        <v>n.a.</v>
      </c>
      <c r="X243" s="1134">
        <f t="shared" ca="1" si="75"/>
        <v>0</v>
      </c>
      <c r="Y243" s="1134">
        <f t="shared" ca="1" si="69"/>
        <v>0</v>
      </c>
      <c r="Z243" s="1134">
        <f t="shared" ca="1" si="70"/>
        <v>0</v>
      </c>
      <c r="AA243" s="1132">
        <f t="shared" ca="1" si="71"/>
        <v>0</v>
      </c>
      <c r="AB243" s="1105"/>
    </row>
    <row r="244" spans="1:28">
      <c r="A244" s="1144">
        <f>'AMORT. PROFILE 0% CPR'!A244</f>
        <v>52105</v>
      </c>
      <c r="C244" s="1104"/>
      <c r="D244" s="1125">
        <f t="shared" ca="1" si="57"/>
        <v>53386</v>
      </c>
      <c r="E244" s="1126">
        <f t="shared" ca="1" si="58"/>
        <v>53413</v>
      </c>
      <c r="F244" s="1127">
        <f t="shared" ca="1" si="59"/>
        <v>7120</v>
      </c>
      <c r="G244" s="1128">
        <f ca="1">IF(F244&lt;&gt;"",COUNTIF($F$11:F244,"&gt;0"),"")</f>
        <v>234</v>
      </c>
      <c r="H244" s="1129">
        <v>2.660722629029932E-2</v>
      </c>
      <c r="I244" s="1073"/>
      <c r="J244" s="1130">
        <f t="shared" ca="1" si="60"/>
        <v>0</v>
      </c>
      <c r="K244" s="1131">
        <f t="shared" ca="1" si="61"/>
        <v>0</v>
      </c>
      <c r="L244" s="1130">
        <f t="shared" ca="1" si="62"/>
        <v>0</v>
      </c>
      <c r="M244" s="1130">
        <f t="shared" ca="1" si="63"/>
        <v>0</v>
      </c>
      <c r="N244" s="1130">
        <f t="shared" ca="1" si="72"/>
        <v>0</v>
      </c>
      <c r="O244" s="1073"/>
      <c r="P244" s="1130">
        <f t="shared" ca="1" si="64"/>
        <v>0</v>
      </c>
      <c r="Q244" s="1130">
        <f t="shared" ca="1" si="65"/>
        <v>0</v>
      </c>
      <c r="R244" s="1130">
        <f t="shared" ca="1" si="73"/>
        <v>0</v>
      </c>
      <c r="S244" s="1130">
        <f t="shared" ca="1" si="74"/>
        <v>0</v>
      </c>
      <c r="T244" s="1130">
        <f t="shared" ca="1" si="66"/>
        <v>0</v>
      </c>
      <c r="U244" s="1132">
        <f t="shared" ca="1" si="67"/>
        <v>0</v>
      </c>
      <c r="V244" s="1133" t="str">
        <f t="shared" ca="1" si="68"/>
        <v>n.a.</v>
      </c>
      <c r="X244" s="1134">
        <f t="shared" ca="1" si="75"/>
        <v>0</v>
      </c>
      <c r="Y244" s="1134">
        <f t="shared" ca="1" si="69"/>
        <v>0</v>
      </c>
      <c r="Z244" s="1134">
        <f t="shared" ca="1" si="70"/>
        <v>0</v>
      </c>
      <c r="AA244" s="1132">
        <f t="shared" ca="1" si="71"/>
        <v>0</v>
      </c>
      <c r="AB244" s="1105"/>
    </row>
    <row r="245" spans="1:28">
      <c r="A245" s="1144">
        <f>'AMORT. PROFILE 0% CPR'!A245</f>
        <v>52138</v>
      </c>
      <c r="C245" s="1104"/>
      <c r="D245" s="1125">
        <f t="shared" ca="1" si="57"/>
        <v>53417</v>
      </c>
      <c r="E245" s="1126">
        <f t="shared" ca="1" si="58"/>
        <v>53444</v>
      </c>
      <c r="F245" s="1127">
        <f t="shared" ca="1" si="59"/>
        <v>7151</v>
      </c>
      <c r="G245" s="1128">
        <f ca="1">IF(F245&lt;&gt;"",COUNTIF($F$11:F245,"&gt;0"),"")</f>
        <v>235</v>
      </c>
      <c r="H245" s="1129">
        <v>2.6609230945894537E-2</v>
      </c>
      <c r="I245" s="1073"/>
      <c r="J245" s="1130">
        <f t="shared" ca="1" si="60"/>
        <v>0</v>
      </c>
      <c r="K245" s="1131">
        <f t="shared" ca="1" si="61"/>
        <v>0</v>
      </c>
      <c r="L245" s="1130">
        <f t="shared" ca="1" si="62"/>
        <v>0</v>
      </c>
      <c r="M245" s="1130">
        <f t="shared" ca="1" si="63"/>
        <v>0</v>
      </c>
      <c r="N245" s="1130">
        <f t="shared" ca="1" si="72"/>
        <v>0</v>
      </c>
      <c r="O245" s="1073"/>
      <c r="P245" s="1130">
        <f t="shared" ca="1" si="64"/>
        <v>0</v>
      </c>
      <c r="Q245" s="1130">
        <f t="shared" ca="1" si="65"/>
        <v>0</v>
      </c>
      <c r="R245" s="1130">
        <f t="shared" ca="1" si="73"/>
        <v>0</v>
      </c>
      <c r="S245" s="1130">
        <f t="shared" ca="1" si="74"/>
        <v>0</v>
      </c>
      <c r="T245" s="1130">
        <f t="shared" ca="1" si="66"/>
        <v>0</v>
      </c>
      <c r="U245" s="1132">
        <f t="shared" ca="1" si="67"/>
        <v>0</v>
      </c>
      <c r="V245" s="1133" t="str">
        <f t="shared" ca="1" si="68"/>
        <v>n.a.</v>
      </c>
      <c r="X245" s="1134">
        <f t="shared" ca="1" si="75"/>
        <v>0</v>
      </c>
      <c r="Y245" s="1134">
        <f t="shared" ca="1" si="69"/>
        <v>0</v>
      </c>
      <c r="Z245" s="1134">
        <f t="shared" ca="1" si="70"/>
        <v>0</v>
      </c>
      <c r="AA245" s="1132">
        <f t="shared" ca="1" si="71"/>
        <v>0</v>
      </c>
      <c r="AB245" s="1105"/>
    </row>
    <row r="246" spans="1:28">
      <c r="A246" s="1144">
        <f>'AMORT. PROFILE 0% CPR'!A246</f>
        <v>52166</v>
      </c>
      <c r="C246" s="1104"/>
      <c r="D246" s="1125">
        <f t="shared" ca="1" si="57"/>
        <v>53447</v>
      </c>
      <c r="E246" s="1126">
        <f t="shared" ca="1" si="58"/>
        <v>53475</v>
      </c>
      <c r="F246" s="1127">
        <f t="shared" ca="1" si="59"/>
        <v>7182</v>
      </c>
      <c r="G246" s="1128">
        <f ca="1">IF(F246&lt;&gt;"",COUNTIF($F$11:F246,"&gt;0"),"")</f>
        <v>236</v>
      </c>
      <c r="H246" s="1129">
        <v>2.6528809878518623E-2</v>
      </c>
      <c r="I246" s="1073"/>
      <c r="J246" s="1130">
        <f t="shared" ca="1" si="60"/>
        <v>0</v>
      </c>
      <c r="K246" s="1131">
        <f t="shared" ca="1" si="61"/>
        <v>0</v>
      </c>
      <c r="L246" s="1130">
        <f t="shared" ca="1" si="62"/>
        <v>0</v>
      </c>
      <c r="M246" s="1130">
        <f t="shared" ca="1" si="63"/>
        <v>0</v>
      </c>
      <c r="N246" s="1130">
        <f t="shared" ca="1" si="72"/>
        <v>0</v>
      </c>
      <c r="O246" s="1073"/>
      <c r="P246" s="1130">
        <f t="shared" ca="1" si="64"/>
        <v>0</v>
      </c>
      <c r="Q246" s="1130">
        <f t="shared" ca="1" si="65"/>
        <v>0</v>
      </c>
      <c r="R246" s="1130">
        <f t="shared" ca="1" si="73"/>
        <v>0</v>
      </c>
      <c r="S246" s="1130">
        <f t="shared" ca="1" si="74"/>
        <v>0</v>
      </c>
      <c r="T246" s="1130">
        <f t="shared" ca="1" si="66"/>
        <v>0</v>
      </c>
      <c r="U246" s="1132">
        <f t="shared" ca="1" si="67"/>
        <v>0</v>
      </c>
      <c r="V246" s="1133" t="str">
        <f t="shared" ca="1" si="68"/>
        <v>n.a.</v>
      </c>
      <c r="X246" s="1134">
        <f t="shared" ca="1" si="75"/>
        <v>0</v>
      </c>
      <c r="Y246" s="1134">
        <f t="shared" ca="1" si="69"/>
        <v>0</v>
      </c>
      <c r="Z246" s="1134">
        <f t="shared" ca="1" si="70"/>
        <v>0</v>
      </c>
      <c r="AA246" s="1132">
        <f t="shared" ca="1" si="71"/>
        <v>0</v>
      </c>
      <c r="AB246" s="1105"/>
    </row>
    <row r="247" spans="1:28">
      <c r="A247" s="1144">
        <f>'AMORT. PROFILE 0% CPR'!A247</f>
        <v>52197</v>
      </c>
      <c r="C247" s="1104"/>
      <c r="D247" s="1125">
        <f t="shared" ca="1" si="57"/>
        <v>53478</v>
      </c>
      <c r="E247" s="1126">
        <f t="shared" ca="1" si="58"/>
        <v>53505</v>
      </c>
      <c r="F247" s="1127">
        <f t="shared" ca="1" si="59"/>
        <v>7212</v>
      </c>
      <c r="G247" s="1128">
        <f ca="1">IF(F247&lt;&gt;"",COUNTIF($F$11:F247,"&gt;0"),"")</f>
        <v>237</v>
      </c>
      <c r="H247" s="1129">
        <v>2.6518091792928092E-2</v>
      </c>
      <c r="I247" s="1073"/>
      <c r="J247" s="1130">
        <f t="shared" ca="1" si="60"/>
        <v>0</v>
      </c>
      <c r="K247" s="1131">
        <f t="shared" ca="1" si="61"/>
        <v>0</v>
      </c>
      <c r="L247" s="1130">
        <f t="shared" ca="1" si="62"/>
        <v>0</v>
      </c>
      <c r="M247" s="1130">
        <f t="shared" ca="1" si="63"/>
        <v>0</v>
      </c>
      <c r="N247" s="1130">
        <f t="shared" ca="1" si="72"/>
        <v>0</v>
      </c>
      <c r="O247" s="1073"/>
      <c r="P247" s="1130">
        <f t="shared" ca="1" si="64"/>
        <v>0</v>
      </c>
      <c r="Q247" s="1130">
        <f t="shared" ca="1" si="65"/>
        <v>0</v>
      </c>
      <c r="R247" s="1130">
        <f t="shared" ca="1" si="73"/>
        <v>0</v>
      </c>
      <c r="S247" s="1130">
        <f t="shared" ca="1" si="74"/>
        <v>0</v>
      </c>
      <c r="T247" s="1130">
        <f t="shared" ca="1" si="66"/>
        <v>0</v>
      </c>
      <c r="U247" s="1132">
        <f t="shared" ca="1" si="67"/>
        <v>0</v>
      </c>
      <c r="V247" s="1133" t="str">
        <f t="shared" ca="1" si="68"/>
        <v>n.a.</v>
      </c>
      <c r="X247" s="1134">
        <f t="shared" ca="1" si="75"/>
        <v>0</v>
      </c>
      <c r="Y247" s="1134">
        <f t="shared" ca="1" si="69"/>
        <v>0</v>
      </c>
      <c r="Z247" s="1134">
        <f t="shared" ca="1" si="70"/>
        <v>0</v>
      </c>
      <c r="AA247" s="1132">
        <f t="shared" ca="1" si="71"/>
        <v>0</v>
      </c>
      <c r="AB247" s="1105"/>
    </row>
    <row r="248" spans="1:28">
      <c r="A248" s="1144">
        <f>'AMORT. PROFILE 0% CPR'!A248</f>
        <v>52229</v>
      </c>
      <c r="C248" s="1104"/>
      <c r="D248" s="1125">
        <f t="shared" ca="1" si="57"/>
        <v>53508</v>
      </c>
      <c r="E248" s="1126">
        <f t="shared" ca="1" si="58"/>
        <v>53535</v>
      </c>
      <c r="F248" s="1127">
        <f t="shared" ca="1" si="59"/>
        <v>7242</v>
      </c>
      <c r="G248" s="1128">
        <f ca="1">IF(F248&lt;&gt;"",COUNTIF($F$11:F248,"&gt;0"),"")</f>
        <v>238</v>
      </c>
      <c r="H248" s="1129">
        <v>2.6272445883014722E-2</v>
      </c>
      <c r="I248" s="1073"/>
      <c r="J248" s="1130">
        <f t="shared" ca="1" si="60"/>
        <v>0</v>
      </c>
      <c r="K248" s="1131">
        <f t="shared" ca="1" si="61"/>
        <v>0</v>
      </c>
      <c r="L248" s="1130">
        <f t="shared" ca="1" si="62"/>
        <v>0</v>
      </c>
      <c r="M248" s="1130">
        <f t="shared" ca="1" si="63"/>
        <v>0</v>
      </c>
      <c r="N248" s="1130">
        <f t="shared" ca="1" si="72"/>
        <v>0</v>
      </c>
      <c r="O248" s="1073"/>
      <c r="P248" s="1130">
        <f t="shared" ca="1" si="64"/>
        <v>0</v>
      </c>
      <c r="Q248" s="1130">
        <f t="shared" ca="1" si="65"/>
        <v>0</v>
      </c>
      <c r="R248" s="1130">
        <f t="shared" ca="1" si="73"/>
        <v>0</v>
      </c>
      <c r="S248" s="1130">
        <f t="shared" ca="1" si="74"/>
        <v>0</v>
      </c>
      <c r="T248" s="1130">
        <f t="shared" ca="1" si="66"/>
        <v>0</v>
      </c>
      <c r="U248" s="1132">
        <f t="shared" ca="1" si="67"/>
        <v>0</v>
      </c>
      <c r="V248" s="1133" t="str">
        <f t="shared" ca="1" si="68"/>
        <v>n.a.</v>
      </c>
      <c r="X248" s="1134">
        <f t="shared" ca="1" si="75"/>
        <v>0</v>
      </c>
      <c r="Y248" s="1134">
        <f t="shared" ca="1" si="69"/>
        <v>0</v>
      </c>
      <c r="Z248" s="1134">
        <f t="shared" ca="1" si="70"/>
        <v>0</v>
      </c>
      <c r="AA248" s="1132">
        <f t="shared" ca="1" si="71"/>
        <v>0</v>
      </c>
      <c r="AB248" s="1105"/>
    </row>
    <row r="249" spans="1:28">
      <c r="A249" s="1144">
        <f>'AMORT. PROFILE 0% CPR'!A249</f>
        <v>52258</v>
      </c>
      <c r="C249" s="1104"/>
      <c r="D249" s="1125">
        <f t="shared" ca="1" si="57"/>
        <v>53539</v>
      </c>
      <c r="E249" s="1126">
        <f t="shared" ca="1" si="58"/>
        <v>53566</v>
      </c>
      <c r="F249" s="1127">
        <f t="shared" ca="1" si="59"/>
        <v>7273</v>
      </c>
      <c r="G249" s="1128">
        <f ca="1">IF(F249&lt;&gt;"",COUNTIF($F$11:F249,"&gt;0"),"")</f>
        <v>239</v>
      </c>
      <c r="H249" s="1129">
        <v>2.6225528720367274E-2</v>
      </c>
      <c r="I249" s="1073"/>
      <c r="J249" s="1130">
        <f t="shared" ca="1" si="60"/>
        <v>0</v>
      </c>
      <c r="K249" s="1131">
        <f t="shared" ca="1" si="61"/>
        <v>0</v>
      </c>
      <c r="L249" s="1130">
        <f t="shared" ca="1" si="62"/>
        <v>0</v>
      </c>
      <c r="M249" s="1130">
        <f t="shared" ca="1" si="63"/>
        <v>0</v>
      </c>
      <c r="N249" s="1130">
        <f t="shared" ca="1" si="72"/>
        <v>0</v>
      </c>
      <c r="O249" s="1073"/>
      <c r="P249" s="1130">
        <f t="shared" ca="1" si="64"/>
        <v>0</v>
      </c>
      <c r="Q249" s="1130">
        <f t="shared" ca="1" si="65"/>
        <v>0</v>
      </c>
      <c r="R249" s="1130">
        <f t="shared" ca="1" si="73"/>
        <v>0</v>
      </c>
      <c r="S249" s="1130">
        <f t="shared" ca="1" si="74"/>
        <v>0</v>
      </c>
      <c r="T249" s="1130">
        <f t="shared" ca="1" si="66"/>
        <v>0</v>
      </c>
      <c r="U249" s="1132">
        <f t="shared" ca="1" si="67"/>
        <v>0</v>
      </c>
      <c r="V249" s="1133" t="str">
        <f t="shared" ca="1" si="68"/>
        <v>n.a.</v>
      </c>
      <c r="X249" s="1134">
        <f t="shared" ca="1" si="75"/>
        <v>0</v>
      </c>
      <c r="Y249" s="1134">
        <f t="shared" ca="1" si="69"/>
        <v>0</v>
      </c>
      <c r="Z249" s="1134">
        <f t="shared" ca="1" si="70"/>
        <v>0</v>
      </c>
      <c r="AA249" s="1132">
        <f t="shared" ca="1" si="71"/>
        <v>0</v>
      </c>
      <c r="AB249" s="1105"/>
    </row>
    <row r="250" spans="1:28">
      <c r="A250" s="1144">
        <f>'AMORT. PROFILE 0% CPR'!A250</f>
        <v>52289</v>
      </c>
      <c r="C250" s="1104"/>
      <c r="D250" s="1125">
        <f t="shared" ca="1" si="57"/>
        <v>53570</v>
      </c>
      <c r="E250" s="1126">
        <f t="shared" ca="1" si="58"/>
        <v>53597</v>
      </c>
      <c r="F250" s="1127">
        <f t="shared" ca="1" si="59"/>
        <v>7304</v>
      </c>
      <c r="G250" s="1128">
        <f ca="1">IF(F250&lt;&gt;"",COUNTIF($F$11:F250,"&gt;0"),"")</f>
        <v>240</v>
      </c>
      <c r="H250" s="1129">
        <v>2.6526466269356584E-2</v>
      </c>
      <c r="I250" s="1073"/>
      <c r="J250" s="1130">
        <f t="shared" ca="1" si="60"/>
        <v>0</v>
      </c>
      <c r="K250" s="1131">
        <f t="shared" ca="1" si="61"/>
        <v>0</v>
      </c>
      <c r="L250" s="1130">
        <f t="shared" ca="1" si="62"/>
        <v>0</v>
      </c>
      <c r="M250" s="1130">
        <f t="shared" ca="1" si="63"/>
        <v>0</v>
      </c>
      <c r="N250" s="1130">
        <f t="shared" ca="1" si="72"/>
        <v>0</v>
      </c>
      <c r="O250" s="1073"/>
      <c r="P250" s="1130">
        <f t="shared" ca="1" si="64"/>
        <v>0</v>
      </c>
      <c r="Q250" s="1130">
        <f t="shared" ca="1" si="65"/>
        <v>0</v>
      </c>
      <c r="R250" s="1130">
        <f t="shared" ca="1" si="73"/>
        <v>0</v>
      </c>
      <c r="S250" s="1130">
        <f t="shared" ca="1" si="74"/>
        <v>0</v>
      </c>
      <c r="T250" s="1130">
        <f t="shared" ca="1" si="66"/>
        <v>0</v>
      </c>
      <c r="U250" s="1132">
        <f t="shared" ca="1" si="67"/>
        <v>0</v>
      </c>
      <c r="V250" s="1133" t="str">
        <f t="shared" ca="1" si="68"/>
        <v>n.a.</v>
      </c>
      <c r="X250" s="1134">
        <f t="shared" ca="1" si="75"/>
        <v>0</v>
      </c>
      <c r="Y250" s="1134">
        <f t="shared" ca="1" si="69"/>
        <v>0</v>
      </c>
      <c r="Z250" s="1134">
        <f t="shared" ca="1" si="70"/>
        <v>0</v>
      </c>
      <c r="AA250" s="1132">
        <f t="shared" ca="1" si="71"/>
        <v>0</v>
      </c>
      <c r="AB250" s="1105"/>
    </row>
    <row r="251" spans="1:28">
      <c r="A251" s="1144">
        <f>'AMORT. PROFILE 0% CPR'!A251</f>
        <v>52317</v>
      </c>
      <c r="C251" s="1104"/>
      <c r="D251" s="1125">
        <f t="shared" ca="1" si="57"/>
        <v>53600</v>
      </c>
      <c r="E251" s="1126">
        <f t="shared" ca="1" si="58"/>
        <v>53629</v>
      </c>
      <c r="F251" s="1127">
        <f t="shared" ca="1" si="59"/>
        <v>7336</v>
      </c>
      <c r="G251" s="1128">
        <f ca="1">IF(F251&lt;&gt;"",COUNTIF($F$11:F251,"&gt;0"),"")</f>
        <v>241</v>
      </c>
      <c r="H251" s="1129">
        <v>2.6776128829043153E-2</v>
      </c>
      <c r="I251" s="1073"/>
      <c r="J251" s="1130">
        <f t="shared" ca="1" si="60"/>
        <v>0</v>
      </c>
      <c r="K251" s="1131">
        <f t="shared" ca="1" si="61"/>
        <v>0</v>
      </c>
      <c r="L251" s="1130">
        <f t="shared" ca="1" si="62"/>
        <v>0</v>
      </c>
      <c r="M251" s="1130">
        <f t="shared" ca="1" si="63"/>
        <v>0</v>
      </c>
      <c r="N251" s="1130">
        <f t="shared" ca="1" si="72"/>
        <v>0</v>
      </c>
      <c r="O251" s="1073"/>
      <c r="P251" s="1130">
        <f t="shared" ca="1" si="64"/>
        <v>0</v>
      </c>
      <c r="Q251" s="1130">
        <f t="shared" ca="1" si="65"/>
        <v>0</v>
      </c>
      <c r="R251" s="1130">
        <f t="shared" ca="1" si="73"/>
        <v>0</v>
      </c>
      <c r="S251" s="1130">
        <f t="shared" ca="1" si="74"/>
        <v>0</v>
      </c>
      <c r="T251" s="1130">
        <f t="shared" ca="1" si="66"/>
        <v>0</v>
      </c>
      <c r="U251" s="1132">
        <f t="shared" ca="1" si="67"/>
        <v>0</v>
      </c>
      <c r="V251" s="1133" t="str">
        <f t="shared" ca="1" si="68"/>
        <v>n.a.</v>
      </c>
      <c r="X251" s="1134">
        <f t="shared" ca="1" si="75"/>
        <v>0</v>
      </c>
      <c r="Y251" s="1134">
        <f t="shared" ca="1" si="69"/>
        <v>0</v>
      </c>
      <c r="Z251" s="1134">
        <f t="shared" ca="1" si="70"/>
        <v>0</v>
      </c>
      <c r="AA251" s="1132">
        <f t="shared" ca="1" si="71"/>
        <v>0</v>
      </c>
      <c r="AB251" s="1105"/>
    </row>
    <row r="252" spans="1:28">
      <c r="A252" s="1144">
        <f>'AMORT. PROFILE 0% CPR'!A252</f>
        <v>52348</v>
      </c>
      <c r="C252" s="1104"/>
      <c r="D252" s="1125">
        <f t="shared" ca="1" si="57"/>
        <v>53631</v>
      </c>
      <c r="E252" s="1126">
        <f t="shared" ca="1" si="58"/>
        <v>53658</v>
      </c>
      <c r="F252" s="1127">
        <f t="shared" ca="1" si="59"/>
        <v>7365</v>
      </c>
      <c r="G252" s="1128">
        <f ca="1">IF(F252&lt;&gt;"",COUNTIF($F$11:F252,"&gt;0"),"")</f>
        <v>242</v>
      </c>
      <c r="H252" s="1129">
        <v>2.7385870047039105E-2</v>
      </c>
      <c r="I252" s="1073"/>
      <c r="J252" s="1130">
        <f t="shared" ca="1" si="60"/>
        <v>0</v>
      </c>
      <c r="K252" s="1131">
        <f t="shared" ca="1" si="61"/>
        <v>0</v>
      </c>
      <c r="L252" s="1130">
        <f t="shared" ca="1" si="62"/>
        <v>0</v>
      </c>
      <c r="M252" s="1130">
        <f t="shared" ca="1" si="63"/>
        <v>0</v>
      </c>
      <c r="N252" s="1130">
        <f t="shared" ca="1" si="72"/>
        <v>0</v>
      </c>
      <c r="O252" s="1073"/>
      <c r="P252" s="1130">
        <f t="shared" ca="1" si="64"/>
        <v>0</v>
      </c>
      <c r="Q252" s="1130">
        <f t="shared" ca="1" si="65"/>
        <v>0</v>
      </c>
      <c r="R252" s="1130">
        <f t="shared" ca="1" si="73"/>
        <v>0</v>
      </c>
      <c r="S252" s="1130">
        <f t="shared" ca="1" si="74"/>
        <v>0</v>
      </c>
      <c r="T252" s="1130">
        <f t="shared" ca="1" si="66"/>
        <v>0</v>
      </c>
      <c r="U252" s="1132">
        <f t="shared" ca="1" si="67"/>
        <v>0</v>
      </c>
      <c r="V252" s="1133" t="str">
        <f t="shared" ca="1" si="68"/>
        <v>n.a.</v>
      </c>
      <c r="X252" s="1134">
        <f t="shared" ca="1" si="75"/>
        <v>0</v>
      </c>
      <c r="Y252" s="1134">
        <f t="shared" ca="1" si="69"/>
        <v>0</v>
      </c>
      <c r="Z252" s="1134">
        <f t="shared" ca="1" si="70"/>
        <v>0</v>
      </c>
      <c r="AA252" s="1132">
        <f t="shared" ca="1" si="71"/>
        <v>0</v>
      </c>
      <c r="AB252" s="1105"/>
    </row>
    <row r="253" spans="1:28">
      <c r="A253" s="1144">
        <f>'AMORT. PROFILE 0% CPR'!A253</f>
        <v>52378</v>
      </c>
      <c r="C253" s="1104"/>
      <c r="D253" s="1125">
        <f t="shared" ca="1" si="57"/>
        <v>53661</v>
      </c>
      <c r="E253" s="1126">
        <f t="shared" ca="1" si="58"/>
        <v>53688</v>
      </c>
      <c r="F253" s="1127">
        <f t="shared" ca="1" si="59"/>
        <v>7395</v>
      </c>
      <c r="G253" s="1128">
        <f ca="1">IF(F253&lt;&gt;"",COUNTIF($F$11:F253,"&gt;0"),"")</f>
        <v>243</v>
      </c>
      <c r="H253" s="1129">
        <v>2.801029486688468E-2</v>
      </c>
      <c r="I253" s="1073"/>
      <c r="J253" s="1130">
        <f t="shared" ca="1" si="60"/>
        <v>0</v>
      </c>
      <c r="K253" s="1131">
        <f t="shared" ca="1" si="61"/>
        <v>0</v>
      </c>
      <c r="L253" s="1130">
        <f t="shared" ca="1" si="62"/>
        <v>0</v>
      </c>
      <c r="M253" s="1130">
        <f t="shared" ca="1" si="63"/>
        <v>0</v>
      </c>
      <c r="N253" s="1130">
        <f t="shared" ca="1" si="72"/>
        <v>0</v>
      </c>
      <c r="O253" s="1073"/>
      <c r="P253" s="1130">
        <f t="shared" ca="1" si="64"/>
        <v>0</v>
      </c>
      <c r="Q253" s="1130">
        <f t="shared" ca="1" si="65"/>
        <v>0</v>
      </c>
      <c r="R253" s="1130">
        <f t="shared" ca="1" si="73"/>
        <v>0</v>
      </c>
      <c r="S253" s="1130">
        <f t="shared" ca="1" si="74"/>
        <v>0</v>
      </c>
      <c r="T253" s="1130">
        <f t="shared" ca="1" si="66"/>
        <v>0</v>
      </c>
      <c r="U253" s="1132">
        <f t="shared" ca="1" si="67"/>
        <v>0</v>
      </c>
      <c r="V253" s="1133" t="str">
        <f t="shared" ca="1" si="68"/>
        <v>n.a.</v>
      </c>
      <c r="X253" s="1134">
        <f t="shared" ca="1" si="75"/>
        <v>0</v>
      </c>
      <c r="Y253" s="1134">
        <f t="shared" ca="1" si="69"/>
        <v>0</v>
      </c>
      <c r="Z253" s="1134">
        <f t="shared" ca="1" si="70"/>
        <v>0</v>
      </c>
      <c r="AA253" s="1132">
        <f t="shared" ca="1" si="71"/>
        <v>0</v>
      </c>
      <c r="AB253" s="1105"/>
    </row>
    <row r="254" spans="1:28">
      <c r="A254" s="1144">
        <f>'AMORT. PROFILE 0% CPR'!A254</f>
        <v>52411</v>
      </c>
      <c r="C254" s="1104"/>
      <c r="D254" s="1125">
        <f t="shared" ca="1" si="57"/>
        <v>53692</v>
      </c>
      <c r="E254" s="1126">
        <f t="shared" ca="1" si="58"/>
        <v>53720</v>
      </c>
      <c r="F254" s="1127">
        <f t="shared" ca="1" si="59"/>
        <v>7427</v>
      </c>
      <c r="G254" s="1128">
        <f ca="1">IF(F254&lt;&gt;"",COUNTIF($F$11:F254,"&gt;0"),"")</f>
        <v>244</v>
      </c>
      <c r="H254" s="1129">
        <v>2.8659681468211358E-2</v>
      </c>
      <c r="I254" s="1073"/>
      <c r="J254" s="1130">
        <f t="shared" ca="1" si="60"/>
        <v>0</v>
      </c>
      <c r="K254" s="1131">
        <f t="shared" ca="1" si="61"/>
        <v>0</v>
      </c>
      <c r="L254" s="1130">
        <f t="shared" ca="1" si="62"/>
        <v>0</v>
      </c>
      <c r="M254" s="1130">
        <f t="shared" ca="1" si="63"/>
        <v>0</v>
      </c>
      <c r="N254" s="1130">
        <f t="shared" ca="1" si="72"/>
        <v>0</v>
      </c>
      <c r="O254" s="1073"/>
      <c r="P254" s="1130">
        <f t="shared" ca="1" si="64"/>
        <v>0</v>
      </c>
      <c r="Q254" s="1130">
        <f t="shared" ca="1" si="65"/>
        <v>0</v>
      </c>
      <c r="R254" s="1130">
        <f t="shared" ca="1" si="73"/>
        <v>0</v>
      </c>
      <c r="S254" s="1130">
        <f t="shared" ca="1" si="74"/>
        <v>0</v>
      </c>
      <c r="T254" s="1130">
        <f t="shared" ca="1" si="66"/>
        <v>0</v>
      </c>
      <c r="U254" s="1132">
        <f t="shared" ca="1" si="67"/>
        <v>0</v>
      </c>
      <c r="V254" s="1133" t="str">
        <f t="shared" ca="1" si="68"/>
        <v>n.a.</v>
      </c>
      <c r="X254" s="1134">
        <f t="shared" ca="1" si="75"/>
        <v>0</v>
      </c>
      <c r="Y254" s="1134">
        <f t="shared" ca="1" si="69"/>
        <v>0</v>
      </c>
      <c r="Z254" s="1134">
        <f t="shared" ca="1" si="70"/>
        <v>0</v>
      </c>
      <c r="AA254" s="1132">
        <f t="shared" ca="1" si="71"/>
        <v>0</v>
      </c>
      <c r="AB254" s="1105"/>
    </row>
    <row r="255" spans="1:28">
      <c r="A255" s="1144">
        <f>'AMORT. PROFILE 0% CPR'!A255</f>
        <v>52439</v>
      </c>
      <c r="C255" s="1104"/>
      <c r="D255" s="1125">
        <f t="shared" ca="1" si="57"/>
        <v>53723</v>
      </c>
      <c r="E255" s="1126">
        <f t="shared" ca="1" si="58"/>
        <v>53750</v>
      </c>
      <c r="F255" s="1127">
        <f t="shared" ca="1" si="59"/>
        <v>7457</v>
      </c>
      <c r="G255" s="1128">
        <f ca="1">IF(F255&lt;&gt;"",COUNTIF($F$11:F255,"&gt;0"),"")</f>
        <v>245</v>
      </c>
      <c r="H255" s="1129">
        <v>2.933955360109141E-2</v>
      </c>
      <c r="I255" s="1073"/>
      <c r="J255" s="1130">
        <f t="shared" ca="1" si="60"/>
        <v>0</v>
      </c>
      <c r="K255" s="1131">
        <f t="shared" ca="1" si="61"/>
        <v>0</v>
      </c>
      <c r="L255" s="1130">
        <f t="shared" ca="1" si="62"/>
        <v>0</v>
      </c>
      <c r="M255" s="1130">
        <f t="shared" ca="1" si="63"/>
        <v>0</v>
      </c>
      <c r="N255" s="1130">
        <f t="shared" ca="1" si="72"/>
        <v>0</v>
      </c>
      <c r="O255" s="1073"/>
      <c r="P255" s="1130">
        <f t="shared" ca="1" si="64"/>
        <v>0</v>
      </c>
      <c r="Q255" s="1130">
        <f t="shared" ca="1" si="65"/>
        <v>0</v>
      </c>
      <c r="R255" s="1130">
        <f t="shared" ca="1" si="73"/>
        <v>0</v>
      </c>
      <c r="S255" s="1130">
        <f t="shared" ca="1" si="74"/>
        <v>0</v>
      </c>
      <c r="T255" s="1130">
        <f t="shared" ca="1" si="66"/>
        <v>0</v>
      </c>
      <c r="U255" s="1132">
        <f t="shared" ca="1" si="67"/>
        <v>0</v>
      </c>
      <c r="V255" s="1133" t="str">
        <f t="shared" ca="1" si="68"/>
        <v>n.a.</v>
      </c>
      <c r="X255" s="1134">
        <f t="shared" ca="1" si="75"/>
        <v>0</v>
      </c>
      <c r="Y255" s="1134">
        <f t="shared" ca="1" si="69"/>
        <v>0</v>
      </c>
      <c r="Z255" s="1134">
        <f t="shared" ca="1" si="70"/>
        <v>0</v>
      </c>
      <c r="AA255" s="1132">
        <f t="shared" ca="1" si="71"/>
        <v>0</v>
      </c>
      <c r="AB255" s="1105"/>
    </row>
    <row r="256" spans="1:28">
      <c r="A256" s="1144">
        <f>'AMORT. PROFILE 0% CPR'!A256</f>
        <v>52470</v>
      </c>
      <c r="C256" s="1104"/>
      <c r="D256" s="1125">
        <f t="shared" ca="1" si="57"/>
        <v>53751</v>
      </c>
      <c r="E256" s="1126">
        <f t="shared" ca="1" si="58"/>
        <v>53778</v>
      </c>
      <c r="F256" s="1127">
        <f t="shared" ca="1" si="59"/>
        <v>7485</v>
      </c>
      <c r="G256" s="1128">
        <f ca="1">IF(F256&lt;&gt;"",COUNTIF($F$11:F256,"&gt;0"),"")</f>
        <v>246</v>
      </c>
      <c r="H256" s="1129">
        <v>3.0000951199375001E-2</v>
      </c>
      <c r="I256" s="1073"/>
      <c r="J256" s="1130">
        <f t="shared" ca="1" si="60"/>
        <v>0</v>
      </c>
      <c r="K256" s="1131">
        <f t="shared" ca="1" si="61"/>
        <v>0</v>
      </c>
      <c r="L256" s="1130">
        <f t="shared" ca="1" si="62"/>
        <v>0</v>
      </c>
      <c r="M256" s="1130">
        <f t="shared" ca="1" si="63"/>
        <v>0</v>
      </c>
      <c r="N256" s="1130">
        <f t="shared" ca="1" si="72"/>
        <v>0</v>
      </c>
      <c r="O256" s="1073"/>
      <c r="P256" s="1130">
        <f t="shared" ca="1" si="64"/>
        <v>0</v>
      </c>
      <c r="Q256" s="1130">
        <f t="shared" ca="1" si="65"/>
        <v>0</v>
      </c>
      <c r="R256" s="1130">
        <f t="shared" ca="1" si="73"/>
        <v>0</v>
      </c>
      <c r="S256" s="1130">
        <f t="shared" ca="1" si="74"/>
        <v>0</v>
      </c>
      <c r="T256" s="1130">
        <f t="shared" ca="1" si="66"/>
        <v>0</v>
      </c>
      <c r="U256" s="1132">
        <f t="shared" ca="1" si="67"/>
        <v>0</v>
      </c>
      <c r="V256" s="1133" t="str">
        <f t="shared" ca="1" si="68"/>
        <v>n.a.</v>
      </c>
      <c r="X256" s="1134">
        <f t="shared" ca="1" si="75"/>
        <v>0</v>
      </c>
      <c r="Y256" s="1134">
        <f t="shared" ca="1" si="69"/>
        <v>0</v>
      </c>
      <c r="Z256" s="1134">
        <f t="shared" ca="1" si="70"/>
        <v>0</v>
      </c>
      <c r="AA256" s="1132">
        <f t="shared" ca="1" si="71"/>
        <v>0</v>
      </c>
      <c r="AB256" s="1105"/>
    </row>
    <row r="257" spans="1:28">
      <c r="A257" s="1144">
        <f>'AMORT. PROFILE 0% CPR'!A257</f>
        <v>52502</v>
      </c>
      <c r="C257" s="1104"/>
      <c r="D257" s="1125">
        <f t="shared" ca="1" si="57"/>
        <v>53782</v>
      </c>
      <c r="E257" s="1126">
        <f t="shared" ca="1" si="58"/>
        <v>53811</v>
      </c>
      <c r="F257" s="1127">
        <f t="shared" ca="1" si="59"/>
        <v>7518</v>
      </c>
      <c r="G257" s="1128">
        <f ca="1">IF(F257&lt;&gt;"",COUNTIF($F$11:F257,"&gt;0"),"")</f>
        <v>247</v>
      </c>
      <c r="H257" s="1129">
        <v>3.072697221838603E-2</v>
      </c>
      <c r="I257" s="1073"/>
      <c r="J257" s="1130">
        <f t="shared" ca="1" si="60"/>
        <v>0</v>
      </c>
      <c r="K257" s="1131">
        <f t="shared" ca="1" si="61"/>
        <v>0</v>
      </c>
      <c r="L257" s="1130">
        <f t="shared" ca="1" si="62"/>
        <v>0</v>
      </c>
      <c r="M257" s="1130">
        <f t="shared" ca="1" si="63"/>
        <v>0</v>
      </c>
      <c r="N257" s="1130">
        <f t="shared" ca="1" si="72"/>
        <v>0</v>
      </c>
      <c r="O257" s="1073"/>
      <c r="P257" s="1130">
        <f t="shared" ca="1" si="64"/>
        <v>0</v>
      </c>
      <c r="Q257" s="1130">
        <f t="shared" ca="1" si="65"/>
        <v>0</v>
      </c>
      <c r="R257" s="1130">
        <f t="shared" ca="1" si="73"/>
        <v>0</v>
      </c>
      <c r="S257" s="1130">
        <f t="shared" ca="1" si="74"/>
        <v>0</v>
      </c>
      <c r="T257" s="1130">
        <f t="shared" ca="1" si="66"/>
        <v>0</v>
      </c>
      <c r="U257" s="1132">
        <f t="shared" ca="1" si="67"/>
        <v>0</v>
      </c>
      <c r="V257" s="1133" t="str">
        <f t="shared" ca="1" si="68"/>
        <v>n.a.</v>
      </c>
      <c r="X257" s="1134">
        <f t="shared" ca="1" si="75"/>
        <v>0</v>
      </c>
      <c r="Y257" s="1134">
        <f t="shared" ca="1" si="69"/>
        <v>0</v>
      </c>
      <c r="Z257" s="1134">
        <f t="shared" ca="1" si="70"/>
        <v>0</v>
      </c>
      <c r="AA257" s="1132">
        <f t="shared" ca="1" si="71"/>
        <v>0</v>
      </c>
      <c r="AB257" s="1105"/>
    </row>
    <row r="258" spans="1:28">
      <c r="A258" s="1144">
        <f>'AMORT. PROFILE 0% CPR'!A258</f>
        <v>52531</v>
      </c>
      <c r="C258" s="1104"/>
      <c r="D258" s="1125">
        <f t="shared" ca="1" si="57"/>
        <v>53812</v>
      </c>
      <c r="E258" s="1126">
        <f t="shared" ca="1" si="58"/>
        <v>53839</v>
      </c>
      <c r="F258" s="1127">
        <f t="shared" ca="1" si="59"/>
        <v>7546</v>
      </c>
      <c r="G258" s="1128">
        <f ca="1">IF(F258&lt;&gt;"",COUNTIF($F$11:F258,"&gt;0"),"")</f>
        <v>248</v>
      </c>
      <c r="H258" s="1129">
        <v>3.1454103598447816E-2</v>
      </c>
      <c r="I258" s="1073"/>
      <c r="J258" s="1130">
        <f t="shared" ca="1" si="60"/>
        <v>0</v>
      </c>
      <c r="K258" s="1131">
        <f t="shared" ca="1" si="61"/>
        <v>0</v>
      </c>
      <c r="L258" s="1130">
        <f t="shared" ca="1" si="62"/>
        <v>0</v>
      </c>
      <c r="M258" s="1130">
        <f t="shared" ca="1" si="63"/>
        <v>0</v>
      </c>
      <c r="N258" s="1130">
        <f t="shared" ca="1" si="72"/>
        <v>0</v>
      </c>
      <c r="O258" s="1073"/>
      <c r="P258" s="1130">
        <f t="shared" ca="1" si="64"/>
        <v>0</v>
      </c>
      <c r="Q258" s="1130">
        <f t="shared" ca="1" si="65"/>
        <v>0</v>
      </c>
      <c r="R258" s="1130">
        <f t="shared" ca="1" si="73"/>
        <v>0</v>
      </c>
      <c r="S258" s="1130">
        <f t="shared" ca="1" si="74"/>
        <v>0</v>
      </c>
      <c r="T258" s="1130">
        <f t="shared" ca="1" si="66"/>
        <v>0</v>
      </c>
      <c r="U258" s="1132">
        <f t="shared" ca="1" si="67"/>
        <v>0</v>
      </c>
      <c r="V258" s="1133" t="str">
        <f t="shared" ca="1" si="68"/>
        <v>n.a.</v>
      </c>
      <c r="X258" s="1134">
        <f t="shared" ca="1" si="75"/>
        <v>0</v>
      </c>
      <c r="Y258" s="1134">
        <f t="shared" ca="1" si="69"/>
        <v>0</v>
      </c>
      <c r="Z258" s="1134">
        <f t="shared" ca="1" si="70"/>
        <v>0</v>
      </c>
      <c r="AA258" s="1132">
        <f t="shared" ca="1" si="71"/>
        <v>0</v>
      </c>
      <c r="AB258" s="1105"/>
    </row>
    <row r="259" spans="1:28">
      <c r="A259" s="1144">
        <f>'AMORT. PROFILE 0% CPR'!A259</f>
        <v>52562</v>
      </c>
      <c r="C259" s="1104"/>
      <c r="D259" s="1125">
        <f t="shared" ca="1" si="57"/>
        <v>53843</v>
      </c>
      <c r="E259" s="1126">
        <f t="shared" ca="1" si="58"/>
        <v>53870</v>
      </c>
      <c r="F259" s="1127">
        <f t="shared" ca="1" si="59"/>
        <v>7577</v>
      </c>
      <c r="G259" s="1128">
        <f ca="1">IF(F259&lt;&gt;"",COUNTIF($F$11:F259,"&gt;0"),"")</f>
        <v>249</v>
      </c>
      <c r="H259" s="1129">
        <v>3.2332006128677628E-2</v>
      </c>
      <c r="I259" s="1073"/>
      <c r="J259" s="1130">
        <f t="shared" ca="1" si="60"/>
        <v>0</v>
      </c>
      <c r="K259" s="1131">
        <f t="shared" ca="1" si="61"/>
        <v>0</v>
      </c>
      <c r="L259" s="1130">
        <f t="shared" ca="1" si="62"/>
        <v>0</v>
      </c>
      <c r="M259" s="1130">
        <f t="shared" ca="1" si="63"/>
        <v>0</v>
      </c>
      <c r="N259" s="1130">
        <f t="shared" ca="1" si="72"/>
        <v>0</v>
      </c>
      <c r="O259" s="1073"/>
      <c r="P259" s="1130">
        <f t="shared" ca="1" si="64"/>
        <v>0</v>
      </c>
      <c r="Q259" s="1130">
        <f t="shared" ca="1" si="65"/>
        <v>0</v>
      </c>
      <c r="R259" s="1130">
        <f t="shared" ca="1" si="73"/>
        <v>0</v>
      </c>
      <c r="S259" s="1130">
        <f t="shared" ca="1" si="74"/>
        <v>0</v>
      </c>
      <c r="T259" s="1130">
        <f t="shared" ca="1" si="66"/>
        <v>0</v>
      </c>
      <c r="U259" s="1132">
        <f t="shared" ca="1" si="67"/>
        <v>0</v>
      </c>
      <c r="V259" s="1133" t="str">
        <f t="shared" ca="1" si="68"/>
        <v>n.a.</v>
      </c>
      <c r="X259" s="1134">
        <f t="shared" ca="1" si="75"/>
        <v>0</v>
      </c>
      <c r="Y259" s="1134">
        <f t="shared" ca="1" si="69"/>
        <v>0</v>
      </c>
      <c r="Z259" s="1134">
        <f t="shared" ca="1" si="70"/>
        <v>0</v>
      </c>
      <c r="AA259" s="1132">
        <f t="shared" ca="1" si="71"/>
        <v>0</v>
      </c>
      <c r="AB259" s="1105"/>
    </row>
    <row r="260" spans="1:28">
      <c r="A260" s="1144">
        <f>'AMORT. PROFILE 0% CPR'!A260</f>
        <v>52593</v>
      </c>
      <c r="C260" s="1104"/>
      <c r="D260" s="1125">
        <f t="shared" ca="1" si="57"/>
        <v>53873</v>
      </c>
      <c r="E260" s="1126">
        <f t="shared" ca="1" si="58"/>
        <v>53902</v>
      </c>
      <c r="F260" s="1127">
        <f t="shared" ca="1" si="59"/>
        <v>7609</v>
      </c>
      <c r="G260" s="1128">
        <f ca="1">IF(F260&lt;&gt;"",COUNTIF($F$11:F260,"&gt;0"),"")</f>
        <v>250</v>
      </c>
      <c r="H260" s="1129">
        <v>3.3097341124325198E-2</v>
      </c>
      <c r="I260" s="1073"/>
      <c r="J260" s="1130">
        <f t="shared" ca="1" si="60"/>
        <v>0</v>
      </c>
      <c r="K260" s="1131">
        <f t="shared" ca="1" si="61"/>
        <v>0</v>
      </c>
      <c r="L260" s="1130">
        <f t="shared" ca="1" si="62"/>
        <v>0</v>
      </c>
      <c r="M260" s="1130">
        <f t="shared" ca="1" si="63"/>
        <v>0</v>
      </c>
      <c r="N260" s="1130">
        <f t="shared" ca="1" si="72"/>
        <v>0</v>
      </c>
      <c r="O260" s="1073"/>
      <c r="P260" s="1130">
        <f t="shared" ca="1" si="64"/>
        <v>0</v>
      </c>
      <c r="Q260" s="1130">
        <f t="shared" ca="1" si="65"/>
        <v>0</v>
      </c>
      <c r="R260" s="1130">
        <f t="shared" ca="1" si="73"/>
        <v>0</v>
      </c>
      <c r="S260" s="1130">
        <f t="shared" ca="1" si="74"/>
        <v>0</v>
      </c>
      <c r="T260" s="1130">
        <f t="shared" ca="1" si="66"/>
        <v>0</v>
      </c>
      <c r="U260" s="1132">
        <f t="shared" ca="1" si="67"/>
        <v>0</v>
      </c>
      <c r="V260" s="1133" t="str">
        <f t="shared" ca="1" si="68"/>
        <v>n.a.</v>
      </c>
      <c r="X260" s="1134">
        <f t="shared" ca="1" si="75"/>
        <v>0</v>
      </c>
      <c r="Y260" s="1134">
        <f t="shared" ca="1" si="69"/>
        <v>0</v>
      </c>
      <c r="Z260" s="1134">
        <f t="shared" ca="1" si="70"/>
        <v>0</v>
      </c>
      <c r="AA260" s="1132">
        <f t="shared" ca="1" si="71"/>
        <v>0</v>
      </c>
      <c r="AB260" s="1105"/>
    </row>
    <row r="261" spans="1:28">
      <c r="A261" s="1144">
        <f>'AMORT. PROFILE 0% CPR'!A261</f>
        <v>52623</v>
      </c>
      <c r="C261" s="1104"/>
      <c r="D261" s="1125">
        <f t="shared" ca="1" si="57"/>
        <v>53904</v>
      </c>
      <c r="E261" s="1126">
        <f t="shared" ca="1" si="58"/>
        <v>53931</v>
      </c>
      <c r="F261" s="1127">
        <f t="shared" ca="1" si="59"/>
        <v>7638</v>
      </c>
      <c r="G261" s="1128">
        <f ca="1">IF(F261&lt;&gt;"",COUNTIF($F$11:F261,"&gt;0"),"")</f>
        <v>251</v>
      </c>
      <c r="H261" s="1129">
        <v>3.3942781075839305E-2</v>
      </c>
      <c r="I261" s="1073"/>
      <c r="J261" s="1130">
        <f t="shared" ca="1" si="60"/>
        <v>0</v>
      </c>
      <c r="K261" s="1131">
        <f t="shared" ca="1" si="61"/>
        <v>0</v>
      </c>
      <c r="L261" s="1130">
        <f t="shared" ca="1" si="62"/>
        <v>0</v>
      </c>
      <c r="M261" s="1130">
        <f t="shared" ca="1" si="63"/>
        <v>0</v>
      </c>
      <c r="N261" s="1130">
        <f t="shared" ca="1" si="72"/>
        <v>0</v>
      </c>
      <c r="O261" s="1073"/>
      <c r="P261" s="1130">
        <f t="shared" ca="1" si="64"/>
        <v>0</v>
      </c>
      <c r="Q261" s="1130">
        <f t="shared" ca="1" si="65"/>
        <v>0</v>
      </c>
      <c r="R261" s="1130">
        <f t="shared" ca="1" si="73"/>
        <v>0</v>
      </c>
      <c r="S261" s="1130">
        <f t="shared" ca="1" si="74"/>
        <v>0</v>
      </c>
      <c r="T261" s="1130">
        <f t="shared" ca="1" si="66"/>
        <v>0</v>
      </c>
      <c r="U261" s="1132">
        <f t="shared" ca="1" si="67"/>
        <v>0</v>
      </c>
      <c r="V261" s="1133" t="str">
        <f t="shared" ca="1" si="68"/>
        <v>n.a.</v>
      </c>
      <c r="X261" s="1134">
        <f t="shared" ca="1" si="75"/>
        <v>0</v>
      </c>
      <c r="Y261" s="1134">
        <f t="shared" ca="1" si="69"/>
        <v>0</v>
      </c>
      <c r="Z261" s="1134">
        <f t="shared" ca="1" si="70"/>
        <v>0</v>
      </c>
      <c r="AA261" s="1132">
        <f t="shared" ca="1" si="71"/>
        <v>0</v>
      </c>
      <c r="AB261" s="1105"/>
    </row>
    <row r="262" spans="1:28">
      <c r="A262" s="1144">
        <f>'AMORT. PROFILE 0% CPR'!A262</f>
        <v>52656</v>
      </c>
      <c r="C262" s="1104"/>
      <c r="D262" s="1125">
        <f t="shared" ca="1" si="57"/>
        <v>53935</v>
      </c>
      <c r="E262" s="1126">
        <f t="shared" ca="1" si="58"/>
        <v>53962</v>
      </c>
      <c r="F262" s="1127">
        <f t="shared" ca="1" si="59"/>
        <v>7669</v>
      </c>
      <c r="G262" s="1128">
        <f ca="1">IF(F262&lt;&gt;"",COUNTIF($F$11:F262,"&gt;0"),"")</f>
        <v>252</v>
      </c>
      <c r="H262" s="1129">
        <v>3.4898352762308835E-2</v>
      </c>
      <c r="I262" s="1073"/>
      <c r="J262" s="1130">
        <f t="shared" ca="1" si="60"/>
        <v>0</v>
      </c>
      <c r="K262" s="1131">
        <f t="shared" ca="1" si="61"/>
        <v>0</v>
      </c>
      <c r="L262" s="1130">
        <f t="shared" ca="1" si="62"/>
        <v>0</v>
      </c>
      <c r="M262" s="1130">
        <f t="shared" ca="1" si="63"/>
        <v>0</v>
      </c>
      <c r="N262" s="1130">
        <f t="shared" ca="1" si="72"/>
        <v>0</v>
      </c>
      <c r="O262" s="1073"/>
      <c r="P262" s="1130">
        <f t="shared" ca="1" si="64"/>
        <v>0</v>
      </c>
      <c r="Q262" s="1130">
        <f t="shared" ca="1" si="65"/>
        <v>0</v>
      </c>
      <c r="R262" s="1130">
        <f t="shared" ca="1" si="73"/>
        <v>0</v>
      </c>
      <c r="S262" s="1130">
        <f t="shared" ca="1" si="74"/>
        <v>0</v>
      </c>
      <c r="T262" s="1130">
        <f t="shared" ca="1" si="66"/>
        <v>0</v>
      </c>
      <c r="U262" s="1132">
        <f t="shared" ca="1" si="67"/>
        <v>0</v>
      </c>
      <c r="V262" s="1133" t="str">
        <f t="shared" ca="1" si="68"/>
        <v>n.a.</v>
      </c>
      <c r="X262" s="1134">
        <f t="shared" ca="1" si="75"/>
        <v>0</v>
      </c>
      <c r="Y262" s="1134">
        <f t="shared" ca="1" si="69"/>
        <v>0</v>
      </c>
      <c r="Z262" s="1134">
        <f t="shared" ca="1" si="70"/>
        <v>0</v>
      </c>
      <c r="AA262" s="1132">
        <f t="shared" ca="1" si="71"/>
        <v>0</v>
      </c>
      <c r="AB262" s="1105"/>
    </row>
    <row r="263" spans="1:28">
      <c r="A263" s="1144">
        <f>'AMORT. PROFILE 0% CPR'!A263</f>
        <v>52684</v>
      </c>
      <c r="C263" s="1104"/>
      <c r="D263" s="1125">
        <f t="shared" ca="1" si="57"/>
        <v>53965</v>
      </c>
      <c r="E263" s="1126">
        <f t="shared" ca="1" si="58"/>
        <v>53993</v>
      </c>
      <c r="F263" s="1127">
        <f t="shared" ca="1" si="59"/>
        <v>7700</v>
      </c>
      <c r="G263" s="1128">
        <f ca="1">IF(F263&lt;&gt;"",COUNTIF($F$11:F263,"&gt;0"),"")</f>
        <v>253</v>
      </c>
      <c r="H263" s="1129">
        <v>3.5822025539704504E-2</v>
      </c>
      <c r="I263" s="1073"/>
      <c r="J263" s="1130">
        <f t="shared" ca="1" si="60"/>
        <v>0</v>
      </c>
      <c r="K263" s="1131">
        <f t="shared" ca="1" si="61"/>
        <v>0</v>
      </c>
      <c r="L263" s="1130">
        <f t="shared" ca="1" si="62"/>
        <v>0</v>
      </c>
      <c r="M263" s="1130">
        <f t="shared" ca="1" si="63"/>
        <v>0</v>
      </c>
      <c r="N263" s="1130">
        <f t="shared" ca="1" si="72"/>
        <v>0</v>
      </c>
      <c r="O263" s="1073"/>
      <c r="P263" s="1130">
        <f t="shared" ca="1" si="64"/>
        <v>0</v>
      </c>
      <c r="Q263" s="1130">
        <f t="shared" ca="1" si="65"/>
        <v>0</v>
      </c>
      <c r="R263" s="1130">
        <f t="shared" ca="1" si="73"/>
        <v>0</v>
      </c>
      <c r="S263" s="1130">
        <f t="shared" ca="1" si="74"/>
        <v>0</v>
      </c>
      <c r="T263" s="1130">
        <f t="shared" ca="1" si="66"/>
        <v>0</v>
      </c>
      <c r="U263" s="1132">
        <f t="shared" ca="1" si="67"/>
        <v>0</v>
      </c>
      <c r="V263" s="1133" t="str">
        <f t="shared" ca="1" si="68"/>
        <v>n.a.</v>
      </c>
      <c r="X263" s="1134">
        <f t="shared" ca="1" si="75"/>
        <v>0</v>
      </c>
      <c r="Y263" s="1134">
        <f t="shared" ca="1" si="69"/>
        <v>0</v>
      </c>
      <c r="Z263" s="1134">
        <f t="shared" ca="1" si="70"/>
        <v>0</v>
      </c>
      <c r="AA263" s="1132">
        <f t="shared" ca="1" si="71"/>
        <v>0</v>
      </c>
      <c r="AB263" s="1105"/>
    </row>
    <row r="264" spans="1:28">
      <c r="A264" s="1144">
        <f>'AMORT. PROFILE 0% CPR'!A264</f>
        <v>52714</v>
      </c>
      <c r="C264" s="1104"/>
      <c r="D264" s="1125">
        <f t="shared" ca="1" si="57"/>
        <v>53996</v>
      </c>
      <c r="E264" s="1126">
        <f t="shared" ca="1" si="58"/>
        <v>54023</v>
      </c>
      <c r="F264" s="1127">
        <f t="shared" ca="1" si="59"/>
        <v>7730</v>
      </c>
      <c r="G264" s="1128">
        <f ca="1">IF(F264&lt;&gt;"",COUNTIF($F$11:F264,"&gt;0"),"")</f>
        <v>254</v>
      </c>
      <c r="H264" s="1129">
        <v>3.6756342797182935E-2</v>
      </c>
      <c r="I264" s="1073"/>
      <c r="J264" s="1130">
        <f t="shared" ca="1" si="60"/>
        <v>0</v>
      </c>
      <c r="K264" s="1131">
        <f t="shared" ca="1" si="61"/>
        <v>0</v>
      </c>
      <c r="L264" s="1130">
        <f t="shared" ca="1" si="62"/>
        <v>0</v>
      </c>
      <c r="M264" s="1130">
        <f t="shared" ca="1" si="63"/>
        <v>0</v>
      </c>
      <c r="N264" s="1130">
        <f t="shared" ca="1" si="72"/>
        <v>0</v>
      </c>
      <c r="O264" s="1073"/>
      <c r="P264" s="1130">
        <f t="shared" ca="1" si="64"/>
        <v>0</v>
      </c>
      <c r="Q264" s="1130">
        <f t="shared" ca="1" si="65"/>
        <v>0</v>
      </c>
      <c r="R264" s="1130">
        <f t="shared" ca="1" si="73"/>
        <v>0</v>
      </c>
      <c r="S264" s="1130">
        <f t="shared" ca="1" si="74"/>
        <v>0</v>
      </c>
      <c r="T264" s="1130">
        <f t="shared" ca="1" si="66"/>
        <v>0</v>
      </c>
      <c r="U264" s="1132">
        <f t="shared" ca="1" si="67"/>
        <v>0</v>
      </c>
      <c r="V264" s="1133" t="str">
        <f t="shared" ca="1" si="68"/>
        <v>n.a.</v>
      </c>
      <c r="X264" s="1134">
        <f t="shared" ca="1" si="75"/>
        <v>0</v>
      </c>
      <c r="Y264" s="1134">
        <f t="shared" ca="1" si="69"/>
        <v>0</v>
      </c>
      <c r="Z264" s="1134">
        <f t="shared" ca="1" si="70"/>
        <v>0</v>
      </c>
      <c r="AA264" s="1132">
        <f t="shared" ca="1" si="71"/>
        <v>0</v>
      </c>
      <c r="AB264" s="1105"/>
    </row>
    <row r="265" spans="1:28">
      <c r="A265" s="1144">
        <f>'AMORT. PROFILE 0% CPR'!A265</f>
        <v>52744</v>
      </c>
      <c r="C265" s="1104"/>
      <c r="D265" s="1125">
        <f t="shared" ca="1" si="57"/>
        <v>54026</v>
      </c>
      <c r="E265" s="1126">
        <f t="shared" ca="1" si="58"/>
        <v>54053</v>
      </c>
      <c r="F265" s="1127">
        <f t="shared" ca="1" si="59"/>
        <v>7760</v>
      </c>
      <c r="G265" s="1128">
        <f ca="1">IF(F265&lt;&gt;"",COUNTIF($F$11:F265,"&gt;0"),"")</f>
        <v>255</v>
      </c>
      <c r="H265" s="1129">
        <v>3.7649027021381273E-2</v>
      </c>
      <c r="I265" s="1073"/>
      <c r="J265" s="1130">
        <f t="shared" ca="1" si="60"/>
        <v>0</v>
      </c>
      <c r="K265" s="1131">
        <f t="shared" ca="1" si="61"/>
        <v>0</v>
      </c>
      <c r="L265" s="1130">
        <f t="shared" ca="1" si="62"/>
        <v>0</v>
      </c>
      <c r="M265" s="1130">
        <f t="shared" ca="1" si="63"/>
        <v>0</v>
      </c>
      <c r="N265" s="1130">
        <f t="shared" ca="1" si="72"/>
        <v>0</v>
      </c>
      <c r="O265" s="1073"/>
      <c r="P265" s="1130">
        <f t="shared" ca="1" si="64"/>
        <v>0</v>
      </c>
      <c r="Q265" s="1130">
        <f t="shared" ca="1" si="65"/>
        <v>0</v>
      </c>
      <c r="R265" s="1130">
        <f t="shared" ca="1" si="73"/>
        <v>0</v>
      </c>
      <c r="S265" s="1130">
        <f t="shared" ca="1" si="74"/>
        <v>0</v>
      </c>
      <c r="T265" s="1130">
        <f t="shared" ca="1" si="66"/>
        <v>0</v>
      </c>
      <c r="U265" s="1132">
        <f t="shared" ca="1" si="67"/>
        <v>0</v>
      </c>
      <c r="V265" s="1133" t="str">
        <f t="shared" ca="1" si="68"/>
        <v>n.a.</v>
      </c>
      <c r="X265" s="1134">
        <f t="shared" ca="1" si="75"/>
        <v>0</v>
      </c>
      <c r="Y265" s="1134">
        <f t="shared" ca="1" si="69"/>
        <v>0</v>
      </c>
      <c r="Z265" s="1134">
        <f t="shared" ca="1" si="70"/>
        <v>0</v>
      </c>
      <c r="AA265" s="1132">
        <f t="shared" ca="1" si="71"/>
        <v>0</v>
      </c>
      <c r="AB265" s="1105"/>
    </row>
    <row r="266" spans="1:28">
      <c r="A266" s="1144">
        <f>'AMORT. PROFILE 0% CPR'!A266</f>
        <v>52775</v>
      </c>
      <c r="C266" s="1104"/>
      <c r="D266" s="1125">
        <f t="shared" ca="1" si="57"/>
        <v>54057</v>
      </c>
      <c r="E266" s="1126">
        <f t="shared" ca="1" si="58"/>
        <v>54084</v>
      </c>
      <c r="F266" s="1127">
        <f t="shared" ca="1" si="59"/>
        <v>7791</v>
      </c>
      <c r="G266" s="1128">
        <f ca="1">IF(F266&lt;&gt;"",COUNTIF($F$11:F266,"&gt;0"),"")</f>
        <v>256</v>
      </c>
      <c r="H266" s="1129">
        <v>3.8734567306949054E-2</v>
      </c>
      <c r="I266" s="1073"/>
      <c r="J266" s="1130">
        <f t="shared" ca="1" si="60"/>
        <v>0</v>
      </c>
      <c r="K266" s="1131">
        <f t="shared" ca="1" si="61"/>
        <v>0</v>
      </c>
      <c r="L266" s="1130">
        <f t="shared" ca="1" si="62"/>
        <v>0</v>
      </c>
      <c r="M266" s="1130">
        <f t="shared" ca="1" si="63"/>
        <v>0</v>
      </c>
      <c r="N266" s="1130">
        <f t="shared" ca="1" si="72"/>
        <v>0</v>
      </c>
      <c r="O266" s="1073"/>
      <c r="P266" s="1130">
        <f t="shared" ca="1" si="64"/>
        <v>0</v>
      </c>
      <c r="Q266" s="1130">
        <f t="shared" ca="1" si="65"/>
        <v>0</v>
      </c>
      <c r="R266" s="1130">
        <f t="shared" ca="1" si="73"/>
        <v>0</v>
      </c>
      <c r="S266" s="1130">
        <f t="shared" ca="1" si="74"/>
        <v>0</v>
      </c>
      <c r="T266" s="1130">
        <f t="shared" ca="1" si="66"/>
        <v>0</v>
      </c>
      <c r="U266" s="1132">
        <f t="shared" ca="1" si="67"/>
        <v>0</v>
      </c>
      <c r="V266" s="1133" t="str">
        <f t="shared" ca="1" si="68"/>
        <v>n.a.</v>
      </c>
      <c r="X266" s="1134">
        <f t="shared" ca="1" si="75"/>
        <v>0</v>
      </c>
      <c r="Y266" s="1134">
        <f t="shared" ca="1" si="69"/>
        <v>0</v>
      </c>
      <c r="Z266" s="1134">
        <f t="shared" ca="1" si="70"/>
        <v>0</v>
      </c>
      <c r="AA266" s="1132">
        <f t="shared" ca="1" si="71"/>
        <v>0</v>
      </c>
      <c r="AB266" s="1105"/>
    </row>
    <row r="267" spans="1:28">
      <c r="A267" s="1144">
        <f>'AMORT. PROFILE 0% CPR'!A267</f>
        <v>52805</v>
      </c>
      <c r="C267" s="1104"/>
      <c r="D267" s="1125">
        <f t="shared" ca="1" si="57"/>
        <v>54088</v>
      </c>
      <c r="E267" s="1126">
        <f t="shared" ca="1" si="58"/>
        <v>54115</v>
      </c>
      <c r="F267" s="1127">
        <f t="shared" ca="1" si="59"/>
        <v>7822</v>
      </c>
      <c r="G267" s="1128">
        <f ca="1">IF(F267&lt;&gt;"",COUNTIF($F$11:F267,"&gt;0"),"")</f>
        <v>257</v>
      </c>
      <c r="H267" s="1129">
        <v>3.9883850534009946E-2</v>
      </c>
      <c r="I267" s="1073"/>
      <c r="J267" s="1130">
        <f t="shared" ca="1" si="60"/>
        <v>0</v>
      </c>
      <c r="K267" s="1131">
        <f t="shared" ca="1" si="61"/>
        <v>0</v>
      </c>
      <c r="L267" s="1130">
        <f t="shared" ca="1" si="62"/>
        <v>0</v>
      </c>
      <c r="M267" s="1130">
        <f t="shared" ca="1" si="63"/>
        <v>0</v>
      </c>
      <c r="N267" s="1130">
        <f t="shared" ca="1" si="72"/>
        <v>0</v>
      </c>
      <c r="O267" s="1073"/>
      <c r="P267" s="1130">
        <f t="shared" ca="1" si="64"/>
        <v>0</v>
      </c>
      <c r="Q267" s="1130">
        <f t="shared" ca="1" si="65"/>
        <v>0</v>
      </c>
      <c r="R267" s="1130">
        <f t="shared" ca="1" si="73"/>
        <v>0</v>
      </c>
      <c r="S267" s="1130">
        <f t="shared" ca="1" si="74"/>
        <v>0</v>
      </c>
      <c r="T267" s="1130">
        <f t="shared" ca="1" si="66"/>
        <v>0</v>
      </c>
      <c r="U267" s="1132">
        <f t="shared" ca="1" si="67"/>
        <v>0</v>
      </c>
      <c r="V267" s="1133" t="str">
        <f t="shared" ca="1" si="68"/>
        <v>n.a.</v>
      </c>
      <c r="X267" s="1134">
        <f t="shared" ca="1" si="75"/>
        <v>0</v>
      </c>
      <c r="Y267" s="1134">
        <f t="shared" ca="1" si="69"/>
        <v>0</v>
      </c>
      <c r="Z267" s="1134">
        <f t="shared" ca="1" si="70"/>
        <v>0</v>
      </c>
      <c r="AA267" s="1132">
        <f t="shared" ca="1" si="71"/>
        <v>0</v>
      </c>
      <c r="AB267" s="1105"/>
    </row>
    <row r="268" spans="1:28">
      <c r="A268" s="1144">
        <f>'AMORT. PROFILE 0% CPR'!A268</f>
        <v>52838</v>
      </c>
      <c r="C268" s="1104"/>
      <c r="D268" s="1125">
        <f t="shared" ref="D268:D331" ca="1" si="76">IF(E268&lt;&gt;"",EOMONTH(E268,-1),"")</f>
        <v>54117</v>
      </c>
      <c r="E268" s="1126">
        <f t="shared" ref="E268:E331" ca="1" si="77">IF(INDIRECT("A"&amp;(IFERROR(MATCH(E267,A:A),999)+1))&gt;0,INDIRECT("A"&amp;(IFERROR(MATCH(E267,A:A),999)+1)),"")</f>
        <v>54144</v>
      </c>
      <c r="F268" s="1127">
        <f t="shared" ref="F268:F331" ca="1" si="78">IF(E268&lt;&gt;"",E268-$A$31,"")</f>
        <v>7851</v>
      </c>
      <c r="G268" s="1128">
        <f ca="1">IF(F268&lt;&gt;"",COUNTIF($F$11:F268,"&gt;0"),"")</f>
        <v>258</v>
      </c>
      <c r="H268" s="1129">
        <v>4.1168608999543173E-2</v>
      </c>
      <c r="I268" s="1073"/>
      <c r="J268" s="1130">
        <f t="shared" ref="J268:J331" ca="1" si="79">IF(G268=1,$A$7,N267)</f>
        <v>0</v>
      </c>
      <c r="K268" s="1131">
        <f t="shared" ref="K268:K331" ca="1" si="80">H268*J268</f>
        <v>0</v>
      </c>
      <c r="L268" s="1130">
        <f t="shared" ref="L268:L331" ca="1" si="81">IF(E268&lt;&gt;"",(1-(1-$A$25)^(1/12))*(J268-K268),"")</f>
        <v>0</v>
      </c>
      <c r="M268" s="1130">
        <f t="shared" ref="M268:M331" ca="1" si="82">IF(J268-K268-L268&lt;$A$27*$A$5,J268-K268-L268,0)</f>
        <v>0</v>
      </c>
      <c r="N268" s="1130">
        <f t="shared" ca="1" si="72"/>
        <v>0</v>
      </c>
      <c r="O268" s="1073"/>
      <c r="P268" s="1130">
        <f t="shared" ref="P268:P331" ca="1" si="83">IF(G268&lt;&gt; "", R268+X268-N268, "")</f>
        <v>0</v>
      </c>
      <c r="Q268" s="1130">
        <f t="shared" ref="Q268:Q331" ca="1" si="84">IF(E268&lt;&gt;"", N268*(1-$A$15), "")</f>
        <v>0</v>
      </c>
      <c r="R268" s="1130">
        <f t="shared" ca="1" si="73"/>
        <v>0</v>
      </c>
      <c r="S268" s="1130">
        <f t="shared" ca="1" si="74"/>
        <v>0</v>
      </c>
      <c r="T268" s="1130">
        <f t="shared" ref="T268:T331" ca="1" si="85">IF(E268&lt;&gt;"", R268-S268, "")</f>
        <v>0</v>
      </c>
      <c r="U268" s="1132">
        <f t="shared" ref="U268:U331" ca="1" si="86">IF(E268&lt;&gt;"", R268/$A$11, "")</f>
        <v>0</v>
      </c>
      <c r="V268" s="1133" t="str">
        <f t="shared" ref="V268:V331" ca="1" si="87">IF(E268&lt;&gt;"", IFERROR(1-T268/N268, "n.a."), "")</f>
        <v>n.a.</v>
      </c>
      <c r="X268" s="1134">
        <f t="shared" ca="1" si="75"/>
        <v>0</v>
      </c>
      <c r="Y268" s="1134">
        <f t="shared" ref="Y268:Y331" ca="1" si="88">IF(E268&lt;&gt;"", P268-S268, "")</f>
        <v>0</v>
      </c>
      <c r="Z268" s="1134">
        <f t="shared" ref="Z268:Z331" ca="1" si="89">IF(E268&lt;&gt;"", X268-Y268, "")</f>
        <v>0</v>
      </c>
      <c r="AA268" s="1132">
        <f t="shared" ref="AA268:AA331" ca="1" si="90">IF(E268&lt;&gt;"", X268/$A$19, "")</f>
        <v>0</v>
      </c>
      <c r="AB268" s="1105"/>
    </row>
    <row r="269" spans="1:28">
      <c r="A269" s="1144">
        <f>'AMORT. PROFILE 0% CPR'!A269</f>
        <v>52867</v>
      </c>
      <c r="C269" s="1104"/>
      <c r="D269" s="1125">
        <f t="shared" ca="1" si="76"/>
        <v>54148</v>
      </c>
      <c r="E269" s="1126">
        <f t="shared" ca="1" si="77"/>
        <v>54175</v>
      </c>
      <c r="F269" s="1127">
        <f t="shared" ca="1" si="78"/>
        <v>7882</v>
      </c>
      <c r="G269" s="1128">
        <f ca="1">IF(F269&lt;&gt;"",COUNTIF($F$11:F269,"&gt;0"),"")</f>
        <v>259</v>
      </c>
      <c r="H269" s="1129">
        <v>4.2380601478297121E-2</v>
      </c>
      <c r="I269" s="1073"/>
      <c r="J269" s="1130">
        <f t="shared" ca="1" si="79"/>
        <v>0</v>
      </c>
      <c r="K269" s="1131">
        <f t="shared" ca="1" si="80"/>
        <v>0</v>
      </c>
      <c r="L269" s="1130">
        <f t="shared" ca="1" si="81"/>
        <v>0</v>
      </c>
      <c r="M269" s="1130">
        <f t="shared" ca="1" si="82"/>
        <v>0</v>
      </c>
      <c r="N269" s="1130">
        <f t="shared" ref="N269:N332" ca="1" si="91">IF(E269&lt;&gt;"",J269-K269-L269-M269,"")</f>
        <v>0</v>
      </c>
      <c r="O269" s="1073"/>
      <c r="P269" s="1130">
        <f t="shared" ca="1" si="83"/>
        <v>0</v>
      </c>
      <c r="Q269" s="1130">
        <f t="shared" ca="1" si="84"/>
        <v>0</v>
      </c>
      <c r="R269" s="1130">
        <f t="shared" ref="R269:R332" ca="1" si="92">IF(E269&lt;&gt;"", T268, "")</f>
        <v>0</v>
      </c>
      <c r="S269" s="1130">
        <f t="shared" ref="S269:S332" ca="1" si="93">IF(E269&lt;&gt;"", MIN(P269,MAX(R269-Q269,0)), "")</f>
        <v>0</v>
      </c>
      <c r="T269" s="1130">
        <f t="shared" ca="1" si="85"/>
        <v>0</v>
      </c>
      <c r="U269" s="1132">
        <f t="shared" ca="1" si="86"/>
        <v>0</v>
      </c>
      <c r="V269" s="1133" t="str">
        <f t="shared" ca="1" si="87"/>
        <v>n.a.</v>
      </c>
      <c r="X269" s="1134">
        <f t="shared" ref="X269:X332" ca="1" si="94">IF(E269&lt;&gt;"", Z268, "")</f>
        <v>0</v>
      </c>
      <c r="Y269" s="1134">
        <f t="shared" ca="1" si="88"/>
        <v>0</v>
      </c>
      <c r="Z269" s="1134">
        <f t="shared" ca="1" si="89"/>
        <v>0</v>
      </c>
      <c r="AA269" s="1132">
        <f t="shared" ca="1" si="90"/>
        <v>0</v>
      </c>
      <c r="AB269" s="1105"/>
    </row>
    <row r="270" spans="1:28">
      <c r="A270" s="1144">
        <f>'AMORT. PROFILE 0% CPR'!A270</f>
        <v>52897</v>
      </c>
      <c r="C270" s="1104"/>
      <c r="D270" s="1125">
        <f t="shared" ca="1" si="76"/>
        <v>54178</v>
      </c>
      <c r="E270" s="1126">
        <f t="shared" ca="1" si="77"/>
        <v>54205</v>
      </c>
      <c r="F270" s="1127">
        <f t="shared" ca="1" si="78"/>
        <v>7912</v>
      </c>
      <c r="G270" s="1128">
        <f ca="1">IF(F270&lt;&gt;"",COUNTIF($F$11:F270,"&gt;0"),"")</f>
        <v>260</v>
      </c>
      <c r="H270" s="1129">
        <v>4.3543732442168893E-2</v>
      </c>
      <c r="I270" s="1073"/>
      <c r="J270" s="1130">
        <f t="shared" ca="1" si="79"/>
        <v>0</v>
      </c>
      <c r="K270" s="1131">
        <f t="shared" ca="1" si="80"/>
        <v>0</v>
      </c>
      <c r="L270" s="1130">
        <f t="shared" ca="1" si="81"/>
        <v>0</v>
      </c>
      <c r="M270" s="1130">
        <f t="shared" ca="1" si="82"/>
        <v>0</v>
      </c>
      <c r="N270" s="1130">
        <f t="shared" ca="1" si="91"/>
        <v>0</v>
      </c>
      <c r="O270" s="1073"/>
      <c r="P270" s="1130">
        <f t="shared" ca="1" si="83"/>
        <v>0</v>
      </c>
      <c r="Q270" s="1130">
        <f t="shared" ca="1" si="84"/>
        <v>0</v>
      </c>
      <c r="R270" s="1130">
        <f t="shared" ca="1" si="92"/>
        <v>0</v>
      </c>
      <c r="S270" s="1130">
        <f t="shared" ca="1" si="93"/>
        <v>0</v>
      </c>
      <c r="T270" s="1130">
        <f t="shared" ca="1" si="85"/>
        <v>0</v>
      </c>
      <c r="U270" s="1132">
        <f t="shared" ca="1" si="86"/>
        <v>0</v>
      </c>
      <c r="V270" s="1133" t="str">
        <f t="shared" ca="1" si="87"/>
        <v>n.a.</v>
      </c>
      <c r="X270" s="1134">
        <f t="shared" ca="1" si="94"/>
        <v>0</v>
      </c>
      <c r="Y270" s="1134">
        <f t="shared" ca="1" si="88"/>
        <v>0</v>
      </c>
      <c r="Z270" s="1134">
        <f t="shared" ca="1" si="89"/>
        <v>0</v>
      </c>
      <c r="AA270" s="1132">
        <f t="shared" ca="1" si="90"/>
        <v>0</v>
      </c>
      <c r="AB270" s="1105"/>
    </row>
    <row r="271" spans="1:28">
      <c r="A271" s="1144">
        <f>'AMORT. PROFILE 0% CPR'!A271</f>
        <v>52929</v>
      </c>
      <c r="C271" s="1104"/>
      <c r="D271" s="1125">
        <f t="shared" ca="1" si="76"/>
        <v>54209</v>
      </c>
      <c r="E271" s="1126">
        <f t="shared" ca="1" si="77"/>
        <v>54238</v>
      </c>
      <c r="F271" s="1127">
        <f t="shared" ca="1" si="78"/>
        <v>7945</v>
      </c>
      <c r="G271" s="1128">
        <f ca="1">IF(F271&lt;&gt;"",COUNTIF($F$11:F271,"&gt;0"),"")</f>
        <v>261</v>
      </c>
      <c r="H271" s="1129">
        <v>4.4974028314519694E-2</v>
      </c>
      <c r="I271" s="1073"/>
      <c r="J271" s="1130">
        <f t="shared" ca="1" si="79"/>
        <v>0</v>
      </c>
      <c r="K271" s="1131">
        <f t="shared" ca="1" si="80"/>
        <v>0</v>
      </c>
      <c r="L271" s="1130">
        <f t="shared" ca="1" si="81"/>
        <v>0</v>
      </c>
      <c r="M271" s="1130">
        <f t="shared" ca="1" si="82"/>
        <v>0</v>
      </c>
      <c r="N271" s="1130">
        <f t="shared" ca="1" si="91"/>
        <v>0</v>
      </c>
      <c r="O271" s="1073"/>
      <c r="P271" s="1130">
        <f t="shared" ca="1" si="83"/>
        <v>0</v>
      </c>
      <c r="Q271" s="1130">
        <f t="shared" ca="1" si="84"/>
        <v>0</v>
      </c>
      <c r="R271" s="1130">
        <f t="shared" ca="1" si="92"/>
        <v>0</v>
      </c>
      <c r="S271" s="1130">
        <f t="shared" ca="1" si="93"/>
        <v>0</v>
      </c>
      <c r="T271" s="1130">
        <f t="shared" ca="1" si="85"/>
        <v>0</v>
      </c>
      <c r="U271" s="1132">
        <f t="shared" ca="1" si="86"/>
        <v>0</v>
      </c>
      <c r="V271" s="1133" t="str">
        <f t="shared" ca="1" si="87"/>
        <v>n.a.</v>
      </c>
      <c r="X271" s="1134">
        <f t="shared" ca="1" si="94"/>
        <v>0</v>
      </c>
      <c r="Y271" s="1134">
        <f t="shared" ca="1" si="88"/>
        <v>0</v>
      </c>
      <c r="Z271" s="1134">
        <f t="shared" ca="1" si="89"/>
        <v>0</v>
      </c>
      <c r="AA271" s="1132">
        <f t="shared" ca="1" si="90"/>
        <v>0</v>
      </c>
      <c r="AB271" s="1105"/>
    </row>
    <row r="272" spans="1:28">
      <c r="A272" s="1144">
        <f>'AMORT. PROFILE 0% CPR'!A272</f>
        <v>52958</v>
      </c>
      <c r="C272" s="1104"/>
      <c r="D272" s="1125">
        <f t="shared" ca="1" si="76"/>
        <v>54239</v>
      </c>
      <c r="E272" s="1126">
        <f t="shared" ca="1" si="77"/>
        <v>54266</v>
      </c>
      <c r="F272" s="1127">
        <f t="shared" ca="1" si="78"/>
        <v>7973</v>
      </c>
      <c r="G272" s="1128">
        <f ca="1">IF(F272&lt;&gt;"",COUNTIF($F$11:F272,"&gt;0"),"")</f>
        <v>262</v>
      </c>
      <c r="H272" s="1129">
        <v>4.6209179495479959E-2</v>
      </c>
      <c r="I272" s="1073"/>
      <c r="J272" s="1130">
        <f t="shared" ca="1" si="79"/>
        <v>0</v>
      </c>
      <c r="K272" s="1131">
        <f t="shared" ca="1" si="80"/>
        <v>0</v>
      </c>
      <c r="L272" s="1130">
        <f t="shared" ca="1" si="81"/>
        <v>0</v>
      </c>
      <c r="M272" s="1130">
        <f t="shared" ca="1" si="82"/>
        <v>0</v>
      </c>
      <c r="N272" s="1130">
        <f t="shared" ca="1" si="91"/>
        <v>0</v>
      </c>
      <c r="O272" s="1073"/>
      <c r="P272" s="1130">
        <f t="shared" ca="1" si="83"/>
        <v>0</v>
      </c>
      <c r="Q272" s="1130">
        <f t="shared" ca="1" si="84"/>
        <v>0</v>
      </c>
      <c r="R272" s="1130">
        <f t="shared" ca="1" si="92"/>
        <v>0</v>
      </c>
      <c r="S272" s="1130">
        <f t="shared" ca="1" si="93"/>
        <v>0</v>
      </c>
      <c r="T272" s="1130">
        <f t="shared" ca="1" si="85"/>
        <v>0</v>
      </c>
      <c r="U272" s="1132">
        <f t="shared" ca="1" si="86"/>
        <v>0</v>
      </c>
      <c r="V272" s="1133" t="str">
        <f t="shared" ca="1" si="87"/>
        <v>n.a.</v>
      </c>
      <c r="X272" s="1134">
        <f t="shared" ca="1" si="94"/>
        <v>0</v>
      </c>
      <c r="Y272" s="1134">
        <f t="shared" ca="1" si="88"/>
        <v>0</v>
      </c>
      <c r="Z272" s="1134">
        <f t="shared" ca="1" si="89"/>
        <v>0</v>
      </c>
      <c r="AA272" s="1132">
        <f t="shared" ca="1" si="90"/>
        <v>0</v>
      </c>
      <c r="AB272" s="1105"/>
    </row>
    <row r="273" spans="1:28">
      <c r="A273" s="1144">
        <f>'AMORT. PROFILE 0% CPR'!A273</f>
        <v>52989</v>
      </c>
      <c r="C273" s="1104"/>
      <c r="D273" s="1125">
        <f t="shared" ca="1" si="76"/>
        <v>54270</v>
      </c>
      <c r="E273" s="1126">
        <f t="shared" ca="1" si="77"/>
        <v>54297</v>
      </c>
      <c r="F273" s="1127">
        <f t="shared" ca="1" si="78"/>
        <v>8004</v>
      </c>
      <c r="G273" s="1128">
        <f ca="1">IF(F273&lt;&gt;"",COUNTIF($F$11:F273,"&gt;0"),"")</f>
        <v>263</v>
      </c>
      <c r="H273" s="1129">
        <v>4.7297366431884647E-2</v>
      </c>
      <c r="I273" s="1073"/>
      <c r="J273" s="1130">
        <f t="shared" ca="1" si="79"/>
        <v>0</v>
      </c>
      <c r="K273" s="1131">
        <f t="shared" ca="1" si="80"/>
        <v>0</v>
      </c>
      <c r="L273" s="1130">
        <f t="shared" ca="1" si="81"/>
        <v>0</v>
      </c>
      <c r="M273" s="1130">
        <f t="shared" ca="1" si="82"/>
        <v>0</v>
      </c>
      <c r="N273" s="1130">
        <f t="shared" ca="1" si="91"/>
        <v>0</v>
      </c>
      <c r="O273" s="1073"/>
      <c r="P273" s="1130">
        <f t="shared" ca="1" si="83"/>
        <v>0</v>
      </c>
      <c r="Q273" s="1130">
        <f t="shared" ca="1" si="84"/>
        <v>0</v>
      </c>
      <c r="R273" s="1130">
        <f t="shared" ca="1" si="92"/>
        <v>0</v>
      </c>
      <c r="S273" s="1130">
        <f t="shared" ca="1" si="93"/>
        <v>0</v>
      </c>
      <c r="T273" s="1130">
        <f t="shared" ca="1" si="85"/>
        <v>0</v>
      </c>
      <c r="U273" s="1132">
        <f t="shared" ca="1" si="86"/>
        <v>0</v>
      </c>
      <c r="V273" s="1133" t="str">
        <f t="shared" ca="1" si="87"/>
        <v>n.a.</v>
      </c>
      <c r="X273" s="1134">
        <f t="shared" ca="1" si="94"/>
        <v>0</v>
      </c>
      <c r="Y273" s="1134">
        <f t="shared" ca="1" si="88"/>
        <v>0</v>
      </c>
      <c r="Z273" s="1134">
        <f t="shared" ca="1" si="89"/>
        <v>0</v>
      </c>
      <c r="AA273" s="1132">
        <f t="shared" ca="1" si="90"/>
        <v>0</v>
      </c>
      <c r="AB273" s="1105"/>
    </row>
    <row r="274" spans="1:28">
      <c r="A274" s="1144">
        <f>'AMORT. PROFILE 0% CPR'!A274</f>
        <v>53020</v>
      </c>
      <c r="C274" s="1104"/>
      <c r="D274" s="1125">
        <f t="shared" ca="1" si="76"/>
        <v>54301</v>
      </c>
      <c r="E274" s="1126">
        <f t="shared" ca="1" si="77"/>
        <v>54329</v>
      </c>
      <c r="F274" s="1127">
        <f t="shared" ca="1" si="78"/>
        <v>8036</v>
      </c>
      <c r="G274" s="1128">
        <f ca="1">IF(F274&lt;&gt;"",COUNTIF($F$11:F274,"&gt;0"),"")</f>
        <v>264</v>
      </c>
      <c r="H274" s="1129">
        <v>4.8715388676511213E-2</v>
      </c>
      <c r="I274" s="1073"/>
      <c r="J274" s="1130">
        <f t="shared" ca="1" si="79"/>
        <v>0</v>
      </c>
      <c r="K274" s="1131">
        <f t="shared" ca="1" si="80"/>
        <v>0</v>
      </c>
      <c r="L274" s="1130">
        <f t="shared" ca="1" si="81"/>
        <v>0</v>
      </c>
      <c r="M274" s="1130">
        <f t="shared" ca="1" si="82"/>
        <v>0</v>
      </c>
      <c r="N274" s="1130">
        <f t="shared" ca="1" si="91"/>
        <v>0</v>
      </c>
      <c r="O274" s="1073"/>
      <c r="P274" s="1130">
        <f t="shared" ca="1" si="83"/>
        <v>0</v>
      </c>
      <c r="Q274" s="1130">
        <f t="shared" ca="1" si="84"/>
        <v>0</v>
      </c>
      <c r="R274" s="1130">
        <f t="shared" ca="1" si="92"/>
        <v>0</v>
      </c>
      <c r="S274" s="1130">
        <f t="shared" ca="1" si="93"/>
        <v>0</v>
      </c>
      <c r="T274" s="1130">
        <f t="shared" ca="1" si="85"/>
        <v>0</v>
      </c>
      <c r="U274" s="1132">
        <f t="shared" ca="1" si="86"/>
        <v>0</v>
      </c>
      <c r="V274" s="1133" t="str">
        <f t="shared" ca="1" si="87"/>
        <v>n.a.</v>
      </c>
      <c r="X274" s="1134">
        <f t="shared" ca="1" si="94"/>
        <v>0</v>
      </c>
      <c r="Y274" s="1134">
        <f t="shared" ca="1" si="88"/>
        <v>0</v>
      </c>
      <c r="Z274" s="1134">
        <f t="shared" ca="1" si="89"/>
        <v>0</v>
      </c>
      <c r="AA274" s="1132">
        <f t="shared" ca="1" si="90"/>
        <v>0</v>
      </c>
      <c r="AB274" s="1105"/>
    </row>
    <row r="275" spans="1:28">
      <c r="A275" s="1144">
        <f>'AMORT. PROFILE 0% CPR'!A275</f>
        <v>53048</v>
      </c>
      <c r="C275" s="1104"/>
      <c r="D275" s="1125">
        <f t="shared" ca="1" si="76"/>
        <v>54331</v>
      </c>
      <c r="E275" s="1126">
        <f t="shared" ca="1" si="77"/>
        <v>54358</v>
      </c>
      <c r="F275" s="1127">
        <f t="shared" ca="1" si="78"/>
        <v>8065</v>
      </c>
      <c r="G275" s="1128">
        <f ca="1">IF(F275&lt;&gt;"",COUNTIF($F$11:F275,"&gt;0"),"")</f>
        <v>265</v>
      </c>
      <c r="H275" s="1129">
        <v>5.0165108466581725E-2</v>
      </c>
      <c r="I275" s="1073"/>
      <c r="J275" s="1130">
        <f t="shared" ca="1" si="79"/>
        <v>0</v>
      </c>
      <c r="K275" s="1131">
        <f t="shared" ca="1" si="80"/>
        <v>0</v>
      </c>
      <c r="L275" s="1130">
        <f t="shared" ca="1" si="81"/>
        <v>0</v>
      </c>
      <c r="M275" s="1130">
        <f t="shared" ca="1" si="82"/>
        <v>0</v>
      </c>
      <c r="N275" s="1130">
        <f t="shared" ca="1" si="91"/>
        <v>0</v>
      </c>
      <c r="O275" s="1073"/>
      <c r="P275" s="1130">
        <f t="shared" ca="1" si="83"/>
        <v>0</v>
      </c>
      <c r="Q275" s="1130">
        <f t="shared" ca="1" si="84"/>
        <v>0</v>
      </c>
      <c r="R275" s="1130">
        <f t="shared" ca="1" si="92"/>
        <v>0</v>
      </c>
      <c r="S275" s="1130">
        <f t="shared" ca="1" si="93"/>
        <v>0</v>
      </c>
      <c r="T275" s="1130">
        <f t="shared" ca="1" si="85"/>
        <v>0</v>
      </c>
      <c r="U275" s="1132">
        <f t="shared" ca="1" si="86"/>
        <v>0</v>
      </c>
      <c r="V275" s="1133" t="str">
        <f t="shared" ca="1" si="87"/>
        <v>n.a.</v>
      </c>
      <c r="X275" s="1134">
        <f t="shared" ca="1" si="94"/>
        <v>0</v>
      </c>
      <c r="Y275" s="1134">
        <f t="shared" ca="1" si="88"/>
        <v>0</v>
      </c>
      <c r="Z275" s="1134">
        <f t="shared" ca="1" si="89"/>
        <v>0</v>
      </c>
      <c r="AA275" s="1132">
        <f t="shared" ca="1" si="90"/>
        <v>0</v>
      </c>
      <c r="AB275" s="1105"/>
    </row>
    <row r="276" spans="1:28">
      <c r="A276" s="1144">
        <f>'AMORT. PROFILE 0% CPR'!A276</f>
        <v>53079</v>
      </c>
      <c r="C276" s="1104"/>
      <c r="D276" s="1125">
        <f t="shared" ca="1" si="76"/>
        <v>54362</v>
      </c>
      <c r="E276" s="1126">
        <f t="shared" ca="1" si="77"/>
        <v>54389</v>
      </c>
      <c r="F276" s="1127">
        <f t="shared" ca="1" si="78"/>
        <v>8096</v>
      </c>
      <c r="G276" s="1128">
        <f ca="1">IF(F276&lt;&gt;"",COUNTIF($F$11:F276,"&gt;0"),"")</f>
        <v>266</v>
      </c>
      <c r="H276" s="1129">
        <v>5.1883001386825167E-2</v>
      </c>
      <c r="I276" s="1073"/>
      <c r="J276" s="1130">
        <f t="shared" ca="1" si="79"/>
        <v>0</v>
      </c>
      <c r="K276" s="1131">
        <f t="shared" ca="1" si="80"/>
        <v>0</v>
      </c>
      <c r="L276" s="1130">
        <f t="shared" ca="1" si="81"/>
        <v>0</v>
      </c>
      <c r="M276" s="1130">
        <f t="shared" ca="1" si="82"/>
        <v>0</v>
      </c>
      <c r="N276" s="1130">
        <f t="shared" ca="1" si="91"/>
        <v>0</v>
      </c>
      <c r="O276" s="1073"/>
      <c r="P276" s="1130">
        <f t="shared" ca="1" si="83"/>
        <v>0</v>
      </c>
      <c r="Q276" s="1130">
        <f t="shared" ca="1" si="84"/>
        <v>0</v>
      </c>
      <c r="R276" s="1130">
        <f t="shared" ca="1" si="92"/>
        <v>0</v>
      </c>
      <c r="S276" s="1130">
        <f t="shared" ca="1" si="93"/>
        <v>0</v>
      </c>
      <c r="T276" s="1130">
        <f t="shared" ca="1" si="85"/>
        <v>0</v>
      </c>
      <c r="U276" s="1132">
        <f t="shared" ca="1" si="86"/>
        <v>0</v>
      </c>
      <c r="V276" s="1133" t="str">
        <f t="shared" ca="1" si="87"/>
        <v>n.a.</v>
      </c>
      <c r="X276" s="1134">
        <f t="shared" ca="1" si="94"/>
        <v>0</v>
      </c>
      <c r="Y276" s="1134">
        <f t="shared" ca="1" si="88"/>
        <v>0</v>
      </c>
      <c r="Z276" s="1134">
        <f t="shared" ca="1" si="89"/>
        <v>0</v>
      </c>
      <c r="AA276" s="1132">
        <f t="shared" ca="1" si="90"/>
        <v>0</v>
      </c>
      <c r="AB276" s="1105"/>
    </row>
    <row r="277" spans="1:28">
      <c r="A277" s="1144">
        <f>'AMORT. PROFILE 0% CPR'!A277</f>
        <v>53111</v>
      </c>
      <c r="C277" s="1104"/>
      <c r="D277" s="1125">
        <f t="shared" ca="1" si="76"/>
        <v>54392</v>
      </c>
      <c r="E277" s="1126">
        <f t="shared" ca="1" si="77"/>
        <v>54420</v>
      </c>
      <c r="F277" s="1127">
        <f t="shared" ca="1" si="78"/>
        <v>8127</v>
      </c>
      <c r="G277" s="1128">
        <f ca="1">IF(F277&lt;&gt;"",COUNTIF($F$11:F277,"&gt;0"),"")</f>
        <v>267</v>
      </c>
      <c r="H277" s="1129">
        <v>5.3713176463733601E-2</v>
      </c>
      <c r="I277" s="1073"/>
      <c r="J277" s="1130">
        <f t="shared" ca="1" si="79"/>
        <v>0</v>
      </c>
      <c r="K277" s="1131">
        <f t="shared" ca="1" si="80"/>
        <v>0</v>
      </c>
      <c r="L277" s="1130">
        <f t="shared" ca="1" si="81"/>
        <v>0</v>
      </c>
      <c r="M277" s="1130">
        <f t="shared" ca="1" si="82"/>
        <v>0</v>
      </c>
      <c r="N277" s="1130">
        <f t="shared" ca="1" si="91"/>
        <v>0</v>
      </c>
      <c r="O277" s="1073"/>
      <c r="P277" s="1130">
        <f t="shared" ca="1" si="83"/>
        <v>0</v>
      </c>
      <c r="Q277" s="1130">
        <f t="shared" ca="1" si="84"/>
        <v>0</v>
      </c>
      <c r="R277" s="1130">
        <f t="shared" ca="1" si="92"/>
        <v>0</v>
      </c>
      <c r="S277" s="1130">
        <f t="shared" ca="1" si="93"/>
        <v>0</v>
      </c>
      <c r="T277" s="1130">
        <f t="shared" ca="1" si="85"/>
        <v>0</v>
      </c>
      <c r="U277" s="1132">
        <f t="shared" ca="1" si="86"/>
        <v>0</v>
      </c>
      <c r="V277" s="1133" t="str">
        <f t="shared" ca="1" si="87"/>
        <v>n.a.</v>
      </c>
      <c r="X277" s="1134">
        <f t="shared" ca="1" si="94"/>
        <v>0</v>
      </c>
      <c r="Y277" s="1134">
        <f t="shared" ca="1" si="88"/>
        <v>0</v>
      </c>
      <c r="Z277" s="1134">
        <f t="shared" ca="1" si="89"/>
        <v>0</v>
      </c>
      <c r="AA277" s="1132">
        <f t="shared" ca="1" si="90"/>
        <v>0</v>
      </c>
      <c r="AB277" s="1105"/>
    </row>
    <row r="278" spans="1:28">
      <c r="A278" s="1144">
        <f>'AMORT. PROFILE 0% CPR'!A278</f>
        <v>53140</v>
      </c>
      <c r="C278" s="1104"/>
      <c r="D278" s="1125">
        <f t="shared" ca="1" si="76"/>
        <v>54423</v>
      </c>
      <c r="E278" s="1126">
        <f t="shared" ca="1" si="77"/>
        <v>54450</v>
      </c>
      <c r="F278" s="1127">
        <f t="shared" ca="1" si="78"/>
        <v>8157</v>
      </c>
      <c r="G278" s="1128">
        <f ca="1">IF(F278&lt;&gt;"",COUNTIF($F$11:F278,"&gt;0"),"")</f>
        <v>268</v>
      </c>
      <c r="H278" s="1129">
        <v>5.5394495085137607E-2</v>
      </c>
      <c r="I278" s="1073"/>
      <c r="J278" s="1130">
        <f t="shared" ca="1" si="79"/>
        <v>0</v>
      </c>
      <c r="K278" s="1131">
        <f t="shared" ca="1" si="80"/>
        <v>0</v>
      </c>
      <c r="L278" s="1130">
        <f t="shared" ca="1" si="81"/>
        <v>0</v>
      </c>
      <c r="M278" s="1130">
        <f t="shared" ca="1" si="82"/>
        <v>0</v>
      </c>
      <c r="N278" s="1130">
        <f t="shared" ca="1" si="91"/>
        <v>0</v>
      </c>
      <c r="O278" s="1073"/>
      <c r="P278" s="1130">
        <f t="shared" ca="1" si="83"/>
        <v>0</v>
      </c>
      <c r="Q278" s="1130">
        <f t="shared" ca="1" si="84"/>
        <v>0</v>
      </c>
      <c r="R278" s="1130">
        <f t="shared" ca="1" si="92"/>
        <v>0</v>
      </c>
      <c r="S278" s="1130">
        <f t="shared" ca="1" si="93"/>
        <v>0</v>
      </c>
      <c r="T278" s="1130">
        <f t="shared" ca="1" si="85"/>
        <v>0</v>
      </c>
      <c r="U278" s="1132">
        <f t="shared" ca="1" si="86"/>
        <v>0</v>
      </c>
      <c r="V278" s="1133" t="str">
        <f t="shared" ca="1" si="87"/>
        <v>n.a.</v>
      </c>
      <c r="X278" s="1134">
        <f t="shared" ca="1" si="94"/>
        <v>0</v>
      </c>
      <c r="Y278" s="1134">
        <f t="shared" ca="1" si="88"/>
        <v>0</v>
      </c>
      <c r="Z278" s="1134">
        <f t="shared" ca="1" si="89"/>
        <v>0</v>
      </c>
      <c r="AA278" s="1132">
        <f t="shared" ca="1" si="90"/>
        <v>0</v>
      </c>
      <c r="AB278" s="1105"/>
    </row>
    <row r="279" spans="1:28">
      <c r="A279" s="1144">
        <f>'AMORT. PROFILE 0% CPR'!A279</f>
        <v>53170</v>
      </c>
      <c r="C279" s="1104"/>
      <c r="D279" s="1125">
        <f t="shared" ca="1" si="76"/>
        <v>54454</v>
      </c>
      <c r="E279" s="1126">
        <f t="shared" ca="1" si="77"/>
        <v>54480</v>
      </c>
      <c r="F279" s="1127">
        <f t="shared" ca="1" si="78"/>
        <v>8187</v>
      </c>
      <c r="G279" s="1128">
        <f ca="1">IF(F279&lt;&gt;"",COUNTIF($F$11:F279,"&gt;0"),"")</f>
        <v>269</v>
      </c>
      <c r="H279" s="1129">
        <v>5.7138442985255958E-2</v>
      </c>
      <c r="I279" s="1073"/>
      <c r="J279" s="1130">
        <f t="shared" ca="1" si="79"/>
        <v>0</v>
      </c>
      <c r="K279" s="1131">
        <f t="shared" ca="1" si="80"/>
        <v>0</v>
      </c>
      <c r="L279" s="1130">
        <f t="shared" ca="1" si="81"/>
        <v>0</v>
      </c>
      <c r="M279" s="1130">
        <f t="shared" ca="1" si="82"/>
        <v>0</v>
      </c>
      <c r="N279" s="1130">
        <f t="shared" ca="1" si="91"/>
        <v>0</v>
      </c>
      <c r="O279" s="1073"/>
      <c r="P279" s="1130">
        <f t="shared" ca="1" si="83"/>
        <v>0</v>
      </c>
      <c r="Q279" s="1130">
        <f t="shared" ca="1" si="84"/>
        <v>0</v>
      </c>
      <c r="R279" s="1130">
        <f t="shared" ca="1" si="92"/>
        <v>0</v>
      </c>
      <c r="S279" s="1130">
        <f t="shared" ca="1" si="93"/>
        <v>0</v>
      </c>
      <c r="T279" s="1130">
        <f t="shared" ca="1" si="85"/>
        <v>0</v>
      </c>
      <c r="U279" s="1132">
        <f t="shared" ca="1" si="86"/>
        <v>0</v>
      </c>
      <c r="V279" s="1133" t="str">
        <f t="shared" ca="1" si="87"/>
        <v>n.a.</v>
      </c>
      <c r="X279" s="1134">
        <f t="shared" ca="1" si="94"/>
        <v>0</v>
      </c>
      <c r="Y279" s="1134">
        <f t="shared" ca="1" si="88"/>
        <v>0</v>
      </c>
      <c r="Z279" s="1134">
        <f t="shared" ca="1" si="89"/>
        <v>0</v>
      </c>
      <c r="AA279" s="1132">
        <f t="shared" ca="1" si="90"/>
        <v>0</v>
      </c>
      <c r="AB279" s="1105"/>
    </row>
    <row r="280" spans="1:28">
      <c r="A280" s="1144">
        <f>'AMORT. PROFILE 0% CPR'!A280</f>
        <v>53202</v>
      </c>
      <c r="C280" s="1104"/>
      <c r="D280" s="1125">
        <f t="shared" ca="1" si="76"/>
        <v>54482</v>
      </c>
      <c r="E280" s="1126">
        <f t="shared" ca="1" si="77"/>
        <v>54511</v>
      </c>
      <c r="F280" s="1127">
        <f t="shared" ca="1" si="78"/>
        <v>8218</v>
      </c>
      <c r="G280" s="1128">
        <f ca="1">IF(F280&lt;&gt;"",COUNTIF($F$11:F280,"&gt;0"),"")</f>
        <v>270</v>
      </c>
      <c r="H280" s="1129">
        <v>5.8612212766243177E-2</v>
      </c>
      <c r="I280" s="1073"/>
      <c r="J280" s="1130">
        <f t="shared" ca="1" si="79"/>
        <v>0</v>
      </c>
      <c r="K280" s="1131">
        <f t="shared" ca="1" si="80"/>
        <v>0</v>
      </c>
      <c r="L280" s="1130">
        <f t="shared" ca="1" si="81"/>
        <v>0</v>
      </c>
      <c r="M280" s="1130">
        <f t="shared" ca="1" si="82"/>
        <v>0</v>
      </c>
      <c r="N280" s="1130">
        <f t="shared" ca="1" si="91"/>
        <v>0</v>
      </c>
      <c r="O280" s="1073"/>
      <c r="P280" s="1130">
        <f t="shared" ca="1" si="83"/>
        <v>0</v>
      </c>
      <c r="Q280" s="1130">
        <f t="shared" ca="1" si="84"/>
        <v>0</v>
      </c>
      <c r="R280" s="1130">
        <f t="shared" ca="1" si="92"/>
        <v>0</v>
      </c>
      <c r="S280" s="1130">
        <f t="shared" ca="1" si="93"/>
        <v>0</v>
      </c>
      <c r="T280" s="1130">
        <f t="shared" ca="1" si="85"/>
        <v>0</v>
      </c>
      <c r="U280" s="1132">
        <f t="shared" ca="1" si="86"/>
        <v>0</v>
      </c>
      <c r="V280" s="1133" t="str">
        <f t="shared" ca="1" si="87"/>
        <v>n.a.</v>
      </c>
      <c r="X280" s="1134">
        <f t="shared" ca="1" si="94"/>
        <v>0</v>
      </c>
      <c r="Y280" s="1134">
        <f t="shared" ca="1" si="88"/>
        <v>0</v>
      </c>
      <c r="Z280" s="1134">
        <f t="shared" ca="1" si="89"/>
        <v>0</v>
      </c>
      <c r="AA280" s="1132">
        <f t="shared" ca="1" si="90"/>
        <v>0</v>
      </c>
      <c r="AB280" s="1105"/>
    </row>
    <row r="281" spans="1:28">
      <c r="A281" s="1144">
        <f>'AMORT. PROFILE 0% CPR'!A281</f>
        <v>53232</v>
      </c>
      <c r="C281" s="1104"/>
      <c r="D281" s="1125">
        <f t="shared" ca="1" si="76"/>
        <v>54513</v>
      </c>
      <c r="E281" s="1126">
        <f t="shared" ca="1" si="77"/>
        <v>54540</v>
      </c>
      <c r="F281" s="1127">
        <f t="shared" ca="1" si="78"/>
        <v>8247</v>
      </c>
      <c r="G281" s="1128">
        <f ca="1">IF(F281&lt;&gt;"",COUNTIF($F$11:F281,"&gt;0"),"")</f>
        <v>271</v>
      </c>
      <c r="H281" s="1129">
        <v>6.0041942100627681E-2</v>
      </c>
      <c r="I281" s="1073"/>
      <c r="J281" s="1130">
        <f t="shared" ca="1" si="79"/>
        <v>0</v>
      </c>
      <c r="K281" s="1131">
        <f t="shared" ca="1" si="80"/>
        <v>0</v>
      </c>
      <c r="L281" s="1130">
        <f t="shared" ca="1" si="81"/>
        <v>0</v>
      </c>
      <c r="M281" s="1130">
        <f t="shared" ca="1" si="82"/>
        <v>0</v>
      </c>
      <c r="N281" s="1130">
        <f t="shared" ca="1" si="91"/>
        <v>0</v>
      </c>
      <c r="O281" s="1073"/>
      <c r="P281" s="1130">
        <f t="shared" ca="1" si="83"/>
        <v>0</v>
      </c>
      <c r="Q281" s="1130">
        <f t="shared" ca="1" si="84"/>
        <v>0</v>
      </c>
      <c r="R281" s="1130">
        <f t="shared" ca="1" si="92"/>
        <v>0</v>
      </c>
      <c r="S281" s="1130">
        <f t="shared" ca="1" si="93"/>
        <v>0</v>
      </c>
      <c r="T281" s="1130">
        <f t="shared" ca="1" si="85"/>
        <v>0</v>
      </c>
      <c r="U281" s="1132">
        <f t="shared" ca="1" si="86"/>
        <v>0</v>
      </c>
      <c r="V281" s="1133" t="str">
        <f t="shared" ca="1" si="87"/>
        <v>n.a.</v>
      </c>
      <c r="X281" s="1134">
        <f t="shared" ca="1" si="94"/>
        <v>0</v>
      </c>
      <c r="Y281" s="1134">
        <f t="shared" ca="1" si="88"/>
        <v>0</v>
      </c>
      <c r="Z281" s="1134">
        <f t="shared" ca="1" si="89"/>
        <v>0</v>
      </c>
      <c r="AA281" s="1132">
        <f t="shared" ca="1" si="90"/>
        <v>0</v>
      </c>
      <c r="AB281" s="1105"/>
    </row>
    <row r="282" spans="1:28">
      <c r="A282" s="1144">
        <f>'AMORT. PROFILE 0% CPR'!A282</f>
        <v>53262</v>
      </c>
      <c r="C282" s="1104"/>
      <c r="D282" s="1125">
        <f t="shared" ca="1" si="76"/>
        <v>54543</v>
      </c>
      <c r="E282" s="1126">
        <f t="shared" ca="1" si="77"/>
        <v>54570</v>
      </c>
      <c r="F282" s="1127">
        <f t="shared" ca="1" si="78"/>
        <v>8277</v>
      </c>
      <c r="G282" s="1128">
        <f ca="1">IF(F282&lt;&gt;"",COUNTIF($F$11:F282,"&gt;0"),"")</f>
        <v>272</v>
      </c>
      <c r="H282" s="1129">
        <v>6.0426766966292837E-2</v>
      </c>
      <c r="I282" s="1073"/>
      <c r="J282" s="1130">
        <f t="shared" ca="1" si="79"/>
        <v>0</v>
      </c>
      <c r="K282" s="1131">
        <f t="shared" ca="1" si="80"/>
        <v>0</v>
      </c>
      <c r="L282" s="1130">
        <f t="shared" ca="1" si="81"/>
        <v>0</v>
      </c>
      <c r="M282" s="1130">
        <f t="shared" ca="1" si="82"/>
        <v>0</v>
      </c>
      <c r="N282" s="1130">
        <f t="shared" ca="1" si="91"/>
        <v>0</v>
      </c>
      <c r="O282" s="1073"/>
      <c r="P282" s="1130">
        <f t="shared" ca="1" si="83"/>
        <v>0</v>
      </c>
      <c r="Q282" s="1130">
        <f t="shared" ca="1" si="84"/>
        <v>0</v>
      </c>
      <c r="R282" s="1130">
        <f t="shared" ca="1" si="92"/>
        <v>0</v>
      </c>
      <c r="S282" s="1130">
        <f t="shared" ca="1" si="93"/>
        <v>0</v>
      </c>
      <c r="T282" s="1130">
        <f t="shared" ca="1" si="85"/>
        <v>0</v>
      </c>
      <c r="U282" s="1132">
        <f t="shared" ca="1" si="86"/>
        <v>0</v>
      </c>
      <c r="V282" s="1133" t="str">
        <f t="shared" ca="1" si="87"/>
        <v>n.a.</v>
      </c>
      <c r="X282" s="1134">
        <f t="shared" ca="1" si="94"/>
        <v>0</v>
      </c>
      <c r="Y282" s="1134">
        <f t="shared" ca="1" si="88"/>
        <v>0</v>
      </c>
      <c r="Z282" s="1134">
        <f t="shared" ca="1" si="89"/>
        <v>0</v>
      </c>
      <c r="AA282" s="1132">
        <f t="shared" ca="1" si="90"/>
        <v>0</v>
      </c>
      <c r="AB282" s="1105"/>
    </row>
    <row r="283" spans="1:28">
      <c r="A283" s="1144">
        <f>'AMORT. PROFILE 0% CPR'!A283</f>
        <v>53293</v>
      </c>
      <c r="C283" s="1104"/>
      <c r="D283" s="1125">
        <f t="shared" ca="1" si="76"/>
        <v>54574</v>
      </c>
      <c r="E283" s="1126">
        <f t="shared" ca="1" si="77"/>
        <v>54602</v>
      </c>
      <c r="F283" s="1127">
        <f t="shared" ca="1" si="78"/>
        <v>8309</v>
      </c>
      <c r="G283" s="1128">
        <f ca="1">IF(F283&lt;&gt;"",COUNTIF($F$11:F283,"&gt;0"),"")</f>
        <v>273</v>
      </c>
      <c r="H283" s="1129">
        <v>6.1780428959803547E-2</v>
      </c>
      <c r="I283" s="1073"/>
      <c r="J283" s="1130">
        <f t="shared" ca="1" si="79"/>
        <v>0</v>
      </c>
      <c r="K283" s="1131">
        <f t="shared" ca="1" si="80"/>
        <v>0</v>
      </c>
      <c r="L283" s="1130">
        <f t="shared" ca="1" si="81"/>
        <v>0</v>
      </c>
      <c r="M283" s="1130">
        <f t="shared" ca="1" si="82"/>
        <v>0</v>
      </c>
      <c r="N283" s="1130">
        <f t="shared" ca="1" si="91"/>
        <v>0</v>
      </c>
      <c r="O283" s="1073"/>
      <c r="P283" s="1130">
        <f t="shared" ca="1" si="83"/>
        <v>0</v>
      </c>
      <c r="Q283" s="1130">
        <f t="shared" ca="1" si="84"/>
        <v>0</v>
      </c>
      <c r="R283" s="1130">
        <f t="shared" ca="1" si="92"/>
        <v>0</v>
      </c>
      <c r="S283" s="1130">
        <f t="shared" ca="1" si="93"/>
        <v>0</v>
      </c>
      <c r="T283" s="1130">
        <f t="shared" ca="1" si="85"/>
        <v>0</v>
      </c>
      <c r="U283" s="1132">
        <f t="shared" ca="1" si="86"/>
        <v>0</v>
      </c>
      <c r="V283" s="1133" t="str">
        <f t="shared" ca="1" si="87"/>
        <v>n.a.</v>
      </c>
      <c r="X283" s="1134">
        <f t="shared" ca="1" si="94"/>
        <v>0</v>
      </c>
      <c r="Y283" s="1134">
        <f t="shared" ca="1" si="88"/>
        <v>0</v>
      </c>
      <c r="Z283" s="1134">
        <f t="shared" ca="1" si="89"/>
        <v>0</v>
      </c>
      <c r="AA283" s="1132">
        <f t="shared" ca="1" si="90"/>
        <v>0</v>
      </c>
      <c r="AB283" s="1105"/>
    </row>
    <row r="284" spans="1:28">
      <c r="A284" s="1144">
        <f>'AMORT. PROFILE 0% CPR'!A284</f>
        <v>53323</v>
      </c>
      <c r="C284" s="1104"/>
      <c r="D284" s="1125">
        <f t="shared" ca="1" si="76"/>
        <v>54604</v>
      </c>
      <c r="E284" s="1126">
        <f t="shared" ca="1" si="77"/>
        <v>54631</v>
      </c>
      <c r="F284" s="1127">
        <f t="shared" ca="1" si="78"/>
        <v>8338</v>
      </c>
      <c r="G284" s="1128">
        <f ca="1">IF(F284&lt;&gt;"",COUNTIF($F$11:F284,"&gt;0"),"")</f>
        <v>274</v>
      </c>
      <c r="H284" s="1129">
        <v>6.2921312690656164E-2</v>
      </c>
      <c r="I284" s="1073"/>
      <c r="J284" s="1130">
        <f t="shared" ca="1" si="79"/>
        <v>0</v>
      </c>
      <c r="K284" s="1131">
        <f t="shared" ca="1" si="80"/>
        <v>0</v>
      </c>
      <c r="L284" s="1130">
        <f t="shared" ca="1" si="81"/>
        <v>0</v>
      </c>
      <c r="M284" s="1130">
        <f t="shared" ca="1" si="82"/>
        <v>0</v>
      </c>
      <c r="N284" s="1130">
        <f t="shared" ca="1" si="91"/>
        <v>0</v>
      </c>
      <c r="O284" s="1073"/>
      <c r="P284" s="1130">
        <f t="shared" ca="1" si="83"/>
        <v>0</v>
      </c>
      <c r="Q284" s="1130">
        <f t="shared" ca="1" si="84"/>
        <v>0</v>
      </c>
      <c r="R284" s="1130">
        <f t="shared" ca="1" si="92"/>
        <v>0</v>
      </c>
      <c r="S284" s="1130">
        <f t="shared" ca="1" si="93"/>
        <v>0</v>
      </c>
      <c r="T284" s="1130">
        <f t="shared" ca="1" si="85"/>
        <v>0</v>
      </c>
      <c r="U284" s="1132">
        <f t="shared" ca="1" si="86"/>
        <v>0</v>
      </c>
      <c r="V284" s="1133" t="str">
        <f t="shared" ca="1" si="87"/>
        <v>n.a.</v>
      </c>
      <c r="X284" s="1134">
        <f t="shared" ca="1" si="94"/>
        <v>0</v>
      </c>
      <c r="Y284" s="1134">
        <f t="shared" ca="1" si="88"/>
        <v>0</v>
      </c>
      <c r="Z284" s="1134">
        <f t="shared" ca="1" si="89"/>
        <v>0</v>
      </c>
      <c r="AA284" s="1132">
        <f t="shared" ca="1" si="90"/>
        <v>0</v>
      </c>
      <c r="AB284" s="1105"/>
    </row>
    <row r="285" spans="1:28">
      <c r="A285" s="1144">
        <f>'AMORT. PROFILE 0% CPR'!A285</f>
        <v>53356</v>
      </c>
      <c r="C285" s="1104"/>
      <c r="D285" s="1125">
        <f t="shared" ca="1" si="76"/>
        <v>54635</v>
      </c>
      <c r="E285" s="1126">
        <f t="shared" ca="1" si="77"/>
        <v>54662</v>
      </c>
      <c r="F285" s="1127">
        <f t="shared" ca="1" si="78"/>
        <v>8369</v>
      </c>
      <c r="G285" s="1128">
        <f ca="1">IF(F285&lt;&gt;"",COUNTIF($F$11:F285,"&gt;0"),"")</f>
        <v>275</v>
      </c>
      <c r="H285" s="1129">
        <v>6.3961417409715671E-2</v>
      </c>
      <c r="I285" s="1073"/>
      <c r="J285" s="1130">
        <f t="shared" ca="1" si="79"/>
        <v>0</v>
      </c>
      <c r="K285" s="1131">
        <f t="shared" ca="1" si="80"/>
        <v>0</v>
      </c>
      <c r="L285" s="1130">
        <f t="shared" ca="1" si="81"/>
        <v>0</v>
      </c>
      <c r="M285" s="1130">
        <f t="shared" ca="1" si="82"/>
        <v>0</v>
      </c>
      <c r="N285" s="1130">
        <f t="shared" ca="1" si="91"/>
        <v>0</v>
      </c>
      <c r="O285" s="1073"/>
      <c r="P285" s="1130">
        <f t="shared" ca="1" si="83"/>
        <v>0</v>
      </c>
      <c r="Q285" s="1130">
        <f t="shared" ca="1" si="84"/>
        <v>0</v>
      </c>
      <c r="R285" s="1130">
        <f t="shared" ca="1" si="92"/>
        <v>0</v>
      </c>
      <c r="S285" s="1130">
        <f t="shared" ca="1" si="93"/>
        <v>0</v>
      </c>
      <c r="T285" s="1130">
        <f t="shared" ca="1" si="85"/>
        <v>0</v>
      </c>
      <c r="U285" s="1132">
        <f t="shared" ca="1" si="86"/>
        <v>0</v>
      </c>
      <c r="V285" s="1133" t="str">
        <f t="shared" ca="1" si="87"/>
        <v>n.a.</v>
      </c>
      <c r="X285" s="1134">
        <f t="shared" ca="1" si="94"/>
        <v>0</v>
      </c>
      <c r="Y285" s="1134">
        <f t="shared" ca="1" si="88"/>
        <v>0</v>
      </c>
      <c r="Z285" s="1134">
        <f t="shared" ca="1" si="89"/>
        <v>0</v>
      </c>
      <c r="AA285" s="1132">
        <f t="shared" ca="1" si="90"/>
        <v>0</v>
      </c>
      <c r="AB285" s="1105"/>
    </row>
    <row r="286" spans="1:28">
      <c r="A286" s="1144">
        <f>'AMORT. PROFILE 0% CPR'!A286</f>
        <v>53385</v>
      </c>
      <c r="C286" s="1104"/>
      <c r="D286" s="1125">
        <f t="shared" ca="1" si="76"/>
        <v>54666</v>
      </c>
      <c r="E286" s="1126">
        <f t="shared" ca="1" si="77"/>
        <v>54693</v>
      </c>
      <c r="F286" s="1127">
        <f t="shared" ca="1" si="78"/>
        <v>8400</v>
      </c>
      <c r="G286" s="1128">
        <f ca="1">IF(F286&lt;&gt;"",COUNTIF($F$11:F286,"&gt;0"),"")</f>
        <v>276</v>
      </c>
      <c r="H286" s="1129">
        <v>6.5734373171687552E-2</v>
      </c>
      <c r="I286" s="1073"/>
      <c r="J286" s="1130">
        <f t="shared" ca="1" si="79"/>
        <v>0</v>
      </c>
      <c r="K286" s="1131">
        <f t="shared" ca="1" si="80"/>
        <v>0</v>
      </c>
      <c r="L286" s="1130">
        <f t="shared" ca="1" si="81"/>
        <v>0</v>
      </c>
      <c r="M286" s="1130">
        <f t="shared" ca="1" si="82"/>
        <v>0</v>
      </c>
      <c r="N286" s="1130">
        <f t="shared" ca="1" si="91"/>
        <v>0</v>
      </c>
      <c r="O286" s="1073"/>
      <c r="P286" s="1130">
        <f t="shared" ca="1" si="83"/>
        <v>0</v>
      </c>
      <c r="Q286" s="1130">
        <f t="shared" ca="1" si="84"/>
        <v>0</v>
      </c>
      <c r="R286" s="1130">
        <f t="shared" ca="1" si="92"/>
        <v>0</v>
      </c>
      <c r="S286" s="1130">
        <f t="shared" ca="1" si="93"/>
        <v>0</v>
      </c>
      <c r="T286" s="1130">
        <f t="shared" ca="1" si="85"/>
        <v>0</v>
      </c>
      <c r="U286" s="1132">
        <f t="shared" ca="1" si="86"/>
        <v>0</v>
      </c>
      <c r="V286" s="1133" t="str">
        <f t="shared" ca="1" si="87"/>
        <v>n.a.</v>
      </c>
      <c r="X286" s="1134">
        <f t="shared" ca="1" si="94"/>
        <v>0</v>
      </c>
      <c r="Y286" s="1134">
        <f t="shared" ca="1" si="88"/>
        <v>0</v>
      </c>
      <c r="Z286" s="1134">
        <f t="shared" ca="1" si="89"/>
        <v>0</v>
      </c>
      <c r="AA286" s="1132">
        <f t="shared" ca="1" si="90"/>
        <v>0</v>
      </c>
      <c r="AB286" s="1105"/>
    </row>
    <row r="287" spans="1:28">
      <c r="A287" s="1144">
        <f>'AMORT. PROFILE 0% CPR'!A287</f>
        <v>53413</v>
      </c>
      <c r="C287" s="1104"/>
      <c r="D287" s="1125">
        <f t="shared" ca="1" si="76"/>
        <v>54696</v>
      </c>
      <c r="E287" s="1126">
        <f t="shared" ca="1" si="77"/>
        <v>54723</v>
      </c>
      <c r="F287" s="1127">
        <f t="shared" ca="1" si="78"/>
        <v>8430</v>
      </c>
      <c r="G287" s="1128">
        <f ca="1">IF(F287&lt;&gt;"",COUNTIF($F$11:F287,"&gt;0"),"")</f>
        <v>277</v>
      </c>
      <c r="H287" s="1129">
        <v>6.770040803534462E-2</v>
      </c>
      <c r="I287" s="1073"/>
      <c r="J287" s="1130">
        <f t="shared" ca="1" si="79"/>
        <v>0</v>
      </c>
      <c r="K287" s="1131">
        <f t="shared" ca="1" si="80"/>
        <v>0</v>
      </c>
      <c r="L287" s="1130">
        <f t="shared" ca="1" si="81"/>
        <v>0</v>
      </c>
      <c r="M287" s="1130">
        <f t="shared" ca="1" si="82"/>
        <v>0</v>
      </c>
      <c r="N287" s="1130">
        <f t="shared" ca="1" si="91"/>
        <v>0</v>
      </c>
      <c r="O287" s="1073"/>
      <c r="P287" s="1130">
        <f t="shared" ca="1" si="83"/>
        <v>0</v>
      </c>
      <c r="Q287" s="1130">
        <f t="shared" ca="1" si="84"/>
        <v>0</v>
      </c>
      <c r="R287" s="1130">
        <f t="shared" ca="1" si="92"/>
        <v>0</v>
      </c>
      <c r="S287" s="1130">
        <f t="shared" ca="1" si="93"/>
        <v>0</v>
      </c>
      <c r="T287" s="1130">
        <f t="shared" ca="1" si="85"/>
        <v>0</v>
      </c>
      <c r="U287" s="1132">
        <f t="shared" ca="1" si="86"/>
        <v>0</v>
      </c>
      <c r="V287" s="1133" t="str">
        <f t="shared" ca="1" si="87"/>
        <v>n.a.</v>
      </c>
      <c r="X287" s="1134">
        <f t="shared" ca="1" si="94"/>
        <v>0</v>
      </c>
      <c r="Y287" s="1134">
        <f t="shared" ca="1" si="88"/>
        <v>0</v>
      </c>
      <c r="Z287" s="1134">
        <f t="shared" ca="1" si="89"/>
        <v>0</v>
      </c>
      <c r="AA287" s="1132">
        <f t="shared" ca="1" si="90"/>
        <v>0</v>
      </c>
      <c r="AB287" s="1105"/>
    </row>
    <row r="288" spans="1:28">
      <c r="A288" s="1144">
        <f>'AMORT. PROFILE 0% CPR'!A288</f>
        <v>53444</v>
      </c>
      <c r="C288" s="1104"/>
      <c r="D288" s="1125">
        <f t="shared" ca="1" si="76"/>
        <v>54727</v>
      </c>
      <c r="E288" s="1126">
        <f t="shared" ca="1" si="77"/>
        <v>54756</v>
      </c>
      <c r="F288" s="1127">
        <f t="shared" ca="1" si="78"/>
        <v>8463</v>
      </c>
      <c r="G288" s="1128">
        <f ca="1">IF(F288&lt;&gt;"",COUNTIF($F$11:F288,"&gt;0"),"")</f>
        <v>278</v>
      </c>
      <c r="H288" s="1129">
        <v>7.0054698578079694E-2</v>
      </c>
      <c r="I288" s="1073"/>
      <c r="J288" s="1130">
        <f t="shared" ca="1" si="79"/>
        <v>0</v>
      </c>
      <c r="K288" s="1131">
        <f t="shared" ca="1" si="80"/>
        <v>0</v>
      </c>
      <c r="L288" s="1130">
        <f t="shared" ca="1" si="81"/>
        <v>0</v>
      </c>
      <c r="M288" s="1130">
        <f t="shared" ca="1" si="82"/>
        <v>0</v>
      </c>
      <c r="N288" s="1130">
        <f t="shared" ca="1" si="91"/>
        <v>0</v>
      </c>
      <c r="O288" s="1073"/>
      <c r="P288" s="1130">
        <f t="shared" ca="1" si="83"/>
        <v>0</v>
      </c>
      <c r="Q288" s="1130">
        <f t="shared" ca="1" si="84"/>
        <v>0</v>
      </c>
      <c r="R288" s="1130">
        <f t="shared" ca="1" si="92"/>
        <v>0</v>
      </c>
      <c r="S288" s="1130">
        <f t="shared" ca="1" si="93"/>
        <v>0</v>
      </c>
      <c r="T288" s="1130">
        <f t="shared" ca="1" si="85"/>
        <v>0</v>
      </c>
      <c r="U288" s="1132">
        <f t="shared" ca="1" si="86"/>
        <v>0</v>
      </c>
      <c r="V288" s="1133" t="str">
        <f t="shared" ca="1" si="87"/>
        <v>n.a.</v>
      </c>
      <c r="X288" s="1134">
        <f t="shared" ca="1" si="94"/>
        <v>0</v>
      </c>
      <c r="Y288" s="1134">
        <f t="shared" ca="1" si="88"/>
        <v>0</v>
      </c>
      <c r="Z288" s="1134">
        <f t="shared" ca="1" si="89"/>
        <v>0</v>
      </c>
      <c r="AA288" s="1132">
        <f t="shared" ca="1" si="90"/>
        <v>0</v>
      </c>
      <c r="AB288" s="1105"/>
    </row>
    <row r="289" spans="1:28">
      <c r="A289" s="1144">
        <f>'AMORT. PROFILE 0% CPR'!A289</f>
        <v>53475</v>
      </c>
      <c r="C289" s="1104"/>
      <c r="D289" s="1125">
        <f t="shared" ca="1" si="76"/>
        <v>54757</v>
      </c>
      <c r="E289" s="1126">
        <f t="shared" ca="1" si="77"/>
        <v>54784</v>
      </c>
      <c r="F289" s="1127">
        <f t="shared" ca="1" si="78"/>
        <v>8491</v>
      </c>
      <c r="G289" s="1128">
        <f ca="1">IF(F289&lt;&gt;"",COUNTIF($F$11:F289,"&gt;0"),"")</f>
        <v>279</v>
      </c>
      <c r="H289" s="1129">
        <v>7.3041728114179263E-2</v>
      </c>
      <c r="I289" s="1073"/>
      <c r="J289" s="1130">
        <f t="shared" ca="1" si="79"/>
        <v>0</v>
      </c>
      <c r="K289" s="1131">
        <f t="shared" ca="1" si="80"/>
        <v>0</v>
      </c>
      <c r="L289" s="1130">
        <f t="shared" ca="1" si="81"/>
        <v>0</v>
      </c>
      <c r="M289" s="1130">
        <f t="shared" ca="1" si="82"/>
        <v>0</v>
      </c>
      <c r="N289" s="1130">
        <f t="shared" ca="1" si="91"/>
        <v>0</v>
      </c>
      <c r="O289" s="1073"/>
      <c r="P289" s="1130">
        <f t="shared" ca="1" si="83"/>
        <v>0</v>
      </c>
      <c r="Q289" s="1130">
        <f t="shared" ca="1" si="84"/>
        <v>0</v>
      </c>
      <c r="R289" s="1130">
        <f t="shared" ca="1" si="92"/>
        <v>0</v>
      </c>
      <c r="S289" s="1130">
        <f t="shared" ca="1" si="93"/>
        <v>0</v>
      </c>
      <c r="T289" s="1130">
        <f t="shared" ca="1" si="85"/>
        <v>0</v>
      </c>
      <c r="U289" s="1132">
        <f t="shared" ca="1" si="86"/>
        <v>0</v>
      </c>
      <c r="V289" s="1133" t="str">
        <f t="shared" ca="1" si="87"/>
        <v>n.a.</v>
      </c>
      <c r="X289" s="1134">
        <f t="shared" ca="1" si="94"/>
        <v>0</v>
      </c>
      <c r="Y289" s="1134">
        <f t="shared" ca="1" si="88"/>
        <v>0</v>
      </c>
      <c r="Z289" s="1134">
        <f t="shared" ca="1" si="89"/>
        <v>0</v>
      </c>
      <c r="AA289" s="1132">
        <f t="shared" ca="1" si="90"/>
        <v>0</v>
      </c>
      <c r="AB289" s="1105"/>
    </row>
    <row r="290" spans="1:28">
      <c r="A290" s="1144">
        <f>'AMORT. PROFILE 0% CPR'!A290</f>
        <v>53505</v>
      </c>
      <c r="C290" s="1104"/>
      <c r="D290" s="1125">
        <f t="shared" ca="1" si="76"/>
        <v>54788</v>
      </c>
      <c r="E290" s="1126">
        <f t="shared" ca="1" si="77"/>
        <v>54815</v>
      </c>
      <c r="F290" s="1127">
        <f t="shared" ca="1" si="78"/>
        <v>8522</v>
      </c>
      <c r="G290" s="1128">
        <f ca="1">IF(F290&lt;&gt;"",COUNTIF($F$11:F290,"&gt;0"),"")</f>
        <v>280</v>
      </c>
      <c r="H290" s="1129">
        <v>7.7181389946413451E-2</v>
      </c>
      <c r="I290" s="1073"/>
      <c r="J290" s="1130">
        <f t="shared" ca="1" si="79"/>
        <v>0</v>
      </c>
      <c r="K290" s="1131">
        <f t="shared" ca="1" si="80"/>
        <v>0</v>
      </c>
      <c r="L290" s="1130">
        <f t="shared" ca="1" si="81"/>
        <v>0</v>
      </c>
      <c r="M290" s="1130">
        <f t="shared" ca="1" si="82"/>
        <v>0</v>
      </c>
      <c r="N290" s="1130">
        <f t="shared" ca="1" si="91"/>
        <v>0</v>
      </c>
      <c r="O290" s="1073"/>
      <c r="P290" s="1130">
        <f t="shared" ca="1" si="83"/>
        <v>0</v>
      </c>
      <c r="Q290" s="1130">
        <f t="shared" ca="1" si="84"/>
        <v>0</v>
      </c>
      <c r="R290" s="1130">
        <f t="shared" ca="1" si="92"/>
        <v>0</v>
      </c>
      <c r="S290" s="1130">
        <f t="shared" ca="1" si="93"/>
        <v>0</v>
      </c>
      <c r="T290" s="1130">
        <f t="shared" ca="1" si="85"/>
        <v>0</v>
      </c>
      <c r="U290" s="1132">
        <f t="shared" ca="1" si="86"/>
        <v>0</v>
      </c>
      <c r="V290" s="1133" t="str">
        <f t="shared" ca="1" si="87"/>
        <v>n.a.</v>
      </c>
      <c r="X290" s="1134">
        <f t="shared" ca="1" si="94"/>
        <v>0</v>
      </c>
      <c r="Y290" s="1134">
        <f t="shared" ca="1" si="88"/>
        <v>0</v>
      </c>
      <c r="Z290" s="1134">
        <f t="shared" ca="1" si="89"/>
        <v>0</v>
      </c>
      <c r="AA290" s="1132">
        <f t="shared" ca="1" si="90"/>
        <v>0</v>
      </c>
      <c r="AB290" s="1105"/>
    </row>
    <row r="291" spans="1:28">
      <c r="A291" s="1144">
        <f>'AMORT. PROFILE 0% CPR'!A291</f>
        <v>53535</v>
      </c>
      <c r="C291" s="1104"/>
      <c r="D291" s="1125">
        <f t="shared" ca="1" si="76"/>
        <v>54819</v>
      </c>
      <c r="E291" s="1126">
        <f t="shared" ca="1" si="77"/>
        <v>54847</v>
      </c>
      <c r="F291" s="1127">
        <f t="shared" ca="1" si="78"/>
        <v>8554</v>
      </c>
      <c r="G291" s="1128">
        <f ca="1">IF(F291&lt;&gt;"",COUNTIF($F$11:F291,"&gt;0"),"")</f>
        <v>281</v>
      </c>
      <c r="H291" s="1129">
        <v>8.2215919503936141E-2</v>
      </c>
      <c r="I291" s="1073"/>
      <c r="J291" s="1130">
        <f t="shared" ca="1" si="79"/>
        <v>0</v>
      </c>
      <c r="K291" s="1131">
        <f t="shared" ca="1" si="80"/>
        <v>0</v>
      </c>
      <c r="L291" s="1130">
        <f t="shared" ca="1" si="81"/>
        <v>0</v>
      </c>
      <c r="M291" s="1130">
        <f t="shared" ca="1" si="82"/>
        <v>0</v>
      </c>
      <c r="N291" s="1130">
        <f t="shared" ca="1" si="91"/>
        <v>0</v>
      </c>
      <c r="O291" s="1073"/>
      <c r="P291" s="1130">
        <f t="shared" ca="1" si="83"/>
        <v>0</v>
      </c>
      <c r="Q291" s="1130">
        <f t="shared" ca="1" si="84"/>
        <v>0</v>
      </c>
      <c r="R291" s="1130">
        <f t="shared" ca="1" si="92"/>
        <v>0</v>
      </c>
      <c r="S291" s="1130">
        <f t="shared" ca="1" si="93"/>
        <v>0</v>
      </c>
      <c r="T291" s="1130">
        <f t="shared" ca="1" si="85"/>
        <v>0</v>
      </c>
      <c r="U291" s="1132">
        <f t="shared" ca="1" si="86"/>
        <v>0</v>
      </c>
      <c r="V291" s="1133" t="str">
        <f t="shared" ca="1" si="87"/>
        <v>n.a.</v>
      </c>
      <c r="X291" s="1134">
        <f t="shared" ca="1" si="94"/>
        <v>0</v>
      </c>
      <c r="Y291" s="1134">
        <f t="shared" ca="1" si="88"/>
        <v>0</v>
      </c>
      <c r="Z291" s="1134">
        <f t="shared" ca="1" si="89"/>
        <v>0</v>
      </c>
      <c r="AA291" s="1132">
        <f t="shared" ca="1" si="90"/>
        <v>0</v>
      </c>
      <c r="AB291" s="1105"/>
    </row>
    <row r="292" spans="1:28">
      <c r="A292" s="1144">
        <f>'AMORT. PROFILE 0% CPR'!A292</f>
        <v>53566</v>
      </c>
      <c r="C292" s="1104"/>
      <c r="D292" s="1125">
        <f t="shared" ca="1" si="76"/>
        <v>54847</v>
      </c>
      <c r="E292" s="1126">
        <f t="shared" ca="1" si="77"/>
        <v>54875</v>
      </c>
      <c r="F292" s="1127">
        <f t="shared" ca="1" si="78"/>
        <v>8582</v>
      </c>
      <c r="G292" s="1128">
        <f ca="1">IF(F292&lt;&gt;"",COUNTIF($F$11:F292,"&gt;0"),"")</f>
        <v>282</v>
      </c>
      <c r="H292" s="1129">
        <v>8.6858023880932014E-2</v>
      </c>
      <c r="I292" s="1073"/>
      <c r="J292" s="1130">
        <f t="shared" ca="1" si="79"/>
        <v>0</v>
      </c>
      <c r="K292" s="1131">
        <f t="shared" ca="1" si="80"/>
        <v>0</v>
      </c>
      <c r="L292" s="1130">
        <f t="shared" ca="1" si="81"/>
        <v>0</v>
      </c>
      <c r="M292" s="1130">
        <f t="shared" ca="1" si="82"/>
        <v>0</v>
      </c>
      <c r="N292" s="1130">
        <f t="shared" ca="1" si="91"/>
        <v>0</v>
      </c>
      <c r="O292" s="1073"/>
      <c r="P292" s="1130">
        <f t="shared" ca="1" si="83"/>
        <v>0</v>
      </c>
      <c r="Q292" s="1130">
        <f t="shared" ca="1" si="84"/>
        <v>0</v>
      </c>
      <c r="R292" s="1130">
        <f t="shared" ca="1" si="92"/>
        <v>0</v>
      </c>
      <c r="S292" s="1130">
        <f t="shared" ca="1" si="93"/>
        <v>0</v>
      </c>
      <c r="T292" s="1130">
        <f t="shared" ca="1" si="85"/>
        <v>0</v>
      </c>
      <c r="U292" s="1132">
        <f t="shared" ca="1" si="86"/>
        <v>0</v>
      </c>
      <c r="V292" s="1133" t="str">
        <f t="shared" ca="1" si="87"/>
        <v>n.a.</v>
      </c>
      <c r="X292" s="1134">
        <f t="shared" ca="1" si="94"/>
        <v>0</v>
      </c>
      <c r="Y292" s="1134">
        <f t="shared" ca="1" si="88"/>
        <v>0</v>
      </c>
      <c r="Z292" s="1134">
        <f t="shared" ca="1" si="89"/>
        <v>0</v>
      </c>
      <c r="AA292" s="1132">
        <f t="shared" ca="1" si="90"/>
        <v>0</v>
      </c>
      <c r="AB292" s="1105"/>
    </row>
    <row r="293" spans="1:28">
      <c r="A293" s="1144">
        <f>'AMORT. PROFILE 0% CPR'!A293</f>
        <v>53597</v>
      </c>
      <c r="C293" s="1104"/>
      <c r="D293" s="1125">
        <f t="shared" ca="1" si="76"/>
        <v>54878</v>
      </c>
      <c r="E293" s="1126">
        <f t="shared" ca="1" si="77"/>
        <v>54905</v>
      </c>
      <c r="F293" s="1127">
        <f t="shared" ca="1" si="78"/>
        <v>8612</v>
      </c>
      <c r="G293" s="1128">
        <f ca="1">IF(F293&lt;&gt;"",COUNTIF($F$11:F293,"&gt;0"),"")</f>
        <v>283</v>
      </c>
      <c r="H293" s="1129">
        <v>9.168346749475724E-2</v>
      </c>
      <c r="I293" s="1073"/>
      <c r="J293" s="1130">
        <f t="shared" ca="1" si="79"/>
        <v>0</v>
      </c>
      <c r="K293" s="1131">
        <f t="shared" ca="1" si="80"/>
        <v>0</v>
      </c>
      <c r="L293" s="1130">
        <f t="shared" ca="1" si="81"/>
        <v>0</v>
      </c>
      <c r="M293" s="1130">
        <f t="shared" ca="1" si="82"/>
        <v>0</v>
      </c>
      <c r="N293" s="1130">
        <f t="shared" ca="1" si="91"/>
        <v>0</v>
      </c>
      <c r="O293" s="1073"/>
      <c r="P293" s="1130">
        <f t="shared" ca="1" si="83"/>
        <v>0</v>
      </c>
      <c r="Q293" s="1130">
        <f t="shared" ca="1" si="84"/>
        <v>0</v>
      </c>
      <c r="R293" s="1130">
        <f t="shared" ca="1" si="92"/>
        <v>0</v>
      </c>
      <c r="S293" s="1130">
        <f t="shared" ca="1" si="93"/>
        <v>0</v>
      </c>
      <c r="T293" s="1130">
        <f t="shared" ca="1" si="85"/>
        <v>0</v>
      </c>
      <c r="U293" s="1132">
        <f t="shared" ca="1" si="86"/>
        <v>0</v>
      </c>
      <c r="V293" s="1133" t="str">
        <f t="shared" ca="1" si="87"/>
        <v>n.a.</v>
      </c>
      <c r="X293" s="1134">
        <f t="shared" ca="1" si="94"/>
        <v>0</v>
      </c>
      <c r="Y293" s="1134">
        <f t="shared" ca="1" si="88"/>
        <v>0</v>
      </c>
      <c r="Z293" s="1134">
        <f t="shared" ca="1" si="89"/>
        <v>0</v>
      </c>
      <c r="AA293" s="1132">
        <f t="shared" ca="1" si="90"/>
        <v>0</v>
      </c>
      <c r="AB293" s="1105"/>
    </row>
    <row r="294" spans="1:28">
      <c r="A294" s="1144">
        <f>'AMORT. PROFILE 0% CPR'!A294</f>
        <v>53629</v>
      </c>
      <c r="C294" s="1104"/>
      <c r="D294" s="1125">
        <f t="shared" ca="1" si="76"/>
        <v>54908</v>
      </c>
      <c r="E294" s="1126">
        <f t="shared" ca="1" si="77"/>
        <v>54935</v>
      </c>
      <c r="F294" s="1127">
        <f t="shared" ca="1" si="78"/>
        <v>8642</v>
      </c>
      <c r="G294" s="1128">
        <f ca="1">IF(F294&lt;&gt;"",COUNTIF($F$11:F294,"&gt;0"),"")</f>
        <v>284</v>
      </c>
      <c r="H294" s="1129">
        <v>9.7741681610913456E-2</v>
      </c>
      <c r="I294" s="1073"/>
      <c r="J294" s="1130">
        <f t="shared" ca="1" si="79"/>
        <v>0</v>
      </c>
      <c r="K294" s="1131">
        <f t="shared" ca="1" si="80"/>
        <v>0</v>
      </c>
      <c r="L294" s="1130">
        <f t="shared" ca="1" si="81"/>
        <v>0</v>
      </c>
      <c r="M294" s="1130">
        <f t="shared" ca="1" si="82"/>
        <v>0</v>
      </c>
      <c r="N294" s="1130">
        <f t="shared" ca="1" si="91"/>
        <v>0</v>
      </c>
      <c r="O294" s="1073"/>
      <c r="P294" s="1130">
        <f t="shared" ca="1" si="83"/>
        <v>0</v>
      </c>
      <c r="Q294" s="1130">
        <f t="shared" ca="1" si="84"/>
        <v>0</v>
      </c>
      <c r="R294" s="1130">
        <f t="shared" ca="1" si="92"/>
        <v>0</v>
      </c>
      <c r="S294" s="1130">
        <f t="shared" ca="1" si="93"/>
        <v>0</v>
      </c>
      <c r="T294" s="1130">
        <f t="shared" ca="1" si="85"/>
        <v>0</v>
      </c>
      <c r="U294" s="1132">
        <f t="shared" ca="1" si="86"/>
        <v>0</v>
      </c>
      <c r="V294" s="1133" t="str">
        <f t="shared" ca="1" si="87"/>
        <v>n.a.</v>
      </c>
      <c r="X294" s="1134">
        <f t="shared" ca="1" si="94"/>
        <v>0</v>
      </c>
      <c r="Y294" s="1134">
        <f t="shared" ca="1" si="88"/>
        <v>0</v>
      </c>
      <c r="Z294" s="1134">
        <f t="shared" ca="1" si="89"/>
        <v>0</v>
      </c>
      <c r="AA294" s="1132">
        <f t="shared" ca="1" si="90"/>
        <v>0</v>
      </c>
      <c r="AB294" s="1105"/>
    </row>
    <row r="295" spans="1:28">
      <c r="A295" s="1144">
        <f>'AMORT. PROFILE 0% CPR'!A295</f>
        <v>53658</v>
      </c>
      <c r="C295" s="1104"/>
      <c r="D295" s="1125">
        <f t="shared" ca="1" si="76"/>
        <v>54939</v>
      </c>
      <c r="E295" s="1126">
        <f t="shared" ca="1" si="77"/>
        <v>54966</v>
      </c>
      <c r="F295" s="1127">
        <f t="shared" ca="1" si="78"/>
        <v>8673</v>
      </c>
      <c r="G295" s="1128">
        <f ca="1">IF(F295&lt;&gt;"",COUNTIF($F$11:F295,"&gt;0"),"")</f>
        <v>285</v>
      </c>
      <c r="H295" s="1129">
        <v>0.10470054955174993</v>
      </c>
      <c r="I295" s="1073"/>
      <c r="J295" s="1130">
        <f t="shared" ca="1" si="79"/>
        <v>0</v>
      </c>
      <c r="K295" s="1131">
        <f t="shared" ca="1" si="80"/>
        <v>0</v>
      </c>
      <c r="L295" s="1130">
        <f t="shared" ca="1" si="81"/>
        <v>0</v>
      </c>
      <c r="M295" s="1130">
        <f t="shared" ca="1" si="82"/>
        <v>0</v>
      </c>
      <c r="N295" s="1130">
        <f t="shared" ca="1" si="91"/>
        <v>0</v>
      </c>
      <c r="O295" s="1073"/>
      <c r="P295" s="1130">
        <f t="shared" ca="1" si="83"/>
        <v>0</v>
      </c>
      <c r="Q295" s="1130">
        <f t="shared" ca="1" si="84"/>
        <v>0</v>
      </c>
      <c r="R295" s="1130">
        <f t="shared" ca="1" si="92"/>
        <v>0</v>
      </c>
      <c r="S295" s="1130">
        <f t="shared" ca="1" si="93"/>
        <v>0</v>
      </c>
      <c r="T295" s="1130">
        <f t="shared" ca="1" si="85"/>
        <v>0</v>
      </c>
      <c r="U295" s="1132">
        <f t="shared" ca="1" si="86"/>
        <v>0</v>
      </c>
      <c r="V295" s="1133" t="str">
        <f t="shared" ca="1" si="87"/>
        <v>n.a.</v>
      </c>
      <c r="X295" s="1134">
        <f t="shared" ca="1" si="94"/>
        <v>0</v>
      </c>
      <c r="Y295" s="1134">
        <f t="shared" ca="1" si="88"/>
        <v>0</v>
      </c>
      <c r="Z295" s="1134">
        <f t="shared" ca="1" si="89"/>
        <v>0</v>
      </c>
      <c r="AA295" s="1132">
        <f t="shared" ca="1" si="90"/>
        <v>0</v>
      </c>
      <c r="AB295" s="1105"/>
    </row>
    <row r="296" spans="1:28">
      <c r="A296" s="1144">
        <f>'AMORT. PROFILE 0% CPR'!A296</f>
        <v>53688</v>
      </c>
      <c r="C296" s="1104"/>
      <c r="D296" s="1125">
        <f t="shared" ca="1" si="76"/>
        <v>54969</v>
      </c>
      <c r="E296" s="1126">
        <f t="shared" ca="1" si="77"/>
        <v>54996</v>
      </c>
      <c r="F296" s="1127">
        <f t="shared" ca="1" si="78"/>
        <v>8703</v>
      </c>
      <c r="G296" s="1128">
        <f ca="1">IF(F296&lt;&gt;"",COUNTIF($F$11:F296,"&gt;0"),"")</f>
        <v>286</v>
      </c>
      <c r="H296" s="1129">
        <v>0.11061768586956627</v>
      </c>
      <c r="I296" s="1073"/>
      <c r="J296" s="1130">
        <f t="shared" ca="1" si="79"/>
        <v>0</v>
      </c>
      <c r="K296" s="1131">
        <f t="shared" ca="1" si="80"/>
        <v>0</v>
      </c>
      <c r="L296" s="1130">
        <f t="shared" ca="1" si="81"/>
        <v>0</v>
      </c>
      <c r="M296" s="1130">
        <f t="shared" ca="1" si="82"/>
        <v>0</v>
      </c>
      <c r="N296" s="1130">
        <f t="shared" ca="1" si="91"/>
        <v>0</v>
      </c>
      <c r="O296" s="1073"/>
      <c r="P296" s="1130">
        <f t="shared" ca="1" si="83"/>
        <v>0</v>
      </c>
      <c r="Q296" s="1130">
        <f t="shared" ca="1" si="84"/>
        <v>0</v>
      </c>
      <c r="R296" s="1130">
        <f t="shared" ca="1" si="92"/>
        <v>0</v>
      </c>
      <c r="S296" s="1130">
        <f t="shared" ca="1" si="93"/>
        <v>0</v>
      </c>
      <c r="T296" s="1130">
        <f t="shared" ca="1" si="85"/>
        <v>0</v>
      </c>
      <c r="U296" s="1132">
        <f t="shared" ca="1" si="86"/>
        <v>0</v>
      </c>
      <c r="V296" s="1133" t="str">
        <f t="shared" ca="1" si="87"/>
        <v>n.a.</v>
      </c>
      <c r="X296" s="1134">
        <f t="shared" ca="1" si="94"/>
        <v>0</v>
      </c>
      <c r="Y296" s="1134">
        <f t="shared" ca="1" si="88"/>
        <v>0</v>
      </c>
      <c r="Z296" s="1134">
        <f t="shared" ca="1" si="89"/>
        <v>0</v>
      </c>
      <c r="AA296" s="1132">
        <f t="shared" ca="1" si="90"/>
        <v>0</v>
      </c>
      <c r="AB296" s="1105"/>
    </row>
    <row r="297" spans="1:28">
      <c r="A297" s="1144">
        <f>'AMORT. PROFILE 0% CPR'!A297</f>
        <v>53720</v>
      </c>
      <c r="C297" s="1104"/>
      <c r="D297" s="1125">
        <f t="shared" ca="1" si="76"/>
        <v>55000</v>
      </c>
      <c r="E297" s="1126">
        <f t="shared" ca="1" si="77"/>
        <v>55029</v>
      </c>
      <c r="F297" s="1127">
        <f t="shared" ca="1" si="78"/>
        <v>8736</v>
      </c>
      <c r="G297" s="1128">
        <f ca="1">IF(F297&lt;&gt;"",COUNTIF($F$11:F297,"&gt;0"),"")</f>
        <v>287</v>
      </c>
      <c r="H297" s="1129">
        <v>0.11732030969490148</v>
      </c>
      <c r="I297" s="1073"/>
      <c r="J297" s="1130">
        <f t="shared" ca="1" si="79"/>
        <v>0</v>
      </c>
      <c r="K297" s="1131">
        <f t="shared" ca="1" si="80"/>
        <v>0</v>
      </c>
      <c r="L297" s="1130">
        <f t="shared" ca="1" si="81"/>
        <v>0</v>
      </c>
      <c r="M297" s="1130">
        <f t="shared" ca="1" si="82"/>
        <v>0</v>
      </c>
      <c r="N297" s="1130">
        <f t="shared" ca="1" si="91"/>
        <v>0</v>
      </c>
      <c r="O297" s="1073"/>
      <c r="P297" s="1130">
        <f t="shared" ca="1" si="83"/>
        <v>0</v>
      </c>
      <c r="Q297" s="1130">
        <f t="shared" ca="1" si="84"/>
        <v>0</v>
      </c>
      <c r="R297" s="1130">
        <f t="shared" ca="1" si="92"/>
        <v>0</v>
      </c>
      <c r="S297" s="1130">
        <f t="shared" ca="1" si="93"/>
        <v>0</v>
      </c>
      <c r="T297" s="1130">
        <f t="shared" ca="1" si="85"/>
        <v>0</v>
      </c>
      <c r="U297" s="1132">
        <f t="shared" ca="1" si="86"/>
        <v>0</v>
      </c>
      <c r="V297" s="1133" t="str">
        <f t="shared" ca="1" si="87"/>
        <v>n.a.</v>
      </c>
      <c r="X297" s="1134">
        <f t="shared" ca="1" si="94"/>
        <v>0</v>
      </c>
      <c r="Y297" s="1134">
        <f t="shared" ca="1" si="88"/>
        <v>0</v>
      </c>
      <c r="Z297" s="1134">
        <f t="shared" ca="1" si="89"/>
        <v>0</v>
      </c>
      <c r="AA297" s="1132">
        <f t="shared" ca="1" si="90"/>
        <v>0</v>
      </c>
      <c r="AB297" s="1105"/>
    </row>
    <row r="298" spans="1:28">
      <c r="A298" s="1144">
        <f>'AMORT. PROFILE 0% CPR'!A298</f>
        <v>53750</v>
      </c>
      <c r="C298" s="1104"/>
      <c r="D298" s="1125">
        <f t="shared" ca="1" si="76"/>
        <v>55031</v>
      </c>
      <c r="E298" s="1126">
        <f t="shared" ca="1" si="77"/>
        <v>55058</v>
      </c>
      <c r="F298" s="1127">
        <f t="shared" ca="1" si="78"/>
        <v>8765</v>
      </c>
      <c r="G298" s="1128">
        <f ca="1">IF(F298&lt;&gt;"",COUNTIF($F$11:F298,"&gt;0"),"")</f>
        <v>288</v>
      </c>
      <c r="H298" s="1129">
        <v>0.12633784130682557</v>
      </c>
      <c r="I298" s="1073"/>
      <c r="J298" s="1130">
        <f t="shared" ca="1" si="79"/>
        <v>0</v>
      </c>
      <c r="K298" s="1131">
        <f t="shared" ca="1" si="80"/>
        <v>0</v>
      </c>
      <c r="L298" s="1130">
        <f t="shared" ca="1" si="81"/>
        <v>0</v>
      </c>
      <c r="M298" s="1130">
        <f t="shared" ca="1" si="82"/>
        <v>0</v>
      </c>
      <c r="N298" s="1130">
        <f t="shared" ca="1" si="91"/>
        <v>0</v>
      </c>
      <c r="O298" s="1073"/>
      <c r="P298" s="1130">
        <f t="shared" ca="1" si="83"/>
        <v>0</v>
      </c>
      <c r="Q298" s="1130">
        <f t="shared" ca="1" si="84"/>
        <v>0</v>
      </c>
      <c r="R298" s="1130">
        <f t="shared" ca="1" si="92"/>
        <v>0</v>
      </c>
      <c r="S298" s="1130">
        <f t="shared" ca="1" si="93"/>
        <v>0</v>
      </c>
      <c r="T298" s="1130">
        <f t="shared" ca="1" si="85"/>
        <v>0</v>
      </c>
      <c r="U298" s="1132">
        <f t="shared" ca="1" si="86"/>
        <v>0</v>
      </c>
      <c r="V298" s="1133" t="str">
        <f t="shared" ca="1" si="87"/>
        <v>n.a.</v>
      </c>
      <c r="X298" s="1134">
        <f t="shared" ca="1" si="94"/>
        <v>0</v>
      </c>
      <c r="Y298" s="1134">
        <f t="shared" ca="1" si="88"/>
        <v>0</v>
      </c>
      <c r="Z298" s="1134">
        <f t="shared" ca="1" si="89"/>
        <v>0</v>
      </c>
      <c r="AA298" s="1132">
        <f t="shared" ca="1" si="90"/>
        <v>0</v>
      </c>
      <c r="AB298" s="1105"/>
    </row>
    <row r="299" spans="1:28">
      <c r="A299" s="1144">
        <f>'AMORT. PROFILE 0% CPR'!A299</f>
        <v>53778</v>
      </c>
      <c r="C299" s="1104"/>
      <c r="D299" s="1125">
        <f t="shared" ca="1" si="76"/>
        <v>55061</v>
      </c>
      <c r="E299" s="1126">
        <f t="shared" ca="1" si="77"/>
        <v>55088</v>
      </c>
      <c r="F299" s="1127">
        <f t="shared" ca="1" si="78"/>
        <v>8795</v>
      </c>
      <c r="G299" s="1128">
        <f ca="1">IF(F299&lt;&gt;"",COUNTIF($F$11:F299,"&gt;0"),"")</f>
        <v>289</v>
      </c>
      <c r="H299" s="1129">
        <v>0.13615492669384663</v>
      </c>
      <c r="I299" s="1073"/>
      <c r="J299" s="1130">
        <f t="shared" ca="1" si="79"/>
        <v>0</v>
      </c>
      <c r="K299" s="1131">
        <f t="shared" ca="1" si="80"/>
        <v>0</v>
      </c>
      <c r="L299" s="1130">
        <f t="shared" ca="1" si="81"/>
        <v>0</v>
      </c>
      <c r="M299" s="1130">
        <f t="shared" ca="1" si="82"/>
        <v>0</v>
      </c>
      <c r="N299" s="1130">
        <f t="shared" ca="1" si="91"/>
        <v>0</v>
      </c>
      <c r="O299" s="1073"/>
      <c r="P299" s="1130">
        <f t="shared" ca="1" si="83"/>
        <v>0</v>
      </c>
      <c r="Q299" s="1130">
        <f t="shared" ca="1" si="84"/>
        <v>0</v>
      </c>
      <c r="R299" s="1130">
        <f t="shared" ca="1" si="92"/>
        <v>0</v>
      </c>
      <c r="S299" s="1130">
        <f t="shared" ca="1" si="93"/>
        <v>0</v>
      </c>
      <c r="T299" s="1130">
        <f t="shared" ca="1" si="85"/>
        <v>0</v>
      </c>
      <c r="U299" s="1132">
        <f t="shared" ca="1" si="86"/>
        <v>0</v>
      </c>
      <c r="V299" s="1133" t="str">
        <f t="shared" ca="1" si="87"/>
        <v>n.a.</v>
      </c>
      <c r="X299" s="1134">
        <f t="shared" ca="1" si="94"/>
        <v>0</v>
      </c>
      <c r="Y299" s="1134">
        <f t="shared" ca="1" si="88"/>
        <v>0</v>
      </c>
      <c r="Z299" s="1134">
        <f t="shared" ca="1" si="89"/>
        <v>0</v>
      </c>
      <c r="AA299" s="1132">
        <f t="shared" ca="1" si="90"/>
        <v>0</v>
      </c>
      <c r="AB299" s="1105"/>
    </row>
    <row r="300" spans="1:28">
      <c r="A300" s="1144">
        <f>'AMORT. PROFILE 0% CPR'!A300</f>
        <v>53811</v>
      </c>
      <c r="C300" s="1104"/>
      <c r="D300" s="1125">
        <f t="shared" ca="1" si="76"/>
        <v>55092</v>
      </c>
      <c r="E300" s="1126">
        <f t="shared" ca="1" si="77"/>
        <v>55120</v>
      </c>
      <c r="F300" s="1127">
        <f t="shared" ca="1" si="78"/>
        <v>8827</v>
      </c>
      <c r="G300" s="1128">
        <f ca="1">IF(F300&lt;&gt;"",COUNTIF($F$11:F300,"&gt;0"),"")</f>
        <v>290</v>
      </c>
      <c r="H300" s="1129">
        <v>0.1491211442456824</v>
      </c>
      <c r="I300" s="1073"/>
      <c r="J300" s="1130">
        <f t="shared" ca="1" si="79"/>
        <v>0</v>
      </c>
      <c r="K300" s="1131">
        <f t="shared" ca="1" si="80"/>
        <v>0</v>
      </c>
      <c r="L300" s="1130">
        <f t="shared" ca="1" si="81"/>
        <v>0</v>
      </c>
      <c r="M300" s="1130">
        <f t="shared" ca="1" si="82"/>
        <v>0</v>
      </c>
      <c r="N300" s="1130">
        <f t="shared" ca="1" si="91"/>
        <v>0</v>
      </c>
      <c r="O300" s="1073"/>
      <c r="P300" s="1130">
        <f t="shared" ca="1" si="83"/>
        <v>0</v>
      </c>
      <c r="Q300" s="1130">
        <f t="shared" ca="1" si="84"/>
        <v>0</v>
      </c>
      <c r="R300" s="1130">
        <f t="shared" ca="1" si="92"/>
        <v>0</v>
      </c>
      <c r="S300" s="1130">
        <f t="shared" ca="1" si="93"/>
        <v>0</v>
      </c>
      <c r="T300" s="1130">
        <f t="shared" ca="1" si="85"/>
        <v>0</v>
      </c>
      <c r="U300" s="1132">
        <f t="shared" ca="1" si="86"/>
        <v>0</v>
      </c>
      <c r="V300" s="1133" t="str">
        <f t="shared" ca="1" si="87"/>
        <v>n.a.</v>
      </c>
      <c r="X300" s="1134">
        <f t="shared" ca="1" si="94"/>
        <v>0</v>
      </c>
      <c r="Y300" s="1134">
        <f t="shared" ca="1" si="88"/>
        <v>0</v>
      </c>
      <c r="Z300" s="1134">
        <f t="shared" ca="1" si="89"/>
        <v>0</v>
      </c>
      <c r="AA300" s="1132">
        <f t="shared" ca="1" si="90"/>
        <v>0</v>
      </c>
      <c r="AB300" s="1105"/>
    </row>
    <row r="301" spans="1:28">
      <c r="A301" s="1144">
        <f>'AMORT. PROFILE 0% CPR'!A301</f>
        <v>53839</v>
      </c>
      <c r="C301" s="1104"/>
      <c r="D301" s="1125">
        <f t="shared" ca="1" si="76"/>
        <v>55122</v>
      </c>
      <c r="E301" s="1126">
        <f t="shared" ca="1" si="77"/>
        <v>55149</v>
      </c>
      <c r="F301" s="1127">
        <f t="shared" ca="1" si="78"/>
        <v>8856</v>
      </c>
      <c r="G301" s="1128">
        <f ca="1">IF(F301&lt;&gt;"",COUNTIF($F$11:F301,"&gt;0"),"")</f>
        <v>291</v>
      </c>
      <c r="H301" s="1129">
        <v>0.16896561620355724</v>
      </c>
      <c r="I301" s="1073"/>
      <c r="J301" s="1130">
        <f t="shared" ca="1" si="79"/>
        <v>0</v>
      </c>
      <c r="K301" s="1131">
        <f t="shared" ca="1" si="80"/>
        <v>0</v>
      </c>
      <c r="L301" s="1130">
        <f t="shared" ca="1" si="81"/>
        <v>0</v>
      </c>
      <c r="M301" s="1130">
        <f t="shared" ca="1" si="82"/>
        <v>0</v>
      </c>
      <c r="N301" s="1130">
        <f t="shared" ca="1" si="91"/>
        <v>0</v>
      </c>
      <c r="O301" s="1073"/>
      <c r="P301" s="1130">
        <f t="shared" ca="1" si="83"/>
        <v>0</v>
      </c>
      <c r="Q301" s="1130">
        <f t="shared" ca="1" si="84"/>
        <v>0</v>
      </c>
      <c r="R301" s="1130">
        <f t="shared" ca="1" si="92"/>
        <v>0</v>
      </c>
      <c r="S301" s="1130">
        <f t="shared" ca="1" si="93"/>
        <v>0</v>
      </c>
      <c r="T301" s="1130">
        <f t="shared" ca="1" si="85"/>
        <v>0</v>
      </c>
      <c r="U301" s="1132">
        <f t="shared" ca="1" si="86"/>
        <v>0</v>
      </c>
      <c r="V301" s="1133" t="str">
        <f t="shared" ca="1" si="87"/>
        <v>n.a.</v>
      </c>
      <c r="X301" s="1134">
        <f t="shared" ca="1" si="94"/>
        <v>0</v>
      </c>
      <c r="Y301" s="1134">
        <f t="shared" ca="1" si="88"/>
        <v>0</v>
      </c>
      <c r="Z301" s="1134">
        <f t="shared" ca="1" si="89"/>
        <v>0</v>
      </c>
      <c r="AA301" s="1132">
        <f t="shared" ca="1" si="90"/>
        <v>0</v>
      </c>
      <c r="AB301" s="1105"/>
    </row>
    <row r="302" spans="1:28">
      <c r="A302" s="1144">
        <f>'AMORT. PROFILE 0% CPR'!A302</f>
        <v>53870</v>
      </c>
      <c r="C302" s="1104"/>
      <c r="D302" s="1125">
        <f t="shared" ca="1" si="76"/>
        <v>55153</v>
      </c>
      <c r="E302" s="1126">
        <f t="shared" ca="1" si="77"/>
        <v>55180</v>
      </c>
      <c r="F302" s="1127">
        <f t="shared" ca="1" si="78"/>
        <v>8887</v>
      </c>
      <c r="G302" s="1128">
        <f ca="1">IF(F302&lt;&gt;"",COUNTIF($F$11:F302,"&gt;0"),"")</f>
        <v>292</v>
      </c>
      <c r="H302" s="1129">
        <v>0.19188374195617591</v>
      </c>
      <c r="I302" s="1073"/>
      <c r="J302" s="1130">
        <f t="shared" ca="1" si="79"/>
        <v>0</v>
      </c>
      <c r="K302" s="1131">
        <f t="shared" ca="1" si="80"/>
        <v>0</v>
      </c>
      <c r="L302" s="1130">
        <f t="shared" ca="1" si="81"/>
        <v>0</v>
      </c>
      <c r="M302" s="1130">
        <f t="shared" ca="1" si="82"/>
        <v>0</v>
      </c>
      <c r="N302" s="1130">
        <f t="shared" ca="1" si="91"/>
        <v>0</v>
      </c>
      <c r="O302" s="1073"/>
      <c r="P302" s="1130">
        <f t="shared" ca="1" si="83"/>
        <v>0</v>
      </c>
      <c r="Q302" s="1130">
        <f t="shared" ca="1" si="84"/>
        <v>0</v>
      </c>
      <c r="R302" s="1130">
        <f t="shared" ca="1" si="92"/>
        <v>0</v>
      </c>
      <c r="S302" s="1130">
        <f t="shared" ca="1" si="93"/>
        <v>0</v>
      </c>
      <c r="T302" s="1130">
        <f t="shared" ca="1" si="85"/>
        <v>0</v>
      </c>
      <c r="U302" s="1132">
        <f t="shared" ca="1" si="86"/>
        <v>0</v>
      </c>
      <c r="V302" s="1133" t="str">
        <f t="shared" ca="1" si="87"/>
        <v>n.a.</v>
      </c>
      <c r="X302" s="1134">
        <f t="shared" ca="1" si="94"/>
        <v>0</v>
      </c>
      <c r="Y302" s="1134">
        <f t="shared" ca="1" si="88"/>
        <v>0</v>
      </c>
      <c r="Z302" s="1134">
        <f t="shared" ca="1" si="89"/>
        <v>0</v>
      </c>
      <c r="AA302" s="1132">
        <f t="shared" ca="1" si="90"/>
        <v>0</v>
      </c>
      <c r="AB302" s="1105"/>
    </row>
    <row r="303" spans="1:28">
      <c r="A303" s="1144">
        <f>'AMORT. PROFILE 0% CPR'!A303</f>
        <v>53902</v>
      </c>
      <c r="C303" s="1104"/>
      <c r="D303" s="1125">
        <f t="shared" ca="1" si="76"/>
        <v>55184</v>
      </c>
      <c r="E303" s="1126">
        <f t="shared" ca="1" si="77"/>
        <v>55211</v>
      </c>
      <c r="F303" s="1127">
        <f t="shared" ca="1" si="78"/>
        <v>8918</v>
      </c>
      <c r="G303" s="1128">
        <f ca="1">IF(F303&lt;&gt;"",COUNTIF($F$11:F303,"&gt;0"),"")</f>
        <v>293</v>
      </c>
      <c r="H303" s="1129">
        <v>0.22220824467743641</v>
      </c>
      <c r="I303" s="1073"/>
      <c r="J303" s="1130">
        <f t="shared" ca="1" si="79"/>
        <v>0</v>
      </c>
      <c r="K303" s="1131">
        <f t="shared" ca="1" si="80"/>
        <v>0</v>
      </c>
      <c r="L303" s="1130">
        <f t="shared" ca="1" si="81"/>
        <v>0</v>
      </c>
      <c r="M303" s="1130">
        <f t="shared" ca="1" si="82"/>
        <v>0</v>
      </c>
      <c r="N303" s="1130">
        <f t="shared" ca="1" si="91"/>
        <v>0</v>
      </c>
      <c r="O303" s="1073"/>
      <c r="P303" s="1130">
        <f t="shared" ca="1" si="83"/>
        <v>0</v>
      </c>
      <c r="Q303" s="1130">
        <f t="shared" ca="1" si="84"/>
        <v>0</v>
      </c>
      <c r="R303" s="1130">
        <f t="shared" ca="1" si="92"/>
        <v>0</v>
      </c>
      <c r="S303" s="1130">
        <f t="shared" ca="1" si="93"/>
        <v>0</v>
      </c>
      <c r="T303" s="1130">
        <f t="shared" ca="1" si="85"/>
        <v>0</v>
      </c>
      <c r="U303" s="1132">
        <f t="shared" ca="1" si="86"/>
        <v>0</v>
      </c>
      <c r="V303" s="1133" t="str">
        <f t="shared" ca="1" si="87"/>
        <v>n.a.</v>
      </c>
      <c r="X303" s="1134">
        <f t="shared" ca="1" si="94"/>
        <v>0</v>
      </c>
      <c r="Y303" s="1134">
        <f t="shared" ca="1" si="88"/>
        <v>0</v>
      </c>
      <c r="Z303" s="1134">
        <f t="shared" ca="1" si="89"/>
        <v>0</v>
      </c>
      <c r="AA303" s="1132">
        <f t="shared" ca="1" si="90"/>
        <v>0</v>
      </c>
      <c r="AB303" s="1105"/>
    </row>
    <row r="304" spans="1:28">
      <c r="A304" s="1144">
        <f>'AMORT. PROFILE 0% CPR'!A304</f>
        <v>53931</v>
      </c>
      <c r="C304" s="1104"/>
      <c r="D304" s="1125">
        <f t="shared" ca="1" si="76"/>
        <v>55212</v>
      </c>
      <c r="E304" s="1126">
        <f t="shared" ca="1" si="77"/>
        <v>55239</v>
      </c>
      <c r="F304" s="1127">
        <f t="shared" ca="1" si="78"/>
        <v>8946</v>
      </c>
      <c r="G304" s="1128">
        <f ca="1">IF(F304&lt;&gt;"",COUNTIF($F$11:F304,"&gt;0"),"")</f>
        <v>294</v>
      </c>
      <c r="H304" s="1129">
        <v>0.2626909689630772</v>
      </c>
      <c r="I304" s="1073"/>
      <c r="J304" s="1130">
        <f t="shared" ca="1" si="79"/>
        <v>0</v>
      </c>
      <c r="K304" s="1131">
        <f t="shared" ca="1" si="80"/>
        <v>0</v>
      </c>
      <c r="L304" s="1130">
        <f t="shared" ca="1" si="81"/>
        <v>0</v>
      </c>
      <c r="M304" s="1130">
        <f t="shared" ca="1" si="82"/>
        <v>0</v>
      </c>
      <c r="N304" s="1130">
        <f t="shared" ca="1" si="91"/>
        <v>0</v>
      </c>
      <c r="O304" s="1073"/>
      <c r="P304" s="1130">
        <f t="shared" ca="1" si="83"/>
        <v>0</v>
      </c>
      <c r="Q304" s="1130">
        <f t="shared" ca="1" si="84"/>
        <v>0</v>
      </c>
      <c r="R304" s="1130">
        <f t="shared" ca="1" si="92"/>
        <v>0</v>
      </c>
      <c r="S304" s="1130">
        <f t="shared" ca="1" si="93"/>
        <v>0</v>
      </c>
      <c r="T304" s="1130">
        <f t="shared" ca="1" si="85"/>
        <v>0</v>
      </c>
      <c r="U304" s="1132">
        <f t="shared" ca="1" si="86"/>
        <v>0</v>
      </c>
      <c r="V304" s="1133" t="str">
        <f t="shared" ca="1" si="87"/>
        <v>n.a.</v>
      </c>
      <c r="X304" s="1134">
        <f t="shared" ca="1" si="94"/>
        <v>0</v>
      </c>
      <c r="Y304" s="1134">
        <f t="shared" ca="1" si="88"/>
        <v>0</v>
      </c>
      <c r="Z304" s="1134">
        <f t="shared" ca="1" si="89"/>
        <v>0</v>
      </c>
      <c r="AA304" s="1132">
        <f t="shared" ca="1" si="90"/>
        <v>0</v>
      </c>
      <c r="AB304" s="1105"/>
    </row>
    <row r="305" spans="1:28">
      <c r="A305" s="1144">
        <f>'AMORT. PROFILE 0% CPR'!A305</f>
        <v>53962</v>
      </c>
      <c r="C305" s="1104"/>
      <c r="D305" s="1125">
        <f t="shared" ca="1" si="76"/>
        <v>55243</v>
      </c>
      <c r="E305" s="1126">
        <f t="shared" ca="1" si="77"/>
        <v>55270</v>
      </c>
      <c r="F305" s="1127">
        <f t="shared" ca="1" si="78"/>
        <v>8977</v>
      </c>
      <c r="G305" s="1128">
        <f ca="1">IF(F305&lt;&gt;"",COUNTIF($F$11:F305,"&gt;0"),"")</f>
        <v>295</v>
      </c>
      <c r="H305" s="1129">
        <v>0.30906128739427524</v>
      </c>
      <c r="I305" s="1073"/>
      <c r="J305" s="1130">
        <f t="shared" ca="1" si="79"/>
        <v>0</v>
      </c>
      <c r="K305" s="1131">
        <f t="shared" ca="1" si="80"/>
        <v>0</v>
      </c>
      <c r="L305" s="1130">
        <f t="shared" ca="1" si="81"/>
        <v>0</v>
      </c>
      <c r="M305" s="1130">
        <f t="shared" ca="1" si="82"/>
        <v>0</v>
      </c>
      <c r="N305" s="1130">
        <f t="shared" ca="1" si="91"/>
        <v>0</v>
      </c>
      <c r="O305" s="1073"/>
      <c r="P305" s="1130">
        <f t="shared" ca="1" si="83"/>
        <v>0</v>
      </c>
      <c r="Q305" s="1130">
        <f t="shared" ca="1" si="84"/>
        <v>0</v>
      </c>
      <c r="R305" s="1130">
        <f t="shared" ca="1" si="92"/>
        <v>0</v>
      </c>
      <c r="S305" s="1130">
        <f t="shared" ca="1" si="93"/>
        <v>0</v>
      </c>
      <c r="T305" s="1130">
        <f t="shared" ca="1" si="85"/>
        <v>0</v>
      </c>
      <c r="U305" s="1132">
        <f t="shared" ca="1" si="86"/>
        <v>0</v>
      </c>
      <c r="V305" s="1133" t="str">
        <f t="shared" ca="1" si="87"/>
        <v>n.a.</v>
      </c>
      <c r="X305" s="1134">
        <f t="shared" ca="1" si="94"/>
        <v>0</v>
      </c>
      <c r="Y305" s="1134">
        <f t="shared" ca="1" si="88"/>
        <v>0</v>
      </c>
      <c r="Z305" s="1134">
        <f t="shared" ca="1" si="89"/>
        <v>0</v>
      </c>
      <c r="AA305" s="1132">
        <f t="shared" ca="1" si="90"/>
        <v>0</v>
      </c>
      <c r="AB305" s="1105"/>
    </row>
    <row r="306" spans="1:28">
      <c r="A306" s="1144">
        <f>'AMORT. PROFILE 0% CPR'!A306</f>
        <v>53993</v>
      </c>
      <c r="C306" s="1104"/>
      <c r="D306" s="1125">
        <f t="shared" ca="1" si="76"/>
        <v>55273</v>
      </c>
      <c r="E306" s="1126">
        <f t="shared" ca="1" si="77"/>
        <v>55302</v>
      </c>
      <c r="F306" s="1127">
        <f t="shared" ca="1" si="78"/>
        <v>9009</v>
      </c>
      <c r="G306" s="1128">
        <f ca="1">IF(F306&lt;&gt;"",COUNTIF($F$11:F306,"&gt;0"),"")</f>
        <v>296</v>
      </c>
      <c r="H306" s="1129">
        <v>0.35483122856910354</v>
      </c>
      <c r="I306" s="1073"/>
      <c r="J306" s="1130">
        <f t="shared" ca="1" si="79"/>
        <v>0</v>
      </c>
      <c r="K306" s="1131">
        <f t="shared" ca="1" si="80"/>
        <v>0</v>
      </c>
      <c r="L306" s="1130">
        <f t="shared" ca="1" si="81"/>
        <v>0</v>
      </c>
      <c r="M306" s="1130">
        <f t="shared" ca="1" si="82"/>
        <v>0</v>
      </c>
      <c r="N306" s="1130">
        <f t="shared" ca="1" si="91"/>
        <v>0</v>
      </c>
      <c r="O306" s="1073"/>
      <c r="P306" s="1130">
        <f t="shared" ca="1" si="83"/>
        <v>0</v>
      </c>
      <c r="Q306" s="1130">
        <f t="shared" ca="1" si="84"/>
        <v>0</v>
      </c>
      <c r="R306" s="1130">
        <f t="shared" ca="1" si="92"/>
        <v>0</v>
      </c>
      <c r="S306" s="1130">
        <f t="shared" ca="1" si="93"/>
        <v>0</v>
      </c>
      <c r="T306" s="1130">
        <f t="shared" ca="1" si="85"/>
        <v>0</v>
      </c>
      <c r="U306" s="1132">
        <f t="shared" ca="1" si="86"/>
        <v>0</v>
      </c>
      <c r="V306" s="1133" t="str">
        <f t="shared" ca="1" si="87"/>
        <v>n.a.</v>
      </c>
      <c r="X306" s="1134">
        <f t="shared" ca="1" si="94"/>
        <v>0</v>
      </c>
      <c r="Y306" s="1134">
        <f t="shared" ca="1" si="88"/>
        <v>0</v>
      </c>
      <c r="Z306" s="1134">
        <f t="shared" ca="1" si="89"/>
        <v>0</v>
      </c>
      <c r="AA306" s="1132">
        <f t="shared" ca="1" si="90"/>
        <v>0</v>
      </c>
      <c r="AB306" s="1105"/>
    </row>
    <row r="307" spans="1:28">
      <c r="A307" s="1144">
        <f>'AMORT. PROFILE 0% CPR'!A307</f>
        <v>54023</v>
      </c>
      <c r="C307" s="1104"/>
      <c r="D307" s="1125">
        <f t="shared" ca="1" si="76"/>
        <v>55304</v>
      </c>
      <c r="E307" s="1126">
        <f t="shared" ca="1" si="77"/>
        <v>55331</v>
      </c>
      <c r="F307" s="1127">
        <f t="shared" ca="1" si="78"/>
        <v>9038</v>
      </c>
      <c r="G307" s="1128">
        <f ca="1">IF(F307&lt;&gt;"",COUNTIF($F$11:F307,"&gt;0"),"")</f>
        <v>297</v>
      </c>
      <c r="H307" s="1129">
        <v>0.43581685693038397</v>
      </c>
      <c r="I307" s="1073"/>
      <c r="J307" s="1130">
        <f t="shared" ca="1" si="79"/>
        <v>0</v>
      </c>
      <c r="K307" s="1131">
        <f t="shared" ca="1" si="80"/>
        <v>0</v>
      </c>
      <c r="L307" s="1130">
        <f t="shared" ca="1" si="81"/>
        <v>0</v>
      </c>
      <c r="M307" s="1130">
        <f t="shared" ca="1" si="82"/>
        <v>0</v>
      </c>
      <c r="N307" s="1130">
        <f t="shared" ca="1" si="91"/>
        <v>0</v>
      </c>
      <c r="O307" s="1073"/>
      <c r="P307" s="1130">
        <f t="shared" ca="1" si="83"/>
        <v>0</v>
      </c>
      <c r="Q307" s="1130">
        <f t="shared" ca="1" si="84"/>
        <v>0</v>
      </c>
      <c r="R307" s="1130">
        <f t="shared" ca="1" si="92"/>
        <v>0</v>
      </c>
      <c r="S307" s="1130">
        <f t="shared" ca="1" si="93"/>
        <v>0</v>
      </c>
      <c r="T307" s="1130">
        <f t="shared" ca="1" si="85"/>
        <v>0</v>
      </c>
      <c r="U307" s="1132">
        <f t="shared" ca="1" si="86"/>
        <v>0</v>
      </c>
      <c r="V307" s="1133" t="str">
        <f t="shared" ca="1" si="87"/>
        <v>n.a.</v>
      </c>
      <c r="X307" s="1134">
        <f t="shared" ca="1" si="94"/>
        <v>0</v>
      </c>
      <c r="Y307" s="1134">
        <f t="shared" ca="1" si="88"/>
        <v>0</v>
      </c>
      <c r="Z307" s="1134">
        <f t="shared" ca="1" si="89"/>
        <v>0</v>
      </c>
      <c r="AA307" s="1132">
        <f t="shared" ca="1" si="90"/>
        <v>0</v>
      </c>
      <c r="AB307" s="1105"/>
    </row>
    <row r="308" spans="1:28">
      <c r="A308" s="1144">
        <f>'AMORT. PROFILE 0% CPR'!A308</f>
        <v>54053</v>
      </c>
      <c r="C308" s="1104"/>
      <c r="D308" s="1125">
        <f t="shared" ca="1" si="76"/>
        <v>55334</v>
      </c>
      <c r="E308" s="1126">
        <f t="shared" ca="1" si="77"/>
        <v>55361</v>
      </c>
      <c r="F308" s="1127">
        <f t="shared" ca="1" si="78"/>
        <v>9068</v>
      </c>
      <c r="G308" s="1128">
        <f ca="1">IF(F308&lt;&gt;"",COUNTIF($F$11:F308,"&gt;0"),"")</f>
        <v>298</v>
      </c>
      <c r="H308" s="1129">
        <v>0.52711635309741389</v>
      </c>
      <c r="I308" s="1073"/>
      <c r="J308" s="1130">
        <f t="shared" ca="1" si="79"/>
        <v>0</v>
      </c>
      <c r="K308" s="1131">
        <f t="shared" ca="1" si="80"/>
        <v>0</v>
      </c>
      <c r="L308" s="1130">
        <f t="shared" ca="1" si="81"/>
        <v>0</v>
      </c>
      <c r="M308" s="1130">
        <f t="shared" ca="1" si="82"/>
        <v>0</v>
      </c>
      <c r="N308" s="1130">
        <f t="shared" ca="1" si="91"/>
        <v>0</v>
      </c>
      <c r="O308" s="1073"/>
      <c r="P308" s="1130">
        <f t="shared" ca="1" si="83"/>
        <v>0</v>
      </c>
      <c r="Q308" s="1130">
        <f t="shared" ca="1" si="84"/>
        <v>0</v>
      </c>
      <c r="R308" s="1130">
        <f t="shared" ca="1" si="92"/>
        <v>0</v>
      </c>
      <c r="S308" s="1130">
        <f t="shared" ca="1" si="93"/>
        <v>0</v>
      </c>
      <c r="T308" s="1130">
        <f t="shared" ca="1" si="85"/>
        <v>0</v>
      </c>
      <c r="U308" s="1132">
        <f t="shared" ca="1" si="86"/>
        <v>0</v>
      </c>
      <c r="V308" s="1133" t="str">
        <f t="shared" ca="1" si="87"/>
        <v>n.a.</v>
      </c>
      <c r="X308" s="1134">
        <f t="shared" ca="1" si="94"/>
        <v>0</v>
      </c>
      <c r="Y308" s="1134">
        <f t="shared" ca="1" si="88"/>
        <v>0</v>
      </c>
      <c r="Z308" s="1134">
        <f t="shared" ca="1" si="89"/>
        <v>0</v>
      </c>
      <c r="AA308" s="1132">
        <f t="shared" ca="1" si="90"/>
        <v>0</v>
      </c>
      <c r="AB308" s="1105"/>
    </row>
    <row r="309" spans="1:28">
      <c r="A309" s="1144">
        <f>'AMORT. PROFILE 0% CPR'!A309</f>
        <v>54084</v>
      </c>
      <c r="C309" s="1104"/>
      <c r="D309" s="1125">
        <f t="shared" ca="1" si="76"/>
        <v>55365</v>
      </c>
      <c r="E309" s="1126">
        <f t="shared" ca="1" si="77"/>
        <v>55393</v>
      </c>
      <c r="F309" s="1127">
        <f t="shared" ca="1" si="78"/>
        <v>9100</v>
      </c>
      <c r="G309" s="1128">
        <f ca="1">IF(F309&lt;&gt;"",COUNTIF($F$11:F309,"&gt;0"),"")</f>
        <v>299</v>
      </c>
      <c r="H309" s="1129">
        <v>0.6388135512071933</v>
      </c>
      <c r="I309" s="1073"/>
      <c r="J309" s="1130">
        <f t="shared" ca="1" si="79"/>
        <v>0</v>
      </c>
      <c r="K309" s="1131">
        <f t="shared" ca="1" si="80"/>
        <v>0</v>
      </c>
      <c r="L309" s="1130">
        <f t="shared" ca="1" si="81"/>
        <v>0</v>
      </c>
      <c r="M309" s="1130">
        <f t="shared" ca="1" si="82"/>
        <v>0</v>
      </c>
      <c r="N309" s="1130">
        <f t="shared" ca="1" si="91"/>
        <v>0</v>
      </c>
      <c r="O309" s="1073"/>
      <c r="P309" s="1130">
        <f t="shared" ca="1" si="83"/>
        <v>0</v>
      </c>
      <c r="Q309" s="1130">
        <f t="shared" ca="1" si="84"/>
        <v>0</v>
      </c>
      <c r="R309" s="1130">
        <f t="shared" ca="1" si="92"/>
        <v>0</v>
      </c>
      <c r="S309" s="1130">
        <f t="shared" ca="1" si="93"/>
        <v>0</v>
      </c>
      <c r="T309" s="1130">
        <f t="shared" ca="1" si="85"/>
        <v>0</v>
      </c>
      <c r="U309" s="1132">
        <f t="shared" ca="1" si="86"/>
        <v>0</v>
      </c>
      <c r="V309" s="1133" t="str">
        <f t="shared" ca="1" si="87"/>
        <v>n.a.</v>
      </c>
      <c r="X309" s="1134">
        <f t="shared" ca="1" si="94"/>
        <v>0</v>
      </c>
      <c r="Y309" s="1134">
        <f t="shared" ca="1" si="88"/>
        <v>0</v>
      </c>
      <c r="Z309" s="1134">
        <f t="shared" ca="1" si="89"/>
        <v>0</v>
      </c>
      <c r="AA309" s="1132">
        <f t="shared" ca="1" si="90"/>
        <v>0</v>
      </c>
      <c r="AB309" s="1105"/>
    </row>
    <row r="310" spans="1:28">
      <c r="A310" s="1144">
        <f>'AMORT. PROFILE 0% CPR'!A310</f>
        <v>54115</v>
      </c>
      <c r="C310" s="1104"/>
      <c r="D310" s="1125">
        <f t="shared" ca="1" si="76"/>
        <v>55396</v>
      </c>
      <c r="E310" s="1126">
        <f t="shared" ca="1" si="77"/>
        <v>55423</v>
      </c>
      <c r="F310" s="1127">
        <f t="shared" ca="1" si="78"/>
        <v>9130</v>
      </c>
      <c r="G310" s="1128">
        <f ca="1">IF(F310&lt;&gt;"",COUNTIF($F$11:F310,"&gt;0"),"")</f>
        <v>300</v>
      </c>
      <c r="H310" s="1129">
        <v>0.84135005812035624</v>
      </c>
      <c r="I310" s="1073"/>
      <c r="J310" s="1130">
        <f t="shared" ca="1" si="79"/>
        <v>0</v>
      </c>
      <c r="K310" s="1131">
        <f t="shared" ca="1" si="80"/>
        <v>0</v>
      </c>
      <c r="L310" s="1130">
        <f t="shared" ca="1" si="81"/>
        <v>0</v>
      </c>
      <c r="M310" s="1130">
        <f t="shared" ca="1" si="82"/>
        <v>0</v>
      </c>
      <c r="N310" s="1130">
        <f t="shared" ca="1" si="91"/>
        <v>0</v>
      </c>
      <c r="O310" s="1073"/>
      <c r="P310" s="1130">
        <f t="shared" ca="1" si="83"/>
        <v>0</v>
      </c>
      <c r="Q310" s="1130">
        <f t="shared" ca="1" si="84"/>
        <v>0</v>
      </c>
      <c r="R310" s="1130">
        <f t="shared" ca="1" si="92"/>
        <v>0</v>
      </c>
      <c r="S310" s="1130">
        <f t="shared" ca="1" si="93"/>
        <v>0</v>
      </c>
      <c r="T310" s="1130">
        <f t="shared" ca="1" si="85"/>
        <v>0</v>
      </c>
      <c r="U310" s="1132">
        <f t="shared" ca="1" si="86"/>
        <v>0</v>
      </c>
      <c r="V310" s="1133" t="str">
        <f t="shared" ca="1" si="87"/>
        <v>n.a.</v>
      </c>
      <c r="X310" s="1134">
        <f t="shared" ca="1" si="94"/>
        <v>0</v>
      </c>
      <c r="Y310" s="1134">
        <f t="shared" ca="1" si="88"/>
        <v>0</v>
      </c>
      <c r="Z310" s="1134">
        <f t="shared" ca="1" si="89"/>
        <v>0</v>
      </c>
      <c r="AA310" s="1132">
        <f t="shared" ca="1" si="90"/>
        <v>0</v>
      </c>
      <c r="AB310" s="1105"/>
    </row>
    <row r="311" spans="1:28">
      <c r="A311" s="1144">
        <f>'AMORT. PROFILE 0% CPR'!A311</f>
        <v>54144</v>
      </c>
      <c r="C311" s="1104"/>
      <c r="D311" s="1125">
        <f t="shared" ca="1" si="76"/>
        <v>55426</v>
      </c>
      <c r="E311" s="1126">
        <f t="shared" ca="1" si="77"/>
        <v>55453</v>
      </c>
      <c r="F311" s="1127">
        <f t="shared" ca="1" si="78"/>
        <v>9160</v>
      </c>
      <c r="G311" s="1128">
        <f ca="1">IF(F311&lt;&gt;"",COUNTIF($F$11:F311,"&gt;0"),"")</f>
        <v>301</v>
      </c>
      <c r="H311" s="1129">
        <v>0.10319946675900421</v>
      </c>
      <c r="I311" s="1073"/>
      <c r="J311" s="1130">
        <f t="shared" ca="1" si="79"/>
        <v>0</v>
      </c>
      <c r="K311" s="1131">
        <f t="shared" ca="1" si="80"/>
        <v>0</v>
      </c>
      <c r="L311" s="1130">
        <f t="shared" ca="1" si="81"/>
        <v>0</v>
      </c>
      <c r="M311" s="1130">
        <f t="shared" ca="1" si="82"/>
        <v>0</v>
      </c>
      <c r="N311" s="1130">
        <f t="shared" ca="1" si="91"/>
        <v>0</v>
      </c>
      <c r="O311" s="1073"/>
      <c r="P311" s="1130">
        <f t="shared" ca="1" si="83"/>
        <v>0</v>
      </c>
      <c r="Q311" s="1130">
        <f t="shared" ca="1" si="84"/>
        <v>0</v>
      </c>
      <c r="R311" s="1130">
        <f t="shared" ca="1" si="92"/>
        <v>0</v>
      </c>
      <c r="S311" s="1130">
        <f t="shared" ca="1" si="93"/>
        <v>0</v>
      </c>
      <c r="T311" s="1130">
        <f t="shared" ca="1" si="85"/>
        <v>0</v>
      </c>
      <c r="U311" s="1132">
        <f t="shared" ca="1" si="86"/>
        <v>0</v>
      </c>
      <c r="V311" s="1133" t="str">
        <f t="shared" ca="1" si="87"/>
        <v>n.a.</v>
      </c>
      <c r="X311" s="1134">
        <f t="shared" ca="1" si="94"/>
        <v>0</v>
      </c>
      <c r="Y311" s="1134">
        <f t="shared" ca="1" si="88"/>
        <v>0</v>
      </c>
      <c r="Z311" s="1134">
        <f t="shared" ca="1" si="89"/>
        <v>0</v>
      </c>
      <c r="AA311" s="1132">
        <f t="shared" ca="1" si="90"/>
        <v>0</v>
      </c>
      <c r="AB311" s="1105"/>
    </row>
    <row r="312" spans="1:28">
      <c r="A312" s="1144">
        <f>'AMORT. PROFILE 0% CPR'!A312</f>
        <v>54175</v>
      </c>
      <c r="C312" s="1104"/>
      <c r="D312" s="1125">
        <f t="shared" ca="1" si="76"/>
        <v>55457</v>
      </c>
      <c r="E312" s="1126">
        <f t="shared" ca="1" si="77"/>
        <v>55484</v>
      </c>
      <c r="F312" s="1127">
        <f t="shared" ca="1" si="78"/>
        <v>9191</v>
      </c>
      <c r="G312" s="1128">
        <f ca="1">IF(F312&lt;&gt;"",COUNTIF($F$11:F312,"&gt;0"),"")</f>
        <v>302</v>
      </c>
      <c r="H312" s="1129">
        <v>0.11523252725615012</v>
      </c>
      <c r="I312" s="1073"/>
      <c r="J312" s="1130">
        <f t="shared" ca="1" si="79"/>
        <v>0</v>
      </c>
      <c r="K312" s="1131">
        <f t="shared" ca="1" si="80"/>
        <v>0</v>
      </c>
      <c r="L312" s="1130">
        <f t="shared" ca="1" si="81"/>
        <v>0</v>
      </c>
      <c r="M312" s="1130">
        <f t="shared" ca="1" si="82"/>
        <v>0</v>
      </c>
      <c r="N312" s="1130">
        <f t="shared" ca="1" si="91"/>
        <v>0</v>
      </c>
      <c r="O312" s="1073"/>
      <c r="P312" s="1130">
        <f t="shared" ca="1" si="83"/>
        <v>0</v>
      </c>
      <c r="Q312" s="1130">
        <f t="shared" ca="1" si="84"/>
        <v>0</v>
      </c>
      <c r="R312" s="1130">
        <f t="shared" ca="1" si="92"/>
        <v>0</v>
      </c>
      <c r="S312" s="1130">
        <f t="shared" ca="1" si="93"/>
        <v>0</v>
      </c>
      <c r="T312" s="1130">
        <f t="shared" ca="1" si="85"/>
        <v>0</v>
      </c>
      <c r="U312" s="1132">
        <f t="shared" ca="1" si="86"/>
        <v>0</v>
      </c>
      <c r="V312" s="1133" t="str">
        <f t="shared" ca="1" si="87"/>
        <v>n.a.</v>
      </c>
      <c r="X312" s="1134">
        <f t="shared" ca="1" si="94"/>
        <v>0</v>
      </c>
      <c r="Y312" s="1134">
        <f t="shared" ca="1" si="88"/>
        <v>0</v>
      </c>
      <c r="Z312" s="1134">
        <f t="shared" ca="1" si="89"/>
        <v>0</v>
      </c>
      <c r="AA312" s="1132">
        <f t="shared" ca="1" si="90"/>
        <v>0</v>
      </c>
      <c r="AB312" s="1105"/>
    </row>
    <row r="313" spans="1:28">
      <c r="A313" s="1144">
        <f>'AMORT. PROFILE 0% CPR'!A313</f>
        <v>54205</v>
      </c>
      <c r="C313" s="1104"/>
      <c r="D313" s="1125">
        <f t="shared" ca="1" si="76"/>
        <v>55487</v>
      </c>
      <c r="E313" s="1126">
        <f t="shared" ca="1" si="77"/>
        <v>55514</v>
      </c>
      <c r="F313" s="1127">
        <f t="shared" ca="1" si="78"/>
        <v>9221</v>
      </c>
      <c r="G313" s="1128">
        <f ca="1">IF(F313&lt;&gt;"",COUNTIF($F$11:F313,"&gt;0"),"")</f>
        <v>303</v>
      </c>
      <c r="H313" s="1129">
        <v>0.13041858759430011</v>
      </c>
      <c r="I313" s="1073"/>
      <c r="J313" s="1130">
        <f t="shared" ca="1" si="79"/>
        <v>0</v>
      </c>
      <c r="K313" s="1131">
        <f t="shared" ca="1" si="80"/>
        <v>0</v>
      </c>
      <c r="L313" s="1130">
        <f t="shared" ca="1" si="81"/>
        <v>0</v>
      </c>
      <c r="M313" s="1130">
        <f t="shared" ca="1" si="82"/>
        <v>0</v>
      </c>
      <c r="N313" s="1130">
        <f t="shared" ca="1" si="91"/>
        <v>0</v>
      </c>
      <c r="O313" s="1073"/>
      <c r="P313" s="1130">
        <f t="shared" ca="1" si="83"/>
        <v>0</v>
      </c>
      <c r="Q313" s="1130">
        <f t="shared" ca="1" si="84"/>
        <v>0</v>
      </c>
      <c r="R313" s="1130">
        <f t="shared" ca="1" si="92"/>
        <v>0</v>
      </c>
      <c r="S313" s="1130">
        <f t="shared" ca="1" si="93"/>
        <v>0</v>
      </c>
      <c r="T313" s="1130">
        <f t="shared" ca="1" si="85"/>
        <v>0</v>
      </c>
      <c r="U313" s="1132">
        <f t="shared" ca="1" si="86"/>
        <v>0</v>
      </c>
      <c r="V313" s="1133" t="str">
        <f t="shared" ca="1" si="87"/>
        <v>n.a.</v>
      </c>
      <c r="X313" s="1134">
        <f t="shared" ca="1" si="94"/>
        <v>0</v>
      </c>
      <c r="Y313" s="1134">
        <f t="shared" ca="1" si="88"/>
        <v>0</v>
      </c>
      <c r="Z313" s="1134">
        <f t="shared" ca="1" si="89"/>
        <v>0</v>
      </c>
      <c r="AA313" s="1132">
        <f t="shared" ca="1" si="90"/>
        <v>0</v>
      </c>
      <c r="AB313" s="1105"/>
    </row>
    <row r="314" spans="1:28">
      <c r="A314" s="1144">
        <f>'AMORT. PROFILE 0% CPR'!A314</f>
        <v>54238</v>
      </c>
      <c r="C314" s="1104"/>
      <c r="D314" s="1125">
        <f t="shared" ca="1" si="76"/>
        <v>55518</v>
      </c>
      <c r="E314" s="1126">
        <f t="shared" ca="1" si="77"/>
        <v>55547</v>
      </c>
      <c r="F314" s="1127">
        <f t="shared" ca="1" si="78"/>
        <v>9254</v>
      </c>
      <c r="G314" s="1128">
        <f ca="1">IF(F314&lt;&gt;"",COUNTIF($F$11:F314,"&gt;0"),"")</f>
        <v>304</v>
      </c>
      <c r="H314" s="1129">
        <v>0.15018372064581467</v>
      </c>
      <c r="I314" s="1073"/>
      <c r="J314" s="1130">
        <f t="shared" ca="1" si="79"/>
        <v>0</v>
      </c>
      <c r="K314" s="1131">
        <f t="shared" ca="1" si="80"/>
        <v>0</v>
      </c>
      <c r="L314" s="1130">
        <f t="shared" ca="1" si="81"/>
        <v>0</v>
      </c>
      <c r="M314" s="1130">
        <f t="shared" ca="1" si="82"/>
        <v>0</v>
      </c>
      <c r="N314" s="1130">
        <f t="shared" ca="1" si="91"/>
        <v>0</v>
      </c>
      <c r="O314" s="1073"/>
      <c r="P314" s="1130">
        <f t="shared" ca="1" si="83"/>
        <v>0</v>
      </c>
      <c r="Q314" s="1130">
        <f t="shared" ca="1" si="84"/>
        <v>0</v>
      </c>
      <c r="R314" s="1130">
        <f t="shared" ca="1" si="92"/>
        <v>0</v>
      </c>
      <c r="S314" s="1130">
        <f t="shared" ca="1" si="93"/>
        <v>0</v>
      </c>
      <c r="T314" s="1130">
        <f t="shared" ca="1" si="85"/>
        <v>0</v>
      </c>
      <c r="U314" s="1132">
        <f t="shared" ca="1" si="86"/>
        <v>0</v>
      </c>
      <c r="V314" s="1133" t="str">
        <f t="shared" ca="1" si="87"/>
        <v>n.a.</v>
      </c>
      <c r="X314" s="1134">
        <f t="shared" ca="1" si="94"/>
        <v>0</v>
      </c>
      <c r="Y314" s="1134">
        <f t="shared" ca="1" si="88"/>
        <v>0</v>
      </c>
      <c r="Z314" s="1134">
        <f t="shared" ca="1" si="89"/>
        <v>0</v>
      </c>
      <c r="AA314" s="1132">
        <f t="shared" ca="1" si="90"/>
        <v>0</v>
      </c>
      <c r="AB314" s="1105"/>
    </row>
    <row r="315" spans="1:28">
      <c r="A315" s="1144">
        <f>'AMORT. PROFILE 0% CPR'!A315</f>
        <v>54266</v>
      </c>
      <c r="C315" s="1104"/>
      <c r="D315" s="1125">
        <f t="shared" ca="1" si="76"/>
        <v>55549</v>
      </c>
      <c r="E315" s="1126">
        <f t="shared" ca="1" si="77"/>
        <v>55576</v>
      </c>
      <c r="F315" s="1127">
        <f t="shared" ca="1" si="78"/>
        <v>9283</v>
      </c>
      <c r="G315" s="1128">
        <f ca="1">IF(F315&lt;&gt;"",COUNTIF($F$11:F315,"&gt;0"),"")</f>
        <v>305</v>
      </c>
      <c r="H315" s="1129">
        <v>0.17696738241573376</v>
      </c>
      <c r="I315" s="1073"/>
      <c r="J315" s="1130">
        <f t="shared" ca="1" si="79"/>
        <v>0</v>
      </c>
      <c r="K315" s="1131">
        <f t="shared" ca="1" si="80"/>
        <v>0</v>
      </c>
      <c r="L315" s="1130">
        <f t="shared" ca="1" si="81"/>
        <v>0</v>
      </c>
      <c r="M315" s="1130">
        <f t="shared" ca="1" si="82"/>
        <v>0</v>
      </c>
      <c r="N315" s="1130">
        <f t="shared" ca="1" si="91"/>
        <v>0</v>
      </c>
      <c r="O315" s="1073"/>
      <c r="P315" s="1130">
        <f t="shared" ca="1" si="83"/>
        <v>0</v>
      </c>
      <c r="Q315" s="1130">
        <f t="shared" ca="1" si="84"/>
        <v>0</v>
      </c>
      <c r="R315" s="1130">
        <f t="shared" ca="1" si="92"/>
        <v>0</v>
      </c>
      <c r="S315" s="1130">
        <f t="shared" ca="1" si="93"/>
        <v>0</v>
      </c>
      <c r="T315" s="1130">
        <f t="shared" ca="1" si="85"/>
        <v>0</v>
      </c>
      <c r="U315" s="1132">
        <f t="shared" ca="1" si="86"/>
        <v>0</v>
      </c>
      <c r="V315" s="1133" t="str">
        <f t="shared" ca="1" si="87"/>
        <v>n.a.</v>
      </c>
      <c r="X315" s="1134">
        <f t="shared" ca="1" si="94"/>
        <v>0</v>
      </c>
      <c r="Y315" s="1134">
        <f t="shared" ca="1" si="88"/>
        <v>0</v>
      </c>
      <c r="Z315" s="1134">
        <f t="shared" ca="1" si="89"/>
        <v>0</v>
      </c>
      <c r="AA315" s="1132">
        <f t="shared" ca="1" si="90"/>
        <v>0</v>
      </c>
      <c r="AB315" s="1105"/>
    </row>
    <row r="316" spans="1:28">
      <c r="A316" s="1144">
        <f>'AMORT. PROFILE 0% CPR'!A316</f>
        <v>54297</v>
      </c>
      <c r="C316" s="1104"/>
      <c r="D316" s="1125">
        <f t="shared" ca="1" si="76"/>
        <v>55578</v>
      </c>
      <c r="E316" s="1126">
        <f t="shared" ca="1" si="77"/>
        <v>55605</v>
      </c>
      <c r="F316" s="1127">
        <f t="shared" ca="1" si="78"/>
        <v>9312</v>
      </c>
      <c r="G316" s="1128">
        <f ca="1">IF(F316&lt;&gt;"",COUNTIF($F$11:F316,"&gt;0"),"")</f>
        <v>306</v>
      </c>
      <c r="H316" s="1129">
        <v>0.21531239986631612</v>
      </c>
      <c r="I316" s="1073"/>
      <c r="J316" s="1130">
        <f t="shared" ca="1" si="79"/>
        <v>0</v>
      </c>
      <c r="K316" s="1131">
        <f t="shared" ca="1" si="80"/>
        <v>0</v>
      </c>
      <c r="L316" s="1130">
        <f t="shared" ca="1" si="81"/>
        <v>0</v>
      </c>
      <c r="M316" s="1130">
        <f t="shared" ca="1" si="82"/>
        <v>0</v>
      </c>
      <c r="N316" s="1130">
        <f t="shared" ca="1" si="91"/>
        <v>0</v>
      </c>
      <c r="O316" s="1073"/>
      <c r="P316" s="1130">
        <f t="shared" ca="1" si="83"/>
        <v>0</v>
      </c>
      <c r="Q316" s="1130">
        <f t="shared" ca="1" si="84"/>
        <v>0</v>
      </c>
      <c r="R316" s="1130">
        <f t="shared" ca="1" si="92"/>
        <v>0</v>
      </c>
      <c r="S316" s="1130">
        <f t="shared" ca="1" si="93"/>
        <v>0</v>
      </c>
      <c r="T316" s="1130">
        <f t="shared" ca="1" si="85"/>
        <v>0</v>
      </c>
      <c r="U316" s="1132">
        <f t="shared" ca="1" si="86"/>
        <v>0</v>
      </c>
      <c r="V316" s="1133" t="str">
        <f t="shared" ca="1" si="87"/>
        <v>n.a.</v>
      </c>
      <c r="X316" s="1134">
        <f t="shared" ca="1" si="94"/>
        <v>0</v>
      </c>
      <c r="Y316" s="1134">
        <f t="shared" ca="1" si="88"/>
        <v>0</v>
      </c>
      <c r="Z316" s="1134">
        <f t="shared" ca="1" si="89"/>
        <v>0</v>
      </c>
      <c r="AA316" s="1132">
        <f t="shared" ca="1" si="90"/>
        <v>0</v>
      </c>
      <c r="AB316" s="1105"/>
    </row>
    <row r="317" spans="1:28">
      <c r="A317" s="1144">
        <f>'AMORT. PROFILE 0% CPR'!A317</f>
        <v>54329</v>
      </c>
      <c r="C317" s="1104"/>
      <c r="D317" s="1125">
        <f t="shared" ca="1" si="76"/>
        <v>55609</v>
      </c>
      <c r="E317" s="1126">
        <f t="shared" ca="1" si="77"/>
        <v>55638</v>
      </c>
      <c r="F317" s="1127">
        <f t="shared" ca="1" si="78"/>
        <v>9345</v>
      </c>
      <c r="G317" s="1128">
        <f ca="1">IF(F317&lt;&gt;"",COUNTIF($F$11:F317,"&gt;0"),"")</f>
        <v>307</v>
      </c>
      <c r="H317" s="1129">
        <v>0.27470645671728788</v>
      </c>
      <c r="I317" s="1073"/>
      <c r="J317" s="1130">
        <f t="shared" ca="1" si="79"/>
        <v>0</v>
      </c>
      <c r="K317" s="1131">
        <f t="shared" ca="1" si="80"/>
        <v>0</v>
      </c>
      <c r="L317" s="1130">
        <f t="shared" ca="1" si="81"/>
        <v>0</v>
      </c>
      <c r="M317" s="1130">
        <f t="shared" ca="1" si="82"/>
        <v>0</v>
      </c>
      <c r="N317" s="1130">
        <f t="shared" ca="1" si="91"/>
        <v>0</v>
      </c>
      <c r="O317" s="1073"/>
      <c r="P317" s="1130">
        <f t="shared" ca="1" si="83"/>
        <v>0</v>
      </c>
      <c r="Q317" s="1130">
        <f t="shared" ca="1" si="84"/>
        <v>0</v>
      </c>
      <c r="R317" s="1130">
        <f t="shared" ca="1" si="92"/>
        <v>0</v>
      </c>
      <c r="S317" s="1130">
        <f t="shared" ca="1" si="93"/>
        <v>0</v>
      </c>
      <c r="T317" s="1130">
        <f t="shared" ca="1" si="85"/>
        <v>0</v>
      </c>
      <c r="U317" s="1132">
        <f t="shared" ca="1" si="86"/>
        <v>0</v>
      </c>
      <c r="V317" s="1133" t="str">
        <f t="shared" ca="1" si="87"/>
        <v>n.a.</v>
      </c>
      <c r="X317" s="1134">
        <f t="shared" ca="1" si="94"/>
        <v>0</v>
      </c>
      <c r="Y317" s="1134">
        <f t="shared" ca="1" si="88"/>
        <v>0</v>
      </c>
      <c r="Z317" s="1134">
        <f t="shared" ca="1" si="89"/>
        <v>0</v>
      </c>
      <c r="AA317" s="1132">
        <f t="shared" ca="1" si="90"/>
        <v>0</v>
      </c>
      <c r="AB317" s="1105"/>
    </row>
    <row r="318" spans="1:28">
      <c r="A318" s="1144">
        <f>'AMORT. PROFILE 0% CPR'!A318</f>
        <v>54358</v>
      </c>
      <c r="C318" s="1104"/>
      <c r="D318" s="1125">
        <f t="shared" ca="1" si="76"/>
        <v>55639</v>
      </c>
      <c r="E318" s="1126">
        <f t="shared" ca="1" si="77"/>
        <v>55666</v>
      </c>
      <c r="F318" s="1127">
        <f t="shared" ca="1" si="78"/>
        <v>9373</v>
      </c>
      <c r="G318" s="1128">
        <f ca="1">IF(F318&lt;&gt;"",COUNTIF($F$11:F318,"&gt;0"),"")</f>
        <v>308</v>
      </c>
      <c r="H318" s="1129">
        <v>0.32151381277346691</v>
      </c>
      <c r="I318" s="1073"/>
      <c r="J318" s="1130">
        <f t="shared" ca="1" si="79"/>
        <v>0</v>
      </c>
      <c r="K318" s="1131">
        <f t="shared" ca="1" si="80"/>
        <v>0</v>
      </c>
      <c r="L318" s="1130">
        <f t="shared" ca="1" si="81"/>
        <v>0</v>
      </c>
      <c r="M318" s="1130">
        <f t="shared" ca="1" si="82"/>
        <v>0</v>
      </c>
      <c r="N318" s="1130">
        <f t="shared" ca="1" si="91"/>
        <v>0</v>
      </c>
      <c r="O318" s="1073"/>
      <c r="P318" s="1130">
        <f t="shared" ca="1" si="83"/>
        <v>0</v>
      </c>
      <c r="Q318" s="1130">
        <f t="shared" ca="1" si="84"/>
        <v>0</v>
      </c>
      <c r="R318" s="1130">
        <f t="shared" ca="1" si="92"/>
        <v>0</v>
      </c>
      <c r="S318" s="1130">
        <f t="shared" ca="1" si="93"/>
        <v>0</v>
      </c>
      <c r="T318" s="1130">
        <f t="shared" ca="1" si="85"/>
        <v>0</v>
      </c>
      <c r="U318" s="1132">
        <f t="shared" ca="1" si="86"/>
        <v>0</v>
      </c>
      <c r="V318" s="1133" t="str">
        <f t="shared" ca="1" si="87"/>
        <v>n.a.</v>
      </c>
      <c r="X318" s="1134">
        <f t="shared" ca="1" si="94"/>
        <v>0</v>
      </c>
      <c r="Y318" s="1134">
        <f t="shared" ca="1" si="88"/>
        <v>0</v>
      </c>
      <c r="Z318" s="1134">
        <f t="shared" ca="1" si="89"/>
        <v>0</v>
      </c>
      <c r="AA318" s="1132">
        <f t="shared" ca="1" si="90"/>
        <v>0</v>
      </c>
      <c r="AB318" s="1105"/>
    </row>
    <row r="319" spans="1:28">
      <c r="A319" s="1144">
        <f>'AMORT. PROFILE 0% CPR'!A319</f>
        <v>54389</v>
      </c>
      <c r="C319" s="1104"/>
      <c r="D319" s="1125">
        <f t="shared" ca="1" si="76"/>
        <v>55670</v>
      </c>
      <c r="E319" s="1126">
        <f t="shared" ca="1" si="77"/>
        <v>55697</v>
      </c>
      <c r="F319" s="1127">
        <f t="shared" ca="1" si="78"/>
        <v>9404</v>
      </c>
      <c r="G319" s="1128">
        <f ca="1">IF(F319&lt;&gt;"",COUNTIF($F$11:F319,"&gt;0"),"")</f>
        <v>309</v>
      </c>
      <c r="H319" s="1129">
        <v>0.31524518983572219</v>
      </c>
      <c r="I319" s="1073"/>
      <c r="J319" s="1130">
        <f t="shared" ca="1" si="79"/>
        <v>0</v>
      </c>
      <c r="K319" s="1131">
        <f t="shared" ca="1" si="80"/>
        <v>0</v>
      </c>
      <c r="L319" s="1130">
        <f t="shared" ca="1" si="81"/>
        <v>0</v>
      </c>
      <c r="M319" s="1130">
        <f t="shared" ca="1" si="82"/>
        <v>0</v>
      </c>
      <c r="N319" s="1130">
        <f t="shared" ca="1" si="91"/>
        <v>0</v>
      </c>
      <c r="O319" s="1073"/>
      <c r="P319" s="1130">
        <f t="shared" ca="1" si="83"/>
        <v>0</v>
      </c>
      <c r="Q319" s="1130">
        <f t="shared" ca="1" si="84"/>
        <v>0</v>
      </c>
      <c r="R319" s="1130">
        <f t="shared" ca="1" si="92"/>
        <v>0</v>
      </c>
      <c r="S319" s="1130">
        <f t="shared" ca="1" si="93"/>
        <v>0</v>
      </c>
      <c r="T319" s="1130">
        <f t="shared" ca="1" si="85"/>
        <v>0</v>
      </c>
      <c r="U319" s="1132">
        <f t="shared" ca="1" si="86"/>
        <v>0</v>
      </c>
      <c r="V319" s="1133" t="str">
        <f t="shared" ca="1" si="87"/>
        <v>n.a.</v>
      </c>
      <c r="X319" s="1134">
        <f t="shared" ca="1" si="94"/>
        <v>0</v>
      </c>
      <c r="Y319" s="1134">
        <f t="shared" ca="1" si="88"/>
        <v>0</v>
      </c>
      <c r="Z319" s="1134">
        <f t="shared" ca="1" si="89"/>
        <v>0</v>
      </c>
      <c r="AA319" s="1132">
        <f t="shared" ca="1" si="90"/>
        <v>0</v>
      </c>
      <c r="AB319" s="1105"/>
    </row>
    <row r="320" spans="1:28">
      <c r="A320" s="1144">
        <f>'AMORT. PROFILE 0% CPR'!A320</f>
        <v>54420</v>
      </c>
      <c r="C320" s="1104"/>
      <c r="D320" s="1125">
        <f t="shared" ca="1" si="76"/>
        <v>55700</v>
      </c>
      <c r="E320" s="1126">
        <f t="shared" ca="1" si="77"/>
        <v>55729</v>
      </c>
      <c r="F320" s="1127">
        <f t="shared" ca="1" si="78"/>
        <v>9436</v>
      </c>
      <c r="G320" s="1128">
        <f ca="1">IF(F320&lt;&gt;"",COUNTIF($F$11:F320,"&gt;0"),"")</f>
        <v>310</v>
      </c>
      <c r="H320" s="1129">
        <v>0.33987246414581107</v>
      </c>
      <c r="I320" s="1073"/>
      <c r="J320" s="1130">
        <f t="shared" ca="1" si="79"/>
        <v>0</v>
      </c>
      <c r="K320" s="1131">
        <f t="shared" ca="1" si="80"/>
        <v>0</v>
      </c>
      <c r="L320" s="1130">
        <f t="shared" ca="1" si="81"/>
        <v>0</v>
      </c>
      <c r="M320" s="1130">
        <f t="shared" ca="1" si="82"/>
        <v>0</v>
      </c>
      <c r="N320" s="1130">
        <f t="shared" ca="1" si="91"/>
        <v>0</v>
      </c>
      <c r="O320" s="1073"/>
      <c r="P320" s="1130">
        <f t="shared" ca="1" si="83"/>
        <v>0</v>
      </c>
      <c r="Q320" s="1130">
        <f t="shared" ca="1" si="84"/>
        <v>0</v>
      </c>
      <c r="R320" s="1130">
        <f t="shared" ca="1" si="92"/>
        <v>0</v>
      </c>
      <c r="S320" s="1130">
        <f t="shared" ca="1" si="93"/>
        <v>0</v>
      </c>
      <c r="T320" s="1130">
        <f t="shared" ca="1" si="85"/>
        <v>0</v>
      </c>
      <c r="U320" s="1132">
        <f t="shared" ca="1" si="86"/>
        <v>0</v>
      </c>
      <c r="V320" s="1133" t="str">
        <f t="shared" ca="1" si="87"/>
        <v>n.a.</v>
      </c>
      <c r="X320" s="1134">
        <f t="shared" ca="1" si="94"/>
        <v>0</v>
      </c>
      <c r="Y320" s="1134">
        <f t="shared" ca="1" si="88"/>
        <v>0</v>
      </c>
      <c r="Z320" s="1134">
        <f t="shared" ca="1" si="89"/>
        <v>0</v>
      </c>
      <c r="AA320" s="1132">
        <f t="shared" ca="1" si="90"/>
        <v>0</v>
      </c>
      <c r="AB320" s="1105"/>
    </row>
    <row r="321" spans="1:28">
      <c r="A321" s="1144">
        <f>'AMORT. PROFILE 0% CPR'!A321</f>
        <v>54450</v>
      </c>
      <c r="C321" s="1104"/>
      <c r="D321" s="1125">
        <f t="shared" ca="1" si="76"/>
        <v>55731</v>
      </c>
      <c r="E321" s="1126">
        <f t="shared" ca="1" si="77"/>
        <v>55758</v>
      </c>
      <c r="F321" s="1127">
        <f t="shared" ca="1" si="78"/>
        <v>9465</v>
      </c>
      <c r="G321" s="1128">
        <f ca="1">IF(F321&lt;&gt;"",COUNTIF($F$11:F321,"&gt;0"),"")</f>
        <v>311</v>
      </c>
      <c r="H321" s="1129">
        <v>0.24921166002931291</v>
      </c>
      <c r="I321" s="1073"/>
      <c r="J321" s="1130">
        <f t="shared" ca="1" si="79"/>
        <v>0</v>
      </c>
      <c r="K321" s="1131">
        <f t="shared" ca="1" si="80"/>
        <v>0</v>
      </c>
      <c r="L321" s="1130">
        <f t="shared" ca="1" si="81"/>
        <v>0</v>
      </c>
      <c r="M321" s="1130">
        <f t="shared" ca="1" si="82"/>
        <v>0</v>
      </c>
      <c r="N321" s="1130">
        <f t="shared" ca="1" si="91"/>
        <v>0</v>
      </c>
      <c r="O321" s="1073"/>
      <c r="P321" s="1130">
        <f t="shared" ca="1" si="83"/>
        <v>0</v>
      </c>
      <c r="Q321" s="1130">
        <f t="shared" ca="1" si="84"/>
        <v>0</v>
      </c>
      <c r="R321" s="1130">
        <f t="shared" ca="1" si="92"/>
        <v>0</v>
      </c>
      <c r="S321" s="1130">
        <f t="shared" ca="1" si="93"/>
        <v>0</v>
      </c>
      <c r="T321" s="1130">
        <f t="shared" ca="1" si="85"/>
        <v>0</v>
      </c>
      <c r="U321" s="1132">
        <f t="shared" ca="1" si="86"/>
        <v>0</v>
      </c>
      <c r="V321" s="1133" t="str">
        <f t="shared" ca="1" si="87"/>
        <v>n.a.</v>
      </c>
      <c r="X321" s="1134">
        <f t="shared" ca="1" si="94"/>
        <v>0</v>
      </c>
      <c r="Y321" s="1134">
        <f t="shared" ca="1" si="88"/>
        <v>0</v>
      </c>
      <c r="Z321" s="1134">
        <f t="shared" ca="1" si="89"/>
        <v>0</v>
      </c>
      <c r="AA321" s="1132">
        <f t="shared" ca="1" si="90"/>
        <v>0</v>
      </c>
      <c r="AB321" s="1105"/>
    </row>
    <row r="322" spans="1:28">
      <c r="A322" s="1144">
        <f>'AMORT. PROFILE 0% CPR'!A322</f>
        <v>54480</v>
      </c>
      <c r="C322" s="1104"/>
      <c r="D322" s="1125">
        <f t="shared" ca="1" si="76"/>
        <v>55762</v>
      </c>
      <c r="E322" s="1126">
        <f t="shared" ca="1" si="77"/>
        <v>55789</v>
      </c>
      <c r="F322" s="1127">
        <f t="shared" ca="1" si="78"/>
        <v>9496</v>
      </c>
      <c r="G322" s="1128">
        <f ca="1">IF(F322&lt;&gt;"",COUNTIF($F$11:F322,"&gt;0"),"")</f>
        <v>312</v>
      </c>
      <c r="H322" s="1129">
        <v>0.33266618684702626</v>
      </c>
      <c r="I322" s="1073"/>
      <c r="J322" s="1130">
        <f t="shared" ca="1" si="79"/>
        <v>0</v>
      </c>
      <c r="K322" s="1131">
        <f t="shared" ca="1" si="80"/>
        <v>0</v>
      </c>
      <c r="L322" s="1130">
        <f t="shared" ca="1" si="81"/>
        <v>0</v>
      </c>
      <c r="M322" s="1130">
        <f t="shared" ca="1" si="82"/>
        <v>0</v>
      </c>
      <c r="N322" s="1130">
        <f t="shared" ca="1" si="91"/>
        <v>0</v>
      </c>
      <c r="O322" s="1073"/>
      <c r="P322" s="1130">
        <f t="shared" ca="1" si="83"/>
        <v>0</v>
      </c>
      <c r="Q322" s="1130">
        <f t="shared" ca="1" si="84"/>
        <v>0</v>
      </c>
      <c r="R322" s="1130">
        <f t="shared" ca="1" si="92"/>
        <v>0</v>
      </c>
      <c r="S322" s="1130">
        <f t="shared" ca="1" si="93"/>
        <v>0</v>
      </c>
      <c r="T322" s="1130">
        <f t="shared" ca="1" si="85"/>
        <v>0</v>
      </c>
      <c r="U322" s="1132">
        <f t="shared" ca="1" si="86"/>
        <v>0</v>
      </c>
      <c r="V322" s="1133" t="str">
        <f t="shared" ca="1" si="87"/>
        <v>n.a.</v>
      </c>
      <c r="X322" s="1134">
        <f t="shared" ca="1" si="94"/>
        <v>0</v>
      </c>
      <c r="Y322" s="1134">
        <f t="shared" ca="1" si="88"/>
        <v>0</v>
      </c>
      <c r="Z322" s="1134">
        <f t="shared" ca="1" si="89"/>
        <v>0</v>
      </c>
      <c r="AA322" s="1132">
        <f t="shared" ca="1" si="90"/>
        <v>0</v>
      </c>
      <c r="AB322" s="1105"/>
    </row>
    <row r="323" spans="1:28">
      <c r="A323" s="1144">
        <f>'AMORT. PROFILE 0% CPR'!A323</f>
        <v>54511</v>
      </c>
      <c r="C323" s="1104"/>
      <c r="D323" s="1125">
        <f t="shared" ca="1" si="76"/>
        <v>55792</v>
      </c>
      <c r="E323" s="1126">
        <f t="shared" ca="1" si="77"/>
        <v>55820</v>
      </c>
      <c r="F323" s="1127">
        <f t="shared" ca="1" si="78"/>
        <v>9527</v>
      </c>
      <c r="G323" s="1128">
        <f ca="1">IF(F323&lt;&gt;"",COUNTIF($F$11:F323,"&gt;0"),"")</f>
        <v>313</v>
      </c>
      <c r="H323" s="1129">
        <v>0.49960355959164171</v>
      </c>
      <c r="I323" s="1073"/>
      <c r="J323" s="1130">
        <f t="shared" ca="1" si="79"/>
        <v>0</v>
      </c>
      <c r="K323" s="1131">
        <f t="shared" ca="1" si="80"/>
        <v>0</v>
      </c>
      <c r="L323" s="1130">
        <f t="shared" ca="1" si="81"/>
        <v>0</v>
      </c>
      <c r="M323" s="1130">
        <f t="shared" ca="1" si="82"/>
        <v>0</v>
      </c>
      <c r="N323" s="1130">
        <f t="shared" ca="1" si="91"/>
        <v>0</v>
      </c>
      <c r="O323" s="1073"/>
      <c r="P323" s="1130">
        <f t="shared" ca="1" si="83"/>
        <v>0</v>
      </c>
      <c r="Q323" s="1130">
        <f t="shared" ca="1" si="84"/>
        <v>0</v>
      </c>
      <c r="R323" s="1130">
        <f t="shared" ca="1" si="92"/>
        <v>0</v>
      </c>
      <c r="S323" s="1130">
        <f t="shared" ca="1" si="93"/>
        <v>0</v>
      </c>
      <c r="T323" s="1130">
        <f t="shared" ca="1" si="85"/>
        <v>0</v>
      </c>
      <c r="U323" s="1132">
        <f t="shared" ca="1" si="86"/>
        <v>0</v>
      </c>
      <c r="V323" s="1133" t="str">
        <f t="shared" ca="1" si="87"/>
        <v>n.a.</v>
      </c>
      <c r="X323" s="1134">
        <f t="shared" ca="1" si="94"/>
        <v>0</v>
      </c>
      <c r="Y323" s="1134">
        <f t="shared" ca="1" si="88"/>
        <v>0</v>
      </c>
      <c r="Z323" s="1134">
        <f t="shared" ca="1" si="89"/>
        <v>0</v>
      </c>
      <c r="AA323" s="1132">
        <f t="shared" ca="1" si="90"/>
        <v>0</v>
      </c>
      <c r="AB323" s="1105"/>
    </row>
    <row r="324" spans="1:28">
      <c r="A324" s="1144">
        <f>'AMORT. PROFILE 0% CPR'!A324</f>
        <v>54540</v>
      </c>
      <c r="C324" s="1104"/>
      <c r="D324" s="1125">
        <f t="shared" ca="1" si="76"/>
        <v>55823</v>
      </c>
      <c r="E324" s="1126">
        <f ca="1">IF(INDIRECT("A"&amp;(IFERROR(MATCH(E323,A:A),999)+1))&gt;0,INDIRECT("A"&amp;(IFERROR(MATCH(E323,A:A),999)+1)),"")</f>
        <v>55850</v>
      </c>
      <c r="F324" s="1127">
        <f t="shared" ca="1" si="78"/>
        <v>9557</v>
      </c>
      <c r="G324" s="1128">
        <f ca="1">IF(F324&lt;&gt;"",COUNTIF($F$11:F324,"&gt;0"),"")</f>
        <v>314</v>
      </c>
      <c r="H324" s="1129">
        <v>1</v>
      </c>
      <c r="I324" s="1073"/>
      <c r="J324" s="1130">
        <f t="shared" ca="1" si="79"/>
        <v>0</v>
      </c>
      <c r="K324" s="1131">
        <f t="shared" ca="1" si="80"/>
        <v>0</v>
      </c>
      <c r="L324" s="1130">
        <f t="shared" ca="1" si="81"/>
        <v>0</v>
      </c>
      <c r="M324" s="1130">
        <f t="shared" ca="1" si="82"/>
        <v>0</v>
      </c>
      <c r="N324" s="1130">
        <f t="shared" ca="1" si="91"/>
        <v>0</v>
      </c>
      <c r="O324" s="1073"/>
      <c r="P324" s="1130">
        <f t="shared" ca="1" si="83"/>
        <v>0</v>
      </c>
      <c r="Q324" s="1130">
        <f t="shared" ca="1" si="84"/>
        <v>0</v>
      </c>
      <c r="R324" s="1130">
        <f t="shared" ca="1" si="92"/>
        <v>0</v>
      </c>
      <c r="S324" s="1130">
        <f t="shared" ca="1" si="93"/>
        <v>0</v>
      </c>
      <c r="T324" s="1130">
        <f t="shared" ca="1" si="85"/>
        <v>0</v>
      </c>
      <c r="U324" s="1132">
        <f t="shared" ca="1" si="86"/>
        <v>0</v>
      </c>
      <c r="V324" s="1133" t="str">
        <f t="shared" ca="1" si="87"/>
        <v>n.a.</v>
      </c>
      <c r="X324" s="1134">
        <f t="shared" ca="1" si="94"/>
        <v>0</v>
      </c>
      <c r="Y324" s="1134">
        <f t="shared" ca="1" si="88"/>
        <v>0</v>
      </c>
      <c r="Z324" s="1134">
        <f t="shared" ca="1" si="89"/>
        <v>0</v>
      </c>
      <c r="AA324" s="1132">
        <f t="shared" ca="1" si="90"/>
        <v>0</v>
      </c>
      <c r="AB324" s="1105"/>
    </row>
    <row r="325" spans="1:28">
      <c r="A325" s="1144">
        <f>'AMORT. PROFILE 0% CPR'!A325</f>
        <v>54570</v>
      </c>
      <c r="C325" s="1104"/>
      <c r="D325" s="1125">
        <f t="shared" ca="1" si="76"/>
        <v>55853</v>
      </c>
      <c r="E325" s="1126">
        <f t="shared" ca="1" si="77"/>
        <v>55880</v>
      </c>
      <c r="F325" s="1127">
        <f t="shared" ca="1" si="78"/>
        <v>9587</v>
      </c>
      <c r="G325" s="1128">
        <f ca="1">IF(F325&lt;&gt;"",COUNTIF($F$11:F325,"&gt;0"),"")</f>
        <v>315</v>
      </c>
      <c r="H325" s="1129"/>
      <c r="I325" s="1073"/>
      <c r="J325" s="1130">
        <f t="shared" ca="1" si="79"/>
        <v>0</v>
      </c>
      <c r="K325" s="1131">
        <f t="shared" ca="1" si="80"/>
        <v>0</v>
      </c>
      <c r="L325" s="1130">
        <f t="shared" ca="1" si="81"/>
        <v>0</v>
      </c>
      <c r="M325" s="1130">
        <f t="shared" ca="1" si="82"/>
        <v>0</v>
      </c>
      <c r="N325" s="1130">
        <f t="shared" ca="1" si="91"/>
        <v>0</v>
      </c>
      <c r="O325" s="1073"/>
      <c r="P325" s="1130">
        <f t="shared" ca="1" si="83"/>
        <v>0</v>
      </c>
      <c r="Q325" s="1130">
        <f t="shared" ca="1" si="84"/>
        <v>0</v>
      </c>
      <c r="R325" s="1130">
        <f t="shared" ca="1" si="92"/>
        <v>0</v>
      </c>
      <c r="S325" s="1130">
        <f t="shared" ca="1" si="93"/>
        <v>0</v>
      </c>
      <c r="T325" s="1130">
        <f t="shared" ca="1" si="85"/>
        <v>0</v>
      </c>
      <c r="U325" s="1132">
        <f t="shared" ca="1" si="86"/>
        <v>0</v>
      </c>
      <c r="V325" s="1133" t="str">
        <f t="shared" ca="1" si="87"/>
        <v>n.a.</v>
      </c>
      <c r="X325" s="1134">
        <f t="shared" ca="1" si="94"/>
        <v>0</v>
      </c>
      <c r="Y325" s="1134">
        <f t="shared" ca="1" si="88"/>
        <v>0</v>
      </c>
      <c r="Z325" s="1134">
        <f t="shared" ca="1" si="89"/>
        <v>0</v>
      </c>
      <c r="AA325" s="1132">
        <f t="shared" ca="1" si="90"/>
        <v>0</v>
      </c>
      <c r="AB325" s="1105"/>
    </row>
    <row r="326" spans="1:28">
      <c r="A326" s="1144">
        <f>'AMORT. PROFILE 0% CPR'!A326</f>
        <v>54602</v>
      </c>
      <c r="C326" s="1104"/>
      <c r="D326" s="1125">
        <f t="shared" ca="1" si="76"/>
        <v>55884</v>
      </c>
      <c r="E326" s="1126">
        <f t="shared" ca="1" si="77"/>
        <v>55911</v>
      </c>
      <c r="F326" s="1127">
        <f t="shared" ca="1" si="78"/>
        <v>9618</v>
      </c>
      <c r="G326" s="1128">
        <f ca="1">IF(F326&lt;&gt;"",COUNTIF($F$11:F326,"&gt;0"),"")</f>
        <v>316</v>
      </c>
      <c r="H326" s="1129"/>
      <c r="I326" s="1073"/>
      <c r="J326" s="1130">
        <f t="shared" ca="1" si="79"/>
        <v>0</v>
      </c>
      <c r="K326" s="1131">
        <f t="shared" ca="1" si="80"/>
        <v>0</v>
      </c>
      <c r="L326" s="1130">
        <f t="shared" ca="1" si="81"/>
        <v>0</v>
      </c>
      <c r="M326" s="1130">
        <f t="shared" ca="1" si="82"/>
        <v>0</v>
      </c>
      <c r="N326" s="1130">
        <f t="shared" ca="1" si="91"/>
        <v>0</v>
      </c>
      <c r="O326" s="1073"/>
      <c r="P326" s="1130">
        <f t="shared" ca="1" si="83"/>
        <v>0</v>
      </c>
      <c r="Q326" s="1130">
        <f t="shared" ca="1" si="84"/>
        <v>0</v>
      </c>
      <c r="R326" s="1130">
        <f t="shared" ca="1" si="92"/>
        <v>0</v>
      </c>
      <c r="S326" s="1130">
        <f t="shared" ca="1" si="93"/>
        <v>0</v>
      </c>
      <c r="T326" s="1130">
        <f t="shared" ca="1" si="85"/>
        <v>0</v>
      </c>
      <c r="U326" s="1132">
        <f t="shared" ca="1" si="86"/>
        <v>0</v>
      </c>
      <c r="V326" s="1133" t="str">
        <f t="shared" ca="1" si="87"/>
        <v>n.a.</v>
      </c>
      <c r="X326" s="1134">
        <f t="shared" ca="1" si="94"/>
        <v>0</v>
      </c>
      <c r="Y326" s="1134">
        <f t="shared" ca="1" si="88"/>
        <v>0</v>
      </c>
      <c r="Z326" s="1134">
        <f t="shared" ca="1" si="89"/>
        <v>0</v>
      </c>
      <c r="AA326" s="1132">
        <f t="shared" ca="1" si="90"/>
        <v>0</v>
      </c>
      <c r="AB326" s="1105"/>
    </row>
    <row r="327" spans="1:28">
      <c r="A327" s="1144">
        <f>'AMORT. PROFILE 0% CPR'!A327</f>
        <v>54631</v>
      </c>
      <c r="C327" s="1104"/>
      <c r="D327" s="1125">
        <f t="shared" ca="1" si="76"/>
        <v>55915</v>
      </c>
      <c r="E327" s="1126">
        <f t="shared" ca="1" si="77"/>
        <v>55942</v>
      </c>
      <c r="F327" s="1127">
        <f t="shared" ca="1" si="78"/>
        <v>9649</v>
      </c>
      <c r="G327" s="1128">
        <f ca="1">IF(F327&lt;&gt;"",COUNTIF($F$11:F327,"&gt;0"),"")</f>
        <v>317</v>
      </c>
      <c r="H327" s="1129"/>
      <c r="I327" s="1073"/>
      <c r="J327" s="1130">
        <f t="shared" ca="1" si="79"/>
        <v>0</v>
      </c>
      <c r="K327" s="1131">
        <f t="shared" ca="1" si="80"/>
        <v>0</v>
      </c>
      <c r="L327" s="1130">
        <f t="shared" ca="1" si="81"/>
        <v>0</v>
      </c>
      <c r="M327" s="1130">
        <f t="shared" ca="1" si="82"/>
        <v>0</v>
      </c>
      <c r="N327" s="1130">
        <f t="shared" ca="1" si="91"/>
        <v>0</v>
      </c>
      <c r="O327" s="1073"/>
      <c r="P327" s="1130">
        <f t="shared" ca="1" si="83"/>
        <v>0</v>
      </c>
      <c r="Q327" s="1130">
        <f t="shared" ca="1" si="84"/>
        <v>0</v>
      </c>
      <c r="R327" s="1130">
        <f t="shared" ca="1" si="92"/>
        <v>0</v>
      </c>
      <c r="S327" s="1130">
        <f t="shared" ca="1" si="93"/>
        <v>0</v>
      </c>
      <c r="T327" s="1130">
        <f t="shared" ca="1" si="85"/>
        <v>0</v>
      </c>
      <c r="U327" s="1132">
        <f t="shared" ca="1" si="86"/>
        <v>0</v>
      </c>
      <c r="V327" s="1133" t="str">
        <f t="shared" ca="1" si="87"/>
        <v>n.a.</v>
      </c>
      <c r="X327" s="1134">
        <f t="shared" ca="1" si="94"/>
        <v>0</v>
      </c>
      <c r="Y327" s="1134">
        <f t="shared" ca="1" si="88"/>
        <v>0</v>
      </c>
      <c r="Z327" s="1134">
        <f t="shared" ca="1" si="89"/>
        <v>0</v>
      </c>
      <c r="AA327" s="1132">
        <f t="shared" ca="1" si="90"/>
        <v>0</v>
      </c>
      <c r="AB327" s="1105"/>
    </row>
    <row r="328" spans="1:28">
      <c r="A328" s="1144">
        <f>'AMORT. PROFILE 0% CPR'!A328</f>
        <v>54662</v>
      </c>
      <c r="C328" s="1104"/>
      <c r="D328" s="1125">
        <f t="shared" ca="1" si="76"/>
        <v>55943</v>
      </c>
      <c r="E328" s="1126">
        <f t="shared" ca="1" si="77"/>
        <v>55970</v>
      </c>
      <c r="F328" s="1127">
        <f t="shared" ca="1" si="78"/>
        <v>9677</v>
      </c>
      <c r="G328" s="1128">
        <f ca="1">IF(F328&lt;&gt;"",COUNTIF($F$11:F328,"&gt;0"),"")</f>
        <v>318</v>
      </c>
      <c r="H328" s="1129"/>
      <c r="I328" s="1073"/>
      <c r="J328" s="1130">
        <f t="shared" ca="1" si="79"/>
        <v>0</v>
      </c>
      <c r="K328" s="1131">
        <f t="shared" ca="1" si="80"/>
        <v>0</v>
      </c>
      <c r="L328" s="1130">
        <f t="shared" ca="1" si="81"/>
        <v>0</v>
      </c>
      <c r="M328" s="1130">
        <f t="shared" ca="1" si="82"/>
        <v>0</v>
      </c>
      <c r="N328" s="1130">
        <f t="shared" ca="1" si="91"/>
        <v>0</v>
      </c>
      <c r="O328" s="1073"/>
      <c r="P328" s="1130">
        <f t="shared" ca="1" si="83"/>
        <v>0</v>
      </c>
      <c r="Q328" s="1130">
        <f t="shared" ca="1" si="84"/>
        <v>0</v>
      </c>
      <c r="R328" s="1130">
        <f t="shared" ca="1" si="92"/>
        <v>0</v>
      </c>
      <c r="S328" s="1130">
        <f t="shared" ca="1" si="93"/>
        <v>0</v>
      </c>
      <c r="T328" s="1130">
        <f t="shared" ca="1" si="85"/>
        <v>0</v>
      </c>
      <c r="U328" s="1132">
        <f t="shared" ca="1" si="86"/>
        <v>0</v>
      </c>
      <c r="V328" s="1133" t="str">
        <f t="shared" ca="1" si="87"/>
        <v>n.a.</v>
      </c>
      <c r="X328" s="1134">
        <f t="shared" ca="1" si="94"/>
        <v>0</v>
      </c>
      <c r="Y328" s="1134">
        <f t="shared" ca="1" si="88"/>
        <v>0</v>
      </c>
      <c r="Z328" s="1134">
        <f t="shared" ca="1" si="89"/>
        <v>0</v>
      </c>
      <c r="AA328" s="1132">
        <f t="shared" ca="1" si="90"/>
        <v>0</v>
      </c>
      <c r="AB328" s="1105"/>
    </row>
    <row r="329" spans="1:28">
      <c r="A329" s="1144">
        <f>'AMORT. PROFILE 0% CPR'!A329</f>
        <v>54693</v>
      </c>
      <c r="C329" s="1104"/>
      <c r="D329" s="1125">
        <f t="shared" ca="1" si="76"/>
        <v>55974</v>
      </c>
      <c r="E329" s="1126">
        <f t="shared" ca="1" si="77"/>
        <v>56002</v>
      </c>
      <c r="F329" s="1127">
        <f t="shared" ca="1" si="78"/>
        <v>9709</v>
      </c>
      <c r="G329" s="1128">
        <f ca="1">IF(F329&lt;&gt;"",COUNTIF($F$11:F329,"&gt;0"),"")</f>
        <v>319</v>
      </c>
      <c r="H329" s="1129"/>
      <c r="I329" s="1073"/>
      <c r="J329" s="1130">
        <f t="shared" ca="1" si="79"/>
        <v>0</v>
      </c>
      <c r="K329" s="1131">
        <f t="shared" ca="1" si="80"/>
        <v>0</v>
      </c>
      <c r="L329" s="1130">
        <f t="shared" ca="1" si="81"/>
        <v>0</v>
      </c>
      <c r="M329" s="1130">
        <f t="shared" ca="1" si="82"/>
        <v>0</v>
      </c>
      <c r="N329" s="1130">
        <f t="shared" ca="1" si="91"/>
        <v>0</v>
      </c>
      <c r="O329" s="1073"/>
      <c r="P329" s="1130">
        <f t="shared" ca="1" si="83"/>
        <v>0</v>
      </c>
      <c r="Q329" s="1130">
        <f t="shared" ca="1" si="84"/>
        <v>0</v>
      </c>
      <c r="R329" s="1130">
        <f t="shared" ca="1" si="92"/>
        <v>0</v>
      </c>
      <c r="S329" s="1130">
        <f t="shared" ca="1" si="93"/>
        <v>0</v>
      </c>
      <c r="T329" s="1130">
        <f t="shared" ca="1" si="85"/>
        <v>0</v>
      </c>
      <c r="U329" s="1132">
        <f t="shared" ca="1" si="86"/>
        <v>0</v>
      </c>
      <c r="V329" s="1133" t="str">
        <f t="shared" ca="1" si="87"/>
        <v>n.a.</v>
      </c>
      <c r="X329" s="1134">
        <f t="shared" ca="1" si="94"/>
        <v>0</v>
      </c>
      <c r="Y329" s="1134">
        <f t="shared" ca="1" si="88"/>
        <v>0</v>
      </c>
      <c r="Z329" s="1134">
        <f t="shared" ca="1" si="89"/>
        <v>0</v>
      </c>
      <c r="AA329" s="1132">
        <f t="shared" ca="1" si="90"/>
        <v>0</v>
      </c>
      <c r="AB329" s="1105"/>
    </row>
    <row r="330" spans="1:28">
      <c r="A330" s="1144">
        <f>'AMORT. PROFILE 0% CPR'!A330</f>
        <v>54723</v>
      </c>
      <c r="C330" s="1104"/>
      <c r="D330" s="1125">
        <f t="shared" ca="1" si="76"/>
        <v>56004</v>
      </c>
      <c r="E330" s="1126">
        <f t="shared" ca="1" si="77"/>
        <v>56031</v>
      </c>
      <c r="F330" s="1127">
        <f t="shared" ca="1" si="78"/>
        <v>9738</v>
      </c>
      <c r="G330" s="1128">
        <f ca="1">IF(F330&lt;&gt;"",COUNTIF($F$11:F330,"&gt;0"),"")</f>
        <v>320</v>
      </c>
      <c r="H330" s="1129"/>
      <c r="I330" s="1073"/>
      <c r="J330" s="1130">
        <f t="shared" ca="1" si="79"/>
        <v>0</v>
      </c>
      <c r="K330" s="1131">
        <f t="shared" ca="1" si="80"/>
        <v>0</v>
      </c>
      <c r="L330" s="1130">
        <f t="shared" ca="1" si="81"/>
        <v>0</v>
      </c>
      <c r="M330" s="1130">
        <f t="shared" ca="1" si="82"/>
        <v>0</v>
      </c>
      <c r="N330" s="1130">
        <f t="shared" ca="1" si="91"/>
        <v>0</v>
      </c>
      <c r="O330" s="1073"/>
      <c r="P330" s="1130">
        <f t="shared" ca="1" si="83"/>
        <v>0</v>
      </c>
      <c r="Q330" s="1130">
        <f t="shared" ca="1" si="84"/>
        <v>0</v>
      </c>
      <c r="R330" s="1130">
        <f t="shared" ca="1" si="92"/>
        <v>0</v>
      </c>
      <c r="S330" s="1130">
        <f t="shared" ca="1" si="93"/>
        <v>0</v>
      </c>
      <c r="T330" s="1130">
        <f t="shared" ca="1" si="85"/>
        <v>0</v>
      </c>
      <c r="U330" s="1132">
        <f t="shared" ca="1" si="86"/>
        <v>0</v>
      </c>
      <c r="V330" s="1133" t="str">
        <f t="shared" ca="1" si="87"/>
        <v>n.a.</v>
      </c>
      <c r="X330" s="1134">
        <f t="shared" ca="1" si="94"/>
        <v>0</v>
      </c>
      <c r="Y330" s="1134">
        <f t="shared" ca="1" si="88"/>
        <v>0</v>
      </c>
      <c r="Z330" s="1134">
        <f t="shared" ca="1" si="89"/>
        <v>0</v>
      </c>
      <c r="AA330" s="1132">
        <f t="shared" ca="1" si="90"/>
        <v>0</v>
      </c>
      <c r="AB330" s="1105"/>
    </row>
    <row r="331" spans="1:28">
      <c r="A331" s="1144">
        <f>'AMORT. PROFILE 0% CPR'!A331</f>
        <v>54756</v>
      </c>
      <c r="C331" s="1104"/>
      <c r="D331" s="1125">
        <f t="shared" ca="1" si="76"/>
        <v>56035</v>
      </c>
      <c r="E331" s="1126">
        <f t="shared" ca="1" si="77"/>
        <v>56062</v>
      </c>
      <c r="F331" s="1127">
        <f t="shared" ca="1" si="78"/>
        <v>9769</v>
      </c>
      <c r="G331" s="1128">
        <f ca="1">IF(F331&lt;&gt;"",COUNTIF($F$11:F331,"&gt;0"),"")</f>
        <v>321</v>
      </c>
      <c r="H331" s="1129"/>
      <c r="I331" s="1073"/>
      <c r="J331" s="1130">
        <f t="shared" ca="1" si="79"/>
        <v>0</v>
      </c>
      <c r="K331" s="1131">
        <f t="shared" ca="1" si="80"/>
        <v>0</v>
      </c>
      <c r="L331" s="1130">
        <f t="shared" ca="1" si="81"/>
        <v>0</v>
      </c>
      <c r="M331" s="1130">
        <f t="shared" ca="1" si="82"/>
        <v>0</v>
      </c>
      <c r="N331" s="1130">
        <f t="shared" ca="1" si="91"/>
        <v>0</v>
      </c>
      <c r="O331" s="1073"/>
      <c r="P331" s="1130">
        <f t="shared" ca="1" si="83"/>
        <v>0</v>
      </c>
      <c r="Q331" s="1130">
        <f t="shared" ca="1" si="84"/>
        <v>0</v>
      </c>
      <c r="R331" s="1130">
        <f t="shared" ca="1" si="92"/>
        <v>0</v>
      </c>
      <c r="S331" s="1130">
        <f t="shared" ca="1" si="93"/>
        <v>0</v>
      </c>
      <c r="T331" s="1130">
        <f t="shared" ca="1" si="85"/>
        <v>0</v>
      </c>
      <c r="U331" s="1132">
        <f t="shared" ca="1" si="86"/>
        <v>0</v>
      </c>
      <c r="V331" s="1133" t="str">
        <f t="shared" ca="1" si="87"/>
        <v>n.a.</v>
      </c>
      <c r="X331" s="1134">
        <f t="shared" ca="1" si="94"/>
        <v>0</v>
      </c>
      <c r="Y331" s="1134">
        <f t="shared" ca="1" si="88"/>
        <v>0</v>
      </c>
      <c r="Z331" s="1134">
        <f t="shared" ca="1" si="89"/>
        <v>0</v>
      </c>
      <c r="AA331" s="1132">
        <f t="shared" ca="1" si="90"/>
        <v>0</v>
      </c>
      <c r="AB331" s="1105"/>
    </row>
    <row r="332" spans="1:28">
      <c r="A332" s="1144">
        <f>'AMORT. PROFILE 0% CPR'!A332</f>
        <v>54784</v>
      </c>
      <c r="C332" s="1104"/>
      <c r="D332" s="1125">
        <f t="shared" ref="D332:D354" ca="1" si="95">IF(E332&lt;&gt;"",EOMONTH(E332,-1),"")</f>
        <v>56065</v>
      </c>
      <c r="E332" s="1126">
        <f t="shared" ref="E332:E354" ca="1" si="96">IF(INDIRECT("A"&amp;(IFERROR(MATCH(E331,A:A),999)+1))&gt;0,INDIRECT("A"&amp;(IFERROR(MATCH(E331,A:A),999)+1)),"")</f>
        <v>56093</v>
      </c>
      <c r="F332" s="1127">
        <f t="shared" ref="F332:F354" ca="1" si="97">IF(E332&lt;&gt;"",E332-$A$31,"")</f>
        <v>9800</v>
      </c>
      <c r="G332" s="1128">
        <f ca="1">IF(F332&lt;&gt;"",COUNTIF($F$11:F332,"&gt;0"),"")</f>
        <v>322</v>
      </c>
      <c r="H332" s="1129"/>
      <c r="I332" s="1073"/>
      <c r="J332" s="1130">
        <f t="shared" ref="J332:J354" ca="1" si="98">IF(G332=1,$A$7,N331)</f>
        <v>0</v>
      </c>
      <c r="K332" s="1131">
        <f t="shared" ref="K332:K354" ca="1" si="99">H332*J332</f>
        <v>0</v>
      </c>
      <c r="L332" s="1130">
        <f t="shared" ref="L332:L354" ca="1" si="100">IF(E332&lt;&gt;"",(1-(1-$A$25)^(1/12))*(J332-K332),"")</f>
        <v>0</v>
      </c>
      <c r="M332" s="1130">
        <f t="shared" ref="M332:M354" ca="1" si="101">IF(J332-K332-L332&lt;$A$27*$A$5,J332-K332-L332,0)</f>
        <v>0</v>
      </c>
      <c r="N332" s="1130">
        <f t="shared" ca="1" si="91"/>
        <v>0</v>
      </c>
      <c r="O332" s="1073"/>
      <c r="P332" s="1130">
        <f t="shared" ref="P332:P354" ca="1" si="102">IF(G332&lt;&gt; "", R332+X332-N332, "")</f>
        <v>0</v>
      </c>
      <c r="Q332" s="1130">
        <f t="shared" ref="Q332:Q354" ca="1" si="103">IF(E332&lt;&gt;"", N332*(1-$A$15), "")</f>
        <v>0</v>
      </c>
      <c r="R332" s="1130">
        <f t="shared" ca="1" si="92"/>
        <v>0</v>
      </c>
      <c r="S332" s="1130">
        <f t="shared" ca="1" si="93"/>
        <v>0</v>
      </c>
      <c r="T332" s="1130">
        <f t="shared" ref="T332:T354" ca="1" si="104">IF(E332&lt;&gt;"", R332-S332, "")</f>
        <v>0</v>
      </c>
      <c r="U332" s="1132">
        <f t="shared" ref="U332:U354" ca="1" si="105">IF(E332&lt;&gt;"", R332/$A$11, "")</f>
        <v>0</v>
      </c>
      <c r="V332" s="1133" t="str">
        <f t="shared" ref="V332:V354" ca="1" si="106">IF(E332&lt;&gt;"", IFERROR(1-T332/N332, "n.a."), "")</f>
        <v>n.a.</v>
      </c>
      <c r="X332" s="1134">
        <f t="shared" ca="1" si="94"/>
        <v>0</v>
      </c>
      <c r="Y332" s="1134">
        <f t="shared" ref="Y332:Y354" ca="1" si="107">IF(E332&lt;&gt;"", P332-S332, "")</f>
        <v>0</v>
      </c>
      <c r="Z332" s="1134">
        <f t="shared" ref="Z332:Z354" ca="1" si="108">IF(E332&lt;&gt;"", X332-Y332, "")</f>
        <v>0</v>
      </c>
      <c r="AA332" s="1132">
        <f t="shared" ref="AA332:AA354" ca="1" si="109">IF(E332&lt;&gt;"", X332/$A$19, "")</f>
        <v>0</v>
      </c>
      <c r="AB332" s="1105"/>
    </row>
    <row r="333" spans="1:28">
      <c r="A333" s="1144">
        <f>'AMORT. PROFILE 0% CPR'!A333</f>
        <v>54815</v>
      </c>
      <c r="C333" s="1104"/>
      <c r="D333" s="1125">
        <f t="shared" ca="1" si="95"/>
        <v>56096</v>
      </c>
      <c r="E333" s="1126">
        <f t="shared" ca="1" si="96"/>
        <v>56123</v>
      </c>
      <c r="F333" s="1127">
        <f t="shared" ca="1" si="97"/>
        <v>9830</v>
      </c>
      <c r="G333" s="1128">
        <f ca="1">IF(F333&lt;&gt;"",COUNTIF($F$11:F333,"&gt;0"),"")</f>
        <v>323</v>
      </c>
      <c r="H333" s="1129"/>
      <c r="I333" s="1073"/>
      <c r="J333" s="1130">
        <f t="shared" ca="1" si="98"/>
        <v>0</v>
      </c>
      <c r="K333" s="1131">
        <f t="shared" ca="1" si="99"/>
        <v>0</v>
      </c>
      <c r="L333" s="1130">
        <f t="shared" ca="1" si="100"/>
        <v>0</v>
      </c>
      <c r="M333" s="1130">
        <f t="shared" ca="1" si="101"/>
        <v>0</v>
      </c>
      <c r="N333" s="1130">
        <f t="shared" ref="N333:N354" ca="1" si="110">IF(E333&lt;&gt;"",J333-K333-L333-M333,"")</f>
        <v>0</v>
      </c>
      <c r="O333" s="1073"/>
      <c r="P333" s="1130">
        <f t="shared" ca="1" si="102"/>
        <v>0</v>
      </c>
      <c r="Q333" s="1130">
        <f t="shared" ca="1" si="103"/>
        <v>0</v>
      </c>
      <c r="R333" s="1130">
        <f t="shared" ref="R333:R354" ca="1" si="111">IF(E333&lt;&gt;"", T332, "")</f>
        <v>0</v>
      </c>
      <c r="S333" s="1130">
        <f t="shared" ref="S333:S354" ca="1" si="112">IF(E333&lt;&gt;"", MIN(P333,MAX(R333-Q333,0)), "")</f>
        <v>0</v>
      </c>
      <c r="T333" s="1130">
        <f t="shared" ca="1" si="104"/>
        <v>0</v>
      </c>
      <c r="U333" s="1132">
        <f t="shared" ca="1" si="105"/>
        <v>0</v>
      </c>
      <c r="V333" s="1133" t="str">
        <f t="shared" ca="1" si="106"/>
        <v>n.a.</v>
      </c>
      <c r="X333" s="1134">
        <f t="shared" ref="X333:X354" ca="1" si="113">IF(E333&lt;&gt;"", Z332, "")</f>
        <v>0</v>
      </c>
      <c r="Y333" s="1134">
        <f t="shared" ca="1" si="107"/>
        <v>0</v>
      </c>
      <c r="Z333" s="1134">
        <f t="shared" ca="1" si="108"/>
        <v>0</v>
      </c>
      <c r="AA333" s="1132">
        <f t="shared" ca="1" si="109"/>
        <v>0</v>
      </c>
      <c r="AB333" s="1105"/>
    </row>
    <row r="334" spans="1:28">
      <c r="A334" s="1144">
        <f>'AMORT. PROFILE 0% CPR'!A334</f>
        <v>54847</v>
      </c>
      <c r="C334" s="1104"/>
      <c r="D334" s="1125">
        <f t="shared" ca="1" si="95"/>
        <v>56127</v>
      </c>
      <c r="E334" s="1126">
        <f t="shared" ca="1" si="96"/>
        <v>56156</v>
      </c>
      <c r="F334" s="1127">
        <f t="shared" ca="1" si="97"/>
        <v>9863</v>
      </c>
      <c r="G334" s="1128">
        <f ca="1">IF(F334&lt;&gt;"",COUNTIF($F$11:F334,"&gt;0"),"")</f>
        <v>324</v>
      </c>
      <c r="H334" s="1129"/>
      <c r="I334" s="1073"/>
      <c r="J334" s="1130">
        <f t="shared" ca="1" si="98"/>
        <v>0</v>
      </c>
      <c r="K334" s="1131">
        <f t="shared" ca="1" si="99"/>
        <v>0</v>
      </c>
      <c r="L334" s="1130">
        <f t="shared" ca="1" si="100"/>
        <v>0</v>
      </c>
      <c r="M334" s="1130">
        <f t="shared" ca="1" si="101"/>
        <v>0</v>
      </c>
      <c r="N334" s="1130">
        <f t="shared" ca="1" si="110"/>
        <v>0</v>
      </c>
      <c r="O334" s="1073"/>
      <c r="P334" s="1130">
        <f t="shared" ca="1" si="102"/>
        <v>0</v>
      </c>
      <c r="Q334" s="1130">
        <f t="shared" ca="1" si="103"/>
        <v>0</v>
      </c>
      <c r="R334" s="1130">
        <f t="shared" ca="1" si="111"/>
        <v>0</v>
      </c>
      <c r="S334" s="1130">
        <f t="shared" ca="1" si="112"/>
        <v>0</v>
      </c>
      <c r="T334" s="1130">
        <f t="shared" ca="1" si="104"/>
        <v>0</v>
      </c>
      <c r="U334" s="1132">
        <f t="shared" ca="1" si="105"/>
        <v>0</v>
      </c>
      <c r="V334" s="1133" t="str">
        <f t="shared" ca="1" si="106"/>
        <v>n.a.</v>
      </c>
      <c r="X334" s="1134">
        <f t="shared" ca="1" si="113"/>
        <v>0</v>
      </c>
      <c r="Y334" s="1134">
        <f t="shared" ca="1" si="107"/>
        <v>0</v>
      </c>
      <c r="Z334" s="1134">
        <f t="shared" ca="1" si="108"/>
        <v>0</v>
      </c>
      <c r="AA334" s="1132">
        <f t="shared" ca="1" si="109"/>
        <v>0</v>
      </c>
      <c r="AB334" s="1105"/>
    </row>
    <row r="335" spans="1:28">
      <c r="A335" s="1144">
        <f>'AMORT. PROFILE 0% CPR'!A335</f>
        <v>54875</v>
      </c>
      <c r="C335" s="1104"/>
      <c r="D335" s="1125">
        <f t="shared" ca="1" si="95"/>
        <v>56157</v>
      </c>
      <c r="E335" s="1126">
        <f t="shared" ca="1" si="96"/>
        <v>56184</v>
      </c>
      <c r="F335" s="1127">
        <f t="shared" ca="1" si="97"/>
        <v>9891</v>
      </c>
      <c r="G335" s="1128">
        <f ca="1">IF(F335&lt;&gt;"",COUNTIF($F$11:F335,"&gt;0"),"")</f>
        <v>325</v>
      </c>
      <c r="H335" s="1129"/>
      <c r="I335" s="1073"/>
      <c r="J335" s="1130">
        <f t="shared" ca="1" si="98"/>
        <v>0</v>
      </c>
      <c r="K335" s="1131">
        <f t="shared" ca="1" si="99"/>
        <v>0</v>
      </c>
      <c r="L335" s="1130">
        <f t="shared" ca="1" si="100"/>
        <v>0</v>
      </c>
      <c r="M335" s="1130">
        <f t="shared" ca="1" si="101"/>
        <v>0</v>
      </c>
      <c r="N335" s="1130">
        <f t="shared" ca="1" si="110"/>
        <v>0</v>
      </c>
      <c r="O335" s="1073"/>
      <c r="P335" s="1130">
        <f t="shared" ca="1" si="102"/>
        <v>0</v>
      </c>
      <c r="Q335" s="1130">
        <f t="shared" ca="1" si="103"/>
        <v>0</v>
      </c>
      <c r="R335" s="1130">
        <f t="shared" ca="1" si="111"/>
        <v>0</v>
      </c>
      <c r="S335" s="1130">
        <f t="shared" ca="1" si="112"/>
        <v>0</v>
      </c>
      <c r="T335" s="1130">
        <f t="shared" ca="1" si="104"/>
        <v>0</v>
      </c>
      <c r="U335" s="1132">
        <f t="shared" ca="1" si="105"/>
        <v>0</v>
      </c>
      <c r="V335" s="1133" t="str">
        <f t="shared" ca="1" si="106"/>
        <v>n.a.</v>
      </c>
      <c r="X335" s="1134">
        <f t="shared" ca="1" si="113"/>
        <v>0</v>
      </c>
      <c r="Y335" s="1134">
        <f t="shared" ca="1" si="107"/>
        <v>0</v>
      </c>
      <c r="Z335" s="1134">
        <f t="shared" ca="1" si="108"/>
        <v>0</v>
      </c>
      <c r="AA335" s="1132">
        <f t="shared" ca="1" si="109"/>
        <v>0</v>
      </c>
      <c r="AB335" s="1105"/>
    </row>
    <row r="336" spans="1:28">
      <c r="A336" s="1144">
        <f>'AMORT. PROFILE 0% CPR'!A336</f>
        <v>54905</v>
      </c>
      <c r="C336" s="1104"/>
      <c r="D336" s="1125">
        <f t="shared" ca="1" si="95"/>
        <v>56188</v>
      </c>
      <c r="E336" s="1126">
        <f t="shared" ca="1" si="96"/>
        <v>56215</v>
      </c>
      <c r="F336" s="1127">
        <f t="shared" ca="1" si="97"/>
        <v>9922</v>
      </c>
      <c r="G336" s="1128">
        <f ca="1">IF(F336&lt;&gt;"",COUNTIF($F$11:F336,"&gt;0"),"")</f>
        <v>326</v>
      </c>
      <c r="H336" s="1129"/>
      <c r="I336" s="1073"/>
      <c r="J336" s="1130">
        <f t="shared" ca="1" si="98"/>
        <v>0</v>
      </c>
      <c r="K336" s="1131">
        <f t="shared" ca="1" si="99"/>
        <v>0</v>
      </c>
      <c r="L336" s="1130">
        <f t="shared" ca="1" si="100"/>
        <v>0</v>
      </c>
      <c r="M336" s="1130">
        <f t="shared" ca="1" si="101"/>
        <v>0</v>
      </c>
      <c r="N336" s="1130">
        <f t="shared" ca="1" si="110"/>
        <v>0</v>
      </c>
      <c r="O336" s="1073"/>
      <c r="P336" s="1130">
        <f t="shared" ca="1" si="102"/>
        <v>0</v>
      </c>
      <c r="Q336" s="1130">
        <f t="shared" ca="1" si="103"/>
        <v>0</v>
      </c>
      <c r="R336" s="1130">
        <f t="shared" ca="1" si="111"/>
        <v>0</v>
      </c>
      <c r="S336" s="1130">
        <f t="shared" ca="1" si="112"/>
        <v>0</v>
      </c>
      <c r="T336" s="1130">
        <f t="shared" ca="1" si="104"/>
        <v>0</v>
      </c>
      <c r="U336" s="1132">
        <f t="shared" ca="1" si="105"/>
        <v>0</v>
      </c>
      <c r="V336" s="1133" t="str">
        <f t="shared" ca="1" si="106"/>
        <v>n.a.</v>
      </c>
      <c r="X336" s="1134">
        <f t="shared" ca="1" si="113"/>
        <v>0</v>
      </c>
      <c r="Y336" s="1134">
        <f t="shared" ca="1" si="107"/>
        <v>0</v>
      </c>
      <c r="Z336" s="1134">
        <f t="shared" ca="1" si="108"/>
        <v>0</v>
      </c>
      <c r="AA336" s="1132">
        <f t="shared" ca="1" si="109"/>
        <v>0</v>
      </c>
      <c r="AB336" s="1105"/>
    </row>
    <row r="337" spans="1:28">
      <c r="A337" s="1144">
        <f>'AMORT. PROFILE 0% CPR'!A337</f>
        <v>54935</v>
      </c>
      <c r="C337" s="1104"/>
      <c r="D337" s="1125">
        <f t="shared" ca="1" si="95"/>
        <v>56218</v>
      </c>
      <c r="E337" s="1126">
        <f t="shared" ca="1" si="96"/>
        <v>56247</v>
      </c>
      <c r="F337" s="1127">
        <f t="shared" ca="1" si="97"/>
        <v>9954</v>
      </c>
      <c r="G337" s="1128">
        <f ca="1">IF(F337&lt;&gt;"",COUNTIF($F$11:F337,"&gt;0"),"")</f>
        <v>327</v>
      </c>
      <c r="H337" s="1129"/>
      <c r="I337" s="1073"/>
      <c r="J337" s="1130">
        <f t="shared" ca="1" si="98"/>
        <v>0</v>
      </c>
      <c r="K337" s="1131">
        <f t="shared" ca="1" si="99"/>
        <v>0</v>
      </c>
      <c r="L337" s="1130">
        <f t="shared" ca="1" si="100"/>
        <v>0</v>
      </c>
      <c r="M337" s="1130">
        <f t="shared" ca="1" si="101"/>
        <v>0</v>
      </c>
      <c r="N337" s="1130">
        <f t="shared" ca="1" si="110"/>
        <v>0</v>
      </c>
      <c r="O337" s="1073"/>
      <c r="P337" s="1130">
        <f t="shared" ca="1" si="102"/>
        <v>0</v>
      </c>
      <c r="Q337" s="1130">
        <f t="shared" ca="1" si="103"/>
        <v>0</v>
      </c>
      <c r="R337" s="1130">
        <f t="shared" ca="1" si="111"/>
        <v>0</v>
      </c>
      <c r="S337" s="1130">
        <f t="shared" ca="1" si="112"/>
        <v>0</v>
      </c>
      <c r="T337" s="1130">
        <f t="shared" ca="1" si="104"/>
        <v>0</v>
      </c>
      <c r="U337" s="1132">
        <f t="shared" ca="1" si="105"/>
        <v>0</v>
      </c>
      <c r="V337" s="1133" t="str">
        <f t="shared" ca="1" si="106"/>
        <v>n.a.</v>
      </c>
      <c r="X337" s="1134">
        <f t="shared" ca="1" si="113"/>
        <v>0</v>
      </c>
      <c r="Y337" s="1134">
        <f t="shared" ca="1" si="107"/>
        <v>0</v>
      </c>
      <c r="Z337" s="1134">
        <f t="shared" ca="1" si="108"/>
        <v>0</v>
      </c>
      <c r="AA337" s="1132">
        <f t="shared" ca="1" si="109"/>
        <v>0</v>
      </c>
      <c r="AB337" s="1105"/>
    </row>
    <row r="338" spans="1:28">
      <c r="A338" s="1144">
        <f>'AMORT. PROFILE 0% CPR'!A338</f>
        <v>54966</v>
      </c>
      <c r="C338" s="1104"/>
      <c r="D338" s="1125">
        <f t="shared" ca="1" si="95"/>
        <v>56249</v>
      </c>
      <c r="E338" s="1126">
        <f t="shared" ca="1" si="96"/>
        <v>56276</v>
      </c>
      <c r="F338" s="1127">
        <f t="shared" ca="1" si="97"/>
        <v>9983</v>
      </c>
      <c r="G338" s="1128">
        <f ca="1">IF(F338&lt;&gt;"",COUNTIF($F$11:F338,"&gt;0"),"")</f>
        <v>328</v>
      </c>
      <c r="H338" s="1129"/>
      <c r="I338" s="1073"/>
      <c r="J338" s="1130">
        <f t="shared" ca="1" si="98"/>
        <v>0</v>
      </c>
      <c r="K338" s="1131">
        <f t="shared" ca="1" si="99"/>
        <v>0</v>
      </c>
      <c r="L338" s="1130">
        <f t="shared" ca="1" si="100"/>
        <v>0</v>
      </c>
      <c r="M338" s="1130">
        <f t="shared" ca="1" si="101"/>
        <v>0</v>
      </c>
      <c r="N338" s="1130">
        <f t="shared" ca="1" si="110"/>
        <v>0</v>
      </c>
      <c r="O338" s="1073"/>
      <c r="P338" s="1130">
        <f t="shared" ca="1" si="102"/>
        <v>0</v>
      </c>
      <c r="Q338" s="1130">
        <f t="shared" ca="1" si="103"/>
        <v>0</v>
      </c>
      <c r="R338" s="1130">
        <f t="shared" ca="1" si="111"/>
        <v>0</v>
      </c>
      <c r="S338" s="1130">
        <f t="shared" ca="1" si="112"/>
        <v>0</v>
      </c>
      <c r="T338" s="1130">
        <f t="shared" ca="1" si="104"/>
        <v>0</v>
      </c>
      <c r="U338" s="1132">
        <f t="shared" ca="1" si="105"/>
        <v>0</v>
      </c>
      <c r="V338" s="1133" t="str">
        <f t="shared" ca="1" si="106"/>
        <v>n.a.</v>
      </c>
      <c r="X338" s="1134">
        <f t="shared" ca="1" si="113"/>
        <v>0</v>
      </c>
      <c r="Y338" s="1134">
        <f t="shared" ca="1" si="107"/>
        <v>0</v>
      </c>
      <c r="Z338" s="1134">
        <f t="shared" ca="1" si="108"/>
        <v>0</v>
      </c>
      <c r="AA338" s="1132">
        <f t="shared" ca="1" si="109"/>
        <v>0</v>
      </c>
      <c r="AB338" s="1105"/>
    </row>
    <row r="339" spans="1:28">
      <c r="A339" s="1144">
        <f>'AMORT. PROFILE 0% CPR'!A339</f>
        <v>54996</v>
      </c>
      <c r="C339" s="1104"/>
      <c r="D339" s="1125">
        <f t="shared" ca="1" si="95"/>
        <v>56280</v>
      </c>
      <c r="E339" s="1126">
        <f t="shared" ca="1" si="96"/>
        <v>56307</v>
      </c>
      <c r="F339" s="1127">
        <f t="shared" ca="1" si="97"/>
        <v>10014</v>
      </c>
      <c r="G339" s="1128">
        <f ca="1">IF(F339&lt;&gt;"",COUNTIF($F$11:F339,"&gt;0"),"")</f>
        <v>329</v>
      </c>
      <c r="H339" s="1129"/>
      <c r="I339" s="1073"/>
      <c r="J339" s="1130">
        <f t="shared" ca="1" si="98"/>
        <v>0</v>
      </c>
      <c r="K339" s="1131">
        <f t="shared" ca="1" si="99"/>
        <v>0</v>
      </c>
      <c r="L339" s="1130">
        <f t="shared" ca="1" si="100"/>
        <v>0</v>
      </c>
      <c r="M339" s="1130">
        <f t="shared" ca="1" si="101"/>
        <v>0</v>
      </c>
      <c r="N339" s="1130">
        <f t="shared" ca="1" si="110"/>
        <v>0</v>
      </c>
      <c r="O339" s="1073"/>
      <c r="P339" s="1130">
        <f t="shared" ca="1" si="102"/>
        <v>0</v>
      </c>
      <c r="Q339" s="1130">
        <f t="shared" ca="1" si="103"/>
        <v>0</v>
      </c>
      <c r="R339" s="1130">
        <f t="shared" ca="1" si="111"/>
        <v>0</v>
      </c>
      <c r="S339" s="1130">
        <f t="shared" ca="1" si="112"/>
        <v>0</v>
      </c>
      <c r="T339" s="1130">
        <f t="shared" ca="1" si="104"/>
        <v>0</v>
      </c>
      <c r="U339" s="1132">
        <f t="shared" ca="1" si="105"/>
        <v>0</v>
      </c>
      <c r="V339" s="1133" t="str">
        <f t="shared" ca="1" si="106"/>
        <v>n.a.</v>
      </c>
      <c r="X339" s="1134">
        <f t="shared" ca="1" si="113"/>
        <v>0</v>
      </c>
      <c r="Y339" s="1134">
        <f t="shared" ca="1" si="107"/>
        <v>0</v>
      </c>
      <c r="Z339" s="1134">
        <f t="shared" ca="1" si="108"/>
        <v>0</v>
      </c>
      <c r="AA339" s="1132">
        <f t="shared" ca="1" si="109"/>
        <v>0</v>
      </c>
      <c r="AB339" s="1105"/>
    </row>
    <row r="340" spans="1:28">
      <c r="A340" s="1144">
        <f>'AMORT. PROFILE 0% CPR'!A340</f>
        <v>55029</v>
      </c>
      <c r="C340" s="1104"/>
      <c r="D340" s="1125">
        <f t="shared" ca="1" si="95"/>
        <v>56308</v>
      </c>
      <c r="E340" s="1126">
        <f t="shared" ca="1" si="96"/>
        <v>56335</v>
      </c>
      <c r="F340" s="1127">
        <f t="shared" ca="1" si="97"/>
        <v>10042</v>
      </c>
      <c r="G340" s="1128">
        <f ca="1">IF(F340&lt;&gt;"",COUNTIF($F$11:F340,"&gt;0"),"")</f>
        <v>330</v>
      </c>
      <c r="H340" s="1129"/>
      <c r="I340" s="1073"/>
      <c r="J340" s="1130">
        <f t="shared" ca="1" si="98"/>
        <v>0</v>
      </c>
      <c r="K340" s="1131">
        <f t="shared" ca="1" si="99"/>
        <v>0</v>
      </c>
      <c r="L340" s="1130">
        <f t="shared" ca="1" si="100"/>
        <v>0</v>
      </c>
      <c r="M340" s="1130">
        <f t="shared" ca="1" si="101"/>
        <v>0</v>
      </c>
      <c r="N340" s="1130">
        <f t="shared" ca="1" si="110"/>
        <v>0</v>
      </c>
      <c r="O340" s="1073"/>
      <c r="P340" s="1130">
        <f t="shared" ca="1" si="102"/>
        <v>0</v>
      </c>
      <c r="Q340" s="1130">
        <f t="shared" ca="1" si="103"/>
        <v>0</v>
      </c>
      <c r="R340" s="1130">
        <f t="shared" ca="1" si="111"/>
        <v>0</v>
      </c>
      <c r="S340" s="1130">
        <f t="shared" ca="1" si="112"/>
        <v>0</v>
      </c>
      <c r="T340" s="1130">
        <f t="shared" ca="1" si="104"/>
        <v>0</v>
      </c>
      <c r="U340" s="1132">
        <f t="shared" ca="1" si="105"/>
        <v>0</v>
      </c>
      <c r="V340" s="1133" t="str">
        <f t="shared" ca="1" si="106"/>
        <v>n.a.</v>
      </c>
      <c r="X340" s="1134">
        <f t="shared" ca="1" si="113"/>
        <v>0</v>
      </c>
      <c r="Y340" s="1134">
        <f t="shared" ca="1" si="107"/>
        <v>0</v>
      </c>
      <c r="Z340" s="1134">
        <f t="shared" ca="1" si="108"/>
        <v>0</v>
      </c>
      <c r="AA340" s="1132">
        <f t="shared" ca="1" si="109"/>
        <v>0</v>
      </c>
      <c r="AB340" s="1105"/>
    </row>
    <row r="341" spans="1:28">
      <c r="A341" s="1144">
        <f>'AMORT. PROFILE 0% CPR'!A341</f>
        <v>55058</v>
      </c>
      <c r="C341" s="1104"/>
      <c r="D341" s="1125">
        <f t="shared" ca="1" si="95"/>
        <v>56339</v>
      </c>
      <c r="E341" s="1126">
        <f t="shared" ca="1" si="96"/>
        <v>56366</v>
      </c>
      <c r="F341" s="1127">
        <f t="shared" ca="1" si="97"/>
        <v>10073</v>
      </c>
      <c r="G341" s="1128">
        <f ca="1">IF(F341&lt;&gt;"",COUNTIF($F$11:F341,"&gt;0"),"")</f>
        <v>331</v>
      </c>
      <c r="H341" s="1129"/>
      <c r="I341" s="1073"/>
      <c r="J341" s="1130">
        <f t="shared" ca="1" si="98"/>
        <v>0</v>
      </c>
      <c r="K341" s="1131">
        <f t="shared" ca="1" si="99"/>
        <v>0</v>
      </c>
      <c r="L341" s="1130">
        <f t="shared" ca="1" si="100"/>
        <v>0</v>
      </c>
      <c r="M341" s="1130">
        <f t="shared" ca="1" si="101"/>
        <v>0</v>
      </c>
      <c r="N341" s="1130">
        <f t="shared" ca="1" si="110"/>
        <v>0</v>
      </c>
      <c r="O341" s="1073"/>
      <c r="P341" s="1130">
        <f t="shared" ca="1" si="102"/>
        <v>0</v>
      </c>
      <c r="Q341" s="1130">
        <f t="shared" ca="1" si="103"/>
        <v>0</v>
      </c>
      <c r="R341" s="1130">
        <f t="shared" ca="1" si="111"/>
        <v>0</v>
      </c>
      <c r="S341" s="1130">
        <f t="shared" ca="1" si="112"/>
        <v>0</v>
      </c>
      <c r="T341" s="1130">
        <f t="shared" ca="1" si="104"/>
        <v>0</v>
      </c>
      <c r="U341" s="1132">
        <f t="shared" ca="1" si="105"/>
        <v>0</v>
      </c>
      <c r="V341" s="1133" t="str">
        <f t="shared" ca="1" si="106"/>
        <v>n.a.</v>
      </c>
      <c r="X341" s="1134">
        <f t="shared" ca="1" si="113"/>
        <v>0</v>
      </c>
      <c r="Y341" s="1134">
        <f t="shared" ca="1" si="107"/>
        <v>0</v>
      </c>
      <c r="Z341" s="1134">
        <f t="shared" ca="1" si="108"/>
        <v>0</v>
      </c>
      <c r="AA341" s="1132">
        <f t="shared" ca="1" si="109"/>
        <v>0</v>
      </c>
      <c r="AB341" s="1105"/>
    </row>
    <row r="342" spans="1:28">
      <c r="A342" s="1144">
        <f>'AMORT. PROFILE 0% CPR'!A342</f>
        <v>55088</v>
      </c>
      <c r="C342" s="1104"/>
      <c r="D342" s="1125">
        <f t="shared" ca="1" si="95"/>
        <v>56369</v>
      </c>
      <c r="E342" s="1126">
        <f t="shared" ca="1" si="96"/>
        <v>56396</v>
      </c>
      <c r="F342" s="1127">
        <f t="shared" ca="1" si="97"/>
        <v>10103</v>
      </c>
      <c r="G342" s="1128">
        <f ca="1">IF(F342&lt;&gt;"",COUNTIF($F$11:F342,"&gt;0"),"")</f>
        <v>332</v>
      </c>
      <c r="H342" s="1129"/>
      <c r="I342" s="1073"/>
      <c r="J342" s="1130">
        <f t="shared" ca="1" si="98"/>
        <v>0</v>
      </c>
      <c r="K342" s="1131">
        <f t="shared" ca="1" si="99"/>
        <v>0</v>
      </c>
      <c r="L342" s="1130">
        <f t="shared" ca="1" si="100"/>
        <v>0</v>
      </c>
      <c r="M342" s="1130">
        <f t="shared" ca="1" si="101"/>
        <v>0</v>
      </c>
      <c r="N342" s="1130">
        <f t="shared" ca="1" si="110"/>
        <v>0</v>
      </c>
      <c r="O342" s="1073"/>
      <c r="P342" s="1130">
        <f t="shared" ca="1" si="102"/>
        <v>0</v>
      </c>
      <c r="Q342" s="1130">
        <f t="shared" ca="1" si="103"/>
        <v>0</v>
      </c>
      <c r="R342" s="1130">
        <f t="shared" ca="1" si="111"/>
        <v>0</v>
      </c>
      <c r="S342" s="1130">
        <f t="shared" ca="1" si="112"/>
        <v>0</v>
      </c>
      <c r="T342" s="1130">
        <f t="shared" ca="1" si="104"/>
        <v>0</v>
      </c>
      <c r="U342" s="1132">
        <f t="shared" ca="1" si="105"/>
        <v>0</v>
      </c>
      <c r="V342" s="1133" t="str">
        <f t="shared" ca="1" si="106"/>
        <v>n.a.</v>
      </c>
      <c r="X342" s="1134">
        <f t="shared" ca="1" si="113"/>
        <v>0</v>
      </c>
      <c r="Y342" s="1134">
        <f t="shared" ca="1" si="107"/>
        <v>0</v>
      </c>
      <c r="Z342" s="1134">
        <f t="shared" ca="1" si="108"/>
        <v>0</v>
      </c>
      <c r="AA342" s="1132">
        <f t="shared" ca="1" si="109"/>
        <v>0</v>
      </c>
      <c r="AB342" s="1105"/>
    </row>
    <row r="343" spans="1:28">
      <c r="A343" s="1144">
        <f>'AMORT. PROFILE 0% CPR'!A343</f>
        <v>55120</v>
      </c>
      <c r="C343" s="1104"/>
      <c r="D343" s="1125">
        <f t="shared" ca="1" si="95"/>
        <v>56400</v>
      </c>
      <c r="E343" s="1126">
        <f t="shared" ca="1" si="96"/>
        <v>56429</v>
      </c>
      <c r="F343" s="1127">
        <f t="shared" ca="1" si="97"/>
        <v>10136</v>
      </c>
      <c r="G343" s="1128">
        <f ca="1">IF(F343&lt;&gt;"",COUNTIF($F$11:F343,"&gt;0"),"")</f>
        <v>333</v>
      </c>
      <c r="H343" s="1129"/>
      <c r="I343" s="1073"/>
      <c r="J343" s="1130">
        <f t="shared" ca="1" si="98"/>
        <v>0</v>
      </c>
      <c r="K343" s="1131">
        <f t="shared" ca="1" si="99"/>
        <v>0</v>
      </c>
      <c r="L343" s="1130">
        <f t="shared" ca="1" si="100"/>
        <v>0</v>
      </c>
      <c r="M343" s="1130">
        <f t="shared" ca="1" si="101"/>
        <v>0</v>
      </c>
      <c r="N343" s="1130">
        <f t="shared" ca="1" si="110"/>
        <v>0</v>
      </c>
      <c r="O343" s="1073"/>
      <c r="P343" s="1130">
        <f t="shared" ca="1" si="102"/>
        <v>0</v>
      </c>
      <c r="Q343" s="1130">
        <f t="shared" ca="1" si="103"/>
        <v>0</v>
      </c>
      <c r="R343" s="1130">
        <f t="shared" ca="1" si="111"/>
        <v>0</v>
      </c>
      <c r="S343" s="1130">
        <f t="shared" ca="1" si="112"/>
        <v>0</v>
      </c>
      <c r="T343" s="1130">
        <f t="shared" ca="1" si="104"/>
        <v>0</v>
      </c>
      <c r="U343" s="1132">
        <f t="shared" ca="1" si="105"/>
        <v>0</v>
      </c>
      <c r="V343" s="1133" t="str">
        <f t="shared" ca="1" si="106"/>
        <v>n.a.</v>
      </c>
      <c r="X343" s="1134">
        <f t="shared" ca="1" si="113"/>
        <v>0</v>
      </c>
      <c r="Y343" s="1134">
        <f t="shared" ca="1" si="107"/>
        <v>0</v>
      </c>
      <c r="Z343" s="1134">
        <f t="shared" ca="1" si="108"/>
        <v>0</v>
      </c>
      <c r="AA343" s="1132">
        <f t="shared" ca="1" si="109"/>
        <v>0</v>
      </c>
      <c r="AB343" s="1105"/>
    </row>
    <row r="344" spans="1:28">
      <c r="A344" s="1144">
        <f>'AMORT. PROFILE 0% CPR'!A344</f>
        <v>55149</v>
      </c>
      <c r="C344" s="1104"/>
      <c r="D344" s="1125">
        <f t="shared" ca="1" si="95"/>
        <v>56430</v>
      </c>
      <c r="E344" s="1126">
        <f t="shared" ca="1" si="96"/>
        <v>56457</v>
      </c>
      <c r="F344" s="1127">
        <f t="shared" ca="1" si="97"/>
        <v>10164</v>
      </c>
      <c r="G344" s="1128">
        <f ca="1">IF(F344&lt;&gt;"",COUNTIF($F$11:F344,"&gt;0"),"")</f>
        <v>334</v>
      </c>
      <c r="H344" s="1129"/>
      <c r="I344" s="1073"/>
      <c r="J344" s="1130">
        <f t="shared" ca="1" si="98"/>
        <v>0</v>
      </c>
      <c r="K344" s="1131">
        <f t="shared" ca="1" si="99"/>
        <v>0</v>
      </c>
      <c r="L344" s="1130">
        <f t="shared" ca="1" si="100"/>
        <v>0</v>
      </c>
      <c r="M344" s="1130">
        <f t="shared" ca="1" si="101"/>
        <v>0</v>
      </c>
      <c r="N344" s="1130">
        <f t="shared" ca="1" si="110"/>
        <v>0</v>
      </c>
      <c r="O344" s="1073"/>
      <c r="P344" s="1130">
        <f t="shared" ca="1" si="102"/>
        <v>0</v>
      </c>
      <c r="Q344" s="1130">
        <f t="shared" ca="1" si="103"/>
        <v>0</v>
      </c>
      <c r="R344" s="1130">
        <f t="shared" ca="1" si="111"/>
        <v>0</v>
      </c>
      <c r="S344" s="1130">
        <f t="shared" ca="1" si="112"/>
        <v>0</v>
      </c>
      <c r="T344" s="1130">
        <f t="shared" ca="1" si="104"/>
        <v>0</v>
      </c>
      <c r="U344" s="1132">
        <f t="shared" ca="1" si="105"/>
        <v>0</v>
      </c>
      <c r="V344" s="1133" t="str">
        <f t="shared" ca="1" si="106"/>
        <v>n.a.</v>
      </c>
      <c r="X344" s="1134">
        <f t="shared" ca="1" si="113"/>
        <v>0</v>
      </c>
      <c r="Y344" s="1134">
        <f t="shared" ca="1" si="107"/>
        <v>0</v>
      </c>
      <c r="Z344" s="1134">
        <f t="shared" ca="1" si="108"/>
        <v>0</v>
      </c>
      <c r="AA344" s="1132">
        <f t="shared" ca="1" si="109"/>
        <v>0</v>
      </c>
      <c r="AB344" s="1105"/>
    </row>
    <row r="345" spans="1:28">
      <c r="A345" s="1144">
        <f>'AMORT. PROFILE 0% CPR'!A345</f>
        <v>55180</v>
      </c>
      <c r="C345" s="1104"/>
      <c r="D345" s="1125">
        <f t="shared" ca="1" si="95"/>
        <v>56461</v>
      </c>
      <c r="E345" s="1126">
        <f t="shared" ca="1" si="96"/>
        <v>56488</v>
      </c>
      <c r="F345" s="1127">
        <f t="shared" ca="1" si="97"/>
        <v>10195</v>
      </c>
      <c r="G345" s="1128">
        <f ca="1">IF(F345&lt;&gt;"",COUNTIF($F$11:F345,"&gt;0"),"")</f>
        <v>335</v>
      </c>
      <c r="H345" s="1129"/>
      <c r="I345" s="1073"/>
      <c r="J345" s="1130">
        <f t="shared" ca="1" si="98"/>
        <v>0</v>
      </c>
      <c r="K345" s="1131">
        <f t="shared" ca="1" si="99"/>
        <v>0</v>
      </c>
      <c r="L345" s="1130">
        <f t="shared" ca="1" si="100"/>
        <v>0</v>
      </c>
      <c r="M345" s="1130">
        <f t="shared" ca="1" si="101"/>
        <v>0</v>
      </c>
      <c r="N345" s="1130">
        <f t="shared" ca="1" si="110"/>
        <v>0</v>
      </c>
      <c r="O345" s="1073"/>
      <c r="P345" s="1130">
        <f t="shared" ca="1" si="102"/>
        <v>0</v>
      </c>
      <c r="Q345" s="1130">
        <f t="shared" ca="1" si="103"/>
        <v>0</v>
      </c>
      <c r="R345" s="1130">
        <f t="shared" ca="1" si="111"/>
        <v>0</v>
      </c>
      <c r="S345" s="1130">
        <f t="shared" ca="1" si="112"/>
        <v>0</v>
      </c>
      <c r="T345" s="1130">
        <f t="shared" ca="1" si="104"/>
        <v>0</v>
      </c>
      <c r="U345" s="1132">
        <f t="shared" ca="1" si="105"/>
        <v>0</v>
      </c>
      <c r="V345" s="1133" t="str">
        <f t="shared" ca="1" si="106"/>
        <v>n.a.</v>
      </c>
      <c r="X345" s="1134">
        <f t="shared" ca="1" si="113"/>
        <v>0</v>
      </c>
      <c r="Y345" s="1134">
        <f t="shared" ca="1" si="107"/>
        <v>0</v>
      </c>
      <c r="Z345" s="1134">
        <f t="shared" ca="1" si="108"/>
        <v>0</v>
      </c>
      <c r="AA345" s="1132">
        <f t="shared" ca="1" si="109"/>
        <v>0</v>
      </c>
      <c r="AB345" s="1105"/>
    </row>
    <row r="346" spans="1:28">
      <c r="A346" s="1144">
        <f>'AMORT. PROFILE 0% CPR'!A346</f>
        <v>55211</v>
      </c>
      <c r="C346" s="1104"/>
      <c r="D346" s="1125">
        <f t="shared" ca="1" si="95"/>
        <v>56492</v>
      </c>
      <c r="E346" s="1126">
        <f t="shared" ca="1" si="96"/>
        <v>56520</v>
      </c>
      <c r="F346" s="1127">
        <f t="shared" ca="1" si="97"/>
        <v>10227</v>
      </c>
      <c r="G346" s="1128">
        <f ca="1">IF(F346&lt;&gt;"",COUNTIF($F$11:F346,"&gt;0"),"")</f>
        <v>336</v>
      </c>
      <c r="H346" s="1129"/>
      <c r="I346" s="1073"/>
      <c r="J346" s="1130">
        <f t="shared" ca="1" si="98"/>
        <v>0</v>
      </c>
      <c r="K346" s="1131">
        <f t="shared" ca="1" si="99"/>
        <v>0</v>
      </c>
      <c r="L346" s="1130">
        <f t="shared" ca="1" si="100"/>
        <v>0</v>
      </c>
      <c r="M346" s="1130">
        <f t="shared" ca="1" si="101"/>
        <v>0</v>
      </c>
      <c r="N346" s="1130">
        <f t="shared" ca="1" si="110"/>
        <v>0</v>
      </c>
      <c r="O346" s="1073"/>
      <c r="P346" s="1130">
        <f t="shared" ca="1" si="102"/>
        <v>0</v>
      </c>
      <c r="Q346" s="1130">
        <f t="shared" ca="1" si="103"/>
        <v>0</v>
      </c>
      <c r="R346" s="1130">
        <f t="shared" ca="1" si="111"/>
        <v>0</v>
      </c>
      <c r="S346" s="1130">
        <f t="shared" ca="1" si="112"/>
        <v>0</v>
      </c>
      <c r="T346" s="1130">
        <f t="shared" ca="1" si="104"/>
        <v>0</v>
      </c>
      <c r="U346" s="1132">
        <f t="shared" ca="1" si="105"/>
        <v>0</v>
      </c>
      <c r="V346" s="1133" t="str">
        <f t="shared" ca="1" si="106"/>
        <v>n.a.</v>
      </c>
      <c r="X346" s="1134">
        <f t="shared" ca="1" si="113"/>
        <v>0</v>
      </c>
      <c r="Y346" s="1134">
        <f t="shared" ca="1" si="107"/>
        <v>0</v>
      </c>
      <c r="Z346" s="1134">
        <f t="shared" ca="1" si="108"/>
        <v>0</v>
      </c>
      <c r="AA346" s="1132">
        <f t="shared" ca="1" si="109"/>
        <v>0</v>
      </c>
      <c r="AB346" s="1105"/>
    </row>
    <row r="347" spans="1:28">
      <c r="A347" s="1144">
        <f>'AMORT. PROFILE 0% CPR'!A347</f>
        <v>55239</v>
      </c>
      <c r="C347" s="1104"/>
      <c r="D347" s="1125">
        <f t="shared" ca="1" si="95"/>
        <v>56522</v>
      </c>
      <c r="E347" s="1126">
        <f t="shared" ca="1" si="96"/>
        <v>56549</v>
      </c>
      <c r="F347" s="1127">
        <f t="shared" ca="1" si="97"/>
        <v>10256</v>
      </c>
      <c r="G347" s="1128">
        <f ca="1">IF(F347&lt;&gt;"",COUNTIF($F$11:F347,"&gt;0"),"")</f>
        <v>337</v>
      </c>
      <c r="H347" s="1129"/>
      <c r="I347" s="1073"/>
      <c r="J347" s="1130">
        <f t="shared" ca="1" si="98"/>
        <v>0</v>
      </c>
      <c r="K347" s="1131">
        <f t="shared" ca="1" si="99"/>
        <v>0</v>
      </c>
      <c r="L347" s="1130">
        <f t="shared" ca="1" si="100"/>
        <v>0</v>
      </c>
      <c r="M347" s="1130">
        <f t="shared" ca="1" si="101"/>
        <v>0</v>
      </c>
      <c r="N347" s="1130">
        <f t="shared" ca="1" si="110"/>
        <v>0</v>
      </c>
      <c r="O347" s="1073"/>
      <c r="P347" s="1130">
        <f t="shared" ca="1" si="102"/>
        <v>0</v>
      </c>
      <c r="Q347" s="1130">
        <f t="shared" ca="1" si="103"/>
        <v>0</v>
      </c>
      <c r="R347" s="1130">
        <f t="shared" ca="1" si="111"/>
        <v>0</v>
      </c>
      <c r="S347" s="1130">
        <f t="shared" ca="1" si="112"/>
        <v>0</v>
      </c>
      <c r="T347" s="1130">
        <f t="shared" ca="1" si="104"/>
        <v>0</v>
      </c>
      <c r="U347" s="1132">
        <f t="shared" ca="1" si="105"/>
        <v>0</v>
      </c>
      <c r="V347" s="1133" t="str">
        <f t="shared" ca="1" si="106"/>
        <v>n.a.</v>
      </c>
      <c r="X347" s="1134">
        <f t="shared" ca="1" si="113"/>
        <v>0</v>
      </c>
      <c r="Y347" s="1134">
        <f t="shared" ca="1" si="107"/>
        <v>0</v>
      </c>
      <c r="Z347" s="1134">
        <f t="shared" ca="1" si="108"/>
        <v>0</v>
      </c>
      <c r="AA347" s="1132">
        <f t="shared" ca="1" si="109"/>
        <v>0</v>
      </c>
      <c r="AB347" s="1105"/>
    </row>
    <row r="348" spans="1:28">
      <c r="A348" s="1144">
        <f>'AMORT. PROFILE 0% CPR'!A348</f>
        <v>55270</v>
      </c>
      <c r="C348" s="1104"/>
      <c r="D348" s="1125">
        <f t="shared" ca="1" si="95"/>
        <v>56553</v>
      </c>
      <c r="E348" s="1126">
        <f t="shared" ca="1" si="96"/>
        <v>56580</v>
      </c>
      <c r="F348" s="1127">
        <f t="shared" ca="1" si="97"/>
        <v>10287</v>
      </c>
      <c r="G348" s="1128">
        <f ca="1">IF(F348&lt;&gt;"",COUNTIF($F$11:F348,"&gt;0"),"")</f>
        <v>338</v>
      </c>
      <c r="H348" s="1129"/>
      <c r="I348" s="1073"/>
      <c r="J348" s="1130">
        <f t="shared" ca="1" si="98"/>
        <v>0</v>
      </c>
      <c r="K348" s="1131">
        <f t="shared" ca="1" si="99"/>
        <v>0</v>
      </c>
      <c r="L348" s="1130">
        <f t="shared" ca="1" si="100"/>
        <v>0</v>
      </c>
      <c r="M348" s="1130">
        <f t="shared" ca="1" si="101"/>
        <v>0</v>
      </c>
      <c r="N348" s="1130">
        <f t="shared" ca="1" si="110"/>
        <v>0</v>
      </c>
      <c r="O348" s="1073"/>
      <c r="P348" s="1130">
        <f t="shared" ca="1" si="102"/>
        <v>0</v>
      </c>
      <c r="Q348" s="1130">
        <f t="shared" ca="1" si="103"/>
        <v>0</v>
      </c>
      <c r="R348" s="1130">
        <f t="shared" ca="1" si="111"/>
        <v>0</v>
      </c>
      <c r="S348" s="1130">
        <f t="shared" ca="1" si="112"/>
        <v>0</v>
      </c>
      <c r="T348" s="1130">
        <f t="shared" ca="1" si="104"/>
        <v>0</v>
      </c>
      <c r="U348" s="1132">
        <f t="shared" ca="1" si="105"/>
        <v>0</v>
      </c>
      <c r="V348" s="1133" t="str">
        <f t="shared" ca="1" si="106"/>
        <v>n.a.</v>
      </c>
      <c r="X348" s="1134">
        <f t="shared" ca="1" si="113"/>
        <v>0</v>
      </c>
      <c r="Y348" s="1134">
        <f t="shared" ca="1" si="107"/>
        <v>0</v>
      </c>
      <c r="Z348" s="1134">
        <f t="shared" ca="1" si="108"/>
        <v>0</v>
      </c>
      <c r="AA348" s="1132">
        <f t="shared" ca="1" si="109"/>
        <v>0</v>
      </c>
      <c r="AB348" s="1105"/>
    </row>
    <row r="349" spans="1:28">
      <c r="A349" s="1144">
        <f>'AMORT. PROFILE 0% CPR'!A349</f>
        <v>55302</v>
      </c>
      <c r="C349" s="1104"/>
      <c r="D349" s="1125">
        <f t="shared" ca="1" si="95"/>
        <v>56583</v>
      </c>
      <c r="E349" s="1126">
        <f t="shared" ca="1" si="96"/>
        <v>56611</v>
      </c>
      <c r="F349" s="1127">
        <f t="shared" ca="1" si="97"/>
        <v>10318</v>
      </c>
      <c r="G349" s="1128">
        <f ca="1">IF(F349&lt;&gt;"",COUNTIF($F$11:F349,"&gt;0"),"")</f>
        <v>339</v>
      </c>
      <c r="H349" s="1129"/>
      <c r="I349" s="1073"/>
      <c r="J349" s="1130">
        <f t="shared" ca="1" si="98"/>
        <v>0</v>
      </c>
      <c r="K349" s="1131">
        <f t="shared" ca="1" si="99"/>
        <v>0</v>
      </c>
      <c r="L349" s="1130">
        <f t="shared" ca="1" si="100"/>
        <v>0</v>
      </c>
      <c r="M349" s="1130">
        <f t="shared" ca="1" si="101"/>
        <v>0</v>
      </c>
      <c r="N349" s="1130">
        <f t="shared" ca="1" si="110"/>
        <v>0</v>
      </c>
      <c r="O349" s="1073"/>
      <c r="P349" s="1130">
        <f t="shared" ca="1" si="102"/>
        <v>0</v>
      </c>
      <c r="Q349" s="1130">
        <f t="shared" ca="1" si="103"/>
        <v>0</v>
      </c>
      <c r="R349" s="1130">
        <f t="shared" ca="1" si="111"/>
        <v>0</v>
      </c>
      <c r="S349" s="1130">
        <f t="shared" ca="1" si="112"/>
        <v>0</v>
      </c>
      <c r="T349" s="1130">
        <f t="shared" ca="1" si="104"/>
        <v>0</v>
      </c>
      <c r="U349" s="1132">
        <f t="shared" ca="1" si="105"/>
        <v>0</v>
      </c>
      <c r="V349" s="1133" t="str">
        <f t="shared" ca="1" si="106"/>
        <v>n.a.</v>
      </c>
      <c r="X349" s="1134">
        <f t="shared" ca="1" si="113"/>
        <v>0</v>
      </c>
      <c r="Y349" s="1134">
        <f t="shared" ca="1" si="107"/>
        <v>0</v>
      </c>
      <c r="Z349" s="1134">
        <f t="shared" ca="1" si="108"/>
        <v>0</v>
      </c>
      <c r="AA349" s="1132">
        <f t="shared" ca="1" si="109"/>
        <v>0</v>
      </c>
      <c r="AB349" s="1105"/>
    </row>
    <row r="350" spans="1:28">
      <c r="A350" s="1144">
        <f>'AMORT. PROFILE 0% CPR'!A350</f>
        <v>55331</v>
      </c>
      <c r="C350" s="1104"/>
      <c r="D350" s="1125">
        <f t="shared" ca="1" si="95"/>
        <v>56614</v>
      </c>
      <c r="E350" s="1126">
        <f t="shared" ca="1" si="96"/>
        <v>56641</v>
      </c>
      <c r="F350" s="1127">
        <f t="shared" ca="1" si="97"/>
        <v>10348</v>
      </c>
      <c r="G350" s="1128">
        <f ca="1">IF(F350&lt;&gt;"",COUNTIF($F$11:F350,"&gt;0"),"")</f>
        <v>340</v>
      </c>
      <c r="H350" s="1129"/>
      <c r="I350" s="1073"/>
      <c r="J350" s="1130">
        <f t="shared" ca="1" si="98"/>
        <v>0</v>
      </c>
      <c r="K350" s="1131">
        <f t="shared" ca="1" si="99"/>
        <v>0</v>
      </c>
      <c r="L350" s="1130">
        <f t="shared" ca="1" si="100"/>
        <v>0</v>
      </c>
      <c r="M350" s="1130">
        <f t="shared" ca="1" si="101"/>
        <v>0</v>
      </c>
      <c r="N350" s="1130">
        <f t="shared" ca="1" si="110"/>
        <v>0</v>
      </c>
      <c r="O350" s="1073"/>
      <c r="P350" s="1130">
        <f t="shared" ca="1" si="102"/>
        <v>0</v>
      </c>
      <c r="Q350" s="1130">
        <f t="shared" ca="1" si="103"/>
        <v>0</v>
      </c>
      <c r="R350" s="1130">
        <f t="shared" ca="1" si="111"/>
        <v>0</v>
      </c>
      <c r="S350" s="1130">
        <f t="shared" ca="1" si="112"/>
        <v>0</v>
      </c>
      <c r="T350" s="1130">
        <f t="shared" ca="1" si="104"/>
        <v>0</v>
      </c>
      <c r="U350" s="1132">
        <f t="shared" ca="1" si="105"/>
        <v>0</v>
      </c>
      <c r="V350" s="1133" t="str">
        <f t="shared" ca="1" si="106"/>
        <v>n.a.</v>
      </c>
      <c r="X350" s="1134">
        <f t="shared" ca="1" si="113"/>
        <v>0</v>
      </c>
      <c r="Y350" s="1134">
        <f t="shared" ca="1" si="107"/>
        <v>0</v>
      </c>
      <c r="Z350" s="1134">
        <f t="shared" ca="1" si="108"/>
        <v>0</v>
      </c>
      <c r="AA350" s="1132">
        <f t="shared" ca="1" si="109"/>
        <v>0</v>
      </c>
      <c r="AB350" s="1105"/>
    </row>
    <row r="351" spans="1:28">
      <c r="A351" s="1144">
        <f>'AMORT. PROFILE 0% CPR'!A351</f>
        <v>55361</v>
      </c>
      <c r="C351" s="1104"/>
      <c r="D351" s="1125">
        <f t="shared" ca="1" si="95"/>
        <v>56645</v>
      </c>
      <c r="E351" s="1126">
        <f t="shared" ca="1" si="96"/>
        <v>56671</v>
      </c>
      <c r="F351" s="1127">
        <f t="shared" ca="1" si="97"/>
        <v>10378</v>
      </c>
      <c r="G351" s="1128">
        <f ca="1">IF(F351&lt;&gt;"",COUNTIF($F$11:F351,"&gt;0"),"")</f>
        <v>341</v>
      </c>
      <c r="H351" s="1129"/>
      <c r="I351" s="1073"/>
      <c r="J351" s="1130">
        <f t="shared" ca="1" si="98"/>
        <v>0</v>
      </c>
      <c r="K351" s="1131">
        <f t="shared" ca="1" si="99"/>
        <v>0</v>
      </c>
      <c r="L351" s="1130">
        <f t="shared" ca="1" si="100"/>
        <v>0</v>
      </c>
      <c r="M351" s="1130">
        <f t="shared" ca="1" si="101"/>
        <v>0</v>
      </c>
      <c r="N351" s="1130">
        <f t="shared" ca="1" si="110"/>
        <v>0</v>
      </c>
      <c r="O351" s="1073"/>
      <c r="P351" s="1130">
        <f t="shared" ca="1" si="102"/>
        <v>0</v>
      </c>
      <c r="Q351" s="1130">
        <f t="shared" ca="1" si="103"/>
        <v>0</v>
      </c>
      <c r="R351" s="1130">
        <f t="shared" ca="1" si="111"/>
        <v>0</v>
      </c>
      <c r="S351" s="1130">
        <f t="shared" ca="1" si="112"/>
        <v>0</v>
      </c>
      <c r="T351" s="1130">
        <f t="shared" ca="1" si="104"/>
        <v>0</v>
      </c>
      <c r="U351" s="1132">
        <f t="shared" ca="1" si="105"/>
        <v>0</v>
      </c>
      <c r="V351" s="1133" t="str">
        <f t="shared" ca="1" si="106"/>
        <v>n.a.</v>
      </c>
      <c r="X351" s="1134">
        <f t="shared" ca="1" si="113"/>
        <v>0</v>
      </c>
      <c r="Y351" s="1134">
        <f t="shared" ca="1" si="107"/>
        <v>0</v>
      </c>
      <c r="Z351" s="1134">
        <f t="shared" ca="1" si="108"/>
        <v>0</v>
      </c>
      <c r="AA351" s="1132">
        <f t="shared" ca="1" si="109"/>
        <v>0</v>
      </c>
      <c r="AB351" s="1105"/>
    </row>
    <row r="352" spans="1:28">
      <c r="A352" s="1144">
        <f>'AMORT. PROFILE 0% CPR'!A352</f>
        <v>55393</v>
      </c>
      <c r="C352" s="1104"/>
      <c r="D352" s="1125">
        <f t="shared" ca="1" si="95"/>
        <v>56673</v>
      </c>
      <c r="E352" s="1126">
        <f t="shared" ca="1" si="96"/>
        <v>56702</v>
      </c>
      <c r="F352" s="1127">
        <f t="shared" ca="1" si="97"/>
        <v>10409</v>
      </c>
      <c r="G352" s="1128">
        <f ca="1">IF(F352&lt;&gt;"",COUNTIF($F$11:F352,"&gt;0"),"")</f>
        <v>342</v>
      </c>
      <c r="H352" s="1129"/>
      <c r="I352" s="1073"/>
      <c r="J352" s="1130">
        <f t="shared" ca="1" si="98"/>
        <v>0</v>
      </c>
      <c r="K352" s="1131">
        <f t="shared" ca="1" si="99"/>
        <v>0</v>
      </c>
      <c r="L352" s="1130">
        <f t="shared" ca="1" si="100"/>
        <v>0</v>
      </c>
      <c r="M352" s="1130">
        <f t="shared" ca="1" si="101"/>
        <v>0</v>
      </c>
      <c r="N352" s="1130">
        <f t="shared" ca="1" si="110"/>
        <v>0</v>
      </c>
      <c r="O352" s="1073"/>
      <c r="P352" s="1130">
        <f t="shared" ca="1" si="102"/>
        <v>0</v>
      </c>
      <c r="Q352" s="1130">
        <f t="shared" ca="1" si="103"/>
        <v>0</v>
      </c>
      <c r="R352" s="1130">
        <f t="shared" ca="1" si="111"/>
        <v>0</v>
      </c>
      <c r="S352" s="1130">
        <f t="shared" ca="1" si="112"/>
        <v>0</v>
      </c>
      <c r="T352" s="1130">
        <f t="shared" ca="1" si="104"/>
        <v>0</v>
      </c>
      <c r="U352" s="1132">
        <f t="shared" ca="1" si="105"/>
        <v>0</v>
      </c>
      <c r="V352" s="1133" t="str">
        <f t="shared" ca="1" si="106"/>
        <v>n.a.</v>
      </c>
      <c r="X352" s="1134">
        <f t="shared" ca="1" si="113"/>
        <v>0</v>
      </c>
      <c r="Y352" s="1134">
        <f t="shared" ca="1" si="107"/>
        <v>0</v>
      </c>
      <c r="Z352" s="1134">
        <f t="shared" ca="1" si="108"/>
        <v>0</v>
      </c>
      <c r="AA352" s="1132">
        <f t="shared" ca="1" si="109"/>
        <v>0</v>
      </c>
      <c r="AB352" s="1105"/>
    </row>
    <row r="353" spans="1:28">
      <c r="A353" s="1144">
        <f>'AMORT. PROFILE 0% CPR'!A353</f>
        <v>55423</v>
      </c>
      <c r="C353" s="1104"/>
      <c r="D353" s="1125">
        <f t="shared" ca="1" si="95"/>
        <v>56704</v>
      </c>
      <c r="E353" s="1126">
        <f t="shared" ca="1" si="96"/>
        <v>56731</v>
      </c>
      <c r="F353" s="1127">
        <f t="shared" ca="1" si="97"/>
        <v>10438</v>
      </c>
      <c r="G353" s="1128">
        <f ca="1">IF(F353&lt;&gt;"",COUNTIF($F$11:F353,"&gt;0"),"")</f>
        <v>343</v>
      </c>
      <c r="H353" s="1129"/>
      <c r="I353" s="1073"/>
      <c r="J353" s="1130">
        <f t="shared" ca="1" si="98"/>
        <v>0</v>
      </c>
      <c r="K353" s="1131">
        <f t="shared" ca="1" si="99"/>
        <v>0</v>
      </c>
      <c r="L353" s="1130">
        <f t="shared" ca="1" si="100"/>
        <v>0</v>
      </c>
      <c r="M353" s="1130">
        <f t="shared" ca="1" si="101"/>
        <v>0</v>
      </c>
      <c r="N353" s="1130">
        <f t="shared" ca="1" si="110"/>
        <v>0</v>
      </c>
      <c r="O353" s="1073"/>
      <c r="P353" s="1130">
        <f t="shared" ca="1" si="102"/>
        <v>0</v>
      </c>
      <c r="Q353" s="1130">
        <f t="shared" ca="1" si="103"/>
        <v>0</v>
      </c>
      <c r="R353" s="1130">
        <f t="shared" ca="1" si="111"/>
        <v>0</v>
      </c>
      <c r="S353" s="1130">
        <f t="shared" ca="1" si="112"/>
        <v>0</v>
      </c>
      <c r="T353" s="1130">
        <f t="shared" ca="1" si="104"/>
        <v>0</v>
      </c>
      <c r="U353" s="1132">
        <f t="shared" ca="1" si="105"/>
        <v>0</v>
      </c>
      <c r="V353" s="1133" t="str">
        <f t="shared" ca="1" si="106"/>
        <v>n.a.</v>
      </c>
      <c r="X353" s="1134">
        <f t="shared" ca="1" si="113"/>
        <v>0</v>
      </c>
      <c r="Y353" s="1134">
        <f t="shared" ca="1" si="107"/>
        <v>0</v>
      </c>
      <c r="Z353" s="1134">
        <f t="shared" ca="1" si="108"/>
        <v>0</v>
      </c>
      <c r="AA353" s="1132">
        <f t="shared" ca="1" si="109"/>
        <v>0</v>
      </c>
      <c r="AB353" s="1105"/>
    </row>
    <row r="354" spans="1:28">
      <c r="A354" s="1144">
        <f>'AMORT. PROFILE 0% CPR'!A354</f>
        <v>55453</v>
      </c>
      <c r="C354" s="1104"/>
      <c r="D354" s="1125">
        <f t="shared" ca="1" si="95"/>
        <v>56734</v>
      </c>
      <c r="E354" s="1126">
        <f t="shared" ca="1" si="96"/>
        <v>56761</v>
      </c>
      <c r="F354" s="1127">
        <f t="shared" ca="1" si="97"/>
        <v>10468</v>
      </c>
      <c r="G354" s="1128">
        <f ca="1">IF(F354&lt;&gt;"",COUNTIF($F$11:F354,"&gt;0"),"")</f>
        <v>344</v>
      </c>
      <c r="H354" s="1129"/>
      <c r="I354" s="1073"/>
      <c r="J354" s="1130">
        <f t="shared" ca="1" si="98"/>
        <v>0</v>
      </c>
      <c r="K354" s="1131">
        <f t="shared" ca="1" si="99"/>
        <v>0</v>
      </c>
      <c r="L354" s="1130">
        <f t="shared" ca="1" si="100"/>
        <v>0</v>
      </c>
      <c r="M354" s="1130">
        <f t="shared" ca="1" si="101"/>
        <v>0</v>
      </c>
      <c r="N354" s="1130">
        <f t="shared" ca="1" si="110"/>
        <v>0</v>
      </c>
      <c r="O354" s="1073"/>
      <c r="P354" s="1130">
        <f t="shared" ca="1" si="102"/>
        <v>0</v>
      </c>
      <c r="Q354" s="1130">
        <f t="shared" ca="1" si="103"/>
        <v>0</v>
      </c>
      <c r="R354" s="1130">
        <f t="shared" ca="1" si="111"/>
        <v>0</v>
      </c>
      <c r="S354" s="1130">
        <f t="shared" ca="1" si="112"/>
        <v>0</v>
      </c>
      <c r="T354" s="1130">
        <f t="shared" ca="1" si="104"/>
        <v>0</v>
      </c>
      <c r="U354" s="1132">
        <f t="shared" ca="1" si="105"/>
        <v>0</v>
      </c>
      <c r="V354" s="1133" t="str">
        <f t="shared" ca="1" si="106"/>
        <v>n.a.</v>
      </c>
      <c r="X354" s="1134">
        <f t="shared" ca="1" si="113"/>
        <v>0</v>
      </c>
      <c r="Y354" s="1134">
        <f t="shared" ca="1" si="107"/>
        <v>0</v>
      </c>
      <c r="Z354" s="1134">
        <f t="shared" ca="1" si="108"/>
        <v>0</v>
      </c>
      <c r="AA354" s="1132">
        <f t="shared" ca="1" si="109"/>
        <v>0</v>
      </c>
      <c r="AB354" s="1105"/>
    </row>
    <row r="355" spans="1:28">
      <c r="A355" s="1144">
        <f>'AMORT. PROFILE 0% CPR'!A355</f>
        <v>55484</v>
      </c>
      <c r="C355" s="1104"/>
      <c r="D355" s="1125">
        <f t="shared" ref="D355:D418" ca="1" si="114">IF(E355&lt;&gt;"",EOMONTH(E355,-1),"")</f>
        <v>56765</v>
      </c>
      <c r="E355" s="1126">
        <f t="shared" ref="E355:E418" ca="1" si="115">IF(INDIRECT("A"&amp;(IFERROR(MATCH(E354,A:A),999)+1))&gt;0,INDIRECT("A"&amp;(IFERROR(MATCH(E354,A:A),999)+1)),"")</f>
        <v>56793</v>
      </c>
      <c r="F355" s="1127">
        <f t="shared" ref="F355:F418" ca="1" si="116">IF(E355&lt;&gt;"",E355-$A$31,"")</f>
        <v>10500</v>
      </c>
      <c r="G355" s="1128">
        <f ca="1">IF(F355&lt;&gt;"",COUNTIF($F$11:F355,"&gt;0"),"")</f>
        <v>345</v>
      </c>
      <c r="H355" s="1129"/>
      <c r="I355" s="1073"/>
      <c r="J355" s="1130">
        <f t="shared" ref="J355:J418" ca="1" si="117">IF(G355=1,$A$7,N354)</f>
        <v>0</v>
      </c>
      <c r="K355" s="1131">
        <f t="shared" ref="K355:K418" ca="1" si="118">H355*J355</f>
        <v>0</v>
      </c>
      <c r="L355" s="1130">
        <f t="shared" ref="L355:L418" ca="1" si="119">IF(E355&lt;&gt;"",(1-(1-$A$25)^(1/12))*(J355-K355),"")</f>
        <v>0</v>
      </c>
      <c r="M355" s="1130">
        <f t="shared" ref="M355:M418" ca="1" si="120">IF(J355-K355-L355&lt;$A$27*$A$5,J355-K355-L355,0)</f>
        <v>0</v>
      </c>
      <c r="N355" s="1130">
        <f t="shared" ref="N355:N418" ca="1" si="121">IF(E355&lt;&gt;"",J355-K355-L355-M355,"")</f>
        <v>0</v>
      </c>
      <c r="O355" s="1073"/>
      <c r="P355" s="1130">
        <f t="shared" ref="P355:P418" ca="1" si="122">IF(G355&lt;&gt; "", R355+X355-N355, "")</f>
        <v>0</v>
      </c>
      <c r="Q355" s="1130">
        <f t="shared" ref="Q355:Q418" ca="1" si="123">IF(E355&lt;&gt;"", N355*(1-$A$15), "")</f>
        <v>0</v>
      </c>
      <c r="R355" s="1130">
        <f t="shared" ref="R355:R418" ca="1" si="124">IF(E355&lt;&gt;"", T354, "")</f>
        <v>0</v>
      </c>
      <c r="S355" s="1130">
        <f t="shared" ref="S355:S418" ca="1" si="125">IF(E355&lt;&gt;"", MIN(P355,MAX(R355-Q355,0)), "")</f>
        <v>0</v>
      </c>
      <c r="T355" s="1130">
        <f t="shared" ref="T355:T418" ca="1" si="126">IF(E355&lt;&gt;"", R355-S355, "")</f>
        <v>0</v>
      </c>
      <c r="U355" s="1132">
        <f t="shared" ref="U355:U418" ca="1" si="127">IF(E355&lt;&gt;"", R355/$A$11, "")</f>
        <v>0</v>
      </c>
      <c r="V355" s="1133" t="str">
        <f t="shared" ref="V355:V418" ca="1" si="128">IF(E355&lt;&gt;"", IFERROR(1-T355/N355, "n.a."), "")</f>
        <v>n.a.</v>
      </c>
      <c r="X355" s="1134">
        <f t="shared" ref="X355:X418" ca="1" si="129">IF(E355&lt;&gt;"", Z354, "")</f>
        <v>0</v>
      </c>
      <c r="Y355" s="1134">
        <f t="shared" ref="Y355:Y418" ca="1" si="130">IF(E355&lt;&gt;"", P355-S355, "")</f>
        <v>0</v>
      </c>
      <c r="Z355" s="1134">
        <f t="shared" ref="Z355:Z418" ca="1" si="131">IF(E355&lt;&gt;"", X355-Y355, "")</f>
        <v>0</v>
      </c>
      <c r="AA355" s="1132">
        <f t="shared" ref="AA355:AA418" ca="1" si="132">IF(E355&lt;&gt;"", X355/$A$19, "")</f>
        <v>0</v>
      </c>
      <c r="AB355" s="1105"/>
    </row>
    <row r="356" spans="1:28">
      <c r="A356" s="1144">
        <f>'AMORT. PROFILE 0% CPR'!A356</f>
        <v>55514</v>
      </c>
      <c r="C356" s="1104"/>
      <c r="D356" s="1125">
        <f t="shared" ca="1" si="114"/>
        <v>56795</v>
      </c>
      <c r="E356" s="1126">
        <f t="shared" ca="1" si="115"/>
        <v>56822</v>
      </c>
      <c r="F356" s="1127">
        <f t="shared" ca="1" si="116"/>
        <v>10529</v>
      </c>
      <c r="G356" s="1128">
        <f ca="1">IF(F356&lt;&gt;"",COUNTIF($F$11:F356,"&gt;0"),"")</f>
        <v>346</v>
      </c>
      <c r="H356" s="1129"/>
      <c r="I356" s="1073"/>
      <c r="J356" s="1130">
        <f t="shared" ca="1" si="117"/>
        <v>0</v>
      </c>
      <c r="K356" s="1131">
        <f t="shared" ca="1" si="118"/>
        <v>0</v>
      </c>
      <c r="L356" s="1130">
        <f t="shared" ca="1" si="119"/>
        <v>0</v>
      </c>
      <c r="M356" s="1130">
        <f t="shared" ca="1" si="120"/>
        <v>0</v>
      </c>
      <c r="N356" s="1130">
        <f t="shared" ca="1" si="121"/>
        <v>0</v>
      </c>
      <c r="O356" s="1073"/>
      <c r="P356" s="1130">
        <f t="shared" ca="1" si="122"/>
        <v>0</v>
      </c>
      <c r="Q356" s="1130">
        <f t="shared" ca="1" si="123"/>
        <v>0</v>
      </c>
      <c r="R356" s="1130">
        <f t="shared" ca="1" si="124"/>
        <v>0</v>
      </c>
      <c r="S356" s="1130">
        <f t="shared" ca="1" si="125"/>
        <v>0</v>
      </c>
      <c r="T356" s="1130">
        <f t="shared" ca="1" si="126"/>
        <v>0</v>
      </c>
      <c r="U356" s="1132">
        <f t="shared" ca="1" si="127"/>
        <v>0</v>
      </c>
      <c r="V356" s="1133" t="str">
        <f t="shared" ca="1" si="128"/>
        <v>n.a.</v>
      </c>
      <c r="X356" s="1134">
        <f t="shared" ca="1" si="129"/>
        <v>0</v>
      </c>
      <c r="Y356" s="1134">
        <f t="shared" ca="1" si="130"/>
        <v>0</v>
      </c>
      <c r="Z356" s="1134">
        <f t="shared" ca="1" si="131"/>
        <v>0</v>
      </c>
      <c r="AA356" s="1132">
        <f t="shared" ca="1" si="132"/>
        <v>0</v>
      </c>
      <c r="AB356" s="1105"/>
    </row>
    <row r="357" spans="1:28">
      <c r="A357" s="1144">
        <f>'AMORT. PROFILE 0% CPR'!A357</f>
        <v>55547</v>
      </c>
      <c r="C357" s="1104"/>
      <c r="D357" s="1125">
        <f t="shared" ca="1" si="114"/>
        <v>56826</v>
      </c>
      <c r="E357" s="1126">
        <f t="shared" ca="1" si="115"/>
        <v>56853</v>
      </c>
      <c r="F357" s="1127">
        <f t="shared" ca="1" si="116"/>
        <v>10560</v>
      </c>
      <c r="G357" s="1128">
        <f ca="1">IF(F357&lt;&gt;"",COUNTIF($F$11:F357,"&gt;0"),"")</f>
        <v>347</v>
      </c>
      <c r="H357" s="1129"/>
      <c r="I357" s="1073"/>
      <c r="J357" s="1130">
        <f t="shared" ca="1" si="117"/>
        <v>0</v>
      </c>
      <c r="K357" s="1131">
        <f t="shared" ca="1" si="118"/>
        <v>0</v>
      </c>
      <c r="L357" s="1130">
        <f t="shared" ca="1" si="119"/>
        <v>0</v>
      </c>
      <c r="M357" s="1130">
        <f t="shared" ca="1" si="120"/>
        <v>0</v>
      </c>
      <c r="N357" s="1130">
        <f t="shared" ca="1" si="121"/>
        <v>0</v>
      </c>
      <c r="O357" s="1073"/>
      <c r="P357" s="1130">
        <f t="shared" ca="1" si="122"/>
        <v>0</v>
      </c>
      <c r="Q357" s="1130">
        <f t="shared" ca="1" si="123"/>
        <v>0</v>
      </c>
      <c r="R357" s="1130">
        <f t="shared" ca="1" si="124"/>
        <v>0</v>
      </c>
      <c r="S357" s="1130">
        <f t="shared" ca="1" si="125"/>
        <v>0</v>
      </c>
      <c r="T357" s="1130">
        <f t="shared" ca="1" si="126"/>
        <v>0</v>
      </c>
      <c r="U357" s="1132">
        <f t="shared" ca="1" si="127"/>
        <v>0</v>
      </c>
      <c r="V357" s="1133" t="str">
        <f t="shared" ca="1" si="128"/>
        <v>n.a.</v>
      </c>
      <c r="X357" s="1134">
        <f t="shared" ca="1" si="129"/>
        <v>0</v>
      </c>
      <c r="Y357" s="1134">
        <f t="shared" ca="1" si="130"/>
        <v>0</v>
      </c>
      <c r="Z357" s="1134">
        <f t="shared" ca="1" si="131"/>
        <v>0</v>
      </c>
      <c r="AA357" s="1132">
        <f t="shared" ca="1" si="132"/>
        <v>0</v>
      </c>
      <c r="AB357" s="1105"/>
    </row>
    <row r="358" spans="1:28">
      <c r="A358" s="1144">
        <f>'AMORT. PROFILE 0% CPR'!A358</f>
        <v>55576</v>
      </c>
      <c r="C358" s="1104"/>
      <c r="D358" s="1125">
        <f t="shared" ca="1" si="114"/>
        <v>56857</v>
      </c>
      <c r="E358" s="1126">
        <f t="shared" ca="1" si="115"/>
        <v>56884</v>
      </c>
      <c r="F358" s="1127">
        <f t="shared" ca="1" si="116"/>
        <v>10591</v>
      </c>
      <c r="G358" s="1128">
        <f ca="1">IF(F358&lt;&gt;"",COUNTIF($F$11:F358,"&gt;0"),"")</f>
        <v>348</v>
      </c>
      <c r="H358" s="1129"/>
      <c r="I358" s="1073"/>
      <c r="J358" s="1130">
        <f t="shared" ca="1" si="117"/>
        <v>0</v>
      </c>
      <c r="K358" s="1131">
        <f t="shared" ca="1" si="118"/>
        <v>0</v>
      </c>
      <c r="L358" s="1130">
        <f t="shared" ca="1" si="119"/>
        <v>0</v>
      </c>
      <c r="M358" s="1130">
        <f t="shared" ca="1" si="120"/>
        <v>0</v>
      </c>
      <c r="N358" s="1130">
        <f t="shared" ca="1" si="121"/>
        <v>0</v>
      </c>
      <c r="O358" s="1073"/>
      <c r="P358" s="1130">
        <f t="shared" ca="1" si="122"/>
        <v>0</v>
      </c>
      <c r="Q358" s="1130">
        <f t="shared" ca="1" si="123"/>
        <v>0</v>
      </c>
      <c r="R358" s="1130">
        <f t="shared" ca="1" si="124"/>
        <v>0</v>
      </c>
      <c r="S358" s="1130">
        <f t="shared" ca="1" si="125"/>
        <v>0</v>
      </c>
      <c r="T358" s="1130">
        <f t="shared" ca="1" si="126"/>
        <v>0</v>
      </c>
      <c r="U358" s="1132">
        <f t="shared" ca="1" si="127"/>
        <v>0</v>
      </c>
      <c r="V358" s="1133" t="str">
        <f t="shared" ca="1" si="128"/>
        <v>n.a.</v>
      </c>
      <c r="X358" s="1134">
        <f t="shared" ca="1" si="129"/>
        <v>0</v>
      </c>
      <c r="Y358" s="1134">
        <f t="shared" ca="1" si="130"/>
        <v>0</v>
      </c>
      <c r="Z358" s="1134">
        <f t="shared" ca="1" si="131"/>
        <v>0</v>
      </c>
      <c r="AA358" s="1132">
        <f t="shared" ca="1" si="132"/>
        <v>0</v>
      </c>
      <c r="AB358" s="1105"/>
    </row>
    <row r="359" spans="1:28">
      <c r="A359" s="1144">
        <f>'AMORT. PROFILE 0% CPR'!A359</f>
        <v>55605</v>
      </c>
      <c r="C359" s="1104"/>
      <c r="D359" s="1125">
        <f t="shared" ca="1" si="114"/>
        <v>56887</v>
      </c>
      <c r="E359" s="1126">
        <f t="shared" ca="1" si="115"/>
        <v>56914</v>
      </c>
      <c r="F359" s="1127">
        <f t="shared" ca="1" si="116"/>
        <v>10621</v>
      </c>
      <c r="G359" s="1128">
        <f ca="1">IF(F359&lt;&gt;"",COUNTIF($F$11:F359,"&gt;0"),"")</f>
        <v>349</v>
      </c>
      <c r="H359" s="1129"/>
      <c r="I359" s="1073"/>
      <c r="J359" s="1130">
        <f t="shared" ca="1" si="117"/>
        <v>0</v>
      </c>
      <c r="K359" s="1131">
        <f t="shared" ca="1" si="118"/>
        <v>0</v>
      </c>
      <c r="L359" s="1130">
        <f t="shared" ca="1" si="119"/>
        <v>0</v>
      </c>
      <c r="M359" s="1130">
        <f t="shared" ca="1" si="120"/>
        <v>0</v>
      </c>
      <c r="N359" s="1130">
        <f t="shared" ca="1" si="121"/>
        <v>0</v>
      </c>
      <c r="O359" s="1073"/>
      <c r="P359" s="1130">
        <f t="shared" ca="1" si="122"/>
        <v>0</v>
      </c>
      <c r="Q359" s="1130">
        <f t="shared" ca="1" si="123"/>
        <v>0</v>
      </c>
      <c r="R359" s="1130">
        <f t="shared" ca="1" si="124"/>
        <v>0</v>
      </c>
      <c r="S359" s="1130">
        <f t="shared" ca="1" si="125"/>
        <v>0</v>
      </c>
      <c r="T359" s="1130">
        <f t="shared" ca="1" si="126"/>
        <v>0</v>
      </c>
      <c r="U359" s="1132">
        <f t="shared" ca="1" si="127"/>
        <v>0</v>
      </c>
      <c r="V359" s="1133" t="str">
        <f t="shared" ca="1" si="128"/>
        <v>n.a.</v>
      </c>
      <c r="X359" s="1134">
        <f t="shared" ca="1" si="129"/>
        <v>0</v>
      </c>
      <c r="Y359" s="1134">
        <f t="shared" ca="1" si="130"/>
        <v>0</v>
      </c>
      <c r="Z359" s="1134">
        <f t="shared" ca="1" si="131"/>
        <v>0</v>
      </c>
      <c r="AA359" s="1132">
        <f t="shared" ca="1" si="132"/>
        <v>0</v>
      </c>
      <c r="AB359" s="1105"/>
    </row>
    <row r="360" spans="1:28">
      <c r="A360" s="1144">
        <f>'AMORT. PROFILE 0% CPR'!A360</f>
        <v>55638</v>
      </c>
      <c r="C360" s="1104"/>
      <c r="D360" s="1125">
        <f t="shared" ca="1" si="114"/>
        <v>56918</v>
      </c>
      <c r="E360" s="1126">
        <f t="shared" ca="1" si="115"/>
        <v>56947</v>
      </c>
      <c r="F360" s="1127">
        <f t="shared" ca="1" si="116"/>
        <v>10654</v>
      </c>
      <c r="G360" s="1128">
        <f ca="1">IF(F360&lt;&gt;"",COUNTIF($F$11:F360,"&gt;0"),"")</f>
        <v>350</v>
      </c>
      <c r="H360" s="1129"/>
      <c r="I360" s="1073"/>
      <c r="J360" s="1130">
        <f t="shared" ca="1" si="117"/>
        <v>0</v>
      </c>
      <c r="K360" s="1131">
        <f t="shared" ca="1" si="118"/>
        <v>0</v>
      </c>
      <c r="L360" s="1130">
        <f t="shared" ca="1" si="119"/>
        <v>0</v>
      </c>
      <c r="M360" s="1130">
        <f t="shared" ca="1" si="120"/>
        <v>0</v>
      </c>
      <c r="N360" s="1130">
        <f t="shared" ca="1" si="121"/>
        <v>0</v>
      </c>
      <c r="O360" s="1073"/>
      <c r="P360" s="1130">
        <f t="shared" ca="1" si="122"/>
        <v>0</v>
      </c>
      <c r="Q360" s="1130">
        <f t="shared" ca="1" si="123"/>
        <v>0</v>
      </c>
      <c r="R360" s="1130">
        <f t="shared" ca="1" si="124"/>
        <v>0</v>
      </c>
      <c r="S360" s="1130">
        <f t="shared" ca="1" si="125"/>
        <v>0</v>
      </c>
      <c r="T360" s="1130">
        <f t="shared" ca="1" si="126"/>
        <v>0</v>
      </c>
      <c r="U360" s="1132">
        <f t="shared" ca="1" si="127"/>
        <v>0</v>
      </c>
      <c r="V360" s="1133" t="str">
        <f t="shared" ca="1" si="128"/>
        <v>n.a.</v>
      </c>
      <c r="X360" s="1134">
        <f t="shared" ca="1" si="129"/>
        <v>0</v>
      </c>
      <c r="Y360" s="1134">
        <f t="shared" ca="1" si="130"/>
        <v>0</v>
      </c>
      <c r="Z360" s="1134">
        <f t="shared" ca="1" si="131"/>
        <v>0</v>
      </c>
      <c r="AA360" s="1132">
        <f t="shared" ca="1" si="132"/>
        <v>0</v>
      </c>
      <c r="AB360" s="1105"/>
    </row>
    <row r="361" spans="1:28">
      <c r="A361" s="1144">
        <f>'AMORT. PROFILE 0% CPR'!A361</f>
        <v>55666</v>
      </c>
      <c r="C361" s="1104"/>
      <c r="D361" s="1125">
        <f t="shared" ca="1" si="114"/>
        <v>56948</v>
      </c>
      <c r="E361" s="1126">
        <f t="shared" ca="1" si="115"/>
        <v>56975</v>
      </c>
      <c r="F361" s="1127">
        <f t="shared" ca="1" si="116"/>
        <v>10682</v>
      </c>
      <c r="G361" s="1128">
        <f ca="1">IF(F361&lt;&gt;"",COUNTIF($F$11:F361,"&gt;0"),"")</f>
        <v>351</v>
      </c>
      <c r="H361" s="1129"/>
      <c r="I361" s="1073"/>
      <c r="J361" s="1130">
        <f t="shared" ca="1" si="117"/>
        <v>0</v>
      </c>
      <c r="K361" s="1131">
        <f t="shared" ca="1" si="118"/>
        <v>0</v>
      </c>
      <c r="L361" s="1130">
        <f t="shared" ca="1" si="119"/>
        <v>0</v>
      </c>
      <c r="M361" s="1130">
        <f t="shared" ca="1" si="120"/>
        <v>0</v>
      </c>
      <c r="N361" s="1130">
        <f t="shared" ca="1" si="121"/>
        <v>0</v>
      </c>
      <c r="O361" s="1073"/>
      <c r="P361" s="1130">
        <f t="shared" ca="1" si="122"/>
        <v>0</v>
      </c>
      <c r="Q361" s="1130">
        <f t="shared" ca="1" si="123"/>
        <v>0</v>
      </c>
      <c r="R361" s="1130">
        <f t="shared" ca="1" si="124"/>
        <v>0</v>
      </c>
      <c r="S361" s="1130">
        <f t="shared" ca="1" si="125"/>
        <v>0</v>
      </c>
      <c r="T361" s="1130">
        <f t="shared" ca="1" si="126"/>
        <v>0</v>
      </c>
      <c r="U361" s="1132">
        <f t="shared" ca="1" si="127"/>
        <v>0</v>
      </c>
      <c r="V361" s="1133" t="str">
        <f t="shared" ca="1" si="128"/>
        <v>n.a.</v>
      </c>
      <c r="X361" s="1134">
        <f t="shared" ca="1" si="129"/>
        <v>0</v>
      </c>
      <c r="Y361" s="1134">
        <f t="shared" ca="1" si="130"/>
        <v>0</v>
      </c>
      <c r="Z361" s="1134">
        <f t="shared" ca="1" si="131"/>
        <v>0</v>
      </c>
      <c r="AA361" s="1132">
        <f t="shared" ca="1" si="132"/>
        <v>0</v>
      </c>
      <c r="AB361" s="1105"/>
    </row>
    <row r="362" spans="1:28">
      <c r="A362" s="1144">
        <f>'AMORT. PROFILE 0% CPR'!A362</f>
        <v>55697</v>
      </c>
      <c r="C362" s="1104"/>
      <c r="D362" s="1125">
        <f t="shared" ca="1" si="114"/>
        <v>56979</v>
      </c>
      <c r="E362" s="1126">
        <f t="shared" ca="1" si="115"/>
        <v>57006</v>
      </c>
      <c r="F362" s="1127">
        <f t="shared" ca="1" si="116"/>
        <v>10713</v>
      </c>
      <c r="G362" s="1128">
        <f ca="1">IF(F362&lt;&gt;"",COUNTIF($F$11:F362,"&gt;0"),"")</f>
        <v>352</v>
      </c>
      <c r="H362" s="1129"/>
      <c r="I362" s="1073"/>
      <c r="J362" s="1130">
        <f t="shared" ca="1" si="117"/>
        <v>0</v>
      </c>
      <c r="K362" s="1131">
        <f t="shared" ca="1" si="118"/>
        <v>0</v>
      </c>
      <c r="L362" s="1130">
        <f t="shared" ca="1" si="119"/>
        <v>0</v>
      </c>
      <c r="M362" s="1130">
        <f t="shared" ca="1" si="120"/>
        <v>0</v>
      </c>
      <c r="N362" s="1130">
        <f t="shared" ca="1" si="121"/>
        <v>0</v>
      </c>
      <c r="O362" s="1073"/>
      <c r="P362" s="1130">
        <f t="shared" ca="1" si="122"/>
        <v>0</v>
      </c>
      <c r="Q362" s="1130">
        <f t="shared" ca="1" si="123"/>
        <v>0</v>
      </c>
      <c r="R362" s="1130">
        <f t="shared" ca="1" si="124"/>
        <v>0</v>
      </c>
      <c r="S362" s="1130">
        <f t="shared" ca="1" si="125"/>
        <v>0</v>
      </c>
      <c r="T362" s="1130">
        <f t="shared" ca="1" si="126"/>
        <v>0</v>
      </c>
      <c r="U362" s="1132">
        <f t="shared" ca="1" si="127"/>
        <v>0</v>
      </c>
      <c r="V362" s="1133" t="str">
        <f t="shared" ca="1" si="128"/>
        <v>n.a.</v>
      </c>
      <c r="X362" s="1134">
        <f t="shared" ca="1" si="129"/>
        <v>0</v>
      </c>
      <c r="Y362" s="1134">
        <f t="shared" ca="1" si="130"/>
        <v>0</v>
      </c>
      <c r="Z362" s="1134">
        <f t="shared" ca="1" si="131"/>
        <v>0</v>
      </c>
      <c r="AA362" s="1132">
        <f t="shared" ca="1" si="132"/>
        <v>0</v>
      </c>
      <c r="AB362" s="1105"/>
    </row>
    <row r="363" spans="1:28">
      <c r="A363" s="1144">
        <f>'AMORT. PROFILE 0% CPR'!A363</f>
        <v>55729</v>
      </c>
      <c r="C363" s="1104"/>
      <c r="D363" s="1125">
        <f t="shared" ca="1" si="114"/>
        <v>57010</v>
      </c>
      <c r="E363" s="1126">
        <f t="shared" ca="1" si="115"/>
        <v>57038</v>
      </c>
      <c r="F363" s="1127">
        <f t="shared" ca="1" si="116"/>
        <v>10745</v>
      </c>
      <c r="G363" s="1128">
        <f ca="1">IF(F363&lt;&gt;"",COUNTIF($F$11:F363,"&gt;0"),"")</f>
        <v>353</v>
      </c>
      <c r="H363" s="1129"/>
      <c r="I363" s="1073"/>
      <c r="J363" s="1130">
        <f t="shared" ca="1" si="117"/>
        <v>0</v>
      </c>
      <c r="K363" s="1131">
        <f t="shared" ca="1" si="118"/>
        <v>0</v>
      </c>
      <c r="L363" s="1130">
        <f t="shared" ca="1" si="119"/>
        <v>0</v>
      </c>
      <c r="M363" s="1130">
        <f t="shared" ca="1" si="120"/>
        <v>0</v>
      </c>
      <c r="N363" s="1130">
        <f t="shared" ca="1" si="121"/>
        <v>0</v>
      </c>
      <c r="O363" s="1073"/>
      <c r="P363" s="1130">
        <f t="shared" ca="1" si="122"/>
        <v>0</v>
      </c>
      <c r="Q363" s="1130">
        <f t="shared" ca="1" si="123"/>
        <v>0</v>
      </c>
      <c r="R363" s="1130">
        <f t="shared" ca="1" si="124"/>
        <v>0</v>
      </c>
      <c r="S363" s="1130">
        <f t="shared" ca="1" si="125"/>
        <v>0</v>
      </c>
      <c r="T363" s="1130">
        <f t="shared" ca="1" si="126"/>
        <v>0</v>
      </c>
      <c r="U363" s="1132">
        <f t="shared" ca="1" si="127"/>
        <v>0</v>
      </c>
      <c r="V363" s="1133" t="str">
        <f t="shared" ca="1" si="128"/>
        <v>n.a.</v>
      </c>
      <c r="X363" s="1134">
        <f t="shared" ca="1" si="129"/>
        <v>0</v>
      </c>
      <c r="Y363" s="1134">
        <f t="shared" ca="1" si="130"/>
        <v>0</v>
      </c>
      <c r="Z363" s="1134">
        <f t="shared" ca="1" si="131"/>
        <v>0</v>
      </c>
      <c r="AA363" s="1132">
        <f t="shared" ca="1" si="132"/>
        <v>0</v>
      </c>
      <c r="AB363" s="1105"/>
    </row>
    <row r="364" spans="1:28">
      <c r="A364" s="1144">
        <f>'AMORT. PROFILE 0% CPR'!A364</f>
        <v>55758</v>
      </c>
      <c r="C364" s="1104"/>
      <c r="D364" s="1125">
        <f t="shared" ca="1" si="114"/>
        <v>57039</v>
      </c>
      <c r="E364" s="1126">
        <f t="shared" ca="1" si="115"/>
        <v>57066</v>
      </c>
      <c r="F364" s="1127">
        <f t="shared" ca="1" si="116"/>
        <v>10773</v>
      </c>
      <c r="G364" s="1128">
        <f ca="1">IF(F364&lt;&gt;"",COUNTIF($F$11:F364,"&gt;0"),"")</f>
        <v>354</v>
      </c>
      <c r="H364" s="1129"/>
      <c r="I364" s="1073"/>
      <c r="J364" s="1130">
        <f t="shared" ca="1" si="117"/>
        <v>0</v>
      </c>
      <c r="K364" s="1131">
        <f t="shared" ca="1" si="118"/>
        <v>0</v>
      </c>
      <c r="L364" s="1130">
        <f t="shared" ca="1" si="119"/>
        <v>0</v>
      </c>
      <c r="M364" s="1130">
        <f t="shared" ca="1" si="120"/>
        <v>0</v>
      </c>
      <c r="N364" s="1130">
        <f t="shared" ca="1" si="121"/>
        <v>0</v>
      </c>
      <c r="O364" s="1073"/>
      <c r="P364" s="1130">
        <f t="shared" ca="1" si="122"/>
        <v>0</v>
      </c>
      <c r="Q364" s="1130">
        <f t="shared" ca="1" si="123"/>
        <v>0</v>
      </c>
      <c r="R364" s="1130">
        <f t="shared" ca="1" si="124"/>
        <v>0</v>
      </c>
      <c r="S364" s="1130">
        <f t="shared" ca="1" si="125"/>
        <v>0</v>
      </c>
      <c r="T364" s="1130">
        <f t="shared" ca="1" si="126"/>
        <v>0</v>
      </c>
      <c r="U364" s="1132">
        <f t="shared" ca="1" si="127"/>
        <v>0</v>
      </c>
      <c r="V364" s="1133" t="str">
        <f t="shared" ca="1" si="128"/>
        <v>n.a.</v>
      </c>
      <c r="X364" s="1134">
        <f t="shared" ca="1" si="129"/>
        <v>0</v>
      </c>
      <c r="Y364" s="1134">
        <f t="shared" ca="1" si="130"/>
        <v>0</v>
      </c>
      <c r="Z364" s="1134">
        <f t="shared" ca="1" si="131"/>
        <v>0</v>
      </c>
      <c r="AA364" s="1132">
        <f t="shared" ca="1" si="132"/>
        <v>0</v>
      </c>
      <c r="AB364" s="1105"/>
    </row>
    <row r="365" spans="1:28">
      <c r="A365" s="1144">
        <f>'AMORT. PROFILE 0% CPR'!A365</f>
        <v>55789</v>
      </c>
      <c r="C365" s="1104"/>
      <c r="D365" s="1125">
        <f t="shared" ca="1" si="114"/>
        <v>57070</v>
      </c>
      <c r="E365" s="1126">
        <f t="shared" ca="1" si="115"/>
        <v>57097</v>
      </c>
      <c r="F365" s="1127">
        <f t="shared" ca="1" si="116"/>
        <v>10804</v>
      </c>
      <c r="G365" s="1128">
        <f ca="1">IF(F365&lt;&gt;"",COUNTIF($F$11:F365,"&gt;0"),"")</f>
        <v>355</v>
      </c>
      <c r="H365" s="1129"/>
      <c r="I365" s="1073"/>
      <c r="J365" s="1130">
        <f t="shared" ca="1" si="117"/>
        <v>0</v>
      </c>
      <c r="K365" s="1131">
        <f t="shared" ca="1" si="118"/>
        <v>0</v>
      </c>
      <c r="L365" s="1130">
        <f t="shared" ca="1" si="119"/>
        <v>0</v>
      </c>
      <c r="M365" s="1130">
        <f t="shared" ca="1" si="120"/>
        <v>0</v>
      </c>
      <c r="N365" s="1130">
        <f t="shared" ca="1" si="121"/>
        <v>0</v>
      </c>
      <c r="O365" s="1073"/>
      <c r="P365" s="1130">
        <f t="shared" ca="1" si="122"/>
        <v>0</v>
      </c>
      <c r="Q365" s="1130">
        <f t="shared" ca="1" si="123"/>
        <v>0</v>
      </c>
      <c r="R365" s="1130">
        <f t="shared" ca="1" si="124"/>
        <v>0</v>
      </c>
      <c r="S365" s="1130">
        <f t="shared" ca="1" si="125"/>
        <v>0</v>
      </c>
      <c r="T365" s="1130">
        <f t="shared" ca="1" si="126"/>
        <v>0</v>
      </c>
      <c r="U365" s="1132">
        <f t="shared" ca="1" si="127"/>
        <v>0</v>
      </c>
      <c r="V365" s="1133" t="str">
        <f t="shared" ca="1" si="128"/>
        <v>n.a.</v>
      </c>
      <c r="X365" s="1134">
        <f t="shared" ca="1" si="129"/>
        <v>0</v>
      </c>
      <c r="Y365" s="1134">
        <f t="shared" ca="1" si="130"/>
        <v>0</v>
      </c>
      <c r="Z365" s="1134">
        <f t="shared" ca="1" si="131"/>
        <v>0</v>
      </c>
      <c r="AA365" s="1132">
        <f t="shared" ca="1" si="132"/>
        <v>0</v>
      </c>
      <c r="AB365" s="1105"/>
    </row>
    <row r="366" spans="1:28">
      <c r="A366" s="1144">
        <f>'AMORT. PROFILE 0% CPR'!A366</f>
        <v>55820</v>
      </c>
      <c r="C366" s="1104"/>
      <c r="D366" s="1125">
        <f t="shared" ca="1" si="114"/>
        <v>57100</v>
      </c>
      <c r="E366" s="1126">
        <f t="shared" ca="1" si="115"/>
        <v>57129</v>
      </c>
      <c r="F366" s="1127">
        <f t="shared" ca="1" si="116"/>
        <v>10836</v>
      </c>
      <c r="G366" s="1128">
        <f ca="1">IF(F366&lt;&gt;"",COUNTIF($F$11:F366,"&gt;0"),"")</f>
        <v>356</v>
      </c>
      <c r="H366" s="1129"/>
      <c r="I366" s="1073"/>
      <c r="J366" s="1130">
        <f t="shared" ca="1" si="117"/>
        <v>0</v>
      </c>
      <c r="K366" s="1131">
        <f t="shared" ca="1" si="118"/>
        <v>0</v>
      </c>
      <c r="L366" s="1130">
        <f t="shared" ca="1" si="119"/>
        <v>0</v>
      </c>
      <c r="M366" s="1130">
        <f t="shared" ca="1" si="120"/>
        <v>0</v>
      </c>
      <c r="N366" s="1130">
        <f t="shared" ca="1" si="121"/>
        <v>0</v>
      </c>
      <c r="O366" s="1073"/>
      <c r="P366" s="1130">
        <f t="shared" ca="1" si="122"/>
        <v>0</v>
      </c>
      <c r="Q366" s="1130">
        <f t="shared" ca="1" si="123"/>
        <v>0</v>
      </c>
      <c r="R366" s="1130">
        <f t="shared" ca="1" si="124"/>
        <v>0</v>
      </c>
      <c r="S366" s="1130">
        <f t="shared" ca="1" si="125"/>
        <v>0</v>
      </c>
      <c r="T366" s="1130">
        <f t="shared" ca="1" si="126"/>
        <v>0</v>
      </c>
      <c r="U366" s="1132">
        <f t="shared" ca="1" si="127"/>
        <v>0</v>
      </c>
      <c r="V366" s="1133" t="str">
        <f t="shared" ca="1" si="128"/>
        <v>n.a.</v>
      </c>
      <c r="X366" s="1134">
        <f t="shared" ca="1" si="129"/>
        <v>0</v>
      </c>
      <c r="Y366" s="1134">
        <f t="shared" ca="1" si="130"/>
        <v>0</v>
      </c>
      <c r="Z366" s="1134">
        <f t="shared" ca="1" si="131"/>
        <v>0</v>
      </c>
      <c r="AA366" s="1132">
        <f t="shared" ca="1" si="132"/>
        <v>0</v>
      </c>
      <c r="AB366" s="1105"/>
    </row>
    <row r="367" spans="1:28">
      <c r="A367" s="1144">
        <f>'AMORT. PROFILE 0% CPR'!A367</f>
        <v>55850</v>
      </c>
      <c r="C367" s="1104"/>
      <c r="D367" s="1125">
        <f t="shared" ca="1" si="114"/>
        <v>57131</v>
      </c>
      <c r="E367" s="1126">
        <f t="shared" ca="1" si="115"/>
        <v>57158</v>
      </c>
      <c r="F367" s="1127">
        <f t="shared" ca="1" si="116"/>
        <v>10865</v>
      </c>
      <c r="G367" s="1128">
        <f ca="1">IF(F367&lt;&gt;"",COUNTIF($F$11:F367,"&gt;0"),"")</f>
        <v>357</v>
      </c>
      <c r="H367" s="1129"/>
      <c r="I367" s="1073"/>
      <c r="J367" s="1130">
        <f t="shared" ca="1" si="117"/>
        <v>0</v>
      </c>
      <c r="K367" s="1131">
        <f t="shared" ca="1" si="118"/>
        <v>0</v>
      </c>
      <c r="L367" s="1130">
        <f t="shared" ca="1" si="119"/>
        <v>0</v>
      </c>
      <c r="M367" s="1130">
        <f t="shared" ca="1" si="120"/>
        <v>0</v>
      </c>
      <c r="N367" s="1130">
        <f t="shared" ca="1" si="121"/>
        <v>0</v>
      </c>
      <c r="O367" s="1073"/>
      <c r="P367" s="1130">
        <f t="shared" ca="1" si="122"/>
        <v>0</v>
      </c>
      <c r="Q367" s="1130">
        <f t="shared" ca="1" si="123"/>
        <v>0</v>
      </c>
      <c r="R367" s="1130">
        <f t="shared" ca="1" si="124"/>
        <v>0</v>
      </c>
      <c r="S367" s="1130">
        <f t="shared" ca="1" si="125"/>
        <v>0</v>
      </c>
      <c r="T367" s="1130">
        <f t="shared" ca="1" si="126"/>
        <v>0</v>
      </c>
      <c r="U367" s="1132">
        <f t="shared" ca="1" si="127"/>
        <v>0</v>
      </c>
      <c r="V367" s="1133" t="str">
        <f t="shared" ca="1" si="128"/>
        <v>n.a.</v>
      </c>
      <c r="X367" s="1134">
        <f t="shared" ca="1" si="129"/>
        <v>0</v>
      </c>
      <c r="Y367" s="1134">
        <f t="shared" ca="1" si="130"/>
        <v>0</v>
      </c>
      <c r="Z367" s="1134">
        <f t="shared" ca="1" si="131"/>
        <v>0</v>
      </c>
      <c r="AA367" s="1132">
        <f t="shared" ca="1" si="132"/>
        <v>0</v>
      </c>
      <c r="AB367" s="1105"/>
    </row>
    <row r="368" spans="1:28">
      <c r="A368" s="1144">
        <f>'AMORT. PROFILE 0% CPR'!A368</f>
        <v>55880</v>
      </c>
      <c r="C368" s="1104"/>
      <c r="D368" s="1125">
        <f t="shared" ca="1" si="114"/>
        <v>57161</v>
      </c>
      <c r="E368" s="1126">
        <f t="shared" ca="1" si="115"/>
        <v>57188</v>
      </c>
      <c r="F368" s="1127">
        <f t="shared" ca="1" si="116"/>
        <v>10895</v>
      </c>
      <c r="G368" s="1128">
        <f ca="1">IF(F368&lt;&gt;"",COUNTIF($F$11:F368,"&gt;0"),"")</f>
        <v>358</v>
      </c>
      <c r="H368" s="1129"/>
      <c r="I368" s="1073"/>
      <c r="J368" s="1130">
        <f t="shared" ca="1" si="117"/>
        <v>0</v>
      </c>
      <c r="K368" s="1131">
        <f t="shared" ca="1" si="118"/>
        <v>0</v>
      </c>
      <c r="L368" s="1130">
        <f t="shared" ca="1" si="119"/>
        <v>0</v>
      </c>
      <c r="M368" s="1130">
        <f t="shared" ca="1" si="120"/>
        <v>0</v>
      </c>
      <c r="N368" s="1130">
        <f t="shared" ca="1" si="121"/>
        <v>0</v>
      </c>
      <c r="O368" s="1073"/>
      <c r="P368" s="1130">
        <f t="shared" ca="1" si="122"/>
        <v>0</v>
      </c>
      <c r="Q368" s="1130">
        <f t="shared" ca="1" si="123"/>
        <v>0</v>
      </c>
      <c r="R368" s="1130">
        <f t="shared" ca="1" si="124"/>
        <v>0</v>
      </c>
      <c r="S368" s="1130">
        <f t="shared" ca="1" si="125"/>
        <v>0</v>
      </c>
      <c r="T368" s="1130">
        <f t="shared" ca="1" si="126"/>
        <v>0</v>
      </c>
      <c r="U368" s="1132">
        <f t="shared" ca="1" si="127"/>
        <v>0</v>
      </c>
      <c r="V368" s="1133" t="str">
        <f t="shared" ca="1" si="128"/>
        <v>n.a.</v>
      </c>
      <c r="X368" s="1134">
        <f t="shared" ca="1" si="129"/>
        <v>0</v>
      </c>
      <c r="Y368" s="1134">
        <f t="shared" ca="1" si="130"/>
        <v>0</v>
      </c>
      <c r="Z368" s="1134">
        <f t="shared" ca="1" si="131"/>
        <v>0</v>
      </c>
      <c r="AA368" s="1132">
        <f t="shared" ca="1" si="132"/>
        <v>0</v>
      </c>
      <c r="AB368" s="1105"/>
    </row>
    <row r="369" spans="1:28">
      <c r="A369" s="1144">
        <f>'AMORT. PROFILE 0% CPR'!A369</f>
        <v>55911</v>
      </c>
      <c r="C369" s="1104"/>
      <c r="D369" s="1125">
        <f t="shared" ca="1" si="114"/>
        <v>57192</v>
      </c>
      <c r="E369" s="1126">
        <f t="shared" ca="1" si="115"/>
        <v>57220</v>
      </c>
      <c r="F369" s="1127">
        <f t="shared" ca="1" si="116"/>
        <v>10927</v>
      </c>
      <c r="G369" s="1128">
        <f ca="1">IF(F369&lt;&gt;"",COUNTIF($F$11:F369,"&gt;0"),"")</f>
        <v>359</v>
      </c>
      <c r="H369" s="1129"/>
      <c r="I369" s="1073"/>
      <c r="J369" s="1130">
        <f t="shared" ca="1" si="117"/>
        <v>0</v>
      </c>
      <c r="K369" s="1131">
        <f t="shared" ca="1" si="118"/>
        <v>0</v>
      </c>
      <c r="L369" s="1130">
        <f t="shared" ca="1" si="119"/>
        <v>0</v>
      </c>
      <c r="M369" s="1130">
        <f t="shared" ca="1" si="120"/>
        <v>0</v>
      </c>
      <c r="N369" s="1130">
        <f t="shared" ca="1" si="121"/>
        <v>0</v>
      </c>
      <c r="O369" s="1073"/>
      <c r="P369" s="1130">
        <f t="shared" ca="1" si="122"/>
        <v>0</v>
      </c>
      <c r="Q369" s="1130">
        <f t="shared" ca="1" si="123"/>
        <v>0</v>
      </c>
      <c r="R369" s="1130">
        <f t="shared" ca="1" si="124"/>
        <v>0</v>
      </c>
      <c r="S369" s="1130">
        <f t="shared" ca="1" si="125"/>
        <v>0</v>
      </c>
      <c r="T369" s="1130">
        <f t="shared" ca="1" si="126"/>
        <v>0</v>
      </c>
      <c r="U369" s="1132">
        <f t="shared" ca="1" si="127"/>
        <v>0</v>
      </c>
      <c r="V369" s="1133" t="str">
        <f t="shared" ca="1" si="128"/>
        <v>n.a.</v>
      </c>
      <c r="X369" s="1134">
        <f t="shared" ca="1" si="129"/>
        <v>0</v>
      </c>
      <c r="Y369" s="1134">
        <f t="shared" ca="1" si="130"/>
        <v>0</v>
      </c>
      <c r="Z369" s="1134">
        <f t="shared" ca="1" si="131"/>
        <v>0</v>
      </c>
      <c r="AA369" s="1132">
        <f t="shared" ca="1" si="132"/>
        <v>0</v>
      </c>
      <c r="AB369" s="1105"/>
    </row>
    <row r="370" spans="1:28">
      <c r="A370" s="1144">
        <f>'AMORT. PROFILE 0% CPR'!A370</f>
        <v>55942</v>
      </c>
      <c r="C370" s="1104"/>
      <c r="D370" s="1125">
        <f t="shared" ca="1" si="114"/>
        <v>57223</v>
      </c>
      <c r="E370" s="1126">
        <f t="shared" ca="1" si="115"/>
        <v>57250</v>
      </c>
      <c r="F370" s="1127">
        <f t="shared" ca="1" si="116"/>
        <v>10957</v>
      </c>
      <c r="G370" s="1128">
        <f ca="1">IF(F370&lt;&gt;"",COUNTIF($F$11:F370,"&gt;0"),"")</f>
        <v>360</v>
      </c>
      <c r="H370" s="1129"/>
      <c r="I370" s="1073"/>
      <c r="J370" s="1130">
        <f t="shared" ca="1" si="117"/>
        <v>0</v>
      </c>
      <c r="K370" s="1131">
        <f t="shared" ca="1" si="118"/>
        <v>0</v>
      </c>
      <c r="L370" s="1130">
        <f t="shared" ca="1" si="119"/>
        <v>0</v>
      </c>
      <c r="M370" s="1130">
        <f t="shared" ca="1" si="120"/>
        <v>0</v>
      </c>
      <c r="N370" s="1130">
        <f t="shared" ca="1" si="121"/>
        <v>0</v>
      </c>
      <c r="O370" s="1073"/>
      <c r="P370" s="1130">
        <f t="shared" ca="1" si="122"/>
        <v>0</v>
      </c>
      <c r="Q370" s="1130">
        <f t="shared" ca="1" si="123"/>
        <v>0</v>
      </c>
      <c r="R370" s="1130">
        <f t="shared" ca="1" si="124"/>
        <v>0</v>
      </c>
      <c r="S370" s="1130">
        <f t="shared" ca="1" si="125"/>
        <v>0</v>
      </c>
      <c r="T370" s="1130">
        <f t="shared" ca="1" si="126"/>
        <v>0</v>
      </c>
      <c r="U370" s="1132">
        <f t="shared" ca="1" si="127"/>
        <v>0</v>
      </c>
      <c r="V370" s="1133" t="str">
        <f t="shared" ca="1" si="128"/>
        <v>n.a.</v>
      </c>
      <c r="X370" s="1134">
        <f t="shared" ca="1" si="129"/>
        <v>0</v>
      </c>
      <c r="Y370" s="1134">
        <f t="shared" ca="1" si="130"/>
        <v>0</v>
      </c>
      <c r="Z370" s="1134">
        <f t="shared" ca="1" si="131"/>
        <v>0</v>
      </c>
      <c r="AA370" s="1132">
        <f t="shared" ca="1" si="132"/>
        <v>0</v>
      </c>
      <c r="AB370" s="1105"/>
    </row>
    <row r="371" spans="1:28">
      <c r="A371" s="1144">
        <f>'AMORT. PROFILE 0% CPR'!A371</f>
        <v>55970</v>
      </c>
      <c r="C371" s="1104"/>
      <c r="D371" s="1125">
        <f t="shared" ca="1" si="114"/>
        <v>57253</v>
      </c>
      <c r="E371" s="1126">
        <f t="shared" ca="1" si="115"/>
        <v>57280</v>
      </c>
      <c r="F371" s="1127">
        <f t="shared" ca="1" si="116"/>
        <v>10987</v>
      </c>
      <c r="G371" s="1128">
        <f ca="1">IF(F371&lt;&gt;"",COUNTIF($F$11:F371,"&gt;0"),"")</f>
        <v>361</v>
      </c>
      <c r="H371" s="1129"/>
      <c r="I371" s="1073"/>
      <c r="J371" s="1130">
        <f t="shared" ca="1" si="117"/>
        <v>0</v>
      </c>
      <c r="K371" s="1131">
        <f t="shared" ca="1" si="118"/>
        <v>0</v>
      </c>
      <c r="L371" s="1130">
        <f t="shared" ca="1" si="119"/>
        <v>0</v>
      </c>
      <c r="M371" s="1130">
        <f t="shared" ca="1" si="120"/>
        <v>0</v>
      </c>
      <c r="N371" s="1130">
        <f t="shared" ca="1" si="121"/>
        <v>0</v>
      </c>
      <c r="O371" s="1073"/>
      <c r="P371" s="1130">
        <f t="shared" ca="1" si="122"/>
        <v>0</v>
      </c>
      <c r="Q371" s="1130">
        <f t="shared" ca="1" si="123"/>
        <v>0</v>
      </c>
      <c r="R371" s="1130">
        <f t="shared" ca="1" si="124"/>
        <v>0</v>
      </c>
      <c r="S371" s="1130">
        <f t="shared" ca="1" si="125"/>
        <v>0</v>
      </c>
      <c r="T371" s="1130">
        <f t="shared" ca="1" si="126"/>
        <v>0</v>
      </c>
      <c r="U371" s="1132">
        <f t="shared" ca="1" si="127"/>
        <v>0</v>
      </c>
      <c r="V371" s="1133" t="str">
        <f t="shared" ca="1" si="128"/>
        <v>n.a.</v>
      </c>
      <c r="X371" s="1134">
        <f t="shared" ca="1" si="129"/>
        <v>0</v>
      </c>
      <c r="Y371" s="1134">
        <f t="shared" ca="1" si="130"/>
        <v>0</v>
      </c>
      <c r="Z371" s="1134">
        <f t="shared" ca="1" si="131"/>
        <v>0</v>
      </c>
      <c r="AA371" s="1132">
        <f t="shared" ca="1" si="132"/>
        <v>0</v>
      </c>
      <c r="AB371" s="1105"/>
    </row>
    <row r="372" spans="1:28">
      <c r="A372" s="1144">
        <f>'AMORT. PROFILE 0% CPR'!A372</f>
        <v>56002</v>
      </c>
      <c r="C372" s="1104"/>
      <c r="D372" s="1125">
        <f t="shared" ca="1" si="114"/>
        <v>57284</v>
      </c>
      <c r="E372" s="1126">
        <f t="shared" ca="1" si="115"/>
        <v>57311</v>
      </c>
      <c r="F372" s="1127">
        <f t="shared" ca="1" si="116"/>
        <v>11018</v>
      </c>
      <c r="G372" s="1128">
        <f ca="1">IF(F372&lt;&gt;"",COUNTIF($F$11:F372,"&gt;0"),"")</f>
        <v>362</v>
      </c>
      <c r="H372" s="1129"/>
      <c r="I372" s="1073"/>
      <c r="J372" s="1130">
        <f t="shared" ca="1" si="117"/>
        <v>0</v>
      </c>
      <c r="K372" s="1131">
        <f t="shared" ca="1" si="118"/>
        <v>0</v>
      </c>
      <c r="L372" s="1130">
        <f t="shared" ca="1" si="119"/>
        <v>0</v>
      </c>
      <c r="M372" s="1130">
        <f t="shared" ca="1" si="120"/>
        <v>0</v>
      </c>
      <c r="N372" s="1130">
        <f t="shared" ca="1" si="121"/>
        <v>0</v>
      </c>
      <c r="O372" s="1073"/>
      <c r="P372" s="1130">
        <f t="shared" ca="1" si="122"/>
        <v>0</v>
      </c>
      <c r="Q372" s="1130">
        <f t="shared" ca="1" si="123"/>
        <v>0</v>
      </c>
      <c r="R372" s="1130">
        <f t="shared" ca="1" si="124"/>
        <v>0</v>
      </c>
      <c r="S372" s="1130">
        <f t="shared" ca="1" si="125"/>
        <v>0</v>
      </c>
      <c r="T372" s="1130">
        <f t="shared" ca="1" si="126"/>
        <v>0</v>
      </c>
      <c r="U372" s="1132">
        <f t="shared" ca="1" si="127"/>
        <v>0</v>
      </c>
      <c r="V372" s="1133" t="str">
        <f t="shared" ca="1" si="128"/>
        <v>n.a.</v>
      </c>
      <c r="X372" s="1134">
        <f t="shared" ca="1" si="129"/>
        <v>0</v>
      </c>
      <c r="Y372" s="1134">
        <f t="shared" ca="1" si="130"/>
        <v>0</v>
      </c>
      <c r="Z372" s="1134">
        <f t="shared" ca="1" si="131"/>
        <v>0</v>
      </c>
      <c r="AA372" s="1132">
        <f t="shared" ca="1" si="132"/>
        <v>0</v>
      </c>
      <c r="AB372" s="1105"/>
    </row>
    <row r="373" spans="1:28">
      <c r="A373" s="1144">
        <f>'AMORT. PROFILE 0% CPR'!A373</f>
        <v>56031</v>
      </c>
      <c r="C373" s="1104"/>
      <c r="D373" s="1125">
        <f t="shared" ca="1" si="114"/>
        <v>57314</v>
      </c>
      <c r="E373" s="1126">
        <f t="shared" ca="1" si="115"/>
        <v>57341</v>
      </c>
      <c r="F373" s="1127">
        <f t="shared" ca="1" si="116"/>
        <v>11048</v>
      </c>
      <c r="G373" s="1128">
        <f ca="1">IF(F373&lt;&gt;"",COUNTIF($F$11:F373,"&gt;0"),"")</f>
        <v>363</v>
      </c>
      <c r="H373" s="1129"/>
      <c r="I373" s="1073"/>
      <c r="J373" s="1130">
        <f t="shared" ca="1" si="117"/>
        <v>0</v>
      </c>
      <c r="K373" s="1131">
        <f t="shared" ca="1" si="118"/>
        <v>0</v>
      </c>
      <c r="L373" s="1130">
        <f t="shared" ca="1" si="119"/>
        <v>0</v>
      </c>
      <c r="M373" s="1130">
        <f t="shared" ca="1" si="120"/>
        <v>0</v>
      </c>
      <c r="N373" s="1130">
        <f t="shared" ca="1" si="121"/>
        <v>0</v>
      </c>
      <c r="O373" s="1073"/>
      <c r="P373" s="1130">
        <f t="shared" ca="1" si="122"/>
        <v>0</v>
      </c>
      <c r="Q373" s="1130">
        <f t="shared" ca="1" si="123"/>
        <v>0</v>
      </c>
      <c r="R373" s="1130">
        <f t="shared" ca="1" si="124"/>
        <v>0</v>
      </c>
      <c r="S373" s="1130">
        <f t="shared" ca="1" si="125"/>
        <v>0</v>
      </c>
      <c r="T373" s="1130">
        <f t="shared" ca="1" si="126"/>
        <v>0</v>
      </c>
      <c r="U373" s="1132">
        <f t="shared" ca="1" si="127"/>
        <v>0</v>
      </c>
      <c r="V373" s="1133" t="str">
        <f t="shared" ca="1" si="128"/>
        <v>n.a.</v>
      </c>
      <c r="X373" s="1134">
        <f t="shared" ca="1" si="129"/>
        <v>0</v>
      </c>
      <c r="Y373" s="1134">
        <f t="shared" ca="1" si="130"/>
        <v>0</v>
      </c>
      <c r="Z373" s="1134">
        <f t="shared" ca="1" si="131"/>
        <v>0</v>
      </c>
      <c r="AA373" s="1132">
        <f t="shared" ca="1" si="132"/>
        <v>0</v>
      </c>
      <c r="AB373" s="1105"/>
    </row>
    <row r="374" spans="1:28">
      <c r="A374" s="1144">
        <f>'AMORT. PROFILE 0% CPR'!A374</f>
        <v>56062</v>
      </c>
      <c r="C374" s="1104"/>
      <c r="D374" s="1125">
        <f t="shared" ca="1" si="114"/>
        <v>57345</v>
      </c>
      <c r="E374" s="1126">
        <f t="shared" ca="1" si="115"/>
        <v>57374</v>
      </c>
      <c r="F374" s="1127">
        <f t="shared" ca="1" si="116"/>
        <v>11081</v>
      </c>
      <c r="G374" s="1128">
        <f ca="1">IF(F374&lt;&gt;"",COUNTIF($F$11:F374,"&gt;0"),"")</f>
        <v>364</v>
      </c>
      <c r="H374" s="1129"/>
      <c r="I374" s="1073"/>
      <c r="J374" s="1130">
        <f t="shared" ca="1" si="117"/>
        <v>0</v>
      </c>
      <c r="K374" s="1131">
        <f t="shared" ca="1" si="118"/>
        <v>0</v>
      </c>
      <c r="L374" s="1130">
        <f t="shared" ca="1" si="119"/>
        <v>0</v>
      </c>
      <c r="M374" s="1130">
        <f t="shared" ca="1" si="120"/>
        <v>0</v>
      </c>
      <c r="N374" s="1130">
        <f t="shared" ca="1" si="121"/>
        <v>0</v>
      </c>
      <c r="O374" s="1073"/>
      <c r="P374" s="1130">
        <f t="shared" ca="1" si="122"/>
        <v>0</v>
      </c>
      <c r="Q374" s="1130">
        <f t="shared" ca="1" si="123"/>
        <v>0</v>
      </c>
      <c r="R374" s="1130">
        <f t="shared" ca="1" si="124"/>
        <v>0</v>
      </c>
      <c r="S374" s="1130">
        <f t="shared" ca="1" si="125"/>
        <v>0</v>
      </c>
      <c r="T374" s="1130">
        <f t="shared" ca="1" si="126"/>
        <v>0</v>
      </c>
      <c r="U374" s="1132">
        <f t="shared" ca="1" si="127"/>
        <v>0</v>
      </c>
      <c r="V374" s="1133" t="str">
        <f t="shared" ca="1" si="128"/>
        <v>n.a.</v>
      </c>
      <c r="X374" s="1134">
        <f t="shared" ca="1" si="129"/>
        <v>0</v>
      </c>
      <c r="Y374" s="1134">
        <f t="shared" ca="1" si="130"/>
        <v>0</v>
      </c>
      <c r="Z374" s="1134">
        <f t="shared" ca="1" si="131"/>
        <v>0</v>
      </c>
      <c r="AA374" s="1132">
        <f t="shared" ca="1" si="132"/>
        <v>0</v>
      </c>
      <c r="AB374" s="1105"/>
    </row>
    <row r="375" spans="1:28">
      <c r="A375" s="1144">
        <f>'AMORT. PROFILE 0% CPR'!A375</f>
        <v>56093</v>
      </c>
      <c r="C375" s="1104"/>
      <c r="D375" s="1125">
        <f t="shared" ca="1" si="114"/>
        <v>57376</v>
      </c>
      <c r="E375" s="1126">
        <f t="shared" ca="1" si="115"/>
        <v>57403</v>
      </c>
      <c r="F375" s="1127">
        <f t="shared" ca="1" si="116"/>
        <v>11110</v>
      </c>
      <c r="G375" s="1128">
        <f ca="1">IF(F375&lt;&gt;"",COUNTIF($F$11:F375,"&gt;0"),"")</f>
        <v>365</v>
      </c>
      <c r="H375" s="1129"/>
      <c r="I375" s="1073"/>
      <c r="J375" s="1130">
        <f t="shared" ca="1" si="117"/>
        <v>0</v>
      </c>
      <c r="K375" s="1131">
        <f t="shared" ca="1" si="118"/>
        <v>0</v>
      </c>
      <c r="L375" s="1130">
        <f t="shared" ca="1" si="119"/>
        <v>0</v>
      </c>
      <c r="M375" s="1130">
        <f t="shared" ca="1" si="120"/>
        <v>0</v>
      </c>
      <c r="N375" s="1130">
        <f t="shared" ca="1" si="121"/>
        <v>0</v>
      </c>
      <c r="O375" s="1073"/>
      <c r="P375" s="1130">
        <f t="shared" ca="1" si="122"/>
        <v>0</v>
      </c>
      <c r="Q375" s="1130">
        <f t="shared" ca="1" si="123"/>
        <v>0</v>
      </c>
      <c r="R375" s="1130">
        <f t="shared" ca="1" si="124"/>
        <v>0</v>
      </c>
      <c r="S375" s="1130">
        <f t="shared" ca="1" si="125"/>
        <v>0</v>
      </c>
      <c r="T375" s="1130">
        <f t="shared" ca="1" si="126"/>
        <v>0</v>
      </c>
      <c r="U375" s="1132">
        <f t="shared" ca="1" si="127"/>
        <v>0</v>
      </c>
      <c r="V375" s="1133" t="str">
        <f t="shared" ca="1" si="128"/>
        <v>n.a.</v>
      </c>
      <c r="X375" s="1134">
        <f t="shared" ca="1" si="129"/>
        <v>0</v>
      </c>
      <c r="Y375" s="1134">
        <f t="shared" ca="1" si="130"/>
        <v>0</v>
      </c>
      <c r="Z375" s="1134">
        <f t="shared" ca="1" si="131"/>
        <v>0</v>
      </c>
      <c r="AA375" s="1132">
        <f t="shared" ca="1" si="132"/>
        <v>0</v>
      </c>
      <c r="AB375" s="1105"/>
    </row>
    <row r="376" spans="1:28">
      <c r="A376" s="1144">
        <f>'AMORT. PROFILE 0% CPR'!A376</f>
        <v>56123</v>
      </c>
      <c r="C376" s="1104"/>
      <c r="D376" s="1125">
        <f t="shared" ca="1" si="114"/>
        <v>57404</v>
      </c>
      <c r="E376" s="1126">
        <f t="shared" ca="1" si="115"/>
        <v>57431</v>
      </c>
      <c r="F376" s="1127">
        <f t="shared" ca="1" si="116"/>
        <v>11138</v>
      </c>
      <c r="G376" s="1128">
        <f ca="1">IF(F376&lt;&gt;"",COUNTIF($F$11:F376,"&gt;0"),"")</f>
        <v>366</v>
      </c>
      <c r="H376" s="1129"/>
      <c r="I376" s="1073"/>
      <c r="J376" s="1130">
        <f t="shared" ca="1" si="117"/>
        <v>0</v>
      </c>
      <c r="K376" s="1131">
        <f t="shared" ca="1" si="118"/>
        <v>0</v>
      </c>
      <c r="L376" s="1130">
        <f t="shared" ca="1" si="119"/>
        <v>0</v>
      </c>
      <c r="M376" s="1130">
        <f t="shared" ca="1" si="120"/>
        <v>0</v>
      </c>
      <c r="N376" s="1130">
        <f t="shared" ca="1" si="121"/>
        <v>0</v>
      </c>
      <c r="O376" s="1073"/>
      <c r="P376" s="1130">
        <f t="shared" ca="1" si="122"/>
        <v>0</v>
      </c>
      <c r="Q376" s="1130">
        <f t="shared" ca="1" si="123"/>
        <v>0</v>
      </c>
      <c r="R376" s="1130">
        <f t="shared" ca="1" si="124"/>
        <v>0</v>
      </c>
      <c r="S376" s="1130">
        <f t="shared" ca="1" si="125"/>
        <v>0</v>
      </c>
      <c r="T376" s="1130">
        <f t="shared" ca="1" si="126"/>
        <v>0</v>
      </c>
      <c r="U376" s="1132">
        <f t="shared" ca="1" si="127"/>
        <v>0</v>
      </c>
      <c r="V376" s="1133" t="str">
        <f t="shared" ca="1" si="128"/>
        <v>n.a.</v>
      </c>
      <c r="X376" s="1134">
        <f t="shared" ca="1" si="129"/>
        <v>0</v>
      </c>
      <c r="Y376" s="1134">
        <f t="shared" ca="1" si="130"/>
        <v>0</v>
      </c>
      <c r="Z376" s="1134">
        <f t="shared" ca="1" si="131"/>
        <v>0</v>
      </c>
      <c r="AA376" s="1132">
        <f t="shared" ca="1" si="132"/>
        <v>0</v>
      </c>
      <c r="AB376" s="1105"/>
    </row>
    <row r="377" spans="1:28">
      <c r="A377" s="1144">
        <f>'AMORT. PROFILE 0% CPR'!A377</f>
        <v>56156</v>
      </c>
      <c r="C377" s="1104"/>
      <c r="D377" s="1125">
        <f t="shared" ca="1" si="114"/>
        <v>57435</v>
      </c>
      <c r="E377" s="1126">
        <f t="shared" ca="1" si="115"/>
        <v>57462</v>
      </c>
      <c r="F377" s="1127">
        <f t="shared" ca="1" si="116"/>
        <v>11169</v>
      </c>
      <c r="G377" s="1128">
        <f ca="1">IF(F377&lt;&gt;"",COUNTIF($F$11:F377,"&gt;0"),"")</f>
        <v>367</v>
      </c>
      <c r="H377" s="1129"/>
      <c r="I377" s="1073"/>
      <c r="J377" s="1130">
        <f t="shared" ca="1" si="117"/>
        <v>0</v>
      </c>
      <c r="K377" s="1131">
        <f t="shared" ca="1" si="118"/>
        <v>0</v>
      </c>
      <c r="L377" s="1130">
        <f t="shared" ca="1" si="119"/>
        <v>0</v>
      </c>
      <c r="M377" s="1130">
        <f t="shared" ca="1" si="120"/>
        <v>0</v>
      </c>
      <c r="N377" s="1130">
        <f t="shared" ca="1" si="121"/>
        <v>0</v>
      </c>
      <c r="O377" s="1073"/>
      <c r="P377" s="1130">
        <f t="shared" ca="1" si="122"/>
        <v>0</v>
      </c>
      <c r="Q377" s="1130">
        <f t="shared" ca="1" si="123"/>
        <v>0</v>
      </c>
      <c r="R377" s="1130">
        <f t="shared" ca="1" si="124"/>
        <v>0</v>
      </c>
      <c r="S377" s="1130">
        <f t="shared" ca="1" si="125"/>
        <v>0</v>
      </c>
      <c r="T377" s="1130">
        <f t="shared" ca="1" si="126"/>
        <v>0</v>
      </c>
      <c r="U377" s="1132">
        <f t="shared" ca="1" si="127"/>
        <v>0</v>
      </c>
      <c r="V377" s="1133" t="str">
        <f t="shared" ca="1" si="128"/>
        <v>n.a.</v>
      </c>
      <c r="X377" s="1134">
        <f t="shared" ca="1" si="129"/>
        <v>0</v>
      </c>
      <c r="Y377" s="1134">
        <f t="shared" ca="1" si="130"/>
        <v>0</v>
      </c>
      <c r="Z377" s="1134">
        <f t="shared" ca="1" si="131"/>
        <v>0</v>
      </c>
      <c r="AA377" s="1132">
        <f t="shared" ca="1" si="132"/>
        <v>0</v>
      </c>
      <c r="AB377" s="1105"/>
    </row>
    <row r="378" spans="1:28">
      <c r="A378" s="1144">
        <f>'AMORT. PROFILE 0% CPR'!A378</f>
        <v>56184</v>
      </c>
      <c r="C378" s="1104"/>
      <c r="D378" s="1125">
        <f t="shared" ca="1" si="114"/>
        <v>57465</v>
      </c>
      <c r="E378" s="1126">
        <f t="shared" ca="1" si="115"/>
        <v>57493</v>
      </c>
      <c r="F378" s="1127">
        <f t="shared" ca="1" si="116"/>
        <v>11200</v>
      </c>
      <c r="G378" s="1128">
        <f ca="1">IF(F378&lt;&gt;"",COUNTIF($F$11:F378,"&gt;0"),"")</f>
        <v>368</v>
      </c>
      <c r="H378" s="1129"/>
      <c r="I378" s="1073"/>
      <c r="J378" s="1130">
        <f t="shared" ca="1" si="117"/>
        <v>0</v>
      </c>
      <c r="K378" s="1131">
        <f t="shared" ca="1" si="118"/>
        <v>0</v>
      </c>
      <c r="L378" s="1130">
        <f t="shared" ca="1" si="119"/>
        <v>0</v>
      </c>
      <c r="M378" s="1130">
        <f t="shared" ca="1" si="120"/>
        <v>0</v>
      </c>
      <c r="N378" s="1130">
        <f t="shared" ca="1" si="121"/>
        <v>0</v>
      </c>
      <c r="O378" s="1073"/>
      <c r="P378" s="1130">
        <f t="shared" ca="1" si="122"/>
        <v>0</v>
      </c>
      <c r="Q378" s="1130">
        <f t="shared" ca="1" si="123"/>
        <v>0</v>
      </c>
      <c r="R378" s="1130">
        <f t="shared" ca="1" si="124"/>
        <v>0</v>
      </c>
      <c r="S378" s="1130">
        <f t="shared" ca="1" si="125"/>
        <v>0</v>
      </c>
      <c r="T378" s="1130">
        <f t="shared" ca="1" si="126"/>
        <v>0</v>
      </c>
      <c r="U378" s="1132">
        <f t="shared" ca="1" si="127"/>
        <v>0</v>
      </c>
      <c r="V378" s="1133" t="str">
        <f t="shared" ca="1" si="128"/>
        <v>n.a.</v>
      </c>
      <c r="X378" s="1134">
        <f t="shared" ca="1" si="129"/>
        <v>0</v>
      </c>
      <c r="Y378" s="1134">
        <f t="shared" ca="1" si="130"/>
        <v>0</v>
      </c>
      <c r="Z378" s="1134">
        <f t="shared" ca="1" si="131"/>
        <v>0</v>
      </c>
      <c r="AA378" s="1132">
        <f t="shared" ca="1" si="132"/>
        <v>0</v>
      </c>
      <c r="AB378" s="1105"/>
    </row>
    <row r="379" spans="1:28">
      <c r="A379" s="1144">
        <f>'AMORT. PROFILE 0% CPR'!A379</f>
        <v>56215</v>
      </c>
      <c r="C379" s="1104"/>
      <c r="D379" s="1125">
        <f t="shared" ca="1" si="114"/>
        <v>57496</v>
      </c>
      <c r="E379" s="1126">
        <f t="shared" ca="1" si="115"/>
        <v>57523</v>
      </c>
      <c r="F379" s="1127">
        <f t="shared" ca="1" si="116"/>
        <v>11230</v>
      </c>
      <c r="G379" s="1128">
        <f ca="1">IF(F379&lt;&gt;"",COUNTIF($F$11:F379,"&gt;0"),"")</f>
        <v>369</v>
      </c>
      <c r="H379" s="1129"/>
      <c r="I379" s="1073"/>
      <c r="J379" s="1130">
        <f t="shared" ca="1" si="117"/>
        <v>0</v>
      </c>
      <c r="K379" s="1131">
        <f t="shared" ca="1" si="118"/>
        <v>0</v>
      </c>
      <c r="L379" s="1130">
        <f t="shared" ca="1" si="119"/>
        <v>0</v>
      </c>
      <c r="M379" s="1130">
        <f t="shared" ca="1" si="120"/>
        <v>0</v>
      </c>
      <c r="N379" s="1130">
        <f t="shared" ca="1" si="121"/>
        <v>0</v>
      </c>
      <c r="O379" s="1073"/>
      <c r="P379" s="1130">
        <f t="shared" ca="1" si="122"/>
        <v>0</v>
      </c>
      <c r="Q379" s="1130">
        <f t="shared" ca="1" si="123"/>
        <v>0</v>
      </c>
      <c r="R379" s="1130">
        <f t="shared" ca="1" si="124"/>
        <v>0</v>
      </c>
      <c r="S379" s="1130">
        <f t="shared" ca="1" si="125"/>
        <v>0</v>
      </c>
      <c r="T379" s="1130">
        <f t="shared" ca="1" si="126"/>
        <v>0</v>
      </c>
      <c r="U379" s="1132">
        <f t="shared" ca="1" si="127"/>
        <v>0</v>
      </c>
      <c r="V379" s="1133" t="str">
        <f t="shared" ca="1" si="128"/>
        <v>n.a.</v>
      </c>
      <c r="X379" s="1134">
        <f t="shared" ca="1" si="129"/>
        <v>0</v>
      </c>
      <c r="Y379" s="1134">
        <f t="shared" ca="1" si="130"/>
        <v>0</v>
      </c>
      <c r="Z379" s="1134">
        <f t="shared" ca="1" si="131"/>
        <v>0</v>
      </c>
      <c r="AA379" s="1132">
        <f t="shared" ca="1" si="132"/>
        <v>0</v>
      </c>
      <c r="AB379" s="1105"/>
    </row>
    <row r="380" spans="1:28">
      <c r="A380" s="1144">
        <f>'AMORT. PROFILE 0% CPR'!A380</f>
        <v>56247</v>
      </c>
      <c r="C380" s="1104"/>
      <c r="D380" s="1125">
        <f t="shared" ca="1" si="114"/>
        <v>57526</v>
      </c>
      <c r="E380" s="1126">
        <f t="shared" ca="1" si="115"/>
        <v>57553</v>
      </c>
      <c r="F380" s="1127">
        <f t="shared" ca="1" si="116"/>
        <v>11260</v>
      </c>
      <c r="G380" s="1128">
        <f ca="1">IF(F380&lt;&gt;"",COUNTIF($F$11:F380,"&gt;0"),"")</f>
        <v>370</v>
      </c>
      <c r="H380" s="1129"/>
      <c r="I380" s="1073"/>
      <c r="J380" s="1130">
        <f t="shared" ca="1" si="117"/>
        <v>0</v>
      </c>
      <c r="K380" s="1131">
        <f t="shared" ca="1" si="118"/>
        <v>0</v>
      </c>
      <c r="L380" s="1130">
        <f t="shared" ca="1" si="119"/>
        <v>0</v>
      </c>
      <c r="M380" s="1130">
        <f t="shared" ca="1" si="120"/>
        <v>0</v>
      </c>
      <c r="N380" s="1130">
        <f t="shared" ca="1" si="121"/>
        <v>0</v>
      </c>
      <c r="O380" s="1073"/>
      <c r="P380" s="1130">
        <f t="shared" ca="1" si="122"/>
        <v>0</v>
      </c>
      <c r="Q380" s="1130">
        <f t="shared" ca="1" si="123"/>
        <v>0</v>
      </c>
      <c r="R380" s="1130">
        <f t="shared" ca="1" si="124"/>
        <v>0</v>
      </c>
      <c r="S380" s="1130">
        <f t="shared" ca="1" si="125"/>
        <v>0</v>
      </c>
      <c r="T380" s="1130">
        <f t="shared" ca="1" si="126"/>
        <v>0</v>
      </c>
      <c r="U380" s="1132">
        <f t="shared" ca="1" si="127"/>
        <v>0</v>
      </c>
      <c r="V380" s="1133" t="str">
        <f t="shared" ca="1" si="128"/>
        <v>n.a.</v>
      </c>
      <c r="X380" s="1134">
        <f t="shared" ca="1" si="129"/>
        <v>0</v>
      </c>
      <c r="Y380" s="1134">
        <f t="shared" ca="1" si="130"/>
        <v>0</v>
      </c>
      <c r="Z380" s="1134">
        <f t="shared" ca="1" si="131"/>
        <v>0</v>
      </c>
      <c r="AA380" s="1132">
        <f t="shared" ca="1" si="132"/>
        <v>0</v>
      </c>
      <c r="AB380" s="1105"/>
    </row>
    <row r="381" spans="1:28">
      <c r="A381" s="1144">
        <f>'AMORT. PROFILE 0% CPR'!A381</f>
        <v>56276</v>
      </c>
      <c r="C381" s="1104"/>
      <c r="D381" s="1125">
        <f t="shared" ca="1" si="114"/>
        <v>57557</v>
      </c>
      <c r="E381" s="1126">
        <f t="shared" ca="1" si="115"/>
        <v>57584</v>
      </c>
      <c r="F381" s="1127">
        <f t="shared" ca="1" si="116"/>
        <v>11291</v>
      </c>
      <c r="G381" s="1128">
        <f ca="1">IF(F381&lt;&gt;"",COUNTIF($F$11:F381,"&gt;0"),"")</f>
        <v>371</v>
      </c>
      <c r="H381" s="1129"/>
      <c r="I381" s="1073"/>
      <c r="J381" s="1130">
        <f t="shared" ca="1" si="117"/>
        <v>0</v>
      </c>
      <c r="K381" s="1131">
        <f t="shared" ca="1" si="118"/>
        <v>0</v>
      </c>
      <c r="L381" s="1130">
        <f t="shared" ca="1" si="119"/>
        <v>0</v>
      </c>
      <c r="M381" s="1130">
        <f t="shared" ca="1" si="120"/>
        <v>0</v>
      </c>
      <c r="N381" s="1130">
        <f t="shared" ca="1" si="121"/>
        <v>0</v>
      </c>
      <c r="O381" s="1073"/>
      <c r="P381" s="1130">
        <f t="shared" ca="1" si="122"/>
        <v>0</v>
      </c>
      <c r="Q381" s="1130">
        <f t="shared" ca="1" si="123"/>
        <v>0</v>
      </c>
      <c r="R381" s="1130">
        <f t="shared" ca="1" si="124"/>
        <v>0</v>
      </c>
      <c r="S381" s="1130">
        <f t="shared" ca="1" si="125"/>
        <v>0</v>
      </c>
      <c r="T381" s="1130">
        <f t="shared" ca="1" si="126"/>
        <v>0</v>
      </c>
      <c r="U381" s="1132">
        <f t="shared" ca="1" si="127"/>
        <v>0</v>
      </c>
      <c r="V381" s="1133" t="str">
        <f t="shared" ca="1" si="128"/>
        <v>n.a.</v>
      </c>
      <c r="X381" s="1134">
        <f t="shared" ca="1" si="129"/>
        <v>0</v>
      </c>
      <c r="Y381" s="1134">
        <f t="shared" ca="1" si="130"/>
        <v>0</v>
      </c>
      <c r="Z381" s="1134">
        <f t="shared" ca="1" si="131"/>
        <v>0</v>
      </c>
      <c r="AA381" s="1132">
        <f t="shared" ca="1" si="132"/>
        <v>0</v>
      </c>
      <c r="AB381" s="1105"/>
    </row>
    <row r="382" spans="1:28">
      <c r="A382" s="1144">
        <f>'AMORT. PROFILE 0% CPR'!A382</f>
        <v>56307</v>
      </c>
      <c r="C382" s="1104"/>
      <c r="D382" s="1125">
        <f t="shared" ca="1" si="114"/>
        <v>57588</v>
      </c>
      <c r="E382" s="1126">
        <f t="shared" ca="1" si="115"/>
        <v>57615</v>
      </c>
      <c r="F382" s="1127">
        <f t="shared" ca="1" si="116"/>
        <v>11322</v>
      </c>
      <c r="G382" s="1128">
        <f ca="1">IF(F382&lt;&gt;"",COUNTIF($F$11:F382,"&gt;0"),"")</f>
        <v>372</v>
      </c>
      <c r="H382" s="1129"/>
      <c r="I382" s="1073"/>
      <c r="J382" s="1130">
        <f t="shared" ca="1" si="117"/>
        <v>0</v>
      </c>
      <c r="K382" s="1131">
        <f t="shared" ca="1" si="118"/>
        <v>0</v>
      </c>
      <c r="L382" s="1130">
        <f t="shared" ca="1" si="119"/>
        <v>0</v>
      </c>
      <c r="M382" s="1130">
        <f t="shared" ca="1" si="120"/>
        <v>0</v>
      </c>
      <c r="N382" s="1130">
        <f t="shared" ca="1" si="121"/>
        <v>0</v>
      </c>
      <c r="O382" s="1073"/>
      <c r="P382" s="1130">
        <f t="shared" ca="1" si="122"/>
        <v>0</v>
      </c>
      <c r="Q382" s="1130">
        <f t="shared" ca="1" si="123"/>
        <v>0</v>
      </c>
      <c r="R382" s="1130">
        <f t="shared" ca="1" si="124"/>
        <v>0</v>
      </c>
      <c r="S382" s="1130">
        <f t="shared" ca="1" si="125"/>
        <v>0</v>
      </c>
      <c r="T382" s="1130">
        <f t="shared" ca="1" si="126"/>
        <v>0</v>
      </c>
      <c r="U382" s="1132">
        <f t="shared" ca="1" si="127"/>
        <v>0</v>
      </c>
      <c r="V382" s="1133" t="str">
        <f t="shared" ca="1" si="128"/>
        <v>n.a.</v>
      </c>
      <c r="X382" s="1134">
        <f t="shared" ca="1" si="129"/>
        <v>0</v>
      </c>
      <c r="Y382" s="1134">
        <f t="shared" ca="1" si="130"/>
        <v>0</v>
      </c>
      <c r="Z382" s="1134">
        <f t="shared" ca="1" si="131"/>
        <v>0</v>
      </c>
      <c r="AA382" s="1132">
        <f t="shared" ca="1" si="132"/>
        <v>0</v>
      </c>
      <c r="AB382" s="1105"/>
    </row>
    <row r="383" spans="1:28">
      <c r="A383" s="1144">
        <f>'AMORT. PROFILE 0% CPR'!A383</f>
        <v>56335</v>
      </c>
      <c r="C383" s="1104"/>
      <c r="D383" s="1125">
        <f t="shared" ca="1" si="114"/>
        <v>57618</v>
      </c>
      <c r="E383" s="1126">
        <f t="shared" ca="1" si="115"/>
        <v>57647</v>
      </c>
      <c r="F383" s="1127">
        <f t="shared" ca="1" si="116"/>
        <v>11354</v>
      </c>
      <c r="G383" s="1128">
        <f ca="1">IF(F383&lt;&gt;"",COUNTIF($F$11:F383,"&gt;0"),"")</f>
        <v>373</v>
      </c>
      <c r="H383" s="1129"/>
      <c r="I383" s="1073"/>
      <c r="J383" s="1130">
        <f t="shared" ca="1" si="117"/>
        <v>0</v>
      </c>
      <c r="K383" s="1131">
        <f t="shared" ca="1" si="118"/>
        <v>0</v>
      </c>
      <c r="L383" s="1130">
        <f t="shared" ca="1" si="119"/>
        <v>0</v>
      </c>
      <c r="M383" s="1130">
        <f t="shared" ca="1" si="120"/>
        <v>0</v>
      </c>
      <c r="N383" s="1130">
        <f t="shared" ca="1" si="121"/>
        <v>0</v>
      </c>
      <c r="O383" s="1073"/>
      <c r="P383" s="1130">
        <f t="shared" ca="1" si="122"/>
        <v>0</v>
      </c>
      <c r="Q383" s="1130">
        <f t="shared" ca="1" si="123"/>
        <v>0</v>
      </c>
      <c r="R383" s="1130">
        <f t="shared" ca="1" si="124"/>
        <v>0</v>
      </c>
      <c r="S383" s="1130">
        <f t="shared" ca="1" si="125"/>
        <v>0</v>
      </c>
      <c r="T383" s="1130">
        <f t="shared" ca="1" si="126"/>
        <v>0</v>
      </c>
      <c r="U383" s="1132">
        <f t="shared" ca="1" si="127"/>
        <v>0</v>
      </c>
      <c r="V383" s="1133" t="str">
        <f t="shared" ca="1" si="128"/>
        <v>n.a.</v>
      </c>
      <c r="X383" s="1134">
        <f t="shared" ca="1" si="129"/>
        <v>0</v>
      </c>
      <c r="Y383" s="1134">
        <f t="shared" ca="1" si="130"/>
        <v>0</v>
      </c>
      <c r="Z383" s="1134">
        <f t="shared" ca="1" si="131"/>
        <v>0</v>
      </c>
      <c r="AA383" s="1132">
        <f t="shared" ca="1" si="132"/>
        <v>0</v>
      </c>
      <c r="AB383" s="1105"/>
    </row>
    <row r="384" spans="1:28">
      <c r="A384" s="1144">
        <f>'AMORT. PROFILE 0% CPR'!A384</f>
        <v>56366</v>
      </c>
      <c r="C384" s="1104"/>
      <c r="D384" s="1125">
        <f t="shared" ca="1" si="114"/>
        <v>57649</v>
      </c>
      <c r="E384" s="1126">
        <f t="shared" ca="1" si="115"/>
        <v>57676</v>
      </c>
      <c r="F384" s="1127">
        <f t="shared" ca="1" si="116"/>
        <v>11383</v>
      </c>
      <c r="G384" s="1128">
        <f ca="1">IF(F384&lt;&gt;"",COUNTIF($F$11:F384,"&gt;0"),"")</f>
        <v>374</v>
      </c>
      <c r="H384" s="1129"/>
      <c r="I384" s="1073"/>
      <c r="J384" s="1130">
        <f t="shared" ca="1" si="117"/>
        <v>0</v>
      </c>
      <c r="K384" s="1131">
        <f t="shared" ca="1" si="118"/>
        <v>0</v>
      </c>
      <c r="L384" s="1130">
        <f t="shared" ca="1" si="119"/>
        <v>0</v>
      </c>
      <c r="M384" s="1130">
        <f t="shared" ca="1" si="120"/>
        <v>0</v>
      </c>
      <c r="N384" s="1130">
        <f t="shared" ca="1" si="121"/>
        <v>0</v>
      </c>
      <c r="O384" s="1073"/>
      <c r="P384" s="1130">
        <f t="shared" ca="1" si="122"/>
        <v>0</v>
      </c>
      <c r="Q384" s="1130">
        <f t="shared" ca="1" si="123"/>
        <v>0</v>
      </c>
      <c r="R384" s="1130">
        <f t="shared" ca="1" si="124"/>
        <v>0</v>
      </c>
      <c r="S384" s="1130">
        <f t="shared" ca="1" si="125"/>
        <v>0</v>
      </c>
      <c r="T384" s="1130">
        <f t="shared" ca="1" si="126"/>
        <v>0</v>
      </c>
      <c r="U384" s="1132">
        <f t="shared" ca="1" si="127"/>
        <v>0</v>
      </c>
      <c r="V384" s="1133" t="str">
        <f t="shared" ca="1" si="128"/>
        <v>n.a.</v>
      </c>
      <c r="X384" s="1134">
        <f t="shared" ca="1" si="129"/>
        <v>0</v>
      </c>
      <c r="Y384" s="1134">
        <f t="shared" ca="1" si="130"/>
        <v>0</v>
      </c>
      <c r="Z384" s="1134">
        <f t="shared" ca="1" si="131"/>
        <v>0</v>
      </c>
      <c r="AA384" s="1132">
        <f t="shared" ca="1" si="132"/>
        <v>0</v>
      </c>
      <c r="AB384" s="1105"/>
    </row>
    <row r="385" spans="1:28">
      <c r="A385" s="1144">
        <f>'AMORT. PROFILE 0% CPR'!A385</f>
        <v>56396</v>
      </c>
      <c r="C385" s="1104"/>
      <c r="D385" s="1125">
        <f t="shared" ca="1" si="114"/>
        <v>57679</v>
      </c>
      <c r="E385" s="1126">
        <f t="shared" ca="1" si="115"/>
        <v>57706</v>
      </c>
      <c r="F385" s="1127">
        <f t="shared" ca="1" si="116"/>
        <v>11413</v>
      </c>
      <c r="G385" s="1128">
        <f ca="1">IF(F385&lt;&gt;"",COUNTIF($F$11:F385,"&gt;0"),"")</f>
        <v>375</v>
      </c>
      <c r="H385" s="1129"/>
      <c r="I385" s="1073"/>
      <c r="J385" s="1130">
        <f t="shared" ca="1" si="117"/>
        <v>0</v>
      </c>
      <c r="K385" s="1131">
        <f t="shared" ca="1" si="118"/>
        <v>0</v>
      </c>
      <c r="L385" s="1130">
        <f t="shared" ca="1" si="119"/>
        <v>0</v>
      </c>
      <c r="M385" s="1130">
        <f t="shared" ca="1" si="120"/>
        <v>0</v>
      </c>
      <c r="N385" s="1130">
        <f t="shared" ca="1" si="121"/>
        <v>0</v>
      </c>
      <c r="O385" s="1073"/>
      <c r="P385" s="1130">
        <f t="shared" ca="1" si="122"/>
        <v>0</v>
      </c>
      <c r="Q385" s="1130">
        <f t="shared" ca="1" si="123"/>
        <v>0</v>
      </c>
      <c r="R385" s="1130">
        <f t="shared" ca="1" si="124"/>
        <v>0</v>
      </c>
      <c r="S385" s="1130">
        <f t="shared" ca="1" si="125"/>
        <v>0</v>
      </c>
      <c r="T385" s="1130">
        <f t="shared" ca="1" si="126"/>
        <v>0</v>
      </c>
      <c r="U385" s="1132">
        <f t="shared" ca="1" si="127"/>
        <v>0</v>
      </c>
      <c r="V385" s="1133" t="str">
        <f t="shared" ca="1" si="128"/>
        <v>n.a.</v>
      </c>
      <c r="X385" s="1134">
        <f t="shared" ca="1" si="129"/>
        <v>0</v>
      </c>
      <c r="Y385" s="1134">
        <f t="shared" ca="1" si="130"/>
        <v>0</v>
      </c>
      <c r="Z385" s="1134">
        <f t="shared" ca="1" si="131"/>
        <v>0</v>
      </c>
      <c r="AA385" s="1132">
        <f t="shared" ca="1" si="132"/>
        <v>0</v>
      </c>
      <c r="AB385" s="1105"/>
    </row>
    <row r="386" spans="1:28">
      <c r="A386" s="1144">
        <f>'AMORT. PROFILE 0% CPR'!A386</f>
        <v>56429</v>
      </c>
      <c r="C386" s="1104"/>
      <c r="D386" s="1125">
        <f t="shared" ca="1" si="114"/>
        <v>57710</v>
      </c>
      <c r="E386" s="1126">
        <f t="shared" ca="1" si="115"/>
        <v>57738</v>
      </c>
      <c r="F386" s="1127">
        <f t="shared" ca="1" si="116"/>
        <v>11445</v>
      </c>
      <c r="G386" s="1128">
        <f ca="1">IF(F386&lt;&gt;"",COUNTIF($F$11:F386,"&gt;0"),"")</f>
        <v>376</v>
      </c>
      <c r="H386" s="1129"/>
      <c r="I386" s="1073"/>
      <c r="J386" s="1130">
        <f t="shared" ca="1" si="117"/>
        <v>0</v>
      </c>
      <c r="K386" s="1131">
        <f t="shared" ca="1" si="118"/>
        <v>0</v>
      </c>
      <c r="L386" s="1130">
        <f t="shared" ca="1" si="119"/>
        <v>0</v>
      </c>
      <c r="M386" s="1130">
        <f t="shared" ca="1" si="120"/>
        <v>0</v>
      </c>
      <c r="N386" s="1130">
        <f t="shared" ca="1" si="121"/>
        <v>0</v>
      </c>
      <c r="O386" s="1073"/>
      <c r="P386" s="1130">
        <f t="shared" ca="1" si="122"/>
        <v>0</v>
      </c>
      <c r="Q386" s="1130">
        <f t="shared" ca="1" si="123"/>
        <v>0</v>
      </c>
      <c r="R386" s="1130">
        <f t="shared" ca="1" si="124"/>
        <v>0</v>
      </c>
      <c r="S386" s="1130">
        <f t="shared" ca="1" si="125"/>
        <v>0</v>
      </c>
      <c r="T386" s="1130">
        <f t="shared" ca="1" si="126"/>
        <v>0</v>
      </c>
      <c r="U386" s="1132">
        <f t="shared" ca="1" si="127"/>
        <v>0</v>
      </c>
      <c r="V386" s="1133" t="str">
        <f t="shared" ca="1" si="128"/>
        <v>n.a.</v>
      </c>
      <c r="X386" s="1134">
        <f t="shared" ca="1" si="129"/>
        <v>0</v>
      </c>
      <c r="Y386" s="1134">
        <f t="shared" ca="1" si="130"/>
        <v>0</v>
      </c>
      <c r="Z386" s="1134">
        <f t="shared" ca="1" si="131"/>
        <v>0</v>
      </c>
      <c r="AA386" s="1132">
        <f t="shared" ca="1" si="132"/>
        <v>0</v>
      </c>
      <c r="AB386" s="1105"/>
    </row>
    <row r="387" spans="1:28">
      <c r="A387" s="1144">
        <f>'AMORT. PROFILE 0% CPR'!A387</f>
        <v>56457</v>
      </c>
      <c r="C387" s="1104"/>
      <c r="D387" s="1125">
        <f t="shared" ca="1" si="114"/>
        <v>57741</v>
      </c>
      <c r="E387" s="1126">
        <f t="shared" ca="1" si="115"/>
        <v>57768</v>
      </c>
      <c r="F387" s="1127">
        <f t="shared" ca="1" si="116"/>
        <v>11475</v>
      </c>
      <c r="G387" s="1128">
        <f ca="1">IF(F387&lt;&gt;"",COUNTIF($F$11:F387,"&gt;0"),"")</f>
        <v>377</v>
      </c>
      <c r="H387" s="1129"/>
      <c r="I387" s="1073"/>
      <c r="J387" s="1130">
        <f t="shared" ca="1" si="117"/>
        <v>0</v>
      </c>
      <c r="K387" s="1131">
        <f t="shared" ca="1" si="118"/>
        <v>0</v>
      </c>
      <c r="L387" s="1130">
        <f t="shared" ca="1" si="119"/>
        <v>0</v>
      </c>
      <c r="M387" s="1130">
        <f t="shared" ca="1" si="120"/>
        <v>0</v>
      </c>
      <c r="N387" s="1130">
        <f t="shared" ca="1" si="121"/>
        <v>0</v>
      </c>
      <c r="O387" s="1073"/>
      <c r="P387" s="1130">
        <f t="shared" ca="1" si="122"/>
        <v>0</v>
      </c>
      <c r="Q387" s="1130">
        <f t="shared" ca="1" si="123"/>
        <v>0</v>
      </c>
      <c r="R387" s="1130">
        <f t="shared" ca="1" si="124"/>
        <v>0</v>
      </c>
      <c r="S387" s="1130">
        <f t="shared" ca="1" si="125"/>
        <v>0</v>
      </c>
      <c r="T387" s="1130">
        <f t="shared" ca="1" si="126"/>
        <v>0</v>
      </c>
      <c r="U387" s="1132">
        <f t="shared" ca="1" si="127"/>
        <v>0</v>
      </c>
      <c r="V387" s="1133" t="str">
        <f t="shared" ca="1" si="128"/>
        <v>n.a.</v>
      </c>
      <c r="X387" s="1134">
        <f t="shared" ca="1" si="129"/>
        <v>0</v>
      </c>
      <c r="Y387" s="1134">
        <f t="shared" ca="1" si="130"/>
        <v>0</v>
      </c>
      <c r="Z387" s="1134">
        <f t="shared" ca="1" si="131"/>
        <v>0</v>
      </c>
      <c r="AA387" s="1132">
        <f t="shared" ca="1" si="132"/>
        <v>0</v>
      </c>
      <c r="AB387" s="1105"/>
    </row>
    <row r="388" spans="1:28">
      <c r="A388" s="1144">
        <f>'AMORT. PROFILE 0% CPR'!A388</f>
        <v>56488</v>
      </c>
      <c r="C388" s="1104"/>
      <c r="D388" s="1125">
        <f t="shared" ca="1" si="114"/>
        <v>57769</v>
      </c>
      <c r="E388" s="1126">
        <f t="shared" ca="1" si="115"/>
        <v>57796</v>
      </c>
      <c r="F388" s="1127">
        <f t="shared" ca="1" si="116"/>
        <v>11503</v>
      </c>
      <c r="G388" s="1128">
        <f ca="1">IF(F388&lt;&gt;"",COUNTIF($F$11:F388,"&gt;0"),"")</f>
        <v>378</v>
      </c>
      <c r="H388" s="1129"/>
      <c r="I388" s="1073"/>
      <c r="J388" s="1130">
        <f t="shared" ca="1" si="117"/>
        <v>0</v>
      </c>
      <c r="K388" s="1131">
        <f t="shared" ca="1" si="118"/>
        <v>0</v>
      </c>
      <c r="L388" s="1130">
        <f t="shared" ca="1" si="119"/>
        <v>0</v>
      </c>
      <c r="M388" s="1130">
        <f t="shared" ca="1" si="120"/>
        <v>0</v>
      </c>
      <c r="N388" s="1130">
        <f t="shared" ca="1" si="121"/>
        <v>0</v>
      </c>
      <c r="O388" s="1073"/>
      <c r="P388" s="1130">
        <f t="shared" ca="1" si="122"/>
        <v>0</v>
      </c>
      <c r="Q388" s="1130">
        <f t="shared" ca="1" si="123"/>
        <v>0</v>
      </c>
      <c r="R388" s="1130">
        <f t="shared" ca="1" si="124"/>
        <v>0</v>
      </c>
      <c r="S388" s="1130">
        <f t="shared" ca="1" si="125"/>
        <v>0</v>
      </c>
      <c r="T388" s="1130">
        <f t="shared" ca="1" si="126"/>
        <v>0</v>
      </c>
      <c r="U388" s="1132">
        <f t="shared" ca="1" si="127"/>
        <v>0</v>
      </c>
      <c r="V388" s="1133" t="str">
        <f t="shared" ca="1" si="128"/>
        <v>n.a.</v>
      </c>
      <c r="X388" s="1134">
        <f t="shared" ca="1" si="129"/>
        <v>0</v>
      </c>
      <c r="Y388" s="1134">
        <f t="shared" ca="1" si="130"/>
        <v>0</v>
      </c>
      <c r="Z388" s="1134">
        <f t="shared" ca="1" si="131"/>
        <v>0</v>
      </c>
      <c r="AA388" s="1132">
        <f t="shared" ca="1" si="132"/>
        <v>0</v>
      </c>
      <c r="AB388" s="1105"/>
    </row>
    <row r="389" spans="1:28">
      <c r="A389" s="1144">
        <f>'AMORT. PROFILE 0% CPR'!A389</f>
        <v>56520</v>
      </c>
      <c r="C389" s="1104"/>
      <c r="D389" s="1125">
        <f t="shared" ca="1" si="114"/>
        <v>57800</v>
      </c>
      <c r="E389" s="1126">
        <f t="shared" ca="1" si="115"/>
        <v>57829</v>
      </c>
      <c r="F389" s="1127">
        <f t="shared" ca="1" si="116"/>
        <v>11536</v>
      </c>
      <c r="G389" s="1128">
        <f ca="1">IF(F389&lt;&gt;"",COUNTIF($F$11:F389,"&gt;0"),"")</f>
        <v>379</v>
      </c>
      <c r="H389" s="1129"/>
      <c r="I389" s="1073"/>
      <c r="J389" s="1130">
        <f t="shared" ca="1" si="117"/>
        <v>0</v>
      </c>
      <c r="K389" s="1131">
        <f t="shared" ca="1" si="118"/>
        <v>0</v>
      </c>
      <c r="L389" s="1130">
        <f t="shared" ca="1" si="119"/>
        <v>0</v>
      </c>
      <c r="M389" s="1130">
        <f t="shared" ca="1" si="120"/>
        <v>0</v>
      </c>
      <c r="N389" s="1130">
        <f t="shared" ca="1" si="121"/>
        <v>0</v>
      </c>
      <c r="O389" s="1073"/>
      <c r="P389" s="1130">
        <f t="shared" ca="1" si="122"/>
        <v>0</v>
      </c>
      <c r="Q389" s="1130">
        <f t="shared" ca="1" si="123"/>
        <v>0</v>
      </c>
      <c r="R389" s="1130">
        <f t="shared" ca="1" si="124"/>
        <v>0</v>
      </c>
      <c r="S389" s="1130">
        <f t="shared" ca="1" si="125"/>
        <v>0</v>
      </c>
      <c r="T389" s="1130">
        <f t="shared" ca="1" si="126"/>
        <v>0</v>
      </c>
      <c r="U389" s="1132">
        <f t="shared" ca="1" si="127"/>
        <v>0</v>
      </c>
      <c r="V389" s="1133" t="str">
        <f t="shared" ca="1" si="128"/>
        <v>n.a.</v>
      </c>
      <c r="X389" s="1134">
        <f t="shared" ca="1" si="129"/>
        <v>0</v>
      </c>
      <c r="Y389" s="1134">
        <f t="shared" ca="1" si="130"/>
        <v>0</v>
      </c>
      <c r="Z389" s="1134">
        <f t="shared" ca="1" si="131"/>
        <v>0</v>
      </c>
      <c r="AA389" s="1132">
        <f t="shared" ca="1" si="132"/>
        <v>0</v>
      </c>
      <c r="AB389" s="1105"/>
    </row>
    <row r="390" spans="1:28">
      <c r="A390" s="1144">
        <f>'AMORT. PROFILE 0% CPR'!A390</f>
        <v>56549</v>
      </c>
      <c r="C390" s="1104"/>
      <c r="D390" s="1125">
        <f t="shared" ca="1" si="114"/>
        <v>57830</v>
      </c>
      <c r="E390" s="1126">
        <f t="shared" ca="1" si="115"/>
        <v>57857</v>
      </c>
      <c r="F390" s="1127">
        <f t="shared" ca="1" si="116"/>
        <v>11564</v>
      </c>
      <c r="G390" s="1128">
        <f ca="1">IF(F390&lt;&gt;"",COUNTIF($F$11:F390,"&gt;0"),"")</f>
        <v>380</v>
      </c>
      <c r="H390" s="1129"/>
      <c r="I390" s="1073"/>
      <c r="J390" s="1130">
        <f t="shared" ca="1" si="117"/>
        <v>0</v>
      </c>
      <c r="K390" s="1131">
        <f t="shared" ca="1" si="118"/>
        <v>0</v>
      </c>
      <c r="L390" s="1130">
        <f t="shared" ca="1" si="119"/>
        <v>0</v>
      </c>
      <c r="M390" s="1130">
        <f t="shared" ca="1" si="120"/>
        <v>0</v>
      </c>
      <c r="N390" s="1130">
        <f t="shared" ca="1" si="121"/>
        <v>0</v>
      </c>
      <c r="O390" s="1073"/>
      <c r="P390" s="1130">
        <f t="shared" ca="1" si="122"/>
        <v>0</v>
      </c>
      <c r="Q390" s="1130">
        <f t="shared" ca="1" si="123"/>
        <v>0</v>
      </c>
      <c r="R390" s="1130">
        <f t="shared" ca="1" si="124"/>
        <v>0</v>
      </c>
      <c r="S390" s="1130">
        <f t="shared" ca="1" si="125"/>
        <v>0</v>
      </c>
      <c r="T390" s="1130">
        <f t="shared" ca="1" si="126"/>
        <v>0</v>
      </c>
      <c r="U390" s="1132">
        <f t="shared" ca="1" si="127"/>
        <v>0</v>
      </c>
      <c r="V390" s="1133" t="str">
        <f t="shared" ca="1" si="128"/>
        <v>n.a.</v>
      </c>
      <c r="X390" s="1134">
        <f t="shared" ca="1" si="129"/>
        <v>0</v>
      </c>
      <c r="Y390" s="1134">
        <f t="shared" ca="1" si="130"/>
        <v>0</v>
      </c>
      <c r="Z390" s="1134">
        <f t="shared" ca="1" si="131"/>
        <v>0</v>
      </c>
      <c r="AA390" s="1132">
        <f t="shared" ca="1" si="132"/>
        <v>0</v>
      </c>
      <c r="AB390" s="1105"/>
    </row>
    <row r="391" spans="1:28">
      <c r="A391" s="1144">
        <f>'AMORT. PROFILE 0% CPR'!A391</f>
        <v>56580</v>
      </c>
      <c r="C391" s="1104"/>
      <c r="D391" s="1125">
        <f t="shared" ca="1" si="114"/>
        <v>57861</v>
      </c>
      <c r="E391" s="1126">
        <f t="shared" ca="1" si="115"/>
        <v>57888</v>
      </c>
      <c r="F391" s="1127">
        <f t="shared" ca="1" si="116"/>
        <v>11595</v>
      </c>
      <c r="G391" s="1128">
        <f ca="1">IF(F391&lt;&gt;"",COUNTIF($F$11:F391,"&gt;0"),"")</f>
        <v>381</v>
      </c>
      <c r="H391" s="1129"/>
      <c r="I391" s="1073"/>
      <c r="J391" s="1130">
        <f t="shared" ca="1" si="117"/>
        <v>0</v>
      </c>
      <c r="K391" s="1131">
        <f t="shared" ca="1" si="118"/>
        <v>0</v>
      </c>
      <c r="L391" s="1130">
        <f t="shared" ca="1" si="119"/>
        <v>0</v>
      </c>
      <c r="M391" s="1130">
        <f t="shared" ca="1" si="120"/>
        <v>0</v>
      </c>
      <c r="N391" s="1130">
        <f t="shared" ca="1" si="121"/>
        <v>0</v>
      </c>
      <c r="O391" s="1073"/>
      <c r="P391" s="1130">
        <f t="shared" ca="1" si="122"/>
        <v>0</v>
      </c>
      <c r="Q391" s="1130">
        <f t="shared" ca="1" si="123"/>
        <v>0</v>
      </c>
      <c r="R391" s="1130">
        <f t="shared" ca="1" si="124"/>
        <v>0</v>
      </c>
      <c r="S391" s="1130">
        <f t="shared" ca="1" si="125"/>
        <v>0</v>
      </c>
      <c r="T391" s="1130">
        <f t="shared" ca="1" si="126"/>
        <v>0</v>
      </c>
      <c r="U391" s="1132">
        <f t="shared" ca="1" si="127"/>
        <v>0</v>
      </c>
      <c r="V391" s="1133" t="str">
        <f t="shared" ca="1" si="128"/>
        <v>n.a.</v>
      </c>
      <c r="X391" s="1134">
        <f t="shared" ca="1" si="129"/>
        <v>0</v>
      </c>
      <c r="Y391" s="1134">
        <f t="shared" ca="1" si="130"/>
        <v>0</v>
      </c>
      <c r="Z391" s="1134">
        <f t="shared" ca="1" si="131"/>
        <v>0</v>
      </c>
      <c r="AA391" s="1132">
        <f t="shared" ca="1" si="132"/>
        <v>0</v>
      </c>
      <c r="AB391" s="1105"/>
    </row>
    <row r="392" spans="1:28">
      <c r="A392" s="1144">
        <f>'AMORT. PROFILE 0% CPR'!A392</f>
        <v>56611</v>
      </c>
      <c r="C392" s="1104"/>
      <c r="D392" s="1125">
        <f t="shared" ca="1" si="114"/>
        <v>57891</v>
      </c>
      <c r="E392" s="1126">
        <f t="shared" ca="1" si="115"/>
        <v>57920</v>
      </c>
      <c r="F392" s="1127">
        <f t="shared" ca="1" si="116"/>
        <v>11627</v>
      </c>
      <c r="G392" s="1128">
        <f ca="1">IF(F392&lt;&gt;"",COUNTIF($F$11:F392,"&gt;0"),"")</f>
        <v>382</v>
      </c>
      <c r="H392" s="1129"/>
      <c r="I392" s="1073"/>
      <c r="J392" s="1130">
        <f t="shared" ca="1" si="117"/>
        <v>0</v>
      </c>
      <c r="K392" s="1131">
        <f t="shared" ca="1" si="118"/>
        <v>0</v>
      </c>
      <c r="L392" s="1130">
        <f t="shared" ca="1" si="119"/>
        <v>0</v>
      </c>
      <c r="M392" s="1130">
        <f t="shared" ca="1" si="120"/>
        <v>0</v>
      </c>
      <c r="N392" s="1130">
        <f t="shared" ca="1" si="121"/>
        <v>0</v>
      </c>
      <c r="O392" s="1073"/>
      <c r="P392" s="1130">
        <f t="shared" ca="1" si="122"/>
        <v>0</v>
      </c>
      <c r="Q392" s="1130">
        <f t="shared" ca="1" si="123"/>
        <v>0</v>
      </c>
      <c r="R392" s="1130">
        <f t="shared" ca="1" si="124"/>
        <v>0</v>
      </c>
      <c r="S392" s="1130">
        <f t="shared" ca="1" si="125"/>
        <v>0</v>
      </c>
      <c r="T392" s="1130">
        <f t="shared" ca="1" si="126"/>
        <v>0</v>
      </c>
      <c r="U392" s="1132">
        <f t="shared" ca="1" si="127"/>
        <v>0</v>
      </c>
      <c r="V392" s="1133" t="str">
        <f t="shared" ca="1" si="128"/>
        <v>n.a.</v>
      </c>
      <c r="X392" s="1134">
        <f t="shared" ca="1" si="129"/>
        <v>0</v>
      </c>
      <c r="Y392" s="1134">
        <f t="shared" ca="1" si="130"/>
        <v>0</v>
      </c>
      <c r="Z392" s="1134">
        <f t="shared" ca="1" si="131"/>
        <v>0</v>
      </c>
      <c r="AA392" s="1132">
        <f t="shared" ca="1" si="132"/>
        <v>0</v>
      </c>
      <c r="AB392" s="1105"/>
    </row>
    <row r="393" spans="1:28">
      <c r="A393" s="1144">
        <f>'AMORT. PROFILE 0% CPR'!A393</f>
        <v>56641</v>
      </c>
      <c r="C393" s="1104"/>
      <c r="D393" s="1125">
        <f t="shared" ca="1" si="114"/>
        <v>57922</v>
      </c>
      <c r="E393" s="1126">
        <f t="shared" ca="1" si="115"/>
        <v>57949</v>
      </c>
      <c r="F393" s="1127">
        <f t="shared" ca="1" si="116"/>
        <v>11656</v>
      </c>
      <c r="G393" s="1128">
        <f ca="1">IF(F393&lt;&gt;"",COUNTIF($F$11:F393,"&gt;0"),"")</f>
        <v>383</v>
      </c>
      <c r="H393" s="1129"/>
      <c r="I393" s="1073"/>
      <c r="J393" s="1130">
        <f t="shared" ca="1" si="117"/>
        <v>0</v>
      </c>
      <c r="K393" s="1131">
        <f t="shared" ca="1" si="118"/>
        <v>0</v>
      </c>
      <c r="L393" s="1130">
        <f t="shared" ca="1" si="119"/>
        <v>0</v>
      </c>
      <c r="M393" s="1130">
        <f t="shared" ca="1" si="120"/>
        <v>0</v>
      </c>
      <c r="N393" s="1130">
        <f t="shared" ca="1" si="121"/>
        <v>0</v>
      </c>
      <c r="O393" s="1073"/>
      <c r="P393" s="1130">
        <f t="shared" ca="1" si="122"/>
        <v>0</v>
      </c>
      <c r="Q393" s="1130">
        <f t="shared" ca="1" si="123"/>
        <v>0</v>
      </c>
      <c r="R393" s="1130">
        <f t="shared" ca="1" si="124"/>
        <v>0</v>
      </c>
      <c r="S393" s="1130">
        <f t="shared" ca="1" si="125"/>
        <v>0</v>
      </c>
      <c r="T393" s="1130">
        <f t="shared" ca="1" si="126"/>
        <v>0</v>
      </c>
      <c r="U393" s="1132">
        <f t="shared" ca="1" si="127"/>
        <v>0</v>
      </c>
      <c r="V393" s="1133" t="str">
        <f t="shared" ca="1" si="128"/>
        <v>n.a.</v>
      </c>
      <c r="X393" s="1134">
        <f t="shared" ca="1" si="129"/>
        <v>0</v>
      </c>
      <c r="Y393" s="1134">
        <f t="shared" ca="1" si="130"/>
        <v>0</v>
      </c>
      <c r="Z393" s="1134">
        <f t="shared" ca="1" si="131"/>
        <v>0</v>
      </c>
      <c r="AA393" s="1132">
        <f t="shared" ca="1" si="132"/>
        <v>0</v>
      </c>
      <c r="AB393" s="1105"/>
    </row>
    <row r="394" spans="1:28">
      <c r="A394" s="1144">
        <f>'AMORT. PROFILE 0% CPR'!A394</f>
        <v>56671</v>
      </c>
      <c r="C394" s="1104"/>
      <c r="D394" s="1125">
        <f t="shared" ca="1" si="114"/>
        <v>57953</v>
      </c>
      <c r="E394" s="1126">
        <f t="shared" ca="1" si="115"/>
        <v>57980</v>
      </c>
      <c r="F394" s="1127">
        <f t="shared" ca="1" si="116"/>
        <v>11687</v>
      </c>
      <c r="G394" s="1128">
        <f ca="1">IF(F394&lt;&gt;"",COUNTIF($F$11:F394,"&gt;0"),"")</f>
        <v>384</v>
      </c>
      <c r="H394" s="1129"/>
      <c r="I394" s="1073"/>
      <c r="J394" s="1130">
        <f t="shared" ca="1" si="117"/>
        <v>0</v>
      </c>
      <c r="K394" s="1131">
        <f t="shared" ca="1" si="118"/>
        <v>0</v>
      </c>
      <c r="L394" s="1130">
        <f t="shared" ca="1" si="119"/>
        <v>0</v>
      </c>
      <c r="M394" s="1130">
        <f t="shared" ca="1" si="120"/>
        <v>0</v>
      </c>
      <c r="N394" s="1130">
        <f t="shared" ca="1" si="121"/>
        <v>0</v>
      </c>
      <c r="O394" s="1073"/>
      <c r="P394" s="1130">
        <f t="shared" ca="1" si="122"/>
        <v>0</v>
      </c>
      <c r="Q394" s="1130">
        <f t="shared" ca="1" si="123"/>
        <v>0</v>
      </c>
      <c r="R394" s="1130">
        <f t="shared" ca="1" si="124"/>
        <v>0</v>
      </c>
      <c r="S394" s="1130">
        <f t="shared" ca="1" si="125"/>
        <v>0</v>
      </c>
      <c r="T394" s="1130">
        <f t="shared" ca="1" si="126"/>
        <v>0</v>
      </c>
      <c r="U394" s="1132">
        <f t="shared" ca="1" si="127"/>
        <v>0</v>
      </c>
      <c r="V394" s="1133" t="str">
        <f t="shared" ca="1" si="128"/>
        <v>n.a.</v>
      </c>
      <c r="X394" s="1134">
        <f t="shared" ca="1" si="129"/>
        <v>0</v>
      </c>
      <c r="Y394" s="1134">
        <f t="shared" ca="1" si="130"/>
        <v>0</v>
      </c>
      <c r="Z394" s="1134">
        <f t="shared" ca="1" si="131"/>
        <v>0</v>
      </c>
      <c r="AA394" s="1132">
        <f t="shared" ca="1" si="132"/>
        <v>0</v>
      </c>
      <c r="AB394" s="1105"/>
    </row>
    <row r="395" spans="1:28">
      <c r="A395" s="1144">
        <f>'AMORT. PROFILE 0% CPR'!A395</f>
        <v>56702</v>
      </c>
      <c r="C395" s="1104"/>
      <c r="D395" s="1125">
        <f t="shared" ca="1" si="114"/>
        <v>57983</v>
      </c>
      <c r="E395" s="1126">
        <f t="shared" ca="1" si="115"/>
        <v>58011</v>
      </c>
      <c r="F395" s="1127">
        <f t="shared" ca="1" si="116"/>
        <v>11718</v>
      </c>
      <c r="G395" s="1128">
        <f ca="1">IF(F395&lt;&gt;"",COUNTIF($F$11:F395,"&gt;0"),"")</f>
        <v>385</v>
      </c>
      <c r="H395" s="1129"/>
      <c r="I395" s="1073"/>
      <c r="J395" s="1130">
        <f t="shared" ca="1" si="117"/>
        <v>0</v>
      </c>
      <c r="K395" s="1131">
        <f t="shared" ca="1" si="118"/>
        <v>0</v>
      </c>
      <c r="L395" s="1130">
        <f t="shared" ca="1" si="119"/>
        <v>0</v>
      </c>
      <c r="M395" s="1130">
        <f t="shared" ca="1" si="120"/>
        <v>0</v>
      </c>
      <c r="N395" s="1130">
        <f t="shared" ca="1" si="121"/>
        <v>0</v>
      </c>
      <c r="O395" s="1073"/>
      <c r="P395" s="1130">
        <f t="shared" ca="1" si="122"/>
        <v>0</v>
      </c>
      <c r="Q395" s="1130">
        <f t="shared" ca="1" si="123"/>
        <v>0</v>
      </c>
      <c r="R395" s="1130">
        <f t="shared" ca="1" si="124"/>
        <v>0</v>
      </c>
      <c r="S395" s="1130">
        <f t="shared" ca="1" si="125"/>
        <v>0</v>
      </c>
      <c r="T395" s="1130">
        <f t="shared" ca="1" si="126"/>
        <v>0</v>
      </c>
      <c r="U395" s="1132">
        <f t="shared" ca="1" si="127"/>
        <v>0</v>
      </c>
      <c r="V395" s="1133" t="str">
        <f t="shared" ca="1" si="128"/>
        <v>n.a.</v>
      </c>
      <c r="X395" s="1134">
        <f t="shared" ca="1" si="129"/>
        <v>0</v>
      </c>
      <c r="Y395" s="1134">
        <f t="shared" ca="1" si="130"/>
        <v>0</v>
      </c>
      <c r="Z395" s="1134">
        <f t="shared" ca="1" si="131"/>
        <v>0</v>
      </c>
      <c r="AA395" s="1132">
        <f t="shared" ca="1" si="132"/>
        <v>0</v>
      </c>
      <c r="AB395" s="1105"/>
    </row>
    <row r="396" spans="1:28">
      <c r="A396" s="1144">
        <f>'AMORT. PROFILE 0% CPR'!A396</f>
        <v>56731</v>
      </c>
      <c r="C396" s="1104"/>
      <c r="D396" s="1125">
        <f t="shared" ca="1" si="114"/>
        <v>58014</v>
      </c>
      <c r="E396" s="1126">
        <f t="shared" ca="1" si="115"/>
        <v>58041</v>
      </c>
      <c r="F396" s="1127">
        <f t="shared" ca="1" si="116"/>
        <v>11748</v>
      </c>
      <c r="G396" s="1128">
        <f ca="1">IF(F396&lt;&gt;"",COUNTIF($F$11:F396,"&gt;0"),"")</f>
        <v>386</v>
      </c>
      <c r="H396" s="1129"/>
      <c r="I396" s="1073"/>
      <c r="J396" s="1130">
        <f t="shared" ca="1" si="117"/>
        <v>0</v>
      </c>
      <c r="K396" s="1131">
        <f t="shared" ca="1" si="118"/>
        <v>0</v>
      </c>
      <c r="L396" s="1130">
        <f t="shared" ca="1" si="119"/>
        <v>0</v>
      </c>
      <c r="M396" s="1130">
        <f t="shared" ca="1" si="120"/>
        <v>0</v>
      </c>
      <c r="N396" s="1130">
        <f t="shared" ca="1" si="121"/>
        <v>0</v>
      </c>
      <c r="O396" s="1073"/>
      <c r="P396" s="1130">
        <f t="shared" ca="1" si="122"/>
        <v>0</v>
      </c>
      <c r="Q396" s="1130">
        <f t="shared" ca="1" si="123"/>
        <v>0</v>
      </c>
      <c r="R396" s="1130">
        <f t="shared" ca="1" si="124"/>
        <v>0</v>
      </c>
      <c r="S396" s="1130">
        <f t="shared" ca="1" si="125"/>
        <v>0</v>
      </c>
      <c r="T396" s="1130">
        <f t="shared" ca="1" si="126"/>
        <v>0</v>
      </c>
      <c r="U396" s="1132">
        <f t="shared" ca="1" si="127"/>
        <v>0</v>
      </c>
      <c r="V396" s="1133" t="str">
        <f t="shared" ca="1" si="128"/>
        <v>n.a.</v>
      </c>
      <c r="X396" s="1134">
        <f t="shared" ca="1" si="129"/>
        <v>0</v>
      </c>
      <c r="Y396" s="1134">
        <f t="shared" ca="1" si="130"/>
        <v>0</v>
      </c>
      <c r="Z396" s="1134">
        <f t="shared" ca="1" si="131"/>
        <v>0</v>
      </c>
      <c r="AA396" s="1132">
        <f t="shared" ca="1" si="132"/>
        <v>0</v>
      </c>
      <c r="AB396" s="1105"/>
    </row>
    <row r="397" spans="1:28">
      <c r="A397" s="1144">
        <f>'AMORT. PROFILE 0% CPR'!A397</f>
        <v>56761</v>
      </c>
      <c r="C397" s="1104"/>
      <c r="D397" s="1125">
        <f t="shared" ca="1" si="114"/>
        <v>58044</v>
      </c>
      <c r="E397" s="1126">
        <f t="shared" ca="1" si="115"/>
        <v>58071</v>
      </c>
      <c r="F397" s="1127">
        <f t="shared" ca="1" si="116"/>
        <v>11778</v>
      </c>
      <c r="G397" s="1128">
        <f ca="1">IF(F397&lt;&gt;"",COUNTIF($F$11:F397,"&gt;0"),"")</f>
        <v>387</v>
      </c>
      <c r="H397" s="1129"/>
      <c r="I397" s="1073"/>
      <c r="J397" s="1130">
        <f t="shared" ca="1" si="117"/>
        <v>0</v>
      </c>
      <c r="K397" s="1131">
        <f t="shared" ca="1" si="118"/>
        <v>0</v>
      </c>
      <c r="L397" s="1130">
        <f t="shared" ca="1" si="119"/>
        <v>0</v>
      </c>
      <c r="M397" s="1130">
        <f t="shared" ca="1" si="120"/>
        <v>0</v>
      </c>
      <c r="N397" s="1130">
        <f t="shared" ca="1" si="121"/>
        <v>0</v>
      </c>
      <c r="O397" s="1073"/>
      <c r="P397" s="1130">
        <f t="shared" ca="1" si="122"/>
        <v>0</v>
      </c>
      <c r="Q397" s="1130">
        <f t="shared" ca="1" si="123"/>
        <v>0</v>
      </c>
      <c r="R397" s="1130">
        <f t="shared" ca="1" si="124"/>
        <v>0</v>
      </c>
      <c r="S397" s="1130">
        <f t="shared" ca="1" si="125"/>
        <v>0</v>
      </c>
      <c r="T397" s="1130">
        <f t="shared" ca="1" si="126"/>
        <v>0</v>
      </c>
      <c r="U397" s="1132">
        <f t="shared" ca="1" si="127"/>
        <v>0</v>
      </c>
      <c r="V397" s="1133" t="str">
        <f t="shared" ca="1" si="128"/>
        <v>n.a.</v>
      </c>
      <c r="X397" s="1134">
        <f t="shared" ca="1" si="129"/>
        <v>0</v>
      </c>
      <c r="Y397" s="1134">
        <f t="shared" ca="1" si="130"/>
        <v>0</v>
      </c>
      <c r="Z397" s="1134">
        <f t="shared" ca="1" si="131"/>
        <v>0</v>
      </c>
      <c r="AA397" s="1132">
        <f t="shared" ca="1" si="132"/>
        <v>0</v>
      </c>
      <c r="AB397" s="1105"/>
    </row>
    <row r="398" spans="1:28">
      <c r="A398" s="1144">
        <f>'AMORT. PROFILE 0% CPR'!A398</f>
        <v>56793</v>
      </c>
      <c r="C398" s="1104"/>
      <c r="D398" s="1125">
        <f t="shared" ca="1" si="114"/>
        <v>58075</v>
      </c>
      <c r="E398" s="1126">
        <f t="shared" ca="1" si="115"/>
        <v>58102</v>
      </c>
      <c r="F398" s="1127">
        <f t="shared" ca="1" si="116"/>
        <v>11809</v>
      </c>
      <c r="G398" s="1128">
        <f ca="1">IF(F398&lt;&gt;"",COUNTIF($F$11:F398,"&gt;0"),"")</f>
        <v>388</v>
      </c>
      <c r="H398" s="1129"/>
      <c r="I398" s="1073"/>
      <c r="J398" s="1130">
        <f t="shared" ca="1" si="117"/>
        <v>0</v>
      </c>
      <c r="K398" s="1131">
        <f t="shared" ca="1" si="118"/>
        <v>0</v>
      </c>
      <c r="L398" s="1130">
        <f t="shared" ca="1" si="119"/>
        <v>0</v>
      </c>
      <c r="M398" s="1130">
        <f t="shared" ca="1" si="120"/>
        <v>0</v>
      </c>
      <c r="N398" s="1130">
        <f t="shared" ca="1" si="121"/>
        <v>0</v>
      </c>
      <c r="O398" s="1073"/>
      <c r="P398" s="1130">
        <f t="shared" ca="1" si="122"/>
        <v>0</v>
      </c>
      <c r="Q398" s="1130">
        <f t="shared" ca="1" si="123"/>
        <v>0</v>
      </c>
      <c r="R398" s="1130">
        <f t="shared" ca="1" si="124"/>
        <v>0</v>
      </c>
      <c r="S398" s="1130">
        <f t="shared" ca="1" si="125"/>
        <v>0</v>
      </c>
      <c r="T398" s="1130">
        <f t="shared" ca="1" si="126"/>
        <v>0</v>
      </c>
      <c r="U398" s="1132">
        <f t="shared" ca="1" si="127"/>
        <v>0</v>
      </c>
      <c r="V398" s="1133" t="str">
        <f t="shared" ca="1" si="128"/>
        <v>n.a.</v>
      </c>
      <c r="X398" s="1134">
        <f t="shared" ca="1" si="129"/>
        <v>0</v>
      </c>
      <c r="Y398" s="1134">
        <f t="shared" ca="1" si="130"/>
        <v>0</v>
      </c>
      <c r="Z398" s="1134">
        <f t="shared" ca="1" si="131"/>
        <v>0</v>
      </c>
      <c r="AA398" s="1132">
        <f t="shared" ca="1" si="132"/>
        <v>0</v>
      </c>
      <c r="AB398" s="1105"/>
    </row>
    <row r="399" spans="1:28">
      <c r="A399" s="1144">
        <f>'AMORT. PROFILE 0% CPR'!A399</f>
        <v>56822</v>
      </c>
      <c r="C399" s="1104"/>
      <c r="D399" s="1125">
        <f t="shared" ca="1" si="114"/>
        <v>58106</v>
      </c>
      <c r="E399" s="1126">
        <f t="shared" ca="1" si="115"/>
        <v>58133</v>
      </c>
      <c r="F399" s="1127">
        <f t="shared" ca="1" si="116"/>
        <v>11840</v>
      </c>
      <c r="G399" s="1128">
        <f ca="1">IF(F399&lt;&gt;"",COUNTIF($F$11:F399,"&gt;0"),"")</f>
        <v>389</v>
      </c>
      <c r="H399" s="1129"/>
      <c r="I399" s="1073"/>
      <c r="J399" s="1130">
        <f t="shared" ca="1" si="117"/>
        <v>0</v>
      </c>
      <c r="K399" s="1131">
        <f t="shared" ca="1" si="118"/>
        <v>0</v>
      </c>
      <c r="L399" s="1130">
        <f t="shared" ca="1" si="119"/>
        <v>0</v>
      </c>
      <c r="M399" s="1130">
        <f t="shared" ca="1" si="120"/>
        <v>0</v>
      </c>
      <c r="N399" s="1130">
        <f t="shared" ca="1" si="121"/>
        <v>0</v>
      </c>
      <c r="O399" s="1073"/>
      <c r="P399" s="1130">
        <f t="shared" ca="1" si="122"/>
        <v>0</v>
      </c>
      <c r="Q399" s="1130">
        <f t="shared" ca="1" si="123"/>
        <v>0</v>
      </c>
      <c r="R399" s="1130">
        <f t="shared" ca="1" si="124"/>
        <v>0</v>
      </c>
      <c r="S399" s="1130">
        <f t="shared" ca="1" si="125"/>
        <v>0</v>
      </c>
      <c r="T399" s="1130">
        <f t="shared" ca="1" si="126"/>
        <v>0</v>
      </c>
      <c r="U399" s="1132">
        <f t="shared" ca="1" si="127"/>
        <v>0</v>
      </c>
      <c r="V399" s="1133" t="str">
        <f t="shared" ca="1" si="128"/>
        <v>n.a.</v>
      </c>
      <c r="X399" s="1134">
        <f t="shared" ca="1" si="129"/>
        <v>0</v>
      </c>
      <c r="Y399" s="1134">
        <f t="shared" ca="1" si="130"/>
        <v>0</v>
      </c>
      <c r="Z399" s="1134">
        <f t="shared" ca="1" si="131"/>
        <v>0</v>
      </c>
      <c r="AA399" s="1132">
        <f t="shared" ca="1" si="132"/>
        <v>0</v>
      </c>
      <c r="AB399" s="1105"/>
    </row>
    <row r="400" spans="1:28">
      <c r="A400" s="1144">
        <f>'AMORT. PROFILE 0% CPR'!A400</f>
        <v>56853</v>
      </c>
      <c r="C400" s="1104"/>
      <c r="D400" s="1125">
        <f t="shared" ca="1" si="114"/>
        <v>58134</v>
      </c>
      <c r="E400" s="1126">
        <f t="shared" ca="1" si="115"/>
        <v>58161</v>
      </c>
      <c r="F400" s="1127">
        <f t="shared" ca="1" si="116"/>
        <v>11868</v>
      </c>
      <c r="G400" s="1128">
        <f ca="1">IF(F400&lt;&gt;"",COUNTIF($F$11:F400,"&gt;0"),"")</f>
        <v>390</v>
      </c>
      <c r="H400" s="1129"/>
      <c r="I400" s="1073"/>
      <c r="J400" s="1130">
        <f t="shared" ca="1" si="117"/>
        <v>0</v>
      </c>
      <c r="K400" s="1131">
        <f t="shared" ca="1" si="118"/>
        <v>0</v>
      </c>
      <c r="L400" s="1130">
        <f t="shared" ca="1" si="119"/>
        <v>0</v>
      </c>
      <c r="M400" s="1130">
        <f t="shared" ca="1" si="120"/>
        <v>0</v>
      </c>
      <c r="N400" s="1130">
        <f t="shared" ca="1" si="121"/>
        <v>0</v>
      </c>
      <c r="O400" s="1073"/>
      <c r="P400" s="1130">
        <f t="shared" ca="1" si="122"/>
        <v>0</v>
      </c>
      <c r="Q400" s="1130">
        <f t="shared" ca="1" si="123"/>
        <v>0</v>
      </c>
      <c r="R400" s="1130">
        <f t="shared" ca="1" si="124"/>
        <v>0</v>
      </c>
      <c r="S400" s="1130">
        <f t="shared" ca="1" si="125"/>
        <v>0</v>
      </c>
      <c r="T400" s="1130">
        <f t="shared" ca="1" si="126"/>
        <v>0</v>
      </c>
      <c r="U400" s="1132">
        <f t="shared" ca="1" si="127"/>
        <v>0</v>
      </c>
      <c r="V400" s="1133" t="str">
        <f t="shared" ca="1" si="128"/>
        <v>n.a.</v>
      </c>
      <c r="X400" s="1134">
        <f t="shared" ca="1" si="129"/>
        <v>0</v>
      </c>
      <c r="Y400" s="1134">
        <f t="shared" ca="1" si="130"/>
        <v>0</v>
      </c>
      <c r="Z400" s="1134">
        <f t="shared" ca="1" si="131"/>
        <v>0</v>
      </c>
      <c r="AA400" s="1132">
        <f t="shared" ca="1" si="132"/>
        <v>0</v>
      </c>
      <c r="AB400" s="1105"/>
    </row>
    <row r="401" spans="1:28">
      <c r="A401" s="1144">
        <f>'AMORT. PROFILE 0% CPR'!A401</f>
        <v>56884</v>
      </c>
      <c r="C401" s="1104"/>
      <c r="D401" s="1125">
        <f t="shared" ca="1" si="114"/>
        <v>58165</v>
      </c>
      <c r="E401" s="1126">
        <f t="shared" ca="1" si="115"/>
        <v>58193</v>
      </c>
      <c r="F401" s="1127">
        <f t="shared" ca="1" si="116"/>
        <v>11900</v>
      </c>
      <c r="G401" s="1128">
        <f ca="1">IF(F401&lt;&gt;"",COUNTIF($F$11:F401,"&gt;0"),"")</f>
        <v>391</v>
      </c>
      <c r="H401" s="1129"/>
      <c r="I401" s="1073"/>
      <c r="J401" s="1130">
        <f t="shared" ca="1" si="117"/>
        <v>0</v>
      </c>
      <c r="K401" s="1131">
        <f t="shared" ca="1" si="118"/>
        <v>0</v>
      </c>
      <c r="L401" s="1130">
        <f t="shared" ca="1" si="119"/>
        <v>0</v>
      </c>
      <c r="M401" s="1130">
        <f t="shared" ca="1" si="120"/>
        <v>0</v>
      </c>
      <c r="N401" s="1130">
        <f t="shared" ca="1" si="121"/>
        <v>0</v>
      </c>
      <c r="O401" s="1073"/>
      <c r="P401" s="1130">
        <f t="shared" ca="1" si="122"/>
        <v>0</v>
      </c>
      <c r="Q401" s="1130">
        <f t="shared" ca="1" si="123"/>
        <v>0</v>
      </c>
      <c r="R401" s="1130">
        <f t="shared" ca="1" si="124"/>
        <v>0</v>
      </c>
      <c r="S401" s="1130">
        <f t="shared" ca="1" si="125"/>
        <v>0</v>
      </c>
      <c r="T401" s="1130">
        <f t="shared" ca="1" si="126"/>
        <v>0</v>
      </c>
      <c r="U401" s="1132">
        <f t="shared" ca="1" si="127"/>
        <v>0</v>
      </c>
      <c r="V401" s="1133" t="str">
        <f t="shared" ca="1" si="128"/>
        <v>n.a.</v>
      </c>
      <c r="X401" s="1134">
        <f t="shared" ca="1" si="129"/>
        <v>0</v>
      </c>
      <c r="Y401" s="1134">
        <f t="shared" ca="1" si="130"/>
        <v>0</v>
      </c>
      <c r="Z401" s="1134">
        <f t="shared" ca="1" si="131"/>
        <v>0</v>
      </c>
      <c r="AA401" s="1132">
        <f t="shared" ca="1" si="132"/>
        <v>0</v>
      </c>
      <c r="AB401" s="1105"/>
    </row>
    <row r="402" spans="1:28">
      <c r="A402" s="1144">
        <f>'AMORT. PROFILE 0% CPR'!A402</f>
        <v>56914</v>
      </c>
      <c r="C402" s="1104"/>
      <c r="D402" s="1125">
        <f t="shared" ca="1" si="114"/>
        <v>58195</v>
      </c>
      <c r="E402" s="1126">
        <f t="shared" ca="1" si="115"/>
        <v>58222</v>
      </c>
      <c r="F402" s="1127">
        <f t="shared" ca="1" si="116"/>
        <v>11929</v>
      </c>
      <c r="G402" s="1128">
        <f ca="1">IF(F402&lt;&gt;"",COUNTIF($F$11:F402,"&gt;0"),"")</f>
        <v>392</v>
      </c>
      <c r="H402" s="1129"/>
      <c r="I402" s="1073"/>
      <c r="J402" s="1130">
        <f t="shared" ca="1" si="117"/>
        <v>0</v>
      </c>
      <c r="K402" s="1131">
        <f t="shared" ca="1" si="118"/>
        <v>0</v>
      </c>
      <c r="L402" s="1130">
        <f t="shared" ca="1" si="119"/>
        <v>0</v>
      </c>
      <c r="M402" s="1130">
        <f t="shared" ca="1" si="120"/>
        <v>0</v>
      </c>
      <c r="N402" s="1130">
        <f t="shared" ca="1" si="121"/>
        <v>0</v>
      </c>
      <c r="O402" s="1073"/>
      <c r="P402" s="1130">
        <f t="shared" ca="1" si="122"/>
        <v>0</v>
      </c>
      <c r="Q402" s="1130">
        <f t="shared" ca="1" si="123"/>
        <v>0</v>
      </c>
      <c r="R402" s="1130">
        <f t="shared" ca="1" si="124"/>
        <v>0</v>
      </c>
      <c r="S402" s="1130">
        <f t="shared" ca="1" si="125"/>
        <v>0</v>
      </c>
      <c r="T402" s="1130">
        <f t="shared" ca="1" si="126"/>
        <v>0</v>
      </c>
      <c r="U402" s="1132">
        <f t="shared" ca="1" si="127"/>
        <v>0</v>
      </c>
      <c r="V402" s="1133" t="str">
        <f t="shared" ca="1" si="128"/>
        <v>n.a.</v>
      </c>
      <c r="X402" s="1134">
        <f t="shared" ca="1" si="129"/>
        <v>0</v>
      </c>
      <c r="Y402" s="1134">
        <f t="shared" ca="1" si="130"/>
        <v>0</v>
      </c>
      <c r="Z402" s="1134">
        <f t="shared" ca="1" si="131"/>
        <v>0</v>
      </c>
      <c r="AA402" s="1132">
        <f t="shared" ca="1" si="132"/>
        <v>0</v>
      </c>
      <c r="AB402" s="1105"/>
    </row>
    <row r="403" spans="1:28">
      <c r="A403" s="1144">
        <f>'AMORT. PROFILE 0% CPR'!A403</f>
        <v>56947</v>
      </c>
      <c r="C403" s="1104"/>
      <c r="D403" s="1125">
        <f t="shared" ca="1" si="114"/>
        <v>58226</v>
      </c>
      <c r="E403" s="1126">
        <f t="shared" ca="1" si="115"/>
        <v>58253</v>
      </c>
      <c r="F403" s="1127">
        <f t="shared" ca="1" si="116"/>
        <v>11960</v>
      </c>
      <c r="G403" s="1128">
        <f ca="1">IF(F403&lt;&gt;"",COUNTIF($F$11:F403,"&gt;0"),"")</f>
        <v>393</v>
      </c>
      <c r="H403" s="1129"/>
      <c r="I403" s="1073"/>
      <c r="J403" s="1130">
        <f t="shared" ca="1" si="117"/>
        <v>0</v>
      </c>
      <c r="K403" s="1131">
        <f t="shared" ca="1" si="118"/>
        <v>0</v>
      </c>
      <c r="L403" s="1130">
        <f t="shared" ca="1" si="119"/>
        <v>0</v>
      </c>
      <c r="M403" s="1130">
        <f t="shared" ca="1" si="120"/>
        <v>0</v>
      </c>
      <c r="N403" s="1130">
        <f t="shared" ca="1" si="121"/>
        <v>0</v>
      </c>
      <c r="O403" s="1073"/>
      <c r="P403" s="1130">
        <f t="shared" ca="1" si="122"/>
        <v>0</v>
      </c>
      <c r="Q403" s="1130">
        <f t="shared" ca="1" si="123"/>
        <v>0</v>
      </c>
      <c r="R403" s="1130">
        <f t="shared" ca="1" si="124"/>
        <v>0</v>
      </c>
      <c r="S403" s="1130">
        <f t="shared" ca="1" si="125"/>
        <v>0</v>
      </c>
      <c r="T403" s="1130">
        <f t="shared" ca="1" si="126"/>
        <v>0</v>
      </c>
      <c r="U403" s="1132">
        <f t="shared" ca="1" si="127"/>
        <v>0</v>
      </c>
      <c r="V403" s="1133" t="str">
        <f t="shared" ca="1" si="128"/>
        <v>n.a.</v>
      </c>
      <c r="X403" s="1134">
        <f t="shared" ca="1" si="129"/>
        <v>0</v>
      </c>
      <c r="Y403" s="1134">
        <f t="shared" ca="1" si="130"/>
        <v>0</v>
      </c>
      <c r="Z403" s="1134">
        <f t="shared" ca="1" si="131"/>
        <v>0</v>
      </c>
      <c r="AA403" s="1132">
        <f t="shared" ca="1" si="132"/>
        <v>0</v>
      </c>
      <c r="AB403" s="1105"/>
    </row>
    <row r="404" spans="1:28">
      <c r="A404" s="1144">
        <f>'AMORT. PROFILE 0% CPR'!A404</f>
        <v>56975</v>
      </c>
      <c r="C404" s="1104"/>
      <c r="D404" s="1125">
        <f t="shared" ca="1" si="114"/>
        <v>58256</v>
      </c>
      <c r="E404" s="1126">
        <f t="shared" ca="1" si="115"/>
        <v>58284</v>
      </c>
      <c r="F404" s="1127">
        <f t="shared" ca="1" si="116"/>
        <v>11991</v>
      </c>
      <c r="G404" s="1128">
        <f ca="1">IF(F404&lt;&gt;"",COUNTIF($F$11:F404,"&gt;0"),"")</f>
        <v>394</v>
      </c>
      <c r="H404" s="1129"/>
      <c r="I404" s="1073"/>
      <c r="J404" s="1130">
        <f t="shared" ca="1" si="117"/>
        <v>0</v>
      </c>
      <c r="K404" s="1131">
        <f t="shared" ca="1" si="118"/>
        <v>0</v>
      </c>
      <c r="L404" s="1130">
        <f t="shared" ca="1" si="119"/>
        <v>0</v>
      </c>
      <c r="M404" s="1130">
        <f t="shared" ca="1" si="120"/>
        <v>0</v>
      </c>
      <c r="N404" s="1130">
        <f t="shared" ca="1" si="121"/>
        <v>0</v>
      </c>
      <c r="O404" s="1073"/>
      <c r="P404" s="1130">
        <f t="shared" ca="1" si="122"/>
        <v>0</v>
      </c>
      <c r="Q404" s="1130">
        <f t="shared" ca="1" si="123"/>
        <v>0</v>
      </c>
      <c r="R404" s="1130">
        <f t="shared" ca="1" si="124"/>
        <v>0</v>
      </c>
      <c r="S404" s="1130">
        <f t="shared" ca="1" si="125"/>
        <v>0</v>
      </c>
      <c r="T404" s="1130">
        <f t="shared" ca="1" si="126"/>
        <v>0</v>
      </c>
      <c r="U404" s="1132">
        <f t="shared" ca="1" si="127"/>
        <v>0</v>
      </c>
      <c r="V404" s="1133" t="str">
        <f t="shared" ca="1" si="128"/>
        <v>n.a.</v>
      </c>
      <c r="X404" s="1134">
        <f t="shared" ca="1" si="129"/>
        <v>0</v>
      </c>
      <c r="Y404" s="1134">
        <f t="shared" ca="1" si="130"/>
        <v>0</v>
      </c>
      <c r="Z404" s="1134">
        <f t="shared" ca="1" si="131"/>
        <v>0</v>
      </c>
      <c r="AA404" s="1132">
        <f t="shared" ca="1" si="132"/>
        <v>0</v>
      </c>
      <c r="AB404" s="1105"/>
    </row>
    <row r="405" spans="1:28">
      <c r="A405" s="1144">
        <f>'AMORT. PROFILE 0% CPR'!A405</f>
        <v>57006</v>
      </c>
      <c r="C405" s="1104"/>
      <c r="D405" s="1125">
        <f t="shared" ca="1" si="114"/>
        <v>58287</v>
      </c>
      <c r="E405" s="1126">
        <f t="shared" ca="1" si="115"/>
        <v>58314</v>
      </c>
      <c r="F405" s="1127">
        <f t="shared" ca="1" si="116"/>
        <v>12021</v>
      </c>
      <c r="G405" s="1128">
        <f ca="1">IF(F405&lt;&gt;"",COUNTIF($F$11:F405,"&gt;0"),"")</f>
        <v>395</v>
      </c>
      <c r="H405" s="1129"/>
      <c r="I405" s="1073"/>
      <c r="J405" s="1130">
        <f t="shared" ca="1" si="117"/>
        <v>0</v>
      </c>
      <c r="K405" s="1131">
        <f t="shared" ca="1" si="118"/>
        <v>0</v>
      </c>
      <c r="L405" s="1130">
        <f t="shared" ca="1" si="119"/>
        <v>0</v>
      </c>
      <c r="M405" s="1130">
        <f t="shared" ca="1" si="120"/>
        <v>0</v>
      </c>
      <c r="N405" s="1130">
        <f t="shared" ca="1" si="121"/>
        <v>0</v>
      </c>
      <c r="O405" s="1073"/>
      <c r="P405" s="1130">
        <f t="shared" ca="1" si="122"/>
        <v>0</v>
      </c>
      <c r="Q405" s="1130">
        <f t="shared" ca="1" si="123"/>
        <v>0</v>
      </c>
      <c r="R405" s="1130">
        <f t="shared" ca="1" si="124"/>
        <v>0</v>
      </c>
      <c r="S405" s="1130">
        <f t="shared" ca="1" si="125"/>
        <v>0</v>
      </c>
      <c r="T405" s="1130">
        <f t="shared" ca="1" si="126"/>
        <v>0</v>
      </c>
      <c r="U405" s="1132">
        <f t="shared" ca="1" si="127"/>
        <v>0</v>
      </c>
      <c r="V405" s="1133" t="str">
        <f t="shared" ca="1" si="128"/>
        <v>n.a.</v>
      </c>
      <c r="X405" s="1134">
        <f t="shared" ca="1" si="129"/>
        <v>0</v>
      </c>
      <c r="Y405" s="1134">
        <f t="shared" ca="1" si="130"/>
        <v>0</v>
      </c>
      <c r="Z405" s="1134">
        <f t="shared" ca="1" si="131"/>
        <v>0</v>
      </c>
      <c r="AA405" s="1132">
        <f t="shared" ca="1" si="132"/>
        <v>0</v>
      </c>
      <c r="AB405" s="1105"/>
    </row>
    <row r="406" spans="1:28">
      <c r="A406" s="1144">
        <f>'AMORT. PROFILE 0% CPR'!A406</f>
        <v>57038</v>
      </c>
      <c r="C406" s="1104"/>
      <c r="D406" s="1125">
        <f t="shared" ca="1" si="114"/>
        <v>58318</v>
      </c>
      <c r="E406" s="1126">
        <f t="shared" ca="1" si="115"/>
        <v>58347</v>
      </c>
      <c r="F406" s="1127">
        <f t="shared" ca="1" si="116"/>
        <v>12054</v>
      </c>
      <c r="G406" s="1128">
        <f ca="1">IF(F406&lt;&gt;"",COUNTIF($F$11:F406,"&gt;0"),"")</f>
        <v>396</v>
      </c>
      <c r="H406" s="1129"/>
      <c r="I406" s="1073"/>
      <c r="J406" s="1130">
        <f t="shared" ca="1" si="117"/>
        <v>0</v>
      </c>
      <c r="K406" s="1131">
        <f t="shared" ca="1" si="118"/>
        <v>0</v>
      </c>
      <c r="L406" s="1130">
        <f t="shared" ca="1" si="119"/>
        <v>0</v>
      </c>
      <c r="M406" s="1130">
        <f t="shared" ca="1" si="120"/>
        <v>0</v>
      </c>
      <c r="N406" s="1130">
        <f t="shared" ca="1" si="121"/>
        <v>0</v>
      </c>
      <c r="O406" s="1073"/>
      <c r="P406" s="1130">
        <f t="shared" ca="1" si="122"/>
        <v>0</v>
      </c>
      <c r="Q406" s="1130">
        <f t="shared" ca="1" si="123"/>
        <v>0</v>
      </c>
      <c r="R406" s="1130">
        <f t="shared" ca="1" si="124"/>
        <v>0</v>
      </c>
      <c r="S406" s="1130">
        <f t="shared" ca="1" si="125"/>
        <v>0</v>
      </c>
      <c r="T406" s="1130">
        <f t="shared" ca="1" si="126"/>
        <v>0</v>
      </c>
      <c r="U406" s="1132">
        <f t="shared" ca="1" si="127"/>
        <v>0</v>
      </c>
      <c r="V406" s="1133" t="str">
        <f t="shared" ca="1" si="128"/>
        <v>n.a.</v>
      </c>
      <c r="X406" s="1134">
        <f t="shared" ca="1" si="129"/>
        <v>0</v>
      </c>
      <c r="Y406" s="1134">
        <f t="shared" ca="1" si="130"/>
        <v>0</v>
      </c>
      <c r="Z406" s="1134">
        <f t="shared" ca="1" si="131"/>
        <v>0</v>
      </c>
      <c r="AA406" s="1132">
        <f t="shared" ca="1" si="132"/>
        <v>0</v>
      </c>
      <c r="AB406" s="1105"/>
    </row>
    <row r="407" spans="1:28">
      <c r="A407" s="1144">
        <f>'AMORT. PROFILE 0% CPR'!A407</f>
        <v>57066</v>
      </c>
      <c r="C407" s="1104"/>
      <c r="D407" s="1125">
        <f t="shared" ca="1" si="114"/>
        <v>58348</v>
      </c>
      <c r="E407" s="1126">
        <f t="shared" ca="1" si="115"/>
        <v>58375</v>
      </c>
      <c r="F407" s="1127">
        <f t="shared" ca="1" si="116"/>
        <v>12082</v>
      </c>
      <c r="G407" s="1128">
        <f ca="1">IF(F407&lt;&gt;"",COUNTIF($F$11:F407,"&gt;0"),"")</f>
        <v>397</v>
      </c>
      <c r="H407" s="1129"/>
      <c r="I407" s="1073"/>
      <c r="J407" s="1130">
        <f t="shared" ca="1" si="117"/>
        <v>0</v>
      </c>
      <c r="K407" s="1131">
        <f t="shared" ca="1" si="118"/>
        <v>0</v>
      </c>
      <c r="L407" s="1130">
        <f t="shared" ca="1" si="119"/>
        <v>0</v>
      </c>
      <c r="M407" s="1130">
        <f t="shared" ca="1" si="120"/>
        <v>0</v>
      </c>
      <c r="N407" s="1130">
        <f t="shared" ca="1" si="121"/>
        <v>0</v>
      </c>
      <c r="O407" s="1073"/>
      <c r="P407" s="1130">
        <f t="shared" ca="1" si="122"/>
        <v>0</v>
      </c>
      <c r="Q407" s="1130">
        <f t="shared" ca="1" si="123"/>
        <v>0</v>
      </c>
      <c r="R407" s="1130">
        <f t="shared" ca="1" si="124"/>
        <v>0</v>
      </c>
      <c r="S407" s="1130">
        <f t="shared" ca="1" si="125"/>
        <v>0</v>
      </c>
      <c r="T407" s="1130">
        <f t="shared" ca="1" si="126"/>
        <v>0</v>
      </c>
      <c r="U407" s="1132">
        <f t="shared" ca="1" si="127"/>
        <v>0</v>
      </c>
      <c r="V407" s="1133" t="str">
        <f t="shared" ca="1" si="128"/>
        <v>n.a.</v>
      </c>
      <c r="X407" s="1134">
        <f t="shared" ca="1" si="129"/>
        <v>0</v>
      </c>
      <c r="Y407" s="1134">
        <f t="shared" ca="1" si="130"/>
        <v>0</v>
      </c>
      <c r="Z407" s="1134">
        <f t="shared" ca="1" si="131"/>
        <v>0</v>
      </c>
      <c r="AA407" s="1132">
        <f t="shared" ca="1" si="132"/>
        <v>0</v>
      </c>
      <c r="AB407" s="1105"/>
    </row>
    <row r="408" spans="1:28">
      <c r="A408" s="1144">
        <f>'AMORT. PROFILE 0% CPR'!A408</f>
        <v>57097</v>
      </c>
      <c r="C408" s="1104"/>
      <c r="D408" s="1125">
        <f t="shared" ca="1" si="114"/>
        <v>58379</v>
      </c>
      <c r="E408" s="1126">
        <f t="shared" ca="1" si="115"/>
        <v>58406</v>
      </c>
      <c r="F408" s="1127">
        <f t="shared" ca="1" si="116"/>
        <v>12113</v>
      </c>
      <c r="G408" s="1128">
        <f ca="1">IF(F408&lt;&gt;"",COUNTIF($F$11:F408,"&gt;0"),"")</f>
        <v>398</v>
      </c>
      <c r="H408" s="1129"/>
      <c r="I408" s="1073"/>
      <c r="J408" s="1130">
        <f t="shared" ca="1" si="117"/>
        <v>0</v>
      </c>
      <c r="K408" s="1131">
        <f t="shared" ca="1" si="118"/>
        <v>0</v>
      </c>
      <c r="L408" s="1130">
        <f t="shared" ca="1" si="119"/>
        <v>0</v>
      </c>
      <c r="M408" s="1130">
        <f t="shared" ca="1" si="120"/>
        <v>0</v>
      </c>
      <c r="N408" s="1130">
        <f t="shared" ca="1" si="121"/>
        <v>0</v>
      </c>
      <c r="O408" s="1073"/>
      <c r="P408" s="1130">
        <f t="shared" ca="1" si="122"/>
        <v>0</v>
      </c>
      <c r="Q408" s="1130">
        <f t="shared" ca="1" si="123"/>
        <v>0</v>
      </c>
      <c r="R408" s="1130">
        <f t="shared" ca="1" si="124"/>
        <v>0</v>
      </c>
      <c r="S408" s="1130">
        <f t="shared" ca="1" si="125"/>
        <v>0</v>
      </c>
      <c r="T408" s="1130">
        <f t="shared" ca="1" si="126"/>
        <v>0</v>
      </c>
      <c r="U408" s="1132">
        <f t="shared" ca="1" si="127"/>
        <v>0</v>
      </c>
      <c r="V408" s="1133" t="str">
        <f t="shared" ca="1" si="128"/>
        <v>n.a.</v>
      </c>
      <c r="X408" s="1134">
        <f t="shared" ca="1" si="129"/>
        <v>0</v>
      </c>
      <c r="Y408" s="1134">
        <f t="shared" ca="1" si="130"/>
        <v>0</v>
      </c>
      <c r="Z408" s="1134">
        <f t="shared" ca="1" si="131"/>
        <v>0</v>
      </c>
      <c r="AA408" s="1132">
        <f t="shared" ca="1" si="132"/>
        <v>0</v>
      </c>
      <c r="AB408" s="1105"/>
    </row>
    <row r="409" spans="1:28">
      <c r="A409" s="1144">
        <f>'AMORT. PROFILE 0% CPR'!A409</f>
        <v>57129</v>
      </c>
      <c r="C409" s="1104"/>
      <c r="D409" s="1125">
        <f t="shared" ca="1" si="114"/>
        <v>58409</v>
      </c>
      <c r="E409" s="1126">
        <f t="shared" ca="1" si="115"/>
        <v>58438</v>
      </c>
      <c r="F409" s="1127">
        <f t="shared" ca="1" si="116"/>
        <v>12145</v>
      </c>
      <c r="G409" s="1128">
        <f ca="1">IF(F409&lt;&gt;"",COUNTIF($F$11:F409,"&gt;0"),"")</f>
        <v>399</v>
      </c>
      <c r="H409" s="1129"/>
      <c r="I409" s="1073"/>
      <c r="J409" s="1130">
        <f t="shared" ca="1" si="117"/>
        <v>0</v>
      </c>
      <c r="K409" s="1131">
        <f t="shared" ca="1" si="118"/>
        <v>0</v>
      </c>
      <c r="L409" s="1130">
        <f t="shared" ca="1" si="119"/>
        <v>0</v>
      </c>
      <c r="M409" s="1130">
        <f t="shared" ca="1" si="120"/>
        <v>0</v>
      </c>
      <c r="N409" s="1130">
        <f t="shared" ca="1" si="121"/>
        <v>0</v>
      </c>
      <c r="O409" s="1073"/>
      <c r="P409" s="1130">
        <f t="shared" ca="1" si="122"/>
        <v>0</v>
      </c>
      <c r="Q409" s="1130">
        <f t="shared" ca="1" si="123"/>
        <v>0</v>
      </c>
      <c r="R409" s="1130">
        <f t="shared" ca="1" si="124"/>
        <v>0</v>
      </c>
      <c r="S409" s="1130">
        <f t="shared" ca="1" si="125"/>
        <v>0</v>
      </c>
      <c r="T409" s="1130">
        <f t="shared" ca="1" si="126"/>
        <v>0</v>
      </c>
      <c r="U409" s="1132">
        <f t="shared" ca="1" si="127"/>
        <v>0</v>
      </c>
      <c r="V409" s="1133" t="str">
        <f t="shared" ca="1" si="128"/>
        <v>n.a.</v>
      </c>
      <c r="X409" s="1134">
        <f t="shared" ca="1" si="129"/>
        <v>0</v>
      </c>
      <c r="Y409" s="1134">
        <f t="shared" ca="1" si="130"/>
        <v>0</v>
      </c>
      <c r="Z409" s="1134">
        <f t="shared" ca="1" si="131"/>
        <v>0</v>
      </c>
      <c r="AA409" s="1132">
        <f t="shared" ca="1" si="132"/>
        <v>0</v>
      </c>
      <c r="AB409" s="1105"/>
    </row>
    <row r="410" spans="1:28">
      <c r="A410" s="1144">
        <f>'AMORT. PROFILE 0% CPR'!A410</f>
        <v>57158</v>
      </c>
      <c r="C410" s="1104"/>
      <c r="D410" s="1125">
        <f t="shared" ca="1" si="114"/>
        <v>58440</v>
      </c>
      <c r="E410" s="1126">
        <f t="shared" ca="1" si="115"/>
        <v>58467</v>
      </c>
      <c r="F410" s="1127">
        <f t="shared" ca="1" si="116"/>
        <v>12174</v>
      </c>
      <c r="G410" s="1128">
        <f ca="1">IF(F410&lt;&gt;"",COUNTIF($F$11:F410,"&gt;0"),"")</f>
        <v>400</v>
      </c>
      <c r="H410" s="1129"/>
      <c r="I410" s="1073"/>
      <c r="J410" s="1130">
        <f t="shared" ca="1" si="117"/>
        <v>0</v>
      </c>
      <c r="K410" s="1131">
        <f t="shared" ca="1" si="118"/>
        <v>0</v>
      </c>
      <c r="L410" s="1130">
        <f t="shared" ca="1" si="119"/>
        <v>0</v>
      </c>
      <c r="M410" s="1130">
        <f t="shared" ca="1" si="120"/>
        <v>0</v>
      </c>
      <c r="N410" s="1130">
        <f t="shared" ca="1" si="121"/>
        <v>0</v>
      </c>
      <c r="O410" s="1073"/>
      <c r="P410" s="1130">
        <f t="shared" ca="1" si="122"/>
        <v>0</v>
      </c>
      <c r="Q410" s="1130">
        <f t="shared" ca="1" si="123"/>
        <v>0</v>
      </c>
      <c r="R410" s="1130">
        <f t="shared" ca="1" si="124"/>
        <v>0</v>
      </c>
      <c r="S410" s="1130">
        <f t="shared" ca="1" si="125"/>
        <v>0</v>
      </c>
      <c r="T410" s="1130">
        <f t="shared" ca="1" si="126"/>
        <v>0</v>
      </c>
      <c r="U410" s="1132">
        <f t="shared" ca="1" si="127"/>
        <v>0</v>
      </c>
      <c r="V410" s="1133" t="str">
        <f t="shared" ca="1" si="128"/>
        <v>n.a.</v>
      </c>
      <c r="X410" s="1134">
        <f t="shared" ca="1" si="129"/>
        <v>0</v>
      </c>
      <c r="Y410" s="1134">
        <f t="shared" ca="1" si="130"/>
        <v>0</v>
      </c>
      <c r="Z410" s="1134">
        <f t="shared" ca="1" si="131"/>
        <v>0</v>
      </c>
      <c r="AA410" s="1132">
        <f t="shared" ca="1" si="132"/>
        <v>0</v>
      </c>
      <c r="AB410" s="1105"/>
    </row>
    <row r="411" spans="1:28">
      <c r="A411" s="1144">
        <f>'AMORT. PROFILE 0% CPR'!A411</f>
        <v>57188</v>
      </c>
      <c r="C411" s="1104"/>
      <c r="D411" s="1125">
        <f t="shared" ca="1" si="114"/>
        <v>58471</v>
      </c>
      <c r="E411" s="1126">
        <f t="shared" ca="1" si="115"/>
        <v>58498</v>
      </c>
      <c r="F411" s="1127">
        <f t="shared" ca="1" si="116"/>
        <v>12205</v>
      </c>
      <c r="G411" s="1128">
        <f ca="1">IF(F411&lt;&gt;"",COUNTIF($F$11:F411,"&gt;0"),"")</f>
        <v>401</v>
      </c>
      <c r="H411" s="1129"/>
      <c r="I411" s="1073"/>
      <c r="J411" s="1130">
        <f t="shared" ca="1" si="117"/>
        <v>0</v>
      </c>
      <c r="K411" s="1131">
        <f t="shared" ca="1" si="118"/>
        <v>0</v>
      </c>
      <c r="L411" s="1130">
        <f t="shared" ca="1" si="119"/>
        <v>0</v>
      </c>
      <c r="M411" s="1130">
        <f t="shared" ca="1" si="120"/>
        <v>0</v>
      </c>
      <c r="N411" s="1130">
        <f t="shared" ca="1" si="121"/>
        <v>0</v>
      </c>
      <c r="O411" s="1073"/>
      <c r="P411" s="1130">
        <f t="shared" ca="1" si="122"/>
        <v>0</v>
      </c>
      <c r="Q411" s="1130">
        <f t="shared" ca="1" si="123"/>
        <v>0</v>
      </c>
      <c r="R411" s="1130">
        <f t="shared" ca="1" si="124"/>
        <v>0</v>
      </c>
      <c r="S411" s="1130">
        <f t="shared" ca="1" si="125"/>
        <v>0</v>
      </c>
      <c r="T411" s="1130">
        <f t="shared" ca="1" si="126"/>
        <v>0</v>
      </c>
      <c r="U411" s="1132">
        <f t="shared" ca="1" si="127"/>
        <v>0</v>
      </c>
      <c r="V411" s="1133" t="str">
        <f t="shared" ca="1" si="128"/>
        <v>n.a.</v>
      </c>
      <c r="X411" s="1134">
        <f t="shared" ca="1" si="129"/>
        <v>0</v>
      </c>
      <c r="Y411" s="1134">
        <f t="shared" ca="1" si="130"/>
        <v>0</v>
      </c>
      <c r="Z411" s="1134">
        <f t="shared" ca="1" si="131"/>
        <v>0</v>
      </c>
      <c r="AA411" s="1132">
        <f t="shared" ca="1" si="132"/>
        <v>0</v>
      </c>
      <c r="AB411" s="1105"/>
    </row>
    <row r="412" spans="1:28">
      <c r="A412" s="1144">
        <f>'AMORT. PROFILE 0% CPR'!A412</f>
        <v>57220</v>
      </c>
      <c r="C412" s="1104"/>
      <c r="D412" s="1125">
        <f t="shared" ca="1" si="114"/>
        <v>58500</v>
      </c>
      <c r="E412" s="1126">
        <f t="shared" ca="1" si="115"/>
        <v>58529</v>
      </c>
      <c r="F412" s="1127">
        <f t="shared" ca="1" si="116"/>
        <v>12236</v>
      </c>
      <c r="G412" s="1128">
        <f ca="1">IF(F412&lt;&gt;"",COUNTIF($F$11:F412,"&gt;0"),"")</f>
        <v>402</v>
      </c>
      <c r="H412" s="1129"/>
      <c r="I412" s="1073"/>
      <c r="J412" s="1130">
        <f t="shared" ca="1" si="117"/>
        <v>0</v>
      </c>
      <c r="K412" s="1131">
        <f t="shared" ca="1" si="118"/>
        <v>0</v>
      </c>
      <c r="L412" s="1130">
        <f t="shared" ca="1" si="119"/>
        <v>0</v>
      </c>
      <c r="M412" s="1130">
        <f t="shared" ca="1" si="120"/>
        <v>0</v>
      </c>
      <c r="N412" s="1130">
        <f t="shared" ca="1" si="121"/>
        <v>0</v>
      </c>
      <c r="O412" s="1073"/>
      <c r="P412" s="1130">
        <f t="shared" ca="1" si="122"/>
        <v>0</v>
      </c>
      <c r="Q412" s="1130">
        <f t="shared" ca="1" si="123"/>
        <v>0</v>
      </c>
      <c r="R412" s="1130">
        <f t="shared" ca="1" si="124"/>
        <v>0</v>
      </c>
      <c r="S412" s="1130">
        <f t="shared" ca="1" si="125"/>
        <v>0</v>
      </c>
      <c r="T412" s="1130">
        <f t="shared" ca="1" si="126"/>
        <v>0</v>
      </c>
      <c r="U412" s="1132">
        <f t="shared" ca="1" si="127"/>
        <v>0</v>
      </c>
      <c r="V412" s="1133" t="str">
        <f t="shared" ca="1" si="128"/>
        <v>n.a.</v>
      </c>
      <c r="X412" s="1134">
        <f t="shared" ca="1" si="129"/>
        <v>0</v>
      </c>
      <c r="Y412" s="1134">
        <f t="shared" ca="1" si="130"/>
        <v>0</v>
      </c>
      <c r="Z412" s="1134">
        <f t="shared" ca="1" si="131"/>
        <v>0</v>
      </c>
      <c r="AA412" s="1132">
        <f t="shared" ca="1" si="132"/>
        <v>0</v>
      </c>
      <c r="AB412" s="1105"/>
    </row>
    <row r="413" spans="1:28">
      <c r="A413" s="1144">
        <f>'AMORT. PROFILE 0% CPR'!A413</f>
        <v>57250</v>
      </c>
      <c r="C413" s="1104"/>
      <c r="D413" s="1125">
        <f t="shared" ca="1" si="114"/>
        <v>58531</v>
      </c>
      <c r="E413" s="1126">
        <f t="shared" ca="1" si="115"/>
        <v>58558</v>
      </c>
      <c r="F413" s="1127">
        <f t="shared" ca="1" si="116"/>
        <v>12265</v>
      </c>
      <c r="G413" s="1128">
        <f ca="1">IF(F413&lt;&gt;"",COUNTIF($F$11:F413,"&gt;0"),"")</f>
        <v>403</v>
      </c>
      <c r="H413" s="1129"/>
      <c r="I413" s="1073"/>
      <c r="J413" s="1130">
        <f t="shared" ca="1" si="117"/>
        <v>0</v>
      </c>
      <c r="K413" s="1131">
        <f t="shared" ca="1" si="118"/>
        <v>0</v>
      </c>
      <c r="L413" s="1130">
        <f t="shared" ca="1" si="119"/>
        <v>0</v>
      </c>
      <c r="M413" s="1130">
        <f t="shared" ca="1" si="120"/>
        <v>0</v>
      </c>
      <c r="N413" s="1130">
        <f t="shared" ca="1" si="121"/>
        <v>0</v>
      </c>
      <c r="O413" s="1073"/>
      <c r="P413" s="1130">
        <f t="shared" ca="1" si="122"/>
        <v>0</v>
      </c>
      <c r="Q413" s="1130">
        <f t="shared" ca="1" si="123"/>
        <v>0</v>
      </c>
      <c r="R413" s="1130">
        <f t="shared" ca="1" si="124"/>
        <v>0</v>
      </c>
      <c r="S413" s="1130">
        <f t="shared" ca="1" si="125"/>
        <v>0</v>
      </c>
      <c r="T413" s="1130">
        <f t="shared" ca="1" si="126"/>
        <v>0</v>
      </c>
      <c r="U413" s="1132">
        <f t="shared" ca="1" si="127"/>
        <v>0</v>
      </c>
      <c r="V413" s="1133" t="str">
        <f t="shared" ca="1" si="128"/>
        <v>n.a.</v>
      </c>
      <c r="X413" s="1134">
        <f t="shared" ca="1" si="129"/>
        <v>0</v>
      </c>
      <c r="Y413" s="1134">
        <f t="shared" ca="1" si="130"/>
        <v>0</v>
      </c>
      <c r="Z413" s="1134">
        <f t="shared" ca="1" si="131"/>
        <v>0</v>
      </c>
      <c r="AA413" s="1132">
        <f t="shared" ca="1" si="132"/>
        <v>0</v>
      </c>
      <c r="AB413" s="1105"/>
    </row>
    <row r="414" spans="1:28">
      <c r="A414" s="1144">
        <f>'AMORT. PROFILE 0% CPR'!A414</f>
        <v>57280</v>
      </c>
      <c r="C414" s="1104"/>
      <c r="D414" s="1125">
        <f t="shared" ca="1" si="114"/>
        <v>58561</v>
      </c>
      <c r="E414" s="1126">
        <f t="shared" ca="1" si="115"/>
        <v>58588</v>
      </c>
      <c r="F414" s="1127">
        <f t="shared" ca="1" si="116"/>
        <v>12295</v>
      </c>
      <c r="G414" s="1128">
        <f ca="1">IF(F414&lt;&gt;"",COUNTIF($F$11:F414,"&gt;0"),"")</f>
        <v>404</v>
      </c>
      <c r="H414" s="1129"/>
      <c r="I414" s="1073"/>
      <c r="J414" s="1130">
        <f t="shared" ca="1" si="117"/>
        <v>0</v>
      </c>
      <c r="K414" s="1131">
        <f t="shared" ca="1" si="118"/>
        <v>0</v>
      </c>
      <c r="L414" s="1130">
        <f t="shared" ca="1" si="119"/>
        <v>0</v>
      </c>
      <c r="M414" s="1130">
        <f t="shared" ca="1" si="120"/>
        <v>0</v>
      </c>
      <c r="N414" s="1130">
        <f t="shared" ca="1" si="121"/>
        <v>0</v>
      </c>
      <c r="O414" s="1073"/>
      <c r="P414" s="1130">
        <f t="shared" ca="1" si="122"/>
        <v>0</v>
      </c>
      <c r="Q414" s="1130">
        <f t="shared" ca="1" si="123"/>
        <v>0</v>
      </c>
      <c r="R414" s="1130">
        <f t="shared" ca="1" si="124"/>
        <v>0</v>
      </c>
      <c r="S414" s="1130">
        <f t="shared" ca="1" si="125"/>
        <v>0</v>
      </c>
      <c r="T414" s="1130">
        <f t="shared" ca="1" si="126"/>
        <v>0</v>
      </c>
      <c r="U414" s="1132">
        <f t="shared" ca="1" si="127"/>
        <v>0</v>
      </c>
      <c r="V414" s="1133" t="str">
        <f t="shared" ca="1" si="128"/>
        <v>n.a.</v>
      </c>
      <c r="X414" s="1134">
        <f t="shared" ca="1" si="129"/>
        <v>0</v>
      </c>
      <c r="Y414" s="1134">
        <f t="shared" ca="1" si="130"/>
        <v>0</v>
      </c>
      <c r="Z414" s="1134">
        <f t="shared" ca="1" si="131"/>
        <v>0</v>
      </c>
      <c r="AA414" s="1132">
        <f t="shared" ca="1" si="132"/>
        <v>0</v>
      </c>
      <c r="AB414" s="1105"/>
    </row>
    <row r="415" spans="1:28">
      <c r="A415" s="1144">
        <f>'AMORT. PROFILE 0% CPR'!A415</f>
        <v>57311</v>
      </c>
      <c r="C415" s="1104"/>
      <c r="D415" s="1125">
        <f t="shared" ca="1" si="114"/>
        <v>58592</v>
      </c>
      <c r="E415" s="1126">
        <f t="shared" ca="1" si="115"/>
        <v>58620</v>
      </c>
      <c r="F415" s="1127">
        <f t="shared" ca="1" si="116"/>
        <v>12327</v>
      </c>
      <c r="G415" s="1128">
        <f ca="1">IF(F415&lt;&gt;"",COUNTIF($F$11:F415,"&gt;0"),"")</f>
        <v>405</v>
      </c>
      <c r="H415" s="1129"/>
      <c r="I415" s="1073"/>
      <c r="J415" s="1130">
        <f t="shared" ca="1" si="117"/>
        <v>0</v>
      </c>
      <c r="K415" s="1131">
        <f t="shared" ca="1" si="118"/>
        <v>0</v>
      </c>
      <c r="L415" s="1130">
        <f t="shared" ca="1" si="119"/>
        <v>0</v>
      </c>
      <c r="M415" s="1130">
        <f t="shared" ca="1" si="120"/>
        <v>0</v>
      </c>
      <c r="N415" s="1130">
        <f t="shared" ca="1" si="121"/>
        <v>0</v>
      </c>
      <c r="O415" s="1073"/>
      <c r="P415" s="1130">
        <f t="shared" ca="1" si="122"/>
        <v>0</v>
      </c>
      <c r="Q415" s="1130">
        <f t="shared" ca="1" si="123"/>
        <v>0</v>
      </c>
      <c r="R415" s="1130">
        <f t="shared" ca="1" si="124"/>
        <v>0</v>
      </c>
      <c r="S415" s="1130">
        <f t="shared" ca="1" si="125"/>
        <v>0</v>
      </c>
      <c r="T415" s="1130">
        <f t="shared" ca="1" si="126"/>
        <v>0</v>
      </c>
      <c r="U415" s="1132">
        <f t="shared" ca="1" si="127"/>
        <v>0</v>
      </c>
      <c r="V415" s="1133" t="str">
        <f t="shared" ca="1" si="128"/>
        <v>n.a.</v>
      </c>
      <c r="X415" s="1134">
        <f t="shared" ca="1" si="129"/>
        <v>0</v>
      </c>
      <c r="Y415" s="1134">
        <f t="shared" ca="1" si="130"/>
        <v>0</v>
      </c>
      <c r="Z415" s="1134">
        <f t="shared" ca="1" si="131"/>
        <v>0</v>
      </c>
      <c r="AA415" s="1132">
        <f t="shared" ca="1" si="132"/>
        <v>0</v>
      </c>
      <c r="AB415" s="1105"/>
    </row>
    <row r="416" spans="1:28">
      <c r="A416" s="1144">
        <f>'AMORT. PROFILE 0% CPR'!A416</f>
        <v>57341</v>
      </c>
      <c r="C416" s="1104"/>
      <c r="D416" s="1125">
        <f t="shared" ca="1" si="114"/>
        <v>58622</v>
      </c>
      <c r="E416" s="1126">
        <f t="shared" ca="1" si="115"/>
        <v>58649</v>
      </c>
      <c r="F416" s="1127">
        <f t="shared" ca="1" si="116"/>
        <v>12356</v>
      </c>
      <c r="G416" s="1128">
        <f ca="1">IF(F416&lt;&gt;"",COUNTIF($F$11:F416,"&gt;0"),"")</f>
        <v>406</v>
      </c>
      <c r="H416" s="1129"/>
      <c r="I416" s="1073"/>
      <c r="J416" s="1130">
        <f t="shared" ca="1" si="117"/>
        <v>0</v>
      </c>
      <c r="K416" s="1131">
        <f t="shared" ca="1" si="118"/>
        <v>0</v>
      </c>
      <c r="L416" s="1130">
        <f t="shared" ca="1" si="119"/>
        <v>0</v>
      </c>
      <c r="M416" s="1130">
        <f t="shared" ca="1" si="120"/>
        <v>0</v>
      </c>
      <c r="N416" s="1130">
        <f t="shared" ca="1" si="121"/>
        <v>0</v>
      </c>
      <c r="O416" s="1073"/>
      <c r="P416" s="1130">
        <f t="shared" ca="1" si="122"/>
        <v>0</v>
      </c>
      <c r="Q416" s="1130">
        <f t="shared" ca="1" si="123"/>
        <v>0</v>
      </c>
      <c r="R416" s="1130">
        <f t="shared" ca="1" si="124"/>
        <v>0</v>
      </c>
      <c r="S416" s="1130">
        <f t="shared" ca="1" si="125"/>
        <v>0</v>
      </c>
      <c r="T416" s="1130">
        <f t="shared" ca="1" si="126"/>
        <v>0</v>
      </c>
      <c r="U416" s="1132">
        <f t="shared" ca="1" si="127"/>
        <v>0</v>
      </c>
      <c r="V416" s="1133" t="str">
        <f t="shared" ca="1" si="128"/>
        <v>n.a.</v>
      </c>
      <c r="X416" s="1134">
        <f t="shared" ca="1" si="129"/>
        <v>0</v>
      </c>
      <c r="Y416" s="1134">
        <f t="shared" ca="1" si="130"/>
        <v>0</v>
      </c>
      <c r="Z416" s="1134">
        <f t="shared" ca="1" si="131"/>
        <v>0</v>
      </c>
      <c r="AA416" s="1132">
        <f t="shared" ca="1" si="132"/>
        <v>0</v>
      </c>
      <c r="AB416" s="1105"/>
    </row>
    <row r="417" spans="1:28">
      <c r="A417" s="1144">
        <f>'AMORT. PROFILE 0% CPR'!A417</f>
        <v>57374</v>
      </c>
      <c r="C417" s="1104"/>
      <c r="D417" s="1125">
        <f t="shared" ca="1" si="114"/>
        <v>58653</v>
      </c>
      <c r="E417" s="1126">
        <f t="shared" ca="1" si="115"/>
        <v>58680</v>
      </c>
      <c r="F417" s="1127">
        <f t="shared" ca="1" si="116"/>
        <v>12387</v>
      </c>
      <c r="G417" s="1128">
        <f ca="1">IF(F417&lt;&gt;"",COUNTIF($F$11:F417,"&gt;0"),"")</f>
        <v>407</v>
      </c>
      <c r="H417" s="1129"/>
      <c r="I417" s="1073"/>
      <c r="J417" s="1130">
        <f t="shared" ca="1" si="117"/>
        <v>0</v>
      </c>
      <c r="K417" s="1131">
        <f t="shared" ca="1" si="118"/>
        <v>0</v>
      </c>
      <c r="L417" s="1130">
        <f t="shared" ca="1" si="119"/>
        <v>0</v>
      </c>
      <c r="M417" s="1130">
        <f t="shared" ca="1" si="120"/>
        <v>0</v>
      </c>
      <c r="N417" s="1130">
        <f t="shared" ca="1" si="121"/>
        <v>0</v>
      </c>
      <c r="O417" s="1073"/>
      <c r="P417" s="1130">
        <f t="shared" ca="1" si="122"/>
        <v>0</v>
      </c>
      <c r="Q417" s="1130">
        <f t="shared" ca="1" si="123"/>
        <v>0</v>
      </c>
      <c r="R417" s="1130">
        <f t="shared" ca="1" si="124"/>
        <v>0</v>
      </c>
      <c r="S417" s="1130">
        <f t="shared" ca="1" si="125"/>
        <v>0</v>
      </c>
      <c r="T417" s="1130">
        <f t="shared" ca="1" si="126"/>
        <v>0</v>
      </c>
      <c r="U417" s="1132">
        <f t="shared" ca="1" si="127"/>
        <v>0</v>
      </c>
      <c r="V417" s="1133" t="str">
        <f t="shared" ca="1" si="128"/>
        <v>n.a.</v>
      </c>
      <c r="X417" s="1134">
        <f t="shared" ca="1" si="129"/>
        <v>0</v>
      </c>
      <c r="Y417" s="1134">
        <f t="shared" ca="1" si="130"/>
        <v>0</v>
      </c>
      <c r="Z417" s="1134">
        <f t="shared" ca="1" si="131"/>
        <v>0</v>
      </c>
      <c r="AA417" s="1132">
        <f t="shared" ca="1" si="132"/>
        <v>0</v>
      </c>
      <c r="AB417" s="1105"/>
    </row>
    <row r="418" spans="1:28">
      <c r="A418" s="1144">
        <f>'AMORT. PROFILE 0% CPR'!A418</f>
        <v>57403</v>
      </c>
      <c r="C418" s="1104"/>
      <c r="D418" s="1125">
        <f t="shared" ca="1" si="114"/>
        <v>58684</v>
      </c>
      <c r="E418" s="1126">
        <f t="shared" ca="1" si="115"/>
        <v>58711</v>
      </c>
      <c r="F418" s="1127">
        <f t="shared" ca="1" si="116"/>
        <v>12418</v>
      </c>
      <c r="G418" s="1128">
        <f ca="1">IF(F418&lt;&gt;"",COUNTIF($F$11:F418,"&gt;0"),"")</f>
        <v>408</v>
      </c>
      <c r="H418" s="1129"/>
      <c r="I418" s="1073"/>
      <c r="J418" s="1130">
        <f t="shared" ca="1" si="117"/>
        <v>0</v>
      </c>
      <c r="K418" s="1131">
        <f t="shared" ca="1" si="118"/>
        <v>0</v>
      </c>
      <c r="L418" s="1130">
        <f t="shared" ca="1" si="119"/>
        <v>0</v>
      </c>
      <c r="M418" s="1130">
        <f t="shared" ca="1" si="120"/>
        <v>0</v>
      </c>
      <c r="N418" s="1130">
        <f t="shared" ca="1" si="121"/>
        <v>0</v>
      </c>
      <c r="O418" s="1073"/>
      <c r="P418" s="1130">
        <f t="shared" ca="1" si="122"/>
        <v>0</v>
      </c>
      <c r="Q418" s="1130">
        <f t="shared" ca="1" si="123"/>
        <v>0</v>
      </c>
      <c r="R418" s="1130">
        <f t="shared" ca="1" si="124"/>
        <v>0</v>
      </c>
      <c r="S418" s="1130">
        <f t="shared" ca="1" si="125"/>
        <v>0</v>
      </c>
      <c r="T418" s="1130">
        <f t="shared" ca="1" si="126"/>
        <v>0</v>
      </c>
      <c r="U418" s="1132">
        <f t="shared" ca="1" si="127"/>
        <v>0</v>
      </c>
      <c r="V418" s="1133" t="str">
        <f t="shared" ca="1" si="128"/>
        <v>n.a.</v>
      </c>
      <c r="X418" s="1134">
        <f t="shared" ca="1" si="129"/>
        <v>0</v>
      </c>
      <c r="Y418" s="1134">
        <f t="shared" ca="1" si="130"/>
        <v>0</v>
      </c>
      <c r="Z418" s="1134">
        <f t="shared" ca="1" si="131"/>
        <v>0</v>
      </c>
      <c r="AA418" s="1132">
        <f t="shared" ca="1" si="132"/>
        <v>0</v>
      </c>
      <c r="AB418" s="1105"/>
    </row>
    <row r="419" spans="1:28">
      <c r="A419" s="1144">
        <f>'AMORT. PROFILE 0% CPR'!A419</f>
        <v>57431</v>
      </c>
      <c r="C419" s="1104"/>
      <c r="D419" s="1125">
        <f t="shared" ref="D419:D482" ca="1" si="133">IF(E419&lt;&gt;"",EOMONTH(E419,-1),"")</f>
        <v>58714</v>
      </c>
      <c r="E419" s="1126">
        <f t="shared" ref="E419:E482" ca="1" si="134">IF(INDIRECT("A"&amp;(IFERROR(MATCH(E418,A:A),999)+1))&gt;0,INDIRECT("A"&amp;(IFERROR(MATCH(E418,A:A),999)+1)),"")</f>
        <v>58741</v>
      </c>
      <c r="F419" s="1127">
        <f t="shared" ref="F419:F466" ca="1" si="135">IF(E419&lt;&gt;"",E419-$A$31,"")</f>
        <v>12448</v>
      </c>
      <c r="G419" s="1128">
        <f ca="1">IF(F419&lt;&gt;"",COUNTIF($F$11:F419,"&gt;0"),"")</f>
        <v>409</v>
      </c>
      <c r="H419" s="1129"/>
      <c r="I419" s="1073"/>
      <c r="J419" s="1130">
        <f t="shared" ref="J419:J466" ca="1" si="136">IF(G419=1,$A$7,N418)</f>
        <v>0</v>
      </c>
      <c r="K419" s="1131">
        <f t="shared" ref="K419:K466" ca="1" si="137">H419*J419</f>
        <v>0</v>
      </c>
      <c r="L419" s="1130">
        <f t="shared" ref="L419:L466" ca="1" si="138">IF(E419&lt;&gt;"",(1-(1-$A$25)^(1/12))*(J419-K419),"")</f>
        <v>0</v>
      </c>
      <c r="M419" s="1130">
        <f t="shared" ref="M419:M465" ca="1" si="139">IF(J419-K419-L419&lt;$A$27*$A$5,J419-K419-L419,0)</f>
        <v>0</v>
      </c>
      <c r="N419" s="1130">
        <f t="shared" ref="N419:N466" ca="1" si="140">IF(E419&lt;&gt;"",J419-K419-L419-M419,"")</f>
        <v>0</v>
      </c>
      <c r="O419" s="1073"/>
      <c r="P419" s="1130">
        <f t="shared" ref="P419:P466" ca="1" si="141">IF(G419&lt;&gt; "", R419+X419-N419, "")</f>
        <v>0</v>
      </c>
      <c r="Q419" s="1130">
        <f t="shared" ref="Q419:Q466" ca="1" si="142">IF(E419&lt;&gt;"", N419*(1-$A$15), "")</f>
        <v>0</v>
      </c>
      <c r="R419" s="1130">
        <f t="shared" ref="R419:R466" ca="1" si="143">IF(E419&lt;&gt;"", T418, "")</f>
        <v>0</v>
      </c>
      <c r="S419" s="1130">
        <f t="shared" ref="S419:S466" ca="1" si="144">IF(E419&lt;&gt;"", MIN(P419,MAX(R419-Q419,0)), "")</f>
        <v>0</v>
      </c>
      <c r="T419" s="1130">
        <f t="shared" ref="T419:T466" ca="1" si="145">IF(E419&lt;&gt;"", R419-S419, "")</f>
        <v>0</v>
      </c>
      <c r="U419" s="1132">
        <f t="shared" ref="U419:U466" ca="1" si="146">IF(E419&lt;&gt;"", R419/$A$11, "")</f>
        <v>0</v>
      </c>
      <c r="V419" s="1133" t="str">
        <f t="shared" ref="V419:V466" ca="1" si="147">IF(E419&lt;&gt;"", IFERROR(1-T419/N419, "n.a."), "")</f>
        <v>n.a.</v>
      </c>
      <c r="X419" s="1134">
        <f t="shared" ref="X419:X466" ca="1" si="148">IF(E419&lt;&gt;"", Z418, "")</f>
        <v>0</v>
      </c>
      <c r="Y419" s="1134">
        <f t="shared" ref="Y419:Y466" ca="1" si="149">IF(E419&lt;&gt;"", P419-S419, "")</f>
        <v>0</v>
      </c>
      <c r="Z419" s="1134">
        <f t="shared" ref="Z419:Z466" ca="1" si="150">IF(E419&lt;&gt;"", X419-Y419, "")</f>
        <v>0</v>
      </c>
      <c r="AA419" s="1132">
        <f t="shared" ref="AA419:AA466" ca="1" si="151">IF(E419&lt;&gt;"", X419/$A$19, "")</f>
        <v>0</v>
      </c>
      <c r="AB419" s="1105"/>
    </row>
    <row r="420" spans="1:28">
      <c r="A420" s="1144">
        <f>'AMORT. PROFILE 0% CPR'!A420</f>
        <v>57462</v>
      </c>
      <c r="C420" s="1104"/>
      <c r="D420" s="1125">
        <f t="shared" ca="1" si="133"/>
        <v>58745</v>
      </c>
      <c r="E420" s="1126">
        <f t="shared" ca="1" si="134"/>
        <v>58774</v>
      </c>
      <c r="F420" s="1127">
        <f t="shared" ca="1" si="135"/>
        <v>12481</v>
      </c>
      <c r="G420" s="1128">
        <f ca="1">IF(F420&lt;&gt;"",COUNTIF($F$11:F420,"&gt;0"),"")</f>
        <v>410</v>
      </c>
      <c r="H420" s="1129"/>
      <c r="I420" s="1073"/>
      <c r="J420" s="1130">
        <f t="shared" ca="1" si="136"/>
        <v>0</v>
      </c>
      <c r="K420" s="1131">
        <f t="shared" ca="1" si="137"/>
        <v>0</v>
      </c>
      <c r="L420" s="1130">
        <f t="shared" ca="1" si="138"/>
        <v>0</v>
      </c>
      <c r="M420" s="1130">
        <f t="shared" ca="1" si="139"/>
        <v>0</v>
      </c>
      <c r="N420" s="1130">
        <f t="shared" ca="1" si="140"/>
        <v>0</v>
      </c>
      <c r="O420" s="1073"/>
      <c r="P420" s="1130">
        <f t="shared" ca="1" si="141"/>
        <v>0</v>
      </c>
      <c r="Q420" s="1130">
        <f t="shared" ca="1" si="142"/>
        <v>0</v>
      </c>
      <c r="R420" s="1130">
        <f t="shared" ca="1" si="143"/>
        <v>0</v>
      </c>
      <c r="S420" s="1130">
        <f t="shared" ca="1" si="144"/>
        <v>0</v>
      </c>
      <c r="T420" s="1130">
        <f t="shared" ca="1" si="145"/>
        <v>0</v>
      </c>
      <c r="U420" s="1132">
        <f t="shared" ca="1" si="146"/>
        <v>0</v>
      </c>
      <c r="V420" s="1133" t="str">
        <f t="shared" ca="1" si="147"/>
        <v>n.a.</v>
      </c>
      <c r="X420" s="1134">
        <f t="shared" ca="1" si="148"/>
        <v>0</v>
      </c>
      <c r="Y420" s="1134">
        <f t="shared" ca="1" si="149"/>
        <v>0</v>
      </c>
      <c r="Z420" s="1134">
        <f t="shared" ca="1" si="150"/>
        <v>0</v>
      </c>
      <c r="AA420" s="1132">
        <f t="shared" ca="1" si="151"/>
        <v>0</v>
      </c>
      <c r="AB420" s="1105"/>
    </row>
    <row r="421" spans="1:28">
      <c r="A421" s="1144">
        <f>'AMORT. PROFILE 0% CPR'!A421</f>
        <v>57493</v>
      </c>
      <c r="C421" s="1104"/>
      <c r="D421" s="1125">
        <f t="shared" ca="1" si="133"/>
        <v>58775</v>
      </c>
      <c r="E421" s="1126">
        <f t="shared" ca="1" si="134"/>
        <v>58802</v>
      </c>
      <c r="F421" s="1127">
        <f t="shared" ca="1" si="135"/>
        <v>12509</v>
      </c>
      <c r="G421" s="1128">
        <f ca="1">IF(F421&lt;&gt;"",COUNTIF($F$11:F421,"&gt;0"),"")</f>
        <v>411</v>
      </c>
      <c r="H421" s="1129"/>
      <c r="I421" s="1073"/>
      <c r="J421" s="1130">
        <f t="shared" ca="1" si="136"/>
        <v>0</v>
      </c>
      <c r="K421" s="1131">
        <f t="shared" ca="1" si="137"/>
        <v>0</v>
      </c>
      <c r="L421" s="1130">
        <f t="shared" ca="1" si="138"/>
        <v>0</v>
      </c>
      <c r="M421" s="1130">
        <f t="shared" ca="1" si="139"/>
        <v>0</v>
      </c>
      <c r="N421" s="1130">
        <f t="shared" ca="1" si="140"/>
        <v>0</v>
      </c>
      <c r="O421" s="1073"/>
      <c r="P421" s="1130">
        <f t="shared" ca="1" si="141"/>
        <v>0</v>
      </c>
      <c r="Q421" s="1130">
        <f t="shared" ca="1" si="142"/>
        <v>0</v>
      </c>
      <c r="R421" s="1130">
        <f t="shared" ca="1" si="143"/>
        <v>0</v>
      </c>
      <c r="S421" s="1130">
        <f t="shared" ca="1" si="144"/>
        <v>0</v>
      </c>
      <c r="T421" s="1130">
        <f t="shared" ca="1" si="145"/>
        <v>0</v>
      </c>
      <c r="U421" s="1132">
        <f t="shared" ca="1" si="146"/>
        <v>0</v>
      </c>
      <c r="V421" s="1133" t="str">
        <f t="shared" ca="1" si="147"/>
        <v>n.a.</v>
      </c>
      <c r="X421" s="1134">
        <f t="shared" ca="1" si="148"/>
        <v>0</v>
      </c>
      <c r="Y421" s="1134">
        <f t="shared" ca="1" si="149"/>
        <v>0</v>
      </c>
      <c r="Z421" s="1134">
        <f t="shared" ca="1" si="150"/>
        <v>0</v>
      </c>
      <c r="AA421" s="1132">
        <f t="shared" ca="1" si="151"/>
        <v>0</v>
      </c>
      <c r="AB421" s="1105"/>
    </row>
    <row r="422" spans="1:28">
      <c r="A422" s="1144">
        <f>'AMORT. PROFILE 0% CPR'!A422</f>
        <v>57523</v>
      </c>
      <c r="C422" s="1104"/>
      <c r="D422" s="1125">
        <f t="shared" ca="1" si="133"/>
        <v>58806</v>
      </c>
      <c r="E422" s="1126">
        <f t="shared" ca="1" si="134"/>
        <v>58833</v>
      </c>
      <c r="F422" s="1127">
        <f t="shared" ca="1" si="135"/>
        <v>12540</v>
      </c>
      <c r="G422" s="1128">
        <f ca="1">IF(F422&lt;&gt;"",COUNTIF($F$11:F422,"&gt;0"),"")</f>
        <v>412</v>
      </c>
      <c r="H422" s="1129"/>
      <c r="I422" s="1073"/>
      <c r="J422" s="1130">
        <f t="shared" ca="1" si="136"/>
        <v>0</v>
      </c>
      <c r="K422" s="1131">
        <f t="shared" ca="1" si="137"/>
        <v>0</v>
      </c>
      <c r="L422" s="1130">
        <f t="shared" ca="1" si="138"/>
        <v>0</v>
      </c>
      <c r="M422" s="1130">
        <f t="shared" ca="1" si="139"/>
        <v>0</v>
      </c>
      <c r="N422" s="1130">
        <f t="shared" ca="1" si="140"/>
        <v>0</v>
      </c>
      <c r="O422" s="1073"/>
      <c r="P422" s="1130">
        <f t="shared" ca="1" si="141"/>
        <v>0</v>
      </c>
      <c r="Q422" s="1130">
        <f t="shared" ca="1" si="142"/>
        <v>0</v>
      </c>
      <c r="R422" s="1130">
        <f t="shared" ca="1" si="143"/>
        <v>0</v>
      </c>
      <c r="S422" s="1130">
        <f t="shared" ca="1" si="144"/>
        <v>0</v>
      </c>
      <c r="T422" s="1130">
        <f t="shared" ca="1" si="145"/>
        <v>0</v>
      </c>
      <c r="U422" s="1132">
        <f t="shared" ca="1" si="146"/>
        <v>0</v>
      </c>
      <c r="V422" s="1133" t="str">
        <f t="shared" ca="1" si="147"/>
        <v>n.a.</v>
      </c>
      <c r="X422" s="1134">
        <f t="shared" ca="1" si="148"/>
        <v>0</v>
      </c>
      <c r="Y422" s="1134">
        <f t="shared" ca="1" si="149"/>
        <v>0</v>
      </c>
      <c r="Z422" s="1134">
        <f t="shared" ca="1" si="150"/>
        <v>0</v>
      </c>
      <c r="AA422" s="1132">
        <f t="shared" ca="1" si="151"/>
        <v>0</v>
      </c>
      <c r="AB422" s="1105"/>
    </row>
    <row r="423" spans="1:28">
      <c r="A423" s="1144">
        <f>'AMORT. PROFILE 0% CPR'!A423</f>
        <v>57553</v>
      </c>
      <c r="C423" s="1104"/>
      <c r="D423" s="1125">
        <f t="shared" ca="1" si="133"/>
        <v>58837</v>
      </c>
      <c r="E423" s="1126">
        <f t="shared" ca="1" si="134"/>
        <v>58865</v>
      </c>
      <c r="F423" s="1127">
        <f t="shared" ca="1" si="135"/>
        <v>12572</v>
      </c>
      <c r="G423" s="1128">
        <f ca="1">IF(F423&lt;&gt;"",COUNTIF($F$11:F423,"&gt;0"),"")</f>
        <v>413</v>
      </c>
      <c r="H423" s="1129"/>
      <c r="I423" s="1073"/>
      <c r="J423" s="1130">
        <f t="shared" ca="1" si="136"/>
        <v>0</v>
      </c>
      <c r="K423" s="1131">
        <f t="shared" ca="1" si="137"/>
        <v>0</v>
      </c>
      <c r="L423" s="1130">
        <f t="shared" ca="1" si="138"/>
        <v>0</v>
      </c>
      <c r="M423" s="1130">
        <f t="shared" ca="1" si="139"/>
        <v>0</v>
      </c>
      <c r="N423" s="1130">
        <f t="shared" ca="1" si="140"/>
        <v>0</v>
      </c>
      <c r="O423" s="1073"/>
      <c r="P423" s="1130">
        <f t="shared" ca="1" si="141"/>
        <v>0</v>
      </c>
      <c r="Q423" s="1130">
        <f t="shared" ca="1" si="142"/>
        <v>0</v>
      </c>
      <c r="R423" s="1130">
        <f t="shared" ca="1" si="143"/>
        <v>0</v>
      </c>
      <c r="S423" s="1130">
        <f t="shared" ca="1" si="144"/>
        <v>0</v>
      </c>
      <c r="T423" s="1130">
        <f t="shared" ca="1" si="145"/>
        <v>0</v>
      </c>
      <c r="U423" s="1132">
        <f t="shared" ca="1" si="146"/>
        <v>0</v>
      </c>
      <c r="V423" s="1133" t="str">
        <f t="shared" ca="1" si="147"/>
        <v>n.a.</v>
      </c>
      <c r="X423" s="1134">
        <f t="shared" ca="1" si="148"/>
        <v>0</v>
      </c>
      <c r="Y423" s="1134">
        <f t="shared" ca="1" si="149"/>
        <v>0</v>
      </c>
      <c r="Z423" s="1134">
        <f t="shared" ca="1" si="150"/>
        <v>0</v>
      </c>
      <c r="AA423" s="1132">
        <f t="shared" ca="1" si="151"/>
        <v>0</v>
      </c>
      <c r="AB423" s="1105"/>
    </row>
    <row r="424" spans="1:28">
      <c r="A424" s="1144">
        <f>'AMORT. PROFILE 0% CPR'!A424</f>
        <v>57584</v>
      </c>
      <c r="C424" s="1104"/>
      <c r="D424" s="1125">
        <f t="shared" ca="1" si="133"/>
        <v>58865</v>
      </c>
      <c r="E424" s="1126">
        <f t="shared" ca="1" si="134"/>
        <v>58893</v>
      </c>
      <c r="F424" s="1127">
        <f t="shared" ca="1" si="135"/>
        <v>12600</v>
      </c>
      <c r="G424" s="1128">
        <f ca="1">IF(F424&lt;&gt;"",COUNTIF($F$11:F424,"&gt;0"),"")</f>
        <v>414</v>
      </c>
      <c r="H424" s="1129"/>
      <c r="I424" s="1073"/>
      <c r="J424" s="1130">
        <f t="shared" ca="1" si="136"/>
        <v>0</v>
      </c>
      <c r="K424" s="1131">
        <f t="shared" ca="1" si="137"/>
        <v>0</v>
      </c>
      <c r="L424" s="1130">
        <f t="shared" ca="1" si="138"/>
        <v>0</v>
      </c>
      <c r="M424" s="1130">
        <f t="shared" ca="1" si="139"/>
        <v>0</v>
      </c>
      <c r="N424" s="1130">
        <f t="shared" ca="1" si="140"/>
        <v>0</v>
      </c>
      <c r="O424" s="1073"/>
      <c r="P424" s="1130">
        <f t="shared" ca="1" si="141"/>
        <v>0</v>
      </c>
      <c r="Q424" s="1130">
        <f t="shared" ca="1" si="142"/>
        <v>0</v>
      </c>
      <c r="R424" s="1130">
        <f t="shared" ca="1" si="143"/>
        <v>0</v>
      </c>
      <c r="S424" s="1130">
        <f t="shared" ca="1" si="144"/>
        <v>0</v>
      </c>
      <c r="T424" s="1130">
        <f t="shared" ca="1" si="145"/>
        <v>0</v>
      </c>
      <c r="U424" s="1132">
        <f t="shared" ca="1" si="146"/>
        <v>0</v>
      </c>
      <c r="V424" s="1133" t="str">
        <f t="shared" ca="1" si="147"/>
        <v>n.a.</v>
      </c>
      <c r="X424" s="1134">
        <f t="shared" ca="1" si="148"/>
        <v>0</v>
      </c>
      <c r="Y424" s="1134">
        <f t="shared" ca="1" si="149"/>
        <v>0</v>
      </c>
      <c r="Z424" s="1134">
        <f t="shared" ca="1" si="150"/>
        <v>0</v>
      </c>
      <c r="AA424" s="1132">
        <f t="shared" ca="1" si="151"/>
        <v>0</v>
      </c>
      <c r="AB424" s="1105"/>
    </row>
    <row r="425" spans="1:28">
      <c r="A425" s="1144">
        <f>'AMORT. PROFILE 0% CPR'!A425</f>
        <v>57615</v>
      </c>
      <c r="C425" s="1104"/>
      <c r="D425" s="1125">
        <f t="shared" ca="1" si="133"/>
        <v>58896</v>
      </c>
      <c r="E425" s="1126">
        <f t="shared" ca="1" si="134"/>
        <v>58923</v>
      </c>
      <c r="F425" s="1127">
        <f t="shared" ca="1" si="135"/>
        <v>12630</v>
      </c>
      <c r="G425" s="1128">
        <f ca="1">IF(F425&lt;&gt;"",COUNTIF($F$11:F425,"&gt;0"),"")</f>
        <v>415</v>
      </c>
      <c r="H425" s="1129"/>
      <c r="I425" s="1073"/>
      <c r="J425" s="1130">
        <f t="shared" ca="1" si="136"/>
        <v>0</v>
      </c>
      <c r="K425" s="1131">
        <f t="shared" ca="1" si="137"/>
        <v>0</v>
      </c>
      <c r="L425" s="1130">
        <f t="shared" ca="1" si="138"/>
        <v>0</v>
      </c>
      <c r="M425" s="1130">
        <f t="shared" ca="1" si="139"/>
        <v>0</v>
      </c>
      <c r="N425" s="1130">
        <f t="shared" ca="1" si="140"/>
        <v>0</v>
      </c>
      <c r="O425" s="1073"/>
      <c r="P425" s="1130">
        <f t="shared" ca="1" si="141"/>
        <v>0</v>
      </c>
      <c r="Q425" s="1130">
        <f t="shared" ca="1" si="142"/>
        <v>0</v>
      </c>
      <c r="R425" s="1130">
        <f t="shared" ca="1" si="143"/>
        <v>0</v>
      </c>
      <c r="S425" s="1130">
        <f t="shared" ca="1" si="144"/>
        <v>0</v>
      </c>
      <c r="T425" s="1130">
        <f t="shared" ca="1" si="145"/>
        <v>0</v>
      </c>
      <c r="U425" s="1132">
        <f t="shared" ca="1" si="146"/>
        <v>0</v>
      </c>
      <c r="V425" s="1133" t="str">
        <f t="shared" ca="1" si="147"/>
        <v>n.a.</v>
      </c>
      <c r="X425" s="1134">
        <f t="shared" ca="1" si="148"/>
        <v>0</v>
      </c>
      <c r="Y425" s="1134">
        <f t="shared" ca="1" si="149"/>
        <v>0</v>
      </c>
      <c r="Z425" s="1134">
        <f t="shared" ca="1" si="150"/>
        <v>0</v>
      </c>
      <c r="AA425" s="1132">
        <f t="shared" ca="1" si="151"/>
        <v>0</v>
      </c>
      <c r="AB425" s="1105"/>
    </row>
    <row r="426" spans="1:28">
      <c r="A426" s="1144">
        <f>'AMORT. PROFILE 0% CPR'!A426</f>
        <v>57647</v>
      </c>
      <c r="C426" s="1104"/>
      <c r="D426" s="1125">
        <f t="shared" ca="1" si="133"/>
        <v>58926</v>
      </c>
      <c r="E426" s="1126">
        <f t="shared" ca="1" si="134"/>
        <v>58953</v>
      </c>
      <c r="F426" s="1127">
        <f t="shared" ca="1" si="135"/>
        <v>12660</v>
      </c>
      <c r="G426" s="1128">
        <f ca="1">IF(F426&lt;&gt;"",COUNTIF($F$11:F426,"&gt;0"),"")</f>
        <v>416</v>
      </c>
      <c r="H426" s="1129"/>
      <c r="I426" s="1073"/>
      <c r="J426" s="1130">
        <f t="shared" ca="1" si="136"/>
        <v>0</v>
      </c>
      <c r="K426" s="1131">
        <f t="shared" ca="1" si="137"/>
        <v>0</v>
      </c>
      <c r="L426" s="1130">
        <f t="shared" ca="1" si="138"/>
        <v>0</v>
      </c>
      <c r="M426" s="1130">
        <f t="shared" ca="1" si="139"/>
        <v>0</v>
      </c>
      <c r="N426" s="1130">
        <f t="shared" ca="1" si="140"/>
        <v>0</v>
      </c>
      <c r="O426" s="1073"/>
      <c r="P426" s="1130">
        <f t="shared" ca="1" si="141"/>
        <v>0</v>
      </c>
      <c r="Q426" s="1130">
        <f t="shared" ca="1" si="142"/>
        <v>0</v>
      </c>
      <c r="R426" s="1130">
        <f t="shared" ca="1" si="143"/>
        <v>0</v>
      </c>
      <c r="S426" s="1130">
        <f t="shared" ca="1" si="144"/>
        <v>0</v>
      </c>
      <c r="T426" s="1130">
        <f t="shared" ca="1" si="145"/>
        <v>0</v>
      </c>
      <c r="U426" s="1132">
        <f t="shared" ca="1" si="146"/>
        <v>0</v>
      </c>
      <c r="V426" s="1133" t="str">
        <f t="shared" ca="1" si="147"/>
        <v>n.a.</v>
      </c>
      <c r="X426" s="1134">
        <f t="shared" ca="1" si="148"/>
        <v>0</v>
      </c>
      <c r="Y426" s="1134">
        <f t="shared" ca="1" si="149"/>
        <v>0</v>
      </c>
      <c r="Z426" s="1134">
        <f t="shared" ca="1" si="150"/>
        <v>0</v>
      </c>
      <c r="AA426" s="1132">
        <f t="shared" ca="1" si="151"/>
        <v>0</v>
      </c>
      <c r="AB426" s="1105"/>
    </row>
    <row r="427" spans="1:28">
      <c r="A427" s="1144">
        <f>'AMORT. PROFILE 0% CPR'!A427</f>
        <v>57676</v>
      </c>
      <c r="C427" s="1104"/>
      <c r="D427" s="1125">
        <f t="shared" ca="1" si="133"/>
        <v>58957</v>
      </c>
      <c r="E427" s="1126">
        <f t="shared" ca="1" si="134"/>
        <v>58984</v>
      </c>
      <c r="F427" s="1127">
        <f t="shared" ca="1" si="135"/>
        <v>12691</v>
      </c>
      <c r="G427" s="1128">
        <f ca="1">IF(F427&lt;&gt;"",COUNTIF($F$11:F427,"&gt;0"),"")</f>
        <v>417</v>
      </c>
      <c r="H427" s="1129"/>
      <c r="I427" s="1073"/>
      <c r="J427" s="1130">
        <f t="shared" ca="1" si="136"/>
        <v>0</v>
      </c>
      <c r="K427" s="1131">
        <f t="shared" ca="1" si="137"/>
        <v>0</v>
      </c>
      <c r="L427" s="1130">
        <f t="shared" ca="1" si="138"/>
        <v>0</v>
      </c>
      <c r="M427" s="1130">
        <f t="shared" ca="1" si="139"/>
        <v>0</v>
      </c>
      <c r="N427" s="1130">
        <f t="shared" ca="1" si="140"/>
        <v>0</v>
      </c>
      <c r="O427" s="1073"/>
      <c r="P427" s="1130">
        <f t="shared" ca="1" si="141"/>
        <v>0</v>
      </c>
      <c r="Q427" s="1130">
        <f t="shared" ca="1" si="142"/>
        <v>0</v>
      </c>
      <c r="R427" s="1130">
        <f t="shared" ca="1" si="143"/>
        <v>0</v>
      </c>
      <c r="S427" s="1130">
        <f t="shared" ca="1" si="144"/>
        <v>0</v>
      </c>
      <c r="T427" s="1130">
        <f t="shared" ca="1" si="145"/>
        <v>0</v>
      </c>
      <c r="U427" s="1132">
        <f t="shared" ca="1" si="146"/>
        <v>0</v>
      </c>
      <c r="V427" s="1133" t="str">
        <f t="shared" ca="1" si="147"/>
        <v>n.a.</v>
      </c>
      <c r="X427" s="1134">
        <f t="shared" ca="1" si="148"/>
        <v>0</v>
      </c>
      <c r="Y427" s="1134">
        <f t="shared" ca="1" si="149"/>
        <v>0</v>
      </c>
      <c r="Z427" s="1134">
        <f t="shared" ca="1" si="150"/>
        <v>0</v>
      </c>
      <c r="AA427" s="1132">
        <f t="shared" ca="1" si="151"/>
        <v>0</v>
      </c>
      <c r="AB427" s="1105"/>
    </row>
    <row r="428" spans="1:28">
      <c r="A428" s="1144">
        <f>'AMORT. PROFILE 0% CPR'!A428</f>
        <v>57706</v>
      </c>
      <c r="C428" s="1104"/>
      <c r="D428" s="1125">
        <f t="shared" ca="1" si="133"/>
        <v>58987</v>
      </c>
      <c r="E428" s="1126">
        <f t="shared" ca="1" si="134"/>
        <v>59014</v>
      </c>
      <c r="F428" s="1127">
        <f t="shared" ca="1" si="135"/>
        <v>12721</v>
      </c>
      <c r="G428" s="1128">
        <f ca="1">IF(F428&lt;&gt;"",COUNTIF($F$11:F428,"&gt;0"),"")</f>
        <v>418</v>
      </c>
      <c r="H428" s="1129"/>
      <c r="I428" s="1073"/>
      <c r="J428" s="1130">
        <f t="shared" ca="1" si="136"/>
        <v>0</v>
      </c>
      <c r="K428" s="1131">
        <f t="shared" ca="1" si="137"/>
        <v>0</v>
      </c>
      <c r="L428" s="1130">
        <f t="shared" ca="1" si="138"/>
        <v>0</v>
      </c>
      <c r="M428" s="1130">
        <f t="shared" ca="1" si="139"/>
        <v>0</v>
      </c>
      <c r="N428" s="1130">
        <f t="shared" ca="1" si="140"/>
        <v>0</v>
      </c>
      <c r="O428" s="1073"/>
      <c r="P428" s="1130">
        <f t="shared" ca="1" si="141"/>
        <v>0</v>
      </c>
      <c r="Q428" s="1130">
        <f t="shared" ca="1" si="142"/>
        <v>0</v>
      </c>
      <c r="R428" s="1130">
        <f t="shared" ca="1" si="143"/>
        <v>0</v>
      </c>
      <c r="S428" s="1130">
        <f t="shared" ca="1" si="144"/>
        <v>0</v>
      </c>
      <c r="T428" s="1130">
        <f t="shared" ca="1" si="145"/>
        <v>0</v>
      </c>
      <c r="U428" s="1132">
        <f t="shared" ca="1" si="146"/>
        <v>0</v>
      </c>
      <c r="V428" s="1133" t="str">
        <f t="shared" ca="1" si="147"/>
        <v>n.a.</v>
      </c>
      <c r="X428" s="1134">
        <f t="shared" ca="1" si="148"/>
        <v>0</v>
      </c>
      <c r="Y428" s="1134">
        <f t="shared" ca="1" si="149"/>
        <v>0</v>
      </c>
      <c r="Z428" s="1134">
        <f t="shared" ca="1" si="150"/>
        <v>0</v>
      </c>
      <c r="AA428" s="1132">
        <f t="shared" ca="1" si="151"/>
        <v>0</v>
      </c>
      <c r="AB428" s="1105"/>
    </row>
    <row r="429" spans="1:28">
      <c r="A429" s="1144">
        <f>'AMORT. PROFILE 0% CPR'!A429</f>
        <v>57738</v>
      </c>
      <c r="C429" s="1104"/>
      <c r="D429" s="1125">
        <f t="shared" ca="1" si="133"/>
        <v>59018</v>
      </c>
      <c r="E429" s="1126">
        <f t="shared" ca="1" si="134"/>
        <v>59047</v>
      </c>
      <c r="F429" s="1127">
        <f t="shared" ca="1" si="135"/>
        <v>12754</v>
      </c>
      <c r="G429" s="1128">
        <f ca="1">IF(F429&lt;&gt;"",COUNTIF($F$11:F429,"&gt;0"),"")</f>
        <v>419</v>
      </c>
      <c r="H429" s="1129"/>
      <c r="I429" s="1073"/>
      <c r="J429" s="1130">
        <f t="shared" ca="1" si="136"/>
        <v>0</v>
      </c>
      <c r="K429" s="1131">
        <f t="shared" ca="1" si="137"/>
        <v>0</v>
      </c>
      <c r="L429" s="1130">
        <f t="shared" ca="1" si="138"/>
        <v>0</v>
      </c>
      <c r="M429" s="1130">
        <f t="shared" ca="1" si="139"/>
        <v>0</v>
      </c>
      <c r="N429" s="1130">
        <f t="shared" ca="1" si="140"/>
        <v>0</v>
      </c>
      <c r="O429" s="1073"/>
      <c r="P429" s="1130">
        <f t="shared" ca="1" si="141"/>
        <v>0</v>
      </c>
      <c r="Q429" s="1130">
        <f t="shared" ca="1" si="142"/>
        <v>0</v>
      </c>
      <c r="R429" s="1130">
        <f t="shared" ca="1" si="143"/>
        <v>0</v>
      </c>
      <c r="S429" s="1130">
        <f t="shared" ca="1" si="144"/>
        <v>0</v>
      </c>
      <c r="T429" s="1130">
        <f t="shared" ca="1" si="145"/>
        <v>0</v>
      </c>
      <c r="U429" s="1132">
        <f t="shared" ca="1" si="146"/>
        <v>0</v>
      </c>
      <c r="V429" s="1133" t="str">
        <f t="shared" ca="1" si="147"/>
        <v>n.a.</v>
      </c>
      <c r="X429" s="1134">
        <f t="shared" ca="1" si="148"/>
        <v>0</v>
      </c>
      <c r="Y429" s="1134">
        <f t="shared" ca="1" si="149"/>
        <v>0</v>
      </c>
      <c r="Z429" s="1134">
        <f t="shared" ca="1" si="150"/>
        <v>0</v>
      </c>
      <c r="AA429" s="1132">
        <f t="shared" ca="1" si="151"/>
        <v>0</v>
      </c>
      <c r="AB429" s="1105"/>
    </row>
    <row r="430" spans="1:28">
      <c r="A430" s="1144">
        <f>'AMORT. PROFILE 0% CPR'!A430</f>
        <v>57768</v>
      </c>
      <c r="C430" s="1104"/>
      <c r="D430" s="1125">
        <f t="shared" ca="1" si="133"/>
        <v>59049</v>
      </c>
      <c r="E430" s="1126">
        <f t="shared" ca="1" si="134"/>
        <v>59076</v>
      </c>
      <c r="F430" s="1127">
        <f t="shared" ca="1" si="135"/>
        <v>12783</v>
      </c>
      <c r="G430" s="1128">
        <f ca="1">IF(F430&lt;&gt;"",COUNTIF($F$11:F430,"&gt;0"),"")</f>
        <v>420</v>
      </c>
      <c r="H430" s="1129"/>
      <c r="I430" s="1073"/>
      <c r="J430" s="1130">
        <f t="shared" ca="1" si="136"/>
        <v>0</v>
      </c>
      <c r="K430" s="1131">
        <f t="shared" ca="1" si="137"/>
        <v>0</v>
      </c>
      <c r="L430" s="1130">
        <f t="shared" ca="1" si="138"/>
        <v>0</v>
      </c>
      <c r="M430" s="1130">
        <f t="shared" ca="1" si="139"/>
        <v>0</v>
      </c>
      <c r="N430" s="1130">
        <f t="shared" ca="1" si="140"/>
        <v>0</v>
      </c>
      <c r="O430" s="1073"/>
      <c r="P430" s="1130">
        <f t="shared" ca="1" si="141"/>
        <v>0</v>
      </c>
      <c r="Q430" s="1130">
        <f t="shared" ca="1" si="142"/>
        <v>0</v>
      </c>
      <c r="R430" s="1130">
        <f t="shared" ca="1" si="143"/>
        <v>0</v>
      </c>
      <c r="S430" s="1130">
        <f t="shared" ca="1" si="144"/>
        <v>0</v>
      </c>
      <c r="T430" s="1130">
        <f t="shared" ca="1" si="145"/>
        <v>0</v>
      </c>
      <c r="U430" s="1132">
        <f t="shared" ca="1" si="146"/>
        <v>0</v>
      </c>
      <c r="V430" s="1133" t="str">
        <f t="shared" ca="1" si="147"/>
        <v>n.a.</v>
      </c>
      <c r="X430" s="1134">
        <f t="shared" ca="1" si="148"/>
        <v>0</v>
      </c>
      <c r="Y430" s="1134">
        <f t="shared" ca="1" si="149"/>
        <v>0</v>
      </c>
      <c r="Z430" s="1134">
        <f t="shared" ca="1" si="150"/>
        <v>0</v>
      </c>
      <c r="AA430" s="1132">
        <f t="shared" ca="1" si="151"/>
        <v>0</v>
      </c>
      <c r="AB430" s="1105"/>
    </row>
    <row r="431" spans="1:28">
      <c r="A431" s="1144">
        <f>'AMORT. PROFILE 0% CPR'!A431</f>
        <v>57796</v>
      </c>
      <c r="C431" s="1104"/>
      <c r="D431" s="1125">
        <f t="shared" ca="1" si="133"/>
        <v>59079</v>
      </c>
      <c r="E431" s="1126">
        <f t="shared" ca="1" si="134"/>
        <v>59106</v>
      </c>
      <c r="F431" s="1127">
        <f t="shared" ca="1" si="135"/>
        <v>12813</v>
      </c>
      <c r="G431" s="1128">
        <f ca="1">IF(F431&lt;&gt;"",COUNTIF($F$11:F431,"&gt;0"),"")</f>
        <v>421</v>
      </c>
      <c r="H431" s="1129"/>
      <c r="I431" s="1073"/>
      <c r="J431" s="1130">
        <f t="shared" ca="1" si="136"/>
        <v>0</v>
      </c>
      <c r="K431" s="1131">
        <f t="shared" ca="1" si="137"/>
        <v>0</v>
      </c>
      <c r="L431" s="1130">
        <f t="shared" ca="1" si="138"/>
        <v>0</v>
      </c>
      <c r="M431" s="1130">
        <f t="shared" ca="1" si="139"/>
        <v>0</v>
      </c>
      <c r="N431" s="1130">
        <f t="shared" ca="1" si="140"/>
        <v>0</v>
      </c>
      <c r="O431" s="1073"/>
      <c r="P431" s="1130">
        <f t="shared" ca="1" si="141"/>
        <v>0</v>
      </c>
      <c r="Q431" s="1130">
        <f t="shared" ca="1" si="142"/>
        <v>0</v>
      </c>
      <c r="R431" s="1130">
        <f t="shared" ca="1" si="143"/>
        <v>0</v>
      </c>
      <c r="S431" s="1130">
        <f t="shared" ca="1" si="144"/>
        <v>0</v>
      </c>
      <c r="T431" s="1130">
        <f t="shared" ca="1" si="145"/>
        <v>0</v>
      </c>
      <c r="U431" s="1132">
        <f t="shared" ca="1" si="146"/>
        <v>0</v>
      </c>
      <c r="V431" s="1133" t="str">
        <f t="shared" ca="1" si="147"/>
        <v>n.a.</v>
      </c>
      <c r="X431" s="1134">
        <f t="shared" ca="1" si="148"/>
        <v>0</v>
      </c>
      <c r="Y431" s="1134">
        <f t="shared" ca="1" si="149"/>
        <v>0</v>
      </c>
      <c r="Z431" s="1134">
        <f t="shared" ca="1" si="150"/>
        <v>0</v>
      </c>
      <c r="AA431" s="1132">
        <f t="shared" ca="1" si="151"/>
        <v>0</v>
      </c>
      <c r="AB431" s="1105"/>
    </row>
    <row r="432" spans="1:28">
      <c r="A432" s="1144">
        <f>'AMORT. PROFILE 0% CPR'!A432</f>
        <v>57829</v>
      </c>
      <c r="C432" s="1104"/>
      <c r="D432" s="1125">
        <f t="shared" ca="1" si="133"/>
        <v>59110</v>
      </c>
      <c r="E432" s="1126">
        <f t="shared" ca="1" si="134"/>
        <v>59138</v>
      </c>
      <c r="F432" s="1127">
        <f t="shared" ca="1" si="135"/>
        <v>12845</v>
      </c>
      <c r="G432" s="1128">
        <f ca="1">IF(F432&lt;&gt;"",COUNTIF($F$11:F432,"&gt;0"),"")</f>
        <v>422</v>
      </c>
      <c r="H432" s="1129"/>
      <c r="I432" s="1073"/>
      <c r="J432" s="1130">
        <f t="shared" ca="1" si="136"/>
        <v>0</v>
      </c>
      <c r="K432" s="1131">
        <f t="shared" ca="1" si="137"/>
        <v>0</v>
      </c>
      <c r="L432" s="1130">
        <f t="shared" ca="1" si="138"/>
        <v>0</v>
      </c>
      <c r="M432" s="1130">
        <f t="shared" ca="1" si="139"/>
        <v>0</v>
      </c>
      <c r="N432" s="1130">
        <f t="shared" ca="1" si="140"/>
        <v>0</v>
      </c>
      <c r="O432" s="1073"/>
      <c r="P432" s="1130">
        <f t="shared" ca="1" si="141"/>
        <v>0</v>
      </c>
      <c r="Q432" s="1130">
        <f t="shared" ca="1" si="142"/>
        <v>0</v>
      </c>
      <c r="R432" s="1130">
        <f t="shared" ca="1" si="143"/>
        <v>0</v>
      </c>
      <c r="S432" s="1130">
        <f t="shared" ca="1" si="144"/>
        <v>0</v>
      </c>
      <c r="T432" s="1130">
        <f t="shared" ca="1" si="145"/>
        <v>0</v>
      </c>
      <c r="U432" s="1132">
        <f t="shared" ca="1" si="146"/>
        <v>0</v>
      </c>
      <c r="V432" s="1133" t="str">
        <f t="shared" ca="1" si="147"/>
        <v>n.a.</v>
      </c>
      <c r="X432" s="1134">
        <f t="shared" ca="1" si="148"/>
        <v>0</v>
      </c>
      <c r="Y432" s="1134">
        <f t="shared" ca="1" si="149"/>
        <v>0</v>
      </c>
      <c r="Z432" s="1134">
        <f t="shared" ca="1" si="150"/>
        <v>0</v>
      </c>
      <c r="AA432" s="1132">
        <f t="shared" ca="1" si="151"/>
        <v>0</v>
      </c>
      <c r="AB432" s="1105"/>
    </row>
    <row r="433" spans="1:28">
      <c r="A433" s="1144">
        <f>'AMORT. PROFILE 0% CPR'!A433</f>
        <v>57857</v>
      </c>
      <c r="C433" s="1104"/>
      <c r="D433" s="1125">
        <f t="shared" ca="1" si="133"/>
        <v>59140</v>
      </c>
      <c r="E433" s="1126">
        <f t="shared" ca="1" si="134"/>
        <v>59167</v>
      </c>
      <c r="F433" s="1127">
        <f t="shared" ca="1" si="135"/>
        <v>12874</v>
      </c>
      <c r="G433" s="1128">
        <f ca="1">IF(F433&lt;&gt;"",COUNTIF($F$11:F433,"&gt;0"),"")</f>
        <v>423</v>
      </c>
      <c r="H433" s="1129"/>
      <c r="I433" s="1073"/>
      <c r="J433" s="1130">
        <f t="shared" ca="1" si="136"/>
        <v>0</v>
      </c>
      <c r="K433" s="1131">
        <f t="shared" ca="1" si="137"/>
        <v>0</v>
      </c>
      <c r="L433" s="1130">
        <f t="shared" ca="1" si="138"/>
        <v>0</v>
      </c>
      <c r="M433" s="1130">
        <f t="shared" ca="1" si="139"/>
        <v>0</v>
      </c>
      <c r="N433" s="1130">
        <f t="shared" ca="1" si="140"/>
        <v>0</v>
      </c>
      <c r="O433" s="1073"/>
      <c r="P433" s="1130">
        <f t="shared" ca="1" si="141"/>
        <v>0</v>
      </c>
      <c r="Q433" s="1130">
        <f t="shared" ca="1" si="142"/>
        <v>0</v>
      </c>
      <c r="R433" s="1130">
        <f t="shared" ca="1" si="143"/>
        <v>0</v>
      </c>
      <c r="S433" s="1130">
        <f t="shared" ca="1" si="144"/>
        <v>0</v>
      </c>
      <c r="T433" s="1130">
        <f t="shared" ca="1" si="145"/>
        <v>0</v>
      </c>
      <c r="U433" s="1132">
        <f t="shared" ca="1" si="146"/>
        <v>0</v>
      </c>
      <c r="V433" s="1133" t="str">
        <f t="shared" ca="1" si="147"/>
        <v>n.a.</v>
      </c>
      <c r="X433" s="1134">
        <f t="shared" ca="1" si="148"/>
        <v>0</v>
      </c>
      <c r="Y433" s="1134">
        <f t="shared" ca="1" si="149"/>
        <v>0</v>
      </c>
      <c r="Z433" s="1134">
        <f t="shared" ca="1" si="150"/>
        <v>0</v>
      </c>
      <c r="AA433" s="1132">
        <f t="shared" ca="1" si="151"/>
        <v>0</v>
      </c>
      <c r="AB433" s="1105"/>
    </row>
    <row r="434" spans="1:28">
      <c r="A434" s="1144">
        <f>'AMORT. PROFILE 0% CPR'!A434</f>
        <v>57888</v>
      </c>
      <c r="C434" s="1104"/>
      <c r="D434" s="1125">
        <f t="shared" ca="1" si="133"/>
        <v>59171</v>
      </c>
      <c r="E434" s="1126">
        <f t="shared" ca="1" si="134"/>
        <v>59198</v>
      </c>
      <c r="F434" s="1127">
        <f t="shared" ca="1" si="135"/>
        <v>12905</v>
      </c>
      <c r="G434" s="1128">
        <f ca="1">IF(F434&lt;&gt;"",COUNTIF($F$11:F434,"&gt;0"),"")</f>
        <v>424</v>
      </c>
      <c r="H434" s="1129"/>
      <c r="I434" s="1073"/>
      <c r="J434" s="1130">
        <f t="shared" ca="1" si="136"/>
        <v>0</v>
      </c>
      <c r="K434" s="1131">
        <f t="shared" ca="1" si="137"/>
        <v>0</v>
      </c>
      <c r="L434" s="1130">
        <f t="shared" ca="1" si="138"/>
        <v>0</v>
      </c>
      <c r="M434" s="1130">
        <f t="shared" ca="1" si="139"/>
        <v>0</v>
      </c>
      <c r="N434" s="1130">
        <f t="shared" ca="1" si="140"/>
        <v>0</v>
      </c>
      <c r="O434" s="1073"/>
      <c r="P434" s="1130">
        <f t="shared" ca="1" si="141"/>
        <v>0</v>
      </c>
      <c r="Q434" s="1130">
        <f t="shared" ca="1" si="142"/>
        <v>0</v>
      </c>
      <c r="R434" s="1130">
        <f t="shared" ca="1" si="143"/>
        <v>0</v>
      </c>
      <c r="S434" s="1130">
        <f t="shared" ca="1" si="144"/>
        <v>0</v>
      </c>
      <c r="T434" s="1130">
        <f t="shared" ca="1" si="145"/>
        <v>0</v>
      </c>
      <c r="U434" s="1132">
        <f t="shared" ca="1" si="146"/>
        <v>0</v>
      </c>
      <c r="V434" s="1133" t="str">
        <f t="shared" ca="1" si="147"/>
        <v>n.a.</v>
      </c>
      <c r="X434" s="1134">
        <f t="shared" ca="1" si="148"/>
        <v>0</v>
      </c>
      <c r="Y434" s="1134">
        <f t="shared" ca="1" si="149"/>
        <v>0</v>
      </c>
      <c r="Z434" s="1134">
        <f t="shared" ca="1" si="150"/>
        <v>0</v>
      </c>
      <c r="AA434" s="1132">
        <f t="shared" ca="1" si="151"/>
        <v>0</v>
      </c>
      <c r="AB434" s="1105"/>
    </row>
    <row r="435" spans="1:28">
      <c r="A435" s="1144">
        <f>'AMORT. PROFILE 0% CPR'!A435</f>
        <v>57920</v>
      </c>
      <c r="C435" s="1104"/>
      <c r="D435" s="1125">
        <f t="shared" ca="1" si="133"/>
        <v>59202</v>
      </c>
      <c r="E435" s="1126">
        <f t="shared" ca="1" si="134"/>
        <v>59229</v>
      </c>
      <c r="F435" s="1127">
        <f t="shared" ca="1" si="135"/>
        <v>12936</v>
      </c>
      <c r="G435" s="1128">
        <f ca="1">IF(F435&lt;&gt;"",COUNTIF($F$11:F435,"&gt;0"),"")</f>
        <v>425</v>
      </c>
      <c r="H435" s="1129"/>
      <c r="I435" s="1073"/>
      <c r="J435" s="1130">
        <f t="shared" ca="1" si="136"/>
        <v>0</v>
      </c>
      <c r="K435" s="1131">
        <f t="shared" ca="1" si="137"/>
        <v>0</v>
      </c>
      <c r="L435" s="1130">
        <f t="shared" ca="1" si="138"/>
        <v>0</v>
      </c>
      <c r="M435" s="1130">
        <f t="shared" ca="1" si="139"/>
        <v>0</v>
      </c>
      <c r="N435" s="1130">
        <f t="shared" ca="1" si="140"/>
        <v>0</v>
      </c>
      <c r="O435" s="1073"/>
      <c r="P435" s="1130">
        <f t="shared" ca="1" si="141"/>
        <v>0</v>
      </c>
      <c r="Q435" s="1130">
        <f t="shared" ca="1" si="142"/>
        <v>0</v>
      </c>
      <c r="R435" s="1130">
        <f t="shared" ca="1" si="143"/>
        <v>0</v>
      </c>
      <c r="S435" s="1130">
        <f t="shared" ca="1" si="144"/>
        <v>0</v>
      </c>
      <c r="T435" s="1130">
        <f t="shared" ca="1" si="145"/>
        <v>0</v>
      </c>
      <c r="U435" s="1132">
        <f t="shared" ca="1" si="146"/>
        <v>0</v>
      </c>
      <c r="V435" s="1133" t="str">
        <f t="shared" ca="1" si="147"/>
        <v>n.a.</v>
      </c>
      <c r="X435" s="1134">
        <f t="shared" ca="1" si="148"/>
        <v>0</v>
      </c>
      <c r="Y435" s="1134">
        <f t="shared" ca="1" si="149"/>
        <v>0</v>
      </c>
      <c r="Z435" s="1134">
        <f t="shared" ca="1" si="150"/>
        <v>0</v>
      </c>
      <c r="AA435" s="1132">
        <f t="shared" ca="1" si="151"/>
        <v>0</v>
      </c>
      <c r="AB435" s="1105"/>
    </row>
    <row r="436" spans="1:28">
      <c r="A436" s="1144">
        <f>'AMORT. PROFILE 0% CPR'!A436</f>
        <v>57949</v>
      </c>
      <c r="C436" s="1104"/>
      <c r="D436" s="1125">
        <f t="shared" ca="1" si="133"/>
        <v>59230</v>
      </c>
      <c r="E436" s="1126">
        <f t="shared" ca="1" si="134"/>
        <v>59257</v>
      </c>
      <c r="F436" s="1127">
        <f t="shared" ca="1" si="135"/>
        <v>12964</v>
      </c>
      <c r="G436" s="1128">
        <f ca="1">IF(F436&lt;&gt;"",COUNTIF($F$11:F436,"&gt;0"),"")</f>
        <v>426</v>
      </c>
      <c r="H436" s="1129"/>
      <c r="I436" s="1073"/>
      <c r="J436" s="1130">
        <f t="shared" ca="1" si="136"/>
        <v>0</v>
      </c>
      <c r="K436" s="1131">
        <f t="shared" ca="1" si="137"/>
        <v>0</v>
      </c>
      <c r="L436" s="1130">
        <f t="shared" ca="1" si="138"/>
        <v>0</v>
      </c>
      <c r="M436" s="1130">
        <f t="shared" ca="1" si="139"/>
        <v>0</v>
      </c>
      <c r="N436" s="1130">
        <f t="shared" ca="1" si="140"/>
        <v>0</v>
      </c>
      <c r="O436" s="1073"/>
      <c r="P436" s="1130">
        <f t="shared" ca="1" si="141"/>
        <v>0</v>
      </c>
      <c r="Q436" s="1130">
        <f t="shared" ca="1" si="142"/>
        <v>0</v>
      </c>
      <c r="R436" s="1130">
        <f t="shared" ca="1" si="143"/>
        <v>0</v>
      </c>
      <c r="S436" s="1130">
        <f t="shared" ca="1" si="144"/>
        <v>0</v>
      </c>
      <c r="T436" s="1130">
        <f t="shared" ca="1" si="145"/>
        <v>0</v>
      </c>
      <c r="U436" s="1132">
        <f t="shared" ca="1" si="146"/>
        <v>0</v>
      </c>
      <c r="V436" s="1133" t="str">
        <f t="shared" ca="1" si="147"/>
        <v>n.a.</v>
      </c>
      <c r="X436" s="1134">
        <f t="shared" ca="1" si="148"/>
        <v>0</v>
      </c>
      <c r="Y436" s="1134">
        <f t="shared" ca="1" si="149"/>
        <v>0</v>
      </c>
      <c r="Z436" s="1134">
        <f t="shared" ca="1" si="150"/>
        <v>0</v>
      </c>
      <c r="AA436" s="1132">
        <f t="shared" ca="1" si="151"/>
        <v>0</v>
      </c>
      <c r="AB436" s="1105"/>
    </row>
    <row r="437" spans="1:28">
      <c r="A437" s="1144">
        <f>'AMORT. PROFILE 0% CPR'!A437</f>
        <v>57980</v>
      </c>
      <c r="C437" s="1104"/>
      <c r="D437" s="1125">
        <f t="shared" ca="1" si="133"/>
        <v>59261</v>
      </c>
      <c r="E437" s="1126">
        <f t="shared" ca="1" si="134"/>
        <v>59288</v>
      </c>
      <c r="F437" s="1127">
        <f t="shared" ca="1" si="135"/>
        <v>12995</v>
      </c>
      <c r="G437" s="1128">
        <f ca="1">IF(F437&lt;&gt;"",COUNTIF($F$11:F437,"&gt;0"),"")</f>
        <v>427</v>
      </c>
      <c r="H437" s="1129"/>
      <c r="I437" s="1073"/>
      <c r="J437" s="1130">
        <f t="shared" ca="1" si="136"/>
        <v>0</v>
      </c>
      <c r="K437" s="1131">
        <f t="shared" ca="1" si="137"/>
        <v>0</v>
      </c>
      <c r="L437" s="1130">
        <f t="shared" ca="1" si="138"/>
        <v>0</v>
      </c>
      <c r="M437" s="1130">
        <f t="shared" ca="1" si="139"/>
        <v>0</v>
      </c>
      <c r="N437" s="1130">
        <f t="shared" ca="1" si="140"/>
        <v>0</v>
      </c>
      <c r="O437" s="1073"/>
      <c r="P437" s="1130">
        <f t="shared" ca="1" si="141"/>
        <v>0</v>
      </c>
      <c r="Q437" s="1130">
        <f t="shared" ca="1" si="142"/>
        <v>0</v>
      </c>
      <c r="R437" s="1130">
        <f t="shared" ca="1" si="143"/>
        <v>0</v>
      </c>
      <c r="S437" s="1130">
        <f t="shared" ca="1" si="144"/>
        <v>0</v>
      </c>
      <c r="T437" s="1130">
        <f t="shared" ca="1" si="145"/>
        <v>0</v>
      </c>
      <c r="U437" s="1132">
        <f t="shared" ca="1" si="146"/>
        <v>0</v>
      </c>
      <c r="V437" s="1133" t="str">
        <f t="shared" ca="1" si="147"/>
        <v>n.a.</v>
      </c>
      <c r="X437" s="1134">
        <f t="shared" ca="1" si="148"/>
        <v>0</v>
      </c>
      <c r="Y437" s="1134">
        <f t="shared" ca="1" si="149"/>
        <v>0</v>
      </c>
      <c r="Z437" s="1134">
        <f t="shared" ca="1" si="150"/>
        <v>0</v>
      </c>
      <c r="AA437" s="1132">
        <f t="shared" ca="1" si="151"/>
        <v>0</v>
      </c>
      <c r="AB437" s="1105"/>
    </row>
    <row r="438" spans="1:28">
      <c r="A438" s="1144">
        <f>'AMORT. PROFILE 0% CPR'!A438</f>
        <v>58011</v>
      </c>
      <c r="C438" s="1104"/>
      <c r="D438" s="1125">
        <f t="shared" ca="1" si="133"/>
        <v>59291</v>
      </c>
      <c r="E438" s="1126">
        <f t="shared" ca="1" si="134"/>
        <v>59320</v>
      </c>
      <c r="F438" s="1127">
        <f t="shared" ca="1" si="135"/>
        <v>13027</v>
      </c>
      <c r="G438" s="1128">
        <f ca="1">IF(F438&lt;&gt;"",COUNTIF($F$11:F438,"&gt;0"),"")</f>
        <v>428</v>
      </c>
      <c r="H438" s="1129"/>
      <c r="I438" s="1073"/>
      <c r="J438" s="1130">
        <f t="shared" ca="1" si="136"/>
        <v>0</v>
      </c>
      <c r="K438" s="1131">
        <f t="shared" ca="1" si="137"/>
        <v>0</v>
      </c>
      <c r="L438" s="1130">
        <f t="shared" ca="1" si="138"/>
        <v>0</v>
      </c>
      <c r="M438" s="1130">
        <f t="shared" ca="1" si="139"/>
        <v>0</v>
      </c>
      <c r="N438" s="1130">
        <f t="shared" ca="1" si="140"/>
        <v>0</v>
      </c>
      <c r="O438" s="1073"/>
      <c r="P438" s="1130">
        <f t="shared" ca="1" si="141"/>
        <v>0</v>
      </c>
      <c r="Q438" s="1130">
        <f t="shared" ca="1" si="142"/>
        <v>0</v>
      </c>
      <c r="R438" s="1130">
        <f t="shared" ca="1" si="143"/>
        <v>0</v>
      </c>
      <c r="S438" s="1130">
        <f t="shared" ca="1" si="144"/>
        <v>0</v>
      </c>
      <c r="T438" s="1130">
        <f t="shared" ca="1" si="145"/>
        <v>0</v>
      </c>
      <c r="U438" s="1132">
        <f t="shared" ca="1" si="146"/>
        <v>0</v>
      </c>
      <c r="V438" s="1133" t="str">
        <f t="shared" ca="1" si="147"/>
        <v>n.a.</v>
      </c>
      <c r="X438" s="1134">
        <f t="shared" ca="1" si="148"/>
        <v>0</v>
      </c>
      <c r="Y438" s="1134">
        <f t="shared" ca="1" si="149"/>
        <v>0</v>
      </c>
      <c r="Z438" s="1134">
        <f t="shared" ca="1" si="150"/>
        <v>0</v>
      </c>
      <c r="AA438" s="1132">
        <f t="shared" ca="1" si="151"/>
        <v>0</v>
      </c>
      <c r="AB438" s="1105"/>
    </row>
    <row r="439" spans="1:28">
      <c r="A439" s="1144">
        <f>'AMORT. PROFILE 0% CPR'!A439</f>
        <v>58041</v>
      </c>
      <c r="C439" s="1104"/>
      <c r="D439" s="1125" t="str">
        <f t="shared" ca="1" si="133"/>
        <v/>
      </c>
      <c r="E439" s="1126" t="str">
        <f t="shared" ca="1" si="134"/>
        <v/>
      </c>
      <c r="F439" s="1127" t="str">
        <f t="shared" ca="1" si="135"/>
        <v/>
      </c>
      <c r="G439" s="1128" t="str">
        <f ca="1">IF(F439&lt;&gt;"",COUNTIF($F$11:F439,"&gt;0"),"")</f>
        <v/>
      </c>
      <c r="H439" s="1129"/>
      <c r="I439" s="1073"/>
      <c r="J439" s="1130">
        <f t="shared" ca="1" si="136"/>
        <v>0</v>
      </c>
      <c r="K439" s="1131">
        <f t="shared" ca="1" si="137"/>
        <v>0</v>
      </c>
      <c r="L439" s="1130" t="str">
        <f t="shared" ca="1" si="138"/>
        <v/>
      </c>
      <c r="M439" s="1130" t="e">
        <f t="shared" ca="1" si="139"/>
        <v>#VALUE!</v>
      </c>
      <c r="N439" s="1130" t="str">
        <f t="shared" ca="1" si="140"/>
        <v/>
      </c>
      <c r="O439" s="1073"/>
      <c r="P439" s="1130" t="str">
        <f t="shared" ca="1" si="141"/>
        <v/>
      </c>
      <c r="Q439" s="1130" t="str">
        <f t="shared" ca="1" si="142"/>
        <v/>
      </c>
      <c r="R439" s="1130" t="str">
        <f t="shared" ca="1" si="143"/>
        <v/>
      </c>
      <c r="S439" s="1130" t="str">
        <f t="shared" ca="1" si="144"/>
        <v/>
      </c>
      <c r="T439" s="1130" t="str">
        <f t="shared" ca="1" si="145"/>
        <v/>
      </c>
      <c r="U439" s="1132" t="str">
        <f t="shared" ca="1" si="146"/>
        <v/>
      </c>
      <c r="V439" s="1133" t="str">
        <f t="shared" ca="1" si="147"/>
        <v/>
      </c>
      <c r="X439" s="1134" t="str">
        <f t="shared" ca="1" si="148"/>
        <v/>
      </c>
      <c r="Y439" s="1134" t="str">
        <f t="shared" ca="1" si="149"/>
        <v/>
      </c>
      <c r="Z439" s="1134" t="str">
        <f t="shared" ca="1" si="150"/>
        <v/>
      </c>
      <c r="AA439" s="1132" t="str">
        <f t="shared" ca="1" si="151"/>
        <v/>
      </c>
      <c r="AB439" s="1105"/>
    </row>
    <row r="440" spans="1:28">
      <c r="A440" s="1144">
        <f>'AMORT. PROFILE 0% CPR'!A440</f>
        <v>58071</v>
      </c>
      <c r="C440" s="1104"/>
      <c r="D440" s="1125" t="str">
        <f t="shared" ca="1" si="133"/>
        <v/>
      </c>
      <c r="E440" s="1126" t="str">
        <f t="shared" ca="1" si="134"/>
        <v/>
      </c>
      <c r="F440" s="1127" t="str">
        <f t="shared" ca="1" si="135"/>
        <v/>
      </c>
      <c r="G440" s="1128" t="str">
        <f ca="1">IF(F440&lt;&gt;"",COUNTIF($F$11:F440,"&gt;0"),"")</f>
        <v/>
      </c>
      <c r="H440" s="1129"/>
      <c r="I440" s="1073"/>
      <c r="J440" s="1130" t="str">
        <f t="shared" ca="1" si="136"/>
        <v/>
      </c>
      <c r="K440" s="1131" t="e">
        <f t="shared" ca="1" si="137"/>
        <v>#VALUE!</v>
      </c>
      <c r="L440" s="1130" t="str">
        <f t="shared" ca="1" si="138"/>
        <v/>
      </c>
      <c r="M440" s="1130" t="e">
        <f t="shared" ca="1" si="139"/>
        <v>#VALUE!</v>
      </c>
      <c r="N440" s="1130" t="str">
        <f t="shared" ca="1" si="140"/>
        <v/>
      </c>
      <c r="O440" s="1073"/>
      <c r="P440" s="1130" t="str">
        <f t="shared" ca="1" si="141"/>
        <v/>
      </c>
      <c r="Q440" s="1130" t="str">
        <f t="shared" ca="1" si="142"/>
        <v/>
      </c>
      <c r="R440" s="1130" t="str">
        <f t="shared" ca="1" si="143"/>
        <v/>
      </c>
      <c r="S440" s="1130" t="str">
        <f t="shared" ca="1" si="144"/>
        <v/>
      </c>
      <c r="T440" s="1130" t="str">
        <f t="shared" ca="1" si="145"/>
        <v/>
      </c>
      <c r="U440" s="1132" t="str">
        <f t="shared" ca="1" si="146"/>
        <v/>
      </c>
      <c r="V440" s="1133" t="str">
        <f t="shared" ca="1" si="147"/>
        <v/>
      </c>
      <c r="X440" s="1134" t="str">
        <f t="shared" ca="1" si="148"/>
        <v/>
      </c>
      <c r="Y440" s="1134" t="str">
        <f t="shared" ca="1" si="149"/>
        <v/>
      </c>
      <c r="Z440" s="1134" t="str">
        <f t="shared" ca="1" si="150"/>
        <v/>
      </c>
      <c r="AA440" s="1132" t="str">
        <f t="shared" ca="1" si="151"/>
        <v/>
      </c>
      <c r="AB440" s="1105"/>
    </row>
    <row r="441" spans="1:28">
      <c r="A441" s="1144">
        <f>'AMORT. PROFILE 0% CPR'!A441</f>
        <v>58102</v>
      </c>
      <c r="C441" s="1104"/>
      <c r="D441" s="1125" t="str">
        <f t="shared" ca="1" si="133"/>
        <v/>
      </c>
      <c r="E441" s="1126" t="str">
        <f t="shared" ca="1" si="134"/>
        <v/>
      </c>
      <c r="F441" s="1127" t="str">
        <f t="shared" ca="1" si="135"/>
        <v/>
      </c>
      <c r="G441" s="1128" t="str">
        <f ca="1">IF(F441&lt;&gt;"",COUNTIF($F$11:F441,"&gt;0"),"")</f>
        <v/>
      </c>
      <c r="H441" s="1129"/>
      <c r="I441" s="1073"/>
      <c r="J441" s="1130" t="str">
        <f t="shared" ca="1" si="136"/>
        <v/>
      </c>
      <c r="K441" s="1131" t="e">
        <f t="shared" ca="1" si="137"/>
        <v>#VALUE!</v>
      </c>
      <c r="L441" s="1130" t="str">
        <f t="shared" ca="1" si="138"/>
        <v/>
      </c>
      <c r="M441" s="1130" t="e">
        <f t="shared" ca="1" si="139"/>
        <v>#VALUE!</v>
      </c>
      <c r="N441" s="1130" t="str">
        <f t="shared" ca="1" si="140"/>
        <v/>
      </c>
      <c r="O441" s="1073"/>
      <c r="P441" s="1130" t="str">
        <f t="shared" ca="1" si="141"/>
        <v/>
      </c>
      <c r="Q441" s="1130" t="str">
        <f t="shared" ca="1" si="142"/>
        <v/>
      </c>
      <c r="R441" s="1130" t="str">
        <f t="shared" ca="1" si="143"/>
        <v/>
      </c>
      <c r="S441" s="1130" t="str">
        <f t="shared" ca="1" si="144"/>
        <v/>
      </c>
      <c r="T441" s="1130" t="str">
        <f t="shared" ca="1" si="145"/>
        <v/>
      </c>
      <c r="U441" s="1132" t="str">
        <f t="shared" ca="1" si="146"/>
        <v/>
      </c>
      <c r="V441" s="1133" t="str">
        <f t="shared" ca="1" si="147"/>
        <v/>
      </c>
      <c r="X441" s="1134" t="str">
        <f t="shared" ca="1" si="148"/>
        <v/>
      </c>
      <c r="Y441" s="1134" t="str">
        <f t="shared" ca="1" si="149"/>
        <v/>
      </c>
      <c r="Z441" s="1134" t="str">
        <f t="shared" ca="1" si="150"/>
        <v/>
      </c>
      <c r="AA441" s="1132" t="str">
        <f t="shared" ca="1" si="151"/>
        <v/>
      </c>
      <c r="AB441" s="1105"/>
    </row>
    <row r="442" spans="1:28">
      <c r="A442" s="1144">
        <f>'AMORT. PROFILE 0% CPR'!A442</f>
        <v>58133</v>
      </c>
      <c r="C442" s="1104"/>
      <c r="D442" s="1125" t="str">
        <f t="shared" ca="1" si="133"/>
        <v/>
      </c>
      <c r="E442" s="1126" t="str">
        <f t="shared" ca="1" si="134"/>
        <v/>
      </c>
      <c r="F442" s="1127" t="str">
        <f t="shared" ca="1" si="135"/>
        <v/>
      </c>
      <c r="G442" s="1128" t="str">
        <f ca="1">IF(F442&lt;&gt;"",COUNTIF($F$11:F442,"&gt;0"),"")</f>
        <v/>
      </c>
      <c r="H442" s="1129"/>
      <c r="I442" s="1073"/>
      <c r="J442" s="1130" t="str">
        <f t="shared" ca="1" si="136"/>
        <v/>
      </c>
      <c r="K442" s="1131" t="e">
        <f t="shared" ca="1" si="137"/>
        <v>#VALUE!</v>
      </c>
      <c r="L442" s="1130" t="str">
        <f t="shared" ca="1" si="138"/>
        <v/>
      </c>
      <c r="M442" s="1130" t="e">
        <f t="shared" ca="1" si="139"/>
        <v>#VALUE!</v>
      </c>
      <c r="N442" s="1130" t="str">
        <f t="shared" ca="1" si="140"/>
        <v/>
      </c>
      <c r="O442" s="1073"/>
      <c r="P442" s="1130" t="str">
        <f t="shared" ca="1" si="141"/>
        <v/>
      </c>
      <c r="Q442" s="1130" t="str">
        <f t="shared" ca="1" si="142"/>
        <v/>
      </c>
      <c r="R442" s="1130" t="str">
        <f t="shared" ca="1" si="143"/>
        <v/>
      </c>
      <c r="S442" s="1130" t="str">
        <f t="shared" ca="1" si="144"/>
        <v/>
      </c>
      <c r="T442" s="1130" t="str">
        <f t="shared" ca="1" si="145"/>
        <v/>
      </c>
      <c r="U442" s="1132" t="str">
        <f t="shared" ca="1" si="146"/>
        <v/>
      </c>
      <c r="V442" s="1133" t="str">
        <f t="shared" ca="1" si="147"/>
        <v/>
      </c>
      <c r="X442" s="1134" t="str">
        <f t="shared" ca="1" si="148"/>
        <v/>
      </c>
      <c r="Y442" s="1134" t="str">
        <f t="shared" ca="1" si="149"/>
        <v/>
      </c>
      <c r="Z442" s="1134" t="str">
        <f t="shared" ca="1" si="150"/>
        <v/>
      </c>
      <c r="AA442" s="1132" t="str">
        <f t="shared" ca="1" si="151"/>
        <v/>
      </c>
      <c r="AB442" s="1105"/>
    </row>
    <row r="443" spans="1:28">
      <c r="A443" s="1144">
        <f>'AMORT. PROFILE 0% CPR'!A443</f>
        <v>58161</v>
      </c>
      <c r="C443" s="1104"/>
      <c r="D443" s="1125" t="str">
        <f t="shared" ca="1" si="133"/>
        <v/>
      </c>
      <c r="E443" s="1126" t="str">
        <f t="shared" ca="1" si="134"/>
        <v/>
      </c>
      <c r="F443" s="1127" t="str">
        <f t="shared" ca="1" si="135"/>
        <v/>
      </c>
      <c r="G443" s="1128" t="str">
        <f ca="1">IF(F443&lt;&gt;"",COUNTIF($F$11:F443,"&gt;0"),"")</f>
        <v/>
      </c>
      <c r="H443" s="1129"/>
      <c r="I443" s="1073"/>
      <c r="J443" s="1130" t="str">
        <f t="shared" ca="1" si="136"/>
        <v/>
      </c>
      <c r="K443" s="1131" t="e">
        <f t="shared" ca="1" si="137"/>
        <v>#VALUE!</v>
      </c>
      <c r="L443" s="1130" t="str">
        <f t="shared" ca="1" si="138"/>
        <v/>
      </c>
      <c r="M443" s="1130" t="e">
        <f t="shared" ca="1" si="139"/>
        <v>#VALUE!</v>
      </c>
      <c r="N443" s="1130" t="str">
        <f t="shared" ca="1" si="140"/>
        <v/>
      </c>
      <c r="O443" s="1073"/>
      <c r="P443" s="1130" t="str">
        <f t="shared" ca="1" si="141"/>
        <v/>
      </c>
      <c r="Q443" s="1130" t="str">
        <f t="shared" ca="1" si="142"/>
        <v/>
      </c>
      <c r="R443" s="1130" t="str">
        <f t="shared" ca="1" si="143"/>
        <v/>
      </c>
      <c r="S443" s="1130" t="str">
        <f t="shared" ca="1" si="144"/>
        <v/>
      </c>
      <c r="T443" s="1130" t="str">
        <f t="shared" ca="1" si="145"/>
        <v/>
      </c>
      <c r="U443" s="1132" t="str">
        <f t="shared" ca="1" si="146"/>
        <v/>
      </c>
      <c r="V443" s="1133" t="str">
        <f t="shared" ca="1" si="147"/>
        <v/>
      </c>
      <c r="X443" s="1134" t="str">
        <f t="shared" ca="1" si="148"/>
        <v/>
      </c>
      <c r="Y443" s="1134" t="str">
        <f t="shared" ca="1" si="149"/>
        <v/>
      </c>
      <c r="Z443" s="1134" t="str">
        <f t="shared" ca="1" si="150"/>
        <v/>
      </c>
      <c r="AA443" s="1132" t="str">
        <f t="shared" ca="1" si="151"/>
        <v/>
      </c>
      <c r="AB443" s="1105"/>
    </row>
    <row r="444" spans="1:28">
      <c r="A444" s="1144">
        <f>'AMORT. PROFILE 0% CPR'!A444</f>
        <v>58193</v>
      </c>
      <c r="C444" s="1104"/>
      <c r="D444" s="1125" t="str">
        <f t="shared" ca="1" si="133"/>
        <v/>
      </c>
      <c r="E444" s="1126" t="str">
        <f t="shared" ca="1" si="134"/>
        <v/>
      </c>
      <c r="F444" s="1127" t="str">
        <f t="shared" ca="1" si="135"/>
        <v/>
      </c>
      <c r="G444" s="1128" t="str">
        <f ca="1">IF(F444&lt;&gt;"",COUNTIF($F$11:F444,"&gt;0"),"")</f>
        <v/>
      </c>
      <c r="H444" s="1129"/>
      <c r="I444" s="1073"/>
      <c r="J444" s="1130" t="str">
        <f t="shared" ca="1" si="136"/>
        <v/>
      </c>
      <c r="K444" s="1131" t="e">
        <f t="shared" ca="1" si="137"/>
        <v>#VALUE!</v>
      </c>
      <c r="L444" s="1130" t="str">
        <f t="shared" ca="1" si="138"/>
        <v/>
      </c>
      <c r="M444" s="1130" t="e">
        <f t="shared" ca="1" si="139"/>
        <v>#VALUE!</v>
      </c>
      <c r="N444" s="1130" t="str">
        <f t="shared" ca="1" si="140"/>
        <v/>
      </c>
      <c r="O444" s="1073"/>
      <c r="P444" s="1130" t="str">
        <f t="shared" ca="1" si="141"/>
        <v/>
      </c>
      <c r="Q444" s="1130" t="str">
        <f t="shared" ca="1" si="142"/>
        <v/>
      </c>
      <c r="R444" s="1130" t="str">
        <f t="shared" ca="1" si="143"/>
        <v/>
      </c>
      <c r="S444" s="1130" t="str">
        <f t="shared" ca="1" si="144"/>
        <v/>
      </c>
      <c r="T444" s="1130" t="str">
        <f t="shared" ca="1" si="145"/>
        <v/>
      </c>
      <c r="U444" s="1132" t="str">
        <f t="shared" ca="1" si="146"/>
        <v/>
      </c>
      <c r="V444" s="1133" t="str">
        <f t="shared" ca="1" si="147"/>
        <v/>
      </c>
      <c r="X444" s="1134" t="str">
        <f t="shared" ca="1" si="148"/>
        <v/>
      </c>
      <c r="Y444" s="1134" t="str">
        <f t="shared" ca="1" si="149"/>
        <v/>
      </c>
      <c r="Z444" s="1134" t="str">
        <f t="shared" ca="1" si="150"/>
        <v/>
      </c>
      <c r="AA444" s="1132" t="str">
        <f t="shared" ca="1" si="151"/>
        <v/>
      </c>
      <c r="AB444" s="1105"/>
    </row>
    <row r="445" spans="1:28">
      <c r="A445" s="1144">
        <f>'AMORT. PROFILE 0% CPR'!A445</f>
        <v>58222</v>
      </c>
      <c r="C445" s="1104"/>
      <c r="D445" s="1125" t="str">
        <f t="shared" ca="1" si="133"/>
        <v/>
      </c>
      <c r="E445" s="1126" t="str">
        <f t="shared" ca="1" si="134"/>
        <v/>
      </c>
      <c r="F445" s="1127" t="str">
        <f t="shared" ca="1" si="135"/>
        <v/>
      </c>
      <c r="G445" s="1128" t="str">
        <f ca="1">IF(F445&lt;&gt;"",COUNTIF($F$11:F445,"&gt;0"),"")</f>
        <v/>
      </c>
      <c r="H445" s="1129"/>
      <c r="I445" s="1073"/>
      <c r="J445" s="1130" t="str">
        <f t="shared" ca="1" si="136"/>
        <v/>
      </c>
      <c r="K445" s="1131" t="e">
        <f t="shared" ca="1" si="137"/>
        <v>#VALUE!</v>
      </c>
      <c r="L445" s="1130" t="str">
        <f t="shared" ca="1" si="138"/>
        <v/>
      </c>
      <c r="M445" s="1130" t="e">
        <f t="shared" ca="1" si="139"/>
        <v>#VALUE!</v>
      </c>
      <c r="N445" s="1130" t="str">
        <f t="shared" ca="1" si="140"/>
        <v/>
      </c>
      <c r="O445" s="1073"/>
      <c r="P445" s="1130" t="str">
        <f t="shared" ca="1" si="141"/>
        <v/>
      </c>
      <c r="Q445" s="1130" t="str">
        <f t="shared" ca="1" si="142"/>
        <v/>
      </c>
      <c r="R445" s="1130" t="str">
        <f t="shared" ca="1" si="143"/>
        <v/>
      </c>
      <c r="S445" s="1130" t="str">
        <f t="shared" ca="1" si="144"/>
        <v/>
      </c>
      <c r="T445" s="1130" t="str">
        <f t="shared" ca="1" si="145"/>
        <v/>
      </c>
      <c r="U445" s="1132" t="str">
        <f t="shared" ca="1" si="146"/>
        <v/>
      </c>
      <c r="V445" s="1133" t="str">
        <f t="shared" ca="1" si="147"/>
        <v/>
      </c>
      <c r="X445" s="1134" t="str">
        <f t="shared" ca="1" si="148"/>
        <v/>
      </c>
      <c r="Y445" s="1134" t="str">
        <f t="shared" ca="1" si="149"/>
        <v/>
      </c>
      <c r="Z445" s="1134" t="str">
        <f t="shared" ca="1" si="150"/>
        <v/>
      </c>
      <c r="AA445" s="1132" t="str">
        <f t="shared" ca="1" si="151"/>
        <v/>
      </c>
      <c r="AB445" s="1105"/>
    </row>
    <row r="446" spans="1:28">
      <c r="A446" s="1144">
        <f>'AMORT. PROFILE 0% CPR'!A446</f>
        <v>58253</v>
      </c>
      <c r="C446" s="1104"/>
      <c r="D446" s="1125" t="str">
        <f t="shared" ca="1" si="133"/>
        <v/>
      </c>
      <c r="E446" s="1126" t="str">
        <f t="shared" ca="1" si="134"/>
        <v/>
      </c>
      <c r="F446" s="1127" t="str">
        <f t="shared" ca="1" si="135"/>
        <v/>
      </c>
      <c r="G446" s="1128" t="str">
        <f ca="1">IF(F446&lt;&gt;"",COUNTIF($F$11:F446,"&gt;0"),"")</f>
        <v/>
      </c>
      <c r="H446" s="1129"/>
      <c r="I446" s="1073"/>
      <c r="J446" s="1130" t="str">
        <f t="shared" ca="1" si="136"/>
        <v/>
      </c>
      <c r="K446" s="1131" t="e">
        <f t="shared" ca="1" si="137"/>
        <v>#VALUE!</v>
      </c>
      <c r="L446" s="1130" t="str">
        <f t="shared" ca="1" si="138"/>
        <v/>
      </c>
      <c r="M446" s="1130" t="e">
        <f t="shared" ca="1" si="139"/>
        <v>#VALUE!</v>
      </c>
      <c r="N446" s="1130" t="str">
        <f t="shared" ca="1" si="140"/>
        <v/>
      </c>
      <c r="O446" s="1073"/>
      <c r="P446" s="1130" t="str">
        <f t="shared" ca="1" si="141"/>
        <v/>
      </c>
      <c r="Q446" s="1130" t="str">
        <f t="shared" ca="1" si="142"/>
        <v/>
      </c>
      <c r="R446" s="1130" t="str">
        <f t="shared" ca="1" si="143"/>
        <v/>
      </c>
      <c r="S446" s="1130" t="str">
        <f t="shared" ca="1" si="144"/>
        <v/>
      </c>
      <c r="T446" s="1130" t="str">
        <f t="shared" ca="1" si="145"/>
        <v/>
      </c>
      <c r="U446" s="1132" t="str">
        <f t="shared" ca="1" si="146"/>
        <v/>
      </c>
      <c r="V446" s="1133" t="str">
        <f t="shared" ca="1" si="147"/>
        <v/>
      </c>
      <c r="X446" s="1134" t="str">
        <f t="shared" ca="1" si="148"/>
        <v/>
      </c>
      <c r="Y446" s="1134" t="str">
        <f t="shared" ca="1" si="149"/>
        <v/>
      </c>
      <c r="Z446" s="1134" t="str">
        <f t="shared" ca="1" si="150"/>
        <v/>
      </c>
      <c r="AA446" s="1132" t="str">
        <f t="shared" ca="1" si="151"/>
        <v/>
      </c>
      <c r="AB446" s="1105"/>
    </row>
    <row r="447" spans="1:28">
      <c r="A447" s="1144">
        <f>'AMORT. PROFILE 0% CPR'!A447</f>
        <v>58284</v>
      </c>
      <c r="C447" s="1104"/>
      <c r="D447" s="1125" t="str">
        <f t="shared" ca="1" si="133"/>
        <v/>
      </c>
      <c r="E447" s="1126" t="str">
        <f t="shared" ca="1" si="134"/>
        <v/>
      </c>
      <c r="F447" s="1127" t="str">
        <f t="shared" ca="1" si="135"/>
        <v/>
      </c>
      <c r="G447" s="1128" t="str">
        <f ca="1">IF(F447&lt;&gt;"",COUNTIF($F$11:F447,"&gt;0"),"")</f>
        <v/>
      </c>
      <c r="H447" s="1129"/>
      <c r="I447" s="1073"/>
      <c r="J447" s="1130" t="str">
        <f t="shared" ca="1" si="136"/>
        <v/>
      </c>
      <c r="K447" s="1131" t="e">
        <f t="shared" ca="1" si="137"/>
        <v>#VALUE!</v>
      </c>
      <c r="L447" s="1130" t="str">
        <f t="shared" ca="1" si="138"/>
        <v/>
      </c>
      <c r="M447" s="1130" t="e">
        <f t="shared" ca="1" si="139"/>
        <v>#VALUE!</v>
      </c>
      <c r="N447" s="1130" t="str">
        <f t="shared" ca="1" si="140"/>
        <v/>
      </c>
      <c r="O447" s="1073"/>
      <c r="P447" s="1130" t="str">
        <f t="shared" ca="1" si="141"/>
        <v/>
      </c>
      <c r="Q447" s="1130" t="str">
        <f t="shared" ca="1" si="142"/>
        <v/>
      </c>
      <c r="R447" s="1130" t="str">
        <f t="shared" ca="1" si="143"/>
        <v/>
      </c>
      <c r="S447" s="1130" t="str">
        <f t="shared" ca="1" si="144"/>
        <v/>
      </c>
      <c r="T447" s="1130" t="str">
        <f t="shared" ca="1" si="145"/>
        <v/>
      </c>
      <c r="U447" s="1132" t="str">
        <f t="shared" ca="1" si="146"/>
        <v/>
      </c>
      <c r="V447" s="1133" t="str">
        <f t="shared" ca="1" si="147"/>
        <v/>
      </c>
      <c r="X447" s="1134" t="str">
        <f t="shared" ca="1" si="148"/>
        <v/>
      </c>
      <c r="Y447" s="1134" t="str">
        <f t="shared" ca="1" si="149"/>
        <v/>
      </c>
      <c r="Z447" s="1134" t="str">
        <f t="shared" ca="1" si="150"/>
        <v/>
      </c>
      <c r="AA447" s="1132" t="str">
        <f t="shared" ca="1" si="151"/>
        <v/>
      </c>
      <c r="AB447" s="1105"/>
    </row>
    <row r="448" spans="1:28">
      <c r="A448" s="1144">
        <f>'AMORT. PROFILE 0% CPR'!A448</f>
        <v>58314</v>
      </c>
      <c r="C448" s="1104"/>
      <c r="D448" s="1125" t="str">
        <f t="shared" ca="1" si="133"/>
        <v/>
      </c>
      <c r="E448" s="1126" t="str">
        <f t="shared" ca="1" si="134"/>
        <v/>
      </c>
      <c r="F448" s="1127" t="str">
        <f t="shared" ca="1" si="135"/>
        <v/>
      </c>
      <c r="G448" s="1128" t="str">
        <f ca="1">IF(F448&lt;&gt;"",COUNTIF($F$11:F448,"&gt;0"),"")</f>
        <v/>
      </c>
      <c r="H448" s="1129"/>
      <c r="I448" s="1073"/>
      <c r="J448" s="1130" t="str">
        <f t="shared" ca="1" si="136"/>
        <v/>
      </c>
      <c r="K448" s="1131" t="e">
        <f t="shared" ca="1" si="137"/>
        <v>#VALUE!</v>
      </c>
      <c r="L448" s="1130" t="str">
        <f t="shared" ca="1" si="138"/>
        <v/>
      </c>
      <c r="M448" s="1130" t="e">
        <f t="shared" ca="1" si="139"/>
        <v>#VALUE!</v>
      </c>
      <c r="N448" s="1130" t="str">
        <f t="shared" ca="1" si="140"/>
        <v/>
      </c>
      <c r="O448" s="1073"/>
      <c r="P448" s="1130" t="str">
        <f t="shared" ca="1" si="141"/>
        <v/>
      </c>
      <c r="Q448" s="1130" t="str">
        <f t="shared" ca="1" si="142"/>
        <v/>
      </c>
      <c r="R448" s="1130" t="str">
        <f t="shared" ca="1" si="143"/>
        <v/>
      </c>
      <c r="S448" s="1130" t="str">
        <f t="shared" ca="1" si="144"/>
        <v/>
      </c>
      <c r="T448" s="1130" t="str">
        <f t="shared" ca="1" si="145"/>
        <v/>
      </c>
      <c r="U448" s="1132" t="str">
        <f t="shared" ca="1" si="146"/>
        <v/>
      </c>
      <c r="V448" s="1133" t="str">
        <f t="shared" ca="1" si="147"/>
        <v/>
      </c>
      <c r="X448" s="1134" t="str">
        <f t="shared" ca="1" si="148"/>
        <v/>
      </c>
      <c r="Y448" s="1134" t="str">
        <f t="shared" ca="1" si="149"/>
        <v/>
      </c>
      <c r="Z448" s="1134" t="str">
        <f t="shared" ca="1" si="150"/>
        <v/>
      </c>
      <c r="AA448" s="1132" t="str">
        <f t="shared" ca="1" si="151"/>
        <v/>
      </c>
      <c r="AB448" s="1105"/>
    </row>
    <row r="449" spans="1:28">
      <c r="A449" s="1144">
        <f>'AMORT. PROFILE 0% CPR'!A449</f>
        <v>58347</v>
      </c>
      <c r="C449" s="1104"/>
      <c r="D449" s="1125" t="str">
        <f t="shared" ca="1" si="133"/>
        <v/>
      </c>
      <c r="E449" s="1126" t="str">
        <f t="shared" ca="1" si="134"/>
        <v/>
      </c>
      <c r="F449" s="1127" t="str">
        <f t="shared" ca="1" si="135"/>
        <v/>
      </c>
      <c r="G449" s="1128" t="str">
        <f ca="1">IF(F449&lt;&gt;"",COUNTIF($F$11:F449,"&gt;0"),"")</f>
        <v/>
      </c>
      <c r="H449" s="1129"/>
      <c r="I449" s="1073"/>
      <c r="J449" s="1130" t="str">
        <f t="shared" ca="1" si="136"/>
        <v/>
      </c>
      <c r="K449" s="1131" t="e">
        <f t="shared" ca="1" si="137"/>
        <v>#VALUE!</v>
      </c>
      <c r="L449" s="1130" t="str">
        <f t="shared" ca="1" si="138"/>
        <v/>
      </c>
      <c r="M449" s="1130" t="e">
        <f t="shared" ca="1" si="139"/>
        <v>#VALUE!</v>
      </c>
      <c r="N449" s="1130" t="str">
        <f t="shared" ca="1" si="140"/>
        <v/>
      </c>
      <c r="O449" s="1073"/>
      <c r="P449" s="1130" t="str">
        <f t="shared" ca="1" si="141"/>
        <v/>
      </c>
      <c r="Q449" s="1130" t="str">
        <f t="shared" ca="1" si="142"/>
        <v/>
      </c>
      <c r="R449" s="1130" t="str">
        <f t="shared" ca="1" si="143"/>
        <v/>
      </c>
      <c r="S449" s="1130" t="str">
        <f t="shared" ca="1" si="144"/>
        <v/>
      </c>
      <c r="T449" s="1130" t="str">
        <f t="shared" ca="1" si="145"/>
        <v/>
      </c>
      <c r="U449" s="1132" t="str">
        <f t="shared" ca="1" si="146"/>
        <v/>
      </c>
      <c r="V449" s="1133" t="str">
        <f t="shared" ca="1" si="147"/>
        <v/>
      </c>
      <c r="X449" s="1134" t="str">
        <f t="shared" ca="1" si="148"/>
        <v/>
      </c>
      <c r="Y449" s="1134" t="str">
        <f t="shared" ca="1" si="149"/>
        <v/>
      </c>
      <c r="Z449" s="1134" t="str">
        <f t="shared" ca="1" si="150"/>
        <v/>
      </c>
      <c r="AA449" s="1132" t="str">
        <f t="shared" ca="1" si="151"/>
        <v/>
      </c>
      <c r="AB449" s="1105"/>
    </row>
    <row r="450" spans="1:28">
      <c r="A450" s="1144">
        <f>'AMORT. PROFILE 0% CPR'!A450</f>
        <v>58375</v>
      </c>
      <c r="C450" s="1104"/>
      <c r="D450" s="1125" t="str">
        <f t="shared" ca="1" si="133"/>
        <v/>
      </c>
      <c r="E450" s="1126" t="str">
        <f t="shared" ca="1" si="134"/>
        <v/>
      </c>
      <c r="F450" s="1127" t="str">
        <f t="shared" ca="1" si="135"/>
        <v/>
      </c>
      <c r="G450" s="1128" t="str">
        <f ca="1">IF(F450&lt;&gt;"",COUNTIF($F$11:F450,"&gt;0"),"")</f>
        <v/>
      </c>
      <c r="H450" s="1129"/>
      <c r="I450" s="1073"/>
      <c r="J450" s="1130" t="str">
        <f t="shared" ca="1" si="136"/>
        <v/>
      </c>
      <c r="K450" s="1131" t="e">
        <f t="shared" ca="1" si="137"/>
        <v>#VALUE!</v>
      </c>
      <c r="L450" s="1130" t="str">
        <f t="shared" ca="1" si="138"/>
        <v/>
      </c>
      <c r="M450" s="1130" t="e">
        <f t="shared" ca="1" si="139"/>
        <v>#VALUE!</v>
      </c>
      <c r="N450" s="1130" t="str">
        <f t="shared" ca="1" si="140"/>
        <v/>
      </c>
      <c r="O450" s="1073"/>
      <c r="P450" s="1130" t="str">
        <f t="shared" ca="1" si="141"/>
        <v/>
      </c>
      <c r="Q450" s="1130" t="str">
        <f t="shared" ca="1" si="142"/>
        <v/>
      </c>
      <c r="R450" s="1130" t="str">
        <f t="shared" ca="1" si="143"/>
        <v/>
      </c>
      <c r="S450" s="1130" t="str">
        <f t="shared" ca="1" si="144"/>
        <v/>
      </c>
      <c r="T450" s="1130" t="str">
        <f t="shared" ca="1" si="145"/>
        <v/>
      </c>
      <c r="U450" s="1132" t="str">
        <f t="shared" ca="1" si="146"/>
        <v/>
      </c>
      <c r="V450" s="1133" t="str">
        <f t="shared" ca="1" si="147"/>
        <v/>
      </c>
      <c r="X450" s="1134" t="str">
        <f t="shared" ca="1" si="148"/>
        <v/>
      </c>
      <c r="Y450" s="1134" t="str">
        <f t="shared" ca="1" si="149"/>
        <v/>
      </c>
      <c r="Z450" s="1134" t="str">
        <f t="shared" ca="1" si="150"/>
        <v/>
      </c>
      <c r="AA450" s="1132" t="str">
        <f t="shared" ca="1" si="151"/>
        <v/>
      </c>
      <c r="AB450" s="1105"/>
    </row>
    <row r="451" spans="1:28">
      <c r="A451" s="1144">
        <f>'AMORT. PROFILE 0% CPR'!A451</f>
        <v>58406</v>
      </c>
      <c r="C451" s="1104"/>
      <c r="D451" s="1125" t="str">
        <f t="shared" ca="1" si="133"/>
        <v/>
      </c>
      <c r="E451" s="1126" t="str">
        <f t="shared" ca="1" si="134"/>
        <v/>
      </c>
      <c r="F451" s="1127" t="str">
        <f t="shared" ca="1" si="135"/>
        <v/>
      </c>
      <c r="G451" s="1128" t="str">
        <f ca="1">IF(F451&lt;&gt;"",COUNTIF($F$11:F451,"&gt;0"),"")</f>
        <v/>
      </c>
      <c r="H451" s="1129"/>
      <c r="I451" s="1073"/>
      <c r="J451" s="1130" t="str">
        <f t="shared" ca="1" si="136"/>
        <v/>
      </c>
      <c r="K451" s="1131" t="e">
        <f t="shared" ca="1" si="137"/>
        <v>#VALUE!</v>
      </c>
      <c r="L451" s="1130" t="str">
        <f t="shared" ca="1" si="138"/>
        <v/>
      </c>
      <c r="M451" s="1130" t="e">
        <f t="shared" ca="1" si="139"/>
        <v>#VALUE!</v>
      </c>
      <c r="N451" s="1130" t="str">
        <f t="shared" ca="1" si="140"/>
        <v/>
      </c>
      <c r="O451" s="1073"/>
      <c r="P451" s="1130" t="str">
        <f t="shared" ca="1" si="141"/>
        <v/>
      </c>
      <c r="Q451" s="1130" t="str">
        <f t="shared" ca="1" si="142"/>
        <v/>
      </c>
      <c r="R451" s="1130" t="str">
        <f t="shared" ca="1" si="143"/>
        <v/>
      </c>
      <c r="S451" s="1130" t="str">
        <f t="shared" ca="1" si="144"/>
        <v/>
      </c>
      <c r="T451" s="1130" t="str">
        <f t="shared" ca="1" si="145"/>
        <v/>
      </c>
      <c r="U451" s="1132" t="str">
        <f t="shared" ca="1" si="146"/>
        <v/>
      </c>
      <c r="V451" s="1133" t="str">
        <f t="shared" ca="1" si="147"/>
        <v/>
      </c>
      <c r="X451" s="1134" t="str">
        <f t="shared" ca="1" si="148"/>
        <v/>
      </c>
      <c r="Y451" s="1134" t="str">
        <f t="shared" ca="1" si="149"/>
        <v/>
      </c>
      <c r="Z451" s="1134" t="str">
        <f t="shared" ca="1" si="150"/>
        <v/>
      </c>
      <c r="AA451" s="1132" t="str">
        <f t="shared" ca="1" si="151"/>
        <v/>
      </c>
      <c r="AB451" s="1105"/>
    </row>
    <row r="452" spans="1:28">
      <c r="A452" s="1144">
        <f>'AMORT. PROFILE 0% CPR'!A452</f>
        <v>58438</v>
      </c>
      <c r="C452" s="1104"/>
      <c r="D452" s="1125" t="str">
        <f t="shared" ca="1" si="133"/>
        <v/>
      </c>
      <c r="E452" s="1126" t="str">
        <f t="shared" ca="1" si="134"/>
        <v/>
      </c>
      <c r="F452" s="1127" t="str">
        <f t="shared" ca="1" si="135"/>
        <v/>
      </c>
      <c r="G452" s="1128" t="str">
        <f ca="1">IF(F452&lt;&gt;"",COUNTIF($F$11:F452,"&gt;0"),"")</f>
        <v/>
      </c>
      <c r="H452" s="1129"/>
      <c r="I452" s="1073"/>
      <c r="J452" s="1130" t="str">
        <f t="shared" ca="1" si="136"/>
        <v/>
      </c>
      <c r="K452" s="1131" t="e">
        <f t="shared" ca="1" si="137"/>
        <v>#VALUE!</v>
      </c>
      <c r="L452" s="1130" t="str">
        <f t="shared" ca="1" si="138"/>
        <v/>
      </c>
      <c r="M452" s="1130" t="e">
        <f t="shared" ca="1" si="139"/>
        <v>#VALUE!</v>
      </c>
      <c r="N452" s="1130" t="str">
        <f t="shared" ca="1" si="140"/>
        <v/>
      </c>
      <c r="O452" s="1073"/>
      <c r="P452" s="1130" t="str">
        <f t="shared" ca="1" si="141"/>
        <v/>
      </c>
      <c r="Q452" s="1130" t="str">
        <f t="shared" ca="1" si="142"/>
        <v/>
      </c>
      <c r="R452" s="1130" t="str">
        <f t="shared" ca="1" si="143"/>
        <v/>
      </c>
      <c r="S452" s="1130" t="str">
        <f t="shared" ca="1" si="144"/>
        <v/>
      </c>
      <c r="T452" s="1130" t="str">
        <f t="shared" ca="1" si="145"/>
        <v/>
      </c>
      <c r="U452" s="1132" t="str">
        <f t="shared" ca="1" si="146"/>
        <v/>
      </c>
      <c r="V452" s="1133" t="str">
        <f t="shared" ca="1" si="147"/>
        <v/>
      </c>
      <c r="X452" s="1134" t="str">
        <f t="shared" ca="1" si="148"/>
        <v/>
      </c>
      <c r="Y452" s="1134" t="str">
        <f t="shared" ca="1" si="149"/>
        <v/>
      </c>
      <c r="Z452" s="1134" t="str">
        <f t="shared" ca="1" si="150"/>
        <v/>
      </c>
      <c r="AA452" s="1132" t="str">
        <f t="shared" ca="1" si="151"/>
        <v/>
      </c>
      <c r="AB452" s="1105"/>
    </row>
    <row r="453" spans="1:28">
      <c r="A453" s="1144">
        <f>'AMORT. PROFILE 0% CPR'!A453</f>
        <v>58467</v>
      </c>
      <c r="C453" s="1104"/>
      <c r="D453" s="1125" t="str">
        <f t="shared" ca="1" si="133"/>
        <v/>
      </c>
      <c r="E453" s="1126" t="str">
        <f t="shared" ca="1" si="134"/>
        <v/>
      </c>
      <c r="F453" s="1127" t="str">
        <f t="shared" ca="1" si="135"/>
        <v/>
      </c>
      <c r="G453" s="1128" t="str">
        <f ca="1">IF(F453&lt;&gt;"",COUNTIF($F$11:F453,"&gt;0"),"")</f>
        <v/>
      </c>
      <c r="H453" s="1129"/>
      <c r="I453" s="1073"/>
      <c r="J453" s="1130" t="str">
        <f t="shared" ca="1" si="136"/>
        <v/>
      </c>
      <c r="K453" s="1131" t="e">
        <f t="shared" ca="1" si="137"/>
        <v>#VALUE!</v>
      </c>
      <c r="L453" s="1130" t="str">
        <f t="shared" ca="1" si="138"/>
        <v/>
      </c>
      <c r="M453" s="1130" t="e">
        <f t="shared" ca="1" si="139"/>
        <v>#VALUE!</v>
      </c>
      <c r="N453" s="1130" t="str">
        <f t="shared" ca="1" si="140"/>
        <v/>
      </c>
      <c r="O453" s="1073"/>
      <c r="P453" s="1130" t="str">
        <f t="shared" ca="1" si="141"/>
        <v/>
      </c>
      <c r="Q453" s="1130" t="str">
        <f t="shared" ca="1" si="142"/>
        <v/>
      </c>
      <c r="R453" s="1130" t="str">
        <f t="shared" ca="1" si="143"/>
        <v/>
      </c>
      <c r="S453" s="1130" t="str">
        <f t="shared" ca="1" si="144"/>
        <v/>
      </c>
      <c r="T453" s="1130" t="str">
        <f t="shared" ca="1" si="145"/>
        <v/>
      </c>
      <c r="U453" s="1132" t="str">
        <f t="shared" ca="1" si="146"/>
        <v/>
      </c>
      <c r="V453" s="1133" t="str">
        <f t="shared" ca="1" si="147"/>
        <v/>
      </c>
      <c r="X453" s="1134" t="str">
        <f t="shared" ca="1" si="148"/>
        <v/>
      </c>
      <c r="Y453" s="1134" t="str">
        <f t="shared" ca="1" si="149"/>
        <v/>
      </c>
      <c r="Z453" s="1134" t="str">
        <f t="shared" ca="1" si="150"/>
        <v/>
      </c>
      <c r="AA453" s="1132" t="str">
        <f t="shared" ca="1" si="151"/>
        <v/>
      </c>
      <c r="AB453" s="1105"/>
    </row>
    <row r="454" spans="1:28">
      <c r="A454" s="1144">
        <f>'AMORT. PROFILE 0% CPR'!A454</f>
        <v>58498</v>
      </c>
      <c r="C454" s="1104"/>
      <c r="D454" s="1125" t="str">
        <f t="shared" ca="1" si="133"/>
        <v/>
      </c>
      <c r="E454" s="1126" t="str">
        <f t="shared" ca="1" si="134"/>
        <v/>
      </c>
      <c r="F454" s="1127" t="str">
        <f t="shared" ca="1" si="135"/>
        <v/>
      </c>
      <c r="G454" s="1128" t="str">
        <f ca="1">IF(F454&lt;&gt;"",COUNTIF($F$11:F454,"&gt;0"),"")</f>
        <v/>
      </c>
      <c r="H454" s="1129"/>
      <c r="I454" s="1073"/>
      <c r="J454" s="1130" t="str">
        <f t="shared" ca="1" si="136"/>
        <v/>
      </c>
      <c r="K454" s="1131" t="e">
        <f t="shared" ca="1" si="137"/>
        <v>#VALUE!</v>
      </c>
      <c r="L454" s="1130" t="str">
        <f t="shared" ca="1" si="138"/>
        <v/>
      </c>
      <c r="M454" s="1130" t="e">
        <f t="shared" ca="1" si="139"/>
        <v>#VALUE!</v>
      </c>
      <c r="N454" s="1130" t="str">
        <f t="shared" ca="1" si="140"/>
        <v/>
      </c>
      <c r="O454" s="1073"/>
      <c r="P454" s="1130" t="str">
        <f t="shared" ca="1" si="141"/>
        <v/>
      </c>
      <c r="Q454" s="1130" t="str">
        <f t="shared" ca="1" si="142"/>
        <v/>
      </c>
      <c r="R454" s="1130" t="str">
        <f t="shared" ca="1" si="143"/>
        <v/>
      </c>
      <c r="S454" s="1130" t="str">
        <f t="shared" ca="1" si="144"/>
        <v/>
      </c>
      <c r="T454" s="1130" t="str">
        <f t="shared" ca="1" si="145"/>
        <v/>
      </c>
      <c r="U454" s="1132" t="str">
        <f t="shared" ca="1" si="146"/>
        <v/>
      </c>
      <c r="V454" s="1133" t="str">
        <f t="shared" ca="1" si="147"/>
        <v/>
      </c>
      <c r="X454" s="1134" t="str">
        <f t="shared" ca="1" si="148"/>
        <v/>
      </c>
      <c r="Y454" s="1134" t="str">
        <f t="shared" ca="1" si="149"/>
        <v/>
      </c>
      <c r="Z454" s="1134" t="str">
        <f t="shared" ca="1" si="150"/>
        <v/>
      </c>
      <c r="AA454" s="1132" t="str">
        <f t="shared" ca="1" si="151"/>
        <v/>
      </c>
      <c r="AB454" s="1105"/>
    </row>
    <row r="455" spans="1:28">
      <c r="A455" s="1144">
        <f>'AMORT. PROFILE 0% CPR'!A455</f>
        <v>58529</v>
      </c>
      <c r="C455" s="1104"/>
      <c r="D455" s="1125" t="str">
        <f t="shared" ca="1" si="133"/>
        <v/>
      </c>
      <c r="E455" s="1126" t="str">
        <f t="shared" ca="1" si="134"/>
        <v/>
      </c>
      <c r="F455" s="1127" t="str">
        <f t="shared" ca="1" si="135"/>
        <v/>
      </c>
      <c r="G455" s="1128" t="str">
        <f ca="1">IF(F455&lt;&gt;"",COUNTIF($F$11:F455,"&gt;0"),"")</f>
        <v/>
      </c>
      <c r="H455" s="1129"/>
      <c r="I455" s="1073"/>
      <c r="J455" s="1130" t="str">
        <f t="shared" ca="1" si="136"/>
        <v/>
      </c>
      <c r="K455" s="1131" t="e">
        <f t="shared" ca="1" si="137"/>
        <v>#VALUE!</v>
      </c>
      <c r="L455" s="1130" t="str">
        <f t="shared" ca="1" si="138"/>
        <v/>
      </c>
      <c r="M455" s="1130" t="e">
        <f t="shared" ca="1" si="139"/>
        <v>#VALUE!</v>
      </c>
      <c r="N455" s="1130" t="str">
        <f t="shared" ca="1" si="140"/>
        <v/>
      </c>
      <c r="O455" s="1073"/>
      <c r="P455" s="1130" t="str">
        <f t="shared" ca="1" si="141"/>
        <v/>
      </c>
      <c r="Q455" s="1130" t="str">
        <f t="shared" ca="1" si="142"/>
        <v/>
      </c>
      <c r="R455" s="1130" t="str">
        <f t="shared" ca="1" si="143"/>
        <v/>
      </c>
      <c r="S455" s="1130" t="str">
        <f t="shared" ca="1" si="144"/>
        <v/>
      </c>
      <c r="T455" s="1130" t="str">
        <f t="shared" ca="1" si="145"/>
        <v/>
      </c>
      <c r="U455" s="1132" t="str">
        <f t="shared" ca="1" si="146"/>
        <v/>
      </c>
      <c r="V455" s="1133" t="str">
        <f t="shared" ca="1" si="147"/>
        <v/>
      </c>
      <c r="X455" s="1134" t="str">
        <f t="shared" ca="1" si="148"/>
        <v/>
      </c>
      <c r="Y455" s="1134" t="str">
        <f t="shared" ca="1" si="149"/>
        <v/>
      </c>
      <c r="Z455" s="1134" t="str">
        <f t="shared" ca="1" si="150"/>
        <v/>
      </c>
      <c r="AA455" s="1132" t="str">
        <f t="shared" ca="1" si="151"/>
        <v/>
      </c>
      <c r="AB455" s="1105"/>
    </row>
    <row r="456" spans="1:28">
      <c r="A456" s="1144">
        <f>'AMORT. PROFILE 0% CPR'!A456</f>
        <v>58558</v>
      </c>
      <c r="C456" s="1104"/>
      <c r="D456" s="1125" t="str">
        <f t="shared" ca="1" si="133"/>
        <v/>
      </c>
      <c r="E456" s="1126" t="str">
        <f t="shared" ca="1" si="134"/>
        <v/>
      </c>
      <c r="F456" s="1127" t="str">
        <f t="shared" ca="1" si="135"/>
        <v/>
      </c>
      <c r="G456" s="1128" t="str">
        <f ca="1">IF(F456&lt;&gt;"",COUNTIF($F$11:F456,"&gt;0"),"")</f>
        <v/>
      </c>
      <c r="H456" s="1129"/>
      <c r="I456" s="1073"/>
      <c r="J456" s="1130" t="str">
        <f t="shared" ca="1" si="136"/>
        <v/>
      </c>
      <c r="K456" s="1131" t="e">
        <f t="shared" ca="1" si="137"/>
        <v>#VALUE!</v>
      </c>
      <c r="L456" s="1130" t="str">
        <f t="shared" ca="1" si="138"/>
        <v/>
      </c>
      <c r="M456" s="1130" t="e">
        <f t="shared" ca="1" si="139"/>
        <v>#VALUE!</v>
      </c>
      <c r="N456" s="1130" t="str">
        <f t="shared" ca="1" si="140"/>
        <v/>
      </c>
      <c r="O456" s="1073"/>
      <c r="P456" s="1130" t="str">
        <f t="shared" ca="1" si="141"/>
        <v/>
      </c>
      <c r="Q456" s="1130" t="str">
        <f t="shared" ca="1" si="142"/>
        <v/>
      </c>
      <c r="R456" s="1130" t="str">
        <f t="shared" ca="1" si="143"/>
        <v/>
      </c>
      <c r="S456" s="1130" t="str">
        <f t="shared" ca="1" si="144"/>
        <v/>
      </c>
      <c r="T456" s="1130" t="str">
        <f t="shared" ca="1" si="145"/>
        <v/>
      </c>
      <c r="U456" s="1132" t="str">
        <f t="shared" ca="1" si="146"/>
        <v/>
      </c>
      <c r="V456" s="1133" t="str">
        <f t="shared" ca="1" si="147"/>
        <v/>
      </c>
      <c r="X456" s="1134" t="str">
        <f t="shared" ca="1" si="148"/>
        <v/>
      </c>
      <c r="Y456" s="1134" t="str">
        <f t="shared" ca="1" si="149"/>
        <v/>
      </c>
      <c r="Z456" s="1134" t="str">
        <f t="shared" ca="1" si="150"/>
        <v/>
      </c>
      <c r="AA456" s="1132" t="str">
        <f t="shared" ca="1" si="151"/>
        <v/>
      </c>
      <c r="AB456" s="1105"/>
    </row>
    <row r="457" spans="1:28">
      <c r="A457" s="1144">
        <f>'AMORT. PROFILE 0% CPR'!A457</f>
        <v>58588</v>
      </c>
      <c r="C457" s="1104"/>
      <c r="D457" s="1125" t="str">
        <f t="shared" ca="1" si="133"/>
        <v/>
      </c>
      <c r="E457" s="1126" t="str">
        <f t="shared" ca="1" si="134"/>
        <v/>
      </c>
      <c r="F457" s="1127" t="str">
        <f t="shared" ca="1" si="135"/>
        <v/>
      </c>
      <c r="G457" s="1128" t="str">
        <f ca="1">IF(F457&lt;&gt;"",COUNTIF($F$11:F457,"&gt;0"),"")</f>
        <v/>
      </c>
      <c r="H457" s="1129"/>
      <c r="I457" s="1073"/>
      <c r="J457" s="1130" t="str">
        <f t="shared" ca="1" si="136"/>
        <v/>
      </c>
      <c r="K457" s="1131" t="e">
        <f t="shared" ca="1" si="137"/>
        <v>#VALUE!</v>
      </c>
      <c r="L457" s="1130" t="str">
        <f t="shared" ca="1" si="138"/>
        <v/>
      </c>
      <c r="M457" s="1130" t="e">
        <f t="shared" ca="1" si="139"/>
        <v>#VALUE!</v>
      </c>
      <c r="N457" s="1130" t="str">
        <f t="shared" ca="1" si="140"/>
        <v/>
      </c>
      <c r="O457" s="1073"/>
      <c r="P457" s="1130" t="str">
        <f t="shared" ca="1" si="141"/>
        <v/>
      </c>
      <c r="Q457" s="1130" t="str">
        <f t="shared" ca="1" si="142"/>
        <v/>
      </c>
      <c r="R457" s="1130" t="str">
        <f t="shared" ca="1" si="143"/>
        <v/>
      </c>
      <c r="S457" s="1130" t="str">
        <f t="shared" ca="1" si="144"/>
        <v/>
      </c>
      <c r="T457" s="1130" t="str">
        <f t="shared" ca="1" si="145"/>
        <v/>
      </c>
      <c r="U457" s="1132" t="str">
        <f t="shared" ca="1" si="146"/>
        <v/>
      </c>
      <c r="V457" s="1133" t="str">
        <f t="shared" ca="1" si="147"/>
        <v/>
      </c>
      <c r="X457" s="1134" t="str">
        <f t="shared" ca="1" si="148"/>
        <v/>
      </c>
      <c r="Y457" s="1134" t="str">
        <f t="shared" ca="1" si="149"/>
        <v/>
      </c>
      <c r="Z457" s="1134" t="str">
        <f t="shared" ca="1" si="150"/>
        <v/>
      </c>
      <c r="AA457" s="1132" t="str">
        <f t="shared" ca="1" si="151"/>
        <v/>
      </c>
      <c r="AB457" s="1105"/>
    </row>
    <row r="458" spans="1:28">
      <c r="A458" s="1144">
        <f>'AMORT. PROFILE 0% CPR'!A458</f>
        <v>58620</v>
      </c>
      <c r="C458" s="1104"/>
      <c r="D458" s="1125" t="str">
        <f t="shared" ca="1" si="133"/>
        <v/>
      </c>
      <c r="E458" s="1126" t="str">
        <f t="shared" ca="1" si="134"/>
        <v/>
      </c>
      <c r="F458" s="1127" t="str">
        <f t="shared" ca="1" si="135"/>
        <v/>
      </c>
      <c r="G458" s="1128" t="str">
        <f ca="1">IF(F458&lt;&gt;"",COUNTIF($F$11:F458,"&gt;0"),"")</f>
        <v/>
      </c>
      <c r="H458" s="1129"/>
      <c r="I458" s="1073"/>
      <c r="J458" s="1130" t="str">
        <f t="shared" ca="1" si="136"/>
        <v/>
      </c>
      <c r="K458" s="1131" t="e">
        <f t="shared" ca="1" si="137"/>
        <v>#VALUE!</v>
      </c>
      <c r="L458" s="1130" t="str">
        <f t="shared" ca="1" si="138"/>
        <v/>
      </c>
      <c r="M458" s="1130" t="e">
        <f t="shared" ca="1" si="139"/>
        <v>#VALUE!</v>
      </c>
      <c r="N458" s="1130" t="str">
        <f t="shared" ca="1" si="140"/>
        <v/>
      </c>
      <c r="O458" s="1073"/>
      <c r="P458" s="1130" t="str">
        <f t="shared" ca="1" si="141"/>
        <v/>
      </c>
      <c r="Q458" s="1130" t="str">
        <f t="shared" ca="1" si="142"/>
        <v/>
      </c>
      <c r="R458" s="1130" t="str">
        <f t="shared" ca="1" si="143"/>
        <v/>
      </c>
      <c r="S458" s="1130" t="str">
        <f t="shared" ca="1" si="144"/>
        <v/>
      </c>
      <c r="T458" s="1130" t="str">
        <f t="shared" ca="1" si="145"/>
        <v/>
      </c>
      <c r="U458" s="1132" t="str">
        <f t="shared" ca="1" si="146"/>
        <v/>
      </c>
      <c r="V458" s="1133" t="str">
        <f t="shared" ca="1" si="147"/>
        <v/>
      </c>
      <c r="X458" s="1134" t="str">
        <f t="shared" ca="1" si="148"/>
        <v/>
      </c>
      <c r="Y458" s="1134" t="str">
        <f t="shared" ca="1" si="149"/>
        <v/>
      </c>
      <c r="Z458" s="1134" t="str">
        <f t="shared" ca="1" si="150"/>
        <v/>
      </c>
      <c r="AA458" s="1132" t="str">
        <f t="shared" ca="1" si="151"/>
        <v/>
      </c>
      <c r="AB458" s="1105"/>
    </row>
    <row r="459" spans="1:28">
      <c r="A459" s="1144">
        <f>'AMORT. PROFILE 0% CPR'!A459</f>
        <v>58649</v>
      </c>
      <c r="C459" s="1104"/>
      <c r="D459" s="1125" t="str">
        <f t="shared" ca="1" si="133"/>
        <v/>
      </c>
      <c r="E459" s="1126" t="str">
        <f t="shared" ca="1" si="134"/>
        <v/>
      </c>
      <c r="F459" s="1127" t="str">
        <f t="shared" ca="1" si="135"/>
        <v/>
      </c>
      <c r="G459" s="1128" t="str">
        <f ca="1">IF(F459&lt;&gt;"",COUNTIF($F$11:F459,"&gt;0"),"")</f>
        <v/>
      </c>
      <c r="H459" s="1129"/>
      <c r="I459" s="1073"/>
      <c r="J459" s="1130" t="str">
        <f t="shared" ca="1" si="136"/>
        <v/>
      </c>
      <c r="K459" s="1131" t="e">
        <f t="shared" ca="1" si="137"/>
        <v>#VALUE!</v>
      </c>
      <c r="L459" s="1130" t="str">
        <f t="shared" ca="1" si="138"/>
        <v/>
      </c>
      <c r="M459" s="1130" t="e">
        <f t="shared" ca="1" si="139"/>
        <v>#VALUE!</v>
      </c>
      <c r="N459" s="1130" t="str">
        <f t="shared" ca="1" si="140"/>
        <v/>
      </c>
      <c r="O459" s="1073"/>
      <c r="P459" s="1130" t="str">
        <f t="shared" ca="1" si="141"/>
        <v/>
      </c>
      <c r="Q459" s="1130" t="str">
        <f t="shared" ca="1" si="142"/>
        <v/>
      </c>
      <c r="R459" s="1130" t="str">
        <f t="shared" ca="1" si="143"/>
        <v/>
      </c>
      <c r="S459" s="1130" t="str">
        <f t="shared" ca="1" si="144"/>
        <v/>
      </c>
      <c r="T459" s="1130" t="str">
        <f t="shared" ca="1" si="145"/>
        <v/>
      </c>
      <c r="U459" s="1132" t="str">
        <f t="shared" ca="1" si="146"/>
        <v/>
      </c>
      <c r="V459" s="1133" t="str">
        <f t="shared" ca="1" si="147"/>
        <v/>
      </c>
      <c r="X459" s="1134" t="str">
        <f t="shared" ca="1" si="148"/>
        <v/>
      </c>
      <c r="Y459" s="1134" t="str">
        <f t="shared" ca="1" si="149"/>
        <v/>
      </c>
      <c r="Z459" s="1134" t="str">
        <f t="shared" ca="1" si="150"/>
        <v/>
      </c>
      <c r="AA459" s="1132" t="str">
        <f t="shared" ca="1" si="151"/>
        <v/>
      </c>
      <c r="AB459" s="1105"/>
    </row>
    <row r="460" spans="1:28">
      <c r="A460" s="1144">
        <f>'AMORT. PROFILE 0% CPR'!A460</f>
        <v>58680</v>
      </c>
      <c r="C460" s="1104"/>
      <c r="D460" s="1125" t="str">
        <f t="shared" ca="1" si="133"/>
        <v/>
      </c>
      <c r="E460" s="1126" t="str">
        <f t="shared" ca="1" si="134"/>
        <v/>
      </c>
      <c r="F460" s="1127" t="str">
        <f t="shared" ca="1" si="135"/>
        <v/>
      </c>
      <c r="G460" s="1128" t="str">
        <f ca="1">IF(F460&lt;&gt;"",COUNTIF($F$11:F460,"&gt;0"),"")</f>
        <v/>
      </c>
      <c r="H460" s="1129"/>
      <c r="I460" s="1073"/>
      <c r="J460" s="1130" t="str">
        <f t="shared" ca="1" si="136"/>
        <v/>
      </c>
      <c r="K460" s="1131" t="e">
        <f t="shared" ca="1" si="137"/>
        <v>#VALUE!</v>
      </c>
      <c r="L460" s="1130" t="str">
        <f t="shared" ca="1" si="138"/>
        <v/>
      </c>
      <c r="M460" s="1130" t="e">
        <f t="shared" ca="1" si="139"/>
        <v>#VALUE!</v>
      </c>
      <c r="N460" s="1130" t="str">
        <f t="shared" ca="1" si="140"/>
        <v/>
      </c>
      <c r="O460" s="1073"/>
      <c r="P460" s="1130" t="str">
        <f t="shared" ca="1" si="141"/>
        <v/>
      </c>
      <c r="Q460" s="1130" t="str">
        <f t="shared" ca="1" si="142"/>
        <v/>
      </c>
      <c r="R460" s="1130" t="str">
        <f t="shared" ca="1" si="143"/>
        <v/>
      </c>
      <c r="S460" s="1130" t="str">
        <f t="shared" ca="1" si="144"/>
        <v/>
      </c>
      <c r="T460" s="1130" t="str">
        <f t="shared" ca="1" si="145"/>
        <v/>
      </c>
      <c r="U460" s="1132" t="str">
        <f t="shared" ca="1" si="146"/>
        <v/>
      </c>
      <c r="V460" s="1133" t="str">
        <f t="shared" ca="1" si="147"/>
        <v/>
      </c>
      <c r="X460" s="1134" t="str">
        <f t="shared" ca="1" si="148"/>
        <v/>
      </c>
      <c r="Y460" s="1134" t="str">
        <f t="shared" ca="1" si="149"/>
        <v/>
      </c>
      <c r="Z460" s="1134" t="str">
        <f t="shared" ca="1" si="150"/>
        <v/>
      </c>
      <c r="AA460" s="1132" t="str">
        <f t="shared" ca="1" si="151"/>
        <v/>
      </c>
      <c r="AB460" s="1105"/>
    </row>
    <row r="461" spans="1:28">
      <c r="A461" s="1144">
        <f>'AMORT. PROFILE 0% CPR'!A461</f>
        <v>58711</v>
      </c>
      <c r="C461" s="1104"/>
      <c r="D461" s="1125" t="str">
        <f t="shared" ca="1" si="133"/>
        <v/>
      </c>
      <c r="E461" s="1126" t="str">
        <f t="shared" ca="1" si="134"/>
        <v/>
      </c>
      <c r="F461" s="1127" t="str">
        <f t="shared" ca="1" si="135"/>
        <v/>
      </c>
      <c r="G461" s="1128" t="str">
        <f ca="1">IF(F461&lt;&gt;"",COUNTIF($F$11:F461,"&gt;0"),"")</f>
        <v/>
      </c>
      <c r="H461" s="1129"/>
      <c r="I461" s="1073"/>
      <c r="J461" s="1130" t="str">
        <f t="shared" ca="1" si="136"/>
        <v/>
      </c>
      <c r="K461" s="1131" t="e">
        <f t="shared" ca="1" si="137"/>
        <v>#VALUE!</v>
      </c>
      <c r="L461" s="1130" t="str">
        <f t="shared" ca="1" si="138"/>
        <v/>
      </c>
      <c r="M461" s="1130" t="e">
        <f t="shared" ca="1" si="139"/>
        <v>#VALUE!</v>
      </c>
      <c r="N461" s="1130" t="str">
        <f t="shared" ca="1" si="140"/>
        <v/>
      </c>
      <c r="O461" s="1073"/>
      <c r="P461" s="1130" t="str">
        <f t="shared" ca="1" si="141"/>
        <v/>
      </c>
      <c r="Q461" s="1130" t="str">
        <f t="shared" ca="1" si="142"/>
        <v/>
      </c>
      <c r="R461" s="1130" t="str">
        <f t="shared" ca="1" si="143"/>
        <v/>
      </c>
      <c r="S461" s="1130" t="str">
        <f t="shared" ca="1" si="144"/>
        <v/>
      </c>
      <c r="T461" s="1130" t="str">
        <f t="shared" ca="1" si="145"/>
        <v/>
      </c>
      <c r="U461" s="1132" t="str">
        <f t="shared" ca="1" si="146"/>
        <v/>
      </c>
      <c r="V461" s="1133" t="str">
        <f t="shared" ca="1" si="147"/>
        <v/>
      </c>
      <c r="X461" s="1134" t="str">
        <f t="shared" ca="1" si="148"/>
        <v/>
      </c>
      <c r="Y461" s="1134" t="str">
        <f t="shared" ca="1" si="149"/>
        <v/>
      </c>
      <c r="Z461" s="1134" t="str">
        <f t="shared" ca="1" si="150"/>
        <v/>
      </c>
      <c r="AA461" s="1132" t="str">
        <f t="shared" ca="1" si="151"/>
        <v/>
      </c>
      <c r="AB461" s="1105"/>
    </row>
    <row r="462" spans="1:28">
      <c r="A462" s="1144">
        <f>'AMORT. PROFILE 0% CPR'!A462</f>
        <v>58741</v>
      </c>
      <c r="C462" s="1104"/>
      <c r="D462" s="1125" t="str">
        <f t="shared" ca="1" si="133"/>
        <v/>
      </c>
      <c r="E462" s="1126" t="str">
        <f t="shared" ca="1" si="134"/>
        <v/>
      </c>
      <c r="F462" s="1127" t="str">
        <f t="shared" ca="1" si="135"/>
        <v/>
      </c>
      <c r="G462" s="1128" t="str">
        <f ca="1">IF(F462&lt;&gt;"",COUNTIF($F$11:F462,"&gt;0"),"")</f>
        <v/>
      </c>
      <c r="H462" s="1129"/>
      <c r="I462" s="1073"/>
      <c r="J462" s="1130" t="str">
        <f t="shared" ca="1" si="136"/>
        <v/>
      </c>
      <c r="K462" s="1131" t="e">
        <f t="shared" ca="1" si="137"/>
        <v>#VALUE!</v>
      </c>
      <c r="L462" s="1130" t="str">
        <f t="shared" ca="1" si="138"/>
        <v/>
      </c>
      <c r="M462" s="1130" t="e">
        <f t="shared" ca="1" si="139"/>
        <v>#VALUE!</v>
      </c>
      <c r="N462" s="1130" t="str">
        <f t="shared" ca="1" si="140"/>
        <v/>
      </c>
      <c r="O462" s="1073"/>
      <c r="P462" s="1130" t="str">
        <f t="shared" ca="1" si="141"/>
        <v/>
      </c>
      <c r="Q462" s="1130" t="str">
        <f t="shared" ca="1" si="142"/>
        <v/>
      </c>
      <c r="R462" s="1130" t="str">
        <f t="shared" ca="1" si="143"/>
        <v/>
      </c>
      <c r="S462" s="1130" t="str">
        <f t="shared" ca="1" si="144"/>
        <v/>
      </c>
      <c r="T462" s="1130" t="str">
        <f t="shared" ca="1" si="145"/>
        <v/>
      </c>
      <c r="U462" s="1132" t="str">
        <f t="shared" ca="1" si="146"/>
        <v/>
      </c>
      <c r="V462" s="1133" t="str">
        <f t="shared" ca="1" si="147"/>
        <v/>
      </c>
      <c r="X462" s="1134" t="str">
        <f t="shared" ca="1" si="148"/>
        <v/>
      </c>
      <c r="Y462" s="1134" t="str">
        <f t="shared" ca="1" si="149"/>
        <v/>
      </c>
      <c r="Z462" s="1134" t="str">
        <f t="shared" ca="1" si="150"/>
        <v/>
      </c>
      <c r="AA462" s="1132" t="str">
        <f t="shared" ca="1" si="151"/>
        <v/>
      </c>
      <c r="AB462" s="1105"/>
    </row>
    <row r="463" spans="1:28">
      <c r="A463" s="1144">
        <f>'AMORT. PROFILE 0% CPR'!A463</f>
        <v>58774</v>
      </c>
      <c r="C463" s="1104"/>
      <c r="D463" s="1125" t="str">
        <f t="shared" ca="1" si="133"/>
        <v/>
      </c>
      <c r="E463" s="1126" t="str">
        <f t="shared" ca="1" si="134"/>
        <v/>
      </c>
      <c r="F463" s="1127" t="str">
        <f t="shared" ca="1" si="135"/>
        <v/>
      </c>
      <c r="G463" s="1128" t="str">
        <f ca="1">IF(F463&lt;&gt;"",COUNTIF($F$11:F463,"&gt;0"),"")</f>
        <v/>
      </c>
      <c r="H463" s="1129"/>
      <c r="I463" s="1073"/>
      <c r="J463" s="1130" t="str">
        <f t="shared" ca="1" si="136"/>
        <v/>
      </c>
      <c r="K463" s="1131" t="e">
        <f t="shared" ca="1" si="137"/>
        <v>#VALUE!</v>
      </c>
      <c r="L463" s="1130" t="str">
        <f t="shared" ca="1" si="138"/>
        <v/>
      </c>
      <c r="M463" s="1130" t="e">
        <f t="shared" ca="1" si="139"/>
        <v>#VALUE!</v>
      </c>
      <c r="N463" s="1130" t="str">
        <f t="shared" ca="1" si="140"/>
        <v/>
      </c>
      <c r="O463" s="1073"/>
      <c r="P463" s="1130" t="str">
        <f t="shared" ca="1" si="141"/>
        <v/>
      </c>
      <c r="Q463" s="1130" t="str">
        <f t="shared" ca="1" si="142"/>
        <v/>
      </c>
      <c r="R463" s="1130" t="str">
        <f t="shared" ca="1" si="143"/>
        <v/>
      </c>
      <c r="S463" s="1130" t="str">
        <f t="shared" ca="1" si="144"/>
        <v/>
      </c>
      <c r="T463" s="1130" t="str">
        <f t="shared" ca="1" si="145"/>
        <v/>
      </c>
      <c r="U463" s="1132" t="str">
        <f t="shared" ca="1" si="146"/>
        <v/>
      </c>
      <c r="V463" s="1133" t="str">
        <f t="shared" ca="1" si="147"/>
        <v/>
      </c>
      <c r="X463" s="1134" t="str">
        <f t="shared" ca="1" si="148"/>
        <v/>
      </c>
      <c r="Y463" s="1134" t="str">
        <f t="shared" ca="1" si="149"/>
        <v/>
      </c>
      <c r="Z463" s="1134" t="str">
        <f t="shared" ca="1" si="150"/>
        <v/>
      </c>
      <c r="AA463" s="1132" t="str">
        <f t="shared" ca="1" si="151"/>
        <v/>
      </c>
      <c r="AB463" s="1105"/>
    </row>
    <row r="464" spans="1:28">
      <c r="A464" s="1144">
        <f>'AMORT. PROFILE 0% CPR'!A464</f>
        <v>58802</v>
      </c>
      <c r="C464" s="1104"/>
      <c r="D464" s="1125" t="str">
        <f t="shared" ca="1" si="133"/>
        <v/>
      </c>
      <c r="E464" s="1126" t="str">
        <f t="shared" ca="1" si="134"/>
        <v/>
      </c>
      <c r="F464" s="1127" t="str">
        <f t="shared" ca="1" si="135"/>
        <v/>
      </c>
      <c r="G464" s="1128" t="str">
        <f ca="1">IF(F464&lt;&gt;"",COUNTIF($F$11:F464,"&gt;0"),"")</f>
        <v/>
      </c>
      <c r="H464" s="1129"/>
      <c r="I464" s="1073"/>
      <c r="J464" s="1130" t="str">
        <f t="shared" ca="1" si="136"/>
        <v/>
      </c>
      <c r="K464" s="1131" t="e">
        <f t="shared" ca="1" si="137"/>
        <v>#VALUE!</v>
      </c>
      <c r="L464" s="1130" t="str">
        <f t="shared" ca="1" si="138"/>
        <v/>
      </c>
      <c r="M464" s="1130" t="e">
        <f t="shared" ca="1" si="139"/>
        <v>#VALUE!</v>
      </c>
      <c r="N464" s="1130" t="str">
        <f t="shared" ca="1" si="140"/>
        <v/>
      </c>
      <c r="O464" s="1073"/>
      <c r="P464" s="1130" t="str">
        <f t="shared" ca="1" si="141"/>
        <v/>
      </c>
      <c r="Q464" s="1130" t="str">
        <f t="shared" ca="1" si="142"/>
        <v/>
      </c>
      <c r="R464" s="1130" t="str">
        <f t="shared" ca="1" si="143"/>
        <v/>
      </c>
      <c r="S464" s="1130" t="str">
        <f t="shared" ca="1" si="144"/>
        <v/>
      </c>
      <c r="T464" s="1130" t="str">
        <f t="shared" ca="1" si="145"/>
        <v/>
      </c>
      <c r="U464" s="1132" t="str">
        <f t="shared" ca="1" si="146"/>
        <v/>
      </c>
      <c r="V464" s="1133" t="str">
        <f t="shared" ca="1" si="147"/>
        <v/>
      </c>
      <c r="X464" s="1134" t="str">
        <f t="shared" ca="1" si="148"/>
        <v/>
      </c>
      <c r="Y464" s="1134" t="str">
        <f t="shared" ca="1" si="149"/>
        <v/>
      </c>
      <c r="Z464" s="1134" t="str">
        <f t="shared" ca="1" si="150"/>
        <v/>
      </c>
      <c r="AA464" s="1132" t="str">
        <f t="shared" ca="1" si="151"/>
        <v/>
      </c>
      <c r="AB464" s="1105"/>
    </row>
    <row r="465" spans="1:28">
      <c r="A465" s="1144">
        <f>'AMORT. PROFILE 0% CPR'!A465</f>
        <v>58833</v>
      </c>
      <c r="C465" s="1104"/>
      <c r="D465" s="1125" t="str">
        <f t="shared" ca="1" si="133"/>
        <v/>
      </c>
      <c r="E465" s="1126" t="str">
        <f t="shared" ca="1" si="134"/>
        <v/>
      </c>
      <c r="F465" s="1127" t="str">
        <f t="shared" ca="1" si="135"/>
        <v/>
      </c>
      <c r="G465" s="1128" t="str">
        <f ca="1">IF(F465&lt;&gt;"",COUNTIF($F$11:F465,"&gt;0"),"")</f>
        <v/>
      </c>
      <c r="H465" s="1129"/>
      <c r="I465" s="1073"/>
      <c r="J465" s="1130" t="str">
        <f t="shared" ca="1" si="136"/>
        <v/>
      </c>
      <c r="K465" s="1131" t="e">
        <f t="shared" ca="1" si="137"/>
        <v>#VALUE!</v>
      </c>
      <c r="L465" s="1130" t="str">
        <f t="shared" ca="1" si="138"/>
        <v/>
      </c>
      <c r="M465" s="1130" t="e">
        <f t="shared" ca="1" si="139"/>
        <v>#VALUE!</v>
      </c>
      <c r="N465" s="1130" t="str">
        <f t="shared" ca="1" si="140"/>
        <v/>
      </c>
      <c r="O465" s="1073"/>
      <c r="P465" s="1130" t="str">
        <f t="shared" ca="1" si="141"/>
        <v/>
      </c>
      <c r="Q465" s="1130" t="str">
        <f t="shared" ca="1" si="142"/>
        <v/>
      </c>
      <c r="R465" s="1130" t="str">
        <f t="shared" ca="1" si="143"/>
        <v/>
      </c>
      <c r="S465" s="1130" t="str">
        <f t="shared" ca="1" si="144"/>
        <v/>
      </c>
      <c r="T465" s="1130" t="str">
        <f t="shared" ca="1" si="145"/>
        <v/>
      </c>
      <c r="U465" s="1132" t="str">
        <f t="shared" ca="1" si="146"/>
        <v/>
      </c>
      <c r="V465" s="1133" t="str">
        <f t="shared" ca="1" si="147"/>
        <v/>
      </c>
      <c r="X465" s="1134" t="str">
        <f t="shared" ca="1" si="148"/>
        <v/>
      </c>
      <c r="Y465" s="1134" t="str">
        <f t="shared" ca="1" si="149"/>
        <v/>
      </c>
      <c r="Z465" s="1134" t="str">
        <f t="shared" ca="1" si="150"/>
        <v/>
      </c>
      <c r="AA465" s="1132" t="str">
        <f t="shared" ca="1" si="151"/>
        <v/>
      </c>
      <c r="AB465" s="1105"/>
    </row>
    <row r="466" spans="1:28">
      <c r="A466" s="1144">
        <f>'AMORT. PROFILE 0% CPR'!A466</f>
        <v>58865</v>
      </c>
      <c r="C466" s="1104"/>
      <c r="D466" s="1125" t="str">
        <f t="shared" ca="1" si="133"/>
        <v/>
      </c>
      <c r="E466" s="1126" t="str">
        <f t="shared" ca="1" si="134"/>
        <v/>
      </c>
      <c r="F466" s="1127" t="str">
        <f t="shared" ca="1" si="135"/>
        <v/>
      </c>
      <c r="G466" s="1128" t="str">
        <f ca="1">IF(F466&lt;&gt;"",COUNTIF($F$11:F466,"&gt;0"),"")</f>
        <v/>
      </c>
      <c r="H466" s="1129"/>
      <c r="I466" s="1073"/>
      <c r="J466" s="1130" t="str">
        <f t="shared" ca="1" si="136"/>
        <v/>
      </c>
      <c r="K466" s="1131" t="e">
        <f t="shared" ca="1" si="137"/>
        <v>#VALUE!</v>
      </c>
      <c r="L466" s="1130" t="str">
        <f t="shared" ca="1" si="138"/>
        <v/>
      </c>
      <c r="M466" s="1130"/>
      <c r="N466" s="1130" t="str">
        <f t="shared" ca="1" si="140"/>
        <v/>
      </c>
      <c r="O466" s="1073"/>
      <c r="P466" s="1130" t="str">
        <f t="shared" ca="1" si="141"/>
        <v/>
      </c>
      <c r="Q466" s="1130" t="str">
        <f t="shared" ca="1" si="142"/>
        <v/>
      </c>
      <c r="R466" s="1130" t="str">
        <f t="shared" ca="1" si="143"/>
        <v/>
      </c>
      <c r="S466" s="1130" t="str">
        <f t="shared" ca="1" si="144"/>
        <v/>
      </c>
      <c r="T466" s="1130" t="str">
        <f t="shared" ca="1" si="145"/>
        <v/>
      </c>
      <c r="U466" s="1132" t="str">
        <f t="shared" ca="1" si="146"/>
        <v/>
      </c>
      <c r="V466" s="1133" t="str">
        <f t="shared" ca="1" si="147"/>
        <v/>
      </c>
      <c r="X466" s="1134" t="str">
        <f t="shared" ca="1" si="148"/>
        <v/>
      </c>
      <c r="Y466" s="1134" t="str">
        <f t="shared" ca="1" si="149"/>
        <v/>
      </c>
      <c r="Z466" s="1134" t="str">
        <f t="shared" ca="1" si="150"/>
        <v/>
      </c>
      <c r="AA466" s="1132" t="str">
        <f t="shared" ca="1" si="151"/>
        <v/>
      </c>
      <c r="AB466" s="1105"/>
    </row>
    <row r="467" spans="1:28">
      <c r="A467" s="1144">
        <f>'AMORT. PROFILE 0% CPR'!A467</f>
        <v>58893</v>
      </c>
      <c r="C467" s="1104"/>
      <c r="D467" s="1125" t="str">
        <f t="shared" ca="1" si="133"/>
        <v/>
      </c>
      <c r="E467" s="1126" t="str">
        <f t="shared" ca="1" si="134"/>
        <v/>
      </c>
      <c r="F467" s="1127"/>
      <c r="G467" s="1128"/>
      <c r="H467" s="1129"/>
      <c r="I467" s="1073"/>
      <c r="J467" s="1130"/>
      <c r="K467" s="1558"/>
      <c r="L467" s="1559"/>
      <c r="M467" s="1559"/>
      <c r="N467" s="1130"/>
      <c r="O467" s="1073"/>
      <c r="P467" s="1130"/>
      <c r="Q467" s="1130"/>
      <c r="R467" s="1130"/>
      <c r="S467" s="1130"/>
      <c r="T467" s="1130"/>
      <c r="U467" s="1132"/>
      <c r="V467" s="1133"/>
      <c r="X467" s="1134"/>
      <c r="Y467" s="1134"/>
      <c r="Z467" s="1134"/>
      <c r="AA467" s="1132"/>
      <c r="AB467" s="1105"/>
    </row>
    <row r="468" spans="1:28">
      <c r="A468" s="1144">
        <f>'AMORT. PROFILE 0% CPR'!A468</f>
        <v>58923</v>
      </c>
      <c r="C468" s="1104"/>
      <c r="D468" s="1125" t="str">
        <f t="shared" ca="1" si="133"/>
        <v/>
      </c>
      <c r="E468" s="1126" t="str">
        <f t="shared" ca="1" si="134"/>
        <v/>
      </c>
      <c r="F468" s="1127"/>
      <c r="G468" s="1128"/>
      <c r="H468" s="1129"/>
      <c r="I468" s="1073"/>
      <c r="J468" s="1130"/>
      <c r="K468" s="1558"/>
      <c r="L468" s="1559"/>
      <c r="M468" s="1559"/>
      <c r="N468" s="1130"/>
      <c r="O468" s="1073"/>
      <c r="P468" s="1130"/>
      <c r="Q468" s="1130"/>
      <c r="R468" s="1130"/>
      <c r="S468" s="1130"/>
      <c r="T468" s="1130"/>
      <c r="U468" s="1132"/>
      <c r="V468" s="1133"/>
      <c r="X468" s="1134"/>
      <c r="Y468" s="1134"/>
      <c r="Z468" s="1134"/>
      <c r="AA468" s="1132"/>
      <c r="AB468" s="1105"/>
    </row>
    <row r="469" spans="1:28">
      <c r="A469" s="1144">
        <f>'AMORT. PROFILE 0% CPR'!A469</f>
        <v>58953</v>
      </c>
      <c r="C469" s="1104"/>
      <c r="D469" s="1125" t="str">
        <f t="shared" ca="1" si="133"/>
        <v/>
      </c>
      <c r="E469" s="1126" t="str">
        <f t="shared" ca="1" si="134"/>
        <v/>
      </c>
      <c r="F469" s="1127"/>
      <c r="G469" s="1128"/>
      <c r="H469" s="1129"/>
      <c r="I469" s="1073"/>
      <c r="J469" s="1130"/>
      <c r="K469" s="1558"/>
      <c r="L469" s="1559"/>
      <c r="M469" s="1559"/>
      <c r="N469" s="1130"/>
      <c r="O469" s="1073"/>
      <c r="P469" s="1130"/>
      <c r="Q469" s="1130"/>
      <c r="R469" s="1130"/>
      <c r="S469" s="1130"/>
      <c r="T469" s="1130"/>
      <c r="U469" s="1132"/>
      <c r="V469" s="1133"/>
      <c r="X469" s="1134"/>
      <c r="Y469" s="1134"/>
      <c r="Z469" s="1134"/>
      <c r="AA469" s="1132"/>
      <c r="AB469" s="1105"/>
    </row>
    <row r="470" spans="1:28">
      <c r="A470" s="1144">
        <f>'AMORT. PROFILE 0% CPR'!A470</f>
        <v>58984</v>
      </c>
      <c r="C470" s="1104"/>
      <c r="D470" s="1125" t="str">
        <f t="shared" ca="1" si="133"/>
        <v/>
      </c>
      <c r="E470" s="1126" t="str">
        <f t="shared" ca="1" si="134"/>
        <v/>
      </c>
      <c r="F470" s="1127"/>
      <c r="G470" s="1128"/>
      <c r="H470" s="1129"/>
      <c r="I470" s="1073"/>
      <c r="J470" s="1130"/>
      <c r="K470" s="1558"/>
      <c r="L470" s="1559"/>
      <c r="M470" s="1559"/>
      <c r="N470" s="1130"/>
      <c r="O470" s="1073"/>
      <c r="P470" s="1130"/>
      <c r="Q470" s="1130"/>
      <c r="R470" s="1130"/>
      <c r="S470" s="1130"/>
      <c r="T470" s="1130"/>
      <c r="U470" s="1132"/>
      <c r="V470" s="1133"/>
      <c r="X470" s="1134"/>
      <c r="Y470" s="1134"/>
      <c r="Z470" s="1134"/>
      <c r="AA470" s="1132"/>
      <c r="AB470" s="1105"/>
    </row>
    <row r="471" spans="1:28">
      <c r="A471" s="1144">
        <f>'AMORT. PROFILE 0% CPR'!A471</f>
        <v>59014</v>
      </c>
      <c r="C471" s="1104"/>
      <c r="D471" s="1125" t="str">
        <f t="shared" ca="1" si="133"/>
        <v/>
      </c>
      <c r="E471" s="1126" t="str">
        <f t="shared" ca="1" si="134"/>
        <v/>
      </c>
      <c r="F471" s="1127"/>
      <c r="G471" s="1128"/>
      <c r="H471" s="1129"/>
      <c r="I471" s="1073"/>
      <c r="J471" s="1130"/>
      <c r="K471" s="1558"/>
      <c r="L471" s="1559"/>
      <c r="M471" s="1559"/>
      <c r="N471" s="1130"/>
      <c r="O471" s="1073"/>
      <c r="P471" s="1130"/>
      <c r="Q471" s="1130"/>
      <c r="R471" s="1130"/>
      <c r="S471" s="1130"/>
      <c r="T471" s="1130"/>
      <c r="U471" s="1132"/>
      <c r="V471" s="1133"/>
      <c r="X471" s="1134"/>
      <c r="Y471" s="1134"/>
      <c r="Z471" s="1134"/>
      <c r="AA471" s="1132"/>
      <c r="AB471" s="1105"/>
    </row>
    <row r="472" spans="1:28">
      <c r="A472" s="1144">
        <f>'AMORT. PROFILE 0% CPR'!A472</f>
        <v>59047</v>
      </c>
      <c r="C472" s="1104"/>
      <c r="D472" s="1125" t="str">
        <f t="shared" ca="1" si="133"/>
        <v/>
      </c>
      <c r="E472" s="1126" t="str">
        <f t="shared" ca="1" si="134"/>
        <v/>
      </c>
      <c r="F472" s="1127"/>
      <c r="G472" s="1128"/>
      <c r="H472" s="1129"/>
      <c r="I472" s="1073"/>
      <c r="J472" s="1130"/>
      <c r="K472" s="1558"/>
      <c r="L472" s="1559"/>
      <c r="M472" s="1559"/>
      <c r="N472" s="1130"/>
      <c r="O472" s="1073"/>
      <c r="P472" s="1130"/>
      <c r="Q472" s="1130"/>
      <c r="R472" s="1130"/>
      <c r="S472" s="1130"/>
      <c r="T472" s="1130"/>
      <c r="U472" s="1132"/>
      <c r="V472" s="1133"/>
      <c r="X472" s="1134"/>
      <c r="Y472" s="1134"/>
      <c r="Z472" s="1134"/>
      <c r="AA472" s="1132"/>
      <c r="AB472" s="1105"/>
    </row>
    <row r="473" spans="1:28">
      <c r="A473" s="1144">
        <f>'AMORT. PROFILE 0% CPR'!A473</f>
        <v>59076</v>
      </c>
      <c r="C473" s="1104"/>
      <c r="D473" s="1125" t="str">
        <f t="shared" ca="1" si="133"/>
        <v/>
      </c>
      <c r="E473" s="1126" t="str">
        <f t="shared" ca="1" si="134"/>
        <v/>
      </c>
      <c r="F473" s="1127"/>
      <c r="G473" s="1128"/>
      <c r="H473" s="1129"/>
      <c r="I473" s="1073"/>
      <c r="J473" s="1130"/>
      <c r="K473" s="1558"/>
      <c r="L473" s="1559"/>
      <c r="M473" s="1559"/>
      <c r="N473" s="1130"/>
      <c r="O473" s="1073"/>
      <c r="P473" s="1130"/>
      <c r="Q473" s="1130"/>
      <c r="R473" s="1130"/>
      <c r="S473" s="1130"/>
      <c r="T473" s="1130"/>
      <c r="U473" s="1132"/>
      <c r="V473" s="1133"/>
      <c r="X473" s="1134"/>
      <c r="Y473" s="1134"/>
      <c r="Z473" s="1134"/>
      <c r="AA473" s="1132"/>
      <c r="AB473" s="1105"/>
    </row>
    <row r="474" spans="1:28">
      <c r="A474" s="1144">
        <f>'AMORT. PROFILE 0% CPR'!A474</f>
        <v>59106</v>
      </c>
      <c r="C474" s="1104"/>
      <c r="D474" s="1125" t="str">
        <f t="shared" ca="1" si="133"/>
        <v/>
      </c>
      <c r="E474" s="1126" t="str">
        <f t="shared" ca="1" si="134"/>
        <v/>
      </c>
      <c r="F474" s="1127"/>
      <c r="G474" s="1128"/>
      <c r="H474" s="1129"/>
      <c r="I474" s="1073"/>
      <c r="J474" s="1130"/>
      <c r="K474" s="1558"/>
      <c r="L474" s="1559"/>
      <c r="M474" s="1559"/>
      <c r="N474" s="1130"/>
      <c r="O474" s="1073"/>
      <c r="P474" s="1130"/>
      <c r="Q474" s="1130"/>
      <c r="R474" s="1130"/>
      <c r="S474" s="1130"/>
      <c r="T474" s="1130"/>
      <c r="U474" s="1132"/>
      <c r="V474" s="1133"/>
      <c r="X474" s="1134"/>
      <c r="Y474" s="1134"/>
      <c r="Z474" s="1134"/>
      <c r="AA474" s="1132"/>
      <c r="AB474" s="1105"/>
    </row>
    <row r="475" spans="1:28">
      <c r="A475" s="1144">
        <f>'AMORT. PROFILE 0% CPR'!A475</f>
        <v>59138</v>
      </c>
      <c r="C475" s="1104"/>
      <c r="D475" s="1125" t="str">
        <f t="shared" ca="1" si="133"/>
        <v/>
      </c>
      <c r="E475" s="1126" t="str">
        <f t="shared" ca="1" si="134"/>
        <v/>
      </c>
      <c r="F475" s="1127"/>
      <c r="G475" s="1128"/>
      <c r="H475" s="1129"/>
      <c r="I475" s="1073"/>
      <c r="J475" s="1130"/>
      <c r="K475" s="1558"/>
      <c r="L475" s="1559"/>
      <c r="M475" s="1559"/>
      <c r="N475" s="1130"/>
      <c r="O475" s="1073"/>
      <c r="P475" s="1130"/>
      <c r="Q475" s="1130"/>
      <c r="R475" s="1130"/>
      <c r="S475" s="1130"/>
      <c r="T475" s="1130"/>
      <c r="U475" s="1132"/>
      <c r="V475" s="1133"/>
      <c r="X475" s="1134"/>
      <c r="Y475" s="1134"/>
      <c r="Z475" s="1134"/>
      <c r="AA475" s="1132"/>
      <c r="AB475" s="1105"/>
    </row>
    <row r="476" spans="1:28">
      <c r="A476" s="1144">
        <f>'AMORT. PROFILE 0% CPR'!A476</f>
        <v>59167</v>
      </c>
      <c r="C476" s="1104"/>
      <c r="D476" s="1125" t="str">
        <f t="shared" ca="1" si="133"/>
        <v/>
      </c>
      <c r="E476" s="1126" t="str">
        <f t="shared" ca="1" si="134"/>
        <v/>
      </c>
      <c r="F476" s="1127"/>
      <c r="G476" s="1128"/>
      <c r="H476" s="1129"/>
      <c r="I476" s="1073"/>
      <c r="J476" s="1130"/>
      <c r="K476" s="1558"/>
      <c r="L476" s="1559"/>
      <c r="M476" s="1559"/>
      <c r="N476" s="1130"/>
      <c r="O476" s="1073"/>
      <c r="P476" s="1130"/>
      <c r="Q476" s="1130"/>
      <c r="R476" s="1130"/>
      <c r="S476" s="1130"/>
      <c r="T476" s="1130"/>
      <c r="U476" s="1132"/>
      <c r="V476" s="1133"/>
      <c r="X476" s="1134"/>
      <c r="Y476" s="1134"/>
      <c r="Z476" s="1134"/>
      <c r="AA476" s="1132"/>
      <c r="AB476" s="1105"/>
    </row>
    <row r="477" spans="1:28">
      <c r="A477" s="1144">
        <f>'AMORT. PROFILE 0% CPR'!A477</f>
        <v>59198</v>
      </c>
      <c r="C477" s="1104"/>
      <c r="D477" s="1125" t="str">
        <f t="shared" ca="1" si="133"/>
        <v/>
      </c>
      <c r="E477" s="1126" t="str">
        <f t="shared" ca="1" si="134"/>
        <v/>
      </c>
      <c r="F477" s="1127"/>
      <c r="G477" s="1128"/>
      <c r="H477" s="1129"/>
      <c r="I477" s="1073"/>
      <c r="J477" s="1130"/>
      <c r="K477" s="1558"/>
      <c r="L477" s="1559"/>
      <c r="M477" s="1559"/>
      <c r="N477" s="1130"/>
      <c r="O477" s="1073"/>
      <c r="P477" s="1130"/>
      <c r="Q477" s="1130"/>
      <c r="R477" s="1130"/>
      <c r="S477" s="1130"/>
      <c r="T477" s="1130"/>
      <c r="U477" s="1132"/>
      <c r="V477" s="1133"/>
      <c r="X477" s="1134"/>
      <c r="Y477" s="1134"/>
      <c r="Z477" s="1134"/>
      <c r="AA477" s="1132"/>
      <c r="AB477" s="1105"/>
    </row>
    <row r="478" spans="1:28">
      <c r="A478" s="1144">
        <f>'AMORT. PROFILE 0% CPR'!A478</f>
        <v>59229</v>
      </c>
      <c r="C478" s="1104"/>
      <c r="D478" s="1125" t="str">
        <f t="shared" ca="1" si="133"/>
        <v/>
      </c>
      <c r="E478" s="1126" t="str">
        <f t="shared" ca="1" si="134"/>
        <v/>
      </c>
      <c r="F478" s="1127"/>
      <c r="G478" s="1128"/>
      <c r="H478" s="1129"/>
      <c r="I478" s="1073"/>
      <c r="J478" s="1130"/>
      <c r="K478" s="1558"/>
      <c r="L478" s="1559"/>
      <c r="M478" s="1559"/>
      <c r="N478" s="1130"/>
      <c r="O478" s="1073"/>
      <c r="P478" s="1130"/>
      <c r="Q478" s="1130"/>
      <c r="R478" s="1130"/>
      <c r="S478" s="1130"/>
      <c r="T478" s="1130"/>
      <c r="U478" s="1132"/>
      <c r="V478" s="1133"/>
      <c r="X478" s="1134"/>
      <c r="Y478" s="1134"/>
      <c r="Z478" s="1134"/>
      <c r="AA478" s="1132"/>
      <c r="AB478" s="1105"/>
    </row>
    <row r="479" spans="1:28">
      <c r="A479" s="1144">
        <f>'AMORT. PROFILE 0% CPR'!A479</f>
        <v>59257</v>
      </c>
      <c r="C479" s="1104"/>
      <c r="D479" s="1125" t="str">
        <f t="shared" ca="1" si="133"/>
        <v/>
      </c>
      <c r="E479" s="1126" t="str">
        <f t="shared" ca="1" si="134"/>
        <v/>
      </c>
      <c r="F479" s="1127"/>
      <c r="G479" s="1128"/>
      <c r="H479" s="1129"/>
      <c r="I479" s="1073"/>
      <c r="J479" s="1130"/>
      <c r="K479" s="1558"/>
      <c r="L479" s="1559"/>
      <c r="M479" s="1559"/>
      <c r="N479" s="1130"/>
      <c r="O479" s="1073"/>
      <c r="P479" s="1130"/>
      <c r="Q479" s="1130"/>
      <c r="R479" s="1130"/>
      <c r="S479" s="1130"/>
      <c r="T479" s="1130"/>
      <c r="U479" s="1132"/>
      <c r="V479" s="1133"/>
      <c r="X479" s="1134"/>
      <c r="Y479" s="1134"/>
      <c r="Z479" s="1134"/>
      <c r="AA479" s="1132"/>
      <c r="AB479" s="1105"/>
    </row>
    <row r="480" spans="1:28">
      <c r="A480" s="1144">
        <f>'AMORT. PROFILE 0% CPR'!A480</f>
        <v>59288</v>
      </c>
      <c r="C480" s="1104"/>
      <c r="D480" s="1125" t="str">
        <f t="shared" ca="1" si="133"/>
        <v/>
      </c>
      <c r="E480" s="1126" t="str">
        <f t="shared" ca="1" si="134"/>
        <v/>
      </c>
      <c r="F480" s="1127"/>
      <c r="G480" s="1128"/>
      <c r="H480" s="1129"/>
      <c r="I480" s="1073"/>
      <c r="J480" s="1130"/>
      <c r="K480" s="1558"/>
      <c r="L480" s="1559"/>
      <c r="M480" s="1559"/>
      <c r="N480" s="1130"/>
      <c r="O480" s="1073"/>
      <c r="P480" s="1130"/>
      <c r="Q480" s="1130"/>
      <c r="R480" s="1130"/>
      <c r="S480" s="1130"/>
      <c r="T480" s="1130"/>
      <c r="U480" s="1132"/>
      <c r="V480" s="1133"/>
      <c r="X480" s="1134"/>
      <c r="Y480" s="1134"/>
      <c r="Z480" s="1134"/>
      <c r="AA480" s="1132"/>
      <c r="AB480" s="1105"/>
    </row>
    <row r="481" spans="1:28">
      <c r="A481" s="1144">
        <f>'AMORT. PROFILE 0% CPR'!A481</f>
        <v>59320</v>
      </c>
      <c r="C481" s="1104"/>
      <c r="D481" s="1125" t="str">
        <f t="shared" ca="1" si="133"/>
        <v/>
      </c>
      <c r="E481" s="1126" t="str">
        <f t="shared" ca="1" si="134"/>
        <v/>
      </c>
      <c r="F481" s="1127"/>
      <c r="G481" s="1128"/>
      <c r="H481" s="1129"/>
      <c r="I481" s="1073"/>
      <c r="J481" s="1130"/>
      <c r="K481" s="1558"/>
      <c r="L481" s="1559"/>
      <c r="M481" s="1559"/>
      <c r="N481" s="1130"/>
      <c r="O481" s="1073"/>
      <c r="P481" s="1130"/>
      <c r="Q481" s="1130"/>
      <c r="R481" s="1130"/>
      <c r="S481" s="1130"/>
      <c r="T481" s="1130"/>
      <c r="U481" s="1132"/>
      <c r="V481" s="1133"/>
      <c r="X481" s="1134"/>
      <c r="Y481" s="1134"/>
      <c r="Z481" s="1134"/>
      <c r="AA481" s="1132"/>
      <c r="AB481" s="1105"/>
    </row>
    <row r="482" spans="1:28">
      <c r="A482" s="1144">
        <f>'AMORT. PROFILE 0% CPR'!A482</f>
        <v>59349</v>
      </c>
      <c r="C482" s="1104"/>
      <c r="D482" s="1125" t="str">
        <f t="shared" ca="1" si="133"/>
        <v/>
      </c>
      <c r="E482" s="1126" t="str">
        <f t="shared" ca="1" si="134"/>
        <v/>
      </c>
      <c r="F482" s="1127"/>
      <c r="G482" s="1128"/>
      <c r="H482" s="1129"/>
      <c r="I482" s="1073"/>
      <c r="J482" s="1130"/>
      <c r="K482" s="1558"/>
      <c r="L482" s="1559"/>
      <c r="M482" s="1559"/>
      <c r="N482" s="1130"/>
      <c r="O482" s="1073"/>
      <c r="P482" s="1130"/>
      <c r="Q482" s="1130"/>
      <c r="R482" s="1130"/>
      <c r="S482" s="1130"/>
      <c r="T482" s="1130"/>
      <c r="U482" s="1132"/>
      <c r="V482" s="1133"/>
      <c r="X482" s="1134"/>
      <c r="Y482" s="1134"/>
      <c r="Z482" s="1134"/>
      <c r="AA482" s="1132"/>
      <c r="AB482" s="1105"/>
    </row>
    <row r="483" spans="1:28">
      <c r="A483" s="1144">
        <f>'AMORT. PROFILE 0% CPR'!A483</f>
        <v>59379</v>
      </c>
      <c r="C483" s="1104"/>
      <c r="D483" s="1125" t="str">
        <f t="shared" ref="D483:D489" ca="1" si="152">IF(E483&lt;&gt;"",EOMONTH(E483,-1),"")</f>
        <v/>
      </c>
      <c r="E483" s="1126" t="str">
        <f t="shared" ref="E483:E489" ca="1" si="153">IF(INDIRECT("A"&amp;(IFERROR(MATCH(E482,A:A),999)+1))&gt;0,INDIRECT("A"&amp;(IFERROR(MATCH(E482,A:A),999)+1)),"")</f>
        <v/>
      </c>
      <c r="F483" s="1127"/>
      <c r="G483" s="1128"/>
      <c r="H483" s="1129"/>
      <c r="I483" s="1073"/>
      <c r="J483" s="1130"/>
      <c r="K483" s="1558"/>
      <c r="L483" s="1559"/>
      <c r="M483" s="1559"/>
      <c r="N483" s="1130"/>
      <c r="O483" s="1073"/>
      <c r="P483" s="1130"/>
      <c r="Q483" s="1130"/>
      <c r="R483" s="1130"/>
      <c r="S483" s="1130"/>
      <c r="T483" s="1130"/>
      <c r="U483" s="1132"/>
      <c r="V483" s="1133"/>
      <c r="X483" s="1134"/>
      <c r="Y483" s="1134"/>
      <c r="Z483" s="1134"/>
      <c r="AA483" s="1132"/>
      <c r="AB483" s="1105"/>
    </row>
    <row r="484" spans="1:28">
      <c r="A484" s="1144">
        <f>'AMORT. PROFILE 0% CPR'!A484</f>
        <v>59411</v>
      </c>
      <c r="C484" s="1104"/>
      <c r="D484" s="1125" t="str">
        <f t="shared" ca="1" si="152"/>
        <v/>
      </c>
      <c r="E484" s="1126" t="str">
        <f t="shared" ca="1" si="153"/>
        <v/>
      </c>
      <c r="F484" s="1127"/>
      <c r="G484" s="1128"/>
      <c r="H484" s="1129"/>
      <c r="I484" s="1073"/>
      <c r="J484" s="1130"/>
      <c r="K484" s="1558"/>
      <c r="L484" s="1559"/>
      <c r="M484" s="1559"/>
      <c r="N484" s="1130"/>
      <c r="O484" s="1073"/>
      <c r="P484" s="1130"/>
      <c r="Q484" s="1130"/>
      <c r="R484" s="1130"/>
      <c r="S484" s="1130"/>
      <c r="T484" s="1130"/>
      <c r="U484" s="1132"/>
      <c r="V484" s="1133"/>
      <c r="X484" s="1134"/>
      <c r="Y484" s="1134"/>
      <c r="Z484" s="1134"/>
      <c r="AA484" s="1132"/>
      <c r="AB484" s="1105"/>
    </row>
    <row r="485" spans="1:28">
      <c r="A485" s="1144">
        <f>'AMORT. PROFILE 0% CPR'!A485</f>
        <v>59441</v>
      </c>
      <c r="C485" s="1104"/>
      <c r="D485" s="1125" t="str">
        <f t="shared" ca="1" si="152"/>
        <v/>
      </c>
      <c r="E485" s="1126" t="str">
        <f t="shared" ca="1" si="153"/>
        <v/>
      </c>
      <c r="F485" s="1127"/>
      <c r="G485" s="1128"/>
      <c r="H485" s="1129"/>
      <c r="I485" s="1073"/>
      <c r="J485" s="1130"/>
      <c r="K485" s="1558"/>
      <c r="L485" s="1559"/>
      <c r="M485" s="1559"/>
      <c r="N485" s="1130"/>
      <c r="O485" s="1073"/>
      <c r="P485" s="1130"/>
      <c r="Q485" s="1130"/>
      <c r="R485" s="1130"/>
      <c r="S485" s="1130"/>
      <c r="T485" s="1130"/>
      <c r="U485" s="1132"/>
      <c r="V485" s="1133"/>
      <c r="X485" s="1134"/>
      <c r="Y485" s="1134"/>
      <c r="Z485" s="1134"/>
      <c r="AA485" s="1132"/>
      <c r="AB485" s="1105"/>
    </row>
    <row r="486" spans="1:28">
      <c r="A486" s="1144">
        <f>'AMORT. PROFILE 0% CPR'!A486</f>
        <v>59471</v>
      </c>
      <c r="C486" s="1104"/>
      <c r="D486" s="1125" t="str">
        <f t="shared" ca="1" si="152"/>
        <v/>
      </c>
      <c r="E486" s="1126" t="str">
        <f t="shared" ca="1" si="153"/>
        <v/>
      </c>
      <c r="F486" s="1127"/>
      <c r="G486" s="1128"/>
      <c r="H486" s="1129"/>
      <c r="I486" s="1073"/>
      <c r="J486" s="1130"/>
      <c r="K486" s="1558"/>
      <c r="L486" s="1559"/>
      <c r="M486" s="1559"/>
      <c r="N486" s="1130"/>
      <c r="O486" s="1073"/>
      <c r="P486" s="1130"/>
      <c r="Q486" s="1130"/>
      <c r="R486" s="1130"/>
      <c r="S486" s="1130"/>
      <c r="T486" s="1130"/>
      <c r="U486" s="1132"/>
      <c r="V486" s="1133"/>
      <c r="X486" s="1134"/>
      <c r="Y486" s="1134"/>
      <c r="Z486" s="1134"/>
      <c r="AA486" s="1132"/>
      <c r="AB486" s="1105"/>
    </row>
    <row r="487" spans="1:28">
      <c r="A487" s="1144">
        <f>'AMORT. PROFILE 0% CPR'!A487</f>
        <v>0</v>
      </c>
      <c r="C487" s="1104"/>
      <c r="D487" s="1125" t="str">
        <f t="shared" ca="1" si="152"/>
        <v/>
      </c>
      <c r="E487" s="1126" t="str">
        <f t="shared" ca="1" si="153"/>
        <v/>
      </c>
      <c r="F487" s="1127"/>
      <c r="G487" s="1128"/>
      <c r="H487" s="1129"/>
      <c r="I487" s="1073"/>
      <c r="J487" s="1130"/>
      <c r="K487" s="1558"/>
      <c r="L487" s="1559"/>
      <c r="M487" s="1559"/>
      <c r="N487" s="1130"/>
      <c r="O487" s="1073"/>
      <c r="P487" s="1130"/>
      <c r="Q487" s="1130"/>
      <c r="R487" s="1130"/>
      <c r="S487" s="1130"/>
      <c r="T487" s="1130"/>
      <c r="U487" s="1132"/>
      <c r="V487" s="1133"/>
      <c r="X487" s="1134"/>
      <c r="Y487" s="1134"/>
      <c r="Z487" s="1134"/>
      <c r="AA487" s="1132"/>
      <c r="AB487" s="1105"/>
    </row>
    <row r="488" spans="1:28">
      <c r="A488" s="1144">
        <f>'AMORT. PROFILE 0% CPR'!A488</f>
        <v>0</v>
      </c>
      <c r="C488" s="1104"/>
      <c r="D488" s="1125" t="str">
        <f t="shared" ca="1" si="152"/>
        <v/>
      </c>
      <c r="E488" s="1126" t="str">
        <f t="shared" ca="1" si="153"/>
        <v/>
      </c>
      <c r="F488" s="1127"/>
      <c r="G488" s="1128"/>
      <c r="H488" s="1129"/>
      <c r="I488" s="1073"/>
      <c r="J488" s="1130"/>
      <c r="K488" s="1558"/>
      <c r="L488" s="1559"/>
      <c r="M488" s="1559"/>
      <c r="N488" s="1130"/>
      <c r="O488" s="1073"/>
      <c r="P488" s="1130"/>
      <c r="Q488" s="1130"/>
      <c r="R488" s="1130"/>
      <c r="S488" s="1130"/>
      <c r="T488" s="1130"/>
      <c r="U488" s="1132"/>
      <c r="V488" s="1133"/>
      <c r="X488" s="1134"/>
      <c r="Y488" s="1134"/>
      <c r="Z488" s="1134"/>
      <c r="AA488" s="1132"/>
      <c r="AB488" s="1105"/>
    </row>
    <row r="489" spans="1:28" ht="15.75" thickBot="1">
      <c r="A489" s="1144">
        <f>'AMORT. PROFILE 0% CPR'!A489</f>
        <v>0</v>
      </c>
      <c r="C489" s="1147"/>
      <c r="D489" s="1548" t="str">
        <f t="shared" ca="1" si="152"/>
        <v/>
      </c>
      <c r="E489" s="1549" t="str">
        <f t="shared" ca="1" si="153"/>
        <v/>
      </c>
      <c r="F489" s="1550"/>
      <c r="G489" s="1551"/>
      <c r="H489" s="1552"/>
      <c r="I489" s="1553"/>
      <c r="J489" s="1554"/>
      <c r="K489" s="1560"/>
      <c r="L489" s="1561"/>
      <c r="M489" s="1561"/>
      <c r="N489" s="1554"/>
      <c r="O489" s="1553"/>
      <c r="P489" s="1554"/>
      <c r="Q489" s="1554"/>
      <c r="R489" s="1554"/>
      <c r="S489" s="1554"/>
      <c r="T489" s="1554"/>
      <c r="U489" s="1555"/>
      <c r="V489" s="1556"/>
      <c r="W489" s="1148"/>
      <c r="X489" s="1557"/>
      <c r="Y489" s="1557"/>
      <c r="Z489" s="1557"/>
      <c r="AA489" s="1555"/>
      <c r="AB489" s="1154"/>
    </row>
    <row r="490" spans="1:28" ht="15.75" thickTop="1"/>
  </sheetData>
  <mergeCells count="6">
    <mergeCell ref="D4:F5"/>
    <mergeCell ref="H4:X5"/>
    <mergeCell ref="J8:N8"/>
    <mergeCell ref="P8:S8"/>
    <mergeCell ref="T8:V8"/>
    <mergeCell ref="X8:AA8"/>
  </mergeCells>
  <printOptions horizontalCentered="1"/>
  <pageMargins left="0.19685039370078741" right="0.19685039370078741" top="0.19685039370078741" bottom="0.19685039370078741" header="0.19685039370078741" footer="0.19685039370078741"/>
  <pageSetup paperSize="9" scale="33" fitToHeight="1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4C8AB-7660-42E3-B0B5-B0DAE3D2E8BB}">
  <sheetPr codeName="Sheet41"/>
  <dimension ref="B2:I196"/>
  <sheetViews>
    <sheetView showGridLines="0" topLeftCell="A174" zoomScale="85" zoomScaleNormal="85" workbookViewId="0"/>
  </sheetViews>
  <sheetFormatPr defaultColWidth="9.140625" defaultRowHeight="15"/>
  <cols>
    <col min="6" max="6" width="10.7109375" style="1238" bestFit="1" customWidth="1"/>
  </cols>
  <sheetData>
    <row r="2" spans="2:9">
      <c r="B2" t="s">
        <v>308</v>
      </c>
      <c r="C2" t="s">
        <v>963</v>
      </c>
      <c r="D2" t="s">
        <v>964</v>
      </c>
      <c r="E2">
        <v>2022</v>
      </c>
      <c r="F2" s="1238">
        <v>44562</v>
      </c>
      <c r="H2" t="s">
        <v>965</v>
      </c>
      <c r="I2" t="s">
        <v>966</v>
      </c>
    </row>
    <row r="3" spans="2:9">
      <c r="B3" t="s">
        <v>308</v>
      </c>
      <c r="C3" t="s">
        <v>963</v>
      </c>
      <c r="D3" t="s">
        <v>964</v>
      </c>
      <c r="E3">
        <v>2022</v>
      </c>
      <c r="F3" s="1238">
        <v>44666</v>
      </c>
      <c r="H3" t="s">
        <v>967</v>
      </c>
      <c r="I3" t="s">
        <v>968</v>
      </c>
    </row>
    <row r="4" spans="2:9">
      <c r="B4" t="s">
        <v>308</v>
      </c>
      <c r="C4" t="s">
        <v>963</v>
      </c>
      <c r="D4" t="s">
        <v>964</v>
      </c>
      <c r="E4">
        <v>2022</v>
      </c>
      <c r="F4" s="1238">
        <v>44669</v>
      </c>
      <c r="H4" t="s">
        <v>969</v>
      </c>
      <c r="I4" t="s">
        <v>970</v>
      </c>
    </row>
    <row r="5" spans="2:9">
      <c r="B5" t="s">
        <v>308</v>
      </c>
      <c r="C5" t="s">
        <v>963</v>
      </c>
      <c r="D5" t="s">
        <v>964</v>
      </c>
      <c r="E5">
        <v>2022</v>
      </c>
      <c r="F5" s="1238">
        <v>44682</v>
      </c>
      <c r="H5" t="s">
        <v>971</v>
      </c>
      <c r="I5" t="s">
        <v>972</v>
      </c>
    </row>
    <row r="6" spans="2:9">
      <c r="B6" t="s">
        <v>308</v>
      </c>
      <c r="C6" t="s">
        <v>963</v>
      </c>
      <c r="D6" t="s">
        <v>964</v>
      </c>
      <c r="E6">
        <v>2022</v>
      </c>
      <c r="F6" s="1238">
        <v>44689</v>
      </c>
      <c r="H6" t="s">
        <v>971</v>
      </c>
      <c r="I6" t="s">
        <v>973</v>
      </c>
    </row>
    <row r="7" spans="2:9">
      <c r="B7" t="s">
        <v>308</v>
      </c>
      <c r="C7" t="s">
        <v>963</v>
      </c>
      <c r="D7" t="s">
        <v>964</v>
      </c>
      <c r="E7">
        <v>2022</v>
      </c>
      <c r="F7" s="1238">
        <v>44707</v>
      </c>
      <c r="H7" t="s">
        <v>974</v>
      </c>
      <c r="I7" t="s">
        <v>975</v>
      </c>
    </row>
    <row r="8" spans="2:9">
      <c r="B8" t="s">
        <v>308</v>
      </c>
      <c r="C8" t="s">
        <v>963</v>
      </c>
      <c r="D8" t="s">
        <v>964</v>
      </c>
      <c r="E8">
        <v>2022</v>
      </c>
      <c r="F8" s="1238">
        <v>44718</v>
      </c>
      <c r="H8" t="s">
        <v>969</v>
      </c>
      <c r="I8" t="s">
        <v>976</v>
      </c>
    </row>
    <row r="9" spans="2:9">
      <c r="B9" t="s">
        <v>308</v>
      </c>
      <c r="C9" t="s">
        <v>963</v>
      </c>
      <c r="D9" t="s">
        <v>964</v>
      </c>
      <c r="E9">
        <v>2022</v>
      </c>
      <c r="F9" s="1238">
        <v>44756</v>
      </c>
      <c r="H9" t="s">
        <v>974</v>
      </c>
      <c r="I9" t="s">
        <v>977</v>
      </c>
    </row>
    <row r="10" spans="2:9">
      <c r="B10" t="s">
        <v>308</v>
      </c>
      <c r="C10" t="s">
        <v>963</v>
      </c>
      <c r="D10" t="s">
        <v>964</v>
      </c>
      <c r="E10">
        <v>2022</v>
      </c>
      <c r="F10" s="1238">
        <v>44788</v>
      </c>
      <c r="H10" t="s">
        <v>969</v>
      </c>
      <c r="I10" t="s">
        <v>978</v>
      </c>
    </row>
    <row r="11" spans="2:9">
      <c r="B11" t="s">
        <v>308</v>
      </c>
      <c r="C11" t="s">
        <v>963</v>
      </c>
      <c r="D11" t="s">
        <v>964</v>
      </c>
      <c r="E11">
        <v>2022</v>
      </c>
      <c r="F11" s="1238">
        <v>44866</v>
      </c>
      <c r="H11" t="s">
        <v>979</v>
      </c>
      <c r="I11" t="s">
        <v>980</v>
      </c>
    </row>
    <row r="12" spans="2:9">
      <c r="B12" t="s">
        <v>308</v>
      </c>
      <c r="C12" t="s">
        <v>963</v>
      </c>
      <c r="D12" t="s">
        <v>964</v>
      </c>
      <c r="E12">
        <v>2022</v>
      </c>
      <c r="F12" s="1238">
        <v>44876</v>
      </c>
      <c r="H12" t="s">
        <v>967</v>
      </c>
      <c r="I12" t="s">
        <v>981</v>
      </c>
    </row>
    <row r="13" spans="2:9">
      <c r="B13" t="s">
        <v>308</v>
      </c>
      <c r="C13" t="s">
        <v>963</v>
      </c>
      <c r="D13" t="s">
        <v>964</v>
      </c>
      <c r="E13">
        <v>2022</v>
      </c>
      <c r="F13" s="1238">
        <v>44920</v>
      </c>
      <c r="H13" t="s">
        <v>971</v>
      </c>
      <c r="I13" t="s">
        <v>982</v>
      </c>
    </row>
    <row r="14" spans="2:9">
      <c r="B14" t="s">
        <v>308</v>
      </c>
      <c r="C14" t="s">
        <v>963</v>
      </c>
      <c r="D14" t="s">
        <v>964</v>
      </c>
      <c r="E14">
        <v>2022</v>
      </c>
      <c r="F14" s="1238">
        <v>44921</v>
      </c>
      <c r="H14" t="s">
        <v>969</v>
      </c>
      <c r="I14" t="s">
        <v>983</v>
      </c>
    </row>
    <row r="15" spans="2:9">
      <c r="B15" t="s">
        <v>308</v>
      </c>
      <c r="C15" t="s">
        <v>963</v>
      </c>
      <c r="D15" t="s">
        <v>964</v>
      </c>
      <c r="E15">
        <v>2023</v>
      </c>
      <c r="F15" s="1238">
        <v>44927</v>
      </c>
      <c r="H15" t="s">
        <v>971</v>
      </c>
      <c r="I15" t="s">
        <v>966</v>
      </c>
    </row>
    <row r="16" spans="2:9">
      <c r="B16" t="s">
        <v>308</v>
      </c>
      <c r="C16" t="s">
        <v>963</v>
      </c>
      <c r="D16" t="s">
        <v>964</v>
      </c>
      <c r="E16">
        <v>2023</v>
      </c>
      <c r="F16" s="1238">
        <v>45023</v>
      </c>
      <c r="H16" t="s">
        <v>967</v>
      </c>
      <c r="I16" t="s">
        <v>968</v>
      </c>
    </row>
    <row r="17" spans="2:9">
      <c r="B17" t="s">
        <v>308</v>
      </c>
      <c r="C17" t="s">
        <v>963</v>
      </c>
      <c r="D17" t="s">
        <v>964</v>
      </c>
      <c r="E17">
        <v>2023</v>
      </c>
      <c r="F17" s="1238">
        <v>45026</v>
      </c>
      <c r="H17" t="s">
        <v>969</v>
      </c>
      <c r="I17" t="s">
        <v>970</v>
      </c>
    </row>
    <row r="18" spans="2:9">
      <c r="B18" t="s">
        <v>308</v>
      </c>
      <c r="C18" t="s">
        <v>963</v>
      </c>
      <c r="D18" t="s">
        <v>964</v>
      </c>
      <c r="E18">
        <v>2023</v>
      </c>
      <c r="F18" s="1238">
        <v>45047</v>
      </c>
      <c r="H18" t="s">
        <v>969</v>
      </c>
      <c r="I18" t="s">
        <v>972</v>
      </c>
    </row>
    <row r="19" spans="2:9">
      <c r="B19" t="s">
        <v>308</v>
      </c>
      <c r="C19" t="s">
        <v>963</v>
      </c>
      <c r="D19" t="s">
        <v>964</v>
      </c>
      <c r="E19">
        <v>2023</v>
      </c>
      <c r="F19" s="1238">
        <v>45054</v>
      </c>
      <c r="H19" t="s">
        <v>969</v>
      </c>
      <c r="I19" t="s">
        <v>973</v>
      </c>
    </row>
    <row r="20" spans="2:9">
      <c r="B20" t="s">
        <v>308</v>
      </c>
      <c r="C20" t="s">
        <v>963</v>
      </c>
      <c r="D20" t="s">
        <v>964</v>
      </c>
      <c r="E20">
        <v>2023</v>
      </c>
      <c r="F20" s="1238">
        <v>45064</v>
      </c>
      <c r="H20" t="s">
        <v>974</v>
      </c>
      <c r="I20" t="s">
        <v>975</v>
      </c>
    </row>
    <row r="21" spans="2:9">
      <c r="B21" t="s">
        <v>308</v>
      </c>
      <c r="C21" t="s">
        <v>963</v>
      </c>
      <c r="D21" t="s">
        <v>964</v>
      </c>
      <c r="E21">
        <v>2023</v>
      </c>
      <c r="F21" s="1238">
        <v>45075</v>
      </c>
      <c r="H21" t="s">
        <v>969</v>
      </c>
      <c r="I21" t="s">
        <v>976</v>
      </c>
    </row>
    <row r="22" spans="2:9">
      <c r="B22" t="s">
        <v>308</v>
      </c>
      <c r="C22" t="s">
        <v>963</v>
      </c>
      <c r="D22" t="s">
        <v>964</v>
      </c>
      <c r="E22">
        <v>2023</v>
      </c>
      <c r="F22" s="1238">
        <v>45121</v>
      </c>
      <c r="H22" t="s">
        <v>967</v>
      </c>
      <c r="I22" t="s">
        <v>977</v>
      </c>
    </row>
    <row r="23" spans="2:9">
      <c r="B23" t="s">
        <v>308</v>
      </c>
      <c r="C23" t="s">
        <v>963</v>
      </c>
      <c r="D23" t="s">
        <v>964</v>
      </c>
      <c r="E23">
        <v>2023</v>
      </c>
      <c r="F23" s="1238">
        <v>45153</v>
      </c>
      <c r="H23" t="s">
        <v>979</v>
      </c>
      <c r="I23" t="s">
        <v>978</v>
      </c>
    </row>
    <row r="24" spans="2:9">
      <c r="B24" t="s">
        <v>308</v>
      </c>
      <c r="C24" t="s">
        <v>963</v>
      </c>
      <c r="D24" t="s">
        <v>964</v>
      </c>
      <c r="E24">
        <v>2023</v>
      </c>
      <c r="F24" s="1238">
        <v>45231</v>
      </c>
      <c r="H24" t="s">
        <v>984</v>
      </c>
      <c r="I24" t="s">
        <v>980</v>
      </c>
    </row>
    <row r="25" spans="2:9">
      <c r="B25" t="s">
        <v>308</v>
      </c>
      <c r="C25" t="s">
        <v>963</v>
      </c>
      <c r="D25" t="s">
        <v>964</v>
      </c>
      <c r="E25">
        <v>2023</v>
      </c>
      <c r="F25" s="1238">
        <v>45241</v>
      </c>
      <c r="H25" t="s">
        <v>965</v>
      </c>
      <c r="I25" t="s">
        <v>981</v>
      </c>
    </row>
    <row r="26" spans="2:9">
      <c r="B26" t="s">
        <v>308</v>
      </c>
      <c r="C26" t="s">
        <v>963</v>
      </c>
      <c r="D26" t="s">
        <v>964</v>
      </c>
      <c r="E26">
        <v>2023</v>
      </c>
      <c r="F26" s="1238">
        <v>45285</v>
      </c>
      <c r="H26" t="s">
        <v>969</v>
      </c>
      <c r="I26" t="s">
        <v>982</v>
      </c>
    </row>
    <row r="27" spans="2:9">
      <c r="B27" t="s">
        <v>308</v>
      </c>
      <c r="C27" t="s">
        <v>963</v>
      </c>
      <c r="D27" t="s">
        <v>964</v>
      </c>
      <c r="E27">
        <v>2023</v>
      </c>
      <c r="F27" s="1238">
        <v>45286</v>
      </c>
      <c r="H27" t="s">
        <v>979</v>
      </c>
      <c r="I27" t="s">
        <v>983</v>
      </c>
    </row>
    <row r="28" spans="2:9">
      <c r="B28" t="s">
        <v>308</v>
      </c>
      <c r="C28" t="s">
        <v>963</v>
      </c>
      <c r="D28" t="s">
        <v>964</v>
      </c>
      <c r="E28">
        <v>2024</v>
      </c>
      <c r="F28" s="1238">
        <v>45292</v>
      </c>
      <c r="H28" t="s">
        <v>969</v>
      </c>
      <c r="I28" t="s">
        <v>966</v>
      </c>
    </row>
    <row r="29" spans="2:9">
      <c r="B29" t="s">
        <v>308</v>
      </c>
      <c r="C29" t="s">
        <v>963</v>
      </c>
      <c r="D29" t="s">
        <v>964</v>
      </c>
      <c r="E29">
        <v>2024</v>
      </c>
      <c r="F29" s="1238">
        <v>45380</v>
      </c>
      <c r="H29" t="s">
        <v>967</v>
      </c>
      <c r="I29" t="s">
        <v>968</v>
      </c>
    </row>
    <row r="30" spans="2:9">
      <c r="B30" t="s">
        <v>308</v>
      </c>
      <c r="C30" t="s">
        <v>963</v>
      </c>
      <c r="D30" t="s">
        <v>964</v>
      </c>
      <c r="E30">
        <v>2024</v>
      </c>
      <c r="F30" s="1238">
        <v>45383</v>
      </c>
      <c r="H30" t="s">
        <v>969</v>
      </c>
      <c r="I30" t="s">
        <v>970</v>
      </c>
    </row>
    <row r="31" spans="2:9">
      <c r="B31" t="s">
        <v>308</v>
      </c>
      <c r="C31" t="s">
        <v>963</v>
      </c>
      <c r="D31" t="s">
        <v>964</v>
      </c>
      <c r="E31">
        <v>2024</v>
      </c>
      <c r="F31" s="1238">
        <v>45413</v>
      </c>
      <c r="H31" t="s">
        <v>984</v>
      </c>
      <c r="I31" t="s">
        <v>972</v>
      </c>
    </row>
    <row r="32" spans="2:9">
      <c r="B32" t="s">
        <v>308</v>
      </c>
      <c r="C32" t="s">
        <v>963</v>
      </c>
      <c r="D32" t="s">
        <v>964</v>
      </c>
      <c r="E32">
        <v>2024</v>
      </c>
      <c r="F32" s="1238">
        <v>45420</v>
      </c>
      <c r="H32" t="s">
        <v>984</v>
      </c>
      <c r="I32" t="s">
        <v>973</v>
      </c>
    </row>
    <row r="33" spans="2:9">
      <c r="B33" t="s">
        <v>308</v>
      </c>
      <c r="C33" t="s">
        <v>963</v>
      </c>
      <c r="D33" t="s">
        <v>964</v>
      </c>
      <c r="E33">
        <v>2024</v>
      </c>
      <c r="F33" s="1238">
        <v>45421</v>
      </c>
      <c r="H33" t="s">
        <v>974</v>
      </c>
      <c r="I33" t="s">
        <v>975</v>
      </c>
    </row>
    <row r="34" spans="2:9">
      <c r="B34" t="s">
        <v>308</v>
      </c>
      <c r="C34" t="s">
        <v>963</v>
      </c>
      <c r="D34" t="s">
        <v>964</v>
      </c>
      <c r="E34">
        <v>2024</v>
      </c>
      <c r="F34" s="1238">
        <v>45432</v>
      </c>
      <c r="H34" t="s">
        <v>969</v>
      </c>
      <c r="I34" t="s">
        <v>976</v>
      </c>
    </row>
    <row r="35" spans="2:9">
      <c r="B35" t="s">
        <v>308</v>
      </c>
      <c r="C35" t="s">
        <v>963</v>
      </c>
      <c r="D35" t="s">
        <v>964</v>
      </c>
      <c r="E35">
        <v>2024</v>
      </c>
      <c r="F35" s="1238">
        <v>45487</v>
      </c>
      <c r="H35" t="s">
        <v>971</v>
      </c>
      <c r="I35" t="s">
        <v>977</v>
      </c>
    </row>
    <row r="36" spans="2:9">
      <c r="B36" t="s">
        <v>308</v>
      </c>
      <c r="C36" t="s">
        <v>963</v>
      </c>
      <c r="D36" t="s">
        <v>964</v>
      </c>
      <c r="E36">
        <v>2024</v>
      </c>
      <c r="F36" s="1238">
        <v>45519</v>
      </c>
      <c r="H36" t="s">
        <v>974</v>
      </c>
      <c r="I36" t="s">
        <v>978</v>
      </c>
    </row>
    <row r="37" spans="2:9">
      <c r="B37" t="s">
        <v>308</v>
      </c>
      <c r="C37" t="s">
        <v>963</v>
      </c>
      <c r="D37" t="s">
        <v>964</v>
      </c>
      <c r="E37">
        <v>2024</v>
      </c>
      <c r="F37" s="1238">
        <v>45597</v>
      </c>
      <c r="H37" t="s">
        <v>967</v>
      </c>
      <c r="I37" t="s">
        <v>980</v>
      </c>
    </row>
    <row r="38" spans="2:9">
      <c r="B38" t="s">
        <v>308</v>
      </c>
      <c r="C38" t="s">
        <v>963</v>
      </c>
      <c r="D38" t="s">
        <v>964</v>
      </c>
      <c r="E38">
        <v>2024</v>
      </c>
      <c r="F38" s="1238">
        <v>45607</v>
      </c>
      <c r="H38" t="s">
        <v>969</v>
      </c>
      <c r="I38" t="s">
        <v>981</v>
      </c>
    </row>
    <row r="39" spans="2:9">
      <c r="B39" t="s">
        <v>308</v>
      </c>
      <c r="C39" t="s">
        <v>963</v>
      </c>
      <c r="D39" t="s">
        <v>964</v>
      </c>
      <c r="E39">
        <v>2024</v>
      </c>
      <c r="F39" s="1238">
        <v>45651</v>
      </c>
      <c r="H39" t="s">
        <v>984</v>
      </c>
      <c r="I39" t="s">
        <v>982</v>
      </c>
    </row>
    <row r="40" spans="2:9">
      <c r="B40" t="s">
        <v>308</v>
      </c>
      <c r="C40" t="s">
        <v>963</v>
      </c>
      <c r="D40" t="s">
        <v>964</v>
      </c>
      <c r="E40">
        <v>2024</v>
      </c>
      <c r="F40" s="1238">
        <v>45652</v>
      </c>
      <c r="H40" t="s">
        <v>974</v>
      </c>
      <c r="I40" t="s">
        <v>983</v>
      </c>
    </row>
    <row r="41" spans="2:9">
      <c r="B41" t="s">
        <v>308</v>
      </c>
      <c r="C41" t="s">
        <v>963</v>
      </c>
      <c r="D41" t="s">
        <v>964</v>
      </c>
      <c r="E41">
        <v>2025</v>
      </c>
      <c r="F41" s="1238">
        <v>45658</v>
      </c>
      <c r="H41" t="s">
        <v>984</v>
      </c>
      <c r="I41" t="s">
        <v>966</v>
      </c>
    </row>
    <row r="42" spans="2:9">
      <c r="B42" t="s">
        <v>308</v>
      </c>
      <c r="C42" t="s">
        <v>963</v>
      </c>
      <c r="D42" t="s">
        <v>964</v>
      </c>
      <c r="E42">
        <v>2025</v>
      </c>
      <c r="F42" s="1238">
        <v>45765</v>
      </c>
      <c r="H42" t="s">
        <v>967</v>
      </c>
      <c r="I42" t="s">
        <v>968</v>
      </c>
    </row>
    <row r="43" spans="2:9">
      <c r="B43" t="s">
        <v>308</v>
      </c>
      <c r="C43" t="s">
        <v>963</v>
      </c>
      <c r="D43" t="s">
        <v>964</v>
      </c>
      <c r="E43">
        <v>2025</v>
      </c>
      <c r="F43" s="1238">
        <v>45768</v>
      </c>
      <c r="H43" t="s">
        <v>969</v>
      </c>
      <c r="I43" t="s">
        <v>970</v>
      </c>
    </row>
    <row r="44" spans="2:9">
      <c r="B44" t="s">
        <v>308</v>
      </c>
      <c r="C44" t="s">
        <v>963</v>
      </c>
      <c r="D44" t="s">
        <v>964</v>
      </c>
      <c r="E44">
        <v>2025</v>
      </c>
      <c r="F44" s="1238">
        <v>45778</v>
      </c>
      <c r="H44" t="s">
        <v>974</v>
      </c>
      <c r="I44" t="s">
        <v>972</v>
      </c>
    </row>
    <row r="45" spans="2:9">
      <c r="B45" t="s">
        <v>308</v>
      </c>
      <c r="C45" t="s">
        <v>963</v>
      </c>
      <c r="D45" t="s">
        <v>964</v>
      </c>
      <c r="E45">
        <v>2025</v>
      </c>
      <c r="F45" s="1238">
        <v>45785</v>
      </c>
      <c r="H45" t="s">
        <v>974</v>
      </c>
      <c r="I45" t="s">
        <v>973</v>
      </c>
    </row>
    <row r="46" spans="2:9">
      <c r="B46" t="s">
        <v>308</v>
      </c>
      <c r="C46" t="s">
        <v>963</v>
      </c>
      <c r="D46" t="s">
        <v>964</v>
      </c>
      <c r="E46">
        <v>2025</v>
      </c>
      <c r="F46" s="1238">
        <v>45806</v>
      </c>
      <c r="H46" t="s">
        <v>974</v>
      </c>
      <c r="I46" t="s">
        <v>975</v>
      </c>
    </row>
    <row r="47" spans="2:9">
      <c r="B47" t="s">
        <v>308</v>
      </c>
      <c r="C47" t="s">
        <v>963</v>
      </c>
      <c r="D47" t="s">
        <v>964</v>
      </c>
      <c r="E47">
        <v>2025</v>
      </c>
      <c r="F47" s="1238">
        <v>45817</v>
      </c>
      <c r="H47" t="s">
        <v>969</v>
      </c>
      <c r="I47" t="s">
        <v>976</v>
      </c>
    </row>
    <row r="48" spans="2:9">
      <c r="B48" t="s">
        <v>308</v>
      </c>
      <c r="C48" t="s">
        <v>963</v>
      </c>
      <c r="D48" t="s">
        <v>964</v>
      </c>
      <c r="E48">
        <v>2025</v>
      </c>
      <c r="F48" s="1238">
        <v>45852</v>
      </c>
      <c r="H48" t="s">
        <v>969</v>
      </c>
      <c r="I48" t="s">
        <v>977</v>
      </c>
    </row>
    <row r="49" spans="2:9">
      <c r="B49" t="s">
        <v>308</v>
      </c>
      <c r="C49" t="s">
        <v>963</v>
      </c>
      <c r="D49" t="s">
        <v>964</v>
      </c>
      <c r="E49">
        <v>2025</v>
      </c>
      <c r="F49" s="1238">
        <v>45884</v>
      </c>
      <c r="H49" t="s">
        <v>967</v>
      </c>
      <c r="I49" t="s">
        <v>978</v>
      </c>
    </row>
    <row r="50" spans="2:9">
      <c r="B50" t="s">
        <v>308</v>
      </c>
      <c r="C50" t="s">
        <v>963</v>
      </c>
      <c r="D50" t="s">
        <v>964</v>
      </c>
      <c r="E50">
        <v>2025</v>
      </c>
      <c r="F50" s="1238">
        <v>45962</v>
      </c>
      <c r="H50" t="s">
        <v>965</v>
      </c>
      <c r="I50" t="s">
        <v>980</v>
      </c>
    </row>
    <row r="51" spans="2:9">
      <c r="B51" t="s">
        <v>308</v>
      </c>
      <c r="C51" t="s">
        <v>963</v>
      </c>
      <c r="D51" t="s">
        <v>964</v>
      </c>
      <c r="E51">
        <v>2025</v>
      </c>
      <c r="F51" s="1238">
        <v>45972</v>
      </c>
      <c r="H51" t="s">
        <v>979</v>
      </c>
      <c r="I51" t="s">
        <v>981</v>
      </c>
    </row>
    <row r="52" spans="2:9">
      <c r="B52" t="s">
        <v>308</v>
      </c>
      <c r="C52" t="s">
        <v>963</v>
      </c>
      <c r="D52" t="s">
        <v>964</v>
      </c>
      <c r="E52">
        <v>2025</v>
      </c>
      <c r="F52" s="1238">
        <v>46016</v>
      </c>
      <c r="H52" t="s">
        <v>974</v>
      </c>
      <c r="I52" t="s">
        <v>982</v>
      </c>
    </row>
    <row r="53" spans="2:9">
      <c r="B53" t="s">
        <v>308</v>
      </c>
      <c r="C53" t="s">
        <v>963</v>
      </c>
      <c r="D53" t="s">
        <v>964</v>
      </c>
      <c r="E53">
        <v>2025</v>
      </c>
      <c r="F53" s="1238">
        <v>46017</v>
      </c>
      <c r="H53" t="s">
        <v>967</v>
      </c>
      <c r="I53" t="s">
        <v>983</v>
      </c>
    </row>
    <row r="54" spans="2:9">
      <c r="B54" t="s">
        <v>308</v>
      </c>
      <c r="C54" t="s">
        <v>963</v>
      </c>
      <c r="D54" t="s">
        <v>964</v>
      </c>
      <c r="E54">
        <v>2026</v>
      </c>
      <c r="F54" s="1238">
        <v>46023</v>
      </c>
      <c r="H54" t="s">
        <v>974</v>
      </c>
      <c r="I54" t="s">
        <v>966</v>
      </c>
    </row>
    <row r="55" spans="2:9">
      <c r="B55" t="s">
        <v>308</v>
      </c>
      <c r="C55" t="s">
        <v>963</v>
      </c>
      <c r="D55" t="s">
        <v>964</v>
      </c>
      <c r="E55">
        <v>2026</v>
      </c>
      <c r="F55" s="1238">
        <v>46115</v>
      </c>
      <c r="H55" t="s">
        <v>967</v>
      </c>
      <c r="I55" t="s">
        <v>968</v>
      </c>
    </row>
    <row r="56" spans="2:9">
      <c r="B56" t="s">
        <v>308</v>
      </c>
      <c r="C56" t="s">
        <v>963</v>
      </c>
      <c r="D56" t="s">
        <v>964</v>
      </c>
      <c r="E56">
        <v>2026</v>
      </c>
      <c r="F56" s="1238">
        <v>46118</v>
      </c>
      <c r="H56" t="s">
        <v>969</v>
      </c>
      <c r="I56" t="s">
        <v>970</v>
      </c>
    </row>
    <row r="57" spans="2:9">
      <c r="B57" t="s">
        <v>308</v>
      </c>
      <c r="C57" t="s">
        <v>963</v>
      </c>
      <c r="D57" t="s">
        <v>964</v>
      </c>
      <c r="E57">
        <v>2026</v>
      </c>
      <c r="F57" s="1238">
        <v>46143</v>
      </c>
      <c r="H57" t="s">
        <v>967</v>
      </c>
      <c r="I57" t="s">
        <v>972</v>
      </c>
    </row>
    <row r="58" spans="2:9">
      <c r="B58" t="s">
        <v>308</v>
      </c>
      <c r="C58" t="s">
        <v>963</v>
      </c>
      <c r="D58" t="s">
        <v>964</v>
      </c>
      <c r="E58">
        <v>2026</v>
      </c>
      <c r="F58" s="1238">
        <v>46150</v>
      </c>
      <c r="H58" t="s">
        <v>967</v>
      </c>
      <c r="I58" t="s">
        <v>973</v>
      </c>
    </row>
    <row r="59" spans="2:9">
      <c r="B59" t="s">
        <v>308</v>
      </c>
      <c r="C59" t="s">
        <v>963</v>
      </c>
      <c r="D59" t="s">
        <v>964</v>
      </c>
      <c r="E59">
        <v>2026</v>
      </c>
      <c r="F59" s="1238">
        <v>46156</v>
      </c>
      <c r="H59" t="s">
        <v>974</v>
      </c>
      <c r="I59" t="s">
        <v>975</v>
      </c>
    </row>
    <row r="60" spans="2:9">
      <c r="B60" t="s">
        <v>308</v>
      </c>
      <c r="C60" t="s">
        <v>963</v>
      </c>
      <c r="D60" t="s">
        <v>964</v>
      </c>
      <c r="E60">
        <v>2026</v>
      </c>
      <c r="F60" s="1238">
        <v>46167</v>
      </c>
      <c r="H60" t="s">
        <v>969</v>
      </c>
      <c r="I60" t="s">
        <v>976</v>
      </c>
    </row>
    <row r="61" spans="2:9">
      <c r="B61" t="s">
        <v>308</v>
      </c>
      <c r="C61" t="s">
        <v>963</v>
      </c>
      <c r="D61" t="s">
        <v>964</v>
      </c>
      <c r="E61">
        <v>2026</v>
      </c>
      <c r="F61" s="1238">
        <v>46217</v>
      </c>
      <c r="H61" t="s">
        <v>979</v>
      </c>
      <c r="I61" t="s">
        <v>977</v>
      </c>
    </row>
    <row r="62" spans="2:9">
      <c r="B62" t="s">
        <v>308</v>
      </c>
      <c r="C62" t="s">
        <v>963</v>
      </c>
      <c r="D62" t="s">
        <v>964</v>
      </c>
      <c r="E62">
        <v>2026</v>
      </c>
      <c r="F62" s="1238">
        <v>46249</v>
      </c>
      <c r="H62" t="s">
        <v>965</v>
      </c>
      <c r="I62" t="s">
        <v>978</v>
      </c>
    </row>
    <row r="63" spans="2:9">
      <c r="B63" t="s">
        <v>308</v>
      </c>
      <c r="C63" t="s">
        <v>963</v>
      </c>
      <c r="D63" t="s">
        <v>964</v>
      </c>
      <c r="E63">
        <v>2026</v>
      </c>
      <c r="F63" s="1238">
        <v>46327</v>
      </c>
      <c r="H63" t="s">
        <v>971</v>
      </c>
      <c r="I63" t="s">
        <v>980</v>
      </c>
    </row>
    <row r="64" spans="2:9">
      <c r="B64" t="s">
        <v>308</v>
      </c>
      <c r="C64" t="s">
        <v>963</v>
      </c>
      <c r="D64" t="s">
        <v>964</v>
      </c>
      <c r="E64">
        <v>2026</v>
      </c>
      <c r="F64" s="1238">
        <v>46337</v>
      </c>
      <c r="H64" t="s">
        <v>984</v>
      </c>
      <c r="I64" t="s">
        <v>981</v>
      </c>
    </row>
    <row r="65" spans="2:9">
      <c r="B65" t="s">
        <v>308</v>
      </c>
      <c r="C65" t="s">
        <v>963</v>
      </c>
      <c r="D65" t="s">
        <v>964</v>
      </c>
      <c r="E65">
        <v>2026</v>
      </c>
      <c r="F65" s="1238">
        <v>46381</v>
      </c>
      <c r="H65" t="s">
        <v>967</v>
      </c>
      <c r="I65" t="s">
        <v>982</v>
      </c>
    </row>
    <row r="66" spans="2:9">
      <c r="B66" t="s">
        <v>308</v>
      </c>
      <c r="C66" t="s">
        <v>963</v>
      </c>
      <c r="D66" t="s">
        <v>964</v>
      </c>
      <c r="E66">
        <v>2026</v>
      </c>
      <c r="F66" s="1238">
        <v>46382</v>
      </c>
      <c r="H66" t="s">
        <v>965</v>
      </c>
      <c r="I66" t="s">
        <v>983</v>
      </c>
    </row>
    <row r="67" spans="2:9">
      <c r="B67" t="s">
        <v>308</v>
      </c>
      <c r="C67" t="s">
        <v>963</v>
      </c>
      <c r="D67" t="s">
        <v>964</v>
      </c>
      <c r="E67">
        <v>2027</v>
      </c>
      <c r="F67" s="1238">
        <v>46388</v>
      </c>
      <c r="H67" t="s">
        <v>967</v>
      </c>
      <c r="I67" t="s">
        <v>966</v>
      </c>
    </row>
    <row r="68" spans="2:9">
      <c r="B68" t="s">
        <v>308</v>
      </c>
      <c r="C68" t="s">
        <v>963</v>
      </c>
      <c r="D68" t="s">
        <v>964</v>
      </c>
      <c r="E68">
        <v>2027</v>
      </c>
      <c r="F68" s="1238">
        <v>46472</v>
      </c>
      <c r="H68" t="s">
        <v>967</v>
      </c>
      <c r="I68" t="s">
        <v>968</v>
      </c>
    </row>
    <row r="69" spans="2:9">
      <c r="B69" t="s">
        <v>308</v>
      </c>
      <c r="C69" t="s">
        <v>963</v>
      </c>
      <c r="D69" t="s">
        <v>964</v>
      </c>
      <c r="E69">
        <v>2027</v>
      </c>
      <c r="F69" s="1238">
        <v>46475</v>
      </c>
      <c r="H69" t="s">
        <v>969</v>
      </c>
      <c r="I69" t="s">
        <v>970</v>
      </c>
    </row>
    <row r="70" spans="2:9">
      <c r="B70" t="s">
        <v>308</v>
      </c>
      <c r="C70" t="s">
        <v>963</v>
      </c>
      <c r="D70" t="s">
        <v>964</v>
      </c>
      <c r="E70">
        <v>2027</v>
      </c>
      <c r="F70" s="1238">
        <v>46508</v>
      </c>
      <c r="H70" t="s">
        <v>965</v>
      </c>
      <c r="I70" t="s">
        <v>972</v>
      </c>
    </row>
    <row r="71" spans="2:9">
      <c r="B71" t="s">
        <v>308</v>
      </c>
      <c r="C71" t="s">
        <v>963</v>
      </c>
      <c r="D71" t="s">
        <v>964</v>
      </c>
      <c r="E71">
        <v>2027</v>
      </c>
      <c r="F71" s="1238">
        <v>46513</v>
      </c>
      <c r="H71" t="s">
        <v>974</v>
      </c>
      <c r="I71" t="s">
        <v>975</v>
      </c>
    </row>
    <row r="72" spans="2:9">
      <c r="B72" t="s">
        <v>308</v>
      </c>
      <c r="C72" t="s">
        <v>963</v>
      </c>
      <c r="D72" t="s">
        <v>964</v>
      </c>
      <c r="E72">
        <v>2027</v>
      </c>
      <c r="F72" s="1238">
        <v>46515</v>
      </c>
      <c r="H72" t="s">
        <v>965</v>
      </c>
      <c r="I72" t="s">
        <v>973</v>
      </c>
    </row>
    <row r="73" spans="2:9">
      <c r="B73" t="s">
        <v>308</v>
      </c>
      <c r="C73" t="s">
        <v>963</v>
      </c>
      <c r="D73" t="s">
        <v>964</v>
      </c>
      <c r="E73">
        <v>2027</v>
      </c>
      <c r="F73" s="1238">
        <v>46524</v>
      </c>
      <c r="H73" t="s">
        <v>969</v>
      </c>
      <c r="I73" t="s">
        <v>976</v>
      </c>
    </row>
    <row r="74" spans="2:9">
      <c r="B74" t="s">
        <v>308</v>
      </c>
      <c r="C74" t="s">
        <v>963</v>
      </c>
      <c r="D74" t="s">
        <v>964</v>
      </c>
      <c r="E74">
        <v>2027</v>
      </c>
      <c r="F74" s="1238">
        <v>46582</v>
      </c>
      <c r="H74" t="s">
        <v>984</v>
      </c>
      <c r="I74" t="s">
        <v>977</v>
      </c>
    </row>
    <row r="75" spans="2:9">
      <c r="B75" t="s">
        <v>308</v>
      </c>
      <c r="C75" t="s">
        <v>963</v>
      </c>
      <c r="D75" t="s">
        <v>964</v>
      </c>
      <c r="E75">
        <v>2027</v>
      </c>
      <c r="F75" s="1238">
        <v>46614</v>
      </c>
      <c r="H75" t="s">
        <v>971</v>
      </c>
      <c r="I75" t="s">
        <v>978</v>
      </c>
    </row>
    <row r="76" spans="2:9">
      <c r="B76" t="s">
        <v>308</v>
      </c>
      <c r="C76" t="s">
        <v>963</v>
      </c>
      <c r="D76" t="s">
        <v>964</v>
      </c>
      <c r="E76">
        <v>2027</v>
      </c>
      <c r="F76" s="1238">
        <v>46692</v>
      </c>
      <c r="H76" t="s">
        <v>969</v>
      </c>
      <c r="I76" t="s">
        <v>980</v>
      </c>
    </row>
    <row r="77" spans="2:9">
      <c r="B77" t="s">
        <v>308</v>
      </c>
      <c r="C77" t="s">
        <v>963</v>
      </c>
      <c r="D77" t="s">
        <v>964</v>
      </c>
      <c r="E77">
        <v>2027</v>
      </c>
      <c r="F77" s="1238">
        <v>46702</v>
      </c>
      <c r="H77" t="s">
        <v>974</v>
      </c>
      <c r="I77" t="s">
        <v>981</v>
      </c>
    </row>
    <row r="78" spans="2:9">
      <c r="B78" t="s">
        <v>308</v>
      </c>
      <c r="C78" t="s">
        <v>963</v>
      </c>
      <c r="D78" t="s">
        <v>964</v>
      </c>
      <c r="E78">
        <v>2027</v>
      </c>
      <c r="F78" s="1238">
        <v>46746</v>
      </c>
      <c r="H78" t="s">
        <v>965</v>
      </c>
      <c r="I78" t="s">
        <v>982</v>
      </c>
    </row>
    <row r="79" spans="2:9">
      <c r="B79" t="s">
        <v>308</v>
      </c>
      <c r="C79" t="s">
        <v>963</v>
      </c>
      <c r="D79" t="s">
        <v>964</v>
      </c>
      <c r="E79">
        <v>2027</v>
      </c>
      <c r="F79" s="1238">
        <v>46747</v>
      </c>
      <c r="H79" t="s">
        <v>971</v>
      </c>
      <c r="I79" t="s">
        <v>983</v>
      </c>
    </row>
    <row r="80" spans="2:9">
      <c r="B80" t="s">
        <v>308</v>
      </c>
      <c r="C80" t="s">
        <v>963</v>
      </c>
      <c r="D80" t="s">
        <v>964</v>
      </c>
      <c r="E80">
        <v>2028</v>
      </c>
      <c r="F80" s="1238">
        <v>46753</v>
      </c>
      <c r="H80" t="s">
        <v>965</v>
      </c>
      <c r="I80" t="s">
        <v>966</v>
      </c>
    </row>
    <row r="81" spans="2:9">
      <c r="B81" t="s">
        <v>308</v>
      </c>
      <c r="C81" t="s">
        <v>963</v>
      </c>
      <c r="D81" t="s">
        <v>964</v>
      </c>
      <c r="E81">
        <v>2028</v>
      </c>
      <c r="F81" s="1238">
        <v>46857</v>
      </c>
      <c r="H81" t="s">
        <v>967</v>
      </c>
      <c r="I81" t="s">
        <v>968</v>
      </c>
    </row>
    <row r="82" spans="2:9">
      <c r="B82" t="s">
        <v>308</v>
      </c>
      <c r="C82" t="s">
        <v>963</v>
      </c>
      <c r="D82" t="s">
        <v>964</v>
      </c>
      <c r="E82">
        <v>2028</v>
      </c>
      <c r="F82" s="1238">
        <v>46860</v>
      </c>
      <c r="H82" t="s">
        <v>969</v>
      </c>
      <c r="I82" t="s">
        <v>970</v>
      </c>
    </row>
    <row r="83" spans="2:9">
      <c r="B83" t="s">
        <v>308</v>
      </c>
      <c r="C83" t="s">
        <v>963</v>
      </c>
      <c r="D83" t="s">
        <v>964</v>
      </c>
      <c r="E83">
        <v>2028</v>
      </c>
      <c r="F83" s="1238">
        <v>46874</v>
      </c>
      <c r="H83" t="s">
        <v>969</v>
      </c>
      <c r="I83" t="s">
        <v>972</v>
      </c>
    </row>
    <row r="84" spans="2:9">
      <c r="B84" t="s">
        <v>308</v>
      </c>
      <c r="C84" t="s">
        <v>963</v>
      </c>
      <c r="D84" t="s">
        <v>964</v>
      </c>
      <c r="E84">
        <v>2028</v>
      </c>
      <c r="F84" s="1238">
        <v>46881</v>
      </c>
      <c r="H84" t="s">
        <v>969</v>
      </c>
      <c r="I84" t="s">
        <v>973</v>
      </c>
    </row>
    <row r="85" spans="2:9">
      <c r="B85" t="s">
        <v>308</v>
      </c>
      <c r="C85" t="s">
        <v>963</v>
      </c>
      <c r="D85" t="s">
        <v>964</v>
      </c>
      <c r="E85">
        <v>2028</v>
      </c>
      <c r="F85" s="1238">
        <v>46898</v>
      </c>
      <c r="H85" t="s">
        <v>974</v>
      </c>
      <c r="I85" t="s">
        <v>975</v>
      </c>
    </row>
    <row r="86" spans="2:9">
      <c r="B86" t="s">
        <v>308</v>
      </c>
      <c r="C86" t="s">
        <v>963</v>
      </c>
      <c r="D86" t="s">
        <v>964</v>
      </c>
      <c r="E86">
        <v>2028</v>
      </c>
      <c r="F86" s="1238">
        <v>46909</v>
      </c>
      <c r="H86" t="s">
        <v>969</v>
      </c>
      <c r="I86" t="s">
        <v>976</v>
      </c>
    </row>
    <row r="87" spans="2:9">
      <c r="B87" t="s">
        <v>308</v>
      </c>
      <c r="C87" t="s">
        <v>963</v>
      </c>
      <c r="D87" t="s">
        <v>964</v>
      </c>
      <c r="E87">
        <v>2028</v>
      </c>
      <c r="F87" s="1238">
        <v>46948</v>
      </c>
      <c r="H87" t="s">
        <v>967</v>
      </c>
      <c r="I87" t="s">
        <v>977</v>
      </c>
    </row>
    <row r="88" spans="2:9">
      <c r="B88" t="s">
        <v>308</v>
      </c>
      <c r="C88" t="s">
        <v>963</v>
      </c>
      <c r="D88" t="s">
        <v>964</v>
      </c>
      <c r="E88">
        <v>2028</v>
      </c>
      <c r="F88" s="1238">
        <v>46980</v>
      </c>
      <c r="H88" t="s">
        <v>979</v>
      </c>
      <c r="I88" t="s">
        <v>978</v>
      </c>
    </row>
    <row r="89" spans="2:9">
      <c r="B89" t="s">
        <v>308</v>
      </c>
      <c r="C89" t="s">
        <v>963</v>
      </c>
      <c r="D89" t="s">
        <v>964</v>
      </c>
      <c r="E89">
        <v>2028</v>
      </c>
      <c r="F89" s="1238">
        <v>47058</v>
      </c>
      <c r="H89" t="s">
        <v>984</v>
      </c>
      <c r="I89" t="s">
        <v>980</v>
      </c>
    </row>
    <row r="90" spans="2:9">
      <c r="B90" t="s">
        <v>308</v>
      </c>
      <c r="C90" t="s">
        <v>963</v>
      </c>
      <c r="D90" t="s">
        <v>964</v>
      </c>
      <c r="E90">
        <v>2028</v>
      </c>
      <c r="F90" s="1238">
        <v>47068</v>
      </c>
      <c r="H90" t="s">
        <v>965</v>
      </c>
      <c r="I90" t="s">
        <v>981</v>
      </c>
    </row>
    <row r="91" spans="2:9">
      <c r="B91" t="s">
        <v>308</v>
      </c>
      <c r="C91" t="s">
        <v>963</v>
      </c>
      <c r="D91" t="s">
        <v>964</v>
      </c>
      <c r="E91">
        <v>2028</v>
      </c>
      <c r="F91" s="1238">
        <v>47112</v>
      </c>
      <c r="H91" t="s">
        <v>969</v>
      </c>
      <c r="I91" t="s">
        <v>982</v>
      </c>
    </row>
    <row r="92" spans="2:9">
      <c r="B92" t="s">
        <v>308</v>
      </c>
      <c r="C92" t="s">
        <v>963</v>
      </c>
      <c r="D92" t="s">
        <v>964</v>
      </c>
      <c r="E92">
        <v>2028</v>
      </c>
      <c r="F92" s="1238">
        <v>47113</v>
      </c>
      <c r="H92" t="s">
        <v>979</v>
      </c>
      <c r="I92" t="s">
        <v>983</v>
      </c>
    </row>
    <row r="93" spans="2:9">
      <c r="B93" t="s">
        <v>308</v>
      </c>
      <c r="C93" t="s">
        <v>963</v>
      </c>
      <c r="D93" t="s">
        <v>964</v>
      </c>
      <c r="E93">
        <v>2029</v>
      </c>
      <c r="F93" s="1238">
        <v>47119</v>
      </c>
      <c r="H93" t="s">
        <v>969</v>
      </c>
      <c r="I93" t="s">
        <v>966</v>
      </c>
    </row>
    <row r="94" spans="2:9">
      <c r="B94" t="s">
        <v>308</v>
      </c>
      <c r="C94" t="s">
        <v>963</v>
      </c>
      <c r="D94" t="s">
        <v>964</v>
      </c>
      <c r="E94">
        <v>2029</v>
      </c>
      <c r="F94" s="1238">
        <v>47207</v>
      </c>
      <c r="H94" t="s">
        <v>967</v>
      </c>
      <c r="I94" t="s">
        <v>968</v>
      </c>
    </row>
    <row r="95" spans="2:9">
      <c r="B95" t="s">
        <v>308</v>
      </c>
      <c r="C95" t="s">
        <v>963</v>
      </c>
      <c r="D95" t="s">
        <v>964</v>
      </c>
      <c r="E95">
        <v>2029</v>
      </c>
      <c r="F95" s="1238">
        <v>47210</v>
      </c>
      <c r="H95" t="s">
        <v>969</v>
      </c>
      <c r="I95" t="s">
        <v>970</v>
      </c>
    </row>
    <row r="96" spans="2:9">
      <c r="B96" t="s">
        <v>308</v>
      </c>
      <c r="C96" t="s">
        <v>963</v>
      </c>
      <c r="D96" t="s">
        <v>964</v>
      </c>
      <c r="E96">
        <v>2029</v>
      </c>
      <c r="F96" s="1238">
        <v>47239</v>
      </c>
      <c r="H96" t="s">
        <v>979</v>
      </c>
      <c r="I96" t="s">
        <v>972</v>
      </c>
    </row>
    <row r="97" spans="2:9">
      <c r="B97" t="s">
        <v>308</v>
      </c>
      <c r="C97" t="s">
        <v>963</v>
      </c>
      <c r="D97" t="s">
        <v>964</v>
      </c>
      <c r="E97">
        <v>2029</v>
      </c>
      <c r="F97" s="1238">
        <v>47246</v>
      </c>
      <c r="H97" t="s">
        <v>979</v>
      </c>
      <c r="I97" t="s">
        <v>973</v>
      </c>
    </row>
    <row r="98" spans="2:9">
      <c r="B98" t="s">
        <v>308</v>
      </c>
      <c r="C98" t="s">
        <v>963</v>
      </c>
      <c r="D98" t="s">
        <v>964</v>
      </c>
      <c r="E98">
        <v>2029</v>
      </c>
      <c r="F98" s="1238">
        <v>47248</v>
      </c>
      <c r="H98" t="s">
        <v>974</v>
      </c>
      <c r="I98" t="s">
        <v>975</v>
      </c>
    </row>
    <row r="99" spans="2:9">
      <c r="B99" t="s">
        <v>308</v>
      </c>
      <c r="C99" t="s">
        <v>963</v>
      </c>
      <c r="D99" t="s">
        <v>964</v>
      </c>
      <c r="E99">
        <v>2029</v>
      </c>
      <c r="F99" s="1238">
        <v>47259</v>
      </c>
      <c r="H99" t="s">
        <v>969</v>
      </c>
      <c r="I99" t="s">
        <v>976</v>
      </c>
    </row>
    <row r="100" spans="2:9">
      <c r="B100" t="s">
        <v>308</v>
      </c>
      <c r="C100" t="s">
        <v>963</v>
      </c>
      <c r="D100" t="s">
        <v>964</v>
      </c>
      <c r="E100">
        <v>2029</v>
      </c>
      <c r="F100" s="1238">
        <v>47313</v>
      </c>
      <c r="H100" t="s">
        <v>965</v>
      </c>
      <c r="I100" t="s">
        <v>977</v>
      </c>
    </row>
    <row r="101" spans="2:9">
      <c r="B101" t="s">
        <v>308</v>
      </c>
      <c r="C101" t="s">
        <v>963</v>
      </c>
      <c r="D101" t="s">
        <v>964</v>
      </c>
      <c r="E101">
        <v>2029</v>
      </c>
      <c r="F101" s="1238">
        <v>47345</v>
      </c>
      <c r="H101" t="s">
        <v>984</v>
      </c>
      <c r="I101" t="s">
        <v>978</v>
      </c>
    </row>
    <row r="102" spans="2:9">
      <c r="B102" t="s">
        <v>308</v>
      </c>
      <c r="C102" t="s">
        <v>963</v>
      </c>
      <c r="D102" t="s">
        <v>964</v>
      </c>
      <c r="E102">
        <v>2029</v>
      </c>
      <c r="F102" s="1238">
        <v>47423</v>
      </c>
      <c r="H102" t="s">
        <v>974</v>
      </c>
      <c r="I102" t="s">
        <v>980</v>
      </c>
    </row>
    <row r="103" spans="2:9">
      <c r="B103" t="s">
        <v>308</v>
      </c>
      <c r="C103" t="s">
        <v>963</v>
      </c>
      <c r="D103" t="s">
        <v>964</v>
      </c>
      <c r="E103">
        <v>2029</v>
      </c>
      <c r="F103" s="1238">
        <v>47433</v>
      </c>
      <c r="H103" t="s">
        <v>971</v>
      </c>
      <c r="I103" t="s">
        <v>981</v>
      </c>
    </row>
    <row r="104" spans="2:9">
      <c r="B104" t="s">
        <v>308</v>
      </c>
      <c r="C104" t="s">
        <v>963</v>
      </c>
      <c r="D104" t="s">
        <v>964</v>
      </c>
      <c r="E104">
        <v>2029</v>
      </c>
      <c r="F104" s="1238">
        <v>47477</v>
      </c>
      <c r="H104" t="s">
        <v>979</v>
      </c>
      <c r="I104" t="s">
        <v>982</v>
      </c>
    </row>
    <row r="105" spans="2:9">
      <c r="B105" t="s">
        <v>308</v>
      </c>
      <c r="C105" t="s">
        <v>963</v>
      </c>
      <c r="D105" t="s">
        <v>964</v>
      </c>
      <c r="E105">
        <v>2029</v>
      </c>
      <c r="F105" s="1238">
        <v>47478</v>
      </c>
      <c r="H105" t="s">
        <v>984</v>
      </c>
      <c r="I105" t="s">
        <v>983</v>
      </c>
    </row>
    <row r="106" spans="2:9">
      <c r="B106" t="s">
        <v>308</v>
      </c>
      <c r="C106" t="s">
        <v>963</v>
      </c>
      <c r="D106" t="s">
        <v>964</v>
      </c>
      <c r="E106">
        <v>2030</v>
      </c>
      <c r="F106" s="1238">
        <v>47484</v>
      </c>
      <c r="H106" t="s">
        <v>979</v>
      </c>
      <c r="I106" t="s">
        <v>966</v>
      </c>
    </row>
    <row r="107" spans="2:9">
      <c r="B107" t="s">
        <v>308</v>
      </c>
      <c r="C107" t="s">
        <v>963</v>
      </c>
      <c r="D107" t="s">
        <v>964</v>
      </c>
      <c r="E107">
        <v>2030</v>
      </c>
      <c r="F107" s="1238">
        <v>47592</v>
      </c>
      <c r="H107" t="s">
        <v>967</v>
      </c>
      <c r="I107" t="s">
        <v>968</v>
      </c>
    </row>
    <row r="108" spans="2:9">
      <c r="B108" t="s">
        <v>308</v>
      </c>
      <c r="C108" t="s">
        <v>963</v>
      </c>
      <c r="D108" t="s">
        <v>964</v>
      </c>
      <c r="E108">
        <v>2030</v>
      </c>
      <c r="F108" s="1238">
        <v>47595</v>
      </c>
      <c r="H108" t="s">
        <v>969</v>
      </c>
      <c r="I108" t="s">
        <v>970</v>
      </c>
    </row>
    <row r="109" spans="2:9">
      <c r="B109" t="s">
        <v>308</v>
      </c>
      <c r="C109" t="s">
        <v>963</v>
      </c>
      <c r="D109" t="s">
        <v>964</v>
      </c>
      <c r="E109">
        <v>2030</v>
      </c>
      <c r="F109" s="1238">
        <v>47604</v>
      </c>
      <c r="H109" t="s">
        <v>984</v>
      </c>
      <c r="I109" t="s">
        <v>972</v>
      </c>
    </row>
    <row r="110" spans="2:9">
      <c r="B110" t="s">
        <v>308</v>
      </c>
      <c r="C110" t="s">
        <v>963</v>
      </c>
      <c r="D110" t="s">
        <v>964</v>
      </c>
      <c r="E110">
        <v>2030</v>
      </c>
      <c r="F110" s="1238">
        <v>47611</v>
      </c>
      <c r="H110" t="s">
        <v>984</v>
      </c>
      <c r="I110" t="s">
        <v>973</v>
      </c>
    </row>
    <row r="111" spans="2:9">
      <c r="B111" t="s">
        <v>308</v>
      </c>
      <c r="C111" t="s">
        <v>963</v>
      </c>
      <c r="D111" t="s">
        <v>964</v>
      </c>
      <c r="E111">
        <v>2030</v>
      </c>
      <c r="F111" s="1238">
        <v>47633</v>
      </c>
      <c r="H111" t="s">
        <v>974</v>
      </c>
      <c r="I111" t="s">
        <v>975</v>
      </c>
    </row>
    <row r="112" spans="2:9">
      <c r="B112" t="s">
        <v>308</v>
      </c>
      <c r="C112" t="s">
        <v>963</v>
      </c>
      <c r="D112" t="s">
        <v>964</v>
      </c>
      <c r="E112">
        <v>2030</v>
      </c>
      <c r="F112" s="1238">
        <v>47644</v>
      </c>
      <c r="H112" t="s">
        <v>969</v>
      </c>
      <c r="I112" t="s">
        <v>976</v>
      </c>
    </row>
    <row r="113" spans="2:9">
      <c r="B113" t="s">
        <v>308</v>
      </c>
      <c r="C113" t="s">
        <v>963</v>
      </c>
      <c r="D113" t="s">
        <v>964</v>
      </c>
      <c r="E113">
        <v>2030</v>
      </c>
      <c r="F113" s="1238">
        <v>47678</v>
      </c>
      <c r="H113" t="s">
        <v>971</v>
      </c>
      <c r="I113" t="s">
        <v>977</v>
      </c>
    </row>
    <row r="114" spans="2:9">
      <c r="B114" t="s">
        <v>308</v>
      </c>
      <c r="C114" t="s">
        <v>963</v>
      </c>
      <c r="D114" t="s">
        <v>964</v>
      </c>
      <c r="E114">
        <v>2030</v>
      </c>
      <c r="F114" s="1238">
        <v>47710</v>
      </c>
      <c r="H114" t="s">
        <v>974</v>
      </c>
      <c r="I114" t="s">
        <v>978</v>
      </c>
    </row>
    <row r="115" spans="2:9">
      <c r="B115" t="s">
        <v>308</v>
      </c>
      <c r="C115" t="s">
        <v>963</v>
      </c>
      <c r="D115" t="s">
        <v>964</v>
      </c>
      <c r="E115">
        <v>2030</v>
      </c>
      <c r="F115" s="1238">
        <v>47788</v>
      </c>
      <c r="H115" t="s">
        <v>967</v>
      </c>
      <c r="I115" t="s">
        <v>980</v>
      </c>
    </row>
    <row r="116" spans="2:9">
      <c r="B116" t="s">
        <v>308</v>
      </c>
      <c r="C116" t="s">
        <v>963</v>
      </c>
      <c r="D116" t="s">
        <v>964</v>
      </c>
      <c r="E116">
        <v>2030</v>
      </c>
      <c r="F116" s="1238">
        <v>47798</v>
      </c>
      <c r="H116" t="s">
        <v>969</v>
      </c>
      <c r="I116" t="s">
        <v>981</v>
      </c>
    </row>
    <row r="117" spans="2:9">
      <c r="B117" t="s">
        <v>308</v>
      </c>
      <c r="C117" t="s">
        <v>963</v>
      </c>
      <c r="D117" t="s">
        <v>964</v>
      </c>
      <c r="E117">
        <v>2030</v>
      </c>
      <c r="F117" s="1238">
        <v>47842</v>
      </c>
      <c r="H117" t="s">
        <v>984</v>
      </c>
      <c r="I117" t="s">
        <v>982</v>
      </c>
    </row>
    <row r="118" spans="2:9">
      <c r="B118" t="s">
        <v>308</v>
      </c>
      <c r="C118" t="s">
        <v>963</v>
      </c>
      <c r="D118" t="s">
        <v>964</v>
      </c>
      <c r="E118">
        <v>2030</v>
      </c>
      <c r="F118" s="1238">
        <v>47843</v>
      </c>
      <c r="H118" t="s">
        <v>974</v>
      </c>
      <c r="I118" t="s">
        <v>983</v>
      </c>
    </row>
    <row r="119" spans="2:9">
      <c r="B119" t="s">
        <v>308</v>
      </c>
      <c r="C119" t="s">
        <v>963</v>
      </c>
      <c r="D119" t="s">
        <v>964</v>
      </c>
      <c r="E119">
        <v>2031</v>
      </c>
      <c r="F119" s="1238">
        <v>47849</v>
      </c>
      <c r="H119" t="s">
        <v>984</v>
      </c>
      <c r="I119" t="s">
        <v>966</v>
      </c>
    </row>
    <row r="120" spans="2:9">
      <c r="B120" t="s">
        <v>308</v>
      </c>
      <c r="C120" t="s">
        <v>963</v>
      </c>
      <c r="D120" t="s">
        <v>964</v>
      </c>
      <c r="E120">
        <v>2031</v>
      </c>
      <c r="F120" s="1238">
        <v>47949</v>
      </c>
      <c r="H120" t="s">
        <v>967</v>
      </c>
      <c r="I120" t="s">
        <v>968</v>
      </c>
    </row>
    <row r="121" spans="2:9">
      <c r="B121" t="s">
        <v>308</v>
      </c>
      <c r="C121" t="s">
        <v>963</v>
      </c>
      <c r="D121" t="s">
        <v>964</v>
      </c>
      <c r="E121">
        <v>2031</v>
      </c>
      <c r="F121" s="1238">
        <v>47952</v>
      </c>
      <c r="H121" t="s">
        <v>969</v>
      </c>
      <c r="I121" t="s">
        <v>970</v>
      </c>
    </row>
    <row r="122" spans="2:9">
      <c r="B122" t="s">
        <v>308</v>
      </c>
      <c r="C122" t="s">
        <v>963</v>
      </c>
      <c r="D122" t="s">
        <v>964</v>
      </c>
      <c r="E122">
        <v>2031</v>
      </c>
      <c r="F122" s="1238">
        <v>47969</v>
      </c>
      <c r="H122" t="s">
        <v>974</v>
      </c>
      <c r="I122" t="s">
        <v>972</v>
      </c>
    </row>
    <row r="123" spans="2:9">
      <c r="B123" t="s">
        <v>308</v>
      </c>
      <c r="C123" t="s">
        <v>963</v>
      </c>
      <c r="D123" t="s">
        <v>964</v>
      </c>
      <c r="E123">
        <v>2031</v>
      </c>
      <c r="F123" s="1238">
        <v>47976</v>
      </c>
      <c r="H123" t="s">
        <v>974</v>
      </c>
      <c r="I123" t="s">
        <v>973</v>
      </c>
    </row>
    <row r="124" spans="2:9">
      <c r="B124" t="s">
        <v>308</v>
      </c>
      <c r="C124" t="s">
        <v>963</v>
      </c>
      <c r="D124" t="s">
        <v>964</v>
      </c>
      <c r="E124">
        <v>2031</v>
      </c>
      <c r="F124" s="1238">
        <v>47990</v>
      </c>
      <c r="H124" t="s">
        <v>974</v>
      </c>
      <c r="I124" t="s">
        <v>975</v>
      </c>
    </row>
    <row r="125" spans="2:9">
      <c r="B125" t="s">
        <v>308</v>
      </c>
      <c r="C125" t="s">
        <v>963</v>
      </c>
      <c r="D125" t="s">
        <v>964</v>
      </c>
      <c r="E125">
        <v>2031</v>
      </c>
      <c r="F125" s="1238">
        <v>48001</v>
      </c>
      <c r="H125" t="s">
        <v>969</v>
      </c>
      <c r="I125" t="s">
        <v>976</v>
      </c>
    </row>
    <row r="126" spans="2:9">
      <c r="B126" t="s">
        <v>308</v>
      </c>
      <c r="C126" t="s">
        <v>963</v>
      </c>
      <c r="D126" t="s">
        <v>964</v>
      </c>
      <c r="E126">
        <v>2031</v>
      </c>
      <c r="F126" s="1238">
        <v>48043</v>
      </c>
      <c r="H126" t="s">
        <v>969</v>
      </c>
      <c r="I126" t="s">
        <v>977</v>
      </c>
    </row>
    <row r="127" spans="2:9">
      <c r="B127" t="s">
        <v>308</v>
      </c>
      <c r="C127" t="s">
        <v>963</v>
      </c>
      <c r="D127" t="s">
        <v>964</v>
      </c>
      <c r="E127">
        <v>2031</v>
      </c>
      <c r="F127" s="1238">
        <v>48075</v>
      </c>
      <c r="H127" t="s">
        <v>967</v>
      </c>
      <c r="I127" t="s">
        <v>978</v>
      </c>
    </row>
    <row r="128" spans="2:9">
      <c r="B128" t="s">
        <v>308</v>
      </c>
      <c r="C128" t="s">
        <v>963</v>
      </c>
      <c r="D128" t="s">
        <v>964</v>
      </c>
      <c r="E128">
        <v>2031</v>
      </c>
      <c r="F128" s="1238">
        <v>48153</v>
      </c>
      <c r="H128" t="s">
        <v>965</v>
      </c>
      <c r="I128" t="s">
        <v>980</v>
      </c>
    </row>
    <row r="129" spans="2:9">
      <c r="B129" t="s">
        <v>308</v>
      </c>
      <c r="C129" t="s">
        <v>963</v>
      </c>
      <c r="D129" t="s">
        <v>964</v>
      </c>
      <c r="E129">
        <v>2031</v>
      </c>
      <c r="F129" s="1238">
        <v>48163</v>
      </c>
      <c r="H129" t="s">
        <v>979</v>
      </c>
      <c r="I129" t="s">
        <v>981</v>
      </c>
    </row>
    <row r="130" spans="2:9">
      <c r="B130" t="s">
        <v>308</v>
      </c>
      <c r="C130" t="s">
        <v>963</v>
      </c>
      <c r="D130" t="s">
        <v>964</v>
      </c>
      <c r="E130">
        <v>2031</v>
      </c>
      <c r="F130" s="1238">
        <v>48207</v>
      </c>
      <c r="H130" t="s">
        <v>974</v>
      </c>
      <c r="I130" t="s">
        <v>982</v>
      </c>
    </row>
    <row r="131" spans="2:9">
      <c r="B131" t="s">
        <v>308</v>
      </c>
      <c r="C131" t="s">
        <v>963</v>
      </c>
      <c r="D131" t="s">
        <v>964</v>
      </c>
      <c r="E131">
        <v>2031</v>
      </c>
      <c r="F131" s="1238">
        <v>48208</v>
      </c>
      <c r="H131" t="s">
        <v>967</v>
      </c>
      <c r="I131" t="s">
        <v>983</v>
      </c>
    </row>
    <row r="132" spans="2:9">
      <c r="B132" t="s">
        <v>308</v>
      </c>
      <c r="C132" t="s">
        <v>963</v>
      </c>
      <c r="D132" t="s">
        <v>964</v>
      </c>
      <c r="E132">
        <v>2032</v>
      </c>
      <c r="F132" s="1238">
        <v>48214</v>
      </c>
      <c r="H132" t="s">
        <v>974</v>
      </c>
      <c r="I132" t="s">
        <v>966</v>
      </c>
    </row>
    <row r="133" spans="2:9">
      <c r="B133" t="s">
        <v>308</v>
      </c>
      <c r="C133" t="s">
        <v>963</v>
      </c>
      <c r="D133" t="s">
        <v>964</v>
      </c>
      <c r="E133">
        <v>2032</v>
      </c>
      <c r="F133" s="1238">
        <v>48299</v>
      </c>
      <c r="H133" t="s">
        <v>967</v>
      </c>
      <c r="I133" t="s">
        <v>968</v>
      </c>
    </row>
    <row r="134" spans="2:9">
      <c r="B134" t="s">
        <v>308</v>
      </c>
      <c r="C134" t="s">
        <v>963</v>
      </c>
      <c r="D134" t="s">
        <v>964</v>
      </c>
      <c r="E134">
        <v>2032</v>
      </c>
      <c r="F134" s="1238">
        <v>48302</v>
      </c>
      <c r="H134" t="s">
        <v>969</v>
      </c>
      <c r="I134" t="s">
        <v>970</v>
      </c>
    </row>
    <row r="135" spans="2:9">
      <c r="B135" t="s">
        <v>308</v>
      </c>
      <c r="C135" t="s">
        <v>963</v>
      </c>
      <c r="D135" t="s">
        <v>964</v>
      </c>
      <c r="E135">
        <v>2032</v>
      </c>
      <c r="F135" s="1238">
        <v>48335</v>
      </c>
      <c r="H135" t="s">
        <v>965</v>
      </c>
      <c r="I135" t="s">
        <v>972</v>
      </c>
    </row>
    <row r="136" spans="2:9">
      <c r="B136" t="s">
        <v>308</v>
      </c>
      <c r="C136" t="s">
        <v>963</v>
      </c>
      <c r="D136" t="s">
        <v>964</v>
      </c>
      <c r="E136">
        <v>2032</v>
      </c>
      <c r="F136" s="1238">
        <v>48340</v>
      </c>
      <c r="H136" t="s">
        <v>974</v>
      </c>
      <c r="I136" t="s">
        <v>975</v>
      </c>
    </row>
    <row r="137" spans="2:9">
      <c r="B137" t="s">
        <v>308</v>
      </c>
      <c r="C137" t="s">
        <v>963</v>
      </c>
      <c r="D137" t="s">
        <v>964</v>
      </c>
      <c r="E137">
        <v>2032</v>
      </c>
      <c r="F137" s="1238">
        <v>48342</v>
      </c>
      <c r="H137" t="s">
        <v>965</v>
      </c>
      <c r="I137" t="s">
        <v>973</v>
      </c>
    </row>
    <row r="138" spans="2:9">
      <c r="B138" t="s">
        <v>308</v>
      </c>
      <c r="C138" t="s">
        <v>963</v>
      </c>
      <c r="D138" t="s">
        <v>964</v>
      </c>
      <c r="E138">
        <v>2032</v>
      </c>
      <c r="F138" s="1238">
        <v>48351</v>
      </c>
      <c r="H138" t="s">
        <v>969</v>
      </c>
      <c r="I138" t="s">
        <v>976</v>
      </c>
    </row>
    <row r="139" spans="2:9">
      <c r="B139" t="s">
        <v>308</v>
      </c>
      <c r="C139" t="s">
        <v>963</v>
      </c>
      <c r="D139" t="s">
        <v>964</v>
      </c>
      <c r="E139">
        <v>2032</v>
      </c>
      <c r="F139" s="1238">
        <v>48409</v>
      </c>
      <c r="H139" t="s">
        <v>984</v>
      </c>
      <c r="I139" t="s">
        <v>977</v>
      </c>
    </row>
    <row r="140" spans="2:9">
      <c r="B140" t="s">
        <v>308</v>
      </c>
      <c r="C140" t="s">
        <v>963</v>
      </c>
      <c r="D140" t="s">
        <v>964</v>
      </c>
      <c r="E140">
        <v>2032</v>
      </c>
      <c r="F140" s="1238">
        <v>48441</v>
      </c>
      <c r="H140" t="s">
        <v>971</v>
      </c>
      <c r="I140" t="s">
        <v>978</v>
      </c>
    </row>
    <row r="141" spans="2:9">
      <c r="B141" t="s">
        <v>308</v>
      </c>
      <c r="C141" t="s">
        <v>963</v>
      </c>
      <c r="D141" t="s">
        <v>964</v>
      </c>
      <c r="E141">
        <v>2032</v>
      </c>
      <c r="F141" s="1238">
        <v>48519</v>
      </c>
      <c r="H141" t="s">
        <v>969</v>
      </c>
      <c r="I141" t="s">
        <v>980</v>
      </c>
    </row>
    <row r="142" spans="2:9">
      <c r="B142" t="s">
        <v>308</v>
      </c>
      <c r="C142" t="s">
        <v>963</v>
      </c>
      <c r="D142" t="s">
        <v>964</v>
      </c>
      <c r="E142">
        <v>2032</v>
      </c>
      <c r="F142" s="1238">
        <v>48529</v>
      </c>
      <c r="H142" t="s">
        <v>974</v>
      </c>
      <c r="I142" t="s">
        <v>981</v>
      </c>
    </row>
    <row r="143" spans="2:9">
      <c r="B143" t="s">
        <v>308</v>
      </c>
      <c r="C143" t="s">
        <v>963</v>
      </c>
      <c r="D143" t="s">
        <v>964</v>
      </c>
      <c r="E143">
        <v>2032</v>
      </c>
      <c r="F143" s="1238">
        <v>48573</v>
      </c>
      <c r="H143" t="s">
        <v>965</v>
      </c>
      <c r="I143" t="s">
        <v>982</v>
      </c>
    </row>
    <row r="144" spans="2:9">
      <c r="B144" t="s">
        <v>308</v>
      </c>
      <c r="C144" t="s">
        <v>963</v>
      </c>
      <c r="D144" t="s">
        <v>964</v>
      </c>
      <c r="E144">
        <v>2032</v>
      </c>
      <c r="F144" s="1238">
        <v>48574</v>
      </c>
      <c r="H144" t="s">
        <v>971</v>
      </c>
      <c r="I144" t="s">
        <v>983</v>
      </c>
    </row>
    <row r="145" spans="2:9">
      <c r="B145" t="s">
        <v>308</v>
      </c>
      <c r="C145" t="s">
        <v>963</v>
      </c>
      <c r="D145" t="s">
        <v>964</v>
      </c>
      <c r="E145">
        <v>2033</v>
      </c>
      <c r="F145" s="1238">
        <v>48580</v>
      </c>
      <c r="H145" t="s">
        <v>965</v>
      </c>
      <c r="I145" t="s">
        <v>966</v>
      </c>
    </row>
    <row r="146" spans="2:9">
      <c r="B146" t="s">
        <v>308</v>
      </c>
      <c r="C146" t="s">
        <v>963</v>
      </c>
      <c r="D146" t="s">
        <v>964</v>
      </c>
      <c r="E146">
        <v>2033</v>
      </c>
      <c r="F146" s="1238">
        <v>48684</v>
      </c>
      <c r="H146" t="s">
        <v>967</v>
      </c>
      <c r="I146" t="s">
        <v>968</v>
      </c>
    </row>
    <row r="147" spans="2:9">
      <c r="B147" t="s">
        <v>308</v>
      </c>
      <c r="C147" t="s">
        <v>963</v>
      </c>
      <c r="D147" t="s">
        <v>964</v>
      </c>
      <c r="E147">
        <v>2033</v>
      </c>
      <c r="F147" s="1238">
        <v>48687</v>
      </c>
      <c r="H147" t="s">
        <v>969</v>
      </c>
      <c r="I147" t="s">
        <v>970</v>
      </c>
    </row>
    <row r="148" spans="2:9">
      <c r="B148" t="s">
        <v>308</v>
      </c>
      <c r="C148" t="s">
        <v>963</v>
      </c>
      <c r="D148" t="s">
        <v>964</v>
      </c>
      <c r="E148">
        <v>2033</v>
      </c>
      <c r="F148" s="1238">
        <v>48700</v>
      </c>
      <c r="H148" t="s">
        <v>971</v>
      </c>
      <c r="I148" t="s">
        <v>972</v>
      </c>
    </row>
    <row r="149" spans="2:9">
      <c r="B149" t="s">
        <v>308</v>
      </c>
      <c r="C149" t="s">
        <v>963</v>
      </c>
      <c r="D149" t="s">
        <v>964</v>
      </c>
      <c r="E149">
        <v>2033</v>
      </c>
      <c r="F149" s="1238">
        <v>48707</v>
      </c>
      <c r="H149" t="s">
        <v>971</v>
      </c>
      <c r="I149" t="s">
        <v>973</v>
      </c>
    </row>
    <row r="150" spans="2:9">
      <c r="B150" t="s">
        <v>308</v>
      </c>
      <c r="C150" t="s">
        <v>963</v>
      </c>
      <c r="D150" t="s">
        <v>964</v>
      </c>
      <c r="E150">
        <v>2033</v>
      </c>
      <c r="F150" s="1238">
        <v>48725</v>
      </c>
      <c r="H150" t="s">
        <v>974</v>
      </c>
      <c r="I150" t="s">
        <v>975</v>
      </c>
    </row>
    <row r="151" spans="2:9">
      <c r="B151" t="s">
        <v>308</v>
      </c>
      <c r="C151" t="s">
        <v>963</v>
      </c>
      <c r="D151" t="s">
        <v>964</v>
      </c>
      <c r="E151">
        <v>2033</v>
      </c>
      <c r="F151" s="1238">
        <v>48736</v>
      </c>
      <c r="H151" t="s">
        <v>969</v>
      </c>
      <c r="I151" t="s">
        <v>976</v>
      </c>
    </row>
    <row r="152" spans="2:9">
      <c r="B152" t="s">
        <v>308</v>
      </c>
      <c r="C152" t="s">
        <v>963</v>
      </c>
      <c r="D152" t="s">
        <v>964</v>
      </c>
      <c r="E152">
        <v>2033</v>
      </c>
      <c r="F152" s="1238">
        <v>48774</v>
      </c>
      <c r="H152" t="s">
        <v>974</v>
      </c>
      <c r="I152" t="s">
        <v>977</v>
      </c>
    </row>
    <row r="153" spans="2:9">
      <c r="B153" t="s">
        <v>308</v>
      </c>
      <c r="C153" t="s">
        <v>963</v>
      </c>
      <c r="D153" t="s">
        <v>964</v>
      </c>
      <c r="E153">
        <v>2033</v>
      </c>
      <c r="F153" s="1238">
        <v>48806</v>
      </c>
      <c r="H153" t="s">
        <v>969</v>
      </c>
      <c r="I153" t="s">
        <v>978</v>
      </c>
    </row>
    <row r="154" spans="2:9">
      <c r="B154" t="s">
        <v>308</v>
      </c>
      <c r="C154" t="s">
        <v>963</v>
      </c>
      <c r="D154" t="s">
        <v>964</v>
      </c>
      <c r="E154">
        <v>2033</v>
      </c>
      <c r="F154" s="1238">
        <v>48884</v>
      </c>
      <c r="H154" t="s">
        <v>979</v>
      </c>
      <c r="I154" t="s">
        <v>980</v>
      </c>
    </row>
    <row r="155" spans="2:9">
      <c r="B155" t="s">
        <v>308</v>
      </c>
      <c r="C155" t="s">
        <v>963</v>
      </c>
      <c r="D155" t="s">
        <v>964</v>
      </c>
      <c r="E155">
        <v>2033</v>
      </c>
      <c r="F155" s="1238">
        <v>48894</v>
      </c>
      <c r="H155" t="s">
        <v>967</v>
      </c>
      <c r="I155" t="s">
        <v>981</v>
      </c>
    </row>
    <row r="156" spans="2:9">
      <c r="B156" t="s">
        <v>308</v>
      </c>
      <c r="C156" t="s">
        <v>963</v>
      </c>
      <c r="D156" t="s">
        <v>964</v>
      </c>
      <c r="E156">
        <v>2033</v>
      </c>
      <c r="F156" s="1238">
        <v>48938</v>
      </c>
      <c r="H156" t="s">
        <v>971</v>
      </c>
      <c r="I156" t="s">
        <v>982</v>
      </c>
    </row>
    <row r="157" spans="2:9">
      <c r="B157" t="s">
        <v>308</v>
      </c>
      <c r="C157" t="s">
        <v>963</v>
      </c>
      <c r="D157" t="s">
        <v>964</v>
      </c>
      <c r="E157">
        <v>2033</v>
      </c>
      <c r="F157" s="1238">
        <v>48939</v>
      </c>
      <c r="H157" t="s">
        <v>969</v>
      </c>
      <c r="I157" t="s">
        <v>983</v>
      </c>
    </row>
    <row r="158" spans="2:9">
      <c r="B158" t="s">
        <v>308</v>
      </c>
      <c r="C158" t="s">
        <v>963</v>
      </c>
      <c r="D158" t="s">
        <v>964</v>
      </c>
      <c r="E158">
        <v>2034</v>
      </c>
      <c r="F158" s="1238">
        <v>48945</v>
      </c>
      <c r="H158" t="s">
        <v>971</v>
      </c>
      <c r="I158" t="s">
        <v>966</v>
      </c>
    </row>
    <row r="159" spans="2:9">
      <c r="B159" t="s">
        <v>308</v>
      </c>
      <c r="C159" t="s">
        <v>963</v>
      </c>
      <c r="D159" t="s">
        <v>964</v>
      </c>
      <c r="E159">
        <v>2034</v>
      </c>
      <c r="F159" s="1238">
        <v>49041</v>
      </c>
      <c r="H159" t="s">
        <v>967</v>
      </c>
      <c r="I159" t="s">
        <v>968</v>
      </c>
    </row>
    <row r="160" spans="2:9">
      <c r="B160" t="s">
        <v>308</v>
      </c>
      <c r="C160" t="s">
        <v>963</v>
      </c>
      <c r="D160" t="s">
        <v>964</v>
      </c>
      <c r="E160">
        <v>2034</v>
      </c>
      <c r="F160" s="1238">
        <v>49044</v>
      </c>
      <c r="H160" t="s">
        <v>969</v>
      </c>
      <c r="I160" t="s">
        <v>970</v>
      </c>
    </row>
    <row r="161" spans="2:9">
      <c r="B161" t="s">
        <v>308</v>
      </c>
      <c r="C161" t="s">
        <v>963</v>
      </c>
      <c r="D161" t="s">
        <v>964</v>
      </c>
      <c r="E161">
        <v>2034</v>
      </c>
      <c r="F161" s="1238">
        <v>49065</v>
      </c>
      <c r="H161" t="s">
        <v>969</v>
      </c>
      <c r="I161" t="s">
        <v>972</v>
      </c>
    </row>
    <row r="162" spans="2:9">
      <c r="B162" t="s">
        <v>308</v>
      </c>
      <c r="C162" t="s">
        <v>963</v>
      </c>
      <c r="D162" t="s">
        <v>964</v>
      </c>
      <c r="E162">
        <v>2034</v>
      </c>
      <c r="F162" s="1238">
        <v>49072</v>
      </c>
      <c r="H162" t="s">
        <v>969</v>
      </c>
      <c r="I162" t="s">
        <v>973</v>
      </c>
    </row>
    <row r="163" spans="2:9">
      <c r="B163" t="s">
        <v>308</v>
      </c>
      <c r="C163" t="s">
        <v>963</v>
      </c>
      <c r="D163" t="s">
        <v>964</v>
      </c>
      <c r="E163">
        <v>2034</v>
      </c>
      <c r="F163" s="1238">
        <v>49082</v>
      </c>
      <c r="H163" t="s">
        <v>974</v>
      </c>
      <c r="I163" t="s">
        <v>975</v>
      </c>
    </row>
    <row r="164" spans="2:9">
      <c r="B164" t="s">
        <v>308</v>
      </c>
      <c r="C164" t="s">
        <v>963</v>
      </c>
      <c r="D164" t="s">
        <v>964</v>
      </c>
      <c r="E164">
        <v>2034</v>
      </c>
      <c r="F164" s="1238">
        <v>49093</v>
      </c>
      <c r="H164" t="s">
        <v>969</v>
      </c>
      <c r="I164" t="s">
        <v>976</v>
      </c>
    </row>
    <row r="165" spans="2:9">
      <c r="B165" t="s">
        <v>308</v>
      </c>
      <c r="C165" t="s">
        <v>963</v>
      </c>
      <c r="D165" t="s">
        <v>964</v>
      </c>
      <c r="E165">
        <v>2034</v>
      </c>
      <c r="F165" s="1238">
        <v>49139</v>
      </c>
      <c r="H165" t="s">
        <v>967</v>
      </c>
      <c r="I165" t="s">
        <v>977</v>
      </c>
    </row>
    <row r="166" spans="2:9">
      <c r="B166" t="s">
        <v>308</v>
      </c>
      <c r="C166" t="s">
        <v>963</v>
      </c>
      <c r="D166" t="s">
        <v>964</v>
      </c>
      <c r="E166">
        <v>2034</v>
      </c>
      <c r="F166" s="1238">
        <v>49171</v>
      </c>
      <c r="H166" t="s">
        <v>979</v>
      </c>
      <c r="I166" t="s">
        <v>978</v>
      </c>
    </row>
    <row r="167" spans="2:9">
      <c r="B167" t="s">
        <v>308</v>
      </c>
      <c r="C167" t="s">
        <v>963</v>
      </c>
      <c r="D167" t="s">
        <v>964</v>
      </c>
      <c r="E167">
        <v>2034</v>
      </c>
      <c r="F167" s="1238">
        <v>49249</v>
      </c>
      <c r="H167" t="s">
        <v>984</v>
      </c>
      <c r="I167" t="s">
        <v>980</v>
      </c>
    </row>
    <row r="168" spans="2:9">
      <c r="B168" t="s">
        <v>308</v>
      </c>
      <c r="C168" t="s">
        <v>963</v>
      </c>
      <c r="D168" t="s">
        <v>964</v>
      </c>
      <c r="E168">
        <v>2034</v>
      </c>
      <c r="F168" s="1238">
        <v>49259</v>
      </c>
      <c r="H168" t="s">
        <v>965</v>
      </c>
      <c r="I168" t="s">
        <v>981</v>
      </c>
    </row>
    <row r="169" spans="2:9">
      <c r="B169" t="s">
        <v>308</v>
      </c>
      <c r="C169" t="s">
        <v>963</v>
      </c>
      <c r="D169" t="s">
        <v>964</v>
      </c>
      <c r="E169">
        <v>2034</v>
      </c>
      <c r="F169" s="1238">
        <v>49303</v>
      </c>
      <c r="H169" t="s">
        <v>969</v>
      </c>
      <c r="I169" t="s">
        <v>982</v>
      </c>
    </row>
    <row r="170" spans="2:9">
      <c r="B170" t="s">
        <v>308</v>
      </c>
      <c r="C170" t="s">
        <v>963</v>
      </c>
      <c r="D170" t="s">
        <v>964</v>
      </c>
      <c r="E170">
        <v>2034</v>
      </c>
      <c r="F170" s="1238">
        <v>49304</v>
      </c>
      <c r="H170" t="s">
        <v>979</v>
      </c>
      <c r="I170" t="s">
        <v>983</v>
      </c>
    </row>
    <row r="171" spans="2:9">
      <c r="B171" t="s">
        <v>308</v>
      </c>
      <c r="C171" t="s">
        <v>963</v>
      </c>
      <c r="D171" t="s">
        <v>964</v>
      </c>
      <c r="E171">
        <v>2035</v>
      </c>
      <c r="F171" s="1238">
        <v>49310</v>
      </c>
      <c r="H171" t="s">
        <v>969</v>
      </c>
      <c r="I171" t="s">
        <v>966</v>
      </c>
    </row>
    <row r="172" spans="2:9">
      <c r="B172" t="s">
        <v>308</v>
      </c>
      <c r="C172" t="s">
        <v>963</v>
      </c>
      <c r="D172" t="s">
        <v>964</v>
      </c>
      <c r="E172">
        <v>2035</v>
      </c>
      <c r="F172" s="1238">
        <v>49391</v>
      </c>
      <c r="H172" t="s">
        <v>967</v>
      </c>
      <c r="I172" t="s">
        <v>968</v>
      </c>
    </row>
    <row r="173" spans="2:9">
      <c r="B173" t="s">
        <v>308</v>
      </c>
      <c r="C173" t="s">
        <v>963</v>
      </c>
      <c r="D173" t="s">
        <v>964</v>
      </c>
      <c r="E173">
        <v>2035</v>
      </c>
      <c r="F173" s="1238">
        <v>49394</v>
      </c>
      <c r="H173" t="s">
        <v>969</v>
      </c>
      <c r="I173" t="s">
        <v>970</v>
      </c>
    </row>
    <row r="174" spans="2:9">
      <c r="B174" t="s">
        <v>308</v>
      </c>
      <c r="C174" t="s">
        <v>963</v>
      </c>
      <c r="D174" t="s">
        <v>964</v>
      </c>
      <c r="E174">
        <v>2035</v>
      </c>
      <c r="F174" s="1238">
        <v>49430</v>
      </c>
      <c r="H174" t="s">
        <v>979</v>
      </c>
      <c r="I174" t="s">
        <v>972</v>
      </c>
    </row>
    <row r="175" spans="2:9">
      <c r="B175" t="s">
        <v>308</v>
      </c>
      <c r="C175" t="s">
        <v>963</v>
      </c>
      <c r="D175" t="s">
        <v>964</v>
      </c>
      <c r="E175">
        <v>2035</v>
      </c>
      <c r="F175" s="1238">
        <v>49432</v>
      </c>
      <c r="H175" t="s">
        <v>974</v>
      </c>
      <c r="I175" t="s">
        <v>975</v>
      </c>
    </row>
    <row r="176" spans="2:9">
      <c r="B176" t="s">
        <v>308</v>
      </c>
      <c r="C176" t="s">
        <v>963</v>
      </c>
      <c r="D176" t="s">
        <v>964</v>
      </c>
      <c r="E176">
        <v>2035</v>
      </c>
      <c r="F176" s="1238">
        <v>49437</v>
      </c>
      <c r="H176" t="s">
        <v>979</v>
      </c>
      <c r="I176" t="s">
        <v>973</v>
      </c>
    </row>
    <row r="177" spans="2:9">
      <c r="B177" t="s">
        <v>308</v>
      </c>
      <c r="C177" t="s">
        <v>963</v>
      </c>
      <c r="D177" t="s">
        <v>964</v>
      </c>
      <c r="E177">
        <v>2035</v>
      </c>
      <c r="F177" s="1238">
        <v>49443</v>
      </c>
      <c r="H177" t="s">
        <v>969</v>
      </c>
      <c r="I177" t="s">
        <v>976</v>
      </c>
    </row>
    <row r="178" spans="2:9">
      <c r="B178" t="s">
        <v>308</v>
      </c>
      <c r="C178" t="s">
        <v>963</v>
      </c>
      <c r="D178" t="s">
        <v>964</v>
      </c>
      <c r="E178">
        <v>2035</v>
      </c>
      <c r="F178" s="1238">
        <v>49504</v>
      </c>
      <c r="H178" t="s">
        <v>965</v>
      </c>
      <c r="I178" t="s">
        <v>977</v>
      </c>
    </row>
    <row r="179" spans="2:9">
      <c r="B179" t="s">
        <v>308</v>
      </c>
      <c r="C179" t="s">
        <v>963</v>
      </c>
      <c r="D179" t="s">
        <v>964</v>
      </c>
      <c r="E179">
        <v>2035</v>
      </c>
      <c r="F179" s="1238">
        <v>49536</v>
      </c>
      <c r="H179" t="s">
        <v>984</v>
      </c>
      <c r="I179" t="s">
        <v>978</v>
      </c>
    </row>
    <row r="180" spans="2:9">
      <c r="B180" t="s">
        <v>308</v>
      </c>
      <c r="C180" t="s">
        <v>963</v>
      </c>
      <c r="D180" t="s">
        <v>964</v>
      </c>
      <c r="E180">
        <v>2035</v>
      </c>
      <c r="F180" s="1238">
        <v>49614</v>
      </c>
      <c r="H180" t="s">
        <v>974</v>
      </c>
      <c r="I180" t="s">
        <v>980</v>
      </c>
    </row>
    <row r="181" spans="2:9">
      <c r="B181" t="s">
        <v>308</v>
      </c>
      <c r="C181" t="s">
        <v>963</v>
      </c>
      <c r="D181" t="s">
        <v>964</v>
      </c>
      <c r="E181">
        <v>2035</v>
      </c>
      <c r="F181" s="1238">
        <v>49624</v>
      </c>
      <c r="H181" t="s">
        <v>971</v>
      </c>
      <c r="I181" t="s">
        <v>981</v>
      </c>
    </row>
    <row r="182" spans="2:9">
      <c r="B182" t="s">
        <v>308</v>
      </c>
      <c r="C182" t="s">
        <v>963</v>
      </c>
      <c r="D182" t="s">
        <v>964</v>
      </c>
      <c r="E182">
        <v>2035</v>
      </c>
      <c r="F182" s="1238">
        <v>49668</v>
      </c>
      <c r="H182" t="s">
        <v>979</v>
      </c>
      <c r="I182" t="s">
        <v>982</v>
      </c>
    </row>
    <row r="183" spans="2:9">
      <c r="B183" t="s">
        <v>308</v>
      </c>
      <c r="C183" t="s">
        <v>963</v>
      </c>
      <c r="D183" t="s">
        <v>964</v>
      </c>
      <c r="E183">
        <v>2035</v>
      </c>
      <c r="F183" s="1238">
        <v>49669</v>
      </c>
      <c r="H183" t="s">
        <v>984</v>
      </c>
      <c r="I183" t="s">
        <v>983</v>
      </c>
    </row>
    <row r="184" spans="2:9">
      <c r="B184" t="s">
        <v>308</v>
      </c>
      <c r="C184" t="s">
        <v>963</v>
      </c>
      <c r="D184" t="s">
        <v>964</v>
      </c>
      <c r="E184">
        <v>2036</v>
      </c>
      <c r="F184" s="1238">
        <v>49675</v>
      </c>
      <c r="H184" t="s">
        <v>979</v>
      </c>
      <c r="I184" t="s">
        <v>966</v>
      </c>
    </row>
    <row r="185" spans="2:9">
      <c r="B185" t="s">
        <v>308</v>
      </c>
      <c r="C185" t="s">
        <v>963</v>
      </c>
      <c r="D185" t="s">
        <v>964</v>
      </c>
      <c r="E185">
        <v>2036</v>
      </c>
      <c r="F185" s="1238">
        <v>49776</v>
      </c>
      <c r="H185" t="s">
        <v>967</v>
      </c>
      <c r="I185" t="s">
        <v>968</v>
      </c>
    </row>
    <row r="186" spans="2:9">
      <c r="B186" t="s">
        <v>308</v>
      </c>
      <c r="C186" t="s">
        <v>963</v>
      </c>
      <c r="D186" t="s">
        <v>964</v>
      </c>
      <c r="E186">
        <v>2036</v>
      </c>
      <c r="F186" s="1238">
        <v>49779</v>
      </c>
      <c r="H186" t="s">
        <v>969</v>
      </c>
      <c r="I186" t="s">
        <v>970</v>
      </c>
    </row>
    <row r="187" spans="2:9">
      <c r="B187" t="s">
        <v>308</v>
      </c>
      <c r="C187" t="s">
        <v>963</v>
      </c>
      <c r="D187" t="s">
        <v>964</v>
      </c>
      <c r="E187">
        <v>2036</v>
      </c>
      <c r="F187" s="1238">
        <v>49796</v>
      </c>
      <c r="H187" t="s">
        <v>974</v>
      </c>
      <c r="I187" t="s">
        <v>972</v>
      </c>
    </row>
    <row r="188" spans="2:9">
      <c r="B188" t="s">
        <v>308</v>
      </c>
      <c r="C188" t="s">
        <v>963</v>
      </c>
      <c r="D188" t="s">
        <v>964</v>
      </c>
      <c r="E188">
        <v>2036</v>
      </c>
      <c r="F188" s="1238">
        <v>49803</v>
      </c>
      <c r="H188" t="s">
        <v>974</v>
      </c>
      <c r="I188" t="s">
        <v>973</v>
      </c>
    </row>
    <row r="189" spans="2:9">
      <c r="B189" t="s">
        <v>308</v>
      </c>
      <c r="C189" t="s">
        <v>963</v>
      </c>
      <c r="D189" t="s">
        <v>964</v>
      </c>
      <c r="E189">
        <v>2036</v>
      </c>
      <c r="F189" s="1238">
        <v>49817</v>
      </c>
      <c r="H189" t="s">
        <v>974</v>
      </c>
      <c r="I189" t="s">
        <v>975</v>
      </c>
    </row>
    <row r="190" spans="2:9">
      <c r="B190" t="s">
        <v>308</v>
      </c>
      <c r="C190" t="s">
        <v>963</v>
      </c>
      <c r="D190" t="s">
        <v>964</v>
      </c>
      <c r="E190">
        <v>2036</v>
      </c>
      <c r="F190" s="1238">
        <v>49828</v>
      </c>
      <c r="H190" t="s">
        <v>969</v>
      </c>
      <c r="I190" t="s">
        <v>976</v>
      </c>
    </row>
    <row r="191" spans="2:9">
      <c r="B191" t="s">
        <v>308</v>
      </c>
      <c r="C191" t="s">
        <v>963</v>
      </c>
      <c r="D191" t="s">
        <v>964</v>
      </c>
      <c r="E191">
        <v>2036</v>
      </c>
      <c r="F191" s="1238">
        <v>49870</v>
      </c>
      <c r="H191" t="s">
        <v>969</v>
      </c>
      <c r="I191" t="s">
        <v>977</v>
      </c>
    </row>
    <row r="192" spans="2:9">
      <c r="B192" t="s">
        <v>308</v>
      </c>
      <c r="C192" t="s">
        <v>963</v>
      </c>
      <c r="D192" t="s">
        <v>964</v>
      </c>
      <c r="E192">
        <v>2036</v>
      </c>
      <c r="F192" s="1238">
        <v>49902</v>
      </c>
      <c r="H192" t="s">
        <v>967</v>
      </c>
      <c r="I192" t="s">
        <v>978</v>
      </c>
    </row>
    <row r="193" spans="2:9">
      <c r="B193" t="s">
        <v>308</v>
      </c>
      <c r="C193" t="s">
        <v>963</v>
      </c>
      <c r="D193" t="s">
        <v>964</v>
      </c>
      <c r="E193">
        <v>2036</v>
      </c>
      <c r="F193" s="1238">
        <v>49980</v>
      </c>
      <c r="H193" t="s">
        <v>965</v>
      </c>
      <c r="I193" t="s">
        <v>980</v>
      </c>
    </row>
    <row r="194" spans="2:9">
      <c r="B194" t="s">
        <v>308</v>
      </c>
      <c r="C194" t="s">
        <v>963</v>
      </c>
      <c r="D194" t="s">
        <v>964</v>
      </c>
      <c r="E194">
        <v>2036</v>
      </c>
      <c r="F194" s="1238">
        <v>49990</v>
      </c>
      <c r="H194" t="s">
        <v>979</v>
      </c>
      <c r="I194" t="s">
        <v>981</v>
      </c>
    </row>
    <row r="195" spans="2:9">
      <c r="B195" t="s">
        <v>308</v>
      </c>
      <c r="C195" t="s">
        <v>963</v>
      </c>
      <c r="D195" t="s">
        <v>964</v>
      </c>
      <c r="E195">
        <v>2036</v>
      </c>
      <c r="F195" s="1238">
        <v>50034</v>
      </c>
      <c r="H195" t="s">
        <v>974</v>
      </c>
      <c r="I195" t="s">
        <v>982</v>
      </c>
    </row>
    <row r="196" spans="2:9">
      <c r="B196" t="s">
        <v>308</v>
      </c>
      <c r="C196" t="s">
        <v>963</v>
      </c>
      <c r="D196" t="s">
        <v>964</v>
      </c>
      <c r="E196">
        <v>2036</v>
      </c>
      <c r="F196" s="1238">
        <v>50035</v>
      </c>
      <c r="H196" t="s">
        <v>967</v>
      </c>
      <c r="I196" t="s">
        <v>983</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C67B9-3810-439D-B53D-93CB71B4372C}">
  <sheetPr codeName="Sheet42">
    <tabColor rgb="FF7030A0"/>
  </sheetPr>
  <dimension ref="B1:CH11"/>
  <sheetViews>
    <sheetView topLeftCell="BS1" zoomScale="85" zoomScaleNormal="85" workbookViewId="0"/>
  </sheetViews>
  <sheetFormatPr defaultColWidth="9.140625" defaultRowHeight="15"/>
  <cols>
    <col min="2" max="2" width="16.85546875" customWidth="1"/>
    <col min="3" max="3" width="16.85546875" style="1238" customWidth="1"/>
    <col min="4" max="9" width="20.140625" customWidth="1"/>
    <col min="10" max="10" width="15" bestFit="1" customWidth="1"/>
    <col min="11" max="11" width="16.7109375" customWidth="1"/>
    <col min="12" max="12" width="14.28515625" customWidth="1"/>
    <col min="13" max="13" width="17.5703125" customWidth="1"/>
    <col min="14" max="28" width="14.28515625" customWidth="1"/>
    <col min="29" max="29" width="40.140625" bestFit="1" customWidth="1"/>
    <col min="30" max="30" width="20.42578125" bestFit="1" customWidth="1"/>
    <col min="31" max="34" width="14.85546875" customWidth="1"/>
    <col min="35" max="35" width="16" bestFit="1" customWidth="1"/>
    <col min="36" max="37" width="14.85546875" customWidth="1"/>
    <col min="38" max="38" width="18.85546875" bestFit="1" customWidth="1"/>
    <col min="39" max="39" width="16.28515625" bestFit="1" customWidth="1"/>
    <col min="40" max="40" width="18.85546875" bestFit="1" customWidth="1"/>
    <col min="41" max="43" width="14.85546875" customWidth="1"/>
    <col min="44" max="44" width="16.28515625" bestFit="1" customWidth="1"/>
    <col min="45" max="57" width="14.85546875" customWidth="1"/>
    <col min="59" max="59" width="10" bestFit="1" customWidth="1"/>
    <col min="60" max="61" width="10.7109375" style="1238" bestFit="1" customWidth="1"/>
    <col min="63" max="63" width="9.140625" style="1430"/>
    <col min="65" max="65" width="12.42578125" bestFit="1" customWidth="1"/>
    <col min="68" max="69" width="10.7109375" style="1238" bestFit="1" customWidth="1"/>
    <col min="71" max="71" width="9.140625" style="1430"/>
    <col min="74" max="74" width="16" bestFit="1" customWidth="1"/>
    <col min="75" max="75" width="14.85546875" style="1465" customWidth="1"/>
    <col min="76" max="82" width="14.85546875" customWidth="1"/>
    <col min="83" max="83" width="9.140625" bestFit="1" customWidth="1"/>
    <col min="84" max="84" width="12.42578125" bestFit="1" customWidth="1"/>
    <col min="85" max="85" width="9.28515625" bestFit="1" customWidth="1"/>
    <col min="86" max="86" width="13.5703125" bestFit="1" customWidth="1"/>
  </cols>
  <sheetData>
    <row r="1" spans="2:86" ht="15.75" customHeight="1" thickBot="1">
      <c r="D1" s="2155" t="s">
        <v>269</v>
      </c>
      <c r="E1" s="2155"/>
      <c r="F1" s="2155"/>
      <c r="G1" s="2155"/>
      <c r="H1" s="2155"/>
      <c r="I1" s="2155"/>
      <c r="J1" s="2165" t="s">
        <v>118</v>
      </c>
      <c r="K1" s="2165"/>
      <c r="L1" s="2165"/>
      <c r="M1" s="2165"/>
      <c r="N1" s="2165"/>
      <c r="O1" s="2165"/>
      <c r="P1" s="2166"/>
      <c r="Q1" s="2167" t="s">
        <v>119</v>
      </c>
      <c r="R1" s="2165"/>
      <c r="S1" s="2165"/>
      <c r="T1" s="2165"/>
      <c r="U1" s="2165"/>
      <c r="V1" s="2166"/>
      <c r="W1" s="2167" t="s">
        <v>130</v>
      </c>
      <c r="X1" s="2165"/>
      <c r="Y1" s="2165"/>
      <c r="Z1" s="2165"/>
      <c r="AA1" s="2165"/>
      <c r="AB1" s="2165"/>
      <c r="AC1" s="2156" t="s">
        <v>1050</v>
      </c>
      <c r="AD1" s="2157"/>
      <c r="AE1" s="2158"/>
      <c r="AF1" s="2159" t="s">
        <v>247</v>
      </c>
      <c r="AG1" s="2160"/>
      <c r="AH1" s="2160"/>
      <c r="AI1" s="2160"/>
      <c r="AJ1" s="2161"/>
      <c r="AK1" s="2159" t="s">
        <v>244</v>
      </c>
      <c r="AL1" s="2160"/>
      <c r="AM1" s="2161"/>
      <c r="AN1" s="2162" t="s">
        <v>1051</v>
      </c>
      <c r="AO1" s="2163"/>
      <c r="AP1" s="2164"/>
      <c r="AQ1" s="2159" t="s">
        <v>410</v>
      </c>
      <c r="AR1" s="2160"/>
      <c r="AS1" s="2160"/>
      <c r="AT1" s="2161"/>
      <c r="AU1" s="2168" t="s">
        <v>1094</v>
      </c>
      <c r="AV1" s="2169"/>
      <c r="AW1" s="2169"/>
      <c r="AX1" s="2170"/>
      <c r="AY1" s="2159" t="s">
        <v>412</v>
      </c>
      <c r="AZ1" s="2160"/>
      <c r="BA1" s="2161"/>
      <c r="BB1" s="2168" t="s">
        <v>1100</v>
      </c>
      <c r="BC1" s="2169"/>
      <c r="BD1" s="2169"/>
      <c r="BE1" s="2170"/>
      <c r="BF1" s="2171" t="s">
        <v>118</v>
      </c>
      <c r="BG1" s="2172"/>
      <c r="BH1" s="2172"/>
      <c r="BI1" s="2172"/>
      <c r="BJ1" s="2172"/>
      <c r="BK1" s="2172"/>
      <c r="BL1" s="2172"/>
      <c r="BM1" s="2173"/>
      <c r="BN1" s="2174" t="s">
        <v>119</v>
      </c>
      <c r="BO1" s="2174"/>
      <c r="BP1" s="2174"/>
      <c r="BQ1" s="2174"/>
      <c r="BR1" s="2174"/>
      <c r="BS1" s="2174"/>
      <c r="BT1" s="2174"/>
      <c r="BU1" s="2174"/>
      <c r="BV1" s="2153" t="s">
        <v>1139</v>
      </c>
      <c r="BW1" s="2153"/>
      <c r="BX1" s="2153"/>
      <c r="BY1" s="2153"/>
      <c r="BZ1" s="2153"/>
      <c r="CA1" s="2153"/>
      <c r="CB1" s="2153"/>
      <c r="CC1" s="2153"/>
      <c r="CD1" s="2154"/>
    </row>
    <row r="2" spans="2:86" ht="87" customHeight="1" thickBot="1">
      <c r="B2" s="1429" t="s">
        <v>4</v>
      </c>
      <c r="C2" s="1429" t="s">
        <v>5</v>
      </c>
      <c r="D2" s="1409" t="s">
        <v>1114</v>
      </c>
      <c r="E2" s="1409" t="s">
        <v>1115</v>
      </c>
      <c r="F2" s="1409" t="s">
        <v>1112</v>
      </c>
      <c r="G2" s="1409" t="s">
        <v>1113</v>
      </c>
      <c r="H2" s="1409" t="s">
        <v>1116</v>
      </c>
      <c r="I2" s="1409" t="s">
        <v>269</v>
      </c>
      <c r="J2" s="1409" t="s">
        <v>131</v>
      </c>
      <c r="K2" s="1409" t="s">
        <v>132</v>
      </c>
      <c r="L2" s="1409" t="s">
        <v>1048</v>
      </c>
      <c r="M2" s="1409" t="s">
        <v>134</v>
      </c>
      <c r="N2" s="1409" t="s">
        <v>135</v>
      </c>
      <c r="O2" s="1409" t="s">
        <v>136</v>
      </c>
      <c r="P2" s="1409" t="s">
        <v>137</v>
      </c>
      <c r="Q2" s="1409" t="s">
        <v>131</v>
      </c>
      <c r="R2" s="1409" t="s">
        <v>132</v>
      </c>
      <c r="S2" s="1409" t="s">
        <v>133</v>
      </c>
      <c r="T2" s="1409" t="s">
        <v>134</v>
      </c>
      <c r="U2" s="1409" t="s">
        <v>138</v>
      </c>
      <c r="V2" s="1409" t="s">
        <v>137</v>
      </c>
      <c r="W2" s="1409" t="s">
        <v>139</v>
      </c>
      <c r="X2" s="1409" t="s">
        <v>132</v>
      </c>
      <c r="Y2" s="1409" t="s">
        <v>133</v>
      </c>
      <c r="Z2" s="1409" t="s">
        <v>140</v>
      </c>
      <c r="AA2" s="1409" t="s">
        <v>141</v>
      </c>
      <c r="AB2" s="1418" t="s">
        <v>142</v>
      </c>
      <c r="AC2" s="1419" t="s">
        <v>1086</v>
      </c>
      <c r="AD2" s="1420" t="s">
        <v>1087</v>
      </c>
      <c r="AE2" s="1421" t="s">
        <v>1050</v>
      </c>
      <c r="AF2" s="1422">
        <v>1</v>
      </c>
      <c r="AG2" s="1423" t="s">
        <v>1089</v>
      </c>
      <c r="AH2" s="1423" t="s">
        <v>1090</v>
      </c>
      <c r="AI2" s="1423" t="s">
        <v>1091</v>
      </c>
      <c r="AJ2" s="1424" t="s">
        <v>247</v>
      </c>
      <c r="AK2" s="1425" t="s">
        <v>1056</v>
      </c>
      <c r="AL2" s="1423" t="s">
        <v>1055</v>
      </c>
      <c r="AM2" s="1426" t="s">
        <v>244</v>
      </c>
      <c r="AN2" s="1425" t="s">
        <v>1055</v>
      </c>
      <c r="AO2" s="1423" t="s">
        <v>244</v>
      </c>
      <c r="AP2" s="1426" t="s">
        <v>1051</v>
      </c>
      <c r="AQ2" s="1425" t="s">
        <v>1050</v>
      </c>
      <c r="AR2" s="1423" t="s">
        <v>1054</v>
      </c>
      <c r="AS2" s="1427" t="s">
        <v>1051</v>
      </c>
      <c r="AT2" s="1426" t="s">
        <v>410</v>
      </c>
      <c r="AU2" s="1425" t="s">
        <v>1052</v>
      </c>
      <c r="AV2" s="1427" t="s">
        <v>1096</v>
      </c>
      <c r="AW2" s="1427" t="s">
        <v>1097</v>
      </c>
      <c r="AX2" s="1426" t="s">
        <v>1053</v>
      </c>
      <c r="AY2" s="1428" t="s">
        <v>1093</v>
      </c>
      <c r="AZ2" s="1427" t="s">
        <v>1095</v>
      </c>
      <c r="BA2" s="1426" t="s">
        <v>412</v>
      </c>
      <c r="BB2" s="1425" t="s">
        <v>1052</v>
      </c>
      <c r="BC2" s="1427" t="s">
        <v>1098</v>
      </c>
      <c r="BD2" s="1427" t="s">
        <v>1099</v>
      </c>
      <c r="BE2" s="1451" t="s">
        <v>1053</v>
      </c>
      <c r="BF2" s="1452" t="s">
        <v>145</v>
      </c>
      <c r="BG2" s="1453" t="s">
        <v>146</v>
      </c>
      <c r="BH2" s="1454" t="s">
        <v>151</v>
      </c>
      <c r="BI2" s="1454" t="s">
        <v>152</v>
      </c>
      <c r="BJ2" s="1453" t="s">
        <v>153</v>
      </c>
      <c r="BK2" s="1455" t="s">
        <v>1076</v>
      </c>
      <c r="BL2" s="1453" t="s">
        <v>149</v>
      </c>
      <c r="BM2" s="1456" t="s">
        <v>150</v>
      </c>
      <c r="BN2" s="1452" t="s">
        <v>145</v>
      </c>
      <c r="BO2" s="1453" t="s">
        <v>146</v>
      </c>
      <c r="BP2" s="1454" t="s">
        <v>151</v>
      </c>
      <c r="BQ2" s="1454" t="s">
        <v>152</v>
      </c>
      <c r="BR2" s="1453" t="s">
        <v>153</v>
      </c>
      <c r="BS2" s="1455" t="s">
        <v>1076</v>
      </c>
      <c r="BT2" s="1453" t="s">
        <v>149</v>
      </c>
      <c r="BU2" s="1456" t="s">
        <v>1136</v>
      </c>
      <c r="BV2" s="1461" t="s">
        <v>1069</v>
      </c>
      <c r="BW2" s="1464" t="s">
        <v>1070</v>
      </c>
      <c r="BX2" s="1461" t="s">
        <v>1071</v>
      </c>
      <c r="BY2" s="1461" t="s">
        <v>1061</v>
      </c>
      <c r="BZ2" s="1461" t="s">
        <v>1060</v>
      </c>
      <c r="CA2" s="1461" t="s">
        <v>1074</v>
      </c>
      <c r="CB2" s="1461" t="s">
        <v>1075</v>
      </c>
      <c r="CC2" s="1462" t="s">
        <v>1101</v>
      </c>
      <c r="CD2" s="1463" t="s">
        <v>643</v>
      </c>
      <c r="CE2" s="1458" t="s">
        <v>1140</v>
      </c>
      <c r="CF2" s="1459" t="s">
        <v>1141</v>
      </c>
      <c r="CG2" s="1460" t="s">
        <v>1013</v>
      </c>
      <c r="CH2" s="1460" t="s">
        <v>988</v>
      </c>
    </row>
    <row r="3" spans="2:86">
      <c r="B3" s="1238">
        <f>'00 - Cover'!F19</f>
        <v>46286</v>
      </c>
      <c r="C3" s="1238">
        <f>'00 - Cover'!F20</f>
        <v>46293</v>
      </c>
      <c r="D3" s="1239">
        <f>'09 -Principal Deficiency Amount'!C12</f>
        <v>85431841.200000763</v>
      </c>
      <c r="E3" s="1239">
        <f>'09 -Principal Deficiency Amount'!D12</f>
        <v>92368499.712600753</v>
      </c>
      <c r="F3" s="1239">
        <f>'09 -Principal Deficiency Amount'!E12</f>
        <v>100628904.99260075</v>
      </c>
      <c r="G3" s="1239">
        <f>'09 -Principal Deficiency Amount'!F12</f>
        <v>8260405.2800000003</v>
      </c>
      <c r="H3" s="1672"/>
      <c r="I3" s="1239">
        <f>'09 -Principal Deficiency Amount'!G12</f>
        <v>0</v>
      </c>
      <c r="J3" s="1239">
        <f>'11 - Notes Follow-up'!D25</f>
        <v>6405000202</v>
      </c>
      <c r="K3" s="1239">
        <f>'11 - Notes Follow-up'!E25</f>
        <v>0</v>
      </c>
      <c r="L3" s="1239">
        <f>'11 - Notes Follow-up'!F25</f>
        <v>51485790.200000003</v>
      </c>
      <c r="M3" s="1239">
        <f>'11 - Notes Follow-up'!G25</f>
        <v>6353514411.8000002</v>
      </c>
      <c r="N3" s="1239">
        <f>'11 - Notes Follow-up'!H25</f>
        <v>77732</v>
      </c>
      <c r="O3" s="1239">
        <f>'11 - Notes Follow-up'!I25</f>
        <v>662.35</v>
      </c>
      <c r="P3" s="1239">
        <f>'11 - Notes Follow-up'!J25</f>
        <v>81736.150000000009</v>
      </c>
      <c r="Q3" s="1239">
        <f>'11 - Notes Follow-up'!T25</f>
        <v>531394073.76000011</v>
      </c>
      <c r="R3" s="1239">
        <f>'11 - Notes Follow-up'!U25</f>
        <v>0</v>
      </c>
      <c r="S3" s="1239">
        <f>'11 - Notes Follow-up'!V25</f>
        <v>4271551.6800000006</v>
      </c>
      <c r="T3" s="1239">
        <f>'11 - Notes Follow-up'!W25</f>
        <v>527122522.0800001</v>
      </c>
      <c r="U3" s="1239">
        <f>'11 - Notes Follow-up'!X25</f>
        <v>5808</v>
      </c>
      <c r="V3" s="1239">
        <f>'11 - Notes Follow-up'!Y25</f>
        <v>90758.010000000024</v>
      </c>
      <c r="W3" s="1239">
        <f>'11 - Notes Follow-up'!AA25</f>
        <v>300</v>
      </c>
      <c r="X3" s="1239">
        <f>'11 - Notes Follow-up'!AB25</f>
        <v>0</v>
      </c>
      <c r="Y3" s="1239">
        <f>'11 - Notes Follow-up'!AC25</f>
        <v>0</v>
      </c>
      <c r="Z3" s="1239">
        <f>'11 - Notes Follow-up'!AD25</f>
        <v>300</v>
      </c>
      <c r="AA3" s="1239">
        <f>'11 - Notes Follow-up'!AE25</f>
        <v>2</v>
      </c>
      <c r="AB3" s="1239">
        <f>'11 - Notes Follow-up'!AF25</f>
        <v>150</v>
      </c>
      <c r="AC3" s="1239">
        <f>'11bis - Notes Calculation'!D17</f>
        <v>10627881858.16</v>
      </c>
      <c r="AD3" s="1239">
        <f>'11bis - Notes Calculation'!E17</f>
        <v>10542450016.959999</v>
      </c>
      <c r="AE3" s="1239">
        <f>'11bis - Notes Calculation'!F17</f>
        <v>85431841.200000763</v>
      </c>
      <c r="AF3" s="1430">
        <f>'11bis - Notes Calculation'!H17</f>
        <v>1</v>
      </c>
      <c r="AG3" s="1239">
        <f>'11bis - Notes Calculation'!I17</f>
        <v>10015328293.6</v>
      </c>
      <c r="AH3" s="1239">
        <f>'11bis - Notes Calculation'!J17</f>
        <v>805.8430008739233</v>
      </c>
      <c r="AI3" s="1239">
        <f>'11bis - Notes Calculation'!K17</f>
        <v>10542450016.959999</v>
      </c>
      <c r="AJ3" s="1417">
        <f>'11bis - Notes Calculation'!L17</f>
        <v>0.05</v>
      </c>
      <c r="AK3" s="1298">
        <f>'11bis - Notes Calculation'!N17</f>
        <v>0.05</v>
      </c>
      <c r="AL3" s="1239">
        <f>'11bis - Notes Calculation'!O17</f>
        <v>10542450016.959999</v>
      </c>
      <c r="AM3" s="1239">
        <f>'11bis - Notes Calculation'!P17</f>
        <v>527122500.84799999</v>
      </c>
      <c r="AN3" s="1239">
        <f>'11bis - Notes Calculation'!R17</f>
        <v>10542450016.959999</v>
      </c>
      <c r="AO3" s="1239">
        <f>'11bis - Notes Calculation'!S17</f>
        <v>527122500.84799999</v>
      </c>
      <c r="AP3" s="1239">
        <f>'11bis - Notes Calculation'!T17</f>
        <v>10015327516.112</v>
      </c>
      <c r="AQ3" s="1239">
        <f>'11bis - Notes Calculation'!V17</f>
        <v>85431841.200000763</v>
      </c>
      <c r="AR3" s="1239">
        <f>'11bis - Notes Calculation'!W17</f>
        <v>10096487784.4</v>
      </c>
      <c r="AS3" s="1239">
        <f>'11bis - Notes Calculation'!X17</f>
        <v>527122500.84799999</v>
      </c>
      <c r="AT3" s="1239">
        <f>'11bis - Notes Calculation'!Y17</f>
        <v>51486372.873367138</v>
      </c>
      <c r="AU3" s="1241">
        <f>'11bis - Notes Calculation'!AB17</f>
        <v>77732</v>
      </c>
      <c r="AV3" s="1239">
        <f>'11bis - Notes Calculation'!AC17</f>
        <v>662.35</v>
      </c>
      <c r="AW3" s="1239">
        <f>'11bis - Notes Calculation'!AD17</f>
        <v>51485790.200000003</v>
      </c>
      <c r="AX3" s="1239">
        <f>'11bis - Notes Calculation'!AE17</f>
        <v>582.67336713522673</v>
      </c>
      <c r="AY3" s="1239">
        <f>'11bis - Notes Calculation'!AK17</f>
        <v>85431841.200000763</v>
      </c>
      <c r="AZ3" s="1239">
        <f>'11bis - Notes Calculation'!AL17</f>
        <v>81159490.800000012</v>
      </c>
      <c r="BA3" s="1239">
        <f>'11bis - Notes Calculation'!AM17</f>
        <v>4271572.9120006524</v>
      </c>
      <c r="BB3" s="1241">
        <f>'11bis - Notes Calculation'!AO17</f>
        <v>5808</v>
      </c>
      <c r="BC3" s="1239">
        <f>'11bis - Notes Calculation'!AP17</f>
        <v>735.46</v>
      </c>
      <c r="BD3" s="1239">
        <f>'11bis - Notes Calculation'!AQ17</f>
        <v>4271551.6800000006</v>
      </c>
      <c r="BE3" s="1239">
        <f>'11bis - Notes Calculation'!AR17</f>
        <v>21.23200065176934</v>
      </c>
      <c r="BF3">
        <f>'12 - Notes Interest'!D17</f>
        <v>77732</v>
      </c>
      <c r="BG3" s="1239">
        <f>'12 - Notes Interest'!E17</f>
        <v>82398.5</v>
      </c>
      <c r="BH3" s="1238">
        <f>'12 - Notes Interest'!F17</f>
        <v>46261</v>
      </c>
      <c r="BI3" s="1238">
        <f>'12 - Notes Interest'!G17</f>
        <v>46293</v>
      </c>
      <c r="BJ3">
        <f>'12 - Notes Interest'!H17</f>
        <v>32</v>
      </c>
      <c r="BK3" s="1430">
        <f>'12 - Notes Interest'!I17</f>
        <v>6.0000000000000001E-3</v>
      </c>
      <c r="BL3" s="1239">
        <f>'12 - Notes Interest'!J17</f>
        <v>43.34</v>
      </c>
      <c r="BM3" s="1239">
        <f>'12 - Notes Interest'!K17</f>
        <v>3368904.8800000004</v>
      </c>
      <c r="BN3">
        <f>'12 - Notes Interest'!V17</f>
        <v>5808</v>
      </c>
      <c r="BO3">
        <f>'12 - Notes Interest'!W17</f>
        <v>91493.470000000016</v>
      </c>
      <c r="BP3" s="1238">
        <f>'12 - Notes Interest'!X17</f>
        <v>46261</v>
      </c>
      <c r="BQ3" s="1238">
        <f>'12 - Notes Interest'!Y17</f>
        <v>46293</v>
      </c>
      <c r="BR3">
        <f>'12 - Notes Interest'!Z17</f>
        <v>32</v>
      </c>
      <c r="BS3" s="1430">
        <f>'12 - Notes Interest'!AA17</f>
        <v>1.4999999999999999E-2</v>
      </c>
      <c r="BT3">
        <f>'12 - Notes Interest'!AB17</f>
        <v>120.32</v>
      </c>
      <c r="BU3">
        <f>'12 - Notes Interest'!AC17</f>
        <v>698818.55999999994</v>
      </c>
      <c r="BV3" s="1239">
        <f>'10 - Reserve calculation'!C12</f>
        <v>10015328293.6</v>
      </c>
      <c r="BW3" s="1465">
        <f>'10 - Reserve calculation'!D12</f>
        <v>5.0000000000000001E-3</v>
      </c>
      <c r="BX3" s="1239">
        <f>'10 - Reserve calculation'!E12</f>
        <v>500000</v>
      </c>
      <c r="BY3" s="1239" t="str">
        <f>'10 - Reserve calculation'!F12</f>
        <v>Yes</v>
      </c>
      <c r="BZ3" s="1239" t="str">
        <f>'10 - Reserve calculation'!G12</f>
        <v>No</v>
      </c>
      <c r="CA3" s="1239">
        <f>'10 - Reserve calculation'!H12</f>
        <v>50080000</v>
      </c>
      <c r="CB3" s="1239">
        <f>'10 - Reserve calculation'!I12</f>
        <v>50490000</v>
      </c>
      <c r="CC3" s="1239">
        <f>'10 - Reserve calculation'!J12</f>
        <v>50490000</v>
      </c>
      <c r="CD3" s="1239">
        <f>'10 - Reserve calculation'!K12</f>
        <v>-410000</v>
      </c>
      <c r="CE3" s="1239">
        <f>'13 - Issuer Account'!I29</f>
        <v>99771.070016339421</v>
      </c>
      <c r="CF3" s="1239">
        <f>'13 - Issuer Account'!I41</f>
        <v>50080000</v>
      </c>
      <c r="CG3" s="1239">
        <f>'13 - Issuer Account'!I52</f>
        <v>0</v>
      </c>
      <c r="CH3" s="1239">
        <f>'15 - Priority of Payments'!J21</f>
        <v>100628904.99260075</v>
      </c>
    </row>
    <row r="4" spans="2:86">
      <c r="B4" s="1238">
        <v>45677</v>
      </c>
      <c r="C4" s="1238">
        <v>45684</v>
      </c>
      <c r="D4" s="1239">
        <v>120447192.68000031</v>
      </c>
      <c r="E4" s="1239">
        <v>124639603.96999994</v>
      </c>
      <c r="F4" s="1239">
        <v>130762231.67999993</v>
      </c>
      <c r="G4" s="1239">
        <v>6122627.71</v>
      </c>
      <c r="H4" s="1672"/>
      <c r="I4" s="1239">
        <v>0</v>
      </c>
      <c r="J4" s="1239">
        <v>7659544933.5200005</v>
      </c>
      <c r="K4" s="1239">
        <v>0</v>
      </c>
      <c r="L4" s="1239">
        <v>114424613.28</v>
      </c>
      <c r="M4" s="1239">
        <v>7545120320.2400007</v>
      </c>
      <c r="N4" s="1239">
        <v>77732</v>
      </c>
      <c r="O4" s="1239">
        <v>1472.04</v>
      </c>
      <c r="P4" s="1239">
        <v>97065.82</v>
      </c>
      <c r="Q4">
        <v>403133937.36000001</v>
      </c>
      <c r="R4">
        <v>0</v>
      </c>
      <c r="S4">
        <v>6022319.1600000001</v>
      </c>
      <c r="T4">
        <v>397111618.19999999</v>
      </c>
      <c r="U4">
        <v>4092</v>
      </c>
      <c r="V4">
        <v>97045.849999999991</v>
      </c>
      <c r="W4">
        <v>300</v>
      </c>
      <c r="X4">
        <v>0</v>
      </c>
      <c r="Y4">
        <v>0</v>
      </c>
      <c r="Z4">
        <v>300</v>
      </c>
      <c r="AA4">
        <v>2</v>
      </c>
      <c r="AB4">
        <v>150</v>
      </c>
      <c r="AC4" s="1239">
        <v>8062678870.8800001</v>
      </c>
      <c r="AD4" s="1239">
        <v>7942231678.1999998</v>
      </c>
      <c r="AE4" s="1239">
        <v>120447192.68000031</v>
      </c>
      <c r="AF4" s="1430">
        <v>1</v>
      </c>
      <c r="AG4" s="1239">
        <v>7545120320.2400007</v>
      </c>
      <c r="AH4" s="1239">
        <v>423.66149974614382</v>
      </c>
      <c r="AI4" s="1239">
        <v>7942231678.1999998</v>
      </c>
      <c r="AJ4" s="1417">
        <v>0.05</v>
      </c>
      <c r="AK4" s="1298">
        <v>0.05</v>
      </c>
      <c r="AL4" s="1239">
        <v>7942231678.1999998</v>
      </c>
      <c r="AM4" s="1239">
        <v>397111583.91000003</v>
      </c>
      <c r="AN4" s="1239">
        <v>7942231678.1999998</v>
      </c>
      <c r="AO4" s="1239">
        <v>397111583.91000003</v>
      </c>
      <c r="AP4" s="1239">
        <v>7545120094.29</v>
      </c>
      <c r="AQ4" s="1239">
        <v>120447192.68000031</v>
      </c>
      <c r="AR4" s="1239">
        <v>7659544933.5200005</v>
      </c>
      <c r="AS4" s="1239">
        <v>397111583.91000003</v>
      </c>
      <c r="AT4" s="1239">
        <v>114424839.2300005</v>
      </c>
      <c r="AU4" s="1241">
        <v>77732</v>
      </c>
      <c r="AV4" s="1239">
        <v>1472.04</v>
      </c>
      <c r="AW4" s="1239">
        <v>114424613.28</v>
      </c>
      <c r="AX4" s="1239">
        <v>225.95000049471855</v>
      </c>
      <c r="AY4" s="1239">
        <v>120447192.68000031</v>
      </c>
      <c r="AZ4" s="1239">
        <v>114424613.28</v>
      </c>
      <c r="BA4" s="1239">
        <v>6022353.4499998093</v>
      </c>
      <c r="BB4" s="1241">
        <v>4092</v>
      </c>
      <c r="BC4" s="1239">
        <v>1471.73</v>
      </c>
      <c r="BD4" s="1239">
        <v>6022319.1600000001</v>
      </c>
      <c r="BE4" s="1239">
        <v>34.289999809116125</v>
      </c>
      <c r="BF4">
        <v>77732</v>
      </c>
      <c r="BG4" s="1239">
        <v>98537.86</v>
      </c>
      <c r="BH4" s="1238">
        <v>45653</v>
      </c>
      <c r="BI4" s="1238">
        <v>45684</v>
      </c>
      <c r="BJ4">
        <v>31</v>
      </c>
      <c r="BK4" s="1430">
        <v>6.0000000000000001E-3</v>
      </c>
      <c r="BL4" s="1239">
        <v>50.21</v>
      </c>
      <c r="BM4" s="1239">
        <v>3902923.72</v>
      </c>
      <c r="BN4">
        <v>4092</v>
      </c>
      <c r="BO4">
        <v>98517.58</v>
      </c>
      <c r="BP4" s="1238">
        <v>45653</v>
      </c>
      <c r="BQ4" s="1238">
        <v>45684</v>
      </c>
      <c r="BR4">
        <v>31</v>
      </c>
      <c r="BS4" s="1430">
        <v>1.4999999999999999E-2</v>
      </c>
      <c r="BT4">
        <v>125.51</v>
      </c>
      <c r="BU4">
        <v>513586.92000000004</v>
      </c>
      <c r="BV4" s="1239">
        <v>7659544933.5200005</v>
      </c>
      <c r="BW4" s="1465">
        <v>5.0000000000000001E-3</v>
      </c>
      <c r="BX4" s="1239">
        <v>500000</v>
      </c>
      <c r="BY4" s="1239" t="s">
        <v>1073</v>
      </c>
      <c r="BZ4" s="1239" t="s">
        <v>1072</v>
      </c>
      <c r="CA4" s="1239">
        <v>38297724.670000002</v>
      </c>
      <c r="CB4" s="1239">
        <v>38573797.640000001</v>
      </c>
      <c r="CC4" s="1239">
        <v>38573797.640000001</v>
      </c>
      <c r="CD4" s="1239">
        <v>-276072.96999999881</v>
      </c>
      <c r="CE4" s="1239">
        <v>560.24000027775764</v>
      </c>
      <c r="CF4" s="1239">
        <v>38297724.670000002</v>
      </c>
      <c r="CG4" s="1239">
        <v>0</v>
      </c>
      <c r="CH4" s="1239">
        <v>130762231.67999993</v>
      </c>
    </row>
    <row r="5" spans="2:86">
      <c r="B5" s="1238">
        <v>45644</v>
      </c>
      <c r="C5" s="1238">
        <v>45653</v>
      </c>
      <c r="D5" s="1239">
        <v>58121049.329999924</v>
      </c>
      <c r="E5" s="1239">
        <v>62148473.950000137</v>
      </c>
      <c r="F5" s="1239">
        <v>68164591.890000135</v>
      </c>
      <c r="G5" s="1239">
        <v>6016117.9400000004</v>
      </c>
      <c r="H5" s="1239"/>
      <c r="I5" s="1239">
        <v>0</v>
      </c>
      <c r="J5" s="1239">
        <v>7714759527.7600002</v>
      </c>
      <c r="K5" s="1239">
        <v>0</v>
      </c>
      <c r="L5" s="1239">
        <v>55214594.240000002</v>
      </c>
      <c r="M5" s="1239">
        <v>7659544933.5200005</v>
      </c>
      <c r="N5" s="1239">
        <v>77732</v>
      </c>
      <c r="O5" s="1239">
        <v>710.32</v>
      </c>
      <c r="P5" s="1239">
        <v>98537.86</v>
      </c>
      <c r="Q5">
        <v>406039953</v>
      </c>
      <c r="R5">
        <v>0</v>
      </c>
      <c r="S5">
        <v>2906015.6399999997</v>
      </c>
      <c r="T5">
        <v>403133937.36000001</v>
      </c>
      <c r="U5">
        <v>4092</v>
      </c>
      <c r="V5">
        <v>98517.58</v>
      </c>
      <c r="W5">
        <v>300</v>
      </c>
      <c r="X5">
        <v>0</v>
      </c>
      <c r="Y5">
        <v>0</v>
      </c>
      <c r="Z5">
        <v>300</v>
      </c>
      <c r="AA5">
        <v>2</v>
      </c>
      <c r="AB5">
        <v>150</v>
      </c>
      <c r="AC5" s="1239">
        <v>8120799480.7600002</v>
      </c>
      <c r="AD5" s="1239">
        <v>8062678431.4300003</v>
      </c>
      <c r="AE5" s="1239">
        <v>58121049.329999924</v>
      </c>
      <c r="AF5" s="1430">
        <v>1</v>
      </c>
      <c r="AG5" s="1239">
        <v>7659544933.5200005</v>
      </c>
      <c r="AH5" s="1239">
        <v>542.6830003336072</v>
      </c>
      <c r="AI5" s="1239">
        <v>8062678431.4300003</v>
      </c>
      <c r="AJ5" s="1417">
        <v>0.05</v>
      </c>
      <c r="AK5" s="1298">
        <v>0.05</v>
      </c>
      <c r="AL5" s="1239">
        <v>8062678431.4300003</v>
      </c>
      <c r="AM5" s="1239">
        <v>403133921.57150006</v>
      </c>
      <c r="AN5" s="1239">
        <v>8062678431.4300003</v>
      </c>
      <c r="AO5" s="1239">
        <v>403133921.57150006</v>
      </c>
      <c r="AP5" s="1239">
        <v>7659544509.8585005</v>
      </c>
      <c r="AQ5" s="1239">
        <v>58121049.329999924</v>
      </c>
      <c r="AR5" s="1239">
        <v>7714759527.7600002</v>
      </c>
      <c r="AS5" s="1239">
        <v>403133921.57150006</v>
      </c>
      <c r="AT5" s="1239">
        <v>55215017.901499748</v>
      </c>
      <c r="AU5" s="1241">
        <v>77732</v>
      </c>
      <c r="AV5" s="1239">
        <v>710.32</v>
      </c>
      <c r="AW5" s="1239">
        <v>55214594.240000002</v>
      </c>
      <c r="AX5" s="1239">
        <v>423.66149974614382</v>
      </c>
      <c r="AY5" s="1239">
        <v>58121049.329999924</v>
      </c>
      <c r="AZ5" s="1239">
        <v>55214594.240000002</v>
      </c>
      <c r="BA5" s="1239">
        <v>2906031.4285001755</v>
      </c>
      <c r="BB5" s="1241">
        <v>4092</v>
      </c>
      <c r="BC5" s="1239">
        <v>710.17</v>
      </c>
      <c r="BD5" s="1239">
        <v>2906015.6399999997</v>
      </c>
      <c r="BE5" s="1239">
        <v>15.78850017581135</v>
      </c>
      <c r="BF5">
        <v>77732</v>
      </c>
      <c r="BG5" s="1239">
        <v>99248.180000000008</v>
      </c>
      <c r="BH5" s="1238">
        <v>45623</v>
      </c>
      <c r="BI5" s="1238">
        <v>45653</v>
      </c>
      <c r="BJ5">
        <v>30</v>
      </c>
      <c r="BK5" s="1430">
        <v>6.0000000000000001E-3</v>
      </c>
      <c r="BL5" s="1239">
        <v>48.94</v>
      </c>
      <c r="BM5" s="1239">
        <v>3804204.0799999996</v>
      </c>
      <c r="BN5">
        <v>4092</v>
      </c>
      <c r="BO5">
        <v>99227.75</v>
      </c>
      <c r="BP5" s="1238">
        <v>45623</v>
      </c>
      <c r="BQ5" s="1238">
        <v>45653</v>
      </c>
      <c r="BR5">
        <v>30</v>
      </c>
      <c r="BS5" s="1430">
        <v>1.4999999999999999E-2</v>
      </c>
      <c r="BT5">
        <v>122.34</v>
      </c>
      <c r="BU5">
        <v>500615.28</v>
      </c>
      <c r="BV5" s="1239">
        <v>7714759527.7600002</v>
      </c>
      <c r="BW5" s="1465">
        <v>5.0000000000000001E-3</v>
      </c>
      <c r="BX5" s="1239">
        <v>500000</v>
      </c>
      <c r="BY5" s="1239" t="s">
        <v>1073</v>
      </c>
      <c r="BZ5" s="1239" t="s">
        <v>1072</v>
      </c>
      <c r="CA5" s="1239">
        <v>38573797.640000001</v>
      </c>
      <c r="CB5" s="1239">
        <v>38866000</v>
      </c>
      <c r="CC5" s="1239">
        <v>38866000</v>
      </c>
      <c r="CD5" s="1239">
        <v>-292202.3599999994</v>
      </c>
      <c r="CE5" s="1239">
        <v>739.44999991357327</v>
      </c>
      <c r="CF5" s="1239">
        <v>38573797.640000001</v>
      </c>
      <c r="CG5" s="1239">
        <v>0</v>
      </c>
      <c r="CH5" s="1239">
        <v>68164591.890000135</v>
      </c>
    </row>
    <row r="6" spans="2:86">
      <c r="B6">
        <v>45616</v>
      </c>
      <c r="C6" s="1238">
        <v>45623</v>
      </c>
      <c r="D6">
        <v>61601068.340000153</v>
      </c>
      <c r="E6">
        <v>72163327.339999735</v>
      </c>
      <c r="F6">
        <v>6227683.7300000004</v>
      </c>
      <c r="G6">
        <v>6816277.0100000007</v>
      </c>
      <c r="H6">
        <v>65347050.329999737</v>
      </c>
      <c r="I6">
        <v>0</v>
      </c>
      <c r="J6">
        <v>7773200000</v>
      </c>
      <c r="K6">
        <v>0</v>
      </c>
      <c r="L6">
        <v>58440472.240000002</v>
      </c>
      <c r="M6">
        <v>7714759527.7600002</v>
      </c>
      <c r="N6">
        <v>77732</v>
      </c>
      <c r="O6">
        <v>751.82</v>
      </c>
      <c r="P6">
        <v>99248.180000000008</v>
      </c>
      <c r="Q6">
        <v>409200000</v>
      </c>
      <c r="R6">
        <v>0</v>
      </c>
      <c r="S6">
        <v>3160047</v>
      </c>
      <c r="T6">
        <v>406039953</v>
      </c>
      <c r="U6">
        <v>4092</v>
      </c>
      <c r="V6">
        <v>99227.75</v>
      </c>
      <c r="W6">
        <v>300</v>
      </c>
      <c r="X6">
        <v>0</v>
      </c>
      <c r="Y6">
        <v>0</v>
      </c>
      <c r="Z6">
        <v>300</v>
      </c>
      <c r="AA6">
        <v>2</v>
      </c>
      <c r="AB6">
        <v>150</v>
      </c>
      <c r="AC6">
        <v>8182400000</v>
      </c>
      <c r="AD6">
        <v>8120798931.6599998</v>
      </c>
      <c r="AE6">
        <v>61601068.340000153</v>
      </c>
      <c r="AF6">
        <v>1</v>
      </c>
      <c r="AG6">
        <v>7714759527.7600002</v>
      </c>
      <c r="AH6">
        <v>0</v>
      </c>
      <c r="AI6">
        <v>8120798931.6599998</v>
      </c>
      <c r="AJ6">
        <v>0.05</v>
      </c>
      <c r="AK6">
        <v>0.05</v>
      </c>
      <c r="AL6">
        <v>8120798931.6599998</v>
      </c>
      <c r="AM6">
        <v>406039946.583</v>
      </c>
      <c r="AN6">
        <v>8120798931.6599998</v>
      </c>
      <c r="AO6">
        <v>406039946.583</v>
      </c>
      <c r="AP6">
        <v>7714758985.0769997</v>
      </c>
      <c r="AQ6">
        <v>61601068.340000153</v>
      </c>
      <c r="AR6">
        <v>7773200000</v>
      </c>
      <c r="AS6">
        <v>406039946.583</v>
      </c>
      <c r="AT6">
        <v>58441014.923000336</v>
      </c>
      <c r="AU6">
        <v>77732</v>
      </c>
      <c r="AV6">
        <v>751.82</v>
      </c>
      <c r="AW6">
        <v>58440472.240000002</v>
      </c>
      <c r="AX6">
        <v>542.6830003336072</v>
      </c>
      <c r="AY6">
        <v>61601068.340000153</v>
      </c>
      <c r="AZ6">
        <v>58440472.240000002</v>
      </c>
      <c r="BA6">
        <v>3160053.4169998169</v>
      </c>
      <c r="BB6">
        <v>4092</v>
      </c>
      <c r="BC6">
        <v>772.25</v>
      </c>
      <c r="BD6">
        <v>3160047</v>
      </c>
      <c r="BE6">
        <v>6.4169998168945313</v>
      </c>
      <c r="BF6">
        <v>77732</v>
      </c>
      <c r="BG6">
        <v>100000</v>
      </c>
      <c r="BH6" s="1238">
        <v>45588</v>
      </c>
      <c r="BI6" s="1238">
        <v>45623</v>
      </c>
      <c r="BJ6">
        <v>35</v>
      </c>
      <c r="BK6" s="1430">
        <v>6.0000000000000001E-3</v>
      </c>
      <c r="BL6">
        <v>57.53</v>
      </c>
      <c r="BM6">
        <v>4471921.96</v>
      </c>
      <c r="BN6">
        <v>4092</v>
      </c>
      <c r="BO6">
        <v>100000</v>
      </c>
      <c r="BP6" s="1238">
        <v>45588</v>
      </c>
      <c r="BQ6" s="1238">
        <v>45623</v>
      </c>
      <c r="BR6">
        <v>35</v>
      </c>
      <c r="BS6" s="1430">
        <v>1.4999999999999999E-2</v>
      </c>
      <c r="BT6">
        <v>143.84</v>
      </c>
      <c r="BU6">
        <v>588593.28</v>
      </c>
      <c r="BV6" s="1239">
        <v>7773200000</v>
      </c>
      <c r="BW6" s="1465">
        <v>5.0000000000000001E-3</v>
      </c>
      <c r="BX6" s="1239">
        <v>500000</v>
      </c>
      <c r="BY6" s="1239" t="s">
        <v>1073</v>
      </c>
      <c r="BZ6" s="1239" t="s">
        <v>1072</v>
      </c>
      <c r="CA6" s="1239">
        <v>38866000</v>
      </c>
      <c r="CB6" s="1239">
        <v>0</v>
      </c>
      <c r="CC6" s="1239">
        <v>38866000</v>
      </c>
      <c r="CD6" s="1239">
        <v>0</v>
      </c>
      <c r="CE6">
        <v>849.10000014305115</v>
      </c>
      <c r="CF6">
        <v>38866000</v>
      </c>
      <c r="CG6">
        <v>0</v>
      </c>
      <c r="CH6">
        <v>72163327.339999735</v>
      </c>
    </row>
    <row r="7" spans="2:86">
      <c r="B7">
        <v>45588</v>
      </c>
      <c r="C7" s="1238">
        <v>45588</v>
      </c>
      <c r="J7">
        <v>0</v>
      </c>
      <c r="K7">
        <v>7773200000</v>
      </c>
      <c r="L7">
        <v>0</v>
      </c>
      <c r="M7">
        <v>7773200000</v>
      </c>
      <c r="N7">
        <v>77732</v>
      </c>
      <c r="O7">
        <v>0</v>
      </c>
      <c r="P7">
        <v>100000</v>
      </c>
      <c r="Q7">
        <v>0</v>
      </c>
      <c r="R7">
        <v>409200000</v>
      </c>
      <c r="S7">
        <v>0</v>
      </c>
      <c r="T7">
        <v>409200000</v>
      </c>
      <c r="U7">
        <v>4092</v>
      </c>
      <c r="V7">
        <v>100000</v>
      </c>
      <c r="W7">
        <v>0</v>
      </c>
      <c r="X7">
        <v>300</v>
      </c>
      <c r="Y7">
        <v>0</v>
      </c>
      <c r="Z7">
        <v>300</v>
      </c>
      <c r="AA7">
        <v>2</v>
      </c>
      <c r="AB7">
        <v>150</v>
      </c>
      <c r="BV7">
        <v>7773200000</v>
      </c>
      <c r="BW7" s="1465">
        <v>5.0000000000000001E-3</v>
      </c>
      <c r="BX7">
        <v>500000</v>
      </c>
      <c r="BY7" t="s">
        <v>1073</v>
      </c>
      <c r="BZ7" t="s">
        <v>1072</v>
      </c>
      <c r="CA7">
        <v>38866000</v>
      </c>
      <c r="CB7">
        <v>0</v>
      </c>
      <c r="CC7">
        <v>0</v>
      </c>
      <c r="CD7">
        <v>38866000</v>
      </c>
      <c r="CE7">
        <v>31815.529999732971</v>
      </c>
      <c r="CF7">
        <v>38866000</v>
      </c>
      <c r="CG7">
        <v>0</v>
      </c>
      <c r="CH7" t="e">
        <v>#VALUE!</v>
      </c>
    </row>
    <row r="11" spans="2:86">
      <c r="AH11" s="1239"/>
      <c r="AI11" s="1239"/>
      <c r="AJ11" s="1239"/>
      <c r="AK11" s="1430"/>
      <c r="AL11" s="1239"/>
      <c r="AM11" s="1239"/>
      <c r="AN11" s="1239"/>
      <c r="AO11" s="1417"/>
    </row>
  </sheetData>
  <mergeCells count="15">
    <mergeCell ref="BV1:CD1"/>
    <mergeCell ref="D1:I1"/>
    <mergeCell ref="AC1:AE1"/>
    <mergeCell ref="AF1:AJ1"/>
    <mergeCell ref="AK1:AM1"/>
    <mergeCell ref="AN1:AP1"/>
    <mergeCell ref="AQ1:AT1"/>
    <mergeCell ref="J1:P1"/>
    <mergeCell ref="Q1:V1"/>
    <mergeCell ref="W1:AB1"/>
    <mergeCell ref="AU1:AX1"/>
    <mergeCell ref="AY1:BA1"/>
    <mergeCell ref="BB1:BE1"/>
    <mergeCell ref="BF1:BM1"/>
    <mergeCell ref="BN1:BU1"/>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AE184-1060-4A00-87D0-4B0B613FD911}">
  <sheetPr codeName="Sheet44">
    <tabColor theme="0" tint="-0.249977111117893"/>
  </sheetPr>
  <dimension ref="A1:EC254"/>
  <sheetViews>
    <sheetView topLeftCell="DU244" zoomScale="80" zoomScaleNormal="80" workbookViewId="0">
      <selection activeCell="C16" sqref="C16:D16"/>
    </sheetView>
  </sheetViews>
  <sheetFormatPr defaultColWidth="9.140625" defaultRowHeight="15"/>
  <cols>
    <col min="1" max="1" width="16.5703125" style="1238" customWidth="1"/>
    <col min="2" max="2" width="16.5703125" customWidth="1"/>
    <col min="3" max="3" width="18.85546875" style="1239" customWidth="1"/>
    <col min="4" max="10" width="16.5703125" style="1239" customWidth="1"/>
    <col min="11" max="12" width="18.85546875" style="1239" customWidth="1"/>
    <col min="13" max="13" width="21.85546875" style="1239" customWidth="1"/>
    <col min="14" max="14" width="16.5703125" style="1239" customWidth="1"/>
    <col min="15" max="15" width="19.140625" style="1239" customWidth="1"/>
    <col min="16" max="67" width="16.5703125" style="1239" customWidth="1"/>
    <col min="68" max="68" width="16.5703125" style="1238" customWidth="1"/>
    <col min="69" max="69" width="16.5703125" style="1241" customWidth="1"/>
    <col min="70" max="72" width="16.5703125" style="1239" customWidth="1"/>
    <col min="73" max="73" width="16.5703125" style="1241" customWidth="1"/>
    <col min="74" max="76" width="16.5703125" style="1239" customWidth="1"/>
    <col min="77" max="77" width="16.5703125" style="1241" customWidth="1"/>
    <col min="78" max="82" width="16.5703125" style="1239" customWidth="1"/>
    <col min="83" max="84" width="20.28515625" style="1239" customWidth="1"/>
    <col min="85" max="85" width="18.7109375" style="1241" customWidth="1"/>
    <col min="86" max="87" width="16.5703125" style="1239" customWidth="1"/>
    <col min="88" max="89" width="20.140625" style="1239" customWidth="1"/>
    <col min="90" max="90" width="18.28515625" style="1241" customWidth="1"/>
    <col min="91" max="92" width="16.5703125" style="1239" customWidth="1"/>
    <col min="93" max="94" width="18.42578125" style="1239" customWidth="1"/>
    <col min="95" max="95" width="17.7109375" style="1241" customWidth="1"/>
    <col min="96" max="96" width="16.5703125" style="1238" customWidth="1"/>
    <col min="97" max="97" width="20.140625" style="1239" customWidth="1"/>
    <col min="98" max="98" width="16.5703125" style="1241" customWidth="1"/>
    <col min="99" max="99" width="16.5703125" style="1239" customWidth="1"/>
    <col min="100" max="100" width="16.5703125" style="1241" customWidth="1"/>
    <col min="101" max="101" width="16.5703125" style="1239" customWidth="1"/>
    <col min="102" max="102" width="16.5703125" style="1241" customWidth="1"/>
    <col min="103" max="103" width="16.5703125" style="1239" customWidth="1"/>
    <col min="104" max="104" width="16.5703125" style="1241" customWidth="1"/>
    <col min="105" max="105" width="16.5703125" style="1239" customWidth="1"/>
    <col min="106" max="106" width="16.5703125" style="1241" customWidth="1"/>
    <col min="107" max="107" width="16.5703125" style="1239" customWidth="1"/>
    <col min="108" max="108" width="16.5703125" style="1241" customWidth="1"/>
    <col min="109" max="109" width="16.5703125" style="1239" customWidth="1"/>
    <col min="110" max="110" width="16.5703125" style="1241" customWidth="1"/>
    <col min="111" max="111" width="16.5703125" style="1239" customWidth="1"/>
    <col min="112" max="112" width="16.5703125" style="1241" customWidth="1"/>
    <col min="113" max="113" width="16.5703125" style="1239" customWidth="1"/>
    <col min="114" max="114" width="16.5703125" style="1241" customWidth="1"/>
    <col min="115" max="115" width="16.5703125" style="1239" customWidth="1"/>
    <col min="116" max="116" width="16.5703125" style="1241" customWidth="1"/>
    <col min="117" max="117" width="16.5703125" style="1239" customWidth="1"/>
    <col min="118" max="118" width="16.5703125" style="1241" customWidth="1"/>
    <col min="119" max="119" width="16.5703125" style="1239" customWidth="1"/>
    <col min="120" max="120" width="16.5703125" style="1241" customWidth="1"/>
    <col min="121" max="121" width="16.5703125" style="1239" customWidth="1"/>
    <col min="122" max="122" width="16.5703125" style="1241" customWidth="1"/>
    <col min="123" max="123" width="32" style="1239" bestFit="1" customWidth="1"/>
    <col min="124" max="124" width="32" style="1241" customWidth="1"/>
    <col min="125" max="125" width="16.5703125" style="1239" customWidth="1"/>
    <col min="126" max="126" width="16.5703125" style="1241" customWidth="1"/>
    <col min="127" max="127" width="16.5703125" style="1651" customWidth="1"/>
    <col min="128" max="128" width="16.5703125" style="1238" customWidth="1"/>
    <col min="129" max="129" width="16.5703125" style="1329" customWidth="1"/>
    <col min="130" max="130" width="44.85546875" bestFit="1" customWidth="1"/>
    <col min="131" max="131" width="18.7109375" style="1239" customWidth="1"/>
    <col min="132" max="132" width="18.7109375" style="1241" customWidth="1"/>
    <col min="133" max="133" width="18.7109375" style="1239" customWidth="1"/>
  </cols>
  <sheetData>
    <row r="1" spans="1:133" ht="21" thickBot="1">
      <c r="A1" s="2184" t="s">
        <v>680</v>
      </c>
      <c r="B1" s="2185"/>
      <c r="C1" s="2185"/>
      <c r="D1" s="2185"/>
      <c r="E1" s="2185"/>
      <c r="F1" s="2185"/>
      <c r="G1" s="2185"/>
      <c r="H1" s="2185"/>
      <c r="I1" s="2185"/>
      <c r="J1" s="2185"/>
      <c r="K1" s="2185"/>
      <c r="L1" s="2186"/>
      <c r="M1" s="2185"/>
      <c r="N1" s="2185"/>
      <c r="O1" s="2185"/>
      <c r="P1" s="2195" t="s">
        <v>681</v>
      </c>
      <c r="Q1" s="2196"/>
      <c r="R1" s="2196"/>
      <c r="S1" s="2196"/>
      <c r="T1" s="2196"/>
      <c r="U1" s="2196"/>
      <c r="V1" s="2196"/>
      <c r="W1" s="2196"/>
      <c r="X1" s="2196"/>
      <c r="Y1" s="2196"/>
      <c r="Z1" s="2196"/>
      <c r="AA1" s="2196"/>
      <c r="AB1" s="2196"/>
      <c r="AC1" s="2196"/>
      <c r="AD1" s="2196"/>
      <c r="AE1" s="2196"/>
      <c r="AF1" s="2196"/>
      <c r="AG1" s="2196"/>
      <c r="AH1" s="2197"/>
      <c r="AI1" s="2197"/>
      <c r="AJ1" s="2197"/>
      <c r="AK1" s="2196"/>
      <c r="AL1" s="2196"/>
      <c r="AM1" s="2196"/>
      <c r="AN1" s="2196"/>
      <c r="AO1" s="2196"/>
      <c r="AP1" s="2196"/>
      <c r="AQ1" s="2196"/>
      <c r="AR1" s="2196"/>
      <c r="AS1" s="2198"/>
      <c r="AT1" s="2195" t="s">
        <v>59</v>
      </c>
      <c r="AU1" s="2196"/>
      <c r="AV1" s="2196"/>
      <c r="AW1" s="2196"/>
      <c r="AX1" s="2196"/>
      <c r="AY1" s="2196"/>
      <c r="AZ1" s="2196"/>
      <c r="BA1" s="2196"/>
      <c r="BB1" s="2196"/>
      <c r="BC1" s="2196"/>
      <c r="BD1" s="2196"/>
      <c r="BE1" s="2196"/>
      <c r="BF1" s="2196"/>
      <c r="BG1" s="2196"/>
      <c r="BH1" s="2196"/>
      <c r="BI1" s="2196"/>
      <c r="BJ1" s="2196"/>
      <c r="BK1" s="2196"/>
      <c r="BL1" s="2195" t="s">
        <v>682</v>
      </c>
      <c r="BM1" s="2196"/>
      <c r="BN1" s="2196"/>
      <c r="BO1" s="2198"/>
      <c r="BP1" s="1671"/>
      <c r="BQ1" s="1285" t="s">
        <v>779</v>
      </c>
      <c r="BR1" s="1283"/>
      <c r="BS1" s="1283"/>
      <c r="BT1" s="1283"/>
      <c r="BU1" s="1285"/>
      <c r="BV1" s="1283"/>
      <c r="BW1" s="1283"/>
      <c r="BX1" s="1283"/>
      <c r="BY1" s="1285"/>
      <c r="BZ1" s="1283"/>
      <c r="CA1" s="1283"/>
      <c r="CB1" s="1283"/>
      <c r="CC1" s="1283"/>
      <c r="CD1" s="1283"/>
      <c r="CE1" s="1283"/>
      <c r="CF1" s="1283"/>
      <c r="CG1" s="1285"/>
      <c r="CH1" s="1283"/>
      <c r="CI1" s="1283"/>
      <c r="CJ1" s="1283"/>
      <c r="CK1" s="1283"/>
      <c r="CL1" s="1285"/>
      <c r="CM1" s="1283"/>
      <c r="CN1" s="1283"/>
      <c r="CO1" s="1283"/>
      <c r="CP1" s="1283"/>
      <c r="CQ1" s="1285"/>
      <c r="CR1" s="1231" t="s">
        <v>683</v>
      </c>
      <c r="CS1" s="1232"/>
      <c r="CT1" s="1240"/>
      <c r="CU1" s="1232"/>
      <c r="CV1" s="1240"/>
      <c r="CW1" s="1232"/>
      <c r="CX1" s="1240"/>
      <c r="CY1" s="1232"/>
      <c r="CZ1" s="1240"/>
      <c r="DA1" s="1232"/>
      <c r="DB1" s="1240"/>
      <c r="DC1" s="1230"/>
      <c r="DD1" s="1242"/>
      <c r="DE1" s="1230"/>
      <c r="DF1" s="1242"/>
      <c r="DG1" s="1232"/>
      <c r="DH1" s="1240"/>
      <c r="DI1" s="1232"/>
      <c r="DJ1" s="1240"/>
      <c r="DK1" s="1230"/>
      <c r="DL1" s="1242"/>
      <c r="DM1" s="1230"/>
      <c r="DN1" s="1242"/>
      <c r="DO1" s="1232"/>
      <c r="DP1" s="1240"/>
      <c r="DQ1" s="1232"/>
      <c r="DR1" s="1240"/>
      <c r="DS1" s="1232"/>
      <c r="DT1" s="1240"/>
      <c r="DU1" s="1232"/>
      <c r="DV1" s="1732"/>
      <c r="DW1" s="1650"/>
      <c r="DX1" s="2199" t="s">
        <v>684</v>
      </c>
      <c r="DY1" s="2200"/>
      <c r="DZ1" s="2200"/>
      <c r="EA1" s="2200"/>
      <c r="EB1" s="2201"/>
    </row>
    <row r="2" spans="1:133" ht="30.6" customHeight="1">
      <c r="A2" s="2176" t="s">
        <v>685</v>
      </c>
      <c r="B2" s="2178" t="s">
        <v>686</v>
      </c>
      <c r="C2" s="2180" t="s">
        <v>687</v>
      </c>
      <c r="D2" s="2182" t="s">
        <v>688</v>
      </c>
      <c r="E2" s="2187" t="s">
        <v>47</v>
      </c>
      <c r="F2" s="2187" t="s">
        <v>48</v>
      </c>
      <c r="G2" s="2189" t="s">
        <v>49</v>
      </c>
      <c r="H2" s="2190"/>
      <c r="I2" s="2191"/>
      <c r="J2" s="2187" t="s">
        <v>50</v>
      </c>
      <c r="K2" s="2187" t="s">
        <v>689</v>
      </c>
      <c r="L2" s="2187" t="s">
        <v>1160</v>
      </c>
      <c r="M2" s="2192" t="s">
        <v>52</v>
      </c>
      <c r="N2" s="2192" t="s">
        <v>67</v>
      </c>
      <c r="O2" s="2193" t="s">
        <v>690</v>
      </c>
      <c r="P2" s="2202" t="s">
        <v>691</v>
      </c>
      <c r="Q2" s="2203"/>
      <c r="R2" s="2204"/>
      <c r="S2" s="2175" t="s">
        <v>58</v>
      </c>
      <c r="T2" s="2175"/>
      <c r="U2" s="2175"/>
      <c r="V2" s="2175" t="s">
        <v>692</v>
      </c>
      <c r="W2" s="2175"/>
      <c r="X2" s="2175"/>
      <c r="Y2" s="2175" t="s">
        <v>60</v>
      </c>
      <c r="Z2" s="2175"/>
      <c r="AA2" s="2175"/>
      <c r="AB2" s="2175" t="s">
        <v>693</v>
      </c>
      <c r="AC2" s="2175"/>
      <c r="AD2" s="2175"/>
      <c r="AE2" s="2175" t="s">
        <v>694</v>
      </c>
      <c r="AF2" s="2175"/>
      <c r="AG2" s="2175"/>
      <c r="AH2" s="2175" t="s">
        <v>1161</v>
      </c>
      <c r="AI2" s="2175"/>
      <c r="AJ2" s="2175"/>
      <c r="AK2" s="2175" t="s">
        <v>63</v>
      </c>
      <c r="AL2" s="2175"/>
      <c r="AM2" s="2175"/>
      <c r="AN2" s="2175" t="s">
        <v>64</v>
      </c>
      <c r="AO2" s="2175"/>
      <c r="AP2" s="2175"/>
      <c r="AQ2" s="2175" t="s">
        <v>695</v>
      </c>
      <c r="AR2" s="2175"/>
      <c r="AS2" s="2207"/>
      <c r="AT2" s="2205" t="s">
        <v>78</v>
      </c>
      <c r="AU2" s="2205" t="s">
        <v>712</v>
      </c>
      <c r="AV2" s="2205" t="s">
        <v>80</v>
      </c>
      <c r="AW2" s="2205" t="s">
        <v>81</v>
      </c>
      <c r="AX2" s="2205" t="s">
        <v>82</v>
      </c>
      <c r="AY2" s="2205" t="s">
        <v>83</v>
      </c>
      <c r="AZ2" s="2205" t="s">
        <v>84</v>
      </c>
      <c r="BA2" s="2205" t="s">
        <v>85</v>
      </c>
      <c r="BB2" s="2205" t="s">
        <v>1117</v>
      </c>
      <c r="BC2" s="2205" t="s">
        <v>87</v>
      </c>
      <c r="BD2" s="2205" t="s">
        <v>88</v>
      </c>
      <c r="BE2" s="2205" t="s">
        <v>89</v>
      </c>
      <c r="BF2" s="2205" t="s">
        <v>90</v>
      </c>
      <c r="BG2" s="2205" t="s">
        <v>91</v>
      </c>
      <c r="BH2" s="2205" t="s">
        <v>92</v>
      </c>
      <c r="BI2" s="2205" t="s">
        <v>95</v>
      </c>
      <c r="BJ2" s="2205" t="s">
        <v>93</v>
      </c>
      <c r="BK2" s="2205" t="s">
        <v>94</v>
      </c>
      <c r="BL2" s="2205" t="s">
        <v>696</v>
      </c>
      <c r="BM2" s="2205" t="s">
        <v>697</v>
      </c>
      <c r="BN2" s="2205" t="s">
        <v>698</v>
      </c>
      <c r="BO2" s="2207" t="s">
        <v>699</v>
      </c>
      <c r="BP2" s="2211" t="s">
        <v>685</v>
      </c>
      <c r="BQ2" s="1351" t="s">
        <v>780</v>
      </c>
      <c r="BR2" s="1352"/>
      <c r="BS2" s="1353"/>
      <c r="BT2" s="1352"/>
      <c r="BU2" s="1351" t="s">
        <v>782</v>
      </c>
      <c r="BV2" s="1352"/>
      <c r="BW2" s="1353"/>
      <c r="BX2" s="1352"/>
      <c r="BY2" s="1351" t="s">
        <v>783</v>
      </c>
      <c r="BZ2" s="1352"/>
      <c r="CA2" s="1353"/>
      <c r="CB2" s="1844"/>
      <c r="CC2" s="1876" t="s">
        <v>785</v>
      </c>
      <c r="CD2" s="1844"/>
      <c r="CE2" s="1844"/>
      <c r="CF2" s="1844"/>
      <c r="CG2" s="1845"/>
      <c r="CH2" s="1844" t="s">
        <v>784</v>
      </c>
      <c r="CI2" s="1844"/>
      <c r="CJ2" s="1844"/>
      <c r="CK2" s="1844"/>
      <c r="CL2" s="1845"/>
      <c r="CM2" s="1844" t="s">
        <v>1878</v>
      </c>
      <c r="CN2" s="1844"/>
      <c r="CO2" s="1844"/>
      <c r="CP2" s="1844"/>
      <c r="CQ2" s="1845"/>
      <c r="CR2" s="2211" t="s">
        <v>685</v>
      </c>
      <c r="CS2" s="2205" t="s">
        <v>700</v>
      </c>
      <c r="CT2" s="2208" t="s">
        <v>701</v>
      </c>
      <c r="CU2" s="2205" t="s">
        <v>702</v>
      </c>
      <c r="CV2" s="2208" t="s">
        <v>703</v>
      </c>
      <c r="CW2" s="2205" t="s">
        <v>704</v>
      </c>
      <c r="CX2" s="2208" t="s">
        <v>705</v>
      </c>
      <c r="CY2" s="2205" t="s">
        <v>706</v>
      </c>
      <c r="CZ2" s="2208" t="s">
        <v>707</v>
      </c>
      <c r="DA2" s="2205" t="s">
        <v>713</v>
      </c>
      <c r="DB2" s="2208" t="s">
        <v>714</v>
      </c>
      <c r="DC2" s="2205" t="s">
        <v>715</v>
      </c>
      <c r="DD2" s="2208" t="s">
        <v>716</v>
      </c>
      <c r="DE2" s="2205" t="s">
        <v>717</v>
      </c>
      <c r="DF2" s="2208" t="s">
        <v>718</v>
      </c>
      <c r="DG2" s="2205" t="s">
        <v>719</v>
      </c>
      <c r="DH2" s="2208" t="s">
        <v>720</v>
      </c>
      <c r="DI2" s="2205" t="s">
        <v>722</v>
      </c>
      <c r="DJ2" s="2208" t="s">
        <v>721</v>
      </c>
      <c r="DK2" s="2205" t="s">
        <v>723</v>
      </c>
      <c r="DL2" s="2208" t="s">
        <v>724</v>
      </c>
      <c r="DM2" s="2205" t="s">
        <v>727</v>
      </c>
      <c r="DN2" s="2208" t="s">
        <v>725</v>
      </c>
      <c r="DO2" s="2205" t="s">
        <v>726</v>
      </c>
      <c r="DP2" s="2208" t="s">
        <v>728</v>
      </c>
      <c r="DQ2" s="2205" t="s">
        <v>729</v>
      </c>
      <c r="DR2" s="2208" t="s">
        <v>731</v>
      </c>
      <c r="DS2" s="2205" t="s">
        <v>730</v>
      </c>
      <c r="DT2" s="2208" t="s">
        <v>732</v>
      </c>
      <c r="DU2" s="2205" t="s">
        <v>733</v>
      </c>
      <c r="DV2" s="2214" t="s">
        <v>734</v>
      </c>
      <c r="DW2" s="2216" t="s">
        <v>1877</v>
      </c>
      <c r="DX2" s="2213" t="s">
        <v>685</v>
      </c>
      <c r="DY2" s="2218" t="s">
        <v>708</v>
      </c>
      <c r="DZ2" s="2218" t="s">
        <v>709</v>
      </c>
      <c r="EA2" s="2220" t="s">
        <v>398</v>
      </c>
      <c r="EB2" s="2221" t="s">
        <v>710</v>
      </c>
    </row>
    <row r="3" spans="1:133" ht="30.75" thickBot="1">
      <c r="A3" s="2177"/>
      <c r="B3" s="2179"/>
      <c r="C3" s="2181"/>
      <c r="D3" s="2183"/>
      <c r="E3" s="2188"/>
      <c r="F3" s="2188"/>
      <c r="G3" s="1233" t="s">
        <v>68</v>
      </c>
      <c r="H3" s="1233" t="s">
        <v>69</v>
      </c>
      <c r="I3" s="1233" t="s">
        <v>70</v>
      </c>
      <c r="J3" s="2188"/>
      <c r="K3" s="2188"/>
      <c r="L3" s="2188"/>
      <c r="M3" s="2188"/>
      <c r="N3" s="2188"/>
      <c r="O3" s="2194"/>
      <c r="P3" s="1234" t="s">
        <v>71</v>
      </c>
      <c r="Q3" s="1235" t="s">
        <v>72</v>
      </c>
      <c r="R3" s="1235" t="s">
        <v>73</v>
      </c>
      <c r="S3" s="1235" t="s">
        <v>71</v>
      </c>
      <c r="T3" s="1235" t="s">
        <v>72</v>
      </c>
      <c r="U3" s="1235" t="s">
        <v>73</v>
      </c>
      <c r="V3" s="1235" t="s">
        <v>71</v>
      </c>
      <c r="W3" s="1235" t="s">
        <v>72</v>
      </c>
      <c r="X3" s="1235" t="s">
        <v>73</v>
      </c>
      <c r="Y3" s="1235" t="s">
        <v>71</v>
      </c>
      <c r="Z3" s="1235" t="s">
        <v>72</v>
      </c>
      <c r="AA3" s="1235" t="s">
        <v>73</v>
      </c>
      <c r="AB3" s="1235" t="s">
        <v>71</v>
      </c>
      <c r="AC3" s="1235" t="s">
        <v>72</v>
      </c>
      <c r="AD3" s="1235" t="s">
        <v>73</v>
      </c>
      <c r="AE3" s="1235" t="s">
        <v>71</v>
      </c>
      <c r="AF3" s="1235" t="s">
        <v>72</v>
      </c>
      <c r="AG3" s="1235" t="s">
        <v>73</v>
      </c>
      <c r="AH3" s="1235" t="s">
        <v>71</v>
      </c>
      <c r="AI3" s="1235" t="s">
        <v>72</v>
      </c>
      <c r="AJ3" s="1235" t="s">
        <v>73</v>
      </c>
      <c r="AK3" s="1235" t="s">
        <v>71</v>
      </c>
      <c r="AL3" s="1235" t="s">
        <v>72</v>
      </c>
      <c r="AM3" s="1235" t="s">
        <v>73</v>
      </c>
      <c r="AN3" s="1235" t="s">
        <v>71</v>
      </c>
      <c r="AO3" s="1235" t="s">
        <v>72</v>
      </c>
      <c r="AP3" s="1235" t="s">
        <v>73</v>
      </c>
      <c r="AQ3" s="1235" t="s">
        <v>71</v>
      </c>
      <c r="AR3" s="1235" t="s">
        <v>72</v>
      </c>
      <c r="AS3" s="1236" t="s">
        <v>73</v>
      </c>
      <c r="AT3" s="2206"/>
      <c r="AU3" s="2206"/>
      <c r="AV3" s="2206"/>
      <c r="AW3" s="2206"/>
      <c r="AX3" s="2206"/>
      <c r="AY3" s="2206"/>
      <c r="AZ3" s="2206"/>
      <c r="BA3" s="2206"/>
      <c r="BB3" s="2206"/>
      <c r="BC3" s="2206"/>
      <c r="BD3" s="2206"/>
      <c r="BE3" s="2206"/>
      <c r="BF3" s="2206"/>
      <c r="BG3" s="2206"/>
      <c r="BH3" s="2206"/>
      <c r="BI3" s="2206"/>
      <c r="BJ3" s="2206"/>
      <c r="BK3" s="2206"/>
      <c r="BL3" s="2206"/>
      <c r="BM3" s="2206"/>
      <c r="BN3" s="2206"/>
      <c r="BO3" s="2210"/>
      <c r="BP3" s="2212"/>
      <c r="BQ3" s="1286" t="s">
        <v>710</v>
      </c>
      <c r="BR3" s="1284" t="s">
        <v>398</v>
      </c>
      <c r="BS3" s="1875" t="s">
        <v>781</v>
      </c>
      <c r="BT3" s="1237" t="s">
        <v>171</v>
      </c>
      <c r="BU3" s="1286" t="s">
        <v>710</v>
      </c>
      <c r="BV3" s="1284" t="s">
        <v>398</v>
      </c>
      <c r="BW3" s="1875" t="s">
        <v>781</v>
      </c>
      <c r="BX3" s="1237" t="s">
        <v>171</v>
      </c>
      <c r="BY3" s="1286" t="s">
        <v>710</v>
      </c>
      <c r="BZ3" s="1284" t="s">
        <v>398</v>
      </c>
      <c r="CA3" s="1875" t="s">
        <v>781</v>
      </c>
      <c r="CB3" s="1237" t="s">
        <v>171</v>
      </c>
      <c r="CC3" s="1287" t="s">
        <v>786</v>
      </c>
      <c r="CD3" s="1284" t="s">
        <v>787</v>
      </c>
      <c r="CE3" s="1284" t="s">
        <v>788</v>
      </c>
      <c r="CF3" s="1284" t="s">
        <v>1947</v>
      </c>
      <c r="CG3" s="1288" t="s">
        <v>789</v>
      </c>
      <c r="CH3" s="1287" t="s">
        <v>786</v>
      </c>
      <c r="CI3" s="1284" t="s">
        <v>787</v>
      </c>
      <c r="CJ3" s="1284" t="s">
        <v>788</v>
      </c>
      <c r="CK3" s="1284" t="s">
        <v>1947</v>
      </c>
      <c r="CL3" s="1288" t="s">
        <v>789</v>
      </c>
      <c r="CM3" s="1287" t="s">
        <v>786</v>
      </c>
      <c r="CN3" s="1284" t="s">
        <v>787</v>
      </c>
      <c r="CO3" s="1284" t="s">
        <v>788</v>
      </c>
      <c r="CP3" s="1284" t="s">
        <v>1947</v>
      </c>
      <c r="CQ3" s="1288" t="s">
        <v>789</v>
      </c>
      <c r="CR3" s="2212"/>
      <c r="CS3" s="2206"/>
      <c r="CT3" s="2209"/>
      <c r="CU3" s="2206"/>
      <c r="CV3" s="2209"/>
      <c r="CW3" s="2206"/>
      <c r="CX3" s="2209"/>
      <c r="CY3" s="2206"/>
      <c r="CZ3" s="2209"/>
      <c r="DA3" s="2206"/>
      <c r="DB3" s="2209"/>
      <c r="DC3" s="2206"/>
      <c r="DD3" s="2209"/>
      <c r="DE3" s="2206"/>
      <c r="DF3" s="2209"/>
      <c r="DG3" s="2206"/>
      <c r="DH3" s="2209"/>
      <c r="DI3" s="2206"/>
      <c r="DJ3" s="2209"/>
      <c r="DK3" s="2206"/>
      <c r="DL3" s="2209"/>
      <c r="DM3" s="2206"/>
      <c r="DN3" s="2209"/>
      <c r="DO3" s="2206"/>
      <c r="DP3" s="2209"/>
      <c r="DQ3" s="2206"/>
      <c r="DR3" s="2209"/>
      <c r="DS3" s="2206"/>
      <c r="DT3" s="2209"/>
      <c r="DU3" s="2206"/>
      <c r="DV3" s="2215"/>
      <c r="DW3" s="2217"/>
      <c r="DX3" s="2177"/>
      <c r="DY3" s="2219"/>
      <c r="DZ3" s="2219"/>
      <c r="EA3" s="2206"/>
      <c r="EB3" s="2222"/>
    </row>
    <row r="4" spans="1:133">
      <c r="A4" s="1238">
        <v>46265</v>
      </c>
      <c r="B4" t="s">
        <v>711</v>
      </c>
      <c r="C4" s="1239">
        <v>10627881030.059999</v>
      </c>
      <c r="D4" s="1239">
        <v>0</v>
      </c>
      <c r="E4" s="1239">
        <v>57131839.969999999</v>
      </c>
      <c r="F4" s="1239">
        <v>24671070.960000001</v>
      </c>
      <c r="G4" s="1239">
        <v>0</v>
      </c>
      <c r="H4" s="1239">
        <v>0</v>
      </c>
      <c r="I4" s="1239">
        <v>0</v>
      </c>
      <c r="J4" s="1239">
        <v>0</v>
      </c>
      <c r="K4" s="1239">
        <v>1173747.95</v>
      </c>
      <c r="L4" s="1239">
        <v>0</v>
      </c>
      <c r="M4" s="1239">
        <v>2454354.2200000002</v>
      </c>
      <c r="N4" s="1239">
        <v>0</v>
      </c>
      <c r="O4" s="1239">
        <v>10542450016.959999</v>
      </c>
      <c r="P4" s="1239">
        <v>730783.24</v>
      </c>
      <c r="Q4" s="1239">
        <v>150463.81</v>
      </c>
      <c r="R4" s="1239">
        <v>0</v>
      </c>
      <c r="S4" s="1239">
        <v>218991.74</v>
      </c>
      <c r="T4" s="1239">
        <v>55289.46</v>
      </c>
      <c r="U4" s="1239">
        <v>0</v>
      </c>
      <c r="V4" s="1239">
        <v>215273.51</v>
      </c>
      <c r="W4" s="1239">
        <v>42557.34</v>
      </c>
      <c r="X4" s="1239">
        <v>0</v>
      </c>
      <c r="Y4" s="1239">
        <v>0</v>
      </c>
      <c r="Z4" s="1239">
        <v>0</v>
      </c>
      <c r="AA4" s="1239">
        <v>0</v>
      </c>
      <c r="AB4" s="1239">
        <v>0</v>
      </c>
      <c r="AC4" s="1239">
        <v>0</v>
      </c>
      <c r="AD4" s="1239">
        <v>0</v>
      </c>
      <c r="AE4" s="1239">
        <v>33394.199999999997</v>
      </c>
      <c r="AF4" s="1239">
        <v>4784.7700000000004</v>
      </c>
      <c r="AG4" s="1239">
        <v>0</v>
      </c>
      <c r="AH4" s="1239">
        <v>0</v>
      </c>
      <c r="AI4" s="1239">
        <v>0</v>
      </c>
      <c r="AJ4" s="1239">
        <v>0</v>
      </c>
      <c r="AK4" s="1239">
        <v>5919.06</v>
      </c>
      <c r="AL4" s="1239">
        <v>127.1</v>
      </c>
      <c r="AM4" s="1239">
        <v>0</v>
      </c>
      <c r="AN4" s="1239">
        <v>0</v>
      </c>
      <c r="AO4" s="1239">
        <v>0</v>
      </c>
      <c r="AP4" s="1239">
        <v>0</v>
      </c>
      <c r="AQ4" s="1239">
        <v>695188.21</v>
      </c>
      <c r="AR4" s="1239">
        <v>158284.06</v>
      </c>
      <c r="AS4" s="1239">
        <v>0</v>
      </c>
      <c r="AT4" s="1239">
        <v>56912848.229999997</v>
      </c>
      <c r="AU4" s="1239">
        <v>215273.51</v>
      </c>
      <c r="AV4" s="1239">
        <v>24671070.960000001</v>
      </c>
      <c r="AW4" s="1239">
        <v>81799192.700000003</v>
      </c>
      <c r="AX4" s="1239">
        <v>14821902.32</v>
      </c>
      <c r="AY4" s="1239">
        <v>42557.34</v>
      </c>
      <c r="AZ4" s="1239">
        <v>0</v>
      </c>
      <c r="BA4" s="1239">
        <v>0</v>
      </c>
      <c r="BB4" s="1239">
        <v>0</v>
      </c>
      <c r="BC4" s="1239">
        <v>130016.97</v>
      </c>
      <c r="BD4" s="1239">
        <v>0</v>
      </c>
      <c r="BE4" s="1239">
        <v>0</v>
      </c>
      <c r="BF4" s="1239">
        <v>14994476.630000001</v>
      </c>
      <c r="BG4" s="1239">
        <v>0</v>
      </c>
      <c r="BH4" s="1239">
        <v>0</v>
      </c>
      <c r="BI4" s="1239">
        <v>0</v>
      </c>
      <c r="BJ4" s="1239">
        <v>96793669.329999998</v>
      </c>
      <c r="BK4" s="1239">
        <v>96793669.329999998</v>
      </c>
      <c r="BL4" s="1239">
        <v>11750241.41</v>
      </c>
      <c r="BM4" s="1239">
        <v>11750241.41</v>
      </c>
      <c r="BN4" s="1239">
        <v>2686.95</v>
      </c>
      <c r="BO4" s="1239">
        <v>0</v>
      </c>
      <c r="BP4" s="1238">
        <v>46265</v>
      </c>
      <c r="BQ4" s="1241">
        <v>1</v>
      </c>
      <c r="BR4" s="1239">
        <v>139560.22</v>
      </c>
      <c r="BS4" s="1239">
        <v>133.82</v>
      </c>
      <c r="BT4" s="1239">
        <v>0</v>
      </c>
      <c r="BU4" s="1241">
        <v>0</v>
      </c>
      <c r="BV4" s="1239">
        <v>0</v>
      </c>
      <c r="BW4" s="1239">
        <v>0</v>
      </c>
      <c r="BX4" s="1239">
        <v>0</v>
      </c>
      <c r="BY4" s="1241">
        <v>22</v>
      </c>
      <c r="BZ4" s="1239">
        <v>2314794</v>
      </c>
      <c r="CA4" s="1239">
        <v>2553.13</v>
      </c>
      <c r="CB4" s="1239">
        <v>6046.16</v>
      </c>
      <c r="CC4" s="1239">
        <v>2417872.2200000002</v>
      </c>
      <c r="CD4" s="1239">
        <v>2620.7600000000002</v>
      </c>
      <c r="CE4" s="1239">
        <v>5737.71</v>
      </c>
      <c r="CF4" s="1239">
        <v>0</v>
      </c>
      <c r="CG4" s="1241">
        <v>22</v>
      </c>
      <c r="CH4" s="1239">
        <v>36482</v>
      </c>
      <c r="CI4" s="1239">
        <v>66.19</v>
      </c>
      <c r="CJ4" s="1239">
        <v>308.45</v>
      </c>
      <c r="CK4" s="1239">
        <v>0</v>
      </c>
      <c r="CL4" s="1241">
        <v>1</v>
      </c>
      <c r="CM4" s="1239">
        <v>687200.85</v>
      </c>
      <c r="CN4" s="1239">
        <v>495.01000000000005</v>
      </c>
      <c r="CO4" s="1239">
        <v>19493.25</v>
      </c>
      <c r="CP4" s="1239">
        <v>240444.29740000001</v>
      </c>
      <c r="CQ4" s="1241">
        <v>10</v>
      </c>
      <c r="CR4" s="1238">
        <v>46265</v>
      </c>
      <c r="CS4" s="1239">
        <v>10479629061.09</v>
      </c>
      <c r="CT4" s="1241">
        <v>72065</v>
      </c>
      <c r="CU4" s="1239">
        <v>34113319.57</v>
      </c>
      <c r="CV4" s="1241">
        <v>214</v>
      </c>
      <c r="CW4" s="1239">
        <v>15601103.33</v>
      </c>
      <c r="CX4" s="1241">
        <v>81</v>
      </c>
      <c r="CY4" s="1239">
        <v>5085992.57</v>
      </c>
      <c r="CZ4" s="1241">
        <v>39</v>
      </c>
      <c r="DA4" s="1239">
        <v>2415841.6800000002</v>
      </c>
      <c r="DB4" s="1241">
        <v>20</v>
      </c>
      <c r="DC4" s="1239">
        <v>837119.09</v>
      </c>
      <c r="DD4" s="1241">
        <v>10</v>
      </c>
      <c r="DE4" s="1239">
        <v>1415375.83</v>
      </c>
      <c r="DF4" s="1241">
        <v>13</v>
      </c>
      <c r="DG4" s="1239">
        <v>1457426.65</v>
      </c>
      <c r="DH4" s="1241">
        <v>8</v>
      </c>
      <c r="DI4" s="1239">
        <v>107142.45</v>
      </c>
      <c r="DJ4" s="1241">
        <v>2</v>
      </c>
      <c r="DK4" s="1239">
        <v>858294.46</v>
      </c>
      <c r="DL4" s="1241">
        <v>8</v>
      </c>
      <c r="DM4" s="1239">
        <v>417551.93</v>
      </c>
      <c r="DN4" s="1241">
        <v>4</v>
      </c>
      <c r="DO4" s="1239">
        <v>448112.5</v>
      </c>
      <c r="DP4" s="1241">
        <v>3</v>
      </c>
      <c r="DQ4" s="1239">
        <v>63675.81</v>
      </c>
      <c r="DR4" s="1241">
        <v>1</v>
      </c>
      <c r="DS4" s="1239">
        <v>1024286.53</v>
      </c>
      <c r="DT4" s="1241">
        <v>7</v>
      </c>
      <c r="DU4" s="1239">
        <v>0</v>
      </c>
      <c r="DV4" s="1768">
        <v>122</v>
      </c>
      <c r="DW4" s="1651">
        <v>1.6815E-2</v>
      </c>
      <c r="DX4" s="1238">
        <v>46265</v>
      </c>
      <c r="DY4" s="1328" t="s">
        <v>2081</v>
      </c>
      <c r="DZ4" t="s">
        <v>424</v>
      </c>
      <c r="EA4" s="1239">
        <v>0</v>
      </c>
      <c r="EB4" s="1241">
        <v>60687</v>
      </c>
      <c r="EC4" s="1239">
        <v>0</v>
      </c>
    </row>
    <row r="5" spans="1:133">
      <c r="A5" s="1238">
        <v>46265</v>
      </c>
      <c r="B5" t="s">
        <v>340</v>
      </c>
      <c r="C5" s="1239">
        <v>689410.54</v>
      </c>
      <c r="D5" s="1239">
        <v>0</v>
      </c>
      <c r="E5" s="1239">
        <v>151671.10999999999</v>
      </c>
      <c r="F5" s="1239">
        <v>0</v>
      </c>
      <c r="G5" s="1239">
        <v>0</v>
      </c>
      <c r="H5" s="1239">
        <v>0</v>
      </c>
      <c r="I5" s="1239">
        <v>0</v>
      </c>
      <c r="J5" s="1239">
        <v>0</v>
      </c>
      <c r="K5" s="1239">
        <v>1173747.95</v>
      </c>
      <c r="L5" s="1239">
        <v>0</v>
      </c>
      <c r="M5" s="1239">
        <v>687200.85</v>
      </c>
      <c r="N5" s="1239">
        <v>0</v>
      </c>
      <c r="O5" s="1239">
        <v>1024286.53</v>
      </c>
      <c r="P5" s="1239">
        <v>499271.63</v>
      </c>
      <c r="Q5" s="1239">
        <v>8071.44</v>
      </c>
      <c r="R5" s="1239">
        <v>0</v>
      </c>
      <c r="S5" s="1239">
        <v>148069.62</v>
      </c>
      <c r="T5" s="1239">
        <v>930.13</v>
      </c>
      <c r="U5" s="1239">
        <v>0</v>
      </c>
      <c r="V5" s="1239">
        <v>487158.23</v>
      </c>
      <c r="W5" s="1239">
        <v>3098.08</v>
      </c>
      <c r="X5" s="1239">
        <v>0</v>
      </c>
      <c r="Y5" s="1239">
        <v>0</v>
      </c>
      <c r="Z5" s="1239">
        <v>0</v>
      </c>
      <c r="AA5" s="1239">
        <v>0</v>
      </c>
      <c r="AB5" s="1239">
        <v>0</v>
      </c>
      <c r="AC5" s="1239">
        <v>0</v>
      </c>
      <c r="AD5" s="1239">
        <v>0</v>
      </c>
      <c r="AE5" s="1239">
        <v>33394.199999999997</v>
      </c>
      <c r="AF5" s="1239">
        <v>4784.7700000000004</v>
      </c>
      <c r="AG5" s="1239">
        <v>0</v>
      </c>
      <c r="AH5" s="1239">
        <v>0</v>
      </c>
      <c r="AI5" s="1239">
        <v>0</v>
      </c>
      <c r="AJ5" s="1239">
        <v>0</v>
      </c>
      <c r="AK5" s="1239">
        <v>15050.63</v>
      </c>
      <c r="AL5" s="1239">
        <v>4442.62</v>
      </c>
      <c r="AM5" s="1239">
        <v>0</v>
      </c>
      <c r="AN5" s="1239">
        <v>0</v>
      </c>
      <c r="AO5" s="1239">
        <v>0</v>
      </c>
      <c r="AP5" s="1239">
        <v>0</v>
      </c>
      <c r="AQ5" s="1239">
        <v>178526.59</v>
      </c>
      <c r="AR5" s="1239">
        <v>6245.64</v>
      </c>
      <c r="AS5" s="1239">
        <v>0</v>
      </c>
      <c r="AT5" s="1239">
        <v>3601.49</v>
      </c>
      <c r="AU5" s="1239">
        <v>487158.23</v>
      </c>
      <c r="AV5" s="1239">
        <v>0</v>
      </c>
      <c r="AW5" s="1239">
        <v>490759.72</v>
      </c>
      <c r="AX5" s="1239">
        <v>717.62</v>
      </c>
      <c r="AY5" s="1239">
        <v>3098.08</v>
      </c>
      <c r="AZ5" s="1239">
        <v>0</v>
      </c>
      <c r="BA5" s="1239">
        <v>0</v>
      </c>
      <c r="BB5" s="1239">
        <v>0</v>
      </c>
      <c r="BC5" s="1239">
        <v>0</v>
      </c>
      <c r="BD5" s="1239">
        <v>0</v>
      </c>
      <c r="BE5" s="1239">
        <v>0</v>
      </c>
      <c r="BF5" s="1239">
        <v>3815.7</v>
      </c>
      <c r="BG5" s="1239">
        <v>0</v>
      </c>
      <c r="BH5" s="1239">
        <v>0</v>
      </c>
      <c r="BI5" s="1239">
        <v>0</v>
      </c>
      <c r="BJ5" s="1239">
        <v>494575.42</v>
      </c>
      <c r="BK5" s="1239">
        <v>494575.42</v>
      </c>
      <c r="BL5" s="1239">
        <v>1024.8699999999999</v>
      </c>
      <c r="BM5" s="1239">
        <v>1024.8699999999999</v>
      </c>
      <c r="BN5" s="1239">
        <v>495.01</v>
      </c>
      <c r="BO5" s="1239">
        <v>0</v>
      </c>
      <c r="BP5" s="1238">
        <v>46234</v>
      </c>
      <c r="BQ5" s="1241">
        <v>2</v>
      </c>
      <c r="BR5" s="1239">
        <v>169889.66999999998</v>
      </c>
      <c r="BS5" s="1239">
        <v>232.18</v>
      </c>
      <c r="BT5" s="1239">
        <v>0</v>
      </c>
      <c r="BU5" s="1241">
        <v>2</v>
      </c>
      <c r="BV5" s="1239">
        <v>1472868.8599999999</v>
      </c>
      <c r="BW5" s="1239">
        <v>3616.96</v>
      </c>
      <c r="BX5" s="1239">
        <v>0</v>
      </c>
      <c r="BY5" s="1241">
        <v>24</v>
      </c>
      <c r="BZ5" s="1239">
        <v>5026014.22</v>
      </c>
      <c r="CA5" s="1239">
        <v>7408.8899999999994</v>
      </c>
      <c r="CB5" s="1239">
        <v>2679.3</v>
      </c>
      <c r="CC5" s="1239">
        <v>6668772.75</v>
      </c>
      <c r="CD5" s="1239">
        <v>11258.029999999999</v>
      </c>
      <c r="CE5" s="1239">
        <v>2679.3</v>
      </c>
      <c r="CF5" s="1239">
        <v>0</v>
      </c>
      <c r="CG5" s="1241">
        <v>28</v>
      </c>
      <c r="CH5" s="1239">
        <v>0</v>
      </c>
      <c r="CI5" s="1239">
        <v>0</v>
      </c>
      <c r="CJ5" s="1239">
        <v>0</v>
      </c>
      <c r="CK5" s="1239">
        <v>0</v>
      </c>
      <c r="CL5" s="1241">
        <v>0</v>
      </c>
      <c r="CM5" s="1239">
        <v>750568.92999999993</v>
      </c>
      <c r="CN5" s="1239">
        <v>95.87</v>
      </c>
      <c r="CO5" s="1239">
        <v>151457.03</v>
      </c>
      <c r="CP5" s="1239">
        <v>262834.91979999997</v>
      </c>
      <c r="CQ5" s="1241">
        <v>7</v>
      </c>
      <c r="CR5" s="1238">
        <v>46234</v>
      </c>
      <c r="CS5" s="1239">
        <v>10569853782.889999</v>
      </c>
      <c r="CT5" s="1241">
        <v>72364</v>
      </c>
      <c r="CU5" s="1239">
        <v>32542118.059999999</v>
      </c>
      <c r="CV5" s="1241">
        <v>209</v>
      </c>
      <c r="CW5" s="1239">
        <v>13034885.6</v>
      </c>
      <c r="CX5" s="1241">
        <v>84</v>
      </c>
      <c r="CY5" s="1239">
        <v>4853451.18</v>
      </c>
      <c r="CZ5" s="1241">
        <v>44</v>
      </c>
      <c r="DA5" s="1239">
        <v>1611940.8</v>
      </c>
      <c r="DB5" s="1241">
        <v>15</v>
      </c>
      <c r="DC5" s="1239">
        <v>1459308.24</v>
      </c>
      <c r="DD5" s="1241">
        <v>14</v>
      </c>
      <c r="DE5" s="1239">
        <v>1766489.52</v>
      </c>
      <c r="DF5" s="1241">
        <v>9</v>
      </c>
      <c r="DG5" s="1239">
        <v>129011.11</v>
      </c>
      <c r="DH5" s="1241">
        <v>3</v>
      </c>
      <c r="DI5" s="1239">
        <v>720813.58</v>
      </c>
      <c r="DJ5" s="1241">
        <v>7</v>
      </c>
      <c r="DK5" s="1239">
        <v>421102.17</v>
      </c>
      <c r="DL5" s="1241">
        <v>4</v>
      </c>
      <c r="DM5" s="1239">
        <v>788119.15</v>
      </c>
      <c r="DN5" s="1241">
        <v>6</v>
      </c>
      <c r="DO5" s="1239">
        <v>700007.76</v>
      </c>
      <c r="DP5" s="1241">
        <v>3</v>
      </c>
      <c r="DQ5" s="1239">
        <v>0</v>
      </c>
      <c r="DR5" s="1241">
        <v>0</v>
      </c>
      <c r="DS5" s="1239">
        <v>689410.54</v>
      </c>
      <c r="DT5" s="1241">
        <v>10</v>
      </c>
      <c r="DU5" s="1239">
        <v>0</v>
      </c>
      <c r="DV5" s="1241">
        <v>115</v>
      </c>
      <c r="DW5" s="1651">
        <v>1.6808E-2</v>
      </c>
      <c r="DX5" s="1238">
        <v>46265</v>
      </c>
      <c r="DY5" s="1328" t="s">
        <v>790</v>
      </c>
      <c r="DZ5" t="s">
        <v>445</v>
      </c>
      <c r="EA5" s="1239">
        <v>59010384.850000001</v>
      </c>
      <c r="EB5" s="1241">
        <v>2634</v>
      </c>
      <c r="EC5" s="1239">
        <v>97095935.659999996</v>
      </c>
    </row>
    <row r="6" spans="1:133">
      <c r="A6" s="1238">
        <v>46234</v>
      </c>
      <c r="B6" t="s">
        <v>711</v>
      </c>
      <c r="C6" s="1239">
        <v>10731409727.809999</v>
      </c>
      <c r="D6" s="1239">
        <v>0</v>
      </c>
      <c r="E6" s="1239">
        <v>57503356.880000003</v>
      </c>
      <c r="F6" s="1239">
        <v>38053833.350000001</v>
      </c>
      <c r="G6" s="1239">
        <v>0</v>
      </c>
      <c r="H6" s="1239">
        <v>0</v>
      </c>
      <c r="I6" s="1239">
        <v>0</v>
      </c>
      <c r="J6" s="1239">
        <v>0</v>
      </c>
      <c r="K6" s="1239">
        <v>1165783.6100000001</v>
      </c>
      <c r="L6" s="1239">
        <v>0</v>
      </c>
      <c r="M6" s="1239">
        <v>6668772.75</v>
      </c>
      <c r="N6" s="1239">
        <v>136951.16</v>
      </c>
      <c r="O6" s="1239">
        <v>10627881030.059999</v>
      </c>
      <c r="P6" s="1239">
        <v>755787.33</v>
      </c>
      <c r="Q6" s="1239">
        <v>164249.82</v>
      </c>
      <c r="R6" s="1239">
        <v>0</v>
      </c>
      <c r="S6" s="1239">
        <v>222999.95</v>
      </c>
      <c r="T6" s="1239">
        <v>49149.88</v>
      </c>
      <c r="U6" s="1239">
        <v>0</v>
      </c>
      <c r="V6" s="1239">
        <v>208042.44</v>
      </c>
      <c r="W6" s="1239">
        <v>53091.33</v>
      </c>
      <c r="X6" s="1239">
        <v>0</v>
      </c>
      <c r="Y6" s="1239">
        <v>0</v>
      </c>
      <c r="Z6" s="1239">
        <v>0</v>
      </c>
      <c r="AA6" s="1239">
        <v>0</v>
      </c>
      <c r="AB6" s="1239">
        <v>0</v>
      </c>
      <c r="AC6" s="1239">
        <v>0</v>
      </c>
      <c r="AD6" s="1239">
        <v>0</v>
      </c>
      <c r="AE6" s="1239">
        <v>37612.910000000003</v>
      </c>
      <c r="AF6" s="1239">
        <v>9513.9500000000007</v>
      </c>
      <c r="AG6" s="1239">
        <v>0</v>
      </c>
      <c r="AH6" s="1239">
        <v>0</v>
      </c>
      <c r="AI6" s="1239">
        <v>0</v>
      </c>
      <c r="AJ6" s="1239">
        <v>0</v>
      </c>
      <c r="AK6" s="1239">
        <v>2348.69</v>
      </c>
      <c r="AL6" s="1239">
        <v>330.61</v>
      </c>
      <c r="AM6" s="1239">
        <v>0</v>
      </c>
      <c r="AN6" s="1239">
        <v>0</v>
      </c>
      <c r="AO6" s="1239">
        <v>0</v>
      </c>
      <c r="AP6" s="1239">
        <v>0</v>
      </c>
      <c r="AQ6" s="1239">
        <v>730783.24</v>
      </c>
      <c r="AR6" s="1239">
        <v>150463.81</v>
      </c>
      <c r="AS6" s="1239">
        <v>0</v>
      </c>
      <c r="AT6" s="1239">
        <v>57280356.93</v>
      </c>
      <c r="AU6" s="1239">
        <v>208042.44</v>
      </c>
      <c r="AV6" s="1239">
        <v>38053833.350000001</v>
      </c>
      <c r="AW6" s="1239">
        <v>95542232.719999999</v>
      </c>
      <c r="AX6" s="1239">
        <v>14971534.970000001</v>
      </c>
      <c r="AY6" s="1239">
        <v>53091.33</v>
      </c>
      <c r="AZ6" s="1239">
        <v>0</v>
      </c>
      <c r="BA6" s="1239">
        <v>0</v>
      </c>
      <c r="BB6" s="1239">
        <v>0</v>
      </c>
      <c r="BC6" s="1239">
        <v>237330.88</v>
      </c>
      <c r="BD6" s="1239">
        <v>0</v>
      </c>
      <c r="BE6" s="1239">
        <v>0</v>
      </c>
      <c r="BF6" s="1239">
        <v>15261957.18</v>
      </c>
      <c r="BG6" s="1239">
        <v>0</v>
      </c>
      <c r="BH6" s="1239">
        <v>0</v>
      </c>
      <c r="BI6" s="1239">
        <v>0</v>
      </c>
      <c r="BJ6" s="1239">
        <v>110804189.90000001</v>
      </c>
      <c r="BK6" s="1239">
        <v>110804189.90000001</v>
      </c>
      <c r="BL6" s="1239">
        <v>11258.03</v>
      </c>
      <c r="BM6" s="1239">
        <v>11258.03</v>
      </c>
      <c r="BN6" s="1239">
        <v>11258.03</v>
      </c>
      <c r="BO6" s="1239">
        <v>0</v>
      </c>
      <c r="BP6" s="1238">
        <v>46203</v>
      </c>
      <c r="BQ6" s="1241">
        <v>2</v>
      </c>
      <c r="BR6" s="1239">
        <v>239030.63999999998</v>
      </c>
      <c r="BS6" s="1239">
        <v>35.33</v>
      </c>
      <c r="BT6" s="1239">
        <v>0</v>
      </c>
      <c r="BU6" s="1241">
        <v>6</v>
      </c>
      <c r="BV6" s="1239">
        <v>1020839.5900000001</v>
      </c>
      <c r="BW6" s="1239">
        <v>729.40000000000009</v>
      </c>
      <c r="BX6" s="1239">
        <v>0</v>
      </c>
      <c r="BY6" s="1241">
        <v>28</v>
      </c>
      <c r="BZ6" s="1239">
        <v>5651075.25</v>
      </c>
      <c r="CA6" s="1239">
        <v>6848.0100000000011</v>
      </c>
      <c r="CB6" s="1239">
        <v>540.63</v>
      </c>
      <c r="CC6" s="1239">
        <v>6036277.3100000005</v>
      </c>
      <c r="CD6" s="1239">
        <v>6594.0400000000018</v>
      </c>
      <c r="CE6" s="1239">
        <v>540.63</v>
      </c>
      <c r="CF6" s="1239">
        <v>0</v>
      </c>
      <c r="CG6" s="1241">
        <v>33</v>
      </c>
      <c r="CH6" s="1239">
        <v>874668.17</v>
      </c>
      <c r="CI6" s="1239">
        <v>1018.7</v>
      </c>
      <c r="CJ6" s="1239">
        <v>0</v>
      </c>
      <c r="CK6" s="1239">
        <v>0</v>
      </c>
      <c r="CL6" s="1241">
        <v>3</v>
      </c>
      <c r="CM6" s="1239">
        <v>872226.22000000009</v>
      </c>
      <c r="CN6" s="1239">
        <v>1015.99</v>
      </c>
      <c r="CO6" s="1239">
        <v>200007.20999999996</v>
      </c>
      <c r="CP6" s="1239">
        <v>238742.57880000002</v>
      </c>
      <c r="CQ6" s="1241">
        <v>7</v>
      </c>
      <c r="CR6" s="1238">
        <v>46203</v>
      </c>
      <c r="CS6" s="1239">
        <v>10666577681.190001</v>
      </c>
      <c r="CT6" s="1241">
        <v>72773</v>
      </c>
      <c r="CU6" s="1239">
        <v>39614445.840000004</v>
      </c>
      <c r="CV6" s="1241">
        <v>213</v>
      </c>
      <c r="CW6" s="1239">
        <v>13316975.140000001</v>
      </c>
      <c r="CX6" s="1241">
        <v>87</v>
      </c>
      <c r="CY6" s="1239">
        <v>4139418.21</v>
      </c>
      <c r="CZ6" s="1241">
        <v>32</v>
      </c>
      <c r="DA6" s="1239">
        <v>1712270.99</v>
      </c>
      <c r="DB6" s="1241">
        <v>17</v>
      </c>
      <c r="DC6" s="1239">
        <v>2323713.23</v>
      </c>
      <c r="DD6" s="1241">
        <v>13</v>
      </c>
      <c r="DE6" s="1239">
        <v>634631.61</v>
      </c>
      <c r="DF6" s="1241">
        <v>5</v>
      </c>
      <c r="DG6" s="1239">
        <v>839203.76</v>
      </c>
      <c r="DH6" s="1241">
        <v>9</v>
      </c>
      <c r="DI6" s="1239">
        <v>671748.77</v>
      </c>
      <c r="DJ6" s="1241">
        <v>6</v>
      </c>
      <c r="DK6" s="1239">
        <v>504208.82</v>
      </c>
      <c r="DL6" s="1241">
        <v>5</v>
      </c>
      <c r="DM6" s="1239">
        <v>770857.87</v>
      </c>
      <c r="DN6" s="1241">
        <v>4</v>
      </c>
      <c r="DO6" s="1239">
        <v>226279.05</v>
      </c>
      <c r="DP6" s="1241">
        <v>3</v>
      </c>
      <c r="DQ6" s="1239">
        <v>78293.33</v>
      </c>
      <c r="DR6" s="1241">
        <v>1</v>
      </c>
      <c r="DS6" s="1239">
        <v>751161.99</v>
      </c>
      <c r="DT6" s="1241">
        <v>8</v>
      </c>
      <c r="DU6" s="1239">
        <v>0</v>
      </c>
      <c r="DV6" s="1241">
        <v>105</v>
      </c>
      <c r="DW6" s="1651">
        <v>1.6806999999999999E-2</v>
      </c>
      <c r="DX6" s="1238">
        <v>46265</v>
      </c>
      <c r="DY6" s="1328" t="s">
        <v>791</v>
      </c>
      <c r="DZ6" t="s">
        <v>446</v>
      </c>
      <c r="EA6" s="1239">
        <v>567816538.63999999</v>
      </c>
      <c r="EB6" s="1241">
        <v>12321</v>
      </c>
      <c r="EC6" s="1239">
        <v>939269350.80999994</v>
      </c>
    </row>
    <row r="7" spans="1:133">
      <c r="A7" s="1238">
        <v>46234</v>
      </c>
      <c r="B7" t="s">
        <v>340</v>
      </c>
      <c r="C7" s="1239">
        <v>751161.99</v>
      </c>
      <c r="D7" s="1239">
        <v>0</v>
      </c>
      <c r="E7" s="1239">
        <v>476966.13</v>
      </c>
      <c r="F7" s="1239">
        <v>0</v>
      </c>
      <c r="G7" s="1239">
        <v>0</v>
      </c>
      <c r="H7" s="1239">
        <v>0</v>
      </c>
      <c r="I7" s="1239">
        <v>0</v>
      </c>
      <c r="J7" s="1239">
        <v>0</v>
      </c>
      <c r="K7" s="1239">
        <v>1165783.6100000001</v>
      </c>
      <c r="L7" s="1239">
        <v>0</v>
      </c>
      <c r="M7" s="1239">
        <v>750568.93</v>
      </c>
      <c r="N7" s="1239">
        <v>0</v>
      </c>
      <c r="O7" s="1239">
        <v>689410.54</v>
      </c>
      <c r="P7" s="1239">
        <v>167034.37</v>
      </c>
      <c r="Q7" s="1239">
        <v>5520.75</v>
      </c>
      <c r="R7" s="1239">
        <v>0</v>
      </c>
      <c r="S7" s="1239">
        <v>462247.3</v>
      </c>
      <c r="T7" s="1239">
        <v>1080.67</v>
      </c>
      <c r="U7" s="1239">
        <v>0</v>
      </c>
      <c r="V7" s="1239">
        <v>20322.59</v>
      </c>
      <c r="W7" s="1239">
        <v>3887.26</v>
      </c>
      <c r="X7" s="1239">
        <v>0</v>
      </c>
      <c r="Y7" s="1239">
        <v>0</v>
      </c>
      <c r="Z7" s="1239">
        <v>0</v>
      </c>
      <c r="AA7" s="1239">
        <v>0</v>
      </c>
      <c r="AB7" s="1239">
        <v>0</v>
      </c>
      <c r="AC7" s="1239">
        <v>0</v>
      </c>
      <c r="AD7" s="1239">
        <v>0</v>
      </c>
      <c r="AE7" s="1239">
        <v>37612.910000000003</v>
      </c>
      <c r="AF7" s="1239">
        <v>9513.9500000000007</v>
      </c>
      <c r="AG7" s="1239">
        <v>0</v>
      </c>
      <c r="AH7" s="1239">
        <v>0</v>
      </c>
      <c r="AI7" s="1239">
        <v>0</v>
      </c>
      <c r="AJ7" s="1239">
        <v>0</v>
      </c>
      <c r="AK7" s="1239">
        <v>147300.35999999999</v>
      </c>
      <c r="AL7" s="1239">
        <v>4156.67</v>
      </c>
      <c r="AM7" s="1239">
        <v>0</v>
      </c>
      <c r="AN7" s="1239">
        <v>0</v>
      </c>
      <c r="AO7" s="1239">
        <v>0</v>
      </c>
      <c r="AP7" s="1239">
        <v>0</v>
      </c>
      <c r="AQ7" s="1239">
        <v>499271.63</v>
      </c>
      <c r="AR7" s="1239">
        <v>8071.44</v>
      </c>
      <c r="AS7" s="1239">
        <v>0</v>
      </c>
      <c r="AT7" s="1239">
        <v>14718.83</v>
      </c>
      <c r="AU7" s="1239">
        <v>20322.59</v>
      </c>
      <c r="AV7" s="1239">
        <v>0</v>
      </c>
      <c r="AW7" s="1239">
        <v>35041.42</v>
      </c>
      <c r="AX7" s="1239">
        <v>729.65</v>
      </c>
      <c r="AY7" s="1239">
        <v>3887.26</v>
      </c>
      <c r="AZ7" s="1239">
        <v>0</v>
      </c>
      <c r="BA7" s="1239">
        <v>0</v>
      </c>
      <c r="BB7" s="1239">
        <v>0</v>
      </c>
      <c r="BC7" s="1239">
        <v>0</v>
      </c>
      <c r="BD7" s="1239">
        <v>0</v>
      </c>
      <c r="BE7" s="1239">
        <v>0</v>
      </c>
      <c r="BF7" s="1239">
        <v>4616.91</v>
      </c>
      <c r="BG7" s="1239">
        <v>0</v>
      </c>
      <c r="BH7" s="1239">
        <v>0</v>
      </c>
      <c r="BI7" s="1239">
        <v>0</v>
      </c>
      <c r="BJ7" s="1239">
        <v>39658.33</v>
      </c>
      <c r="BK7" s="1239">
        <v>39658.33</v>
      </c>
      <c r="BL7" s="1239">
        <v>95.87</v>
      </c>
      <c r="BM7" s="1239">
        <v>95.87</v>
      </c>
      <c r="BN7" s="1239">
        <v>95.87</v>
      </c>
      <c r="BO7" s="1239">
        <v>0</v>
      </c>
      <c r="BP7" s="1238">
        <v>46173</v>
      </c>
      <c r="BQ7" s="1241">
        <v>1</v>
      </c>
      <c r="BR7" s="1239">
        <v>152732.19</v>
      </c>
      <c r="BS7" s="1239">
        <v>98.54</v>
      </c>
      <c r="BT7" s="1239">
        <v>0</v>
      </c>
      <c r="BU7" s="1241">
        <v>0</v>
      </c>
      <c r="BV7" s="1239">
        <v>0</v>
      </c>
      <c r="BW7" s="1239">
        <v>0</v>
      </c>
      <c r="BX7" s="1239">
        <v>0</v>
      </c>
      <c r="BY7" s="1241">
        <v>18</v>
      </c>
      <c r="BZ7" s="1239">
        <v>4280726.6600000011</v>
      </c>
      <c r="CA7" s="1239">
        <v>5746.8300000000008</v>
      </c>
      <c r="CB7" s="1239">
        <v>0</v>
      </c>
      <c r="CC7" s="1239">
        <v>4230023.2800000012</v>
      </c>
      <c r="CD7" s="1239">
        <v>5619.7900000000009</v>
      </c>
      <c r="CE7" s="1239">
        <v>0</v>
      </c>
      <c r="CF7" s="1239">
        <v>0</v>
      </c>
      <c r="CG7" s="1241">
        <v>18</v>
      </c>
      <c r="CH7" s="1239">
        <v>203435.57</v>
      </c>
      <c r="CI7" s="1239">
        <v>225.58</v>
      </c>
      <c r="CJ7" s="1239">
        <v>0</v>
      </c>
      <c r="CK7" s="1239">
        <v>0</v>
      </c>
      <c r="CL7" s="1241">
        <v>1</v>
      </c>
      <c r="CM7" s="1239">
        <v>642924.51</v>
      </c>
      <c r="CN7" s="1239">
        <v>148.21</v>
      </c>
      <c r="CO7" s="1239">
        <v>6336</v>
      </c>
      <c r="CP7" s="1239">
        <v>221676.1648</v>
      </c>
      <c r="CQ7" s="1241">
        <v>4</v>
      </c>
      <c r="CR7" s="1238">
        <v>46173</v>
      </c>
      <c r="CS7" s="1239">
        <v>10767431132.190001</v>
      </c>
      <c r="CT7" s="1241">
        <v>73155</v>
      </c>
      <c r="CU7" s="1239">
        <v>32939952.25</v>
      </c>
      <c r="CV7" s="1241">
        <v>228</v>
      </c>
      <c r="CW7" s="1239">
        <v>10614478.140000001</v>
      </c>
      <c r="CX7" s="1241">
        <v>70</v>
      </c>
      <c r="CY7" s="1239">
        <v>5279095.76</v>
      </c>
      <c r="CZ7" s="1241">
        <v>38</v>
      </c>
      <c r="DA7" s="1239">
        <v>3919782.55</v>
      </c>
      <c r="DB7" s="1241">
        <v>20</v>
      </c>
      <c r="DC7" s="1239">
        <v>1423040.55</v>
      </c>
      <c r="DD7" s="1241">
        <v>10</v>
      </c>
      <c r="DE7" s="1239">
        <v>1344690.85</v>
      </c>
      <c r="DF7" s="1241">
        <v>12</v>
      </c>
      <c r="DG7" s="1239">
        <v>691795</v>
      </c>
      <c r="DH7" s="1241">
        <v>7</v>
      </c>
      <c r="DI7" s="1239">
        <v>1101780.1100000001</v>
      </c>
      <c r="DJ7" s="1241">
        <v>9</v>
      </c>
      <c r="DK7" s="1239">
        <v>967874.15</v>
      </c>
      <c r="DL7" s="1241">
        <v>6</v>
      </c>
      <c r="DM7" s="1239">
        <v>320815.32</v>
      </c>
      <c r="DN7" s="1241">
        <v>4</v>
      </c>
      <c r="DO7" s="1239">
        <v>72833.45</v>
      </c>
      <c r="DP7" s="1241">
        <v>2</v>
      </c>
      <c r="DQ7" s="1239">
        <v>206925.75</v>
      </c>
      <c r="DR7" s="1241">
        <v>3</v>
      </c>
      <c r="DS7" s="1239">
        <v>874993.34</v>
      </c>
      <c r="DT7" s="1241">
        <v>7</v>
      </c>
      <c r="DU7" s="1239">
        <v>0</v>
      </c>
      <c r="DV7" s="1241">
        <v>97</v>
      </c>
      <c r="DW7" s="1651">
        <v>1.6805E-2</v>
      </c>
      <c r="DX7" s="1238">
        <v>46265</v>
      </c>
      <c r="DY7" s="1328" t="s">
        <v>792</v>
      </c>
      <c r="DZ7" t="s">
        <v>447</v>
      </c>
      <c r="EA7" s="1239">
        <v>2078020220.5799999</v>
      </c>
      <c r="EB7" s="1241">
        <v>23629</v>
      </c>
      <c r="EC7" s="1239">
        <v>3050645710.02</v>
      </c>
    </row>
    <row r="8" spans="1:133">
      <c r="A8" s="1238">
        <v>46203</v>
      </c>
      <c r="B8" t="s">
        <v>711</v>
      </c>
      <c r="C8" s="1239">
        <v>10826314196.07</v>
      </c>
      <c r="D8" s="1239">
        <v>0</v>
      </c>
      <c r="E8" s="1239">
        <v>57741420.229999997</v>
      </c>
      <c r="F8" s="1239">
        <v>21785339.800000001</v>
      </c>
      <c r="G8" s="1239">
        <v>0</v>
      </c>
      <c r="H8" s="1239">
        <v>0</v>
      </c>
      <c r="I8" s="1239">
        <v>0</v>
      </c>
      <c r="J8" s="1239">
        <v>0</v>
      </c>
      <c r="K8" s="1239">
        <v>1114351.0900000001</v>
      </c>
      <c r="L8" s="1239">
        <v>0</v>
      </c>
      <c r="M8" s="1239">
        <v>6910945.4800000004</v>
      </c>
      <c r="N8" s="1239">
        <v>7352411.6600000001</v>
      </c>
      <c r="O8" s="1239">
        <v>10731409727.809999</v>
      </c>
      <c r="P8" s="1239">
        <v>725774.75</v>
      </c>
      <c r="Q8" s="1239">
        <v>150401.01999999999</v>
      </c>
      <c r="R8" s="1239">
        <v>0</v>
      </c>
      <c r="S8" s="1239">
        <v>235995.63</v>
      </c>
      <c r="T8" s="1239">
        <v>60128.87</v>
      </c>
      <c r="U8" s="1239">
        <v>0</v>
      </c>
      <c r="V8" s="1239">
        <v>176875.08</v>
      </c>
      <c r="W8" s="1239">
        <v>35922.300000000003</v>
      </c>
      <c r="X8" s="1239">
        <v>0</v>
      </c>
      <c r="Y8" s="1239">
        <v>0</v>
      </c>
      <c r="Z8" s="1239">
        <v>0</v>
      </c>
      <c r="AA8" s="1239">
        <v>0</v>
      </c>
      <c r="AB8" s="1239">
        <v>0</v>
      </c>
      <c r="AC8" s="1239">
        <v>0</v>
      </c>
      <c r="AD8" s="1239">
        <v>0</v>
      </c>
      <c r="AE8" s="1239">
        <v>16355.01</v>
      </c>
      <c r="AF8" s="1239">
        <v>3562.25</v>
      </c>
      <c r="AG8" s="1239">
        <v>0</v>
      </c>
      <c r="AH8" s="1239">
        <v>0</v>
      </c>
      <c r="AI8" s="1239">
        <v>0</v>
      </c>
      <c r="AJ8" s="1239">
        <v>0</v>
      </c>
      <c r="AK8" s="1239">
        <v>480.84</v>
      </c>
      <c r="AL8" s="1239">
        <v>59.79</v>
      </c>
      <c r="AM8" s="1239">
        <v>0</v>
      </c>
      <c r="AN8" s="1239">
        <v>12272.12</v>
      </c>
      <c r="AO8" s="1239">
        <v>6735.73</v>
      </c>
      <c r="AP8" s="1239">
        <v>0</v>
      </c>
      <c r="AQ8" s="1239">
        <v>755787.33</v>
      </c>
      <c r="AR8" s="1239">
        <v>164249.82</v>
      </c>
      <c r="AS8" s="1239">
        <v>0</v>
      </c>
      <c r="AT8" s="1239">
        <v>57505424.600000001</v>
      </c>
      <c r="AU8" s="1239">
        <v>176875.08</v>
      </c>
      <c r="AV8" s="1239">
        <v>21785339.800000001</v>
      </c>
      <c r="AW8" s="1239">
        <v>79467639.480000004</v>
      </c>
      <c r="AX8" s="1239">
        <v>15098891.300000001</v>
      </c>
      <c r="AY8" s="1239">
        <v>35922.300000000003</v>
      </c>
      <c r="AZ8" s="1239">
        <v>0</v>
      </c>
      <c r="BA8" s="1239">
        <v>0</v>
      </c>
      <c r="BB8" s="1239">
        <v>0</v>
      </c>
      <c r="BC8" s="1239">
        <v>121522.6</v>
      </c>
      <c r="BD8" s="1239">
        <v>0</v>
      </c>
      <c r="BE8" s="1239">
        <v>0</v>
      </c>
      <c r="BF8" s="1239">
        <v>15256336.199999999</v>
      </c>
      <c r="BG8" s="1239">
        <v>0</v>
      </c>
      <c r="BH8" s="1239">
        <v>0</v>
      </c>
      <c r="BI8" s="1239">
        <v>0</v>
      </c>
      <c r="BJ8" s="1239">
        <v>94723975.680000007</v>
      </c>
      <c r="BK8" s="1239">
        <v>94723975.680000007</v>
      </c>
      <c r="BL8" s="1239">
        <v>11854715.85</v>
      </c>
      <c r="BM8" s="1239">
        <v>11854715.85</v>
      </c>
      <c r="BN8" s="1239">
        <v>7816.88</v>
      </c>
      <c r="BO8" s="1239">
        <v>11233.34</v>
      </c>
      <c r="BP8" s="1238">
        <v>46142</v>
      </c>
      <c r="BQ8" s="1241">
        <v>0</v>
      </c>
      <c r="BR8" s="1239">
        <v>0</v>
      </c>
      <c r="BS8" s="1239">
        <v>0</v>
      </c>
      <c r="BT8" s="1239">
        <v>0</v>
      </c>
      <c r="BU8" s="1241">
        <v>9</v>
      </c>
      <c r="BV8" s="1239">
        <v>3790074.33</v>
      </c>
      <c r="BW8" s="1239">
        <v>2202.9299999999998</v>
      </c>
      <c r="BX8" s="1239">
        <v>0</v>
      </c>
      <c r="BY8" s="1241">
        <v>22</v>
      </c>
      <c r="BZ8" s="1239">
        <v>4395709.5</v>
      </c>
      <c r="CA8" s="1239">
        <v>6338.54</v>
      </c>
      <c r="CB8" s="1239">
        <v>833.81999999999994</v>
      </c>
      <c r="CC8" s="1239">
        <v>8185783.8300000001</v>
      </c>
      <c r="CD8" s="1239">
        <v>8541.4699999999993</v>
      </c>
      <c r="CE8" s="1239">
        <v>833.81999999999994</v>
      </c>
      <c r="CF8" s="1239">
        <v>0</v>
      </c>
      <c r="CG8" s="1241">
        <v>31</v>
      </c>
      <c r="CH8" s="1239">
        <v>0</v>
      </c>
      <c r="CI8" s="1239">
        <v>0</v>
      </c>
      <c r="CJ8" s="1239">
        <v>0</v>
      </c>
      <c r="CK8" s="1239">
        <v>0</v>
      </c>
      <c r="CL8" s="1241">
        <v>0</v>
      </c>
      <c r="CM8" s="1239">
        <v>430994.3</v>
      </c>
      <c r="CN8" s="1239">
        <v>800.11000000000013</v>
      </c>
      <c r="CO8" s="1239">
        <v>8392.02</v>
      </c>
      <c r="CP8" s="1239">
        <v>96722.386399999988</v>
      </c>
      <c r="CQ8" s="1241">
        <v>4</v>
      </c>
      <c r="CR8" s="1238">
        <v>46142</v>
      </c>
      <c r="CS8" s="1239">
        <v>10854878225.66</v>
      </c>
      <c r="CT8" s="1241">
        <v>73461</v>
      </c>
      <c r="CU8" s="1239">
        <v>31990683.07</v>
      </c>
      <c r="CV8" s="1241">
        <v>198</v>
      </c>
      <c r="CW8" s="1239">
        <v>10222021.85</v>
      </c>
      <c r="CX8" s="1241">
        <v>73</v>
      </c>
      <c r="CY8" s="1239">
        <v>4681684.72</v>
      </c>
      <c r="CZ8" s="1241">
        <v>25</v>
      </c>
      <c r="DA8" s="1239">
        <v>2607630.9</v>
      </c>
      <c r="DB8" s="1241">
        <v>17</v>
      </c>
      <c r="DC8" s="1239">
        <v>2002245.42</v>
      </c>
      <c r="DD8" s="1241">
        <v>17</v>
      </c>
      <c r="DE8" s="1239">
        <v>1030231.04</v>
      </c>
      <c r="DF8" s="1241">
        <v>10</v>
      </c>
      <c r="DG8" s="1239">
        <v>1506928.42</v>
      </c>
      <c r="DH8" s="1241">
        <v>11</v>
      </c>
      <c r="DI8" s="1239">
        <v>864737.74</v>
      </c>
      <c r="DJ8" s="1241">
        <v>6</v>
      </c>
      <c r="DK8" s="1239">
        <v>296500.46999999997</v>
      </c>
      <c r="DL8" s="1241">
        <v>4</v>
      </c>
      <c r="DM8" s="1239">
        <v>41820.629999999997</v>
      </c>
      <c r="DN8" s="1241">
        <v>1</v>
      </c>
      <c r="DO8" s="1239">
        <v>519647.97</v>
      </c>
      <c r="DP8" s="1241">
        <v>4</v>
      </c>
      <c r="DQ8" s="1239">
        <v>0</v>
      </c>
      <c r="DR8" s="1241">
        <v>0</v>
      </c>
      <c r="DS8" s="1239">
        <v>643443.9</v>
      </c>
      <c r="DT8" s="1241">
        <v>4</v>
      </c>
      <c r="DU8" s="1239">
        <v>0</v>
      </c>
      <c r="DV8" s="1241">
        <v>90</v>
      </c>
      <c r="DW8" s="1651">
        <v>1.6798E-2</v>
      </c>
      <c r="DX8" s="1238">
        <v>46265</v>
      </c>
      <c r="DY8" s="1328" t="s">
        <v>793</v>
      </c>
      <c r="DZ8" t="s">
        <v>448</v>
      </c>
      <c r="EA8" s="1239">
        <v>1288212355.45</v>
      </c>
      <c r="EB8" s="1241">
        <v>10798</v>
      </c>
      <c r="EC8" s="1239">
        <v>1851940051.5999999</v>
      </c>
    </row>
    <row r="9" spans="1:133">
      <c r="A9" s="1238">
        <v>46203</v>
      </c>
      <c r="B9" t="s">
        <v>340</v>
      </c>
      <c r="C9" s="1239">
        <v>874993.34</v>
      </c>
      <c r="D9" s="1239">
        <v>0</v>
      </c>
      <c r="E9" s="1239">
        <v>365956.22</v>
      </c>
      <c r="F9" s="1239">
        <v>0</v>
      </c>
      <c r="G9" s="1239">
        <v>0</v>
      </c>
      <c r="H9" s="1239">
        <v>0</v>
      </c>
      <c r="I9" s="1239">
        <v>0</v>
      </c>
      <c r="J9" s="1239">
        <v>0</v>
      </c>
      <c r="K9" s="1239">
        <v>1114351.0900000001</v>
      </c>
      <c r="L9" s="1239">
        <v>0</v>
      </c>
      <c r="M9" s="1239">
        <v>872226.22</v>
      </c>
      <c r="N9" s="1239">
        <v>0</v>
      </c>
      <c r="O9" s="1239">
        <v>751161.99</v>
      </c>
      <c r="P9" s="1239">
        <v>31279.87</v>
      </c>
      <c r="Q9" s="1239">
        <v>10195.69</v>
      </c>
      <c r="R9" s="1239">
        <v>0</v>
      </c>
      <c r="S9" s="1239">
        <v>309615.06</v>
      </c>
      <c r="T9" s="1239">
        <v>1554.45</v>
      </c>
      <c r="U9" s="1239">
        <v>0</v>
      </c>
      <c r="V9" s="1239">
        <v>0</v>
      </c>
      <c r="W9" s="1239">
        <v>0</v>
      </c>
      <c r="X9" s="1239">
        <v>0</v>
      </c>
      <c r="Y9" s="1239">
        <v>0</v>
      </c>
      <c r="Z9" s="1239">
        <v>0</v>
      </c>
      <c r="AA9" s="1239">
        <v>0</v>
      </c>
      <c r="AB9" s="1239">
        <v>0</v>
      </c>
      <c r="AC9" s="1239">
        <v>0</v>
      </c>
      <c r="AD9" s="1239">
        <v>0</v>
      </c>
      <c r="AE9" s="1239">
        <v>16355.01</v>
      </c>
      <c r="AF9" s="1239">
        <v>3562.25</v>
      </c>
      <c r="AG9" s="1239">
        <v>0</v>
      </c>
      <c r="AH9" s="1239">
        <v>0</v>
      </c>
      <c r="AI9" s="1239">
        <v>0</v>
      </c>
      <c r="AJ9" s="1239">
        <v>0</v>
      </c>
      <c r="AK9" s="1239">
        <v>190215.57</v>
      </c>
      <c r="AL9" s="1239">
        <v>9791.64</v>
      </c>
      <c r="AM9" s="1239">
        <v>0</v>
      </c>
      <c r="AN9" s="1239">
        <v>0</v>
      </c>
      <c r="AO9" s="1239">
        <v>0</v>
      </c>
      <c r="AP9" s="1239">
        <v>0</v>
      </c>
      <c r="AQ9" s="1239">
        <v>167034.37</v>
      </c>
      <c r="AR9" s="1239">
        <v>5520.75</v>
      </c>
      <c r="AS9" s="1239">
        <v>0</v>
      </c>
      <c r="AT9" s="1239">
        <v>56341.16</v>
      </c>
      <c r="AU9" s="1239">
        <v>0</v>
      </c>
      <c r="AV9" s="1239">
        <v>0</v>
      </c>
      <c r="AW9" s="1239">
        <v>56341.16</v>
      </c>
      <c r="AX9" s="1239">
        <v>1030.72</v>
      </c>
      <c r="AY9" s="1239">
        <v>0</v>
      </c>
      <c r="AZ9" s="1239">
        <v>0</v>
      </c>
      <c r="BA9" s="1239">
        <v>0</v>
      </c>
      <c r="BB9" s="1239">
        <v>0</v>
      </c>
      <c r="BC9" s="1239">
        <v>0</v>
      </c>
      <c r="BD9" s="1239">
        <v>0</v>
      </c>
      <c r="BE9" s="1239">
        <v>0</v>
      </c>
      <c r="BF9" s="1239">
        <v>1030.72</v>
      </c>
      <c r="BG9" s="1239">
        <v>0</v>
      </c>
      <c r="BH9" s="1239">
        <v>0</v>
      </c>
      <c r="BI9" s="1239">
        <v>0</v>
      </c>
      <c r="BJ9" s="1239">
        <v>57371.88</v>
      </c>
      <c r="BK9" s="1239">
        <v>57371.88</v>
      </c>
      <c r="BL9" s="1239">
        <v>1111.31</v>
      </c>
      <c r="BM9" s="1239">
        <v>1111.31</v>
      </c>
      <c r="BN9" s="1239">
        <v>1015.99</v>
      </c>
      <c r="BO9" s="1239">
        <v>0</v>
      </c>
      <c r="BP9" s="1238">
        <v>46112</v>
      </c>
      <c r="BQ9" s="1241">
        <v>3</v>
      </c>
      <c r="BR9" s="1239">
        <v>230016.56999999998</v>
      </c>
      <c r="BS9" s="1239">
        <v>229.81</v>
      </c>
      <c r="BT9" s="1239">
        <v>0</v>
      </c>
      <c r="BU9" s="1241">
        <v>64</v>
      </c>
      <c r="BV9" s="1239">
        <v>10988292.460000001</v>
      </c>
      <c r="BW9" s="1239">
        <v>9412.7799999999988</v>
      </c>
      <c r="BX9" s="1239">
        <v>0</v>
      </c>
      <c r="BY9" s="1241">
        <v>39</v>
      </c>
      <c r="BZ9" s="1239">
        <v>6853543.1100000022</v>
      </c>
      <c r="CA9" s="1239">
        <v>7356.2500000000009</v>
      </c>
      <c r="CB9" s="1239">
        <v>109.5100000000061</v>
      </c>
      <c r="CC9" s="1239">
        <v>18071852.140000004</v>
      </c>
      <c r="CD9" s="1239">
        <v>16998.84</v>
      </c>
      <c r="CE9" s="1239">
        <v>109.5100000000061</v>
      </c>
      <c r="CF9" s="1239">
        <v>0</v>
      </c>
      <c r="CG9" s="1241">
        <v>106</v>
      </c>
      <c r="CH9" s="1239">
        <v>0</v>
      </c>
      <c r="CI9" s="1239">
        <v>0</v>
      </c>
      <c r="CJ9" s="1239">
        <v>0</v>
      </c>
      <c r="CK9" s="1239">
        <v>0</v>
      </c>
      <c r="CL9" s="1241">
        <v>0</v>
      </c>
      <c r="CM9" s="1239">
        <v>281667.24</v>
      </c>
      <c r="CN9" s="1239">
        <v>0</v>
      </c>
      <c r="CO9" s="1239">
        <v>0</v>
      </c>
      <c r="CP9" s="1239">
        <v>51237.93680000001</v>
      </c>
      <c r="CQ9" s="1241">
        <v>3</v>
      </c>
      <c r="CR9" s="1238">
        <v>46112</v>
      </c>
      <c r="CS9" s="1239">
        <v>10947949086.07</v>
      </c>
      <c r="CT9" s="1241">
        <v>73757</v>
      </c>
      <c r="CU9" s="1239">
        <v>33907774.030000001</v>
      </c>
      <c r="CV9" s="1241">
        <v>208</v>
      </c>
      <c r="CW9" s="1239">
        <v>9603264.8100000005</v>
      </c>
      <c r="CX9" s="1241">
        <v>62</v>
      </c>
      <c r="CY9" s="1239">
        <v>4535449.6500000004</v>
      </c>
      <c r="CZ9" s="1241">
        <v>36</v>
      </c>
      <c r="DA9" s="1239">
        <v>2262272.44</v>
      </c>
      <c r="DB9" s="1241">
        <v>20</v>
      </c>
      <c r="DC9" s="1239">
        <v>1321813.44</v>
      </c>
      <c r="DD9" s="1241">
        <v>11</v>
      </c>
      <c r="DE9" s="1239">
        <v>1317673.02</v>
      </c>
      <c r="DF9" s="1241">
        <v>9</v>
      </c>
      <c r="DG9" s="1239">
        <v>985051.75</v>
      </c>
      <c r="DH9" s="1241">
        <v>8</v>
      </c>
      <c r="DI9" s="1239">
        <v>126042.38</v>
      </c>
      <c r="DJ9" s="1241">
        <v>2</v>
      </c>
      <c r="DK9" s="1239">
        <v>696829.81</v>
      </c>
      <c r="DL9" s="1241">
        <v>8</v>
      </c>
      <c r="DM9" s="1239">
        <v>522783.51</v>
      </c>
      <c r="DN9" s="1241">
        <v>4</v>
      </c>
      <c r="DO9" s="1239">
        <v>205155.06</v>
      </c>
      <c r="DP9" s="1241">
        <v>2</v>
      </c>
      <c r="DQ9" s="1239">
        <v>0</v>
      </c>
      <c r="DR9" s="1241">
        <v>0</v>
      </c>
      <c r="DS9" s="1239">
        <v>431707.43</v>
      </c>
      <c r="DT9" s="1241">
        <v>4</v>
      </c>
      <c r="DU9" s="1239">
        <v>0</v>
      </c>
      <c r="DV9" s="1241">
        <v>86</v>
      </c>
      <c r="DW9" s="1651">
        <v>1.6787E-2</v>
      </c>
      <c r="DX9" s="1238">
        <v>46265</v>
      </c>
      <c r="DY9" s="1328" t="s">
        <v>794</v>
      </c>
      <c r="DZ9" t="s">
        <v>449</v>
      </c>
      <c r="EA9" s="1239">
        <v>1152311926.45</v>
      </c>
      <c r="EB9" s="1241">
        <v>7189</v>
      </c>
      <c r="EC9" s="1239">
        <v>1596782959.9400001</v>
      </c>
    </row>
    <row r="10" spans="1:133">
      <c r="A10" s="1238">
        <v>46173</v>
      </c>
      <c r="B10" t="s">
        <v>711</v>
      </c>
      <c r="C10" s="1239">
        <v>10910642357.889999</v>
      </c>
      <c r="D10" s="1239">
        <v>0</v>
      </c>
      <c r="E10" s="1239">
        <v>57680745.299999997</v>
      </c>
      <c r="F10" s="1239">
        <v>20665137.280000001</v>
      </c>
      <c r="G10" s="1239">
        <v>0</v>
      </c>
      <c r="H10" s="1239">
        <v>0</v>
      </c>
      <c r="I10" s="1239">
        <v>0</v>
      </c>
      <c r="J10" s="1239">
        <v>0</v>
      </c>
      <c r="K10" s="1239">
        <v>1035980.47</v>
      </c>
      <c r="L10" s="1239">
        <v>0</v>
      </c>
      <c r="M10" s="1239">
        <v>4433458.8499999996</v>
      </c>
      <c r="N10" s="1239">
        <v>512839.92</v>
      </c>
      <c r="O10" s="1239">
        <v>10826314196.07</v>
      </c>
      <c r="P10" s="1239">
        <v>663276.38</v>
      </c>
      <c r="Q10" s="1239">
        <v>144234.53</v>
      </c>
      <c r="R10" s="1239">
        <v>0</v>
      </c>
      <c r="S10" s="1239">
        <v>234166.69</v>
      </c>
      <c r="T10" s="1239">
        <v>45965.760000000002</v>
      </c>
      <c r="U10" s="1239">
        <v>0</v>
      </c>
      <c r="V10" s="1239">
        <v>143120.76</v>
      </c>
      <c r="W10" s="1239">
        <v>31356.69</v>
      </c>
      <c r="X10" s="1239">
        <v>0</v>
      </c>
      <c r="Y10" s="1239">
        <v>0</v>
      </c>
      <c r="Z10" s="1239">
        <v>0</v>
      </c>
      <c r="AA10" s="1239">
        <v>0</v>
      </c>
      <c r="AB10" s="1239">
        <v>0</v>
      </c>
      <c r="AC10" s="1239">
        <v>0</v>
      </c>
      <c r="AD10" s="1239">
        <v>0</v>
      </c>
      <c r="AE10" s="1239">
        <v>28547.56</v>
      </c>
      <c r="AF10" s="1239">
        <v>8442.58</v>
      </c>
      <c r="AG10" s="1239">
        <v>0</v>
      </c>
      <c r="AH10" s="1239">
        <v>0</v>
      </c>
      <c r="AI10" s="1239">
        <v>0</v>
      </c>
      <c r="AJ10" s="1239">
        <v>0</v>
      </c>
      <c r="AK10" s="1239">
        <v>0</v>
      </c>
      <c r="AL10" s="1239">
        <v>0</v>
      </c>
      <c r="AM10" s="1239">
        <v>0</v>
      </c>
      <c r="AN10" s="1239">
        <v>0</v>
      </c>
      <c r="AO10" s="1239">
        <v>0</v>
      </c>
      <c r="AP10" s="1239">
        <v>0</v>
      </c>
      <c r="AQ10" s="1239">
        <v>725774.75</v>
      </c>
      <c r="AR10" s="1239">
        <v>150401.01999999999</v>
      </c>
      <c r="AS10" s="1239">
        <v>0</v>
      </c>
      <c r="AT10" s="1239">
        <v>57446578.609999999</v>
      </c>
      <c r="AU10" s="1239">
        <v>143120.76</v>
      </c>
      <c r="AV10" s="1239">
        <v>20665137.280000001</v>
      </c>
      <c r="AW10" s="1239">
        <v>78254836.650000006</v>
      </c>
      <c r="AX10" s="1239">
        <v>15217007.640000001</v>
      </c>
      <c r="AY10" s="1239">
        <v>31356.69</v>
      </c>
      <c r="AZ10" s="1239">
        <v>0</v>
      </c>
      <c r="BA10" s="1239">
        <v>0</v>
      </c>
      <c r="BB10" s="1239">
        <v>0</v>
      </c>
      <c r="BC10" s="1239">
        <v>111729.97</v>
      </c>
      <c r="BD10" s="1239">
        <v>0</v>
      </c>
      <c r="BE10" s="1239">
        <v>0</v>
      </c>
      <c r="BF10" s="1239">
        <v>15360094.300000001</v>
      </c>
      <c r="BG10" s="1239">
        <v>0</v>
      </c>
      <c r="BH10" s="1239">
        <v>0</v>
      </c>
      <c r="BI10" s="1239">
        <v>0</v>
      </c>
      <c r="BJ10" s="1239">
        <v>93614930.950000003</v>
      </c>
      <c r="BK10" s="1239">
        <v>93614930.950000003</v>
      </c>
      <c r="BL10" s="1239">
        <v>12059614.1</v>
      </c>
      <c r="BM10" s="1239">
        <v>12059614.1</v>
      </c>
      <c r="BN10" s="1239">
        <v>5845.37</v>
      </c>
      <c r="BO10" s="1239">
        <v>322.17</v>
      </c>
      <c r="BP10" s="1238">
        <v>46081</v>
      </c>
      <c r="BQ10" s="1241">
        <v>5</v>
      </c>
      <c r="BR10" s="1239">
        <v>763755.39999999991</v>
      </c>
      <c r="BS10" s="1239">
        <v>375.06</v>
      </c>
      <c r="BT10" s="1239">
        <v>0</v>
      </c>
      <c r="BU10" s="1241">
        <v>10</v>
      </c>
      <c r="BV10" s="1239">
        <v>1281886.29</v>
      </c>
      <c r="BW10" s="1239">
        <v>721.47</v>
      </c>
      <c r="BX10" s="1239">
        <v>0</v>
      </c>
      <c r="BY10" s="1241">
        <v>22</v>
      </c>
      <c r="BZ10" s="1239">
        <v>2989116.4600000009</v>
      </c>
      <c r="CA10" s="1239">
        <v>2387.8700000000003</v>
      </c>
      <c r="CB10" s="1239">
        <v>0</v>
      </c>
      <c r="CC10" s="1239">
        <v>5034758.1500000004</v>
      </c>
      <c r="CD10" s="1239">
        <v>3484.4000000000005</v>
      </c>
      <c r="CE10" s="1239">
        <v>0</v>
      </c>
      <c r="CF10" s="1239">
        <v>0</v>
      </c>
      <c r="CG10" s="1241">
        <v>37</v>
      </c>
      <c r="CH10" s="1239">
        <v>0</v>
      </c>
      <c r="CI10" s="1239">
        <v>0</v>
      </c>
      <c r="CJ10" s="1239">
        <v>0</v>
      </c>
      <c r="CK10" s="1239">
        <v>0</v>
      </c>
      <c r="CL10" s="1241">
        <v>0</v>
      </c>
      <c r="CM10" s="1239">
        <v>1752712.98</v>
      </c>
      <c r="CN10" s="1239">
        <v>1322.82</v>
      </c>
      <c r="CO10" s="1239">
        <v>162538.41999999998</v>
      </c>
      <c r="CP10" s="1239">
        <v>61672.050800000005</v>
      </c>
      <c r="CQ10" s="1241">
        <v>5</v>
      </c>
      <c r="CR10" s="1238">
        <v>46081</v>
      </c>
      <c r="CS10" s="1239">
        <v>11067903324.110001</v>
      </c>
      <c r="CT10" s="1241">
        <v>74204</v>
      </c>
      <c r="CU10" s="1239">
        <v>36905269.100000001</v>
      </c>
      <c r="CV10" s="1241">
        <v>213</v>
      </c>
      <c r="CW10" s="1239">
        <v>8447161.25</v>
      </c>
      <c r="CX10" s="1241">
        <v>59</v>
      </c>
      <c r="CY10" s="1239">
        <v>3578265.53</v>
      </c>
      <c r="CZ10" s="1241">
        <v>31</v>
      </c>
      <c r="DA10" s="1239">
        <v>2354411.7000000002</v>
      </c>
      <c r="DB10" s="1241">
        <v>20</v>
      </c>
      <c r="DC10" s="1239">
        <v>2010039.92</v>
      </c>
      <c r="DD10" s="1241">
        <v>15</v>
      </c>
      <c r="DE10" s="1239">
        <v>1274114.8999999999</v>
      </c>
      <c r="DF10" s="1241">
        <v>10</v>
      </c>
      <c r="DG10" s="1239">
        <v>568377.59</v>
      </c>
      <c r="DH10" s="1241">
        <v>7</v>
      </c>
      <c r="DI10" s="1239">
        <v>701108.98</v>
      </c>
      <c r="DJ10" s="1241">
        <v>8</v>
      </c>
      <c r="DK10" s="1239">
        <v>525912.66</v>
      </c>
      <c r="DL10" s="1241">
        <v>4</v>
      </c>
      <c r="DM10" s="1239">
        <v>206317.96</v>
      </c>
      <c r="DN10" s="1241">
        <v>2</v>
      </c>
      <c r="DO10" s="1239">
        <v>0</v>
      </c>
      <c r="DP10" s="1241">
        <v>0</v>
      </c>
      <c r="DQ10" s="1239">
        <v>146053.74</v>
      </c>
      <c r="DR10" s="1241">
        <v>2</v>
      </c>
      <c r="DS10" s="1239">
        <v>281667.24</v>
      </c>
      <c r="DT10" s="1241">
        <v>3</v>
      </c>
      <c r="DU10" s="1239">
        <v>0</v>
      </c>
      <c r="DV10" s="1241">
        <v>82</v>
      </c>
      <c r="DW10" s="1651">
        <v>1.6784E-2</v>
      </c>
      <c r="DX10" s="1238">
        <v>46265</v>
      </c>
      <c r="DY10" s="1328" t="s">
        <v>795</v>
      </c>
      <c r="DZ10" t="s">
        <v>450</v>
      </c>
      <c r="EA10" s="1239">
        <v>985241130.03999996</v>
      </c>
      <c r="EB10" s="1241">
        <v>5002</v>
      </c>
      <c r="EC10" s="1239">
        <v>1360698609.21</v>
      </c>
    </row>
    <row r="11" spans="1:133">
      <c r="A11" s="1238">
        <v>46173</v>
      </c>
      <c r="B11" t="s">
        <v>340</v>
      </c>
      <c r="C11" s="1239">
        <v>643443.9</v>
      </c>
      <c r="D11" s="1239">
        <v>0</v>
      </c>
      <c r="E11" s="1239">
        <v>161506.51999999999</v>
      </c>
      <c r="F11" s="1239">
        <v>0</v>
      </c>
      <c r="G11" s="1239">
        <v>0</v>
      </c>
      <c r="H11" s="1239">
        <v>0</v>
      </c>
      <c r="I11" s="1239">
        <v>0</v>
      </c>
      <c r="J11" s="1239">
        <v>0</v>
      </c>
      <c r="K11" s="1239">
        <v>1035980.47</v>
      </c>
      <c r="L11" s="1239">
        <v>0</v>
      </c>
      <c r="M11" s="1239">
        <v>642924.51</v>
      </c>
      <c r="N11" s="1239">
        <v>0</v>
      </c>
      <c r="O11" s="1239">
        <v>874993.34</v>
      </c>
      <c r="P11" s="1239">
        <v>4125.7</v>
      </c>
      <c r="Q11" s="1239">
        <v>2477.91</v>
      </c>
      <c r="R11" s="1239">
        <v>0</v>
      </c>
      <c r="S11" s="1239">
        <v>3251.7</v>
      </c>
      <c r="T11" s="1239">
        <v>966.11</v>
      </c>
      <c r="U11" s="1239">
        <v>0</v>
      </c>
      <c r="V11" s="1239">
        <v>0</v>
      </c>
      <c r="W11" s="1239">
        <v>0</v>
      </c>
      <c r="X11" s="1239">
        <v>0</v>
      </c>
      <c r="Y11" s="1239">
        <v>0</v>
      </c>
      <c r="Z11" s="1239">
        <v>0</v>
      </c>
      <c r="AA11" s="1239">
        <v>0</v>
      </c>
      <c r="AB11" s="1239">
        <v>0</v>
      </c>
      <c r="AC11" s="1239">
        <v>0</v>
      </c>
      <c r="AD11" s="1239">
        <v>0</v>
      </c>
      <c r="AE11" s="1239">
        <v>28547.56</v>
      </c>
      <c r="AF11" s="1239">
        <v>8442.58</v>
      </c>
      <c r="AG11" s="1239">
        <v>0</v>
      </c>
      <c r="AH11" s="1239">
        <v>0</v>
      </c>
      <c r="AI11" s="1239">
        <v>0</v>
      </c>
      <c r="AJ11" s="1239">
        <v>0</v>
      </c>
      <c r="AK11" s="1239">
        <v>4645.09</v>
      </c>
      <c r="AL11" s="1239">
        <v>1690.91</v>
      </c>
      <c r="AM11" s="1239">
        <v>0</v>
      </c>
      <c r="AN11" s="1239">
        <v>0</v>
      </c>
      <c r="AO11" s="1239">
        <v>0</v>
      </c>
      <c r="AP11" s="1239">
        <v>0</v>
      </c>
      <c r="AQ11" s="1239">
        <v>31279.87</v>
      </c>
      <c r="AR11" s="1239">
        <v>10195.69</v>
      </c>
      <c r="AS11" s="1239">
        <v>0</v>
      </c>
      <c r="AT11" s="1239">
        <v>158254.82</v>
      </c>
      <c r="AU11" s="1239">
        <v>0</v>
      </c>
      <c r="AV11" s="1239">
        <v>0</v>
      </c>
      <c r="AW11" s="1239">
        <v>158254.82</v>
      </c>
      <c r="AX11" s="1239">
        <v>840.85</v>
      </c>
      <c r="AY11" s="1239">
        <v>0</v>
      </c>
      <c r="AZ11" s="1239">
        <v>0</v>
      </c>
      <c r="BA11" s="1239">
        <v>0</v>
      </c>
      <c r="BB11" s="1239">
        <v>0</v>
      </c>
      <c r="BC11" s="1239">
        <v>0</v>
      </c>
      <c r="BD11" s="1239">
        <v>0</v>
      </c>
      <c r="BE11" s="1239">
        <v>0</v>
      </c>
      <c r="BF11" s="1239">
        <v>840.85</v>
      </c>
      <c r="BG11" s="1239">
        <v>0</v>
      </c>
      <c r="BH11" s="1239">
        <v>0</v>
      </c>
      <c r="BI11" s="1239">
        <v>0</v>
      </c>
      <c r="BJ11" s="1239">
        <v>159095.67000000001</v>
      </c>
      <c r="BK11" s="1239">
        <v>159095.67000000001</v>
      </c>
      <c r="BL11" s="1239">
        <v>1314.55</v>
      </c>
      <c r="BM11" s="1239">
        <v>1314.55</v>
      </c>
      <c r="BN11" s="1239">
        <v>148.21</v>
      </c>
      <c r="BO11" s="1239">
        <v>0</v>
      </c>
      <c r="BP11" s="1238">
        <v>46053</v>
      </c>
      <c r="BQ11" s="1241">
        <v>2</v>
      </c>
      <c r="BR11" s="1239">
        <v>341586.32999999996</v>
      </c>
      <c r="BS11" s="1239">
        <v>265.74</v>
      </c>
      <c r="BT11" s="1239">
        <v>0</v>
      </c>
      <c r="BU11" s="1241">
        <v>3</v>
      </c>
      <c r="BV11" s="1239">
        <v>820008.75</v>
      </c>
      <c r="BW11" s="1239">
        <v>578.11</v>
      </c>
      <c r="BX11" s="1239">
        <v>0</v>
      </c>
      <c r="BY11" s="1241">
        <v>30</v>
      </c>
      <c r="BZ11" s="1239">
        <v>3498697.2300000014</v>
      </c>
      <c r="CA11" s="1239">
        <v>3382.0099999999993</v>
      </c>
      <c r="CB11" s="1239">
        <v>0</v>
      </c>
      <c r="CC11" s="1239">
        <v>4291922.2800000012</v>
      </c>
      <c r="CD11" s="1239">
        <v>3896.6699999999996</v>
      </c>
      <c r="CE11" s="1239">
        <v>0</v>
      </c>
      <c r="CF11" s="1239">
        <v>0</v>
      </c>
      <c r="CG11" s="1241">
        <v>31</v>
      </c>
      <c r="CH11" s="1239">
        <v>368370.03</v>
      </c>
      <c r="CI11" s="1239">
        <v>329.19000000000005</v>
      </c>
      <c r="CJ11" s="1239">
        <v>20020.63</v>
      </c>
      <c r="CK11" s="1239">
        <v>9353.1905000000006</v>
      </c>
      <c r="CL11" s="1241">
        <v>4</v>
      </c>
      <c r="CM11" s="1239">
        <v>615513.06000000006</v>
      </c>
      <c r="CN11" s="1239">
        <v>658.41</v>
      </c>
      <c r="CO11" s="1239">
        <v>380508.92999999993</v>
      </c>
      <c r="CP11" s="1239">
        <v>306821.35519999999</v>
      </c>
      <c r="CQ11" s="1241">
        <v>7</v>
      </c>
      <c r="CR11" s="1238">
        <v>46053</v>
      </c>
      <c r="CS11" s="1239">
        <v>11154934756.809999</v>
      </c>
      <c r="CT11" s="1241">
        <v>74467</v>
      </c>
      <c r="CU11" s="1239">
        <v>30486856.079999998</v>
      </c>
      <c r="CV11" s="1241">
        <v>196</v>
      </c>
      <c r="CW11" s="1239">
        <v>15829386.560000001</v>
      </c>
      <c r="CX11" s="1241">
        <v>78</v>
      </c>
      <c r="CY11" s="1239">
        <v>5985922.1100000003</v>
      </c>
      <c r="CZ11" s="1241">
        <v>44</v>
      </c>
      <c r="DA11" s="1239">
        <v>3216319.84</v>
      </c>
      <c r="DB11" s="1241">
        <v>23</v>
      </c>
      <c r="DC11" s="1239">
        <v>1757594.61</v>
      </c>
      <c r="DD11" s="1241">
        <v>9</v>
      </c>
      <c r="DE11" s="1239">
        <v>901854.14</v>
      </c>
      <c r="DF11" s="1241">
        <v>11</v>
      </c>
      <c r="DG11" s="1239">
        <v>676330.79</v>
      </c>
      <c r="DH11" s="1241">
        <v>7</v>
      </c>
      <c r="DI11" s="1239">
        <v>529035.43999999994</v>
      </c>
      <c r="DJ11" s="1241">
        <v>4</v>
      </c>
      <c r="DK11" s="1239">
        <v>451695.67</v>
      </c>
      <c r="DL11" s="1241">
        <v>3</v>
      </c>
      <c r="DM11" s="1239">
        <v>163105.82999999999</v>
      </c>
      <c r="DN11" s="1241">
        <v>2</v>
      </c>
      <c r="DO11" s="1239">
        <v>16616.04</v>
      </c>
      <c r="DP11" s="1241">
        <v>1</v>
      </c>
      <c r="DQ11" s="1239">
        <v>130740.79</v>
      </c>
      <c r="DR11" s="1241">
        <v>1</v>
      </c>
      <c r="DS11" s="1239">
        <v>1763372.94</v>
      </c>
      <c r="DT11" s="1241">
        <v>6</v>
      </c>
      <c r="DU11" s="1239">
        <v>0</v>
      </c>
      <c r="DV11" s="1241">
        <v>79</v>
      </c>
      <c r="DW11" s="1651">
        <v>1.6781999999999998E-2</v>
      </c>
      <c r="DX11" s="1238">
        <v>46265</v>
      </c>
      <c r="DY11" s="1328" t="s">
        <v>796</v>
      </c>
      <c r="DZ11" t="s">
        <v>451</v>
      </c>
      <c r="EA11" s="1239">
        <v>660606954.64999998</v>
      </c>
      <c r="EB11" s="1241">
        <v>2826</v>
      </c>
      <c r="EC11" s="1239">
        <v>904582127.61000001</v>
      </c>
    </row>
    <row r="12" spans="1:133">
      <c r="A12" s="1238">
        <v>46142</v>
      </c>
      <c r="B12" t="s">
        <v>711</v>
      </c>
      <c r="C12" s="1239">
        <v>11003433195.969999</v>
      </c>
      <c r="D12" s="1239">
        <v>0</v>
      </c>
      <c r="E12" s="1239">
        <v>57814015.609999999</v>
      </c>
      <c r="F12" s="1239">
        <v>25843781</v>
      </c>
      <c r="G12" s="1239">
        <v>0</v>
      </c>
      <c r="H12" s="1239">
        <v>0</v>
      </c>
      <c r="I12" s="1239">
        <v>0</v>
      </c>
      <c r="J12" s="1239">
        <v>0</v>
      </c>
      <c r="K12" s="1239">
        <v>644714.96</v>
      </c>
      <c r="L12" s="1239">
        <v>0</v>
      </c>
      <c r="M12" s="1239">
        <v>8185783.8300000001</v>
      </c>
      <c r="N12" s="1239">
        <v>302542.68</v>
      </c>
      <c r="O12" s="1239">
        <v>10910642357.889999</v>
      </c>
      <c r="P12" s="1239">
        <v>611021.68000000005</v>
      </c>
      <c r="Q12" s="1239">
        <v>131070.13</v>
      </c>
      <c r="R12" s="1239">
        <v>0</v>
      </c>
      <c r="S12" s="1239">
        <v>222338.23</v>
      </c>
      <c r="T12" s="1239">
        <v>51062.47</v>
      </c>
      <c r="U12" s="1239">
        <v>0</v>
      </c>
      <c r="V12" s="1239">
        <v>165626.97</v>
      </c>
      <c r="W12" s="1239">
        <v>34872.81</v>
      </c>
      <c r="X12" s="1239">
        <v>0</v>
      </c>
      <c r="Y12" s="1239">
        <v>0</v>
      </c>
      <c r="Z12" s="1239">
        <v>0</v>
      </c>
      <c r="AA12" s="1239">
        <v>0</v>
      </c>
      <c r="AB12" s="1239">
        <v>0</v>
      </c>
      <c r="AC12" s="1239">
        <v>0</v>
      </c>
      <c r="AD12" s="1239">
        <v>0</v>
      </c>
      <c r="AE12" s="1239">
        <v>4098.88</v>
      </c>
      <c r="AF12" s="1239">
        <v>2549.12</v>
      </c>
      <c r="AG12" s="1239">
        <v>0</v>
      </c>
      <c r="AH12" s="1239">
        <v>0</v>
      </c>
      <c r="AI12" s="1239">
        <v>0</v>
      </c>
      <c r="AJ12" s="1239">
        <v>0</v>
      </c>
      <c r="AK12" s="1239">
        <v>357.68</v>
      </c>
      <c r="AL12" s="1239">
        <v>476.14</v>
      </c>
      <c r="AM12" s="1239">
        <v>0</v>
      </c>
      <c r="AN12" s="1239">
        <v>0</v>
      </c>
      <c r="AO12" s="1239">
        <v>0</v>
      </c>
      <c r="AP12" s="1239">
        <v>0</v>
      </c>
      <c r="AQ12" s="1239">
        <v>663276.38</v>
      </c>
      <c r="AR12" s="1239">
        <v>144234.53</v>
      </c>
      <c r="AS12" s="1239">
        <v>0</v>
      </c>
      <c r="AT12" s="1239">
        <v>57591677.380000003</v>
      </c>
      <c r="AU12" s="1239">
        <v>165626.97</v>
      </c>
      <c r="AV12" s="1239">
        <v>25843781</v>
      </c>
      <c r="AW12" s="1239">
        <v>83601085.349999994</v>
      </c>
      <c r="AX12" s="1239">
        <v>15321570.09</v>
      </c>
      <c r="AY12" s="1239">
        <v>34872.81</v>
      </c>
      <c r="AZ12" s="1239">
        <v>0</v>
      </c>
      <c r="BA12" s="1239">
        <v>0</v>
      </c>
      <c r="BB12" s="1239">
        <v>0</v>
      </c>
      <c r="BC12" s="1239">
        <v>134217.22</v>
      </c>
      <c r="BD12" s="1239">
        <v>0</v>
      </c>
      <c r="BE12" s="1239">
        <v>0</v>
      </c>
      <c r="BF12" s="1239">
        <v>15490660.119999999</v>
      </c>
      <c r="BG12" s="1239">
        <v>0</v>
      </c>
      <c r="BH12" s="1239">
        <v>0</v>
      </c>
      <c r="BI12" s="1239">
        <v>0</v>
      </c>
      <c r="BJ12" s="1239">
        <v>99091745.469999999</v>
      </c>
      <c r="BK12" s="1239">
        <v>99091745.469999999</v>
      </c>
      <c r="BL12" s="1239">
        <v>12036303.220000001</v>
      </c>
      <c r="BM12" s="1239">
        <v>12036303.220000001</v>
      </c>
      <c r="BN12" s="1239">
        <v>8541.4699999999993</v>
      </c>
      <c r="BO12" s="1239">
        <v>236.5</v>
      </c>
      <c r="BP12" s="1238">
        <v>46022</v>
      </c>
      <c r="BQ12" s="1241">
        <v>2</v>
      </c>
      <c r="BR12" s="1239">
        <v>94955.07</v>
      </c>
      <c r="BS12" s="1239">
        <v>68.259999999999991</v>
      </c>
      <c r="BT12" s="1239">
        <v>0</v>
      </c>
      <c r="BU12" s="1241">
        <v>3</v>
      </c>
      <c r="BV12" s="1239">
        <v>2485301.84</v>
      </c>
      <c r="BW12" s="1239">
        <v>1794.97</v>
      </c>
      <c r="BX12" s="1239">
        <v>0</v>
      </c>
      <c r="BY12" s="1241">
        <v>28</v>
      </c>
      <c r="BZ12" s="1239">
        <v>4085857.6799999992</v>
      </c>
      <c r="CA12" s="1239">
        <v>4515.8999999999996</v>
      </c>
      <c r="CB12" s="1239">
        <v>0</v>
      </c>
      <c r="CC12" s="1239">
        <v>6314729.9999999991</v>
      </c>
      <c r="CD12" s="1239">
        <v>6141.46</v>
      </c>
      <c r="CE12" s="1239">
        <v>1206.92</v>
      </c>
      <c r="CF12" s="1239">
        <v>0</v>
      </c>
      <c r="CG12" s="1241">
        <v>31</v>
      </c>
      <c r="CH12" s="1239">
        <v>351384.58999999997</v>
      </c>
      <c r="CI12" s="1239">
        <v>237.67</v>
      </c>
      <c r="CJ12" s="1239">
        <v>1592.54</v>
      </c>
      <c r="CK12" s="1239">
        <v>0</v>
      </c>
      <c r="CL12" s="1241">
        <v>2</v>
      </c>
      <c r="CM12" s="1239">
        <v>253037.17</v>
      </c>
      <c r="CN12" s="1239">
        <v>194.13</v>
      </c>
      <c r="CO12" s="1239">
        <v>1071.6600000000001</v>
      </c>
      <c r="CP12" s="1239">
        <v>0</v>
      </c>
      <c r="CQ12" s="1241">
        <v>6</v>
      </c>
      <c r="CR12" s="1238">
        <v>46022</v>
      </c>
      <c r="CS12" s="1239">
        <v>11253127328.719999</v>
      </c>
      <c r="CT12" s="1241">
        <v>74804</v>
      </c>
      <c r="CU12" s="1239">
        <v>35344558.509999998</v>
      </c>
      <c r="CV12" s="1241">
        <v>199</v>
      </c>
      <c r="CW12" s="1239">
        <v>11159368.609999999</v>
      </c>
      <c r="CX12" s="1241">
        <v>75</v>
      </c>
      <c r="CY12" s="1239">
        <v>5107537.99</v>
      </c>
      <c r="CZ12" s="1241">
        <v>33</v>
      </c>
      <c r="DA12" s="1239">
        <v>3800389.08</v>
      </c>
      <c r="DB12" s="1241">
        <v>15</v>
      </c>
      <c r="DC12" s="1239">
        <v>1143184.33</v>
      </c>
      <c r="DD12" s="1241">
        <v>11</v>
      </c>
      <c r="DE12" s="1239">
        <v>759349.86</v>
      </c>
      <c r="DF12" s="1241">
        <v>11</v>
      </c>
      <c r="DG12" s="1239">
        <v>719664.8</v>
      </c>
      <c r="DH12" s="1241">
        <v>6</v>
      </c>
      <c r="DI12" s="1239">
        <v>619500.30000000005</v>
      </c>
      <c r="DJ12" s="1241">
        <v>6</v>
      </c>
      <c r="DK12" s="1239">
        <v>204882.79</v>
      </c>
      <c r="DL12" s="1241">
        <v>3</v>
      </c>
      <c r="DM12" s="1239">
        <v>148657.75</v>
      </c>
      <c r="DN12" s="1241">
        <v>2</v>
      </c>
      <c r="DO12" s="1239">
        <v>1980339.32</v>
      </c>
      <c r="DP12" s="1241">
        <v>4</v>
      </c>
      <c r="DQ12" s="1239">
        <v>105788.53</v>
      </c>
      <c r="DR12" s="1241">
        <v>2</v>
      </c>
      <c r="DS12" s="1239">
        <v>616282.82999999996</v>
      </c>
      <c r="DT12" s="1241">
        <v>7</v>
      </c>
      <c r="DU12" s="1239">
        <v>0</v>
      </c>
      <c r="DV12" s="1241">
        <v>73</v>
      </c>
      <c r="DW12" s="1651">
        <v>1.6782999999999999E-2</v>
      </c>
      <c r="DX12" s="1238">
        <v>46265</v>
      </c>
      <c r="DY12" s="1328" t="s">
        <v>797</v>
      </c>
      <c r="DZ12" t="s">
        <v>452</v>
      </c>
      <c r="EA12" s="1239">
        <v>486149150.32999998</v>
      </c>
      <c r="EB12" s="1241">
        <v>1780</v>
      </c>
      <c r="EC12" s="1239">
        <v>661698686.28999996</v>
      </c>
    </row>
    <row r="13" spans="1:133">
      <c r="A13" s="1238">
        <v>46142</v>
      </c>
      <c r="B13" t="s">
        <v>340</v>
      </c>
      <c r="C13" s="1239">
        <v>431707.43</v>
      </c>
      <c r="D13" s="1239">
        <v>0</v>
      </c>
      <c r="E13" s="1239">
        <v>1984.19</v>
      </c>
      <c r="F13" s="1239">
        <v>0</v>
      </c>
      <c r="G13" s="1239">
        <v>0</v>
      </c>
      <c r="H13" s="1239">
        <v>0</v>
      </c>
      <c r="I13" s="1239">
        <v>0</v>
      </c>
      <c r="J13" s="1239">
        <v>0</v>
      </c>
      <c r="K13" s="1239">
        <v>644714.96</v>
      </c>
      <c r="L13" s="1239">
        <v>0</v>
      </c>
      <c r="M13" s="1239">
        <v>430994.3</v>
      </c>
      <c r="N13" s="1239">
        <v>0</v>
      </c>
      <c r="O13" s="1239">
        <v>643443.9</v>
      </c>
      <c r="P13" s="1239">
        <v>4544.2</v>
      </c>
      <c r="Q13" s="1239">
        <v>3412.91</v>
      </c>
      <c r="R13" s="1239">
        <v>0</v>
      </c>
      <c r="S13" s="1239">
        <v>1230.5999999999999</v>
      </c>
      <c r="T13" s="1239">
        <v>879.92</v>
      </c>
      <c r="U13" s="1239">
        <v>0</v>
      </c>
      <c r="V13" s="1239">
        <v>491.75</v>
      </c>
      <c r="W13" s="1239">
        <v>1228.25</v>
      </c>
      <c r="X13" s="1239">
        <v>0</v>
      </c>
      <c r="Y13" s="1239">
        <v>0</v>
      </c>
      <c r="Z13" s="1239">
        <v>0</v>
      </c>
      <c r="AA13" s="1239">
        <v>0</v>
      </c>
      <c r="AB13" s="1239">
        <v>0</v>
      </c>
      <c r="AC13" s="1239">
        <v>0</v>
      </c>
      <c r="AD13" s="1239">
        <v>0</v>
      </c>
      <c r="AE13" s="1239">
        <v>4098.88</v>
      </c>
      <c r="AF13" s="1239">
        <v>2549.12</v>
      </c>
      <c r="AG13" s="1239">
        <v>0</v>
      </c>
      <c r="AH13" s="1239">
        <v>0</v>
      </c>
      <c r="AI13" s="1239">
        <v>0</v>
      </c>
      <c r="AJ13" s="1239">
        <v>0</v>
      </c>
      <c r="AK13" s="1239">
        <v>5256.23</v>
      </c>
      <c r="AL13" s="1239">
        <v>3135.79</v>
      </c>
      <c r="AM13" s="1239">
        <v>0</v>
      </c>
      <c r="AN13" s="1239">
        <v>0</v>
      </c>
      <c r="AO13" s="1239">
        <v>0</v>
      </c>
      <c r="AP13" s="1239">
        <v>0</v>
      </c>
      <c r="AQ13" s="1239">
        <v>4125.7</v>
      </c>
      <c r="AR13" s="1239">
        <v>2477.91</v>
      </c>
      <c r="AS13" s="1239">
        <v>0</v>
      </c>
      <c r="AT13" s="1239">
        <v>753.59</v>
      </c>
      <c r="AU13" s="1239">
        <v>491.75</v>
      </c>
      <c r="AV13" s="1239">
        <v>0</v>
      </c>
      <c r="AW13" s="1239">
        <v>1245.3399999999999</v>
      </c>
      <c r="AX13" s="1239">
        <v>101.59</v>
      </c>
      <c r="AY13" s="1239">
        <v>1228.25</v>
      </c>
      <c r="AZ13" s="1239">
        <v>0</v>
      </c>
      <c r="BA13" s="1239">
        <v>0</v>
      </c>
      <c r="BB13" s="1239">
        <v>0</v>
      </c>
      <c r="BC13" s="1239">
        <v>0</v>
      </c>
      <c r="BD13" s="1239">
        <v>0</v>
      </c>
      <c r="BE13" s="1239">
        <v>0</v>
      </c>
      <c r="BF13" s="1239">
        <v>1329.84</v>
      </c>
      <c r="BG13" s="1239">
        <v>0</v>
      </c>
      <c r="BH13" s="1239">
        <v>0</v>
      </c>
      <c r="BI13" s="1239">
        <v>0</v>
      </c>
      <c r="BJ13" s="1239">
        <v>2575.1799999999998</v>
      </c>
      <c r="BK13" s="1239">
        <v>2575.1799999999998</v>
      </c>
      <c r="BL13" s="1239">
        <v>1203.0999999999999</v>
      </c>
      <c r="BM13" s="1239">
        <v>1203.0999999999999</v>
      </c>
      <c r="BN13" s="1239">
        <v>800.11</v>
      </c>
      <c r="BO13" s="1239">
        <v>0</v>
      </c>
      <c r="BP13" s="1238">
        <v>45991</v>
      </c>
      <c r="BQ13" s="1241">
        <v>2</v>
      </c>
      <c r="BR13" s="1239">
        <v>117467.51000000001</v>
      </c>
      <c r="BS13" s="1239">
        <v>97.600000000000009</v>
      </c>
      <c r="BT13" s="1239">
        <v>0</v>
      </c>
      <c r="BU13" s="1241">
        <v>3</v>
      </c>
      <c r="BV13" s="1239">
        <v>572210.66999999993</v>
      </c>
      <c r="BW13" s="1239">
        <v>557.45999999999992</v>
      </c>
      <c r="BX13" s="1239">
        <v>0</v>
      </c>
      <c r="BY13" s="1241">
        <v>28</v>
      </c>
      <c r="BZ13" s="1239">
        <v>3832595.1799999988</v>
      </c>
      <c r="CA13" s="1239">
        <v>4311.12</v>
      </c>
      <c r="CB13" s="1239">
        <v>0</v>
      </c>
      <c r="CC13" s="1239">
        <v>4397497.5299999984</v>
      </c>
      <c r="CD13" s="1239">
        <v>4876.8999999999996</v>
      </c>
      <c r="CE13" s="1239">
        <v>0</v>
      </c>
      <c r="CF13" s="1239">
        <v>0</v>
      </c>
      <c r="CG13" s="1241">
        <v>32</v>
      </c>
      <c r="CH13" s="1239">
        <v>124775.83</v>
      </c>
      <c r="CI13" s="1239">
        <v>89.28</v>
      </c>
      <c r="CJ13" s="1239">
        <v>0</v>
      </c>
      <c r="CK13" s="1239">
        <v>0</v>
      </c>
      <c r="CL13" s="1241">
        <v>1</v>
      </c>
      <c r="CM13" s="1239">
        <v>210535.09</v>
      </c>
      <c r="CN13" s="1239">
        <v>0</v>
      </c>
      <c r="CO13" s="1239">
        <v>19588.48</v>
      </c>
      <c r="CP13" s="1239">
        <v>0</v>
      </c>
      <c r="CQ13" s="1241">
        <v>3</v>
      </c>
      <c r="CR13" s="1238">
        <v>45991</v>
      </c>
      <c r="CS13" s="1239">
        <v>11346607692.01</v>
      </c>
      <c r="CT13" s="1241">
        <v>75112</v>
      </c>
      <c r="CU13" s="1239">
        <v>39436167.170000002</v>
      </c>
      <c r="CV13" s="1241">
        <v>234</v>
      </c>
      <c r="CW13" s="1239">
        <v>11439894.35</v>
      </c>
      <c r="CX13" s="1241">
        <v>67</v>
      </c>
      <c r="CY13" s="1239">
        <v>5323863.7699999996</v>
      </c>
      <c r="CZ13" s="1241">
        <v>23</v>
      </c>
      <c r="DA13" s="1239">
        <v>2391343.63</v>
      </c>
      <c r="DB13" s="1241">
        <v>20</v>
      </c>
      <c r="DC13" s="1239">
        <v>805448.37</v>
      </c>
      <c r="DD13" s="1241">
        <v>14</v>
      </c>
      <c r="DE13" s="1239">
        <v>1071613.51</v>
      </c>
      <c r="DF13" s="1241">
        <v>9</v>
      </c>
      <c r="DG13" s="1239">
        <v>695252.28</v>
      </c>
      <c r="DH13" s="1241">
        <v>8</v>
      </c>
      <c r="DI13" s="1239">
        <v>518862.44</v>
      </c>
      <c r="DJ13" s="1241">
        <v>3</v>
      </c>
      <c r="DK13" s="1239">
        <v>149956.5</v>
      </c>
      <c r="DL13" s="1241">
        <v>2</v>
      </c>
      <c r="DM13" s="1239">
        <v>2013086.36</v>
      </c>
      <c r="DN13" s="1241">
        <v>5</v>
      </c>
      <c r="DO13" s="1239">
        <v>86840.320000000007</v>
      </c>
      <c r="DP13" s="1241">
        <v>1</v>
      </c>
      <c r="DQ13" s="1239">
        <v>0</v>
      </c>
      <c r="DR13" s="1241">
        <v>0</v>
      </c>
      <c r="DS13" s="1239">
        <v>253797.1</v>
      </c>
      <c r="DT13" s="1241">
        <v>7</v>
      </c>
      <c r="DU13" s="1239">
        <v>0</v>
      </c>
      <c r="DV13" s="1241">
        <v>66</v>
      </c>
      <c r="DW13" s="1651">
        <v>1.6775999999999999E-2</v>
      </c>
      <c r="DX13" s="1238">
        <v>46265</v>
      </c>
      <c r="DY13" s="1328" t="s">
        <v>798</v>
      </c>
      <c r="DZ13" t="s">
        <v>453</v>
      </c>
      <c r="EA13" s="1239">
        <v>327013557.98000002</v>
      </c>
      <c r="EB13" s="1241">
        <v>1088</v>
      </c>
      <c r="EC13" s="1239">
        <v>457789677.17000002</v>
      </c>
    </row>
    <row r="14" spans="1:133">
      <c r="A14" s="1238">
        <v>46112</v>
      </c>
      <c r="B14" t="s">
        <v>711</v>
      </c>
      <c r="C14" s="1239">
        <v>11124620357.440001</v>
      </c>
      <c r="D14" s="1239">
        <v>0</v>
      </c>
      <c r="E14" s="1239">
        <v>57960642.520000003</v>
      </c>
      <c r="F14" s="1239">
        <v>27792090.75</v>
      </c>
      <c r="G14" s="1239">
        <v>0</v>
      </c>
      <c r="H14" s="1239">
        <v>0</v>
      </c>
      <c r="I14" s="1239">
        <v>0</v>
      </c>
      <c r="J14" s="1239">
        <v>0</v>
      </c>
      <c r="K14" s="1239">
        <v>533922.61</v>
      </c>
      <c r="L14" s="1239">
        <v>0</v>
      </c>
      <c r="M14" s="1239">
        <v>18071852.140000001</v>
      </c>
      <c r="N14" s="1239">
        <v>16828653.449999999</v>
      </c>
      <c r="O14" s="1239">
        <v>11003433195.969999</v>
      </c>
      <c r="P14" s="1239">
        <v>560557.56000000006</v>
      </c>
      <c r="Q14" s="1239">
        <v>117845.56</v>
      </c>
      <c r="R14" s="1239">
        <v>0</v>
      </c>
      <c r="S14" s="1239">
        <v>226634.02</v>
      </c>
      <c r="T14" s="1239">
        <v>50143.96</v>
      </c>
      <c r="U14" s="1239">
        <v>0</v>
      </c>
      <c r="V14" s="1239">
        <v>172767.69</v>
      </c>
      <c r="W14" s="1239">
        <v>35307.910000000003</v>
      </c>
      <c r="X14" s="1239">
        <v>0</v>
      </c>
      <c r="Y14" s="1239">
        <v>0</v>
      </c>
      <c r="Z14" s="1239">
        <v>0</v>
      </c>
      <c r="AA14" s="1239">
        <v>0</v>
      </c>
      <c r="AB14" s="1239">
        <v>0</v>
      </c>
      <c r="AC14" s="1239">
        <v>0</v>
      </c>
      <c r="AD14" s="1239">
        <v>0</v>
      </c>
      <c r="AE14" s="1239">
        <v>3328.24</v>
      </c>
      <c r="AF14" s="1239">
        <v>1575.94</v>
      </c>
      <c r="AG14" s="1239">
        <v>0</v>
      </c>
      <c r="AH14" s="1239">
        <v>0</v>
      </c>
      <c r="AI14" s="1239">
        <v>0</v>
      </c>
      <c r="AJ14" s="1239">
        <v>0</v>
      </c>
      <c r="AK14" s="1239">
        <v>73.97</v>
      </c>
      <c r="AL14" s="1239">
        <v>35.54</v>
      </c>
      <c r="AM14" s="1239">
        <v>0</v>
      </c>
      <c r="AN14" s="1239">
        <v>0</v>
      </c>
      <c r="AO14" s="1239">
        <v>0</v>
      </c>
      <c r="AP14" s="1239">
        <v>0</v>
      </c>
      <c r="AQ14" s="1239">
        <v>611021.68000000005</v>
      </c>
      <c r="AR14" s="1239">
        <v>131070.13</v>
      </c>
      <c r="AS14" s="1239">
        <v>0</v>
      </c>
      <c r="AT14" s="1239">
        <v>57734008.5</v>
      </c>
      <c r="AU14" s="1239">
        <v>172767.69</v>
      </c>
      <c r="AV14" s="1239">
        <v>27792090.75</v>
      </c>
      <c r="AW14" s="1239">
        <v>85698866.939999998</v>
      </c>
      <c r="AX14" s="1239">
        <v>15465869.619999999</v>
      </c>
      <c r="AY14" s="1239">
        <v>35307.910000000003</v>
      </c>
      <c r="AZ14" s="1239">
        <v>0</v>
      </c>
      <c r="BA14" s="1239">
        <v>0</v>
      </c>
      <c r="BB14" s="1239">
        <v>0</v>
      </c>
      <c r="BC14" s="1239">
        <v>179020.79999999999</v>
      </c>
      <c r="BD14" s="1239">
        <v>0</v>
      </c>
      <c r="BE14" s="1239">
        <v>0</v>
      </c>
      <c r="BF14" s="1239">
        <v>15680198.33</v>
      </c>
      <c r="BG14" s="1239">
        <v>0</v>
      </c>
      <c r="BH14" s="1239">
        <v>0</v>
      </c>
      <c r="BI14" s="1239">
        <v>0</v>
      </c>
      <c r="BJ14" s="1239">
        <v>101379065.27</v>
      </c>
      <c r="BK14" s="1239">
        <v>101379065.27</v>
      </c>
      <c r="BL14" s="1239">
        <v>12253985.439999999</v>
      </c>
      <c r="BM14" s="1239">
        <v>12253985.439999999</v>
      </c>
      <c r="BN14" s="1239">
        <v>16998.84</v>
      </c>
      <c r="BO14" s="1239">
        <v>75.02</v>
      </c>
      <c r="BP14" s="1238">
        <v>45961</v>
      </c>
      <c r="BQ14" s="1241">
        <v>4</v>
      </c>
      <c r="BR14" s="1239">
        <v>531251.02</v>
      </c>
      <c r="BS14" s="1239">
        <v>860.11999999999989</v>
      </c>
      <c r="BT14" s="1239">
        <v>0</v>
      </c>
      <c r="BU14" s="1241">
        <v>69</v>
      </c>
      <c r="BV14" s="1239">
        <v>16480703.700000001</v>
      </c>
      <c r="BW14" s="1239">
        <v>13733.740000000002</v>
      </c>
      <c r="BX14" s="1239">
        <v>0</v>
      </c>
      <c r="BY14" s="1241">
        <v>0</v>
      </c>
      <c r="BZ14" s="1239">
        <v>0</v>
      </c>
      <c r="CA14" s="1239">
        <v>0</v>
      </c>
      <c r="CB14" s="1239">
        <v>0</v>
      </c>
      <c r="CC14" s="1239">
        <v>16920356.800000001</v>
      </c>
      <c r="CD14" s="1239">
        <v>14538.29</v>
      </c>
      <c r="CE14" s="1239">
        <v>3595.38</v>
      </c>
      <c r="CF14" s="1239">
        <v>0</v>
      </c>
      <c r="CG14" s="1241">
        <v>72</v>
      </c>
      <c r="CH14" s="1239">
        <v>91597.92</v>
      </c>
      <c r="CI14" s="1239">
        <v>55.57</v>
      </c>
      <c r="CJ14" s="1239">
        <v>0</v>
      </c>
      <c r="CK14" s="1239">
        <v>0</v>
      </c>
      <c r="CL14" s="1241">
        <v>1</v>
      </c>
      <c r="CM14" s="1239">
        <v>0</v>
      </c>
      <c r="CN14" s="1239">
        <v>0</v>
      </c>
      <c r="CO14" s="1239">
        <v>0</v>
      </c>
      <c r="CP14" s="1239">
        <v>0</v>
      </c>
      <c r="CQ14" s="1241">
        <v>0</v>
      </c>
      <c r="CR14" s="1238">
        <v>45961</v>
      </c>
      <c r="CS14" s="1239">
        <v>11450567231.139999</v>
      </c>
      <c r="CT14" s="1241">
        <v>75475</v>
      </c>
      <c r="CU14" s="1239">
        <v>27825823.879999999</v>
      </c>
      <c r="CV14" s="1241">
        <v>159</v>
      </c>
      <c r="CW14" s="1239">
        <v>11047178.52</v>
      </c>
      <c r="CX14" s="1241">
        <v>58</v>
      </c>
      <c r="CY14" s="1239">
        <v>4763834.8499999996</v>
      </c>
      <c r="CZ14" s="1241">
        <v>28</v>
      </c>
      <c r="DA14" s="1239">
        <v>1556628.24</v>
      </c>
      <c r="DB14" s="1241">
        <v>18</v>
      </c>
      <c r="DC14" s="1239">
        <v>1561937.22</v>
      </c>
      <c r="DD14" s="1241">
        <v>13</v>
      </c>
      <c r="DE14" s="1239">
        <v>868711.64</v>
      </c>
      <c r="DF14" s="1241">
        <v>10</v>
      </c>
      <c r="DG14" s="1239">
        <v>634010.34</v>
      </c>
      <c r="DH14" s="1241">
        <v>4</v>
      </c>
      <c r="DI14" s="1239">
        <v>151253.07999999999</v>
      </c>
      <c r="DJ14" s="1241">
        <v>2</v>
      </c>
      <c r="DK14" s="1239">
        <v>2026597.8</v>
      </c>
      <c r="DL14" s="1241">
        <v>5</v>
      </c>
      <c r="DM14" s="1239">
        <v>87109.5</v>
      </c>
      <c r="DN14" s="1241">
        <v>1</v>
      </c>
      <c r="DO14" s="1239">
        <v>0</v>
      </c>
      <c r="DP14" s="1241">
        <v>0</v>
      </c>
      <c r="DQ14" s="1239">
        <v>131533.74</v>
      </c>
      <c r="DR14" s="1241">
        <v>1</v>
      </c>
      <c r="DS14" s="1239">
        <v>210535.09</v>
      </c>
      <c r="DT14" s="1241">
        <v>3</v>
      </c>
      <c r="DU14" s="1239">
        <v>0</v>
      </c>
      <c r="DV14" s="1241">
        <v>59</v>
      </c>
      <c r="DW14" s="1651">
        <v>1.6775000000000002E-2</v>
      </c>
      <c r="DX14" s="1238">
        <v>46265</v>
      </c>
      <c r="DY14" s="1328" t="s">
        <v>799</v>
      </c>
      <c r="DZ14" t="s">
        <v>454</v>
      </c>
      <c r="EA14" s="1239">
        <v>274988493.50999999</v>
      </c>
      <c r="EB14" s="1241">
        <v>788</v>
      </c>
      <c r="EC14" s="1239">
        <v>372149075.33999997</v>
      </c>
    </row>
    <row r="15" spans="1:133">
      <c r="A15" s="1238">
        <v>46112</v>
      </c>
      <c r="B15" t="s">
        <v>340</v>
      </c>
      <c r="C15" s="1239">
        <v>281667.24</v>
      </c>
      <c r="D15" s="1239">
        <v>0</v>
      </c>
      <c r="E15" s="1239">
        <v>102215.18</v>
      </c>
      <c r="F15" s="1239">
        <v>0</v>
      </c>
      <c r="G15" s="1239">
        <v>0</v>
      </c>
      <c r="H15" s="1239">
        <v>0</v>
      </c>
      <c r="I15" s="1239">
        <v>0</v>
      </c>
      <c r="J15" s="1239">
        <v>0</v>
      </c>
      <c r="K15" s="1239">
        <v>533922.61</v>
      </c>
      <c r="L15" s="1239">
        <v>0</v>
      </c>
      <c r="M15" s="1239">
        <v>281667.24</v>
      </c>
      <c r="N15" s="1239">
        <v>0</v>
      </c>
      <c r="O15" s="1239">
        <v>431707.43</v>
      </c>
      <c r="P15" s="1239">
        <v>0</v>
      </c>
      <c r="Q15" s="1239">
        <v>971.61</v>
      </c>
      <c r="R15" s="1239">
        <v>0</v>
      </c>
      <c r="S15" s="1239">
        <v>1215.96</v>
      </c>
      <c r="T15" s="1239">
        <v>865.36</v>
      </c>
      <c r="U15" s="1239">
        <v>0</v>
      </c>
      <c r="V15" s="1239">
        <v>0</v>
      </c>
      <c r="W15" s="1239">
        <v>0</v>
      </c>
      <c r="X15" s="1239">
        <v>0</v>
      </c>
      <c r="Y15" s="1239">
        <v>0</v>
      </c>
      <c r="Z15" s="1239">
        <v>0</v>
      </c>
      <c r="AA15" s="1239">
        <v>0</v>
      </c>
      <c r="AB15" s="1239">
        <v>0</v>
      </c>
      <c r="AC15" s="1239">
        <v>0</v>
      </c>
      <c r="AD15" s="1239">
        <v>0</v>
      </c>
      <c r="AE15" s="1239">
        <v>3328.24</v>
      </c>
      <c r="AF15" s="1239">
        <v>1575.94</v>
      </c>
      <c r="AG15" s="1239">
        <v>0</v>
      </c>
      <c r="AH15" s="1239">
        <v>0</v>
      </c>
      <c r="AI15" s="1239">
        <v>0</v>
      </c>
      <c r="AJ15" s="1239">
        <v>0</v>
      </c>
      <c r="AK15" s="1239">
        <v>0</v>
      </c>
      <c r="AL15" s="1239">
        <v>0</v>
      </c>
      <c r="AM15" s="1239">
        <v>0</v>
      </c>
      <c r="AN15" s="1239">
        <v>0</v>
      </c>
      <c r="AO15" s="1239">
        <v>0</v>
      </c>
      <c r="AP15" s="1239">
        <v>0</v>
      </c>
      <c r="AQ15" s="1239">
        <v>4544.2</v>
      </c>
      <c r="AR15" s="1239">
        <v>3412.91</v>
      </c>
      <c r="AS15" s="1239">
        <v>0</v>
      </c>
      <c r="AT15" s="1239">
        <v>100999.22</v>
      </c>
      <c r="AU15" s="1239">
        <v>0</v>
      </c>
      <c r="AV15" s="1239">
        <v>0</v>
      </c>
      <c r="AW15" s="1239">
        <v>100999.22</v>
      </c>
      <c r="AX15" s="1239">
        <v>336.77</v>
      </c>
      <c r="AY15" s="1239">
        <v>0</v>
      </c>
      <c r="AZ15" s="1239">
        <v>0</v>
      </c>
      <c r="BA15" s="1239">
        <v>0</v>
      </c>
      <c r="BB15" s="1239">
        <v>0</v>
      </c>
      <c r="BC15" s="1239">
        <v>0</v>
      </c>
      <c r="BD15" s="1239">
        <v>0</v>
      </c>
      <c r="BE15" s="1239">
        <v>0</v>
      </c>
      <c r="BF15" s="1239">
        <v>336.77</v>
      </c>
      <c r="BG15" s="1239">
        <v>0</v>
      </c>
      <c r="BH15" s="1239">
        <v>0</v>
      </c>
      <c r="BI15" s="1239">
        <v>0</v>
      </c>
      <c r="BJ15" s="1239">
        <v>101335.99</v>
      </c>
      <c r="BK15" s="1239">
        <v>101335.99</v>
      </c>
      <c r="BL15" s="1239">
        <v>944.44</v>
      </c>
      <c r="BM15" s="1239">
        <v>944.44</v>
      </c>
      <c r="BN15" s="1239">
        <v>0</v>
      </c>
      <c r="BO15" s="1239">
        <v>0</v>
      </c>
      <c r="BP15" s="1238">
        <v>45930</v>
      </c>
      <c r="BQ15" s="1241">
        <v>3</v>
      </c>
      <c r="BR15" s="1239">
        <v>226821.57</v>
      </c>
      <c r="BS15" s="1239">
        <v>128.74</v>
      </c>
      <c r="BT15" s="1239">
        <v>0</v>
      </c>
      <c r="BU15" s="1241">
        <v>26</v>
      </c>
      <c r="BV15" s="1239">
        <v>3436121.1</v>
      </c>
      <c r="BW15" s="1239">
        <v>2889.5200000000004</v>
      </c>
      <c r="BX15" s="1239">
        <v>0</v>
      </c>
      <c r="BY15" s="1241">
        <v>0</v>
      </c>
      <c r="BZ15" s="1239">
        <v>0</v>
      </c>
      <c r="CA15" s="1239">
        <v>0</v>
      </c>
      <c r="CB15" s="1239">
        <v>0</v>
      </c>
      <c r="CC15" s="1239">
        <v>3615386.7300000004</v>
      </c>
      <c r="CD15" s="1239">
        <v>3000.33</v>
      </c>
      <c r="CE15" s="1239">
        <v>0</v>
      </c>
      <c r="CF15" s="1239">
        <v>0</v>
      </c>
      <c r="CG15" s="1241">
        <v>28</v>
      </c>
      <c r="CH15" s="1239">
        <v>47555.94</v>
      </c>
      <c r="CI15" s="1239">
        <v>17.93</v>
      </c>
      <c r="CJ15" s="1239">
        <v>1682.74</v>
      </c>
      <c r="CK15" s="1239">
        <v>0</v>
      </c>
      <c r="CL15" s="1241">
        <v>1</v>
      </c>
      <c r="CM15" s="1239">
        <v>738031.12999999989</v>
      </c>
      <c r="CN15" s="1239">
        <v>544.57000000000005</v>
      </c>
      <c r="CO15" s="1239">
        <v>1737.02</v>
      </c>
      <c r="CP15" s="1239">
        <v>0</v>
      </c>
      <c r="CQ15" s="1241">
        <v>10</v>
      </c>
      <c r="CR15" s="1238">
        <v>45930</v>
      </c>
      <c r="CS15" s="1239">
        <v>11570315320.68</v>
      </c>
      <c r="CT15" s="1241">
        <v>75865</v>
      </c>
      <c r="CU15" s="1239">
        <v>20809808.390000001</v>
      </c>
      <c r="CV15" s="1241">
        <v>149</v>
      </c>
      <c r="CW15" s="1239">
        <v>10684438.75</v>
      </c>
      <c r="CX15" s="1241">
        <v>56</v>
      </c>
      <c r="CY15" s="1239">
        <v>3548474.18</v>
      </c>
      <c r="CZ15" s="1241">
        <v>32</v>
      </c>
      <c r="DA15" s="1239">
        <v>3022878.48</v>
      </c>
      <c r="DB15" s="1241">
        <v>22</v>
      </c>
      <c r="DC15" s="1239">
        <v>1217894.76</v>
      </c>
      <c r="DD15" s="1241">
        <v>15</v>
      </c>
      <c r="DE15" s="1239">
        <v>1982216.38</v>
      </c>
      <c r="DF15" s="1241">
        <v>7</v>
      </c>
      <c r="DG15" s="1239">
        <v>152547.49</v>
      </c>
      <c r="DH15" s="1241">
        <v>2</v>
      </c>
      <c r="DI15" s="1239">
        <v>2040091.45</v>
      </c>
      <c r="DJ15" s="1241">
        <v>5</v>
      </c>
      <c r="DK15" s="1239">
        <v>87378.27</v>
      </c>
      <c r="DL15" s="1241">
        <v>1</v>
      </c>
      <c r="DM15" s="1239">
        <v>0</v>
      </c>
      <c r="DN15" s="1241">
        <v>0</v>
      </c>
      <c r="DO15" s="1239">
        <v>132098.12</v>
      </c>
      <c r="DP15" s="1241">
        <v>1</v>
      </c>
      <c r="DQ15" s="1239">
        <v>0</v>
      </c>
      <c r="DR15" s="1241">
        <v>0</v>
      </c>
      <c r="DS15" s="1239">
        <v>413299.32</v>
      </c>
      <c r="DT15" s="1241">
        <v>6</v>
      </c>
      <c r="DU15" s="1239">
        <v>0</v>
      </c>
      <c r="DV15" s="1241">
        <v>56</v>
      </c>
      <c r="DW15" s="1651">
        <v>1.6766E-2</v>
      </c>
      <c r="DX15" s="1238">
        <v>46265</v>
      </c>
      <c r="DY15" s="1328" t="s">
        <v>800</v>
      </c>
      <c r="DZ15" t="s">
        <v>455</v>
      </c>
      <c r="EA15" s="1239">
        <v>291705948.52999997</v>
      </c>
      <c r="EB15" s="1241">
        <v>719</v>
      </c>
      <c r="EC15" s="1239">
        <v>374511427.00999999</v>
      </c>
    </row>
    <row r="16" spans="1:133">
      <c r="A16" s="1238">
        <v>46081</v>
      </c>
      <c r="B16" t="s">
        <v>711</v>
      </c>
      <c r="C16" s="1239">
        <v>11215080214.709999</v>
      </c>
      <c r="D16" s="1239">
        <v>0</v>
      </c>
      <c r="E16" s="1239">
        <v>58086852.240000002</v>
      </c>
      <c r="F16" s="1239">
        <v>26628699.350000001</v>
      </c>
      <c r="G16" s="1239">
        <v>0</v>
      </c>
      <c r="H16" s="1239">
        <v>0</v>
      </c>
      <c r="I16" s="1239">
        <v>0</v>
      </c>
      <c r="J16" s="1239">
        <v>0</v>
      </c>
      <c r="K16" s="1239">
        <v>340969.13</v>
      </c>
      <c r="L16" s="1239">
        <v>0</v>
      </c>
      <c r="M16" s="1239">
        <v>5034758.1500000004</v>
      </c>
      <c r="N16" s="1239">
        <v>368578.4</v>
      </c>
      <c r="O16" s="1239">
        <v>11124620357.440001</v>
      </c>
      <c r="P16" s="1239">
        <v>542917.97</v>
      </c>
      <c r="Q16" s="1239">
        <v>110820.17</v>
      </c>
      <c r="R16" s="1239">
        <v>0</v>
      </c>
      <c r="S16" s="1239">
        <v>224502.1</v>
      </c>
      <c r="T16" s="1239">
        <v>48120.14</v>
      </c>
      <c r="U16" s="1239">
        <v>0</v>
      </c>
      <c r="V16" s="1239">
        <v>206862.51</v>
      </c>
      <c r="W16" s="1239">
        <v>41094.75</v>
      </c>
      <c r="X16" s="1239">
        <v>0</v>
      </c>
      <c r="Y16" s="1239">
        <v>0</v>
      </c>
      <c r="Z16" s="1239">
        <v>0</v>
      </c>
      <c r="AA16" s="1239">
        <v>0</v>
      </c>
      <c r="AB16" s="1239">
        <v>0</v>
      </c>
      <c r="AC16" s="1239">
        <v>0</v>
      </c>
      <c r="AD16" s="1239">
        <v>0</v>
      </c>
      <c r="AE16" s="1239">
        <v>0</v>
      </c>
      <c r="AF16" s="1239">
        <v>0</v>
      </c>
      <c r="AG16" s="1239">
        <v>0</v>
      </c>
      <c r="AH16" s="1239">
        <v>0</v>
      </c>
      <c r="AI16" s="1239">
        <v>0</v>
      </c>
      <c r="AJ16" s="1239">
        <v>0</v>
      </c>
      <c r="AK16" s="1239">
        <v>0</v>
      </c>
      <c r="AL16" s="1239">
        <v>0</v>
      </c>
      <c r="AM16" s="1239">
        <v>0</v>
      </c>
      <c r="AN16" s="1239">
        <v>0</v>
      </c>
      <c r="AO16" s="1239">
        <v>0</v>
      </c>
      <c r="AP16" s="1239">
        <v>0</v>
      </c>
      <c r="AQ16" s="1239">
        <v>560557.56000000006</v>
      </c>
      <c r="AR16" s="1239">
        <v>117845.56</v>
      </c>
      <c r="AS16" s="1239">
        <v>0</v>
      </c>
      <c r="AT16" s="1239">
        <v>57862350.140000001</v>
      </c>
      <c r="AU16" s="1239">
        <v>206862.51</v>
      </c>
      <c r="AV16" s="1239">
        <v>26628699.350000001</v>
      </c>
      <c r="AW16" s="1239">
        <v>84697912</v>
      </c>
      <c r="AX16" s="1239">
        <v>15635635.99</v>
      </c>
      <c r="AY16" s="1239">
        <v>41094.75</v>
      </c>
      <c r="AZ16" s="1239">
        <v>0</v>
      </c>
      <c r="BA16" s="1239">
        <v>0</v>
      </c>
      <c r="BB16" s="1239">
        <v>0</v>
      </c>
      <c r="BC16" s="1239">
        <v>197347.67</v>
      </c>
      <c r="BD16" s="1239">
        <v>0</v>
      </c>
      <c r="BE16" s="1239">
        <v>0</v>
      </c>
      <c r="BF16" s="1239">
        <v>15874078.41</v>
      </c>
      <c r="BG16" s="1239">
        <v>0</v>
      </c>
      <c r="BH16" s="1239">
        <v>0</v>
      </c>
      <c r="BI16" s="1239">
        <v>0</v>
      </c>
      <c r="BJ16" s="1239">
        <v>100571990.41</v>
      </c>
      <c r="BK16" s="1239">
        <v>100571990.41</v>
      </c>
      <c r="BL16" s="1239">
        <v>11938207.42</v>
      </c>
      <c r="BM16" s="1239">
        <v>11938207.42</v>
      </c>
      <c r="BN16" s="1239">
        <v>3484.4</v>
      </c>
      <c r="BO16" s="1239">
        <v>327.54000000000002</v>
      </c>
      <c r="BP16" s="1238">
        <v>45900</v>
      </c>
      <c r="BQ16" s="1241">
        <v>2</v>
      </c>
      <c r="BR16" s="1239">
        <v>275408</v>
      </c>
      <c r="BS16" s="1239">
        <v>152.67000000000002</v>
      </c>
      <c r="BT16" s="1239">
        <v>0</v>
      </c>
      <c r="BU16" s="1241">
        <v>22</v>
      </c>
      <c r="BV16" s="1239">
        <v>4528335.8899999997</v>
      </c>
      <c r="BW16" s="1239">
        <v>3529.58</v>
      </c>
      <c r="BX16" s="1239">
        <v>0</v>
      </c>
      <c r="BY16" s="1241">
        <v>0</v>
      </c>
      <c r="BZ16" s="1239">
        <v>0</v>
      </c>
      <c r="CA16" s="1239">
        <v>0</v>
      </c>
      <c r="CB16" s="1239">
        <v>0</v>
      </c>
      <c r="CC16" s="1239">
        <v>4803743.8899999997</v>
      </c>
      <c r="CD16" s="1239">
        <v>3682.25</v>
      </c>
      <c r="CE16" s="1239">
        <v>0</v>
      </c>
      <c r="CF16" s="1239">
        <v>0</v>
      </c>
      <c r="CG16" s="1241">
        <v>24</v>
      </c>
      <c r="CH16" s="1239">
        <v>0</v>
      </c>
      <c r="CI16" s="1239">
        <v>0</v>
      </c>
      <c r="CJ16" s="1239">
        <v>0</v>
      </c>
      <c r="CK16" s="1239">
        <v>0</v>
      </c>
      <c r="CL16" s="1241">
        <v>0</v>
      </c>
      <c r="CM16" s="1239">
        <v>615408.64000000001</v>
      </c>
      <c r="CN16" s="1239">
        <v>467.13</v>
      </c>
      <c r="CO16" s="1239">
        <v>2943.67</v>
      </c>
      <c r="CP16" s="1239">
        <v>173771.76800000001</v>
      </c>
      <c r="CQ16" s="1241">
        <v>5</v>
      </c>
      <c r="CR16" s="1238">
        <v>45900</v>
      </c>
      <c r="CS16" s="1239">
        <v>7384905193.1400003</v>
      </c>
      <c r="CT16" s="1241">
        <v>54241</v>
      </c>
      <c r="CU16" s="1239">
        <v>24062889.48</v>
      </c>
      <c r="CV16" s="1241">
        <v>166</v>
      </c>
      <c r="CW16" s="1239">
        <v>9283792.9700000007</v>
      </c>
      <c r="CX16" s="1241">
        <v>62</v>
      </c>
      <c r="CY16" s="1239">
        <v>4698441.28</v>
      </c>
      <c r="CZ16" s="1241">
        <v>35</v>
      </c>
      <c r="DA16" s="1239">
        <v>1919487.61</v>
      </c>
      <c r="DB16" s="1241">
        <v>23</v>
      </c>
      <c r="DC16" s="1239">
        <v>2386547.66</v>
      </c>
      <c r="DD16" s="1241">
        <v>11</v>
      </c>
      <c r="DE16" s="1239">
        <v>948584.7</v>
      </c>
      <c r="DF16" s="1241">
        <v>4</v>
      </c>
      <c r="DG16" s="1239">
        <v>2236676.54</v>
      </c>
      <c r="DH16" s="1241">
        <v>7</v>
      </c>
      <c r="DI16" s="1239">
        <v>125860.31</v>
      </c>
      <c r="DJ16" s="1241">
        <v>2</v>
      </c>
      <c r="DK16" s="1239">
        <v>0</v>
      </c>
      <c r="DL16" s="1241">
        <v>0</v>
      </c>
      <c r="DM16" s="1239">
        <v>132661.79</v>
      </c>
      <c r="DN16" s="1241">
        <v>1</v>
      </c>
      <c r="DO16" s="1239">
        <v>70762.37</v>
      </c>
      <c r="DP16" s="1241">
        <v>1</v>
      </c>
      <c r="DQ16" s="1239">
        <v>0</v>
      </c>
      <c r="DR16" s="1241">
        <v>0</v>
      </c>
      <c r="DS16" s="1239">
        <v>324731.81</v>
      </c>
      <c r="DT16" s="1241">
        <v>4</v>
      </c>
      <c r="DU16" s="1239">
        <v>0</v>
      </c>
      <c r="DV16" s="1241">
        <v>50</v>
      </c>
      <c r="DW16" s="1651">
        <v>1.4878000000000001E-2</v>
      </c>
      <c r="DX16" s="1238">
        <v>46265</v>
      </c>
      <c r="DY16" s="1328" t="s">
        <v>801</v>
      </c>
      <c r="DZ16" t="s">
        <v>456</v>
      </c>
      <c r="EA16" s="1239">
        <v>288834830.68000001</v>
      </c>
      <c r="EB16" s="1241">
        <v>631</v>
      </c>
      <c r="EC16" s="1239">
        <v>361063150.36000001</v>
      </c>
    </row>
    <row r="17" spans="1:133">
      <c r="A17" s="1238">
        <v>46081</v>
      </c>
      <c r="B17" t="s">
        <v>340</v>
      </c>
      <c r="C17" s="1239">
        <v>1763372.94</v>
      </c>
      <c r="D17" s="1239">
        <v>0</v>
      </c>
      <c r="E17" s="1239">
        <v>69961.850000000006</v>
      </c>
      <c r="F17" s="1239">
        <v>0</v>
      </c>
      <c r="G17" s="1239">
        <v>0</v>
      </c>
      <c r="H17" s="1239">
        <v>0</v>
      </c>
      <c r="I17" s="1239">
        <v>0</v>
      </c>
      <c r="J17" s="1239">
        <v>0</v>
      </c>
      <c r="K17" s="1239">
        <v>340969.13</v>
      </c>
      <c r="L17" s="1239">
        <v>0</v>
      </c>
      <c r="M17" s="1239">
        <v>1752712.98</v>
      </c>
      <c r="N17" s="1239">
        <v>0</v>
      </c>
      <c r="O17" s="1239">
        <v>281667.24</v>
      </c>
      <c r="P17" s="1239">
        <v>244073.99</v>
      </c>
      <c r="Q17" s="1239">
        <v>11254.83</v>
      </c>
      <c r="R17" s="1239">
        <v>0</v>
      </c>
      <c r="S17" s="1239">
        <v>10659.96</v>
      </c>
      <c r="T17" s="1239">
        <v>2414.2600000000002</v>
      </c>
      <c r="U17" s="1239">
        <v>0</v>
      </c>
      <c r="V17" s="1239">
        <v>104780.21</v>
      </c>
      <c r="W17" s="1239">
        <v>112.8</v>
      </c>
      <c r="X17" s="1239">
        <v>0</v>
      </c>
      <c r="Y17" s="1239">
        <v>0</v>
      </c>
      <c r="Z17" s="1239">
        <v>0</v>
      </c>
      <c r="AA17" s="1239">
        <v>0</v>
      </c>
      <c r="AB17" s="1239">
        <v>0</v>
      </c>
      <c r="AC17" s="1239">
        <v>0</v>
      </c>
      <c r="AD17" s="1239">
        <v>0</v>
      </c>
      <c r="AE17" s="1239">
        <v>0</v>
      </c>
      <c r="AF17" s="1239">
        <v>0</v>
      </c>
      <c r="AG17" s="1239">
        <v>0</v>
      </c>
      <c r="AH17" s="1239">
        <v>0</v>
      </c>
      <c r="AI17" s="1239">
        <v>0</v>
      </c>
      <c r="AJ17" s="1239">
        <v>0</v>
      </c>
      <c r="AK17" s="1239">
        <v>149953.74</v>
      </c>
      <c r="AL17" s="1239">
        <v>12584.68</v>
      </c>
      <c r="AM17" s="1239">
        <v>0</v>
      </c>
      <c r="AN17" s="1239">
        <v>0</v>
      </c>
      <c r="AO17" s="1239">
        <v>0</v>
      </c>
      <c r="AP17" s="1239">
        <v>0</v>
      </c>
      <c r="AQ17" s="1239">
        <v>0</v>
      </c>
      <c r="AR17" s="1239">
        <v>971.61</v>
      </c>
      <c r="AS17" s="1239">
        <v>0</v>
      </c>
      <c r="AT17" s="1239">
        <v>59301.89</v>
      </c>
      <c r="AU17" s="1239">
        <v>104780.21</v>
      </c>
      <c r="AV17" s="1239">
        <v>0</v>
      </c>
      <c r="AW17" s="1239">
        <v>164082.1</v>
      </c>
      <c r="AX17" s="1239">
        <v>-174.67</v>
      </c>
      <c r="AY17" s="1239">
        <v>112.8</v>
      </c>
      <c r="AZ17" s="1239">
        <v>0</v>
      </c>
      <c r="BA17" s="1239">
        <v>0</v>
      </c>
      <c r="BB17" s="1239">
        <v>0</v>
      </c>
      <c r="BC17" s="1239">
        <v>0</v>
      </c>
      <c r="BD17" s="1239">
        <v>0</v>
      </c>
      <c r="BE17" s="1239">
        <v>0</v>
      </c>
      <c r="BF17" s="1239">
        <v>-61.87</v>
      </c>
      <c r="BG17" s="1239">
        <v>0</v>
      </c>
      <c r="BH17" s="1239">
        <v>0</v>
      </c>
      <c r="BI17" s="1239">
        <v>0</v>
      </c>
      <c r="BJ17" s="1239">
        <v>164020.23000000001</v>
      </c>
      <c r="BK17" s="1239">
        <v>164020.23000000001</v>
      </c>
      <c r="BL17" s="1239">
        <v>1597.88</v>
      </c>
      <c r="BM17" s="1239">
        <v>1597.88</v>
      </c>
      <c r="BN17" s="1239">
        <v>1322.82</v>
      </c>
      <c r="BO17" s="1239">
        <v>0</v>
      </c>
      <c r="BP17" s="1238">
        <v>45869</v>
      </c>
      <c r="BQ17" s="1241">
        <v>0</v>
      </c>
      <c r="BR17" s="1239">
        <v>0</v>
      </c>
      <c r="BS17" s="1239">
        <v>0</v>
      </c>
      <c r="BT17" s="1239">
        <v>0</v>
      </c>
      <c r="BU17" s="1241">
        <v>19</v>
      </c>
      <c r="BV17" s="1239">
        <v>3048750.8400000008</v>
      </c>
      <c r="BW17" s="1239">
        <v>3700.88</v>
      </c>
      <c r="BX17" s="1239">
        <v>0</v>
      </c>
      <c r="BY17" s="1241">
        <v>0</v>
      </c>
      <c r="BZ17" s="1239">
        <v>0</v>
      </c>
      <c r="CA17" s="1239">
        <v>0</v>
      </c>
      <c r="CB17" s="1239">
        <v>0</v>
      </c>
      <c r="CC17" s="1239">
        <v>3048750.8400000008</v>
      </c>
      <c r="CD17" s="1239">
        <v>3700.88</v>
      </c>
      <c r="CE17" s="1239">
        <v>0</v>
      </c>
      <c r="CF17" s="1239">
        <v>0</v>
      </c>
      <c r="CG17" s="1241">
        <v>19</v>
      </c>
      <c r="CH17" s="1239">
        <v>0</v>
      </c>
      <c r="CI17" s="1239">
        <v>0</v>
      </c>
      <c r="CJ17" s="1239">
        <v>0</v>
      </c>
      <c r="CK17" s="1239">
        <v>0</v>
      </c>
      <c r="CL17" s="1241">
        <v>0</v>
      </c>
      <c r="CM17" s="1239">
        <v>180060.56</v>
      </c>
      <c r="CN17" s="1239">
        <v>192.42</v>
      </c>
      <c r="CO17" s="1239">
        <v>0</v>
      </c>
      <c r="CP17" s="1239">
        <v>19118.566800000001</v>
      </c>
      <c r="CQ17" s="1241">
        <v>3</v>
      </c>
      <c r="CR17" s="1238">
        <v>45869</v>
      </c>
      <c r="CS17" s="1239">
        <v>7454588609.0799999</v>
      </c>
      <c r="CT17" s="1241">
        <v>54516</v>
      </c>
      <c r="CU17" s="1239">
        <v>23850789</v>
      </c>
      <c r="CV17" s="1241">
        <v>151</v>
      </c>
      <c r="CW17" s="1239">
        <v>12696531.630000001</v>
      </c>
      <c r="CX17" s="1241">
        <v>69</v>
      </c>
      <c r="CY17" s="1239">
        <v>3191368.02</v>
      </c>
      <c r="CZ17" s="1241">
        <v>34</v>
      </c>
      <c r="DA17" s="1239">
        <v>2435825.7400000002</v>
      </c>
      <c r="DB17" s="1241">
        <v>13</v>
      </c>
      <c r="DC17" s="1239">
        <v>1284920.02</v>
      </c>
      <c r="DD17" s="1241">
        <v>7</v>
      </c>
      <c r="DE17" s="1239">
        <v>2815372.28</v>
      </c>
      <c r="DF17" s="1241">
        <v>8</v>
      </c>
      <c r="DG17" s="1239">
        <v>334090.07</v>
      </c>
      <c r="DH17" s="1241">
        <v>4</v>
      </c>
      <c r="DI17" s="1239">
        <v>0</v>
      </c>
      <c r="DJ17" s="1241">
        <v>0</v>
      </c>
      <c r="DK17" s="1239">
        <v>133224.76</v>
      </c>
      <c r="DL17" s="1241">
        <v>1</v>
      </c>
      <c r="DM17" s="1239">
        <v>71349.88</v>
      </c>
      <c r="DN17" s="1241">
        <v>1</v>
      </c>
      <c r="DO17" s="1239">
        <v>0</v>
      </c>
      <c r="DP17" s="1241">
        <v>0</v>
      </c>
      <c r="DQ17" s="1239">
        <v>0</v>
      </c>
      <c r="DR17" s="1241">
        <v>0</v>
      </c>
      <c r="DS17" s="1239">
        <v>616580.66</v>
      </c>
      <c r="DT17" s="1241">
        <v>5</v>
      </c>
      <c r="DU17" s="1239">
        <v>0</v>
      </c>
      <c r="DV17" s="1241">
        <v>46</v>
      </c>
      <c r="DW17" s="1651">
        <v>1.4878000000000001E-2</v>
      </c>
      <c r="DX17" s="1238">
        <v>46265</v>
      </c>
      <c r="DY17" s="1328" t="s">
        <v>802</v>
      </c>
      <c r="DZ17" t="s">
        <v>457</v>
      </c>
      <c r="EA17" s="1239">
        <v>325444555.13999999</v>
      </c>
      <c r="EB17" s="1241">
        <v>666</v>
      </c>
      <c r="EC17" s="1239">
        <v>412527069.18000001</v>
      </c>
    </row>
    <row r="18" spans="1:133">
      <c r="A18" s="1238">
        <v>46053</v>
      </c>
      <c r="B18" t="s">
        <v>711</v>
      </c>
      <c r="C18" s="1239">
        <v>11314220550.59</v>
      </c>
      <c r="D18" s="1239">
        <v>0</v>
      </c>
      <c r="E18" s="1239">
        <v>59269465.609999999</v>
      </c>
      <c r="F18" s="1239">
        <v>31941079.600000001</v>
      </c>
      <c r="G18" s="1239">
        <v>0</v>
      </c>
      <c r="H18" s="1239">
        <v>0</v>
      </c>
      <c r="I18" s="1239">
        <v>0</v>
      </c>
      <c r="J18" s="1239">
        <v>0</v>
      </c>
      <c r="K18" s="1239">
        <v>2770700.2</v>
      </c>
      <c r="L18" s="1239">
        <v>0</v>
      </c>
      <c r="M18" s="1239">
        <v>4660292.3099999996</v>
      </c>
      <c r="N18" s="1239">
        <v>498798.16</v>
      </c>
      <c r="O18" s="1239">
        <v>11215080214.709999</v>
      </c>
      <c r="P18" s="1239">
        <v>564136.54</v>
      </c>
      <c r="Q18" s="1239">
        <v>122020.02</v>
      </c>
      <c r="R18" s="1239">
        <v>0</v>
      </c>
      <c r="S18" s="1239">
        <v>246104.19</v>
      </c>
      <c r="T18" s="1239">
        <v>53257.49</v>
      </c>
      <c r="U18" s="1239">
        <v>0</v>
      </c>
      <c r="V18" s="1239">
        <v>182598.61</v>
      </c>
      <c r="W18" s="1239">
        <v>40030.28</v>
      </c>
      <c r="X18" s="1239">
        <v>0</v>
      </c>
      <c r="Y18" s="1239">
        <v>0</v>
      </c>
      <c r="Z18" s="1239">
        <v>0</v>
      </c>
      <c r="AA18" s="1239">
        <v>0</v>
      </c>
      <c r="AB18" s="1239">
        <v>0</v>
      </c>
      <c r="AC18" s="1239">
        <v>0</v>
      </c>
      <c r="AD18" s="1239">
        <v>0</v>
      </c>
      <c r="AE18" s="1239">
        <v>67809.8</v>
      </c>
      <c r="AF18" s="1239">
        <v>21320.78</v>
      </c>
      <c r="AG18" s="1239">
        <v>0</v>
      </c>
      <c r="AH18" s="1239">
        <v>0</v>
      </c>
      <c r="AI18" s="1239">
        <v>0</v>
      </c>
      <c r="AJ18" s="1239">
        <v>0</v>
      </c>
      <c r="AK18" s="1239">
        <v>16914.349999999999</v>
      </c>
      <c r="AL18" s="1239">
        <v>3106.28</v>
      </c>
      <c r="AM18" s="1239">
        <v>0</v>
      </c>
      <c r="AN18" s="1239">
        <v>0</v>
      </c>
      <c r="AO18" s="1239">
        <v>0</v>
      </c>
      <c r="AP18" s="1239">
        <v>0</v>
      </c>
      <c r="AQ18" s="1239">
        <v>542917.97</v>
      </c>
      <c r="AR18" s="1239">
        <v>110820.17</v>
      </c>
      <c r="AS18" s="1239">
        <v>0</v>
      </c>
      <c r="AT18" s="1239">
        <v>59023361.420000002</v>
      </c>
      <c r="AU18" s="1239">
        <v>182598.61</v>
      </c>
      <c r="AV18" s="1239">
        <v>31941079.600000001</v>
      </c>
      <c r="AW18" s="1239">
        <v>91147039.629999995</v>
      </c>
      <c r="AX18" s="1239">
        <v>15745434.960000001</v>
      </c>
      <c r="AY18" s="1239">
        <v>40030.28</v>
      </c>
      <c r="AZ18" s="1239">
        <v>0</v>
      </c>
      <c r="BA18" s="1239">
        <v>0</v>
      </c>
      <c r="BB18" s="1239">
        <v>0</v>
      </c>
      <c r="BC18" s="1239">
        <v>215553.44</v>
      </c>
      <c r="BD18" s="1239">
        <v>0</v>
      </c>
      <c r="BE18" s="1239">
        <v>0</v>
      </c>
      <c r="BF18" s="1239">
        <v>16001018.68</v>
      </c>
      <c r="BG18" s="1239">
        <v>0</v>
      </c>
      <c r="BH18" s="1239">
        <v>0</v>
      </c>
      <c r="BI18" s="1239">
        <v>0</v>
      </c>
      <c r="BJ18" s="1239">
        <v>107148058.31</v>
      </c>
      <c r="BK18" s="1239">
        <v>107148058.31</v>
      </c>
      <c r="BL18" s="1239">
        <v>12489714.529999999</v>
      </c>
      <c r="BM18" s="1239">
        <v>12489714.529999999</v>
      </c>
      <c r="BN18" s="1239">
        <v>4225.8599999999997</v>
      </c>
      <c r="BO18" s="1239">
        <v>360.65</v>
      </c>
      <c r="BP18" s="1238">
        <v>45838</v>
      </c>
      <c r="BQ18" s="1241">
        <v>0</v>
      </c>
      <c r="BR18" s="1239">
        <v>0</v>
      </c>
      <c r="BS18" s="1239">
        <v>0</v>
      </c>
      <c r="BT18" s="1239">
        <v>0</v>
      </c>
      <c r="BU18" s="1241">
        <v>25</v>
      </c>
      <c r="BV18" s="1239">
        <v>6188091.2599999988</v>
      </c>
      <c r="BW18" s="1239">
        <v>4150.1000000000004</v>
      </c>
      <c r="BX18" s="1239">
        <v>0</v>
      </c>
      <c r="BY18" s="1241">
        <v>0</v>
      </c>
      <c r="BZ18" s="1239">
        <v>0</v>
      </c>
      <c r="CA18" s="1239">
        <v>0</v>
      </c>
      <c r="CB18" s="1239">
        <v>0</v>
      </c>
      <c r="CC18" s="1239">
        <v>6188091.2599999988</v>
      </c>
      <c r="CD18" s="1239">
        <v>4150.1000000000004</v>
      </c>
      <c r="CE18" s="1239">
        <v>0</v>
      </c>
      <c r="CF18" s="1239">
        <v>0</v>
      </c>
      <c r="CG18" s="1241">
        <v>25</v>
      </c>
      <c r="CH18" s="1239">
        <v>0</v>
      </c>
      <c r="CI18" s="1239">
        <v>0</v>
      </c>
      <c r="CJ18" s="1239">
        <v>0</v>
      </c>
      <c r="CK18" s="1239">
        <v>0</v>
      </c>
      <c r="CL18" s="1241">
        <v>0</v>
      </c>
      <c r="CM18" s="1239">
        <v>714376.95000000007</v>
      </c>
      <c r="CN18" s="1239">
        <v>975.79</v>
      </c>
      <c r="CO18" s="1239">
        <v>0</v>
      </c>
      <c r="CP18" s="1239">
        <v>0</v>
      </c>
      <c r="CQ18" s="1241">
        <v>10</v>
      </c>
      <c r="CR18" s="1238">
        <v>45838</v>
      </c>
      <c r="CS18" s="1239">
        <v>7520827672.6000004</v>
      </c>
      <c r="CT18" s="1241">
        <v>54742</v>
      </c>
      <c r="CU18" s="1239">
        <v>29661773.43</v>
      </c>
      <c r="CV18" s="1241">
        <v>181</v>
      </c>
      <c r="CW18" s="1239">
        <v>8846201.8499999996</v>
      </c>
      <c r="CX18" s="1241">
        <v>66</v>
      </c>
      <c r="CY18" s="1239">
        <v>4724255.96</v>
      </c>
      <c r="CZ18" s="1241">
        <v>29</v>
      </c>
      <c r="DA18" s="1239">
        <v>1839709.39</v>
      </c>
      <c r="DB18" s="1241">
        <v>12</v>
      </c>
      <c r="DC18" s="1239">
        <v>3312110.58</v>
      </c>
      <c r="DD18" s="1241">
        <v>11</v>
      </c>
      <c r="DE18" s="1239">
        <v>587739.22</v>
      </c>
      <c r="DF18" s="1241">
        <v>6</v>
      </c>
      <c r="DG18" s="1239">
        <v>0</v>
      </c>
      <c r="DH18" s="1241">
        <v>0</v>
      </c>
      <c r="DI18" s="1239">
        <v>133787.03</v>
      </c>
      <c r="DJ18" s="1241">
        <v>1</v>
      </c>
      <c r="DK18" s="1239">
        <v>71936.929999999993</v>
      </c>
      <c r="DL18" s="1241">
        <v>1</v>
      </c>
      <c r="DM18" s="1239">
        <v>0</v>
      </c>
      <c r="DN18" s="1241">
        <v>0</v>
      </c>
      <c r="DO18" s="1239">
        <v>0</v>
      </c>
      <c r="DP18" s="1241">
        <v>0</v>
      </c>
      <c r="DQ18" s="1239">
        <v>0</v>
      </c>
      <c r="DR18" s="1241">
        <v>0</v>
      </c>
      <c r="DS18" s="1239">
        <v>180457.8</v>
      </c>
      <c r="DT18" s="1241">
        <v>3</v>
      </c>
      <c r="DU18" s="1239">
        <v>0</v>
      </c>
      <c r="DV18" s="1241">
        <v>41</v>
      </c>
      <c r="DW18" s="1651">
        <v>1.4874E-2</v>
      </c>
      <c r="DX18" s="1238">
        <v>46265</v>
      </c>
      <c r="DY18" s="1328" t="s">
        <v>803</v>
      </c>
      <c r="DZ18" t="s">
        <v>458</v>
      </c>
      <c r="EA18" s="1239">
        <v>244588242.19999999</v>
      </c>
      <c r="EB18" s="1241">
        <v>465</v>
      </c>
      <c r="EC18" s="1239">
        <v>311885656.75</v>
      </c>
    </row>
    <row r="19" spans="1:133">
      <c r="A19" s="1238">
        <v>46053</v>
      </c>
      <c r="B19" t="s">
        <v>340</v>
      </c>
      <c r="C19" s="1239">
        <v>616282.82999999996</v>
      </c>
      <c r="D19" s="1239">
        <v>0</v>
      </c>
      <c r="E19" s="1239">
        <v>1008097.03</v>
      </c>
      <c r="F19" s="1239">
        <v>0</v>
      </c>
      <c r="G19" s="1239">
        <v>0</v>
      </c>
      <c r="H19" s="1239">
        <v>0</v>
      </c>
      <c r="I19" s="1239">
        <v>0</v>
      </c>
      <c r="J19" s="1239">
        <v>0</v>
      </c>
      <c r="K19" s="1239">
        <v>2770700.2</v>
      </c>
      <c r="L19" s="1239">
        <v>0</v>
      </c>
      <c r="M19" s="1239">
        <v>615513.06000000006</v>
      </c>
      <c r="N19" s="1239">
        <v>0</v>
      </c>
      <c r="O19" s="1239">
        <v>1763372.94</v>
      </c>
      <c r="P19" s="1239">
        <v>379759.33</v>
      </c>
      <c r="Q19" s="1239">
        <v>749.6</v>
      </c>
      <c r="R19" s="1239">
        <v>0</v>
      </c>
      <c r="S19" s="1239">
        <v>189245.87</v>
      </c>
      <c r="T19" s="1239">
        <v>2156.38</v>
      </c>
      <c r="U19" s="1239">
        <v>0</v>
      </c>
      <c r="V19" s="1239">
        <v>12981.68</v>
      </c>
      <c r="W19" s="1239">
        <v>12222.33</v>
      </c>
      <c r="X19" s="1239">
        <v>0</v>
      </c>
      <c r="Y19" s="1239">
        <v>0</v>
      </c>
      <c r="Z19" s="1239">
        <v>0</v>
      </c>
      <c r="AA19" s="1239">
        <v>0</v>
      </c>
      <c r="AB19" s="1239">
        <v>0</v>
      </c>
      <c r="AC19" s="1239">
        <v>0</v>
      </c>
      <c r="AD19" s="1239">
        <v>0</v>
      </c>
      <c r="AE19" s="1239">
        <v>67809.8</v>
      </c>
      <c r="AF19" s="1239">
        <v>21320.78</v>
      </c>
      <c r="AG19" s="1239">
        <v>0</v>
      </c>
      <c r="AH19" s="1239">
        <v>0</v>
      </c>
      <c r="AI19" s="1239">
        <v>0</v>
      </c>
      <c r="AJ19" s="1239">
        <v>0</v>
      </c>
      <c r="AK19" s="1239">
        <v>379759.33</v>
      </c>
      <c r="AL19" s="1239">
        <v>749.6</v>
      </c>
      <c r="AM19" s="1239">
        <v>0</v>
      </c>
      <c r="AN19" s="1239">
        <v>0</v>
      </c>
      <c r="AO19" s="1239">
        <v>0</v>
      </c>
      <c r="AP19" s="1239">
        <v>0</v>
      </c>
      <c r="AQ19" s="1239">
        <v>244073.99</v>
      </c>
      <c r="AR19" s="1239">
        <v>11254.83</v>
      </c>
      <c r="AS19" s="1239">
        <v>0</v>
      </c>
      <c r="AT19" s="1239">
        <v>818851.16</v>
      </c>
      <c r="AU19" s="1239">
        <v>12981.68</v>
      </c>
      <c r="AV19" s="1239">
        <v>0</v>
      </c>
      <c r="AW19" s="1239">
        <v>831832.84</v>
      </c>
      <c r="AX19" s="1239">
        <v>3629.41</v>
      </c>
      <c r="AY19" s="1239">
        <v>12222.33</v>
      </c>
      <c r="AZ19" s="1239">
        <v>0</v>
      </c>
      <c r="BA19" s="1239">
        <v>0</v>
      </c>
      <c r="BB19" s="1239">
        <v>0</v>
      </c>
      <c r="BC19" s="1239">
        <v>0</v>
      </c>
      <c r="BD19" s="1239">
        <v>0</v>
      </c>
      <c r="BE19" s="1239">
        <v>0</v>
      </c>
      <c r="BF19" s="1239">
        <v>15851.74</v>
      </c>
      <c r="BG19" s="1239">
        <v>0</v>
      </c>
      <c r="BH19" s="1239">
        <v>0</v>
      </c>
      <c r="BI19" s="1239">
        <v>0</v>
      </c>
      <c r="BJ19" s="1239">
        <v>847684.58</v>
      </c>
      <c r="BK19" s="1239">
        <v>847684.58</v>
      </c>
      <c r="BL19" s="1239">
        <v>2297.0100000000002</v>
      </c>
      <c r="BM19" s="1239">
        <v>2297.0100000000002</v>
      </c>
      <c r="BN19" s="1239">
        <v>658.41</v>
      </c>
      <c r="BO19" s="1239">
        <v>0</v>
      </c>
      <c r="BP19" s="1238">
        <v>45808</v>
      </c>
      <c r="BQ19" s="1241">
        <v>2</v>
      </c>
      <c r="BR19" s="1239">
        <v>322233.44</v>
      </c>
      <c r="BS19" s="1239">
        <v>284.75</v>
      </c>
      <c r="BT19" s="1239">
        <v>0</v>
      </c>
      <c r="BU19" s="1241">
        <v>21</v>
      </c>
      <c r="BV19" s="1239">
        <v>3429887.7700000005</v>
      </c>
      <c r="BW19" s="1239">
        <v>2942.6600000000003</v>
      </c>
      <c r="BX19" s="1239">
        <v>0</v>
      </c>
      <c r="BY19" s="1241">
        <v>0</v>
      </c>
      <c r="BZ19" s="1239">
        <v>0</v>
      </c>
      <c r="CA19" s="1239">
        <v>0</v>
      </c>
      <c r="CB19" s="1239">
        <v>0</v>
      </c>
      <c r="CC19" s="1239">
        <v>3752121.2100000004</v>
      </c>
      <c r="CD19" s="1239">
        <v>3227.4100000000003</v>
      </c>
      <c r="CE19" s="1239">
        <v>1342.65</v>
      </c>
      <c r="CF19" s="1239">
        <v>0</v>
      </c>
      <c r="CG19" s="1241">
        <v>23</v>
      </c>
      <c r="CH19" s="1239">
        <v>0</v>
      </c>
      <c r="CI19" s="1239">
        <v>0</v>
      </c>
      <c r="CJ19" s="1239">
        <v>0</v>
      </c>
      <c r="CK19" s="1239">
        <v>0</v>
      </c>
      <c r="CL19" s="1241">
        <v>0</v>
      </c>
      <c r="CM19" s="1239">
        <v>1227113.95</v>
      </c>
      <c r="CN19" s="1239">
        <v>1398.9199999999998</v>
      </c>
      <c r="CO19" s="1239">
        <v>0</v>
      </c>
      <c r="CP19" s="1239">
        <v>7044.9869000000008</v>
      </c>
      <c r="CQ19" s="1241">
        <v>10</v>
      </c>
      <c r="CR19" s="1238">
        <v>45808</v>
      </c>
      <c r="CS19" s="1239">
        <v>7591031347.8900003</v>
      </c>
      <c r="CT19" s="1241">
        <v>54983</v>
      </c>
      <c r="CU19" s="1239">
        <v>24995335.219999999</v>
      </c>
      <c r="CV19" s="1241">
        <v>161</v>
      </c>
      <c r="CW19" s="1239">
        <v>10648567.65</v>
      </c>
      <c r="CX19" s="1241">
        <v>67</v>
      </c>
      <c r="CY19" s="1239">
        <v>3293113.43</v>
      </c>
      <c r="CZ19" s="1241">
        <v>24</v>
      </c>
      <c r="DA19" s="1239">
        <v>3890820.76</v>
      </c>
      <c r="DB19" s="1241">
        <v>15</v>
      </c>
      <c r="DC19" s="1239">
        <v>1109888.26</v>
      </c>
      <c r="DD19" s="1241">
        <v>9</v>
      </c>
      <c r="DE19" s="1239">
        <v>0</v>
      </c>
      <c r="DF19" s="1241">
        <v>0</v>
      </c>
      <c r="DG19" s="1239">
        <v>134348.59</v>
      </c>
      <c r="DH19" s="1241">
        <v>1</v>
      </c>
      <c r="DI19" s="1239">
        <v>72523.520000000004</v>
      </c>
      <c r="DJ19" s="1241">
        <v>1</v>
      </c>
      <c r="DK19" s="1239">
        <v>0</v>
      </c>
      <c r="DL19" s="1241">
        <v>0</v>
      </c>
      <c r="DM19" s="1239">
        <v>0</v>
      </c>
      <c r="DN19" s="1241">
        <v>0</v>
      </c>
      <c r="DO19" s="1239">
        <v>0</v>
      </c>
      <c r="DP19" s="1241">
        <v>0</v>
      </c>
      <c r="DQ19" s="1239">
        <v>0</v>
      </c>
      <c r="DR19" s="1241">
        <v>0</v>
      </c>
      <c r="DS19" s="1239">
        <v>719043.86</v>
      </c>
      <c r="DT19" s="1241">
        <v>10</v>
      </c>
      <c r="DU19" s="1239">
        <v>0</v>
      </c>
      <c r="DV19" s="1241">
        <v>38</v>
      </c>
      <c r="DW19" s="1651">
        <v>1.4872E-2</v>
      </c>
      <c r="DX19" s="1238">
        <v>46265</v>
      </c>
      <c r="DY19" s="1328" t="s">
        <v>804</v>
      </c>
      <c r="DZ19" t="s">
        <v>459</v>
      </c>
      <c r="EA19" s="1239">
        <v>201257650.53999999</v>
      </c>
      <c r="EB19" s="1241">
        <v>351</v>
      </c>
      <c r="EC19" s="1239">
        <v>252887931.08000001</v>
      </c>
    </row>
    <row r="20" spans="1:133">
      <c r="A20" s="1238">
        <v>46022</v>
      </c>
      <c r="B20" t="s">
        <v>711</v>
      </c>
      <c r="C20" s="1239">
        <v>11410540020.709999</v>
      </c>
      <c r="D20" s="1239">
        <v>0</v>
      </c>
      <c r="E20" s="1239">
        <v>58524038.359999999</v>
      </c>
      <c r="F20" s="1239">
        <v>28299915.91</v>
      </c>
      <c r="G20" s="1239">
        <v>0</v>
      </c>
      <c r="H20" s="1239">
        <v>0</v>
      </c>
      <c r="I20" s="1239">
        <v>0</v>
      </c>
      <c r="J20" s="1239">
        <v>0</v>
      </c>
      <c r="K20" s="1239">
        <v>998490.2</v>
      </c>
      <c r="L20" s="1239">
        <v>0</v>
      </c>
      <c r="M20" s="1239">
        <v>6666114.5899999999</v>
      </c>
      <c r="N20" s="1239">
        <v>1830911.06</v>
      </c>
      <c r="O20" s="1239">
        <v>11314220550.59</v>
      </c>
      <c r="P20" s="1239">
        <v>556760.09</v>
      </c>
      <c r="Q20" s="1239">
        <v>115694.64</v>
      </c>
      <c r="R20" s="1239">
        <v>0</v>
      </c>
      <c r="S20" s="1239">
        <v>212463.82</v>
      </c>
      <c r="T20" s="1239">
        <v>47612.74</v>
      </c>
      <c r="U20" s="1239">
        <v>0</v>
      </c>
      <c r="V20" s="1239">
        <v>202390.91</v>
      </c>
      <c r="W20" s="1239">
        <v>39626.28</v>
      </c>
      <c r="X20" s="1239">
        <v>0</v>
      </c>
      <c r="Y20" s="1239">
        <v>0</v>
      </c>
      <c r="Z20" s="1239">
        <v>0</v>
      </c>
      <c r="AA20" s="1239">
        <v>0</v>
      </c>
      <c r="AB20" s="1239">
        <v>0</v>
      </c>
      <c r="AC20" s="1239">
        <v>0</v>
      </c>
      <c r="AD20" s="1239">
        <v>0</v>
      </c>
      <c r="AE20" s="1239">
        <v>1027.08</v>
      </c>
      <c r="AF20" s="1239">
        <v>531</v>
      </c>
      <c r="AG20" s="1239">
        <v>0</v>
      </c>
      <c r="AH20" s="1239">
        <v>0</v>
      </c>
      <c r="AI20" s="1239">
        <v>0</v>
      </c>
      <c r="AJ20" s="1239">
        <v>0</v>
      </c>
      <c r="AK20" s="1239">
        <v>1669.38</v>
      </c>
      <c r="AL20" s="1239">
        <v>1130.08</v>
      </c>
      <c r="AM20" s="1239">
        <v>0</v>
      </c>
      <c r="AN20" s="1239">
        <v>0</v>
      </c>
      <c r="AO20" s="1239">
        <v>0</v>
      </c>
      <c r="AP20" s="1239">
        <v>0</v>
      </c>
      <c r="AQ20" s="1239">
        <v>564136.54</v>
      </c>
      <c r="AR20" s="1239">
        <v>122020.02</v>
      </c>
      <c r="AS20" s="1239">
        <v>0</v>
      </c>
      <c r="AT20" s="1239">
        <v>58311574.539999999</v>
      </c>
      <c r="AU20" s="1239">
        <v>202390.91</v>
      </c>
      <c r="AV20" s="1239">
        <v>28299915.91</v>
      </c>
      <c r="AW20" s="1239">
        <v>86813881.359999999</v>
      </c>
      <c r="AX20" s="1239">
        <v>15890388.619999999</v>
      </c>
      <c r="AY20" s="1239">
        <v>39626.28</v>
      </c>
      <c r="AZ20" s="1239">
        <v>0</v>
      </c>
      <c r="BA20" s="1239">
        <v>0</v>
      </c>
      <c r="BB20" s="1239">
        <v>0</v>
      </c>
      <c r="BC20" s="1239">
        <v>165882.74</v>
      </c>
      <c r="BD20" s="1239">
        <v>0</v>
      </c>
      <c r="BE20" s="1239">
        <v>0</v>
      </c>
      <c r="BF20" s="1239">
        <v>16095897.640000001</v>
      </c>
      <c r="BG20" s="1239">
        <v>0</v>
      </c>
      <c r="BH20" s="1239">
        <v>0</v>
      </c>
      <c r="BI20" s="1239">
        <v>0</v>
      </c>
      <c r="BJ20" s="1239">
        <v>102909779</v>
      </c>
      <c r="BK20" s="1239">
        <v>102909779</v>
      </c>
      <c r="BL20" s="1239">
        <v>12559387.16</v>
      </c>
      <c r="BM20" s="1239">
        <v>12559387.16</v>
      </c>
      <c r="BN20" s="1239">
        <v>6379.13</v>
      </c>
      <c r="BO20" s="1239">
        <v>1588.53</v>
      </c>
      <c r="BP20" s="1238">
        <v>45777</v>
      </c>
      <c r="BQ20" s="1241">
        <v>1</v>
      </c>
      <c r="BR20" s="1239">
        <v>78474.25</v>
      </c>
      <c r="BS20" s="1239">
        <v>75.2</v>
      </c>
      <c r="BT20" s="1239">
        <v>0</v>
      </c>
      <c r="BU20" s="1241">
        <v>21</v>
      </c>
      <c r="BV20" s="1239">
        <v>4040646.3600000003</v>
      </c>
      <c r="BW20" s="1239">
        <v>2824.41</v>
      </c>
      <c r="BX20" s="1239">
        <v>0</v>
      </c>
      <c r="BY20" s="1241">
        <v>0</v>
      </c>
      <c r="BZ20" s="1239">
        <v>0</v>
      </c>
      <c r="CA20" s="1239">
        <v>0</v>
      </c>
      <c r="CB20" s="1239">
        <v>0</v>
      </c>
      <c r="CC20" s="1239">
        <v>4119120.6100000003</v>
      </c>
      <c r="CD20" s="1239">
        <v>2899.6099999999997</v>
      </c>
      <c r="CE20" s="1239">
        <v>0</v>
      </c>
      <c r="CF20" s="1239">
        <v>0</v>
      </c>
      <c r="CG20" s="1241">
        <v>22</v>
      </c>
      <c r="CH20" s="1239">
        <v>0</v>
      </c>
      <c r="CI20" s="1239">
        <v>0</v>
      </c>
      <c r="CJ20" s="1239">
        <v>0</v>
      </c>
      <c r="CK20" s="1239">
        <v>0</v>
      </c>
      <c r="CL20" s="1241">
        <v>0</v>
      </c>
      <c r="CM20" s="1239">
        <v>279860.35000000003</v>
      </c>
      <c r="CN20" s="1239">
        <v>140.32</v>
      </c>
      <c r="CO20" s="1239">
        <v>2841.66</v>
      </c>
      <c r="CP20" s="1239">
        <v>0</v>
      </c>
      <c r="CQ20" s="1241">
        <v>4</v>
      </c>
      <c r="CR20" s="1238">
        <v>45777</v>
      </c>
      <c r="CS20" s="1239">
        <v>7661667205.3900003</v>
      </c>
      <c r="CT20" s="1241">
        <v>55229</v>
      </c>
      <c r="CU20" s="1239">
        <v>26057469.039999999</v>
      </c>
      <c r="CV20" s="1241">
        <v>151</v>
      </c>
      <c r="CW20" s="1239">
        <v>6202320.4100000001</v>
      </c>
      <c r="CX20" s="1241">
        <v>49</v>
      </c>
      <c r="CY20" s="1239">
        <v>4750524.0199999996</v>
      </c>
      <c r="CZ20" s="1241">
        <v>24</v>
      </c>
      <c r="DA20" s="1239">
        <v>1645759.45</v>
      </c>
      <c r="DB20" s="1241">
        <v>13</v>
      </c>
      <c r="DC20" s="1239">
        <v>322362.76</v>
      </c>
      <c r="DD20" s="1241">
        <v>4</v>
      </c>
      <c r="DE20" s="1239">
        <v>134909.45000000001</v>
      </c>
      <c r="DF20" s="1241">
        <v>1</v>
      </c>
      <c r="DG20" s="1239">
        <v>93928.09</v>
      </c>
      <c r="DH20" s="1241">
        <v>2</v>
      </c>
      <c r="DI20" s="1239">
        <v>0</v>
      </c>
      <c r="DJ20" s="1241">
        <v>0</v>
      </c>
      <c r="DK20" s="1239">
        <v>0</v>
      </c>
      <c r="DL20" s="1241">
        <v>0</v>
      </c>
      <c r="DM20" s="1239">
        <v>0</v>
      </c>
      <c r="DN20" s="1241">
        <v>0</v>
      </c>
      <c r="DO20" s="1239">
        <v>0</v>
      </c>
      <c r="DP20" s="1241">
        <v>0</v>
      </c>
      <c r="DQ20" s="1239">
        <v>0</v>
      </c>
      <c r="DR20" s="1241">
        <v>0</v>
      </c>
      <c r="DS20" s="1239">
        <v>1231515.1100000001</v>
      </c>
      <c r="DT20" s="1241">
        <v>10</v>
      </c>
      <c r="DU20" s="1239">
        <v>0</v>
      </c>
      <c r="DV20" s="1241">
        <v>28</v>
      </c>
      <c r="DW20" s="1651">
        <v>1.4867999999999999E-2</v>
      </c>
      <c r="DX20" s="1238">
        <v>46265</v>
      </c>
      <c r="DY20" s="1328" t="s">
        <v>805</v>
      </c>
      <c r="DZ20" t="s">
        <v>460</v>
      </c>
      <c r="EA20" s="1239">
        <v>167863887.11000001</v>
      </c>
      <c r="EB20" s="1241">
        <v>281</v>
      </c>
      <c r="EC20" s="1239">
        <v>216248567.83000001</v>
      </c>
    </row>
    <row r="21" spans="1:133">
      <c r="A21" s="1238">
        <v>46022</v>
      </c>
      <c r="B21" t="s">
        <v>340</v>
      </c>
      <c r="C21" s="1239">
        <v>253797.1</v>
      </c>
      <c r="D21" s="1239">
        <v>0</v>
      </c>
      <c r="E21" s="1239">
        <v>382967.3</v>
      </c>
      <c r="F21" s="1239">
        <v>0</v>
      </c>
      <c r="G21" s="1239">
        <v>0</v>
      </c>
      <c r="H21" s="1239">
        <v>0</v>
      </c>
      <c r="I21" s="1239">
        <v>0</v>
      </c>
      <c r="J21" s="1239">
        <v>0</v>
      </c>
      <c r="K21" s="1239">
        <v>998490.2</v>
      </c>
      <c r="L21" s="1239">
        <v>0</v>
      </c>
      <c r="M21" s="1239">
        <v>253037.17</v>
      </c>
      <c r="N21" s="1239">
        <v>0</v>
      </c>
      <c r="O21" s="1239">
        <v>616282.82999999996</v>
      </c>
      <c r="P21" s="1239">
        <v>5018.46</v>
      </c>
      <c r="Q21" s="1239">
        <v>1157.96</v>
      </c>
      <c r="R21" s="1239">
        <v>0</v>
      </c>
      <c r="S21" s="1239">
        <v>378732.25</v>
      </c>
      <c r="T21" s="1239">
        <v>220.5</v>
      </c>
      <c r="U21" s="1239">
        <v>0</v>
      </c>
      <c r="V21" s="1239">
        <v>3983.18</v>
      </c>
      <c r="W21" s="1239">
        <v>1123.48</v>
      </c>
      <c r="X21" s="1239">
        <v>0</v>
      </c>
      <c r="Y21" s="1239">
        <v>0</v>
      </c>
      <c r="Z21" s="1239">
        <v>0</v>
      </c>
      <c r="AA21" s="1239">
        <v>0</v>
      </c>
      <c r="AB21" s="1239">
        <v>0</v>
      </c>
      <c r="AC21" s="1239">
        <v>0</v>
      </c>
      <c r="AD21" s="1239">
        <v>0</v>
      </c>
      <c r="AE21" s="1239">
        <v>1027.08</v>
      </c>
      <c r="AF21" s="1239">
        <v>531</v>
      </c>
      <c r="AG21" s="1239">
        <v>0</v>
      </c>
      <c r="AH21" s="1239">
        <v>0</v>
      </c>
      <c r="AI21" s="1239">
        <v>0</v>
      </c>
      <c r="AJ21" s="1239">
        <v>0</v>
      </c>
      <c r="AK21" s="1239">
        <v>1035.28</v>
      </c>
      <c r="AL21" s="1239">
        <v>36.380000000000003</v>
      </c>
      <c r="AM21" s="1239">
        <v>0</v>
      </c>
      <c r="AN21" s="1239">
        <v>0</v>
      </c>
      <c r="AO21" s="1239">
        <v>0</v>
      </c>
      <c r="AP21" s="1239">
        <v>0</v>
      </c>
      <c r="AQ21" s="1239">
        <v>379759.33</v>
      </c>
      <c r="AR21" s="1239">
        <v>749.6</v>
      </c>
      <c r="AS21" s="1239">
        <v>0</v>
      </c>
      <c r="AT21" s="1239">
        <v>4235.05</v>
      </c>
      <c r="AU21" s="1239">
        <v>3983.18</v>
      </c>
      <c r="AV21" s="1239">
        <v>0</v>
      </c>
      <c r="AW21" s="1239">
        <v>8218.23</v>
      </c>
      <c r="AX21" s="1239">
        <v>975.5</v>
      </c>
      <c r="AY21" s="1239">
        <v>1123.48</v>
      </c>
      <c r="AZ21" s="1239">
        <v>0</v>
      </c>
      <c r="BA21" s="1239">
        <v>0</v>
      </c>
      <c r="BB21" s="1239">
        <v>0</v>
      </c>
      <c r="BC21" s="1239">
        <v>0</v>
      </c>
      <c r="BD21" s="1239">
        <v>0</v>
      </c>
      <c r="BE21" s="1239">
        <v>0</v>
      </c>
      <c r="BF21" s="1239">
        <v>2098.98</v>
      </c>
      <c r="BG21" s="1239">
        <v>0</v>
      </c>
      <c r="BH21" s="1239">
        <v>0</v>
      </c>
      <c r="BI21" s="1239">
        <v>0</v>
      </c>
      <c r="BJ21" s="1239">
        <v>10317.209999999999</v>
      </c>
      <c r="BK21" s="1239">
        <v>10317.209999999999</v>
      </c>
      <c r="BL21" s="1239">
        <v>860.52</v>
      </c>
      <c r="BM21" s="1239">
        <v>860.52</v>
      </c>
      <c r="BN21" s="1239">
        <v>194.13</v>
      </c>
      <c r="BO21" s="1239">
        <v>0</v>
      </c>
      <c r="BP21" s="1238">
        <v>45747</v>
      </c>
      <c r="BQ21" s="1241">
        <v>0</v>
      </c>
      <c r="BR21" s="1239">
        <v>0</v>
      </c>
      <c r="BS21" s="1239">
        <v>0</v>
      </c>
      <c r="BT21" s="1239">
        <v>0</v>
      </c>
      <c r="BU21" s="1241">
        <v>19</v>
      </c>
      <c r="BV21" s="1239">
        <v>1994383.5400000005</v>
      </c>
      <c r="BW21" s="1239">
        <v>1968.1099999999997</v>
      </c>
      <c r="BX21" s="1239">
        <v>0</v>
      </c>
      <c r="BY21" s="1241">
        <v>0</v>
      </c>
      <c r="BZ21" s="1239">
        <v>0</v>
      </c>
      <c r="CA21" s="1239">
        <v>0</v>
      </c>
      <c r="CB21" s="1239">
        <v>0</v>
      </c>
      <c r="CC21" s="1239">
        <v>1994383.5400000005</v>
      </c>
      <c r="CD21" s="1239">
        <v>1968.1099999999997</v>
      </c>
      <c r="CE21" s="1239">
        <v>0</v>
      </c>
      <c r="CF21" s="1239">
        <v>0</v>
      </c>
      <c r="CG21" s="1241">
        <v>19</v>
      </c>
      <c r="CH21" s="1239">
        <v>0</v>
      </c>
      <c r="CI21" s="1239">
        <v>0</v>
      </c>
      <c r="CJ21" s="1239">
        <v>0</v>
      </c>
      <c r="CK21" s="1239">
        <v>0</v>
      </c>
      <c r="CL21" s="1241">
        <v>0</v>
      </c>
      <c r="CM21" s="1239">
        <v>206709.84000000003</v>
      </c>
      <c r="CN21" s="1239">
        <v>359.76</v>
      </c>
      <c r="CO21" s="1239">
        <v>0</v>
      </c>
      <c r="CP21" s="1239">
        <v>0</v>
      </c>
      <c r="CQ21" s="1241">
        <v>2</v>
      </c>
      <c r="CR21" s="1238">
        <v>45747</v>
      </c>
      <c r="CS21" s="1239">
        <v>7746846469.2600002</v>
      </c>
      <c r="CT21" s="1241">
        <v>55539</v>
      </c>
      <c r="CU21" s="1239">
        <v>3235865.67</v>
      </c>
      <c r="CV21" s="1241">
        <v>28</v>
      </c>
      <c r="CW21" s="1239">
        <v>7173558.7999999998</v>
      </c>
      <c r="CX21" s="1241">
        <v>40</v>
      </c>
      <c r="CY21" s="1239">
        <v>2613714.33</v>
      </c>
      <c r="CZ21" s="1241">
        <v>20</v>
      </c>
      <c r="DA21" s="1239">
        <v>1665753.94</v>
      </c>
      <c r="DB21" s="1241">
        <v>11</v>
      </c>
      <c r="DC21" s="1239">
        <v>954168.5</v>
      </c>
      <c r="DD21" s="1241">
        <v>7</v>
      </c>
      <c r="DE21" s="1239">
        <v>94749.83</v>
      </c>
      <c r="DF21" s="1241">
        <v>2</v>
      </c>
      <c r="DG21" s="1239">
        <v>0</v>
      </c>
      <c r="DH21" s="1241">
        <v>0</v>
      </c>
      <c r="DI21" s="1239">
        <v>0</v>
      </c>
      <c r="DJ21" s="1241">
        <v>0</v>
      </c>
      <c r="DK21" s="1239">
        <v>0</v>
      </c>
      <c r="DL21" s="1241">
        <v>0</v>
      </c>
      <c r="DM21" s="1239">
        <v>0</v>
      </c>
      <c r="DN21" s="1241">
        <v>0</v>
      </c>
      <c r="DO21" s="1239">
        <v>0</v>
      </c>
      <c r="DP21" s="1241">
        <v>0</v>
      </c>
      <c r="DQ21" s="1239">
        <v>0</v>
      </c>
      <c r="DR21" s="1241">
        <v>0</v>
      </c>
      <c r="DS21" s="1239">
        <v>279860.34999999998</v>
      </c>
      <c r="DT21" s="1241">
        <v>4</v>
      </c>
      <c r="DU21" s="1239">
        <v>0</v>
      </c>
      <c r="DV21" s="1241">
        <v>18</v>
      </c>
      <c r="DW21" s="1651">
        <v>1.4862E-2</v>
      </c>
      <c r="DX21" s="1238">
        <v>46265</v>
      </c>
      <c r="DY21" s="1328" t="s">
        <v>806</v>
      </c>
      <c r="DZ21" t="s">
        <v>461</v>
      </c>
      <c r="EA21" s="1239">
        <v>143902108.83000001</v>
      </c>
      <c r="EB21" s="1241">
        <v>228</v>
      </c>
      <c r="EC21" s="1239">
        <v>186495698.65000001</v>
      </c>
    </row>
    <row r="22" spans="1:133">
      <c r="A22" s="1238">
        <v>45991</v>
      </c>
      <c r="B22" t="s">
        <v>711</v>
      </c>
      <c r="C22" s="1239">
        <v>11501221849.950001</v>
      </c>
      <c r="D22" s="1239">
        <v>0</v>
      </c>
      <c r="E22" s="1239">
        <v>59631882.020000003</v>
      </c>
      <c r="F22" s="1239">
        <v>24036133.25</v>
      </c>
      <c r="G22" s="1239">
        <v>0</v>
      </c>
      <c r="H22" s="1239">
        <v>0</v>
      </c>
      <c r="I22" s="1239">
        <v>0</v>
      </c>
      <c r="J22" s="1239">
        <v>0</v>
      </c>
      <c r="K22" s="1239">
        <v>563823.34</v>
      </c>
      <c r="L22" s="1239">
        <v>0</v>
      </c>
      <c r="M22" s="1239">
        <v>4522273.3600000003</v>
      </c>
      <c r="N22" s="1239">
        <v>1927717.27</v>
      </c>
      <c r="O22" s="1239">
        <v>11410540020.709999</v>
      </c>
      <c r="P22" s="1239">
        <v>401562.93</v>
      </c>
      <c r="Q22" s="1239">
        <v>77747.23</v>
      </c>
      <c r="R22" s="1239">
        <v>0</v>
      </c>
      <c r="S22" s="1239">
        <v>274989.53000000003</v>
      </c>
      <c r="T22" s="1239">
        <v>60552.51</v>
      </c>
      <c r="U22" s="1239">
        <v>0</v>
      </c>
      <c r="V22" s="1239">
        <v>114071.03999999999</v>
      </c>
      <c r="W22" s="1239">
        <v>21453.08</v>
      </c>
      <c r="X22" s="1239">
        <v>0</v>
      </c>
      <c r="Y22" s="1239">
        <v>0</v>
      </c>
      <c r="Z22" s="1239">
        <v>0</v>
      </c>
      <c r="AA22" s="1239">
        <v>0</v>
      </c>
      <c r="AB22" s="1239">
        <v>0</v>
      </c>
      <c r="AC22" s="1239">
        <v>0</v>
      </c>
      <c r="AD22" s="1239">
        <v>0</v>
      </c>
      <c r="AE22" s="1239">
        <v>5721.33</v>
      </c>
      <c r="AF22" s="1239">
        <v>1152.02</v>
      </c>
      <c r="AG22" s="1239">
        <v>0</v>
      </c>
      <c r="AH22" s="1239">
        <v>0</v>
      </c>
      <c r="AI22" s="1239">
        <v>0</v>
      </c>
      <c r="AJ22" s="1239">
        <v>0</v>
      </c>
      <c r="AK22" s="1239">
        <v>0</v>
      </c>
      <c r="AL22" s="1239">
        <v>0</v>
      </c>
      <c r="AM22" s="1239">
        <v>0</v>
      </c>
      <c r="AN22" s="1239">
        <v>0</v>
      </c>
      <c r="AO22" s="1239">
        <v>0</v>
      </c>
      <c r="AP22" s="1239">
        <v>0</v>
      </c>
      <c r="AQ22" s="1239">
        <v>556760.09</v>
      </c>
      <c r="AR22" s="1239">
        <v>115694.64</v>
      </c>
      <c r="AS22" s="1239">
        <v>0</v>
      </c>
      <c r="AT22" s="1239">
        <v>59356892.490000002</v>
      </c>
      <c r="AU22" s="1239">
        <v>114071.03999999999</v>
      </c>
      <c r="AV22" s="1239">
        <v>24036133.25</v>
      </c>
      <c r="AW22" s="1239">
        <v>83507096.780000001</v>
      </c>
      <c r="AX22" s="1239">
        <v>16018641.640000001</v>
      </c>
      <c r="AY22" s="1239">
        <v>21453.08</v>
      </c>
      <c r="AZ22" s="1239">
        <v>0</v>
      </c>
      <c r="BA22" s="1239">
        <v>0</v>
      </c>
      <c r="BB22" s="1239">
        <v>0</v>
      </c>
      <c r="BC22" s="1239">
        <v>171150.36</v>
      </c>
      <c r="BD22" s="1239">
        <v>0</v>
      </c>
      <c r="BE22" s="1239">
        <v>0</v>
      </c>
      <c r="BF22" s="1239">
        <v>16211245.08</v>
      </c>
      <c r="BG22" s="1239">
        <v>0</v>
      </c>
      <c r="BH22" s="1239">
        <v>0</v>
      </c>
      <c r="BI22" s="1239">
        <v>0</v>
      </c>
      <c r="BJ22" s="1239">
        <v>99718341.859999999</v>
      </c>
      <c r="BK22" s="1239">
        <v>99718341.859999999</v>
      </c>
      <c r="BL22" s="1239">
        <v>12539551.01</v>
      </c>
      <c r="BM22" s="1239">
        <v>12539551.01</v>
      </c>
      <c r="BN22" s="1239">
        <v>4966.18</v>
      </c>
      <c r="BO22" s="1239">
        <v>1664.76</v>
      </c>
      <c r="BP22" s="1238">
        <v>45716</v>
      </c>
      <c r="BQ22" s="1241">
        <v>0</v>
      </c>
      <c r="BR22" s="1239">
        <v>0</v>
      </c>
      <c r="BS22" s="1239">
        <v>0</v>
      </c>
      <c r="BT22" s="1239">
        <v>0</v>
      </c>
      <c r="BU22" s="1241">
        <v>20</v>
      </c>
      <c r="BV22" s="1239">
        <v>4466570.6999999993</v>
      </c>
      <c r="BW22" s="1239">
        <v>3668.8299999999995</v>
      </c>
      <c r="BX22" s="1239">
        <v>0</v>
      </c>
      <c r="BY22" s="1241">
        <v>0</v>
      </c>
      <c r="BZ22" s="1239">
        <v>0</v>
      </c>
      <c r="CA22" s="1239">
        <v>0</v>
      </c>
      <c r="CB22" s="1239">
        <v>0</v>
      </c>
      <c r="CC22" s="1239">
        <v>4466570.6999999993</v>
      </c>
      <c r="CD22" s="1239">
        <v>3668.8299999999995</v>
      </c>
      <c r="CE22" s="1239">
        <v>0</v>
      </c>
      <c r="CF22" s="1239">
        <v>0</v>
      </c>
      <c r="CG22" s="1241">
        <v>20</v>
      </c>
      <c r="CH22" s="1239">
        <v>0</v>
      </c>
      <c r="CI22" s="1239">
        <v>0</v>
      </c>
      <c r="CJ22" s="1239">
        <v>0</v>
      </c>
      <c r="CK22" s="1239">
        <v>0</v>
      </c>
      <c r="CL22" s="1241">
        <v>0</v>
      </c>
      <c r="CM22" s="1239">
        <v>409364.52000000008</v>
      </c>
      <c r="CN22" s="1239">
        <v>168.14</v>
      </c>
      <c r="CO22" s="1239">
        <v>0</v>
      </c>
      <c r="CP22" s="1239">
        <v>0</v>
      </c>
      <c r="CQ22" s="1241">
        <v>6</v>
      </c>
      <c r="CR22" s="1238">
        <v>45716</v>
      </c>
      <c r="CS22" s="1239">
        <v>7790721274.6099997</v>
      </c>
      <c r="CT22" s="1241">
        <v>55610</v>
      </c>
      <c r="CU22" s="1239">
        <v>17680350.039999999</v>
      </c>
      <c r="CV22" s="1241">
        <v>118</v>
      </c>
      <c r="CW22" s="1239">
        <v>9154659.6799999997</v>
      </c>
      <c r="CX22" s="1241">
        <v>50</v>
      </c>
      <c r="CY22" s="1239">
        <v>2833646.73</v>
      </c>
      <c r="CZ22" s="1241">
        <v>19</v>
      </c>
      <c r="DA22" s="1239">
        <v>1167432.8400000001</v>
      </c>
      <c r="DB22" s="1241">
        <v>10</v>
      </c>
      <c r="DC22" s="1239">
        <v>283323.56</v>
      </c>
      <c r="DD22" s="1241">
        <v>4</v>
      </c>
      <c r="DE22" s="1239">
        <v>0</v>
      </c>
      <c r="DF22" s="1241">
        <v>0</v>
      </c>
      <c r="DG22" s="1239">
        <v>0</v>
      </c>
      <c r="DH22" s="1241">
        <v>0</v>
      </c>
      <c r="DI22" s="1239">
        <v>0</v>
      </c>
      <c r="DJ22" s="1241">
        <v>0</v>
      </c>
      <c r="DK22" s="1239">
        <v>0</v>
      </c>
      <c r="DL22" s="1241">
        <v>0</v>
      </c>
      <c r="DM22" s="1239">
        <v>0</v>
      </c>
      <c r="DN22" s="1241">
        <v>0</v>
      </c>
      <c r="DO22" s="1239">
        <v>0</v>
      </c>
      <c r="DP22" s="1241">
        <v>0</v>
      </c>
      <c r="DQ22" s="1239">
        <v>0</v>
      </c>
      <c r="DR22" s="1241">
        <v>0</v>
      </c>
      <c r="DS22" s="1239">
        <v>207269.66</v>
      </c>
      <c r="DT22" s="1241">
        <v>2</v>
      </c>
      <c r="DU22" s="1239">
        <v>0</v>
      </c>
      <c r="DV22" s="1241">
        <v>14</v>
      </c>
      <c r="DW22" s="1651">
        <v>1.4862999999999999E-2</v>
      </c>
      <c r="DX22" s="1238">
        <v>46265</v>
      </c>
      <c r="DY22" s="1328" t="s">
        <v>807</v>
      </c>
      <c r="DZ22" t="s">
        <v>462</v>
      </c>
      <c r="EA22" s="1239">
        <v>105232760.31</v>
      </c>
      <c r="EB22" s="1241">
        <v>154</v>
      </c>
      <c r="EC22" s="1239">
        <v>134320018.63999999</v>
      </c>
    </row>
    <row r="23" spans="1:133">
      <c r="A23" s="1238">
        <v>45991</v>
      </c>
      <c r="B23" t="s">
        <v>340</v>
      </c>
      <c r="C23" s="1239">
        <v>210535.09</v>
      </c>
      <c r="D23" s="1239">
        <v>0</v>
      </c>
      <c r="E23" s="1239">
        <v>310026.23999999999</v>
      </c>
      <c r="F23" s="1239">
        <v>0</v>
      </c>
      <c r="G23" s="1239">
        <v>0</v>
      </c>
      <c r="H23" s="1239">
        <v>0</v>
      </c>
      <c r="I23" s="1239">
        <v>0</v>
      </c>
      <c r="J23" s="1239">
        <v>0</v>
      </c>
      <c r="K23" s="1239">
        <v>563823.34</v>
      </c>
      <c r="L23" s="1239">
        <v>0</v>
      </c>
      <c r="M23" s="1239">
        <v>210535.09</v>
      </c>
      <c r="N23" s="1239">
        <v>0</v>
      </c>
      <c r="O23" s="1239">
        <v>253797.1</v>
      </c>
      <c r="P23" s="1239">
        <v>19395.57</v>
      </c>
      <c r="Q23" s="1239">
        <v>192.91</v>
      </c>
      <c r="R23" s="1239">
        <v>0</v>
      </c>
      <c r="S23" s="1239">
        <v>1321.45</v>
      </c>
      <c r="T23" s="1239">
        <v>370.57</v>
      </c>
      <c r="U23" s="1239">
        <v>0</v>
      </c>
      <c r="V23" s="1239">
        <v>2024.32</v>
      </c>
      <c r="W23" s="1239">
        <v>364.63</v>
      </c>
      <c r="X23" s="1239">
        <v>0</v>
      </c>
      <c r="Y23" s="1239">
        <v>0</v>
      </c>
      <c r="Z23" s="1239">
        <v>0</v>
      </c>
      <c r="AA23" s="1239">
        <v>0</v>
      </c>
      <c r="AB23" s="1239">
        <v>0</v>
      </c>
      <c r="AC23" s="1239">
        <v>0</v>
      </c>
      <c r="AD23" s="1239">
        <v>0</v>
      </c>
      <c r="AE23" s="1239">
        <v>5721.33</v>
      </c>
      <c r="AF23" s="1239">
        <v>1152.02</v>
      </c>
      <c r="AG23" s="1239">
        <v>0</v>
      </c>
      <c r="AH23" s="1239">
        <v>0</v>
      </c>
      <c r="AI23" s="1239">
        <v>0</v>
      </c>
      <c r="AJ23" s="1239">
        <v>0</v>
      </c>
      <c r="AK23" s="1239">
        <v>19395.57</v>
      </c>
      <c r="AL23" s="1239">
        <v>192.91</v>
      </c>
      <c r="AM23" s="1239">
        <v>0</v>
      </c>
      <c r="AN23" s="1239">
        <v>0</v>
      </c>
      <c r="AO23" s="1239">
        <v>0</v>
      </c>
      <c r="AP23" s="1239">
        <v>0</v>
      </c>
      <c r="AQ23" s="1239">
        <v>5018.46</v>
      </c>
      <c r="AR23" s="1239">
        <v>1157.96</v>
      </c>
      <c r="AS23" s="1239">
        <v>0</v>
      </c>
      <c r="AT23" s="1239">
        <v>308704.78999999998</v>
      </c>
      <c r="AU23" s="1239">
        <v>2024.32</v>
      </c>
      <c r="AV23" s="1239">
        <v>0</v>
      </c>
      <c r="AW23" s="1239">
        <v>310729.11</v>
      </c>
      <c r="AX23" s="1239">
        <v>530.45000000000005</v>
      </c>
      <c r="AY23" s="1239">
        <v>364.63</v>
      </c>
      <c r="AZ23" s="1239">
        <v>0</v>
      </c>
      <c r="BA23" s="1239">
        <v>0</v>
      </c>
      <c r="BB23" s="1239">
        <v>0</v>
      </c>
      <c r="BC23" s="1239">
        <v>0</v>
      </c>
      <c r="BD23" s="1239">
        <v>0</v>
      </c>
      <c r="BE23" s="1239">
        <v>0</v>
      </c>
      <c r="BF23" s="1239">
        <v>895.08</v>
      </c>
      <c r="BG23" s="1239">
        <v>0</v>
      </c>
      <c r="BH23" s="1239">
        <v>0</v>
      </c>
      <c r="BI23" s="1239">
        <v>0</v>
      </c>
      <c r="BJ23" s="1239">
        <v>311624.19</v>
      </c>
      <c r="BK23" s="1239">
        <v>311624.19</v>
      </c>
      <c r="BL23" s="1239">
        <v>194.86</v>
      </c>
      <c r="BM23" s="1239">
        <v>194.86</v>
      </c>
      <c r="BN23" s="1239">
        <v>0</v>
      </c>
      <c r="BO23" s="1239">
        <v>0</v>
      </c>
      <c r="BP23" s="1238">
        <v>45688</v>
      </c>
      <c r="BQ23" s="1241">
        <v>1</v>
      </c>
      <c r="BR23" s="1239">
        <v>72001.25</v>
      </c>
      <c r="BS23" s="1239">
        <v>50.4</v>
      </c>
      <c r="BT23" s="1239">
        <v>0</v>
      </c>
      <c r="BU23" s="1241">
        <v>20</v>
      </c>
      <c r="BV23" s="1239">
        <v>3671628.52</v>
      </c>
      <c r="BW23" s="1239">
        <v>3756.21</v>
      </c>
      <c r="BX23" s="1239">
        <v>0</v>
      </c>
      <c r="BY23" s="1241">
        <v>0</v>
      </c>
      <c r="BZ23" s="1239">
        <v>0</v>
      </c>
      <c r="CA23" s="1239">
        <v>0</v>
      </c>
      <c r="CB23" s="1239">
        <v>0</v>
      </c>
      <c r="CC23" s="1239">
        <v>3743629.77</v>
      </c>
      <c r="CD23" s="1239">
        <v>3806.61</v>
      </c>
      <c r="CE23" s="1239">
        <v>0</v>
      </c>
      <c r="CF23" s="1239">
        <v>0</v>
      </c>
      <c r="CG23" s="1241">
        <v>21</v>
      </c>
      <c r="CH23" s="1239">
        <v>0</v>
      </c>
      <c r="CI23" s="1239">
        <v>0</v>
      </c>
      <c r="CJ23" s="1239">
        <v>0</v>
      </c>
      <c r="CK23" s="1239">
        <v>0</v>
      </c>
      <c r="CL23" s="1241">
        <v>0</v>
      </c>
      <c r="CM23" s="1239">
        <v>238668.41</v>
      </c>
      <c r="CN23" s="1239">
        <v>90.25</v>
      </c>
      <c r="CO23" s="1239">
        <v>0</v>
      </c>
      <c r="CP23" s="1239">
        <v>0</v>
      </c>
      <c r="CQ23" s="1241">
        <v>2</v>
      </c>
      <c r="CR23" s="1238">
        <v>45688</v>
      </c>
      <c r="CS23" s="1239">
        <v>7851886174.6700001</v>
      </c>
      <c r="CT23" s="1241">
        <v>55789</v>
      </c>
      <c r="CU23" s="1239">
        <v>19070387.640000001</v>
      </c>
      <c r="CV23" s="1241">
        <v>114</v>
      </c>
      <c r="CW23" s="1239">
        <v>7512666.54</v>
      </c>
      <c r="CX23" s="1241">
        <v>47</v>
      </c>
      <c r="CY23" s="1239">
        <v>2234762.4300000002</v>
      </c>
      <c r="CZ23" s="1241">
        <v>22</v>
      </c>
      <c r="DA23" s="1239">
        <v>1393735.6799999999</v>
      </c>
      <c r="DB23" s="1241">
        <v>8</v>
      </c>
      <c r="DC23" s="1239">
        <v>0</v>
      </c>
      <c r="DD23" s="1241">
        <v>0</v>
      </c>
      <c r="DE23" s="1239">
        <v>0</v>
      </c>
      <c r="DF23" s="1241">
        <v>0</v>
      </c>
      <c r="DG23" s="1239">
        <v>0</v>
      </c>
      <c r="DH23" s="1241">
        <v>0</v>
      </c>
      <c r="DI23" s="1239">
        <v>0</v>
      </c>
      <c r="DJ23" s="1241">
        <v>0</v>
      </c>
      <c r="DK23" s="1239">
        <v>0</v>
      </c>
      <c r="DL23" s="1241">
        <v>0</v>
      </c>
      <c r="DM23" s="1239">
        <v>0</v>
      </c>
      <c r="DN23" s="1241">
        <v>0</v>
      </c>
      <c r="DO23" s="1239">
        <v>0</v>
      </c>
      <c r="DP23" s="1241">
        <v>0</v>
      </c>
      <c r="DQ23" s="1239">
        <v>0</v>
      </c>
      <c r="DR23" s="1241">
        <v>0</v>
      </c>
      <c r="DS23" s="1239">
        <v>411276.35</v>
      </c>
      <c r="DT23" s="1241">
        <v>6</v>
      </c>
      <c r="DU23" s="1239">
        <v>0</v>
      </c>
      <c r="DV23" s="1241">
        <v>12</v>
      </c>
      <c r="DW23" s="1651">
        <v>1.4859000000000001E-2</v>
      </c>
      <c r="DX23" s="1238">
        <v>46265</v>
      </c>
      <c r="DY23" s="1328" t="s">
        <v>808</v>
      </c>
      <c r="DZ23" t="s">
        <v>463</v>
      </c>
      <c r="EA23" s="1239">
        <v>93239337.219999999</v>
      </c>
      <c r="EB23" s="1241">
        <v>130</v>
      </c>
      <c r="EC23" s="1239">
        <v>119277167.25</v>
      </c>
    </row>
    <row r="24" spans="1:133">
      <c r="A24" s="1238">
        <v>45961</v>
      </c>
      <c r="B24" t="s">
        <v>711</v>
      </c>
      <c r="C24" s="1239">
        <v>11613993146.950001</v>
      </c>
      <c r="D24" s="1239">
        <v>0</v>
      </c>
      <c r="E24" s="1239">
        <v>60920128.090000004</v>
      </c>
      <c r="F24" s="1239">
        <v>30948441.43</v>
      </c>
      <c r="G24" s="1239">
        <v>0</v>
      </c>
      <c r="H24" s="1239">
        <v>0</v>
      </c>
      <c r="I24" s="1239">
        <v>0</v>
      </c>
      <c r="J24" s="1239">
        <v>0</v>
      </c>
      <c r="K24" s="1239">
        <v>229091.41</v>
      </c>
      <c r="L24" s="1239">
        <v>0</v>
      </c>
      <c r="M24" s="1239">
        <v>17011954.719999999</v>
      </c>
      <c r="N24" s="1239">
        <v>3661681.35</v>
      </c>
      <c r="O24" s="1239">
        <v>11501221849.950001</v>
      </c>
      <c r="P24" s="1239">
        <v>337301.18</v>
      </c>
      <c r="Q24" s="1239">
        <v>63173.58</v>
      </c>
      <c r="R24" s="1239">
        <v>0</v>
      </c>
      <c r="S24" s="1239">
        <v>218614.39</v>
      </c>
      <c r="T24" s="1239">
        <v>39904.74</v>
      </c>
      <c r="U24" s="1239">
        <v>0</v>
      </c>
      <c r="V24" s="1239">
        <v>149461.65</v>
      </c>
      <c r="W24" s="1239">
        <v>24638.29</v>
      </c>
      <c r="X24" s="1239">
        <v>0</v>
      </c>
      <c r="Y24" s="1239">
        <v>0</v>
      </c>
      <c r="Z24" s="1239">
        <v>0</v>
      </c>
      <c r="AA24" s="1239">
        <v>0</v>
      </c>
      <c r="AB24" s="1239">
        <v>0</v>
      </c>
      <c r="AC24" s="1239">
        <v>0</v>
      </c>
      <c r="AD24" s="1239">
        <v>0</v>
      </c>
      <c r="AE24" s="1239">
        <v>1821.86</v>
      </c>
      <c r="AF24" s="1239">
        <v>166.55</v>
      </c>
      <c r="AG24" s="1239">
        <v>0</v>
      </c>
      <c r="AH24" s="1239">
        <v>0</v>
      </c>
      <c r="AI24" s="1239">
        <v>0</v>
      </c>
      <c r="AJ24" s="1239">
        <v>0</v>
      </c>
      <c r="AK24" s="1239">
        <v>3069.13</v>
      </c>
      <c r="AL24" s="1239">
        <v>526.25</v>
      </c>
      <c r="AM24" s="1239">
        <v>0</v>
      </c>
      <c r="AN24" s="1239">
        <v>0</v>
      </c>
      <c r="AO24" s="1239">
        <v>0</v>
      </c>
      <c r="AP24" s="1239">
        <v>0</v>
      </c>
      <c r="AQ24" s="1239">
        <v>401562.93</v>
      </c>
      <c r="AR24" s="1239">
        <v>77747.23</v>
      </c>
      <c r="AS24" s="1239">
        <v>0</v>
      </c>
      <c r="AT24" s="1239">
        <v>60701513.700000003</v>
      </c>
      <c r="AU24" s="1239">
        <v>149461.65</v>
      </c>
      <c r="AV24" s="1239">
        <v>30948441.43</v>
      </c>
      <c r="AW24" s="1239">
        <v>91799416.780000001</v>
      </c>
      <c r="AX24" s="1239">
        <v>10924064.09</v>
      </c>
      <c r="AY24" s="1239">
        <v>24638.29</v>
      </c>
      <c r="AZ24" s="1239">
        <v>0</v>
      </c>
      <c r="BA24" s="1239">
        <v>0</v>
      </c>
      <c r="BB24" s="1239">
        <v>0</v>
      </c>
      <c r="BC24" s="1239">
        <v>193654.97</v>
      </c>
      <c r="BD24" s="1239">
        <v>0</v>
      </c>
      <c r="BE24" s="1239">
        <v>0</v>
      </c>
      <c r="BF24" s="1239">
        <v>11142357.35</v>
      </c>
      <c r="BG24" s="1239">
        <v>0</v>
      </c>
      <c r="BH24" s="1239">
        <v>0</v>
      </c>
      <c r="BI24" s="1239">
        <v>0</v>
      </c>
      <c r="BJ24" s="1239">
        <v>102941774.13</v>
      </c>
      <c r="BK24" s="1239">
        <v>102941774.13</v>
      </c>
      <c r="BL24" s="1239">
        <v>12775388.98</v>
      </c>
      <c r="BM24" s="1239">
        <v>12775388.98</v>
      </c>
      <c r="BN24" s="1239">
        <v>14593.86</v>
      </c>
      <c r="BO24" s="1239">
        <v>3195.85</v>
      </c>
      <c r="BP24" s="1238">
        <v>45657</v>
      </c>
      <c r="BQ24" s="1241">
        <v>2</v>
      </c>
      <c r="BR24" s="1239">
        <v>574406.91999999993</v>
      </c>
      <c r="BS24" s="1239">
        <v>417.5</v>
      </c>
      <c r="BT24" s="1239">
        <v>0</v>
      </c>
      <c r="BU24" s="1241">
        <v>6</v>
      </c>
      <c r="BV24" s="1239">
        <v>820697.87</v>
      </c>
      <c r="BW24" s="1239">
        <v>1068.02</v>
      </c>
      <c r="BX24" s="1239">
        <v>0</v>
      </c>
      <c r="BY24" s="1241">
        <v>14</v>
      </c>
      <c r="BZ24" s="1239">
        <v>1995804.8499999996</v>
      </c>
      <c r="CA24" s="1239">
        <v>1808.9099999999996</v>
      </c>
      <c r="CB24" s="1239">
        <v>0</v>
      </c>
      <c r="CC24" s="1239">
        <v>3390909.6399999997</v>
      </c>
      <c r="CD24" s="1239">
        <v>3294.4299999999994</v>
      </c>
      <c r="CE24" s="1239">
        <v>0</v>
      </c>
      <c r="CF24" s="1239">
        <v>0</v>
      </c>
      <c r="CG24" s="1241">
        <v>22</v>
      </c>
      <c r="CH24" s="1239">
        <v>0</v>
      </c>
      <c r="CI24" s="1239">
        <v>0</v>
      </c>
      <c r="CJ24" s="1239">
        <v>0</v>
      </c>
      <c r="CK24" s="1239">
        <v>0</v>
      </c>
      <c r="CL24" s="1241">
        <v>0</v>
      </c>
      <c r="CM24" s="1239">
        <v>254831.75</v>
      </c>
      <c r="CN24" s="1239">
        <v>459.87</v>
      </c>
      <c r="CO24" s="1239">
        <v>0</v>
      </c>
      <c r="CP24" s="1239">
        <v>10910.39</v>
      </c>
      <c r="CQ24" s="1241">
        <v>2</v>
      </c>
      <c r="CR24" s="1238">
        <v>45657</v>
      </c>
      <c r="CS24" s="1239">
        <v>7913177373.5100002</v>
      </c>
      <c r="CT24" s="1241">
        <v>55965</v>
      </c>
      <c r="CU24" s="1239">
        <v>20261511.460000001</v>
      </c>
      <c r="CV24" s="1241">
        <v>126</v>
      </c>
      <c r="CW24" s="1239">
        <v>6209398.6799999997</v>
      </c>
      <c r="CX24" s="1241">
        <v>39</v>
      </c>
      <c r="CY24" s="1239">
        <v>2583394.5499999998</v>
      </c>
      <c r="CZ24" s="1241">
        <v>20</v>
      </c>
      <c r="DA24" s="1239">
        <v>0</v>
      </c>
      <c r="DB24" s="1241">
        <v>0</v>
      </c>
      <c r="DC24" s="1239">
        <v>0</v>
      </c>
      <c r="DD24" s="1241">
        <v>0</v>
      </c>
      <c r="DE24" s="1239">
        <v>0</v>
      </c>
      <c r="DF24" s="1241">
        <v>0</v>
      </c>
      <c r="DG24" s="1239">
        <v>0</v>
      </c>
      <c r="DH24" s="1241">
        <v>0</v>
      </c>
      <c r="DI24" s="1239">
        <v>0</v>
      </c>
      <c r="DJ24" s="1241">
        <v>0</v>
      </c>
      <c r="DK24" s="1239">
        <v>0</v>
      </c>
      <c r="DL24" s="1241">
        <v>0</v>
      </c>
      <c r="DM24" s="1239">
        <v>0</v>
      </c>
      <c r="DN24" s="1241">
        <v>0</v>
      </c>
      <c r="DO24" s="1239">
        <v>0</v>
      </c>
      <c r="DP24" s="1241">
        <v>0</v>
      </c>
      <c r="DQ24" s="1239">
        <v>0</v>
      </c>
      <c r="DR24" s="1241">
        <v>0</v>
      </c>
      <c r="DS24" s="1239">
        <v>238668.41</v>
      </c>
      <c r="DT24" s="1241">
        <v>3</v>
      </c>
      <c r="DU24" s="1239">
        <v>0</v>
      </c>
      <c r="DV24" s="1241">
        <v>6</v>
      </c>
      <c r="DW24" s="1651">
        <v>1.4859000000000001E-2</v>
      </c>
      <c r="DX24" s="1238">
        <v>46265</v>
      </c>
      <c r="DY24" s="1328" t="s">
        <v>809</v>
      </c>
      <c r="DZ24" t="s">
        <v>464</v>
      </c>
      <c r="EA24" s="1239">
        <v>72239355.379999995</v>
      </c>
      <c r="EB24" s="1241">
        <v>97</v>
      </c>
      <c r="EC24" s="1239">
        <v>94221801.579999998</v>
      </c>
    </row>
    <row r="25" spans="1:133">
      <c r="A25" s="1238">
        <v>45961</v>
      </c>
      <c r="B25" t="s">
        <v>340</v>
      </c>
      <c r="C25" s="1239">
        <v>0</v>
      </c>
      <c r="D25" s="1239">
        <v>0</v>
      </c>
      <c r="E25" s="1239">
        <v>18556.32</v>
      </c>
      <c r="F25" s="1239">
        <v>0</v>
      </c>
      <c r="G25" s="1239">
        <v>0</v>
      </c>
      <c r="H25" s="1239">
        <v>0</v>
      </c>
      <c r="I25" s="1239">
        <v>0</v>
      </c>
      <c r="J25" s="1239">
        <v>0</v>
      </c>
      <c r="K25" s="1239">
        <v>229091.41</v>
      </c>
      <c r="L25" s="1239">
        <v>0</v>
      </c>
      <c r="M25" s="1239">
        <v>0</v>
      </c>
      <c r="N25" s="1239">
        <v>0</v>
      </c>
      <c r="O25" s="1239">
        <v>210535.09</v>
      </c>
      <c r="P25" s="1239">
        <v>0</v>
      </c>
      <c r="Q25" s="1239">
        <v>0</v>
      </c>
      <c r="R25" s="1239">
        <v>0</v>
      </c>
      <c r="S25" s="1239">
        <v>17573.71</v>
      </c>
      <c r="T25" s="1239">
        <v>26.36</v>
      </c>
      <c r="U25" s="1239">
        <v>0</v>
      </c>
      <c r="V25" s="1239">
        <v>0</v>
      </c>
      <c r="W25" s="1239">
        <v>0</v>
      </c>
      <c r="X25" s="1239">
        <v>0</v>
      </c>
      <c r="Y25" s="1239">
        <v>0</v>
      </c>
      <c r="Z25" s="1239">
        <v>0</v>
      </c>
      <c r="AA25" s="1239">
        <v>0</v>
      </c>
      <c r="AB25" s="1239">
        <v>0</v>
      </c>
      <c r="AC25" s="1239">
        <v>0</v>
      </c>
      <c r="AD25" s="1239">
        <v>0</v>
      </c>
      <c r="AE25" s="1239">
        <v>1821.86</v>
      </c>
      <c r="AF25" s="1239">
        <v>166.55</v>
      </c>
      <c r="AG25" s="1239">
        <v>0</v>
      </c>
      <c r="AH25" s="1239">
        <v>0</v>
      </c>
      <c r="AI25" s="1239">
        <v>0</v>
      </c>
      <c r="AJ25" s="1239">
        <v>0</v>
      </c>
      <c r="AK25" s="1239">
        <v>0</v>
      </c>
      <c r="AL25" s="1239">
        <v>0</v>
      </c>
      <c r="AM25" s="1239">
        <v>0</v>
      </c>
      <c r="AN25" s="1239">
        <v>0</v>
      </c>
      <c r="AO25" s="1239">
        <v>0</v>
      </c>
      <c r="AP25" s="1239">
        <v>0</v>
      </c>
      <c r="AQ25" s="1239">
        <v>19395.57</v>
      </c>
      <c r="AR25" s="1239">
        <v>192.91</v>
      </c>
      <c r="AS25" s="1239">
        <v>0</v>
      </c>
      <c r="AT25" s="1239">
        <v>982.61</v>
      </c>
      <c r="AU25" s="1239">
        <v>0</v>
      </c>
      <c r="AV25" s="1239">
        <v>0</v>
      </c>
      <c r="AW25" s="1239">
        <v>982.61</v>
      </c>
      <c r="AX25" s="1239">
        <v>154.58000000000001</v>
      </c>
      <c r="AY25" s="1239">
        <v>0</v>
      </c>
      <c r="AZ25" s="1239">
        <v>0</v>
      </c>
      <c r="BA25" s="1239">
        <v>0</v>
      </c>
      <c r="BB25" s="1239">
        <v>0</v>
      </c>
      <c r="BC25" s="1239">
        <v>0</v>
      </c>
      <c r="BD25" s="1239">
        <v>0</v>
      </c>
      <c r="BE25" s="1239">
        <v>0</v>
      </c>
      <c r="BF25" s="1239">
        <v>154.58000000000001</v>
      </c>
      <c r="BG25" s="1239">
        <v>0</v>
      </c>
      <c r="BH25" s="1239">
        <v>0</v>
      </c>
      <c r="BI25" s="1239">
        <v>0</v>
      </c>
      <c r="BJ25" s="1239">
        <v>1137.19</v>
      </c>
      <c r="BK25" s="1239">
        <v>1137.19</v>
      </c>
      <c r="BL25" s="1239">
        <v>0</v>
      </c>
      <c r="BM25" s="1239">
        <v>0</v>
      </c>
      <c r="BN25" s="1239">
        <v>0</v>
      </c>
      <c r="BO25" s="1239">
        <v>0</v>
      </c>
      <c r="BP25" s="1238">
        <v>45626</v>
      </c>
      <c r="BQ25" s="1241">
        <v>4</v>
      </c>
      <c r="BR25" s="1239">
        <v>408945.69999999995</v>
      </c>
      <c r="BS25" s="1239">
        <v>436.15000000000003</v>
      </c>
      <c r="BT25" s="1239">
        <v>0</v>
      </c>
      <c r="BU25" s="1241">
        <v>22</v>
      </c>
      <c r="BV25" s="1239">
        <v>2678021.54</v>
      </c>
      <c r="BW25" s="1239">
        <v>1937.04</v>
      </c>
      <c r="BX25" s="1239">
        <v>0</v>
      </c>
      <c r="BY25" s="1241">
        <v>0</v>
      </c>
      <c r="BZ25" s="1239">
        <v>0</v>
      </c>
      <c r="CA25" s="1239">
        <v>0</v>
      </c>
      <c r="CB25" s="1239">
        <v>0</v>
      </c>
      <c r="CC25" s="1239">
        <v>3086967.2399999998</v>
      </c>
      <c r="CD25" s="1239">
        <v>2373.19</v>
      </c>
      <c r="CE25" s="1239">
        <v>0</v>
      </c>
      <c r="CF25" s="1239">
        <v>0</v>
      </c>
      <c r="CG25" s="1241">
        <v>26</v>
      </c>
      <c r="CH25" s="1239">
        <v>0</v>
      </c>
      <c r="CI25" s="1239">
        <v>0</v>
      </c>
      <c r="CJ25" s="1239">
        <v>0</v>
      </c>
      <c r="CK25" s="1239">
        <v>0</v>
      </c>
      <c r="CL25" s="1241">
        <v>0</v>
      </c>
      <c r="CM25" s="1239">
        <v>63768.42</v>
      </c>
      <c r="CN25" s="1239">
        <v>101.85</v>
      </c>
      <c r="CO25" s="1239">
        <v>0</v>
      </c>
      <c r="CP25" s="1239">
        <v>0</v>
      </c>
      <c r="CQ25" s="1241">
        <v>1</v>
      </c>
      <c r="CR25" s="1238">
        <v>45626</v>
      </c>
      <c r="CS25" s="1239">
        <v>8038993600.0500002</v>
      </c>
      <c r="CT25" s="1241">
        <v>56548</v>
      </c>
      <c r="CU25" s="1239">
        <v>17650355.260000002</v>
      </c>
      <c r="CV25" s="1241">
        <v>111</v>
      </c>
      <c r="CW25" s="1239">
        <v>6034476.1200000001</v>
      </c>
      <c r="CX25" s="1241">
        <v>31</v>
      </c>
      <c r="CY25" s="1239">
        <v>0</v>
      </c>
      <c r="CZ25" s="1241">
        <v>0</v>
      </c>
      <c r="DA25" s="1239">
        <v>0</v>
      </c>
      <c r="DB25" s="1241">
        <v>0</v>
      </c>
      <c r="DC25" s="1239">
        <v>0</v>
      </c>
      <c r="DD25" s="1241">
        <v>0</v>
      </c>
      <c r="DE25" s="1239">
        <v>0</v>
      </c>
      <c r="DF25" s="1241">
        <v>0</v>
      </c>
      <c r="DG25" s="1239">
        <v>0</v>
      </c>
      <c r="DH25" s="1241">
        <v>0</v>
      </c>
      <c r="DI25" s="1239">
        <v>0</v>
      </c>
      <c r="DJ25" s="1241">
        <v>0</v>
      </c>
      <c r="DK25" s="1239">
        <v>0</v>
      </c>
      <c r="DL25" s="1241">
        <v>0</v>
      </c>
      <c r="DM25" s="1239">
        <v>0</v>
      </c>
      <c r="DN25" s="1241">
        <v>0</v>
      </c>
      <c r="DO25" s="1239">
        <v>0</v>
      </c>
      <c r="DP25" s="1241">
        <v>0</v>
      </c>
      <c r="DQ25" s="1239">
        <v>0</v>
      </c>
      <c r="DR25" s="1241">
        <v>0</v>
      </c>
      <c r="DS25" s="1239">
        <v>256996.09</v>
      </c>
      <c r="DT25" s="1241">
        <v>2</v>
      </c>
      <c r="DU25" s="1239">
        <v>0</v>
      </c>
      <c r="DV25" s="1241">
        <v>3</v>
      </c>
      <c r="DW25" s="1651">
        <v>1.4836999999999999E-2</v>
      </c>
      <c r="DX25" s="1238">
        <v>46265</v>
      </c>
      <c r="DY25" s="1328" t="s">
        <v>810</v>
      </c>
      <c r="DZ25" t="s">
        <v>465</v>
      </c>
      <c r="EA25" s="1239">
        <v>83165239.430000007</v>
      </c>
      <c r="EB25" s="1241">
        <v>106</v>
      </c>
      <c r="EC25" s="1239">
        <v>107514003.29000001</v>
      </c>
    </row>
    <row r="26" spans="1:133">
      <c r="A26" s="1238">
        <v>45930</v>
      </c>
      <c r="B26" t="s">
        <v>711</v>
      </c>
      <c r="C26" s="1239">
        <v>7430770897.8500004</v>
      </c>
      <c r="D26" s="1239">
        <v>4246326267.73</v>
      </c>
      <c r="E26" s="1239">
        <v>40886125.289999999</v>
      </c>
      <c r="F26" s="1239">
        <v>18140271.010000002</v>
      </c>
      <c r="G26" s="1239">
        <v>0</v>
      </c>
      <c r="H26" s="1239">
        <v>0</v>
      </c>
      <c r="I26" s="1239">
        <v>0</v>
      </c>
      <c r="J26" s="1239">
        <v>0</v>
      </c>
      <c r="K26" s="1239">
        <v>414679.66</v>
      </c>
      <c r="L26" s="1239">
        <v>0</v>
      </c>
      <c r="M26" s="1239">
        <v>3662942.67</v>
      </c>
      <c r="N26" s="1239">
        <v>0</v>
      </c>
      <c r="O26" s="1239">
        <v>11613993146.950001</v>
      </c>
      <c r="P26" s="1239">
        <v>556818.38</v>
      </c>
      <c r="Q26" s="1239">
        <v>104028.52</v>
      </c>
      <c r="R26" s="1239">
        <v>0</v>
      </c>
      <c r="S26" s="1239">
        <v>127109.58</v>
      </c>
      <c r="T26" s="1239">
        <v>23600.81</v>
      </c>
      <c r="U26" s="1239">
        <v>0</v>
      </c>
      <c r="V26" s="1239">
        <v>343243.5</v>
      </c>
      <c r="W26" s="1239">
        <v>64031.839999999997</v>
      </c>
      <c r="X26" s="1239">
        <v>0</v>
      </c>
      <c r="Y26" s="1239">
        <v>339.56</v>
      </c>
      <c r="Z26" s="1239">
        <v>57.87</v>
      </c>
      <c r="AA26" s="1239">
        <v>0</v>
      </c>
      <c r="AB26" s="1239">
        <v>0</v>
      </c>
      <c r="AC26" s="1239">
        <v>0</v>
      </c>
      <c r="AD26" s="1239">
        <v>0</v>
      </c>
      <c r="AE26" s="1239">
        <v>1384.77</v>
      </c>
      <c r="AF26" s="1239">
        <v>342.25</v>
      </c>
      <c r="AG26" s="1239">
        <v>0</v>
      </c>
      <c r="AH26" s="1239">
        <v>0</v>
      </c>
      <c r="AI26" s="1239">
        <v>0</v>
      </c>
      <c r="AJ26" s="1239">
        <v>0</v>
      </c>
      <c r="AK26" s="1239">
        <v>1658.95</v>
      </c>
      <c r="AL26" s="1239">
        <v>23.79</v>
      </c>
      <c r="AM26" s="1239">
        <v>0</v>
      </c>
      <c r="AN26" s="1239">
        <v>0</v>
      </c>
      <c r="AO26" s="1239">
        <v>0</v>
      </c>
      <c r="AP26" s="1239">
        <v>0</v>
      </c>
      <c r="AQ26" s="1239">
        <v>337301.18</v>
      </c>
      <c r="AR26" s="1239">
        <v>63173.58</v>
      </c>
      <c r="AS26" s="1239">
        <v>0</v>
      </c>
      <c r="AT26" s="1239">
        <v>40759015.710000001</v>
      </c>
      <c r="AU26" s="1239">
        <v>343243.5</v>
      </c>
      <c r="AV26" s="1239">
        <v>18140271.010000002</v>
      </c>
      <c r="AW26" s="1239">
        <v>59242530.219999999</v>
      </c>
      <c r="AX26" s="1239">
        <v>9190680.4800000004</v>
      </c>
      <c r="AY26" s="1239">
        <v>64031.839999999997</v>
      </c>
      <c r="AZ26" s="1239">
        <v>0</v>
      </c>
      <c r="BA26" s="1239">
        <v>0</v>
      </c>
      <c r="BB26" s="1239">
        <v>0</v>
      </c>
      <c r="BC26" s="1239">
        <v>81035.69</v>
      </c>
      <c r="BD26" s="1239">
        <v>0</v>
      </c>
      <c r="BE26" s="1239">
        <v>0</v>
      </c>
      <c r="BF26" s="1239">
        <v>9335748.0099999998</v>
      </c>
      <c r="BG26" s="1239">
        <v>0</v>
      </c>
      <c r="BH26" s="1239">
        <v>0</v>
      </c>
      <c r="BI26" s="1239">
        <v>0</v>
      </c>
      <c r="BJ26" s="1239">
        <v>68578278.230000004</v>
      </c>
      <c r="BK26" s="1239">
        <v>68578278.230000004</v>
      </c>
      <c r="BL26" s="1239">
        <v>12728722.32</v>
      </c>
      <c r="BM26" s="1239">
        <v>12728722.32</v>
      </c>
      <c r="BN26" s="1239">
        <v>3334.52</v>
      </c>
      <c r="BO26" s="1239">
        <v>0</v>
      </c>
      <c r="BP26" s="1238">
        <v>45596</v>
      </c>
      <c r="BQ26" s="1241">
        <v>0</v>
      </c>
      <c r="BR26" s="1239">
        <v>0</v>
      </c>
      <c r="BS26" s="1239">
        <v>0</v>
      </c>
      <c r="BT26" s="1239">
        <v>0</v>
      </c>
      <c r="BU26" s="1241">
        <v>2</v>
      </c>
      <c r="BV26" s="1239">
        <v>262375.61</v>
      </c>
      <c r="BW26" s="1239">
        <v>232.45</v>
      </c>
      <c r="BX26" s="1239">
        <v>0</v>
      </c>
      <c r="BY26" s="1241">
        <v>10</v>
      </c>
      <c r="BZ26" s="1239">
        <v>1276580.07</v>
      </c>
      <c r="CA26" s="1239">
        <v>1196.04</v>
      </c>
      <c r="CB26" s="1239">
        <v>0</v>
      </c>
      <c r="CC26" s="1239">
        <v>1538955.6800000002</v>
      </c>
      <c r="CD26" s="1239">
        <v>1428.49</v>
      </c>
      <c r="CE26" s="1239">
        <v>0</v>
      </c>
      <c r="CF26" s="1239">
        <v>0</v>
      </c>
      <c r="CG26" s="1241">
        <v>12</v>
      </c>
      <c r="CH26" s="1239">
        <v>0</v>
      </c>
      <c r="CI26" s="1239">
        <v>0</v>
      </c>
      <c r="CJ26" s="1239">
        <v>0</v>
      </c>
      <c r="CK26" s="1239">
        <v>0</v>
      </c>
      <c r="CL26" s="1241">
        <v>0</v>
      </c>
      <c r="CM26" s="1239">
        <v>0</v>
      </c>
      <c r="CN26" s="1239">
        <v>0</v>
      </c>
      <c r="CO26" s="1239">
        <v>0</v>
      </c>
      <c r="CP26" s="1239">
        <v>0</v>
      </c>
      <c r="CQ26" s="1241">
        <v>0</v>
      </c>
      <c r="CR26" s="1238">
        <v>45596</v>
      </c>
      <c r="CS26" s="1239">
        <v>8120798931.6599998</v>
      </c>
      <c r="CT26" s="1241">
        <v>56839</v>
      </c>
      <c r="CU26" s="1239">
        <v>0</v>
      </c>
      <c r="CV26" s="1241">
        <v>0</v>
      </c>
      <c r="CW26" s="1239">
        <v>0</v>
      </c>
      <c r="CX26" s="1241">
        <v>0</v>
      </c>
      <c r="CY26" s="1239">
        <v>0</v>
      </c>
      <c r="CZ26" s="1241">
        <v>0</v>
      </c>
      <c r="DA26" s="1239">
        <v>0</v>
      </c>
      <c r="DB26" s="1241">
        <v>0</v>
      </c>
      <c r="DC26" s="1239">
        <v>0</v>
      </c>
      <c r="DD26" s="1241">
        <v>0</v>
      </c>
      <c r="DE26" s="1239">
        <v>0</v>
      </c>
      <c r="DF26" s="1241">
        <v>0</v>
      </c>
      <c r="DG26" s="1239">
        <v>0</v>
      </c>
      <c r="DH26" s="1241">
        <v>0</v>
      </c>
      <c r="DI26" s="1239">
        <v>0</v>
      </c>
      <c r="DJ26" s="1241">
        <v>0</v>
      </c>
      <c r="DK26" s="1239">
        <v>0</v>
      </c>
      <c r="DL26" s="1241">
        <v>0</v>
      </c>
      <c r="DM26" s="1239">
        <v>0</v>
      </c>
      <c r="DN26" s="1241">
        <v>0</v>
      </c>
      <c r="DO26" s="1239">
        <v>0</v>
      </c>
      <c r="DP26" s="1241">
        <v>0</v>
      </c>
      <c r="DQ26" s="1239">
        <v>0</v>
      </c>
      <c r="DR26" s="1241">
        <v>0</v>
      </c>
      <c r="DS26" s="1239">
        <v>65384.86</v>
      </c>
      <c r="DT26" s="1241">
        <v>1</v>
      </c>
      <c r="DU26" s="1239">
        <v>0</v>
      </c>
      <c r="DV26" s="1241">
        <v>1</v>
      </c>
      <c r="DW26" s="1651">
        <v>1.4827809999999999E-2</v>
      </c>
      <c r="DX26" s="1238">
        <v>46265</v>
      </c>
      <c r="DY26" s="1328" t="s">
        <v>811</v>
      </c>
      <c r="DZ26" t="s">
        <v>466</v>
      </c>
      <c r="EA26" s="1239">
        <v>49078168.57</v>
      </c>
      <c r="EB26" s="1241">
        <v>58</v>
      </c>
      <c r="EC26" s="1239">
        <v>62136131.740000002</v>
      </c>
    </row>
    <row r="27" spans="1:133">
      <c r="A27" s="1238">
        <v>45930</v>
      </c>
      <c r="B27" t="s">
        <v>340</v>
      </c>
      <c r="C27" s="1239">
        <v>324731.81</v>
      </c>
      <c r="D27" s="1239">
        <v>0</v>
      </c>
      <c r="E27" s="1239">
        <v>1380.34</v>
      </c>
      <c r="F27" s="1239">
        <v>0</v>
      </c>
      <c r="G27" s="1239">
        <v>0</v>
      </c>
      <c r="H27" s="1239">
        <v>0</v>
      </c>
      <c r="I27" s="1239">
        <v>0</v>
      </c>
      <c r="J27" s="1239">
        <v>0</v>
      </c>
      <c r="K27" s="1239">
        <v>414679.66</v>
      </c>
      <c r="L27" s="1239">
        <v>0</v>
      </c>
      <c r="M27" s="1239">
        <v>738031.13</v>
      </c>
      <c r="N27" s="1239">
        <v>0</v>
      </c>
      <c r="O27" s="1239">
        <v>0</v>
      </c>
      <c r="P27" s="1239">
        <v>0</v>
      </c>
      <c r="Q27" s="1239">
        <v>0</v>
      </c>
      <c r="R27" s="1239">
        <v>0</v>
      </c>
      <c r="S27" s="1239">
        <v>119.79</v>
      </c>
      <c r="T27" s="1239">
        <v>36.96</v>
      </c>
      <c r="U27" s="1239">
        <v>0</v>
      </c>
      <c r="V27" s="1239">
        <v>81.849999999999994</v>
      </c>
      <c r="W27" s="1239">
        <v>64.900000000000006</v>
      </c>
      <c r="X27" s="1239">
        <v>0</v>
      </c>
      <c r="Y27" s="1239">
        <v>0</v>
      </c>
      <c r="Z27" s="1239">
        <v>0</v>
      </c>
      <c r="AA27" s="1239">
        <v>0</v>
      </c>
      <c r="AB27" s="1239">
        <v>0</v>
      </c>
      <c r="AC27" s="1239">
        <v>0</v>
      </c>
      <c r="AD27" s="1239">
        <v>0</v>
      </c>
      <c r="AE27" s="1239">
        <v>1384.77</v>
      </c>
      <c r="AF27" s="1239">
        <v>342.25</v>
      </c>
      <c r="AG27" s="1239">
        <v>0</v>
      </c>
      <c r="AH27" s="1239">
        <v>0</v>
      </c>
      <c r="AI27" s="1239">
        <v>0</v>
      </c>
      <c r="AJ27" s="1239">
        <v>0</v>
      </c>
      <c r="AK27" s="1239">
        <v>1422.71</v>
      </c>
      <c r="AL27" s="1239">
        <v>314.31</v>
      </c>
      <c r="AM27" s="1239">
        <v>0</v>
      </c>
      <c r="AN27" s="1239">
        <v>0</v>
      </c>
      <c r="AO27" s="1239">
        <v>0</v>
      </c>
      <c r="AP27" s="1239">
        <v>0</v>
      </c>
      <c r="AQ27" s="1239">
        <v>0</v>
      </c>
      <c r="AR27" s="1239">
        <v>0</v>
      </c>
      <c r="AS27" s="1239">
        <v>0</v>
      </c>
      <c r="AT27" s="1239">
        <v>1260.55</v>
      </c>
      <c r="AU27" s="1239">
        <v>81.849999999999994</v>
      </c>
      <c r="AV27" s="1239">
        <v>0</v>
      </c>
      <c r="AW27" s="1239">
        <v>1342.4</v>
      </c>
      <c r="AX27" s="1239">
        <v>381.28</v>
      </c>
      <c r="AY27" s="1239">
        <v>64.900000000000006</v>
      </c>
      <c r="AZ27" s="1239">
        <v>0</v>
      </c>
      <c r="BA27" s="1239">
        <v>0</v>
      </c>
      <c r="BB27" s="1239">
        <v>0</v>
      </c>
      <c r="BC27" s="1239">
        <v>0</v>
      </c>
      <c r="BD27" s="1239">
        <v>0</v>
      </c>
      <c r="BE27" s="1239">
        <v>0</v>
      </c>
      <c r="BF27" s="1239">
        <v>446.18</v>
      </c>
      <c r="BG27" s="1239">
        <v>0</v>
      </c>
      <c r="BH27" s="1239">
        <v>0</v>
      </c>
      <c r="BI27" s="1239">
        <v>0</v>
      </c>
      <c r="BJ27" s="1239">
        <v>1788.58</v>
      </c>
      <c r="BK27" s="1239">
        <v>1788.58</v>
      </c>
      <c r="BL27" s="1239">
        <v>228.31</v>
      </c>
      <c r="BM27" s="1239">
        <v>228.31</v>
      </c>
      <c r="BN27" s="1239">
        <v>228.31</v>
      </c>
      <c r="BO27" s="1239">
        <v>0</v>
      </c>
      <c r="BP27" s="1238">
        <v>45565</v>
      </c>
      <c r="BQ27" s="1241">
        <v>0</v>
      </c>
      <c r="BR27" s="1239">
        <v>0</v>
      </c>
      <c r="BS27" s="1239">
        <v>0</v>
      </c>
      <c r="BT27" s="1239">
        <v>0</v>
      </c>
      <c r="BU27" s="1241">
        <v>0</v>
      </c>
      <c r="BV27" s="1239">
        <v>0</v>
      </c>
      <c r="BW27" s="1239">
        <v>0</v>
      </c>
      <c r="BX27" s="1239">
        <v>0</v>
      </c>
      <c r="BY27" s="1241">
        <v>0</v>
      </c>
      <c r="BZ27" s="1239">
        <v>0</v>
      </c>
      <c r="CA27" s="1239">
        <v>0</v>
      </c>
      <c r="CB27" s="1239">
        <v>0</v>
      </c>
      <c r="CC27" s="1239">
        <v>0</v>
      </c>
      <c r="CD27" s="1239">
        <v>0</v>
      </c>
      <c r="CE27" s="1239">
        <v>0</v>
      </c>
      <c r="CF27" s="1239">
        <v>0</v>
      </c>
      <c r="CG27" s="1241">
        <v>0</v>
      </c>
      <c r="CH27" s="1239">
        <v>0</v>
      </c>
      <c r="CI27" s="1239">
        <v>0</v>
      </c>
      <c r="CJ27" s="1239">
        <v>0</v>
      </c>
      <c r="CK27" s="1239">
        <v>0</v>
      </c>
      <c r="CL27" s="1241">
        <v>0</v>
      </c>
      <c r="CM27" s="1239">
        <v>0</v>
      </c>
      <c r="CN27" s="1239">
        <v>0</v>
      </c>
      <c r="CO27" s="1239">
        <v>0</v>
      </c>
      <c r="CP27" s="1239">
        <v>0</v>
      </c>
      <c r="CQ27" s="1241">
        <v>0</v>
      </c>
      <c r="CR27" s="1238">
        <v>45565</v>
      </c>
      <c r="CS27" s="1239">
        <v>8182368484.4700003</v>
      </c>
      <c r="CT27" s="1241">
        <v>56971</v>
      </c>
      <c r="CU27" s="1239">
        <v>0</v>
      </c>
      <c r="CV27" s="1241">
        <v>0</v>
      </c>
      <c r="CW27" s="1239">
        <v>0</v>
      </c>
      <c r="CX27" s="1241">
        <v>0</v>
      </c>
      <c r="CY27" s="1239">
        <v>0</v>
      </c>
      <c r="CZ27" s="1241">
        <v>0</v>
      </c>
      <c r="DA27" s="1239">
        <v>0</v>
      </c>
      <c r="DB27" s="1241">
        <v>0</v>
      </c>
      <c r="DC27" s="1239">
        <v>0</v>
      </c>
      <c r="DD27" s="1241">
        <v>0</v>
      </c>
      <c r="DE27" s="1239">
        <v>0</v>
      </c>
      <c r="DF27" s="1241">
        <v>0</v>
      </c>
      <c r="DG27" s="1239">
        <v>0</v>
      </c>
      <c r="DH27" s="1241">
        <v>0</v>
      </c>
      <c r="DI27" s="1239">
        <v>0</v>
      </c>
      <c r="DJ27" s="1241">
        <v>0</v>
      </c>
      <c r="DK27" s="1239">
        <v>0</v>
      </c>
      <c r="DL27" s="1241">
        <v>0</v>
      </c>
      <c r="DM27" s="1239">
        <v>0</v>
      </c>
      <c r="DN27" s="1241">
        <v>0</v>
      </c>
      <c r="DO27" s="1239">
        <v>0</v>
      </c>
      <c r="DP27" s="1241">
        <v>0</v>
      </c>
      <c r="DQ27" s="1239">
        <v>0</v>
      </c>
      <c r="DR27" s="1241">
        <v>0</v>
      </c>
      <c r="DS27" s="1239">
        <v>0</v>
      </c>
      <c r="DT27" s="1241">
        <v>0</v>
      </c>
      <c r="DU27" s="1239">
        <v>0</v>
      </c>
      <c r="DV27" s="1241">
        <v>0</v>
      </c>
      <c r="DW27" s="1651">
        <v>1.4832E-2</v>
      </c>
      <c r="DX27" s="1238">
        <v>46265</v>
      </c>
      <c r="DY27" s="1328" t="s">
        <v>812</v>
      </c>
      <c r="DZ27" t="s">
        <v>467</v>
      </c>
      <c r="EA27" s="1239">
        <v>54722963.859999999</v>
      </c>
      <c r="EB27" s="1241">
        <v>67</v>
      </c>
      <c r="EC27" s="1239">
        <v>74746557.75</v>
      </c>
    </row>
    <row r="28" spans="1:133">
      <c r="A28" s="1238">
        <v>45900</v>
      </c>
      <c r="B28" t="s">
        <v>711</v>
      </c>
      <c r="C28" s="1239">
        <v>7501402080.4799995</v>
      </c>
      <c r="D28" s="1239">
        <v>0</v>
      </c>
      <c r="E28" s="1239">
        <v>41134016</v>
      </c>
      <c r="F28" s="1239">
        <v>24368146.75</v>
      </c>
      <c r="G28" s="1239">
        <v>0</v>
      </c>
      <c r="H28" s="1239">
        <v>0</v>
      </c>
      <c r="I28" s="1239">
        <v>0</v>
      </c>
      <c r="J28" s="1239">
        <v>0</v>
      </c>
      <c r="K28" s="1239">
        <v>325275.99</v>
      </c>
      <c r="L28" s="1239">
        <v>0</v>
      </c>
      <c r="M28" s="1239">
        <v>4803743.8899999997</v>
      </c>
      <c r="N28" s="1239">
        <v>0</v>
      </c>
      <c r="O28" s="1239">
        <v>7430770897.8500004</v>
      </c>
      <c r="P28" s="1239">
        <v>486832.33</v>
      </c>
      <c r="Q28" s="1239">
        <v>104936.02</v>
      </c>
      <c r="R28" s="1239">
        <v>0</v>
      </c>
      <c r="S28" s="1239">
        <v>209210.51</v>
      </c>
      <c r="T28" s="1239">
        <v>35903.72</v>
      </c>
      <c r="U28" s="1239">
        <v>0</v>
      </c>
      <c r="V28" s="1239">
        <v>139224.46</v>
      </c>
      <c r="W28" s="1239">
        <v>36811.22</v>
      </c>
      <c r="X28" s="1239">
        <v>0</v>
      </c>
      <c r="Y28" s="1239">
        <v>0</v>
      </c>
      <c r="Z28" s="1239">
        <v>0</v>
      </c>
      <c r="AA28" s="1239">
        <v>0</v>
      </c>
      <c r="AB28" s="1239">
        <v>0</v>
      </c>
      <c r="AC28" s="1239">
        <v>0</v>
      </c>
      <c r="AD28" s="1239">
        <v>0</v>
      </c>
      <c r="AE28" s="1239">
        <v>0</v>
      </c>
      <c r="AF28" s="1239">
        <v>0</v>
      </c>
      <c r="AG28" s="1239">
        <v>0</v>
      </c>
      <c r="AH28" s="1239">
        <v>0</v>
      </c>
      <c r="AI28" s="1239">
        <v>0</v>
      </c>
      <c r="AJ28" s="1239">
        <v>0</v>
      </c>
      <c r="AK28" s="1239">
        <v>0</v>
      </c>
      <c r="AL28" s="1239">
        <v>0</v>
      </c>
      <c r="AM28" s="1239">
        <v>0</v>
      </c>
      <c r="AN28" s="1239">
        <v>0</v>
      </c>
      <c r="AO28" s="1239">
        <v>0</v>
      </c>
      <c r="AP28" s="1239">
        <v>0</v>
      </c>
      <c r="AQ28" s="1239">
        <v>556818.38</v>
      </c>
      <c r="AR28" s="1239">
        <v>104028.52</v>
      </c>
      <c r="AS28" s="1239">
        <v>0</v>
      </c>
      <c r="AT28" s="1239">
        <v>40924805.490000002</v>
      </c>
      <c r="AU28" s="1239">
        <v>139224.46</v>
      </c>
      <c r="AV28" s="1239">
        <v>24368146.75</v>
      </c>
      <c r="AW28" s="1239">
        <v>65432176.700000003</v>
      </c>
      <c r="AX28" s="1239">
        <v>9263814.8399999999</v>
      </c>
      <c r="AY28" s="1239">
        <v>36811.22</v>
      </c>
      <c r="AZ28" s="1239">
        <v>0</v>
      </c>
      <c r="BA28" s="1239">
        <v>0</v>
      </c>
      <c r="BB28" s="1239">
        <v>0</v>
      </c>
      <c r="BC28" s="1239">
        <v>98997.19</v>
      </c>
      <c r="BD28" s="1239">
        <v>0</v>
      </c>
      <c r="BE28" s="1239">
        <v>0</v>
      </c>
      <c r="BF28" s="1239">
        <v>9399623.25</v>
      </c>
      <c r="BG28" s="1239">
        <v>0</v>
      </c>
      <c r="BH28" s="1239">
        <v>0</v>
      </c>
      <c r="BI28" s="1239">
        <v>0</v>
      </c>
      <c r="BJ28" s="1239">
        <v>74831799.950000003</v>
      </c>
      <c r="BK28" s="1239">
        <v>74831799.950000003</v>
      </c>
      <c r="BL28" s="1239">
        <v>7344940.4400000004</v>
      </c>
      <c r="BM28" s="1239">
        <v>7344940.4400000004</v>
      </c>
      <c r="BN28" s="1239">
        <v>3682.25</v>
      </c>
      <c r="BO28" s="1239">
        <v>0</v>
      </c>
      <c r="DX28" s="1238">
        <v>46265</v>
      </c>
      <c r="DY28" s="1328" t="s">
        <v>813</v>
      </c>
      <c r="DZ28" t="s">
        <v>468</v>
      </c>
      <c r="EA28" s="1239">
        <v>42375955.75</v>
      </c>
      <c r="EB28" s="1241">
        <v>46</v>
      </c>
      <c r="EC28" s="1239">
        <v>53802893.189999998</v>
      </c>
    </row>
    <row r="29" spans="1:133">
      <c r="A29" s="1238">
        <v>45900</v>
      </c>
      <c r="B29" t="s">
        <v>340</v>
      </c>
      <c r="C29" s="1239">
        <v>616580.66</v>
      </c>
      <c r="D29" s="1239">
        <v>0</v>
      </c>
      <c r="E29" s="1239">
        <v>1716.2</v>
      </c>
      <c r="F29" s="1239">
        <v>0</v>
      </c>
      <c r="G29" s="1239">
        <v>0</v>
      </c>
      <c r="H29" s="1239">
        <v>0</v>
      </c>
      <c r="I29" s="1239">
        <v>0</v>
      </c>
      <c r="J29" s="1239">
        <v>0</v>
      </c>
      <c r="K29" s="1239">
        <v>325275.99</v>
      </c>
      <c r="L29" s="1239">
        <v>0</v>
      </c>
      <c r="M29" s="1239">
        <v>615408.64000000001</v>
      </c>
      <c r="N29" s="1239">
        <v>0</v>
      </c>
      <c r="O29" s="1239">
        <v>324731.81</v>
      </c>
      <c r="P29" s="1239">
        <v>2694.84</v>
      </c>
      <c r="Q29" s="1239">
        <v>248.83</v>
      </c>
      <c r="R29" s="1239">
        <v>0</v>
      </c>
      <c r="S29" s="1239">
        <v>0</v>
      </c>
      <c r="T29" s="1239">
        <v>0</v>
      </c>
      <c r="U29" s="1239">
        <v>0</v>
      </c>
      <c r="V29" s="1239">
        <v>0</v>
      </c>
      <c r="W29" s="1239">
        <v>0</v>
      </c>
      <c r="X29" s="1239">
        <v>0</v>
      </c>
      <c r="Y29" s="1239">
        <v>0</v>
      </c>
      <c r="Z29" s="1239">
        <v>0</v>
      </c>
      <c r="AA29" s="1239">
        <v>0</v>
      </c>
      <c r="AB29" s="1239">
        <v>0</v>
      </c>
      <c r="AC29" s="1239">
        <v>0</v>
      </c>
      <c r="AD29" s="1239">
        <v>0</v>
      </c>
      <c r="AE29" s="1239">
        <v>0</v>
      </c>
      <c r="AF29" s="1239">
        <v>0</v>
      </c>
      <c r="AG29" s="1239">
        <v>0</v>
      </c>
      <c r="AH29" s="1239">
        <v>0</v>
      </c>
      <c r="AI29" s="1239">
        <v>0</v>
      </c>
      <c r="AJ29" s="1239">
        <v>0</v>
      </c>
      <c r="AK29" s="1239">
        <v>2694.84</v>
      </c>
      <c r="AL29" s="1239">
        <v>248.83</v>
      </c>
      <c r="AM29" s="1239">
        <v>0</v>
      </c>
      <c r="AN29" s="1239">
        <v>0</v>
      </c>
      <c r="AO29" s="1239">
        <v>0</v>
      </c>
      <c r="AP29" s="1239">
        <v>0</v>
      </c>
      <c r="AQ29" s="1239">
        <v>0</v>
      </c>
      <c r="AR29" s="1239">
        <v>0</v>
      </c>
      <c r="AS29" s="1239">
        <v>0</v>
      </c>
      <c r="AT29" s="1239">
        <v>1716.2</v>
      </c>
      <c r="AU29" s="1239">
        <v>0</v>
      </c>
      <c r="AV29" s="1239">
        <v>0</v>
      </c>
      <c r="AW29" s="1239">
        <v>1716.2</v>
      </c>
      <c r="AX29" s="1239">
        <v>756.14</v>
      </c>
      <c r="AY29" s="1239">
        <v>0</v>
      </c>
      <c r="AZ29" s="1239">
        <v>0</v>
      </c>
      <c r="BA29" s="1239">
        <v>0</v>
      </c>
      <c r="BB29" s="1239">
        <v>0</v>
      </c>
      <c r="BC29" s="1239">
        <v>0</v>
      </c>
      <c r="BD29" s="1239">
        <v>0</v>
      </c>
      <c r="BE29" s="1239">
        <v>0</v>
      </c>
      <c r="BF29" s="1239">
        <v>756.14</v>
      </c>
      <c r="BG29" s="1239">
        <v>0</v>
      </c>
      <c r="BH29" s="1239">
        <v>0</v>
      </c>
      <c r="BI29" s="1239">
        <v>0</v>
      </c>
      <c r="BJ29" s="1239">
        <v>2472.34</v>
      </c>
      <c r="BK29" s="1239">
        <v>2472.34</v>
      </c>
      <c r="BL29" s="1239">
        <v>710.4</v>
      </c>
      <c r="BM29" s="1239">
        <v>710.4</v>
      </c>
      <c r="BN29" s="1239">
        <v>467.13</v>
      </c>
      <c r="BO29" s="1239">
        <v>0</v>
      </c>
      <c r="DX29" s="1238">
        <v>46265</v>
      </c>
      <c r="DY29" s="1328" t="s">
        <v>814</v>
      </c>
      <c r="DZ29" t="s">
        <v>469</v>
      </c>
      <c r="EA29" s="1239">
        <v>46040880.659999996</v>
      </c>
      <c r="EB29" s="1241">
        <v>53</v>
      </c>
      <c r="EC29" s="1239">
        <v>64202436.490000002</v>
      </c>
    </row>
    <row r="30" spans="1:133">
      <c r="A30" s="1238">
        <v>45869</v>
      </c>
      <c r="B30" t="s">
        <v>711</v>
      </c>
      <c r="C30" s="1239">
        <v>7570005186.9899998</v>
      </c>
      <c r="D30" s="1239">
        <v>0</v>
      </c>
      <c r="E30" s="1239">
        <v>41404450.689999998</v>
      </c>
      <c r="F30" s="1239">
        <v>23530806</v>
      </c>
      <c r="G30" s="1239">
        <v>0</v>
      </c>
      <c r="H30" s="1239">
        <v>0</v>
      </c>
      <c r="I30" s="1239">
        <v>0</v>
      </c>
      <c r="J30" s="1239">
        <v>0</v>
      </c>
      <c r="K30" s="1239">
        <v>619098.98</v>
      </c>
      <c r="L30" s="1239">
        <v>0</v>
      </c>
      <c r="M30" s="1239">
        <v>3048750.84</v>
      </c>
      <c r="N30" s="1239">
        <v>0</v>
      </c>
      <c r="O30" s="1239">
        <v>7501402080.4799995</v>
      </c>
      <c r="P30" s="1239">
        <v>468786.21</v>
      </c>
      <c r="Q30" s="1239">
        <v>91992.76</v>
      </c>
      <c r="R30" s="1239">
        <v>0</v>
      </c>
      <c r="S30" s="1239">
        <v>185325.96</v>
      </c>
      <c r="T30" s="1239">
        <v>45370.559999999998</v>
      </c>
      <c r="U30" s="1239">
        <v>0</v>
      </c>
      <c r="V30" s="1239">
        <v>164764.35</v>
      </c>
      <c r="W30" s="1239">
        <v>32176.720000000001</v>
      </c>
      <c r="X30" s="1239">
        <v>0</v>
      </c>
      <c r="Y30" s="1239">
        <v>0</v>
      </c>
      <c r="Z30" s="1239">
        <v>0</v>
      </c>
      <c r="AA30" s="1239">
        <v>0</v>
      </c>
      <c r="AB30" s="1239">
        <v>0</v>
      </c>
      <c r="AC30" s="1239">
        <v>0</v>
      </c>
      <c r="AD30" s="1239">
        <v>0</v>
      </c>
      <c r="AE30" s="1239">
        <v>2515.4899999999998</v>
      </c>
      <c r="AF30" s="1239">
        <v>250.58</v>
      </c>
      <c r="AG30" s="1239">
        <v>0</v>
      </c>
      <c r="AH30" s="1239">
        <v>0</v>
      </c>
      <c r="AI30" s="1239">
        <v>0</v>
      </c>
      <c r="AJ30" s="1239">
        <v>0</v>
      </c>
      <c r="AK30" s="1239">
        <v>0</v>
      </c>
      <c r="AL30" s="1239">
        <v>0</v>
      </c>
      <c r="AM30" s="1239">
        <v>0</v>
      </c>
      <c r="AN30" s="1239">
        <v>0</v>
      </c>
      <c r="AO30" s="1239">
        <v>0</v>
      </c>
      <c r="AP30" s="1239">
        <v>0</v>
      </c>
      <c r="AQ30" s="1239">
        <v>486832.33</v>
      </c>
      <c r="AR30" s="1239">
        <v>104936.02</v>
      </c>
      <c r="AS30" s="1239">
        <v>0</v>
      </c>
      <c r="AT30" s="1239">
        <v>41219124.729999997</v>
      </c>
      <c r="AU30" s="1239">
        <v>164764.35</v>
      </c>
      <c r="AV30" s="1239">
        <v>23530806</v>
      </c>
      <c r="AW30" s="1239">
        <v>64914695.079999998</v>
      </c>
      <c r="AX30" s="1239">
        <v>9325630.4000000004</v>
      </c>
      <c r="AY30" s="1239">
        <v>32176.720000000001</v>
      </c>
      <c r="AZ30" s="1239">
        <v>0</v>
      </c>
      <c r="BA30" s="1239">
        <v>0</v>
      </c>
      <c r="BB30" s="1239">
        <v>0</v>
      </c>
      <c r="BC30" s="1239">
        <v>100154.2</v>
      </c>
      <c r="BD30" s="1239">
        <v>0</v>
      </c>
      <c r="BE30" s="1239">
        <v>0</v>
      </c>
      <c r="BF30" s="1239">
        <v>9457961.3200000003</v>
      </c>
      <c r="BG30" s="1239">
        <v>0</v>
      </c>
      <c r="BH30" s="1239">
        <v>0</v>
      </c>
      <c r="BI30" s="1239">
        <v>0</v>
      </c>
      <c r="BJ30" s="1239">
        <v>74372656.400000006</v>
      </c>
      <c r="BK30" s="1239">
        <v>74372656.400000006</v>
      </c>
      <c r="BL30" s="1239">
        <v>7414518.2800000003</v>
      </c>
      <c r="BM30" s="1239">
        <v>7414518.2800000003</v>
      </c>
      <c r="BN30" s="1239">
        <v>3700.88</v>
      </c>
      <c r="BO30" s="1239">
        <v>0</v>
      </c>
      <c r="DX30" s="1238">
        <v>46265</v>
      </c>
      <c r="DY30" s="1328" t="s">
        <v>815</v>
      </c>
      <c r="DZ30" t="s">
        <v>470</v>
      </c>
      <c r="EA30" s="1239">
        <v>36104581.210000001</v>
      </c>
      <c r="EB30" s="1241">
        <v>38</v>
      </c>
      <c r="EC30" s="1239">
        <v>48250707.43</v>
      </c>
    </row>
    <row r="31" spans="1:133">
      <c r="A31" s="1238">
        <v>45869</v>
      </c>
      <c r="B31" t="s">
        <v>340</v>
      </c>
      <c r="C31" s="1239">
        <v>180457.8</v>
      </c>
      <c r="D31" s="1239">
        <v>0</v>
      </c>
      <c r="E31" s="1239">
        <v>2915.56</v>
      </c>
      <c r="F31" s="1239">
        <v>0</v>
      </c>
      <c r="G31" s="1239">
        <v>0</v>
      </c>
      <c r="H31" s="1239">
        <v>0</v>
      </c>
      <c r="I31" s="1239">
        <v>0</v>
      </c>
      <c r="J31" s="1239">
        <v>0</v>
      </c>
      <c r="K31" s="1239">
        <v>619098.98</v>
      </c>
      <c r="L31" s="1239">
        <v>0</v>
      </c>
      <c r="M31" s="1239">
        <v>180060.56</v>
      </c>
      <c r="N31" s="1239">
        <v>0</v>
      </c>
      <c r="O31" s="1239">
        <v>616580.66</v>
      </c>
      <c r="P31" s="1239">
        <v>2013.48</v>
      </c>
      <c r="Q31" s="1239">
        <v>100.74</v>
      </c>
      <c r="R31" s="1239">
        <v>0</v>
      </c>
      <c r="S31" s="1239">
        <v>179.35</v>
      </c>
      <c r="T31" s="1239">
        <v>0</v>
      </c>
      <c r="U31" s="1239">
        <v>0</v>
      </c>
      <c r="V31" s="1239">
        <v>2013.48</v>
      </c>
      <c r="W31" s="1239">
        <v>102.49</v>
      </c>
      <c r="X31" s="1239">
        <v>0</v>
      </c>
      <c r="Y31" s="1239">
        <v>0</v>
      </c>
      <c r="Z31" s="1239">
        <v>0</v>
      </c>
      <c r="AA31" s="1239">
        <v>0</v>
      </c>
      <c r="AB31" s="1239">
        <v>0</v>
      </c>
      <c r="AC31" s="1239">
        <v>0</v>
      </c>
      <c r="AD31" s="1239">
        <v>0</v>
      </c>
      <c r="AE31" s="1239">
        <v>2515.4899999999998</v>
      </c>
      <c r="AF31" s="1239">
        <v>250.58</v>
      </c>
      <c r="AG31" s="1239">
        <v>0</v>
      </c>
      <c r="AH31" s="1239">
        <v>0</v>
      </c>
      <c r="AI31" s="1239">
        <v>0</v>
      </c>
      <c r="AJ31" s="1239">
        <v>0</v>
      </c>
      <c r="AK31" s="1239">
        <v>0</v>
      </c>
      <c r="AL31" s="1239">
        <v>0</v>
      </c>
      <c r="AM31" s="1239">
        <v>0</v>
      </c>
      <c r="AN31" s="1239">
        <v>0</v>
      </c>
      <c r="AO31" s="1239">
        <v>0</v>
      </c>
      <c r="AP31" s="1239">
        <v>0</v>
      </c>
      <c r="AQ31" s="1239">
        <v>2694.84</v>
      </c>
      <c r="AR31" s="1239">
        <v>248.83</v>
      </c>
      <c r="AS31" s="1239">
        <v>0</v>
      </c>
      <c r="AT31" s="1239">
        <v>2736.21</v>
      </c>
      <c r="AU31" s="1239">
        <v>2013.48</v>
      </c>
      <c r="AV31" s="1239">
        <v>0</v>
      </c>
      <c r="AW31" s="1239">
        <v>4749.6899999999996</v>
      </c>
      <c r="AX31" s="1239">
        <v>984.03</v>
      </c>
      <c r="AY31" s="1239">
        <v>102.49</v>
      </c>
      <c r="AZ31" s="1239">
        <v>0</v>
      </c>
      <c r="BA31" s="1239">
        <v>0</v>
      </c>
      <c r="BB31" s="1239">
        <v>0</v>
      </c>
      <c r="BC31" s="1239">
        <v>0</v>
      </c>
      <c r="BD31" s="1239">
        <v>0</v>
      </c>
      <c r="BE31" s="1239">
        <v>0</v>
      </c>
      <c r="BF31" s="1239">
        <v>1086.52</v>
      </c>
      <c r="BG31" s="1239">
        <v>0</v>
      </c>
      <c r="BH31" s="1239">
        <v>0</v>
      </c>
      <c r="BI31" s="1239">
        <v>0</v>
      </c>
      <c r="BJ31" s="1239">
        <v>5836.21</v>
      </c>
      <c r="BK31" s="1239">
        <v>5836.21</v>
      </c>
      <c r="BL31" s="1239">
        <v>664.4</v>
      </c>
      <c r="BM31" s="1239">
        <v>664.4</v>
      </c>
      <c r="BN31" s="1239">
        <v>192.42</v>
      </c>
      <c r="BO31" s="1239">
        <v>0</v>
      </c>
      <c r="DX31" s="1238">
        <v>46265</v>
      </c>
      <c r="DY31" s="1328" t="s">
        <v>816</v>
      </c>
      <c r="DZ31" t="s">
        <v>471</v>
      </c>
      <c r="EA31" s="1239">
        <v>50058663.600000001</v>
      </c>
      <c r="EB31" s="1241">
        <v>47</v>
      </c>
      <c r="EC31" s="1239">
        <v>61848357.460000001</v>
      </c>
    </row>
    <row r="32" spans="1:133">
      <c r="A32" s="1238">
        <v>45838</v>
      </c>
      <c r="B32" t="s">
        <v>711</v>
      </c>
      <c r="C32" s="1239">
        <v>7635175945.3199997</v>
      </c>
      <c r="D32" s="1239">
        <v>0</v>
      </c>
      <c r="E32" s="1239">
        <v>41396387.259999998</v>
      </c>
      <c r="F32" s="1239">
        <v>17402933.100000001</v>
      </c>
      <c r="G32" s="1239">
        <v>0</v>
      </c>
      <c r="H32" s="1239">
        <v>0</v>
      </c>
      <c r="I32" s="1239">
        <v>0</v>
      </c>
      <c r="J32" s="1239">
        <v>0</v>
      </c>
      <c r="K32" s="1239">
        <v>183346.71</v>
      </c>
      <c r="L32" s="1239">
        <v>0</v>
      </c>
      <c r="M32" s="1239">
        <v>6188091.2599999998</v>
      </c>
      <c r="N32" s="1239">
        <v>0</v>
      </c>
      <c r="O32" s="1239">
        <v>7570005186.9899998</v>
      </c>
      <c r="P32" s="1239">
        <v>384443.79</v>
      </c>
      <c r="Q32" s="1239">
        <v>77984.66</v>
      </c>
      <c r="R32" s="1239">
        <v>0</v>
      </c>
      <c r="S32" s="1239">
        <v>215287.02</v>
      </c>
      <c r="T32" s="1239">
        <v>40982.550000000003</v>
      </c>
      <c r="U32" s="1239">
        <v>0</v>
      </c>
      <c r="V32" s="1239">
        <v>129163.94</v>
      </c>
      <c r="W32" s="1239">
        <v>26974.45</v>
      </c>
      <c r="X32" s="1239">
        <v>0</v>
      </c>
      <c r="Y32" s="1239">
        <v>0</v>
      </c>
      <c r="Z32" s="1239">
        <v>0</v>
      </c>
      <c r="AA32" s="1239">
        <v>0</v>
      </c>
      <c r="AB32" s="1239">
        <v>0</v>
      </c>
      <c r="AC32" s="1239">
        <v>0</v>
      </c>
      <c r="AD32" s="1239">
        <v>0</v>
      </c>
      <c r="AE32" s="1239">
        <v>1780.66</v>
      </c>
      <c r="AF32" s="1239">
        <v>0</v>
      </c>
      <c r="AG32" s="1239">
        <v>0</v>
      </c>
      <c r="AH32" s="1239">
        <v>0</v>
      </c>
      <c r="AI32" s="1239">
        <v>0</v>
      </c>
      <c r="AJ32" s="1239">
        <v>0</v>
      </c>
      <c r="AK32" s="1239">
        <v>0</v>
      </c>
      <c r="AL32" s="1239">
        <v>0</v>
      </c>
      <c r="AM32" s="1239">
        <v>0</v>
      </c>
      <c r="AN32" s="1239">
        <v>0</v>
      </c>
      <c r="AO32" s="1239">
        <v>0</v>
      </c>
      <c r="AP32" s="1239">
        <v>0</v>
      </c>
      <c r="AQ32" s="1239">
        <v>468786.21</v>
      </c>
      <c r="AR32" s="1239">
        <v>91992.76</v>
      </c>
      <c r="AS32" s="1239">
        <v>0</v>
      </c>
      <c r="AT32" s="1239">
        <v>41181100.240000002</v>
      </c>
      <c r="AU32" s="1239">
        <v>129163.94</v>
      </c>
      <c r="AV32" s="1239">
        <v>17402933.100000001</v>
      </c>
      <c r="AW32" s="1239">
        <v>58713197.280000001</v>
      </c>
      <c r="AX32" s="1239">
        <v>9425318.9800000004</v>
      </c>
      <c r="AY32" s="1239">
        <v>26974.45</v>
      </c>
      <c r="AZ32" s="1239">
        <v>0</v>
      </c>
      <c r="BA32" s="1239">
        <v>0</v>
      </c>
      <c r="BB32" s="1239">
        <v>0</v>
      </c>
      <c r="BC32" s="1239">
        <v>89792.07</v>
      </c>
      <c r="BD32" s="1239">
        <v>0</v>
      </c>
      <c r="BE32" s="1239">
        <v>0</v>
      </c>
      <c r="BF32" s="1239">
        <v>9542085.5</v>
      </c>
      <c r="BG32" s="1239">
        <v>0</v>
      </c>
      <c r="BH32" s="1239">
        <v>0</v>
      </c>
      <c r="BI32" s="1239">
        <v>0</v>
      </c>
      <c r="BJ32" s="1239">
        <v>68255282.780000001</v>
      </c>
      <c r="BK32" s="1239">
        <v>68255282.780000001</v>
      </c>
      <c r="BL32" s="1239">
        <v>7406086.4199999999</v>
      </c>
      <c r="BM32" s="1239">
        <v>7406086.4199999999</v>
      </c>
      <c r="BN32" s="1239">
        <v>4150.1000000000004</v>
      </c>
      <c r="BO32" s="1239">
        <v>0</v>
      </c>
      <c r="DX32" s="1238">
        <v>46265</v>
      </c>
      <c r="DY32" s="1328" t="s">
        <v>817</v>
      </c>
      <c r="DZ32" t="s">
        <v>472</v>
      </c>
      <c r="EA32" s="1239">
        <v>30614275.32</v>
      </c>
      <c r="EB32" s="1241">
        <v>30</v>
      </c>
      <c r="EC32" s="1239">
        <v>41213010.939999998</v>
      </c>
    </row>
    <row r="33" spans="1:133">
      <c r="A33" s="1238">
        <v>45838</v>
      </c>
      <c r="B33" t="s">
        <v>340</v>
      </c>
      <c r="C33" s="1239">
        <v>719043.86</v>
      </c>
      <c r="D33" s="1239">
        <v>0</v>
      </c>
      <c r="E33" s="1239">
        <v>7555.82</v>
      </c>
      <c r="F33" s="1239">
        <v>0</v>
      </c>
      <c r="G33" s="1239">
        <v>0</v>
      </c>
      <c r="H33" s="1239">
        <v>0</v>
      </c>
      <c r="I33" s="1239">
        <v>0</v>
      </c>
      <c r="J33" s="1239">
        <v>0</v>
      </c>
      <c r="K33" s="1239">
        <v>183346.71</v>
      </c>
      <c r="L33" s="1239">
        <v>0</v>
      </c>
      <c r="M33" s="1239">
        <v>714376.95</v>
      </c>
      <c r="N33" s="1239">
        <v>0</v>
      </c>
      <c r="O33" s="1239">
        <v>180457.8</v>
      </c>
      <c r="P33" s="1239">
        <v>0</v>
      </c>
      <c r="Q33" s="1239">
        <v>0</v>
      </c>
      <c r="R33" s="1239">
        <v>0</v>
      </c>
      <c r="S33" s="1239">
        <v>232.82</v>
      </c>
      <c r="T33" s="1239">
        <v>100.74</v>
      </c>
      <c r="U33" s="1239">
        <v>0</v>
      </c>
      <c r="V33" s="1239">
        <v>0</v>
      </c>
      <c r="W33" s="1239">
        <v>0</v>
      </c>
      <c r="X33" s="1239">
        <v>0</v>
      </c>
      <c r="Y33" s="1239">
        <v>0</v>
      </c>
      <c r="Z33" s="1239">
        <v>0</v>
      </c>
      <c r="AA33" s="1239">
        <v>0</v>
      </c>
      <c r="AB33" s="1239">
        <v>0</v>
      </c>
      <c r="AC33" s="1239">
        <v>0</v>
      </c>
      <c r="AD33" s="1239">
        <v>0</v>
      </c>
      <c r="AE33" s="1239">
        <v>1780.66</v>
      </c>
      <c r="AF33" s="1239">
        <v>0</v>
      </c>
      <c r="AG33" s="1239">
        <v>0</v>
      </c>
      <c r="AH33" s="1239">
        <v>0</v>
      </c>
      <c r="AI33" s="1239">
        <v>0</v>
      </c>
      <c r="AJ33" s="1239">
        <v>0</v>
      </c>
      <c r="AK33" s="1239">
        <v>0</v>
      </c>
      <c r="AL33" s="1239">
        <v>0</v>
      </c>
      <c r="AM33" s="1239">
        <v>0</v>
      </c>
      <c r="AN33" s="1239">
        <v>0</v>
      </c>
      <c r="AO33" s="1239">
        <v>0</v>
      </c>
      <c r="AP33" s="1239">
        <v>0</v>
      </c>
      <c r="AQ33" s="1239">
        <v>2013.48</v>
      </c>
      <c r="AR33" s="1239">
        <v>100.74</v>
      </c>
      <c r="AS33" s="1239">
        <v>0</v>
      </c>
      <c r="AT33" s="1239">
        <v>7323</v>
      </c>
      <c r="AU33" s="1239">
        <v>0</v>
      </c>
      <c r="AV33" s="1239">
        <v>0</v>
      </c>
      <c r="AW33" s="1239">
        <v>7323</v>
      </c>
      <c r="AX33" s="1239">
        <v>1442.27</v>
      </c>
      <c r="AY33" s="1239">
        <v>0</v>
      </c>
      <c r="AZ33" s="1239">
        <v>0</v>
      </c>
      <c r="BA33" s="1239">
        <v>0</v>
      </c>
      <c r="BB33" s="1239">
        <v>0</v>
      </c>
      <c r="BC33" s="1239">
        <v>0</v>
      </c>
      <c r="BD33" s="1239">
        <v>0</v>
      </c>
      <c r="BE33" s="1239">
        <v>0</v>
      </c>
      <c r="BF33" s="1239">
        <v>1442.27</v>
      </c>
      <c r="BG33" s="1239">
        <v>0</v>
      </c>
      <c r="BH33" s="1239">
        <v>0</v>
      </c>
      <c r="BI33" s="1239">
        <v>0</v>
      </c>
      <c r="BJ33" s="1239">
        <v>8765.27</v>
      </c>
      <c r="BK33" s="1239">
        <v>8765.27</v>
      </c>
      <c r="BL33" s="1239">
        <v>1168.56</v>
      </c>
      <c r="BM33" s="1239">
        <v>1168.56</v>
      </c>
      <c r="BN33" s="1239">
        <v>975.79</v>
      </c>
      <c r="BO33" s="1239">
        <v>0</v>
      </c>
      <c r="DX33" s="1238">
        <v>46265</v>
      </c>
      <c r="DY33" s="1328" t="s">
        <v>818</v>
      </c>
      <c r="DZ33" t="s">
        <v>473</v>
      </c>
      <c r="EA33" s="1239">
        <v>23527478.780000001</v>
      </c>
      <c r="EB33" s="1241">
        <v>21</v>
      </c>
      <c r="EC33" s="1239">
        <v>29769442.82</v>
      </c>
    </row>
    <row r="34" spans="1:133">
      <c r="A34" s="1238">
        <v>45808</v>
      </c>
      <c r="B34" t="s">
        <v>711</v>
      </c>
      <c r="C34" s="1239">
        <v>7700874478.6099997</v>
      </c>
      <c r="D34" s="1239">
        <v>0</v>
      </c>
      <c r="E34" s="1239">
        <v>41702863.289999999</v>
      </c>
      <c r="F34" s="1239">
        <v>19519847.550000001</v>
      </c>
      <c r="G34" s="1239">
        <v>0</v>
      </c>
      <c r="H34" s="1239">
        <v>0</v>
      </c>
      <c r="I34" s="1239">
        <v>0</v>
      </c>
      <c r="J34" s="1239">
        <v>0</v>
      </c>
      <c r="K34" s="1239">
        <v>723701.24</v>
      </c>
      <c r="L34" s="1239">
        <v>0</v>
      </c>
      <c r="M34" s="1239">
        <v>3752121.21</v>
      </c>
      <c r="N34" s="1239">
        <v>0</v>
      </c>
      <c r="O34" s="1239">
        <v>7635175945.3199997</v>
      </c>
      <c r="P34" s="1239">
        <v>301091.21000000002</v>
      </c>
      <c r="Q34" s="1239">
        <v>58617.81</v>
      </c>
      <c r="R34" s="1239">
        <v>0</v>
      </c>
      <c r="S34" s="1239">
        <v>188255.53</v>
      </c>
      <c r="T34" s="1239">
        <v>37467.33</v>
      </c>
      <c r="U34" s="1239">
        <v>0</v>
      </c>
      <c r="V34" s="1239">
        <v>103621.29</v>
      </c>
      <c r="W34" s="1239">
        <v>18039.490000000002</v>
      </c>
      <c r="X34" s="1239">
        <v>0</v>
      </c>
      <c r="Y34" s="1239">
        <v>0</v>
      </c>
      <c r="Z34" s="1239">
        <v>0</v>
      </c>
      <c r="AA34" s="1239">
        <v>0</v>
      </c>
      <c r="AB34" s="1239">
        <v>0</v>
      </c>
      <c r="AC34" s="1239">
        <v>0</v>
      </c>
      <c r="AD34" s="1239">
        <v>0</v>
      </c>
      <c r="AE34" s="1239">
        <v>0</v>
      </c>
      <c r="AF34" s="1239">
        <v>0</v>
      </c>
      <c r="AG34" s="1239">
        <v>0</v>
      </c>
      <c r="AH34" s="1239">
        <v>0</v>
      </c>
      <c r="AI34" s="1239">
        <v>0</v>
      </c>
      <c r="AJ34" s="1239">
        <v>0</v>
      </c>
      <c r="AK34" s="1239">
        <v>1281.6600000000001</v>
      </c>
      <c r="AL34" s="1239">
        <v>60.99</v>
      </c>
      <c r="AM34" s="1239">
        <v>0</v>
      </c>
      <c r="AN34" s="1239">
        <v>0</v>
      </c>
      <c r="AO34" s="1239">
        <v>0</v>
      </c>
      <c r="AP34" s="1239">
        <v>0</v>
      </c>
      <c r="AQ34" s="1239">
        <v>384443.79</v>
      </c>
      <c r="AR34" s="1239">
        <v>77984.66</v>
      </c>
      <c r="AS34" s="1239">
        <v>0</v>
      </c>
      <c r="AT34" s="1239">
        <v>41514607.759999998</v>
      </c>
      <c r="AU34" s="1239">
        <v>103621.29</v>
      </c>
      <c r="AV34" s="1239">
        <v>19519847.550000001</v>
      </c>
      <c r="AW34" s="1239">
        <v>61138076.600000001</v>
      </c>
      <c r="AX34" s="1239">
        <v>9486828.6500000004</v>
      </c>
      <c r="AY34" s="1239">
        <v>18039.490000000002</v>
      </c>
      <c r="AZ34" s="1239">
        <v>0</v>
      </c>
      <c r="BA34" s="1239">
        <v>0</v>
      </c>
      <c r="BB34" s="1239">
        <v>0</v>
      </c>
      <c r="BC34" s="1239">
        <v>66814.11</v>
      </c>
      <c r="BD34" s="1239">
        <v>0</v>
      </c>
      <c r="BE34" s="1239">
        <v>0</v>
      </c>
      <c r="BF34" s="1239">
        <v>9571682.25</v>
      </c>
      <c r="BG34" s="1239">
        <v>0</v>
      </c>
      <c r="BH34" s="1239">
        <v>0</v>
      </c>
      <c r="BI34" s="1239">
        <v>0</v>
      </c>
      <c r="BJ34" s="1239">
        <v>70709758.849999994</v>
      </c>
      <c r="BK34" s="1239">
        <v>70709758.849999994</v>
      </c>
      <c r="BL34" s="1239">
        <v>7545687.3099999996</v>
      </c>
      <c r="BM34" s="1239">
        <v>7545687.3099999996</v>
      </c>
      <c r="BN34" s="1239">
        <v>3227.41</v>
      </c>
      <c r="BO34" s="1239">
        <v>0</v>
      </c>
      <c r="DX34" s="1238">
        <v>46265</v>
      </c>
      <c r="DY34" s="1328" t="s">
        <v>819</v>
      </c>
      <c r="DZ34" t="s">
        <v>474</v>
      </c>
      <c r="EA34" s="1239">
        <v>23269544.59</v>
      </c>
      <c r="EB34" s="1241">
        <v>21</v>
      </c>
      <c r="EC34" s="1239">
        <v>30888712.059999999</v>
      </c>
    </row>
    <row r="35" spans="1:133">
      <c r="A35" s="1238">
        <v>45808</v>
      </c>
      <c r="B35" t="s">
        <v>340</v>
      </c>
      <c r="C35" s="1239">
        <v>1231515.1100000001</v>
      </c>
      <c r="D35" s="1239">
        <v>0</v>
      </c>
      <c r="E35" s="1239">
        <v>9058.5400000000009</v>
      </c>
      <c r="F35" s="1239">
        <v>0</v>
      </c>
      <c r="G35" s="1239">
        <v>0</v>
      </c>
      <c r="H35" s="1239">
        <v>0</v>
      </c>
      <c r="I35" s="1239">
        <v>0</v>
      </c>
      <c r="J35" s="1239">
        <v>0</v>
      </c>
      <c r="K35" s="1239">
        <v>723701.24</v>
      </c>
      <c r="L35" s="1239">
        <v>0</v>
      </c>
      <c r="M35" s="1239">
        <v>1227113.95</v>
      </c>
      <c r="N35" s="1239">
        <v>0</v>
      </c>
      <c r="O35" s="1239">
        <v>719043.86</v>
      </c>
      <c r="P35" s="1239">
        <v>1846.72</v>
      </c>
      <c r="Q35" s="1239">
        <v>375.72</v>
      </c>
      <c r="R35" s="1239">
        <v>0</v>
      </c>
      <c r="S35" s="1239">
        <v>0</v>
      </c>
      <c r="T35" s="1239">
        <v>0</v>
      </c>
      <c r="U35" s="1239">
        <v>0</v>
      </c>
      <c r="V35" s="1239">
        <v>1846.72</v>
      </c>
      <c r="W35" s="1239">
        <v>375.72</v>
      </c>
      <c r="X35" s="1239">
        <v>0</v>
      </c>
      <c r="Y35" s="1239">
        <v>0</v>
      </c>
      <c r="Z35" s="1239">
        <v>0</v>
      </c>
      <c r="AA35" s="1239">
        <v>0</v>
      </c>
      <c r="AB35" s="1239">
        <v>0</v>
      </c>
      <c r="AC35" s="1239">
        <v>0</v>
      </c>
      <c r="AD35" s="1239">
        <v>0</v>
      </c>
      <c r="AE35" s="1239">
        <v>0</v>
      </c>
      <c r="AF35" s="1239">
        <v>0</v>
      </c>
      <c r="AG35" s="1239">
        <v>0</v>
      </c>
      <c r="AH35" s="1239">
        <v>0</v>
      </c>
      <c r="AI35" s="1239">
        <v>0</v>
      </c>
      <c r="AJ35" s="1239">
        <v>0</v>
      </c>
      <c r="AK35" s="1239">
        <v>0</v>
      </c>
      <c r="AL35" s="1239">
        <v>0</v>
      </c>
      <c r="AM35" s="1239">
        <v>0</v>
      </c>
      <c r="AN35" s="1239">
        <v>0</v>
      </c>
      <c r="AO35" s="1239">
        <v>0</v>
      </c>
      <c r="AP35" s="1239">
        <v>0</v>
      </c>
      <c r="AQ35" s="1239">
        <v>0</v>
      </c>
      <c r="AR35" s="1239">
        <v>0</v>
      </c>
      <c r="AS35" s="1239">
        <v>0</v>
      </c>
      <c r="AT35" s="1239">
        <v>9058.5400000000009</v>
      </c>
      <c r="AU35" s="1239">
        <v>1846.72</v>
      </c>
      <c r="AV35" s="1239">
        <v>0</v>
      </c>
      <c r="AW35" s="1239">
        <v>10905.26</v>
      </c>
      <c r="AX35" s="1239">
        <v>2777.64</v>
      </c>
      <c r="AY35" s="1239">
        <v>375.72</v>
      </c>
      <c r="AZ35" s="1239">
        <v>0</v>
      </c>
      <c r="BA35" s="1239">
        <v>0</v>
      </c>
      <c r="BB35" s="1239">
        <v>0</v>
      </c>
      <c r="BC35" s="1239">
        <v>0</v>
      </c>
      <c r="BD35" s="1239">
        <v>0</v>
      </c>
      <c r="BE35" s="1239">
        <v>0</v>
      </c>
      <c r="BF35" s="1239">
        <v>3153.36</v>
      </c>
      <c r="BG35" s="1239">
        <v>0</v>
      </c>
      <c r="BH35" s="1239">
        <v>0</v>
      </c>
      <c r="BI35" s="1239">
        <v>0</v>
      </c>
      <c r="BJ35" s="1239">
        <v>14058.62</v>
      </c>
      <c r="BK35" s="1239">
        <v>14058.62</v>
      </c>
      <c r="BL35" s="1239">
        <v>2433.9</v>
      </c>
      <c r="BM35" s="1239">
        <v>2433.9</v>
      </c>
      <c r="BN35" s="1239">
        <v>1398.92</v>
      </c>
      <c r="BO35" s="1239">
        <v>0</v>
      </c>
      <c r="DX35" s="1238">
        <v>46265</v>
      </c>
      <c r="DY35" s="1328" t="s">
        <v>820</v>
      </c>
      <c r="DZ35" t="s">
        <v>475</v>
      </c>
      <c r="EA35" s="1239">
        <v>289812876.76999998</v>
      </c>
      <c r="EB35" s="1241">
        <v>204</v>
      </c>
      <c r="EC35" s="1239">
        <v>386327607.83999997</v>
      </c>
    </row>
    <row r="36" spans="1:133">
      <c r="A36" s="1238">
        <v>45777</v>
      </c>
      <c r="B36" t="s">
        <v>711</v>
      </c>
      <c r="C36" s="1239">
        <v>7762584280.3299999</v>
      </c>
      <c r="D36" s="1239">
        <v>0</v>
      </c>
      <c r="E36" s="1239">
        <v>41510862.210000001</v>
      </c>
      <c r="F36" s="1239">
        <v>14842897.939999999</v>
      </c>
      <c r="G36" s="1239">
        <v>0</v>
      </c>
      <c r="H36" s="1239">
        <v>0</v>
      </c>
      <c r="I36" s="1239">
        <v>0</v>
      </c>
      <c r="J36" s="1239">
        <v>0</v>
      </c>
      <c r="K36" s="1239">
        <v>1236920.96</v>
      </c>
      <c r="L36" s="1239">
        <v>0</v>
      </c>
      <c r="M36" s="1239">
        <v>4119120.61</v>
      </c>
      <c r="N36" s="1239">
        <v>0</v>
      </c>
      <c r="O36" s="1239">
        <v>7700874478.6099997</v>
      </c>
      <c r="P36" s="1239">
        <v>163151.37</v>
      </c>
      <c r="Q36" s="1239">
        <v>48664.54</v>
      </c>
      <c r="R36" s="1239">
        <v>0</v>
      </c>
      <c r="S36" s="1239">
        <v>203012.38</v>
      </c>
      <c r="T36" s="1239">
        <v>37302.400000000001</v>
      </c>
      <c r="U36" s="1239">
        <v>0</v>
      </c>
      <c r="V36" s="1239">
        <v>63727.519999999997</v>
      </c>
      <c r="W36" s="1239">
        <v>27098.03</v>
      </c>
      <c r="X36" s="1239">
        <v>0</v>
      </c>
      <c r="Y36" s="1239">
        <v>0</v>
      </c>
      <c r="Z36" s="1239">
        <v>0</v>
      </c>
      <c r="AA36" s="1239">
        <v>0</v>
      </c>
      <c r="AB36" s="1239">
        <v>0</v>
      </c>
      <c r="AC36" s="1239">
        <v>0</v>
      </c>
      <c r="AD36" s="1239">
        <v>0</v>
      </c>
      <c r="AE36" s="1239">
        <v>1345.02</v>
      </c>
      <c r="AF36" s="1239">
        <v>251.1</v>
      </c>
      <c r="AG36" s="1239">
        <v>0</v>
      </c>
      <c r="AH36" s="1239">
        <v>0</v>
      </c>
      <c r="AI36" s="1239">
        <v>0</v>
      </c>
      <c r="AJ36" s="1239">
        <v>0</v>
      </c>
      <c r="AK36" s="1239">
        <v>0</v>
      </c>
      <c r="AL36" s="1239">
        <v>0</v>
      </c>
      <c r="AM36" s="1239">
        <v>0</v>
      </c>
      <c r="AN36" s="1239">
        <v>0</v>
      </c>
      <c r="AO36" s="1239">
        <v>0</v>
      </c>
      <c r="AP36" s="1239">
        <v>0</v>
      </c>
      <c r="AQ36" s="1239">
        <v>301091.21000000002</v>
      </c>
      <c r="AR36" s="1239">
        <v>58617.81</v>
      </c>
      <c r="AS36" s="1239">
        <v>0</v>
      </c>
      <c r="AT36" s="1239">
        <v>41307849.829999998</v>
      </c>
      <c r="AU36" s="1239">
        <v>63727.519999999997</v>
      </c>
      <c r="AV36" s="1239">
        <v>14842897.939999999</v>
      </c>
      <c r="AW36" s="1239">
        <v>56214475.289999999</v>
      </c>
      <c r="AX36" s="1239">
        <v>9577619.2100000009</v>
      </c>
      <c r="AY36" s="1239">
        <v>27098.03</v>
      </c>
      <c r="AZ36" s="1239">
        <v>0</v>
      </c>
      <c r="BA36" s="1239">
        <v>0</v>
      </c>
      <c r="BB36" s="1239">
        <v>0</v>
      </c>
      <c r="BC36" s="1239">
        <v>63036.82</v>
      </c>
      <c r="BD36" s="1239">
        <v>0</v>
      </c>
      <c r="BE36" s="1239">
        <v>0</v>
      </c>
      <c r="BF36" s="1239">
        <v>9667754.0600000005</v>
      </c>
      <c r="BG36" s="1239">
        <v>0</v>
      </c>
      <c r="BH36" s="1239">
        <v>0</v>
      </c>
      <c r="BI36" s="1239">
        <v>0</v>
      </c>
      <c r="BJ36" s="1239">
        <v>65882229.350000001</v>
      </c>
      <c r="BK36" s="1239">
        <v>65882229.350000001</v>
      </c>
      <c r="BL36" s="1239">
        <v>7532055.3600000003</v>
      </c>
      <c r="BM36" s="1239">
        <v>7532055.3600000003</v>
      </c>
      <c r="BN36" s="1239">
        <v>2899.61</v>
      </c>
      <c r="BO36" s="1239">
        <v>0</v>
      </c>
      <c r="DX36" s="1238">
        <v>46265</v>
      </c>
      <c r="DY36" s="1328" t="s">
        <v>2082</v>
      </c>
      <c r="DZ36" t="s">
        <v>2083</v>
      </c>
      <c r="EA36" s="1239">
        <v>10270.41</v>
      </c>
      <c r="EB36" s="1241">
        <v>0</v>
      </c>
      <c r="EC36" s="1239">
        <v>0</v>
      </c>
    </row>
    <row r="37" spans="1:133">
      <c r="A37" s="1238">
        <v>45777</v>
      </c>
      <c r="B37" t="s">
        <v>340</v>
      </c>
      <c r="C37" s="1239">
        <v>279860.34999999998</v>
      </c>
      <c r="D37" s="1239">
        <v>0</v>
      </c>
      <c r="E37" s="1239">
        <v>5405.85</v>
      </c>
      <c r="F37" s="1239">
        <v>0</v>
      </c>
      <c r="G37" s="1239">
        <v>0</v>
      </c>
      <c r="H37" s="1239">
        <v>0</v>
      </c>
      <c r="I37" s="1239">
        <v>0</v>
      </c>
      <c r="J37" s="1239">
        <v>0</v>
      </c>
      <c r="K37" s="1239">
        <v>1236920.96</v>
      </c>
      <c r="L37" s="1239">
        <v>0</v>
      </c>
      <c r="M37" s="1239">
        <v>279860.34999999998</v>
      </c>
      <c r="N37" s="1239">
        <v>0</v>
      </c>
      <c r="O37" s="1239">
        <v>1231515.1100000001</v>
      </c>
      <c r="P37" s="1239">
        <v>1664.98</v>
      </c>
      <c r="Q37" s="1239">
        <v>438.03</v>
      </c>
      <c r="R37" s="1239">
        <v>0</v>
      </c>
      <c r="S37" s="1239">
        <v>1057.32</v>
      </c>
      <c r="T37" s="1239">
        <v>307.64999999999998</v>
      </c>
      <c r="U37" s="1239">
        <v>0</v>
      </c>
      <c r="V37" s="1239">
        <v>0</v>
      </c>
      <c r="W37" s="1239">
        <v>0</v>
      </c>
      <c r="X37" s="1239">
        <v>0</v>
      </c>
      <c r="Y37" s="1239">
        <v>0</v>
      </c>
      <c r="Z37" s="1239">
        <v>0</v>
      </c>
      <c r="AA37" s="1239">
        <v>0</v>
      </c>
      <c r="AB37" s="1239">
        <v>0</v>
      </c>
      <c r="AC37" s="1239">
        <v>0</v>
      </c>
      <c r="AD37" s="1239">
        <v>0</v>
      </c>
      <c r="AE37" s="1239">
        <v>1345.02</v>
      </c>
      <c r="AF37" s="1239">
        <v>251.1</v>
      </c>
      <c r="AG37" s="1239">
        <v>0</v>
      </c>
      <c r="AH37" s="1239">
        <v>0</v>
      </c>
      <c r="AI37" s="1239">
        <v>0</v>
      </c>
      <c r="AJ37" s="1239">
        <v>0</v>
      </c>
      <c r="AK37" s="1239">
        <v>2220.6</v>
      </c>
      <c r="AL37" s="1239">
        <v>621.05999999999995</v>
      </c>
      <c r="AM37" s="1239">
        <v>0</v>
      </c>
      <c r="AN37" s="1239">
        <v>0</v>
      </c>
      <c r="AO37" s="1239">
        <v>0</v>
      </c>
      <c r="AP37" s="1239">
        <v>0</v>
      </c>
      <c r="AQ37" s="1239">
        <v>1846.72</v>
      </c>
      <c r="AR37" s="1239">
        <v>375.72</v>
      </c>
      <c r="AS37" s="1239">
        <v>0</v>
      </c>
      <c r="AT37" s="1239">
        <v>4348.53</v>
      </c>
      <c r="AU37" s="1239">
        <v>0</v>
      </c>
      <c r="AV37" s="1239">
        <v>0</v>
      </c>
      <c r="AW37" s="1239">
        <v>4348.53</v>
      </c>
      <c r="AX37" s="1239">
        <v>1458.97</v>
      </c>
      <c r="AY37" s="1239">
        <v>0</v>
      </c>
      <c r="AZ37" s="1239">
        <v>0</v>
      </c>
      <c r="BA37" s="1239">
        <v>0</v>
      </c>
      <c r="BB37" s="1239">
        <v>0</v>
      </c>
      <c r="BC37" s="1239">
        <v>0</v>
      </c>
      <c r="BD37" s="1239">
        <v>0</v>
      </c>
      <c r="BE37" s="1239">
        <v>0</v>
      </c>
      <c r="BF37" s="1239">
        <v>1458.97</v>
      </c>
      <c r="BG37" s="1239">
        <v>0</v>
      </c>
      <c r="BH37" s="1239">
        <v>0</v>
      </c>
      <c r="BI37" s="1239">
        <v>0</v>
      </c>
      <c r="BJ37" s="1239">
        <v>5807.5</v>
      </c>
      <c r="BK37" s="1239">
        <v>5807.5</v>
      </c>
      <c r="BL37" s="1239">
        <v>1545.96</v>
      </c>
      <c r="BM37" s="1239">
        <v>1545.96</v>
      </c>
      <c r="BN37" s="1239">
        <v>140.32</v>
      </c>
      <c r="BO37" s="1239">
        <v>0</v>
      </c>
      <c r="DX37" s="1238">
        <v>46265</v>
      </c>
      <c r="DY37" s="1328" t="s">
        <v>2084</v>
      </c>
      <c r="DZ37" t="s">
        <v>2085</v>
      </c>
      <c r="EA37" s="1239">
        <v>203079.85</v>
      </c>
      <c r="EB37" s="1241">
        <v>0</v>
      </c>
      <c r="EC37" s="1239">
        <v>0</v>
      </c>
    </row>
    <row r="38" spans="1:133">
      <c r="A38" s="1238">
        <v>45747</v>
      </c>
      <c r="B38" t="s">
        <v>711</v>
      </c>
      <c r="C38" s="1239">
        <v>7821840687.46</v>
      </c>
      <c r="D38" s="1239">
        <v>0</v>
      </c>
      <c r="E38" s="1239">
        <v>41439704.270000003</v>
      </c>
      <c r="F38" s="1239">
        <v>15107591.52</v>
      </c>
      <c r="G38" s="1239">
        <v>0</v>
      </c>
      <c r="H38" s="1239">
        <v>0</v>
      </c>
      <c r="I38" s="1239">
        <v>0</v>
      </c>
      <c r="J38" s="1239">
        <v>0</v>
      </c>
      <c r="K38" s="1239">
        <v>394532.89</v>
      </c>
      <c r="L38" s="1239">
        <v>0</v>
      </c>
      <c r="M38" s="1239">
        <v>1994383.54</v>
      </c>
      <c r="N38" s="1239">
        <v>320194.90999999997</v>
      </c>
      <c r="O38" s="1239">
        <v>7762584280.3299999</v>
      </c>
      <c r="P38" s="1239">
        <v>236010.43</v>
      </c>
      <c r="Q38" s="1239">
        <v>48694.12</v>
      </c>
      <c r="R38" s="1239">
        <v>0</v>
      </c>
      <c r="S38" s="1239">
        <v>38751.35</v>
      </c>
      <c r="T38" s="1239">
        <v>26348.73</v>
      </c>
      <c r="U38" s="1239">
        <v>0</v>
      </c>
      <c r="V38" s="1239">
        <v>110479.05</v>
      </c>
      <c r="W38" s="1239">
        <v>26077.64</v>
      </c>
      <c r="X38" s="1239">
        <v>0</v>
      </c>
      <c r="Y38" s="1239">
        <v>0</v>
      </c>
      <c r="Z38" s="1239">
        <v>0</v>
      </c>
      <c r="AA38" s="1239">
        <v>0</v>
      </c>
      <c r="AB38" s="1239">
        <v>0</v>
      </c>
      <c r="AC38" s="1239">
        <v>0</v>
      </c>
      <c r="AD38" s="1239">
        <v>0</v>
      </c>
      <c r="AE38" s="1239">
        <v>1131.3599999999999</v>
      </c>
      <c r="AF38" s="1239">
        <v>300.67</v>
      </c>
      <c r="AG38" s="1239">
        <v>0</v>
      </c>
      <c r="AH38" s="1239">
        <v>0</v>
      </c>
      <c r="AI38" s="1239">
        <v>0</v>
      </c>
      <c r="AJ38" s="1239">
        <v>0</v>
      </c>
      <c r="AK38" s="1239">
        <v>0</v>
      </c>
      <c r="AL38" s="1239">
        <v>0</v>
      </c>
      <c r="AM38" s="1239">
        <v>0</v>
      </c>
      <c r="AN38" s="1239">
        <v>0</v>
      </c>
      <c r="AO38" s="1239">
        <v>0</v>
      </c>
      <c r="AP38" s="1239">
        <v>0</v>
      </c>
      <c r="AQ38" s="1239">
        <v>163151.37</v>
      </c>
      <c r="AR38" s="1239">
        <v>48664.54</v>
      </c>
      <c r="AS38" s="1239">
        <v>0</v>
      </c>
      <c r="AT38" s="1239">
        <v>41400952.920000002</v>
      </c>
      <c r="AU38" s="1239">
        <v>110479.05</v>
      </c>
      <c r="AV38" s="1239">
        <v>15107591.52</v>
      </c>
      <c r="AW38" s="1239">
        <v>56619023.490000002</v>
      </c>
      <c r="AX38" s="1239">
        <v>9615918.6699999999</v>
      </c>
      <c r="AY38" s="1239">
        <v>26077.64</v>
      </c>
      <c r="AZ38" s="1239">
        <v>0</v>
      </c>
      <c r="BA38" s="1239">
        <v>0</v>
      </c>
      <c r="BB38" s="1239">
        <v>0</v>
      </c>
      <c r="BC38" s="1239">
        <v>76072.649999999994</v>
      </c>
      <c r="BD38" s="1239">
        <v>0</v>
      </c>
      <c r="BE38" s="1239">
        <v>0</v>
      </c>
      <c r="BF38" s="1239">
        <v>9718068.9600000009</v>
      </c>
      <c r="BG38" s="1239">
        <v>0</v>
      </c>
      <c r="BH38" s="1239">
        <v>0</v>
      </c>
      <c r="BI38" s="1239">
        <v>0</v>
      </c>
      <c r="BJ38" s="1239">
        <v>66337092.450000003</v>
      </c>
      <c r="BK38" s="1239">
        <v>66337092.450000003</v>
      </c>
      <c r="BL38" s="1239">
        <v>7640469.7000000002</v>
      </c>
      <c r="BM38" s="1239">
        <v>7640469.7000000002</v>
      </c>
      <c r="BN38" s="1239">
        <v>1968.11</v>
      </c>
      <c r="BO38" s="1239">
        <v>170.77</v>
      </c>
      <c r="DX38" s="1238">
        <v>46265</v>
      </c>
      <c r="DY38" s="1328" t="s">
        <v>2086</v>
      </c>
      <c r="DZ38" t="s">
        <v>432</v>
      </c>
      <c r="EA38" s="1239">
        <v>3400000</v>
      </c>
      <c r="EB38" s="1241">
        <v>0</v>
      </c>
      <c r="EC38" s="1239">
        <v>0</v>
      </c>
    </row>
    <row r="39" spans="1:133">
      <c r="A39" s="1238">
        <v>45747</v>
      </c>
      <c r="B39" t="s">
        <v>340</v>
      </c>
      <c r="C39" s="1239">
        <v>207269.66</v>
      </c>
      <c r="D39" s="1239">
        <v>0</v>
      </c>
      <c r="E39" s="1239">
        <v>115232.36</v>
      </c>
      <c r="F39" s="1239">
        <v>0</v>
      </c>
      <c r="G39" s="1239">
        <v>0</v>
      </c>
      <c r="H39" s="1239">
        <v>0</v>
      </c>
      <c r="I39" s="1239">
        <v>0</v>
      </c>
      <c r="J39" s="1239">
        <v>0</v>
      </c>
      <c r="K39" s="1239">
        <v>394532.89</v>
      </c>
      <c r="L39" s="1239">
        <v>0</v>
      </c>
      <c r="M39" s="1239">
        <v>206709.84</v>
      </c>
      <c r="N39" s="1239">
        <v>0</v>
      </c>
      <c r="O39" s="1239">
        <v>279860.34999999998</v>
      </c>
      <c r="P39" s="1239">
        <v>0</v>
      </c>
      <c r="Q39" s="1239">
        <v>0</v>
      </c>
      <c r="R39" s="1239">
        <v>0</v>
      </c>
      <c r="S39" s="1239">
        <v>533.62</v>
      </c>
      <c r="T39" s="1239">
        <v>137.36000000000001</v>
      </c>
      <c r="U39" s="1239">
        <v>0</v>
      </c>
      <c r="V39" s="1239">
        <v>0</v>
      </c>
      <c r="W39" s="1239">
        <v>0</v>
      </c>
      <c r="X39" s="1239">
        <v>0</v>
      </c>
      <c r="Y39" s="1239">
        <v>0</v>
      </c>
      <c r="Z39" s="1239">
        <v>0</v>
      </c>
      <c r="AA39" s="1239">
        <v>0</v>
      </c>
      <c r="AB39" s="1239">
        <v>0</v>
      </c>
      <c r="AC39" s="1239">
        <v>0</v>
      </c>
      <c r="AD39" s="1239">
        <v>0</v>
      </c>
      <c r="AE39" s="1239">
        <v>1131.3599999999999</v>
      </c>
      <c r="AF39" s="1239">
        <v>300.67</v>
      </c>
      <c r="AG39" s="1239">
        <v>0</v>
      </c>
      <c r="AH39" s="1239">
        <v>0</v>
      </c>
      <c r="AI39" s="1239">
        <v>0</v>
      </c>
      <c r="AJ39" s="1239">
        <v>0</v>
      </c>
      <c r="AK39" s="1239">
        <v>0</v>
      </c>
      <c r="AL39" s="1239">
        <v>0</v>
      </c>
      <c r="AM39" s="1239">
        <v>0</v>
      </c>
      <c r="AN39" s="1239">
        <v>0</v>
      </c>
      <c r="AO39" s="1239">
        <v>0</v>
      </c>
      <c r="AP39" s="1239">
        <v>0</v>
      </c>
      <c r="AQ39" s="1239">
        <v>1664.98</v>
      </c>
      <c r="AR39" s="1239">
        <v>438.03</v>
      </c>
      <c r="AS39" s="1239">
        <v>0</v>
      </c>
      <c r="AT39" s="1239">
        <v>114698.74</v>
      </c>
      <c r="AU39" s="1239">
        <v>0</v>
      </c>
      <c r="AV39" s="1239">
        <v>0</v>
      </c>
      <c r="AW39" s="1239">
        <v>114698.74</v>
      </c>
      <c r="AX39" s="1239">
        <v>883.23</v>
      </c>
      <c r="AY39" s="1239">
        <v>0</v>
      </c>
      <c r="AZ39" s="1239">
        <v>0</v>
      </c>
      <c r="BA39" s="1239">
        <v>0</v>
      </c>
      <c r="BB39" s="1239">
        <v>0</v>
      </c>
      <c r="BC39" s="1239">
        <v>0</v>
      </c>
      <c r="BD39" s="1239">
        <v>0</v>
      </c>
      <c r="BE39" s="1239">
        <v>0</v>
      </c>
      <c r="BF39" s="1239">
        <v>883.23</v>
      </c>
      <c r="BG39" s="1239">
        <v>0</v>
      </c>
      <c r="BH39" s="1239">
        <v>0</v>
      </c>
      <c r="BI39" s="1239">
        <v>0</v>
      </c>
      <c r="BJ39" s="1239">
        <v>115581.97</v>
      </c>
      <c r="BK39" s="1239">
        <v>115581.97</v>
      </c>
      <c r="BL39" s="1239">
        <v>507.36</v>
      </c>
      <c r="BM39" s="1239">
        <v>507.36</v>
      </c>
      <c r="BN39" s="1239">
        <v>359.76</v>
      </c>
      <c r="BO39" s="1239">
        <v>0</v>
      </c>
      <c r="DX39" s="1238">
        <v>46265</v>
      </c>
      <c r="DY39" s="1328" t="s">
        <v>821</v>
      </c>
      <c r="DZ39" t="s">
        <v>445</v>
      </c>
      <c r="EA39" s="1239">
        <v>422804048.94</v>
      </c>
      <c r="EB39" s="1241">
        <v>14566</v>
      </c>
      <c r="EC39" s="1239">
        <v>1304106129.3099999</v>
      </c>
    </row>
    <row r="40" spans="1:133">
      <c r="A40" s="1238">
        <v>45716</v>
      </c>
      <c r="B40" t="s">
        <v>711</v>
      </c>
      <c r="C40" s="1239">
        <v>7882097726.96</v>
      </c>
      <c r="D40" s="1239">
        <v>0</v>
      </c>
      <c r="E40" s="1239">
        <v>41925555.68</v>
      </c>
      <c r="F40" s="1239">
        <v>13656654.539999999</v>
      </c>
      <c r="G40" s="1239">
        <v>0</v>
      </c>
      <c r="H40" s="1239">
        <v>0</v>
      </c>
      <c r="I40" s="1239">
        <v>0</v>
      </c>
      <c r="J40" s="1239">
        <v>0</v>
      </c>
      <c r="K40" s="1239">
        <v>208258.58</v>
      </c>
      <c r="L40" s="1239">
        <v>0</v>
      </c>
      <c r="M40" s="1239">
        <v>4466570.7</v>
      </c>
      <c r="N40" s="1239">
        <v>0</v>
      </c>
      <c r="O40" s="1239">
        <v>7821840687.46</v>
      </c>
      <c r="P40" s="1239">
        <v>206735.54</v>
      </c>
      <c r="Q40" s="1239">
        <v>41688.910000000003</v>
      </c>
      <c r="R40" s="1239">
        <v>0</v>
      </c>
      <c r="S40" s="1239">
        <v>128060.42</v>
      </c>
      <c r="T40" s="1239">
        <v>27565.85</v>
      </c>
      <c r="U40" s="1239">
        <v>0</v>
      </c>
      <c r="V40" s="1239">
        <v>98785.53</v>
      </c>
      <c r="W40" s="1239">
        <v>20560.64</v>
      </c>
      <c r="X40" s="1239">
        <v>0</v>
      </c>
      <c r="Y40" s="1239">
        <v>0</v>
      </c>
      <c r="Z40" s="1239">
        <v>0</v>
      </c>
      <c r="AA40" s="1239">
        <v>0</v>
      </c>
      <c r="AB40" s="1239">
        <v>0</v>
      </c>
      <c r="AC40" s="1239">
        <v>0</v>
      </c>
      <c r="AD40" s="1239">
        <v>0</v>
      </c>
      <c r="AE40" s="1239">
        <v>0</v>
      </c>
      <c r="AF40" s="1239">
        <v>0</v>
      </c>
      <c r="AG40" s="1239">
        <v>0</v>
      </c>
      <c r="AH40" s="1239">
        <v>0</v>
      </c>
      <c r="AI40" s="1239">
        <v>0</v>
      </c>
      <c r="AJ40" s="1239">
        <v>0</v>
      </c>
      <c r="AK40" s="1239">
        <v>0</v>
      </c>
      <c r="AL40" s="1239">
        <v>0</v>
      </c>
      <c r="AM40" s="1239">
        <v>0</v>
      </c>
      <c r="AN40" s="1239">
        <v>0</v>
      </c>
      <c r="AO40" s="1239">
        <v>0</v>
      </c>
      <c r="AP40" s="1239">
        <v>0</v>
      </c>
      <c r="AQ40" s="1239">
        <v>236010.43</v>
      </c>
      <c r="AR40" s="1239">
        <v>48694.12</v>
      </c>
      <c r="AS40" s="1239">
        <v>0</v>
      </c>
      <c r="AT40" s="1239">
        <v>41797495.259999998</v>
      </c>
      <c r="AU40" s="1239">
        <v>98785.53</v>
      </c>
      <c r="AV40" s="1239">
        <v>13656654.539999999</v>
      </c>
      <c r="AW40" s="1239">
        <v>55552935.329999998</v>
      </c>
      <c r="AX40" s="1239">
        <v>9736215.1199999992</v>
      </c>
      <c r="AY40" s="1239">
        <v>20560.64</v>
      </c>
      <c r="AZ40" s="1239">
        <v>0</v>
      </c>
      <c r="BA40" s="1239">
        <v>0</v>
      </c>
      <c r="BB40" s="1239">
        <v>0</v>
      </c>
      <c r="BC40" s="1239">
        <v>55144.93</v>
      </c>
      <c r="BD40" s="1239">
        <v>0</v>
      </c>
      <c r="BE40" s="1239">
        <v>0</v>
      </c>
      <c r="BF40" s="1239">
        <v>9811920.6899999995</v>
      </c>
      <c r="BG40" s="1239">
        <v>0</v>
      </c>
      <c r="BH40" s="1239">
        <v>0</v>
      </c>
      <c r="BI40" s="1239">
        <v>0</v>
      </c>
      <c r="BJ40" s="1239">
        <v>65364856.020000003</v>
      </c>
      <c r="BK40" s="1239">
        <v>65364856.020000003</v>
      </c>
      <c r="BL40" s="1239">
        <v>7458308.79</v>
      </c>
      <c r="BM40" s="1239">
        <v>7458308.79</v>
      </c>
      <c r="BN40" s="1239">
        <v>3668.83</v>
      </c>
      <c r="BO40" s="1239">
        <v>0</v>
      </c>
      <c r="DX40" s="1238">
        <v>46265</v>
      </c>
      <c r="DY40" s="1328" t="s">
        <v>822</v>
      </c>
      <c r="DZ40" t="s">
        <v>446</v>
      </c>
      <c r="EA40" s="1239">
        <v>1440225585.0799999</v>
      </c>
      <c r="EB40" s="1241">
        <v>19123</v>
      </c>
      <c r="EC40" s="1239">
        <v>2441819892.75</v>
      </c>
    </row>
    <row r="41" spans="1:133">
      <c r="A41" s="1238">
        <v>45716</v>
      </c>
      <c r="B41" t="s">
        <v>340</v>
      </c>
      <c r="C41" s="1239">
        <v>411276.35</v>
      </c>
      <c r="D41" s="1239">
        <v>0</v>
      </c>
      <c r="E41" s="1239">
        <v>2900.75</v>
      </c>
      <c r="F41" s="1239">
        <v>0</v>
      </c>
      <c r="G41" s="1239">
        <v>0</v>
      </c>
      <c r="H41" s="1239">
        <v>0</v>
      </c>
      <c r="I41" s="1239">
        <v>0</v>
      </c>
      <c r="J41" s="1239">
        <v>0</v>
      </c>
      <c r="K41" s="1239">
        <v>208258.58</v>
      </c>
      <c r="L41" s="1239">
        <v>0</v>
      </c>
      <c r="M41" s="1239">
        <v>409364.52</v>
      </c>
      <c r="N41" s="1239">
        <v>0</v>
      </c>
      <c r="O41" s="1239">
        <v>207269.66</v>
      </c>
      <c r="P41" s="1239">
        <v>0</v>
      </c>
      <c r="Q41" s="1239">
        <v>0</v>
      </c>
      <c r="R41" s="1239">
        <v>0</v>
      </c>
      <c r="S41" s="1239">
        <v>0</v>
      </c>
      <c r="T41" s="1239">
        <v>0</v>
      </c>
      <c r="U41" s="1239">
        <v>0</v>
      </c>
      <c r="V41" s="1239">
        <v>0</v>
      </c>
      <c r="W41" s="1239">
        <v>0</v>
      </c>
      <c r="X41" s="1239">
        <v>0</v>
      </c>
      <c r="Y41" s="1239">
        <v>0</v>
      </c>
      <c r="Z41" s="1239">
        <v>0</v>
      </c>
      <c r="AA41" s="1239">
        <v>0</v>
      </c>
      <c r="AB41" s="1239">
        <v>0</v>
      </c>
      <c r="AC41" s="1239">
        <v>0</v>
      </c>
      <c r="AD41" s="1239">
        <v>0</v>
      </c>
      <c r="AE41" s="1239">
        <v>0</v>
      </c>
      <c r="AF41" s="1239">
        <v>0</v>
      </c>
      <c r="AG41" s="1239">
        <v>0</v>
      </c>
      <c r="AH41" s="1239">
        <v>0</v>
      </c>
      <c r="AI41" s="1239">
        <v>0</v>
      </c>
      <c r="AJ41" s="1239">
        <v>0</v>
      </c>
      <c r="AK41" s="1239">
        <v>0</v>
      </c>
      <c r="AL41" s="1239">
        <v>0</v>
      </c>
      <c r="AM41" s="1239">
        <v>0</v>
      </c>
      <c r="AN41" s="1239">
        <v>0</v>
      </c>
      <c r="AO41" s="1239">
        <v>0</v>
      </c>
      <c r="AP41" s="1239">
        <v>0</v>
      </c>
      <c r="AQ41" s="1239">
        <v>0</v>
      </c>
      <c r="AR41" s="1239">
        <v>0</v>
      </c>
      <c r="AS41" s="1239">
        <v>0</v>
      </c>
      <c r="AT41" s="1239">
        <v>2900.75</v>
      </c>
      <c r="AU41" s="1239">
        <v>0</v>
      </c>
      <c r="AV41" s="1239">
        <v>0</v>
      </c>
      <c r="AW41" s="1239">
        <v>2900.75</v>
      </c>
      <c r="AX41" s="1239">
        <v>689.6</v>
      </c>
      <c r="AY41" s="1239">
        <v>0</v>
      </c>
      <c r="AZ41" s="1239">
        <v>0</v>
      </c>
      <c r="BA41" s="1239">
        <v>0</v>
      </c>
      <c r="BB41" s="1239">
        <v>0</v>
      </c>
      <c r="BC41" s="1239">
        <v>0</v>
      </c>
      <c r="BD41" s="1239">
        <v>0</v>
      </c>
      <c r="BE41" s="1239">
        <v>0</v>
      </c>
      <c r="BF41" s="1239">
        <v>689.6</v>
      </c>
      <c r="BG41" s="1239">
        <v>0</v>
      </c>
      <c r="BH41" s="1239">
        <v>0</v>
      </c>
      <c r="BI41" s="1239">
        <v>0</v>
      </c>
      <c r="BJ41" s="1239">
        <v>3590.35</v>
      </c>
      <c r="BK41" s="1239">
        <v>3590.35</v>
      </c>
      <c r="BL41" s="1239">
        <v>522.92999999999995</v>
      </c>
      <c r="BM41" s="1239">
        <v>522.92999999999995</v>
      </c>
      <c r="BN41" s="1239">
        <v>168.14</v>
      </c>
      <c r="BO41" s="1239">
        <v>0</v>
      </c>
      <c r="DX41" s="1238">
        <v>46265</v>
      </c>
      <c r="DY41" s="1328" t="s">
        <v>823</v>
      </c>
      <c r="DZ41" t="s">
        <v>447</v>
      </c>
      <c r="EA41" s="1239">
        <v>2132994135.5599999</v>
      </c>
      <c r="EB41" s="1241">
        <v>17298</v>
      </c>
      <c r="EC41" s="1239">
        <v>2798142585.5300002</v>
      </c>
    </row>
    <row r="42" spans="1:133">
      <c r="A42" s="1238">
        <v>45688</v>
      </c>
      <c r="B42" t="s">
        <v>711</v>
      </c>
      <c r="C42" s="1239">
        <v>7942231678.1999998</v>
      </c>
      <c r="D42" s="1239">
        <v>0</v>
      </c>
      <c r="E42" s="1239">
        <v>42177775.649999999</v>
      </c>
      <c r="F42" s="1239">
        <v>13800626.789999999</v>
      </c>
      <c r="G42" s="1239">
        <v>0</v>
      </c>
      <c r="H42" s="1239">
        <v>0</v>
      </c>
      <c r="I42" s="1239">
        <v>0</v>
      </c>
      <c r="J42" s="1239">
        <v>0</v>
      </c>
      <c r="K42" s="1239">
        <v>411919.03</v>
      </c>
      <c r="L42" s="1239">
        <v>0</v>
      </c>
      <c r="M42" s="1239">
        <v>3743629.77</v>
      </c>
      <c r="N42" s="1239">
        <v>0</v>
      </c>
      <c r="O42" s="1239">
        <v>7882097726.96</v>
      </c>
      <c r="P42" s="1239">
        <v>172771.65</v>
      </c>
      <c r="Q42" s="1239">
        <v>38241.730000000003</v>
      </c>
      <c r="R42" s="1239">
        <v>0</v>
      </c>
      <c r="S42" s="1239">
        <v>106679.76</v>
      </c>
      <c r="T42" s="1239">
        <v>21253.25</v>
      </c>
      <c r="U42" s="1239">
        <v>0</v>
      </c>
      <c r="V42" s="1239">
        <v>71746.8</v>
      </c>
      <c r="W42" s="1239">
        <v>17792.560000000001</v>
      </c>
      <c r="X42" s="1239">
        <v>0</v>
      </c>
      <c r="Y42" s="1239">
        <v>0</v>
      </c>
      <c r="Z42" s="1239">
        <v>0</v>
      </c>
      <c r="AA42" s="1239">
        <v>0</v>
      </c>
      <c r="AB42" s="1239">
        <v>0</v>
      </c>
      <c r="AC42" s="1239">
        <v>0</v>
      </c>
      <c r="AD42" s="1239">
        <v>0</v>
      </c>
      <c r="AE42" s="1239">
        <v>969.07</v>
      </c>
      <c r="AF42" s="1239">
        <v>13.51</v>
      </c>
      <c r="AG42" s="1239">
        <v>0</v>
      </c>
      <c r="AH42" s="1239">
        <v>0</v>
      </c>
      <c r="AI42" s="1239">
        <v>0</v>
      </c>
      <c r="AJ42" s="1239">
        <v>0</v>
      </c>
      <c r="AK42" s="1239">
        <v>0</v>
      </c>
      <c r="AL42" s="1239">
        <v>0</v>
      </c>
      <c r="AM42" s="1239">
        <v>0</v>
      </c>
      <c r="AN42" s="1239">
        <v>0</v>
      </c>
      <c r="AO42" s="1239">
        <v>0</v>
      </c>
      <c r="AP42" s="1239">
        <v>0</v>
      </c>
      <c r="AQ42" s="1239">
        <v>206735.54</v>
      </c>
      <c r="AR42" s="1239">
        <v>41688.910000000003</v>
      </c>
      <c r="AS42" s="1239">
        <v>0</v>
      </c>
      <c r="AT42" s="1239">
        <v>42071095.890000001</v>
      </c>
      <c r="AU42" s="1239">
        <v>71746.8</v>
      </c>
      <c r="AV42" s="1239">
        <v>13800626.789999999</v>
      </c>
      <c r="AW42" s="1239">
        <v>55943469.479999997</v>
      </c>
      <c r="AX42" s="1239">
        <v>9811566.0999999996</v>
      </c>
      <c r="AY42" s="1239">
        <v>17792.560000000001</v>
      </c>
      <c r="AZ42" s="1239">
        <v>0</v>
      </c>
      <c r="BA42" s="1239">
        <v>0</v>
      </c>
      <c r="BB42" s="1239">
        <v>0</v>
      </c>
      <c r="BC42" s="1239">
        <v>75181.8</v>
      </c>
      <c r="BD42" s="1239">
        <v>0</v>
      </c>
      <c r="BE42" s="1239">
        <v>0</v>
      </c>
      <c r="BF42" s="1239">
        <v>9904540.4600000009</v>
      </c>
      <c r="BG42" s="1239">
        <v>0</v>
      </c>
      <c r="BH42" s="1239">
        <v>0</v>
      </c>
      <c r="BI42" s="1239">
        <v>0</v>
      </c>
      <c r="BJ42" s="1239">
        <v>65848009.939999998</v>
      </c>
      <c r="BK42" s="1239">
        <v>65848009.939999998</v>
      </c>
      <c r="BL42" s="1239">
        <v>7755240.1500000004</v>
      </c>
      <c r="BM42" s="1239">
        <v>7755240.1500000004</v>
      </c>
      <c r="BN42" s="1239">
        <v>3806.61</v>
      </c>
      <c r="BO42" s="1239">
        <v>0</v>
      </c>
      <c r="DX42" s="1238">
        <v>46265</v>
      </c>
      <c r="DY42" s="1328" t="s">
        <v>824</v>
      </c>
      <c r="DZ42" t="s">
        <v>448</v>
      </c>
      <c r="EA42" s="1239">
        <v>1291412833.8900001</v>
      </c>
      <c r="EB42" s="1241">
        <v>7459</v>
      </c>
      <c r="EC42" s="1239">
        <v>1695864624.51</v>
      </c>
    </row>
    <row r="43" spans="1:133">
      <c r="A43" s="1238">
        <v>45688</v>
      </c>
      <c r="B43" t="s">
        <v>340</v>
      </c>
      <c r="C43" s="1239">
        <v>238668.41</v>
      </c>
      <c r="D43" s="1239">
        <v>0</v>
      </c>
      <c r="E43" s="1239">
        <v>642.67999999999995</v>
      </c>
      <c r="F43" s="1239">
        <v>0</v>
      </c>
      <c r="G43" s="1239">
        <v>0</v>
      </c>
      <c r="H43" s="1239">
        <v>0</v>
      </c>
      <c r="I43" s="1239">
        <v>0</v>
      </c>
      <c r="J43" s="1239">
        <v>0</v>
      </c>
      <c r="K43" s="1239">
        <v>411919.03</v>
      </c>
      <c r="L43" s="1239">
        <v>0</v>
      </c>
      <c r="M43" s="1239">
        <v>238668.41</v>
      </c>
      <c r="N43" s="1239">
        <v>0</v>
      </c>
      <c r="O43" s="1239">
        <v>411276.35</v>
      </c>
      <c r="P43" s="1239">
        <v>0</v>
      </c>
      <c r="Q43" s="1239">
        <v>0</v>
      </c>
      <c r="R43" s="1239">
        <v>0</v>
      </c>
      <c r="S43" s="1239">
        <v>0</v>
      </c>
      <c r="T43" s="1239">
        <v>0</v>
      </c>
      <c r="U43" s="1239">
        <v>0</v>
      </c>
      <c r="V43" s="1239">
        <v>969.07</v>
      </c>
      <c r="W43" s="1239">
        <v>13.51</v>
      </c>
      <c r="X43" s="1239">
        <v>0</v>
      </c>
      <c r="Y43" s="1239">
        <v>0</v>
      </c>
      <c r="Z43" s="1239">
        <v>0</v>
      </c>
      <c r="AA43" s="1239">
        <v>0</v>
      </c>
      <c r="AB43" s="1239">
        <v>0</v>
      </c>
      <c r="AC43" s="1239">
        <v>0</v>
      </c>
      <c r="AD43" s="1239">
        <v>0</v>
      </c>
      <c r="AE43" s="1239">
        <v>969.07</v>
      </c>
      <c r="AF43" s="1239">
        <v>13.51</v>
      </c>
      <c r="AG43" s="1239">
        <v>0</v>
      </c>
      <c r="AH43" s="1239">
        <v>0</v>
      </c>
      <c r="AI43" s="1239">
        <v>0</v>
      </c>
      <c r="AJ43" s="1239">
        <v>0</v>
      </c>
      <c r="AK43" s="1239">
        <v>0</v>
      </c>
      <c r="AL43" s="1239">
        <v>0</v>
      </c>
      <c r="AM43" s="1239">
        <v>0</v>
      </c>
      <c r="AN43" s="1239">
        <v>0</v>
      </c>
      <c r="AO43" s="1239">
        <v>0</v>
      </c>
      <c r="AP43" s="1239">
        <v>0</v>
      </c>
      <c r="AQ43" s="1239">
        <v>0</v>
      </c>
      <c r="AR43" s="1239">
        <v>0</v>
      </c>
      <c r="AS43" s="1239">
        <v>0</v>
      </c>
      <c r="AT43" s="1239">
        <v>642.67999999999995</v>
      </c>
      <c r="AU43" s="1239">
        <v>969.07</v>
      </c>
      <c r="AV43" s="1239">
        <v>0</v>
      </c>
      <c r="AW43" s="1239">
        <v>1611.75</v>
      </c>
      <c r="AX43" s="1239">
        <v>12.58</v>
      </c>
      <c r="AY43" s="1239">
        <v>13.51</v>
      </c>
      <c r="AZ43" s="1239">
        <v>0</v>
      </c>
      <c r="BA43" s="1239">
        <v>0</v>
      </c>
      <c r="BB43" s="1239">
        <v>0</v>
      </c>
      <c r="BC43" s="1239">
        <v>0</v>
      </c>
      <c r="BD43" s="1239">
        <v>0</v>
      </c>
      <c r="BE43" s="1239">
        <v>0</v>
      </c>
      <c r="BF43" s="1239">
        <v>26.09</v>
      </c>
      <c r="BG43" s="1239">
        <v>0</v>
      </c>
      <c r="BH43" s="1239">
        <v>0</v>
      </c>
      <c r="BI43" s="1239">
        <v>0</v>
      </c>
      <c r="BJ43" s="1239">
        <v>1637.84</v>
      </c>
      <c r="BK43" s="1239">
        <v>1637.84</v>
      </c>
      <c r="BL43" s="1239">
        <v>284.77999999999997</v>
      </c>
      <c r="BM43" s="1239">
        <v>284.77999999999997</v>
      </c>
      <c r="BN43" s="1239">
        <v>90.25</v>
      </c>
      <c r="BO43" s="1239">
        <v>0</v>
      </c>
      <c r="DX43" s="1238">
        <v>46265</v>
      </c>
      <c r="DY43" s="1328" t="s">
        <v>825</v>
      </c>
      <c r="DZ43" t="s">
        <v>449</v>
      </c>
      <c r="EA43" s="1239">
        <v>1073693435.48</v>
      </c>
      <c r="EB43" s="1241">
        <v>4816</v>
      </c>
      <c r="EC43" s="1239">
        <v>1354404916.47</v>
      </c>
    </row>
    <row r="44" spans="1:133">
      <c r="A44" s="1238">
        <v>45657</v>
      </c>
      <c r="B44" t="s">
        <v>711</v>
      </c>
      <c r="C44" s="1239">
        <v>8062678431.4300003</v>
      </c>
      <c r="D44" s="1239">
        <v>0</v>
      </c>
      <c r="E44" s="1239">
        <v>41765874.259999998</v>
      </c>
      <c r="F44" s="1239">
        <v>14770590.32</v>
      </c>
      <c r="G44" s="1239">
        <v>0</v>
      </c>
      <c r="H44" s="1239">
        <v>0</v>
      </c>
      <c r="I44" s="1239">
        <v>0</v>
      </c>
      <c r="J44" s="1239">
        <v>0</v>
      </c>
      <c r="K44" s="1239">
        <v>282412.90999999997</v>
      </c>
      <c r="L44" s="1239">
        <v>0</v>
      </c>
      <c r="M44" s="1239">
        <v>3390909.64</v>
      </c>
      <c r="N44" s="1239">
        <v>60236966.100000001</v>
      </c>
      <c r="O44" s="1239">
        <v>7942231678.1999998</v>
      </c>
      <c r="P44" s="1239">
        <v>129108.29</v>
      </c>
      <c r="Q44" s="1239">
        <v>24117.33</v>
      </c>
      <c r="R44" s="1239">
        <v>0</v>
      </c>
      <c r="S44" s="1239">
        <v>122480.08</v>
      </c>
      <c r="T44" s="1239">
        <v>29989.43</v>
      </c>
      <c r="U44" s="1239">
        <v>0</v>
      </c>
      <c r="V44" s="1239">
        <v>77115.009999999995</v>
      </c>
      <c r="W44" s="1239">
        <v>15738.69</v>
      </c>
      <c r="X44" s="1239">
        <v>0</v>
      </c>
      <c r="Y44" s="1239">
        <v>0</v>
      </c>
      <c r="Z44" s="1239">
        <v>0</v>
      </c>
      <c r="AA44" s="1239">
        <v>0</v>
      </c>
      <c r="AB44" s="1239">
        <v>0</v>
      </c>
      <c r="AC44" s="1239">
        <v>0</v>
      </c>
      <c r="AD44" s="1239">
        <v>0</v>
      </c>
      <c r="AE44" s="1239">
        <v>0</v>
      </c>
      <c r="AF44" s="1239">
        <v>0</v>
      </c>
      <c r="AG44" s="1239">
        <v>0</v>
      </c>
      <c r="AH44" s="1239">
        <v>0</v>
      </c>
      <c r="AI44" s="1239">
        <v>0</v>
      </c>
      <c r="AJ44" s="1239">
        <v>0</v>
      </c>
      <c r="AK44" s="1239">
        <v>0</v>
      </c>
      <c r="AL44" s="1239">
        <v>0</v>
      </c>
      <c r="AM44" s="1239">
        <v>0</v>
      </c>
      <c r="AN44" s="1239">
        <v>1701.71</v>
      </c>
      <c r="AO44" s="1239">
        <v>126.34</v>
      </c>
      <c r="AP44" s="1239">
        <v>0</v>
      </c>
      <c r="AQ44" s="1239">
        <v>172771.65</v>
      </c>
      <c r="AR44" s="1239">
        <v>38241.730000000003</v>
      </c>
      <c r="AS44" s="1239">
        <v>0</v>
      </c>
      <c r="AT44" s="1239">
        <v>41643394.18</v>
      </c>
      <c r="AU44" s="1239">
        <v>77115.009999999995</v>
      </c>
      <c r="AV44" s="1239">
        <v>14770590.32</v>
      </c>
      <c r="AW44" s="1239">
        <v>56491099.509999998</v>
      </c>
      <c r="AX44" s="1239">
        <v>9926226.8000000007</v>
      </c>
      <c r="AY44" s="1239">
        <v>15738.69</v>
      </c>
      <c r="AZ44" s="1239">
        <v>0</v>
      </c>
      <c r="BA44" s="1239">
        <v>0</v>
      </c>
      <c r="BB44" s="1239">
        <v>0</v>
      </c>
      <c r="BC44" s="1239">
        <v>68938.8</v>
      </c>
      <c r="BD44" s="1239">
        <v>0</v>
      </c>
      <c r="BE44" s="1239">
        <v>0</v>
      </c>
      <c r="BF44" s="1239">
        <v>10010904.289999999</v>
      </c>
      <c r="BG44" s="1239">
        <v>0</v>
      </c>
      <c r="BH44" s="1239">
        <v>0</v>
      </c>
      <c r="BI44" s="1239">
        <v>0</v>
      </c>
      <c r="BJ44" s="1239">
        <v>66502003.799999997</v>
      </c>
      <c r="BK44" s="1239">
        <v>66502003.799999997</v>
      </c>
      <c r="BL44" s="1239">
        <v>7868933.2199999997</v>
      </c>
      <c r="BM44" s="1239">
        <v>7868933.2199999997</v>
      </c>
      <c r="BN44" s="1239">
        <v>3294.4299999999994</v>
      </c>
      <c r="BO44" s="1239">
        <v>55421.15999999996</v>
      </c>
      <c r="DX44" s="1238">
        <v>46265</v>
      </c>
      <c r="DY44" s="1328" t="s">
        <v>826</v>
      </c>
      <c r="DZ44" t="s">
        <v>450</v>
      </c>
      <c r="EA44" s="1239">
        <v>729825658.35000002</v>
      </c>
      <c r="EB44" s="1241">
        <v>2677</v>
      </c>
      <c r="EC44" s="1239">
        <v>902333294.32000005</v>
      </c>
    </row>
    <row r="45" spans="1:133">
      <c r="A45" s="1238">
        <v>45657</v>
      </c>
      <c r="B45" t="s">
        <v>340</v>
      </c>
      <c r="C45" s="1239">
        <v>256996.09</v>
      </c>
      <c r="D45" s="1239">
        <v>0</v>
      </c>
      <c r="E45" s="1239">
        <v>45908.84</v>
      </c>
      <c r="F45" s="1239">
        <v>0</v>
      </c>
      <c r="G45" s="1239">
        <v>0</v>
      </c>
      <c r="H45" s="1239">
        <v>0</v>
      </c>
      <c r="I45" s="1239">
        <v>0</v>
      </c>
      <c r="J45" s="1239">
        <v>0</v>
      </c>
      <c r="K45" s="1239">
        <v>282412.90999999997</v>
      </c>
      <c r="L45" s="1239">
        <v>0</v>
      </c>
      <c r="M45" s="1239">
        <v>254831.75</v>
      </c>
      <c r="N45" s="1239">
        <v>0</v>
      </c>
      <c r="O45" s="1239">
        <v>238668.41</v>
      </c>
      <c r="P45" s="1239">
        <v>3909.79</v>
      </c>
      <c r="Q45" s="1239">
        <v>230.22</v>
      </c>
      <c r="R45" s="1239">
        <v>0</v>
      </c>
      <c r="S45" s="1239">
        <v>0</v>
      </c>
      <c r="T45" s="1239">
        <v>0</v>
      </c>
      <c r="U45" s="1239">
        <v>0</v>
      </c>
      <c r="V45" s="1239">
        <v>3909.79</v>
      </c>
      <c r="W45" s="1239">
        <v>230.22</v>
      </c>
      <c r="X45" s="1239">
        <v>0</v>
      </c>
      <c r="Y45" s="1239">
        <v>0</v>
      </c>
      <c r="Z45" s="1239">
        <v>0</v>
      </c>
      <c r="AA45" s="1239">
        <v>0</v>
      </c>
      <c r="AB45" s="1239">
        <v>0</v>
      </c>
      <c r="AC45" s="1239">
        <v>0</v>
      </c>
      <c r="AD45" s="1239">
        <v>0</v>
      </c>
      <c r="AE45" s="1239">
        <v>0</v>
      </c>
      <c r="AF45" s="1239">
        <v>0</v>
      </c>
      <c r="AG45" s="1239">
        <v>0</v>
      </c>
      <c r="AH45" s="1239">
        <v>0</v>
      </c>
      <c r="AI45" s="1239">
        <v>0</v>
      </c>
      <c r="AJ45" s="1239">
        <v>0</v>
      </c>
      <c r="AK45" s="1239">
        <v>0</v>
      </c>
      <c r="AL45" s="1239">
        <v>0</v>
      </c>
      <c r="AM45" s="1239">
        <v>0</v>
      </c>
      <c r="AN45" s="1239">
        <v>0</v>
      </c>
      <c r="AO45" s="1239">
        <v>0</v>
      </c>
      <c r="AP45" s="1239">
        <v>0</v>
      </c>
      <c r="AQ45" s="1239">
        <v>0</v>
      </c>
      <c r="AR45" s="1239">
        <v>0</v>
      </c>
      <c r="AS45" s="1239">
        <v>0</v>
      </c>
      <c r="AT45" s="1239">
        <v>45908.84</v>
      </c>
      <c r="AU45" s="1239">
        <v>3909.79</v>
      </c>
      <c r="AV45" s="1239">
        <v>0</v>
      </c>
      <c r="AW45" s="1239">
        <v>49818.63</v>
      </c>
      <c r="AX45" s="1239">
        <v>866</v>
      </c>
      <c r="AY45" s="1239">
        <v>230.22</v>
      </c>
      <c r="AZ45" s="1239">
        <v>0</v>
      </c>
      <c r="BA45" s="1239">
        <v>0</v>
      </c>
      <c r="BB45" s="1239">
        <v>0</v>
      </c>
      <c r="BC45" s="1239">
        <v>0</v>
      </c>
      <c r="BD45" s="1239">
        <v>0</v>
      </c>
      <c r="BE45" s="1239">
        <v>0</v>
      </c>
      <c r="BF45" s="1239">
        <v>1096.22</v>
      </c>
      <c r="BG45" s="1239">
        <v>0</v>
      </c>
      <c r="BH45" s="1239">
        <v>0</v>
      </c>
      <c r="BI45" s="1239">
        <v>0</v>
      </c>
      <c r="BJ45" s="1239">
        <v>50914.85</v>
      </c>
      <c r="BK45" s="1239">
        <v>50914.85</v>
      </c>
      <c r="BL45" s="1239">
        <v>555.51</v>
      </c>
      <c r="BM45" s="1239">
        <v>555.51</v>
      </c>
      <c r="BN45" s="1239">
        <v>459.87</v>
      </c>
      <c r="BO45" s="1239">
        <v>0</v>
      </c>
      <c r="DX45" s="1238">
        <v>46265</v>
      </c>
      <c r="DY45" s="1328" t="s">
        <v>827</v>
      </c>
      <c r="DZ45" t="s">
        <v>451</v>
      </c>
      <c r="EA45" s="1239">
        <v>483991910.30000001</v>
      </c>
      <c r="EB45" s="1241">
        <v>1500</v>
      </c>
      <c r="EC45" s="1239">
        <v>597671268.87</v>
      </c>
    </row>
    <row r="46" spans="1:133">
      <c r="A46" s="1238">
        <v>45626</v>
      </c>
      <c r="B46" t="s">
        <v>711</v>
      </c>
      <c r="C46" s="1239">
        <v>8120798931.6599998</v>
      </c>
      <c r="D46" s="1239">
        <v>0</v>
      </c>
      <c r="E46" s="1239">
        <v>41993813.539999999</v>
      </c>
      <c r="F46" s="1239">
        <v>12780562.119999999</v>
      </c>
      <c r="G46" s="1239">
        <v>0</v>
      </c>
      <c r="H46" s="1239">
        <v>0</v>
      </c>
      <c r="I46" s="1239">
        <v>0</v>
      </c>
      <c r="J46" s="1239">
        <v>0</v>
      </c>
      <c r="K46" s="1239">
        <v>259157.33</v>
      </c>
      <c r="L46" s="1239">
        <v>0</v>
      </c>
      <c r="M46" s="1239">
        <v>3086967.24</v>
      </c>
      <c r="N46" s="1239">
        <v>0</v>
      </c>
      <c r="O46" s="1239">
        <v>8062678431.4300003</v>
      </c>
      <c r="P46" s="1239">
        <v>0</v>
      </c>
      <c r="Q46" s="1239">
        <v>0</v>
      </c>
      <c r="R46" s="1239">
        <v>0</v>
      </c>
      <c r="S46" s="1239">
        <v>129108.29</v>
      </c>
      <c r="T46" s="1239">
        <v>24117.33</v>
      </c>
      <c r="U46" s="1239">
        <v>0</v>
      </c>
      <c r="V46" s="1239">
        <v>0</v>
      </c>
      <c r="W46" s="1239">
        <v>0</v>
      </c>
      <c r="X46" s="1239">
        <v>0</v>
      </c>
      <c r="Y46" s="1239">
        <v>0</v>
      </c>
      <c r="Z46" s="1239">
        <v>0</v>
      </c>
      <c r="AA46" s="1239">
        <v>0</v>
      </c>
      <c r="AB46" s="1239">
        <v>0</v>
      </c>
      <c r="AC46" s="1239">
        <v>0</v>
      </c>
      <c r="AD46" s="1239">
        <v>0</v>
      </c>
      <c r="AE46" s="1239">
        <v>0</v>
      </c>
      <c r="AF46" s="1239">
        <v>0</v>
      </c>
      <c r="AG46" s="1239">
        <v>0</v>
      </c>
      <c r="AH46" s="1239">
        <v>0</v>
      </c>
      <c r="AI46" s="1239">
        <v>0</v>
      </c>
      <c r="AJ46" s="1239">
        <v>0</v>
      </c>
      <c r="AK46" s="1239">
        <v>0</v>
      </c>
      <c r="AL46" s="1239">
        <v>0</v>
      </c>
      <c r="AM46" s="1239">
        <v>0</v>
      </c>
      <c r="AN46" s="1239">
        <v>0</v>
      </c>
      <c r="AO46" s="1239">
        <v>0</v>
      </c>
      <c r="AP46" s="1239">
        <v>0</v>
      </c>
      <c r="AQ46" s="1239">
        <v>129108.29</v>
      </c>
      <c r="AR46" s="1239">
        <v>24117.33</v>
      </c>
      <c r="AS46" s="1239">
        <v>0</v>
      </c>
      <c r="AT46" s="1239">
        <v>41864705.25</v>
      </c>
      <c r="AU46" s="1239">
        <v>0</v>
      </c>
      <c r="AV46" s="1239">
        <v>12780562.119999999</v>
      </c>
      <c r="AW46" s="1239">
        <v>54645267.369999997</v>
      </c>
      <c r="AX46" s="1239">
        <v>10017515.09</v>
      </c>
      <c r="AY46" s="1239">
        <v>0</v>
      </c>
      <c r="AZ46" s="1239">
        <v>0</v>
      </c>
      <c r="BA46" s="1239">
        <v>0</v>
      </c>
      <c r="BB46" s="1239">
        <v>0</v>
      </c>
      <c r="BC46" s="1239">
        <v>56405.84</v>
      </c>
      <c r="BD46" s="1239">
        <v>0</v>
      </c>
      <c r="BE46" s="1239">
        <v>0</v>
      </c>
      <c r="BF46" s="1239">
        <v>10073920.93</v>
      </c>
      <c r="BG46" s="1239">
        <v>0</v>
      </c>
      <c r="BH46" s="1239">
        <v>0</v>
      </c>
      <c r="BI46" s="1239">
        <v>0</v>
      </c>
      <c r="BJ46" s="1239">
        <v>64719188.299999997</v>
      </c>
      <c r="BK46" s="1239">
        <v>64719188.299999997</v>
      </c>
      <c r="BL46" s="1239">
        <v>7863322.6900000004</v>
      </c>
      <c r="BM46" s="1239">
        <v>7863322.6900000004</v>
      </c>
      <c r="BN46" s="1239">
        <v>2373.19</v>
      </c>
      <c r="BO46" s="1239">
        <v>0</v>
      </c>
      <c r="DX46" s="1238">
        <v>46265</v>
      </c>
      <c r="DY46" s="1328" t="s">
        <v>828</v>
      </c>
      <c r="DZ46" t="s">
        <v>452</v>
      </c>
      <c r="EA46" s="1239">
        <v>327448913.35000002</v>
      </c>
      <c r="EB46" s="1241">
        <v>879</v>
      </c>
      <c r="EC46" s="1239">
        <v>406364560.18000001</v>
      </c>
    </row>
    <row r="47" spans="1:133">
      <c r="A47" s="1238">
        <v>45626</v>
      </c>
      <c r="B47" t="s">
        <v>340</v>
      </c>
      <c r="C47" s="1239">
        <v>64473.05</v>
      </c>
      <c r="D47" s="1239">
        <v>0</v>
      </c>
      <c r="E47" s="1239">
        <v>2865.87</v>
      </c>
      <c r="F47" s="1239">
        <v>0</v>
      </c>
      <c r="G47" s="1239">
        <v>0</v>
      </c>
      <c r="H47" s="1239">
        <v>0</v>
      </c>
      <c r="I47" s="1239">
        <v>0</v>
      </c>
      <c r="J47" s="1239">
        <v>0</v>
      </c>
      <c r="K47" s="1239">
        <v>259157.33</v>
      </c>
      <c r="L47" s="1239">
        <v>0</v>
      </c>
      <c r="M47" s="1239">
        <v>63768.42</v>
      </c>
      <c r="N47" s="1239">
        <v>0</v>
      </c>
      <c r="O47" s="1239">
        <v>256996.09</v>
      </c>
      <c r="P47" s="1239">
        <v>0</v>
      </c>
      <c r="Q47" s="1239">
        <v>0</v>
      </c>
      <c r="R47" s="1239">
        <v>0</v>
      </c>
      <c r="S47" s="1239">
        <v>3909.79</v>
      </c>
      <c r="T47" s="1239">
        <v>230.22</v>
      </c>
      <c r="U47" s="1239">
        <v>0</v>
      </c>
      <c r="V47" s="1239">
        <v>0</v>
      </c>
      <c r="W47" s="1239">
        <v>0</v>
      </c>
      <c r="X47" s="1239">
        <v>0</v>
      </c>
      <c r="Y47" s="1239">
        <v>0</v>
      </c>
      <c r="Z47" s="1239">
        <v>0</v>
      </c>
      <c r="AA47" s="1239">
        <v>0</v>
      </c>
      <c r="AB47" s="1239">
        <v>0</v>
      </c>
      <c r="AC47" s="1239">
        <v>0</v>
      </c>
      <c r="AD47" s="1239">
        <v>0</v>
      </c>
      <c r="AE47" s="1239">
        <v>0</v>
      </c>
      <c r="AF47" s="1239">
        <v>0</v>
      </c>
      <c r="AG47" s="1239">
        <v>0</v>
      </c>
      <c r="AH47" s="1239">
        <v>0</v>
      </c>
      <c r="AI47" s="1239">
        <v>0</v>
      </c>
      <c r="AJ47" s="1239">
        <v>0</v>
      </c>
      <c r="AK47" s="1239">
        <v>0</v>
      </c>
      <c r="AL47" s="1239">
        <v>0</v>
      </c>
      <c r="AM47" s="1239">
        <v>0</v>
      </c>
      <c r="AN47" s="1239">
        <v>0</v>
      </c>
      <c r="AO47" s="1239">
        <v>0</v>
      </c>
      <c r="AP47" s="1239">
        <v>0</v>
      </c>
      <c r="AQ47" s="1239">
        <v>3909.79</v>
      </c>
      <c r="AR47" s="1239">
        <v>230.22</v>
      </c>
      <c r="AS47" s="1239">
        <v>0</v>
      </c>
      <c r="AT47" s="1239">
        <v>-1043.92</v>
      </c>
      <c r="AU47" s="1239">
        <v>0</v>
      </c>
      <c r="AV47" s="1239">
        <v>0</v>
      </c>
      <c r="AW47" s="1239">
        <v>-1043.92</v>
      </c>
      <c r="AX47" s="1239">
        <v>485.35</v>
      </c>
      <c r="AY47" s="1239">
        <v>0</v>
      </c>
      <c r="AZ47" s="1239">
        <v>0</v>
      </c>
      <c r="BA47" s="1239">
        <v>0</v>
      </c>
      <c r="BB47" s="1239">
        <v>0</v>
      </c>
      <c r="BC47" s="1239">
        <v>0</v>
      </c>
      <c r="BD47" s="1239">
        <v>0</v>
      </c>
      <c r="BE47" s="1239">
        <v>0</v>
      </c>
      <c r="BF47" s="1239">
        <v>485.35</v>
      </c>
      <c r="BG47" s="1239">
        <v>0</v>
      </c>
      <c r="BH47" s="1239">
        <v>0</v>
      </c>
      <c r="BI47" s="1239">
        <v>0</v>
      </c>
      <c r="BJ47" s="1239">
        <v>-558.57000000000005</v>
      </c>
      <c r="BK47" s="1239">
        <v>-558.57000000000005</v>
      </c>
      <c r="BL47" s="1239">
        <v>568.62</v>
      </c>
      <c r="BM47" s="1239">
        <v>568.62</v>
      </c>
      <c r="BN47" s="1239">
        <v>101.85</v>
      </c>
      <c r="BO47" s="1239">
        <v>0</v>
      </c>
      <c r="DX47" s="1238">
        <v>46265</v>
      </c>
      <c r="DY47" s="1328" t="s">
        <v>829</v>
      </c>
      <c r="DZ47" t="s">
        <v>453</v>
      </c>
      <c r="EA47" s="1239">
        <v>249331728.65000001</v>
      </c>
      <c r="EB47" s="1241">
        <v>586</v>
      </c>
      <c r="EC47" s="1239">
        <v>312966926.24000001</v>
      </c>
    </row>
    <row r="48" spans="1:133">
      <c r="A48" s="1238">
        <v>45596</v>
      </c>
      <c r="B48" t="s">
        <v>711</v>
      </c>
      <c r="C48" s="1239">
        <v>8182368484.4700003</v>
      </c>
      <c r="D48" s="1239">
        <v>0</v>
      </c>
      <c r="E48" s="1239">
        <v>42217161.75</v>
      </c>
      <c r="F48" s="1239">
        <v>12577297.26</v>
      </c>
      <c r="G48" s="1239">
        <v>0</v>
      </c>
      <c r="H48" s="1239">
        <v>0</v>
      </c>
      <c r="I48" s="1239">
        <v>0</v>
      </c>
      <c r="J48" s="1239">
        <v>0</v>
      </c>
      <c r="K48" s="1239">
        <v>65384.86</v>
      </c>
      <c r="L48" s="1239">
        <v>0</v>
      </c>
      <c r="M48" s="1239">
        <v>1682935.28</v>
      </c>
      <c r="N48" s="1239">
        <v>5026773.66</v>
      </c>
      <c r="O48" s="1239">
        <v>8120798931.6599998</v>
      </c>
      <c r="P48" s="1239">
        <v>0</v>
      </c>
      <c r="Q48" s="1239">
        <v>0</v>
      </c>
      <c r="R48" s="1239">
        <v>0</v>
      </c>
      <c r="S48" s="1239">
        <v>0</v>
      </c>
      <c r="T48" s="1239">
        <v>0</v>
      </c>
      <c r="U48" s="1239">
        <v>0</v>
      </c>
      <c r="V48" s="1239">
        <v>0</v>
      </c>
      <c r="W48" s="1239">
        <v>0</v>
      </c>
      <c r="X48" s="1239">
        <v>0</v>
      </c>
      <c r="Y48" s="1239">
        <v>0</v>
      </c>
      <c r="Z48" s="1239">
        <v>0</v>
      </c>
      <c r="AA48" s="1239">
        <v>0</v>
      </c>
      <c r="AB48" s="1239">
        <v>0</v>
      </c>
      <c r="AC48" s="1239">
        <v>0</v>
      </c>
      <c r="AD48" s="1239">
        <v>0</v>
      </c>
      <c r="AE48" s="1239">
        <v>0</v>
      </c>
      <c r="AF48" s="1239">
        <v>0</v>
      </c>
      <c r="AG48" s="1239">
        <v>0</v>
      </c>
      <c r="AH48" s="1239">
        <v>0</v>
      </c>
      <c r="AI48" s="1239">
        <v>0</v>
      </c>
      <c r="AJ48" s="1239">
        <v>0</v>
      </c>
      <c r="AK48" s="1239">
        <v>0</v>
      </c>
      <c r="AL48" s="1239">
        <v>0</v>
      </c>
      <c r="AM48" s="1239">
        <v>0</v>
      </c>
      <c r="AN48" s="1239">
        <v>0</v>
      </c>
      <c r="AO48" s="1239">
        <v>0</v>
      </c>
      <c r="AP48" s="1239">
        <v>0</v>
      </c>
      <c r="AQ48" s="1239">
        <v>0</v>
      </c>
      <c r="AR48" s="1239">
        <v>0</v>
      </c>
      <c r="AS48" s="1239">
        <v>0</v>
      </c>
      <c r="AT48" s="1239">
        <v>42217161.75</v>
      </c>
      <c r="AU48" s="1239">
        <v>0</v>
      </c>
      <c r="AV48" s="1239">
        <v>12577297.26</v>
      </c>
      <c r="AW48" s="1239">
        <v>54794459.009999998</v>
      </c>
      <c r="AX48" s="1239">
        <v>2544753.75</v>
      </c>
      <c r="AY48" s="1239">
        <v>0</v>
      </c>
      <c r="AZ48" s="1239">
        <v>0</v>
      </c>
      <c r="BA48" s="1239">
        <v>0</v>
      </c>
      <c r="BB48" s="1239">
        <v>0</v>
      </c>
      <c r="BC48" s="1239">
        <v>52923.47</v>
      </c>
      <c r="BD48" s="1239">
        <v>0</v>
      </c>
      <c r="BE48" s="1239">
        <v>0</v>
      </c>
      <c r="BF48" s="1239">
        <v>2597677.2200000002</v>
      </c>
      <c r="BG48" s="1239">
        <v>0</v>
      </c>
      <c r="BH48" s="1239">
        <v>0</v>
      </c>
      <c r="BI48" s="1239">
        <v>0</v>
      </c>
      <c r="BJ48" s="1239">
        <v>57392136.229999997</v>
      </c>
      <c r="BK48" s="1239">
        <v>57392136.229999997</v>
      </c>
      <c r="BL48" s="1239">
        <v>8000386.2400000002</v>
      </c>
      <c r="BM48" s="1239">
        <v>8000386.2400000002</v>
      </c>
      <c r="BN48" s="1239">
        <v>1527.8999999999999</v>
      </c>
      <c r="BO48" s="1239">
        <v>4927.7599999999993</v>
      </c>
      <c r="DX48" s="1238">
        <v>46265</v>
      </c>
      <c r="DY48" s="1328" t="s">
        <v>830</v>
      </c>
      <c r="DZ48" t="s">
        <v>454</v>
      </c>
      <c r="EA48" s="1239">
        <v>390866346.82999998</v>
      </c>
      <c r="EB48" s="1241">
        <v>823</v>
      </c>
      <c r="EC48" s="1239">
        <v>486524042.31</v>
      </c>
    </row>
    <row r="49" spans="1:133">
      <c r="A49" s="1238">
        <v>45596</v>
      </c>
      <c r="B49" t="s">
        <v>340</v>
      </c>
      <c r="C49" s="1239">
        <v>0</v>
      </c>
      <c r="D49" s="1239">
        <v>0</v>
      </c>
      <c r="E49" s="1239">
        <v>911.81</v>
      </c>
      <c r="F49" s="1239">
        <v>0</v>
      </c>
      <c r="G49" s="1239">
        <v>0</v>
      </c>
      <c r="H49" s="1239">
        <v>0</v>
      </c>
      <c r="I49" s="1239">
        <v>0</v>
      </c>
      <c r="J49" s="1239">
        <v>0</v>
      </c>
      <c r="K49" s="1239">
        <v>65384.86</v>
      </c>
      <c r="L49" s="1239">
        <v>0</v>
      </c>
      <c r="M49" s="1239">
        <v>0</v>
      </c>
      <c r="N49" s="1239">
        <v>0</v>
      </c>
      <c r="O49" s="1239">
        <v>64473.05</v>
      </c>
      <c r="P49" s="1239">
        <v>0</v>
      </c>
      <c r="Q49" s="1239">
        <v>0</v>
      </c>
      <c r="R49" s="1239">
        <v>0</v>
      </c>
      <c r="S49" s="1239">
        <v>0</v>
      </c>
      <c r="T49" s="1239">
        <v>0</v>
      </c>
      <c r="U49" s="1239">
        <v>0</v>
      </c>
      <c r="V49" s="1239">
        <v>0</v>
      </c>
      <c r="W49" s="1239">
        <v>0</v>
      </c>
      <c r="X49" s="1239">
        <v>0</v>
      </c>
      <c r="Y49" s="1239">
        <v>0</v>
      </c>
      <c r="Z49" s="1239">
        <v>0</v>
      </c>
      <c r="AA49" s="1239">
        <v>0</v>
      </c>
      <c r="AB49" s="1239">
        <v>0</v>
      </c>
      <c r="AC49" s="1239">
        <v>0</v>
      </c>
      <c r="AD49" s="1239">
        <v>0</v>
      </c>
      <c r="AE49" s="1239">
        <v>0</v>
      </c>
      <c r="AF49" s="1239">
        <v>0</v>
      </c>
      <c r="AG49" s="1239">
        <v>0</v>
      </c>
      <c r="AH49" s="1239">
        <v>0</v>
      </c>
      <c r="AI49" s="1239">
        <v>0</v>
      </c>
      <c r="AJ49" s="1239">
        <v>0</v>
      </c>
      <c r="AK49" s="1239">
        <v>0</v>
      </c>
      <c r="AL49" s="1239">
        <v>0</v>
      </c>
      <c r="AM49" s="1239">
        <v>0</v>
      </c>
      <c r="AN49" s="1239">
        <v>0</v>
      </c>
      <c r="AO49" s="1239">
        <v>0</v>
      </c>
      <c r="AP49" s="1239">
        <v>0</v>
      </c>
      <c r="AQ49" s="1239">
        <v>0</v>
      </c>
      <c r="AR49" s="1239">
        <v>0</v>
      </c>
      <c r="AS49" s="1239">
        <v>0</v>
      </c>
      <c r="AT49" s="1239">
        <v>911.81</v>
      </c>
      <c r="AU49" s="1239">
        <v>0</v>
      </c>
      <c r="AV49" s="1239">
        <v>0</v>
      </c>
      <c r="AW49" s="1239">
        <v>911.81</v>
      </c>
      <c r="AX49" s="1239">
        <v>31.79</v>
      </c>
      <c r="AY49" s="1239">
        <v>0</v>
      </c>
      <c r="AZ49" s="1239">
        <v>0</v>
      </c>
      <c r="BA49" s="1239">
        <v>0</v>
      </c>
      <c r="BB49" s="1239">
        <v>0</v>
      </c>
      <c r="BC49" s="1239">
        <v>0</v>
      </c>
      <c r="BD49" s="1239">
        <v>0</v>
      </c>
      <c r="BE49" s="1239">
        <v>0</v>
      </c>
      <c r="BF49" s="1239">
        <v>0</v>
      </c>
      <c r="BG49" s="1239">
        <v>0</v>
      </c>
      <c r="BH49" s="1239">
        <v>0</v>
      </c>
      <c r="BI49" s="1239">
        <v>0</v>
      </c>
      <c r="BJ49" s="1239">
        <v>943.6</v>
      </c>
      <c r="BK49" s="1239">
        <v>943.6</v>
      </c>
      <c r="BL49" s="1239">
        <v>0</v>
      </c>
      <c r="BM49" s="1239">
        <v>0</v>
      </c>
      <c r="BN49" s="1239">
        <v>0</v>
      </c>
      <c r="BO49" s="1239">
        <v>0</v>
      </c>
      <c r="DX49" s="1238">
        <v>46265</v>
      </c>
      <c r="DY49" s="1328" t="s">
        <v>831</v>
      </c>
      <c r="DZ49" t="s">
        <v>455</v>
      </c>
      <c r="EA49" s="1239">
        <v>333377264.47000003</v>
      </c>
      <c r="EB49" s="1241">
        <v>638</v>
      </c>
      <c r="EC49" s="1239">
        <v>403799162.63999999</v>
      </c>
    </row>
    <row r="50" spans="1:133">
      <c r="A50" s="1238">
        <v>45565</v>
      </c>
      <c r="B50" t="s">
        <v>711</v>
      </c>
      <c r="C50" s="1239">
        <v>0</v>
      </c>
      <c r="D50" s="1239">
        <v>8182368484.4700003</v>
      </c>
      <c r="E50" s="1239">
        <v>0</v>
      </c>
      <c r="F50" s="1239">
        <v>0</v>
      </c>
      <c r="G50" s="1239">
        <v>0</v>
      </c>
      <c r="H50" s="1239">
        <v>0</v>
      </c>
      <c r="I50" s="1239">
        <v>0</v>
      </c>
      <c r="J50" s="1239">
        <v>0</v>
      </c>
      <c r="K50" s="1239">
        <v>0</v>
      </c>
      <c r="L50" s="1239">
        <v>0</v>
      </c>
      <c r="M50" s="1239">
        <v>0</v>
      </c>
      <c r="N50" s="1239">
        <v>0</v>
      </c>
      <c r="O50" s="1239">
        <v>8182368484.4700003</v>
      </c>
      <c r="P50" s="1239">
        <v>0</v>
      </c>
      <c r="Q50" s="1239">
        <v>0</v>
      </c>
      <c r="R50" s="1239">
        <v>0</v>
      </c>
      <c r="S50" s="1239">
        <v>0</v>
      </c>
      <c r="T50" s="1239">
        <v>0</v>
      </c>
      <c r="U50" s="1239">
        <v>0</v>
      </c>
      <c r="V50" s="1239">
        <v>0</v>
      </c>
      <c r="W50" s="1239">
        <v>0</v>
      </c>
      <c r="X50" s="1239">
        <v>0</v>
      </c>
      <c r="Y50" s="1239">
        <v>0</v>
      </c>
      <c r="Z50" s="1239">
        <v>0</v>
      </c>
      <c r="AA50" s="1239">
        <v>0</v>
      </c>
      <c r="AB50" s="1239">
        <v>0</v>
      </c>
      <c r="AC50" s="1239">
        <v>0</v>
      </c>
      <c r="AD50" s="1239">
        <v>0</v>
      </c>
      <c r="AE50" s="1239">
        <v>0</v>
      </c>
      <c r="AF50" s="1239">
        <v>0</v>
      </c>
      <c r="AG50" s="1239">
        <v>0</v>
      </c>
      <c r="AH50" s="1239">
        <v>0</v>
      </c>
      <c r="AI50" s="1239">
        <v>0</v>
      </c>
      <c r="AJ50" s="1239">
        <v>0</v>
      </c>
      <c r="AK50" s="1239">
        <v>0</v>
      </c>
      <c r="AL50" s="1239">
        <v>0</v>
      </c>
      <c r="AM50" s="1239">
        <v>0</v>
      </c>
      <c r="AN50" s="1239">
        <v>0</v>
      </c>
      <c r="AO50" s="1239">
        <v>0</v>
      </c>
      <c r="AP50" s="1239">
        <v>0</v>
      </c>
      <c r="AQ50" s="1239">
        <v>0</v>
      </c>
      <c r="AR50" s="1239">
        <v>0</v>
      </c>
      <c r="AS50" s="1239">
        <v>0</v>
      </c>
      <c r="AT50" s="1239">
        <v>0</v>
      </c>
      <c r="AU50" s="1239">
        <v>0</v>
      </c>
      <c r="AV50" s="1239">
        <v>0</v>
      </c>
      <c r="AW50" s="1239">
        <v>0</v>
      </c>
      <c r="AX50" s="1239">
        <v>0</v>
      </c>
      <c r="AY50" s="1239">
        <v>0</v>
      </c>
      <c r="AZ50" s="1239">
        <v>0</v>
      </c>
      <c r="BA50" s="1239">
        <v>0</v>
      </c>
      <c r="BB50" s="1239">
        <v>0</v>
      </c>
      <c r="BC50" s="1239">
        <v>0</v>
      </c>
      <c r="BD50" s="1239">
        <v>0</v>
      </c>
      <c r="BE50" s="1239">
        <v>0</v>
      </c>
      <c r="BF50" s="1239">
        <v>0</v>
      </c>
      <c r="BG50" s="1239">
        <v>0</v>
      </c>
      <c r="BH50" s="1239">
        <v>0</v>
      </c>
      <c r="BI50" s="1239">
        <v>0</v>
      </c>
      <c r="BJ50" s="1239">
        <v>0</v>
      </c>
      <c r="BK50" s="1239">
        <v>0</v>
      </c>
      <c r="BL50" s="1239">
        <v>8022567.3799999999</v>
      </c>
      <c r="BM50" s="1239">
        <v>8022567.3799999999</v>
      </c>
      <c r="BN50" s="1239">
        <v>0</v>
      </c>
      <c r="BO50" s="1239">
        <v>0</v>
      </c>
      <c r="DX50" s="1238">
        <v>46265</v>
      </c>
      <c r="DY50" s="1328" t="s">
        <v>832</v>
      </c>
      <c r="DZ50" t="s">
        <v>456</v>
      </c>
      <c r="EA50" s="1239">
        <v>287711192.62</v>
      </c>
      <c r="EB50" s="1241">
        <v>501</v>
      </c>
      <c r="EC50" s="1239">
        <v>345649460.38999999</v>
      </c>
    </row>
    <row r="51" spans="1:133">
      <c r="A51" s="1238">
        <v>45565</v>
      </c>
      <c r="B51" t="s">
        <v>340</v>
      </c>
      <c r="C51" s="1239">
        <v>0</v>
      </c>
      <c r="D51" s="1239">
        <v>0</v>
      </c>
      <c r="E51" s="1239">
        <v>0</v>
      </c>
      <c r="F51" s="1239">
        <v>0</v>
      </c>
      <c r="G51" s="1239">
        <v>0</v>
      </c>
      <c r="H51" s="1239">
        <v>0</v>
      </c>
      <c r="I51" s="1239">
        <v>0</v>
      </c>
      <c r="J51" s="1239">
        <v>0</v>
      </c>
      <c r="K51" s="1239">
        <v>0</v>
      </c>
      <c r="L51" s="1239">
        <v>0</v>
      </c>
      <c r="M51" s="1239">
        <v>0</v>
      </c>
      <c r="N51" s="1239">
        <v>0</v>
      </c>
      <c r="O51" s="1239">
        <v>0</v>
      </c>
      <c r="P51" s="1239">
        <v>0</v>
      </c>
      <c r="Q51" s="1239">
        <v>0</v>
      </c>
      <c r="R51" s="1239">
        <v>0</v>
      </c>
      <c r="S51" s="1239">
        <v>0</v>
      </c>
      <c r="T51" s="1239">
        <v>0</v>
      </c>
      <c r="U51" s="1239">
        <v>0</v>
      </c>
      <c r="V51" s="1239">
        <v>0</v>
      </c>
      <c r="W51" s="1239">
        <v>0</v>
      </c>
      <c r="X51" s="1239">
        <v>0</v>
      </c>
      <c r="Y51" s="1239">
        <v>0</v>
      </c>
      <c r="Z51" s="1239">
        <v>0</v>
      </c>
      <c r="AA51" s="1239">
        <v>0</v>
      </c>
      <c r="AB51" s="1239">
        <v>0</v>
      </c>
      <c r="AC51" s="1239">
        <v>0</v>
      </c>
      <c r="AD51" s="1239">
        <v>0</v>
      </c>
      <c r="AE51" s="1239">
        <v>0</v>
      </c>
      <c r="AF51" s="1239">
        <v>0</v>
      </c>
      <c r="AG51" s="1239">
        <v>0</v>
      </c>
      <c r="AH51" s="1239">
        <v>0</v>
      </c>
      <c r="AI51" s="1239">
        <v>0</v>
      </c>
      <c r="AJ51" s="1239">
        <v>0</v>
      </c>
      <c r="AK51" s="1239">
        <v>0</v>
      </c>
      <c r="AL51" s="1239">
        <v>0</v>
      </c>
      <c r="AM51" s="1239">
        <v>0</v>
      </c>
      <c r="AN51" s="1239">
        <v>0</v>
      </c>
      <c r="AO51" s="1239">
        <v>0</v>
      </c>
      <c r="AP51" s="1239">
        <v>0</v>
      </c>
      <c r="AQ51" s="1239">
        <v>0</v>
      </c>
      <c r="AR51" s="1239">
        <v>0</v>
      </c>
      <c r="AS51" s="1239">
        <v>0</v>
      </c>
      <c r="AT51" s="1239">
        <v>0</v>
      </c>
      <c r="AU51" s="1239">
        <v>0</v>
      </c>
      <c r="AV51" s="1239">
        <v>0</v>
      </c>
      <c r="AW51" s="1239">
        <v>0</v>
      </c>
      <c r="AX51" s="1239">
        <v>0</v>
      </c>
      <c r="AY51" s="1239">
        <v>0</v>
      </c>
      <c r="AZ51" s="1239">
        <v>0</v>
      </c>
      <c r="BA51" s="1239">
        <v>0</v>
      </c>
      <c r="BB51" s="1239">
        <v>0</v>
      </c>
      <c r="BC51" s="1239">
        <v>0</v>
      </c>
      <c r="BD51" s="1239">
        <v>0</v>
      </c>
      <c r="BE51" s="1239">
        <v>0</v>
      </c>
      <c r="BF51" s="1239">
        <v>0</v>
      </c>
      <c r="BG51" s="1239">
        <v>0</v>
      </c>
      <c r="BH51" s="1239">
        <v>0</v>
      </c>
      <c r="BI51" s="1239">
        <v>0</v>
      </c>
      <c r="BJ51" s="1239">
        <v>0</v>
      </c>
      <c r="BK51" s="1239">
        <v>0</v>
      </c>
      <c r="BL51" s="1239">
        <v>0</v>
      </c>
      <c r="BM51" s="1239">
        <v>0</v>
      </c>
      <c r="BN51" s="1239">
        <v>0</v>
      </c>
      <c r="BO51" s="1239">
        <v>0</v>
      </c>
      <c r="DX51" s="1238">
        <v>46265</v>
      </c>
      <c r="DY51" s="1328" t="s">
        <v>833</v>
      </c>
      <c r="DZ51" t="s">
        <v>457</v>
      </c>
      <c r="EA51" s="1239">
        <v>233720886.84999999</v>
      </c>
      <c r="EB51" s="1241">
        <v>375</v>
      </c>
      <c r="EC51" s="1239">
        <v>282300875.25999999</v>
      </c>
    </row>
    <row r="52" spans="1:133">
      <c r="DX52" s="1238">
        <v>46265</v>
      </c>
      <c r="DY52" s="1328" t="s">
        <v>834</v>
      </c>
      <c r="DZ52" t="s">
        <v>458</v>
      </c>
      <c r="EA52" s="1239">
        <v>156896593.47999999</v>
      </c>
      <c r="EB52" s="1241">
        <v>233</v>
      </c>
      <c r="EC52" s="1239">
        <v>184829051.28</v>
      </c>
    </row>
    <row r="53" spans="1:133">
      <c r="DX53" s="1238">
        <v>46265</v>
      </c>
      <c r="DY53" s="1328" t="s">
        <v>835</v>
      </c>
      <c r="DZ53" t="s">
        <v>459</v>
      </c>
      <c r="EA53" s="1239">
        <v>118159802.87</v>
      </c>
      <c r="EB53" s="1241">
        <v>163</v>
      </c>
      <c r="EC53" s="1239">
        <v>137606733.50999999</v>
      </c>
    </row>
    <row r="54" spans="1:133">
      <c r="DX54" s="1238">
        <v>46265</v>
      </c>
      <c r="DY54" s="1328" t="s">
        <v>836</v>
      </c>
      <c r="DZ54" t="s">
        <v>460</v>
      </c>
      <c r="EA54" s="1239">
        <v>115827800.37</v>
      </c>
      <c r="EB54" s="1241">
        <v>150</v>
      </c>
      <c r="EC54" s="1239">
        <v>140194940.99000001</v>
      </c>
    </row>
    <row r="55" spans="1:133">
      <c r="DX55" s="1238">
        <v>46265</v>
      </c>
      <c r="DY55" s="1328" t="s">
        <v>837</v>
      </c>
      <c r="DZ55" t="s">
        <v>461</v>
      </c>
      <c r="EA55" s="1239">
        <v>95041701.920000002</v>
      </c>
      <c r="EB55" s="1241">
        <v>115</v>
      </c>
      <c r="EC55" s="1239">
        <v>118253122.92</v>
      </c>
    </row>
    <row r="56" spans="1:133">
      <c r="DX56" s="1238">
        <v>46265</v>
      </c>
      <c r="DY56" s="1328" t="s">
        <v>838</v>
      </c>
      <c r="DZ56" t="s">
        <v>462</v>
      </c>
      <c r="EA56" s="1239">
        <v>74401360.359999999</v>
      </c>
      <c r="EB56" s="1241">
        <v>85</v>
      </c>
      <c r="EC56" s="1239">
        <v>87475832.359999999</v>
      </c>
    </row>
    <row r="57" spans="1:133">
      <c r="DX57" s="1238">
        <v>46265</v>
      </c>
      <c r="DY57" s="1328" t="s">
        <v>839</v>
      </c>
      <c r="DZ57" t="s">
        <v>463</v>
      </c>
      <c r="EA57" s="1239">
        <v>70593428.109999999</v>
      </c>
      <c r="EB57" s="1241">
        <v>76</v>
      </c>
      <c r="EC57" s="1239">
        <v>87969960.920000002</v>
      </c>
    </row>
    <row r="58" spans="1:133">
      <c r="DX58" s="1238">
        <v>46265</v>
      </c>
      <c r="DY58" s="1328" t="s">
        <v>840</v>
      </c>
      <c r="DZ58" t="s">
        <v>464</v>
      </c>
      <c r="EA58" s="1239">
        <v>53518721.950000003</v>
      </c>
      <c r="EB58" s="1241">
        <v>55</v>
      </c>
      <c r="EC58" s="1239">
        <v>62765853.68</v>
      </c>
    </row>
    <row r="59" spans="1:133">
      <c r="DX59" s="1238">
        <v>46265</v>
      </c>
      <c r="DY59" s="1328" t="s">
        <v>841</v>
      </c>
      <c r="DZ59" t="s">
        <v>465</v>
      </c>
      <c r="EA59" s="1239">
        <v>45047786.18</v>
      </c>
      <c r="EB59" s="1241">
        <v>44</v>
      </c>
      <c r="EC59" s="1239">
        <v>54488362.850000001</v>
      </c>
    </row>
    <row r="60" spans="1:133">
      <c r="DX60" s="1238">
        <v>46265</v>
      </c>
      <c r="DY60" s="1328" t="s">
        <v>842</v>
      </c>
      <c r="DZ60" t="s">
        <v>466</v>
      </c>
      <c r="EA60" s="1239">
        <v>37611415.280000001</v>
      </c>
      <c r="EB60" s="1241">
        <v>35</v>
      </c>
      <c r="EC60" s="1239">
        <v>44695602.219999999</v>
      </c>
    </row>
    <row r="61" spans="1:133">
      <c r="DX61" s="1238">
        <v>46265</v>
      </c>
      <c r="DY61" s="1328" t="s">
        <v>843</v>
      </c>
      <c r="DZ61" t="s">
        <v>467</v>
      </c>
      <c r="EA61" s="1239">
        <v>35984048.049999997</v>
      </c>
      <c r="EB61" s="1241">
        <v>32</v>
      </c>
      <c r="EC61" s="1239">
        <v>42141866.950000003</v>
      </c>
    </row>
    <row r="62" spans="1:133">
      <c r="DX62" s="1238">
        <v>46265</v>
      </c>
      <c r="DY62" s="1328" t="s">
        <v>844</v>
      </c>
      <c r="DZ62" t="s">
        <v>468</v>
      </c>
      <c r="EA62" s="1239">
        <v>32878340.73</v>
      </c>
      <c r="EB62" s="1241">
        <v>28</v>
      </c>
      <c r="EC62" s="1239">
        <v>40796277.670000002</v>
      </c>
    </row>
    <row r="63" spans="1:133">
      <c r="DX63" s="1238">
        <v>46265</v>
      </c>
      <c r="DY63" s="1328" t="s">
        <v>845</v>
      </c>
      <c r="DZ63" t="s">
        <v>469</v>
      </c>
      <c r="EA63" s="1239">
        <v>43002287.789999999</v>
      </c>
      <c r="EB63" s="1241">
        <v>35</v>
      </c>
      <c r="EC63" s="1239">
        <v>53852376</v>
      </c>
    </row>
    <row r="64" spans="1:133">
      <c r="DX64" s="1238">
        <v>46265</v>
      </c>
      <c r="DY64" s="1328" t="s">
        <v>846</v>
      </c>
      <c r="DZ64" t="s">
        <v>470</v>
      </c>
      <c r="EA64" s="1239">
        <v>31927932.140000001</v>
      </c>
      <c r="EB64" s="1241">
        <v>25</v>
      </c>
      <c r="EC64" s="1239">
        <v>38620243.299999997</v>
      </c>
    </row>
    <row r="65" spans="128:133">
      <c r="DX65" s="1238">
        <v>46265</v>
      </c>
      <c r="DY65" s="1328" t="s">
        <v>847</v>
      </c>
      <c r="DZ65" t="s">
        <v>471</v>
      </c>
      <c r="EA65" s="1239">
        <v>29244960.57</v>
      </c>
      <c r="EB65" s="1241">
        <v>22</v>
      </c>
      <c r="EC65" s="1239">
        <v>36084764.079999998</v>
      </c>
    </row>
    <row r="66" spans="128:133">
      <c r="DX66" s="1238">
        <v>46265</v>
      </c>
      <c r="DY66" s="1328" t="s">
        <v>848</v>
      </c>
      <c r="DZ66" t="s">
        <v>472</v>
      </c>
      <c r="EA66" s="1239">
        <v>24737725.57</v>
      </c>
      <c r="EB66" s="1241">
        <v>18</v>
      </c>
      <c r="EC66" s="1239">
        <v>31539397.969999999</v>
      </c>
    </row>
    <row r="67" spans="128:133">
      <c r="DX67" s="1238">
        <v>46265</v>
      </c>
      <c r="DY67" s="1328" t="s">
        <v>849</v>
      </c>
      <c r="DZ67" t="s">
        <v>473</v>
      </c>
      <c r="EA67" s="1239">
        <v>28438118.260000002</v>
      </c>
      <c r="EB67" s="1241">
        <v>20</v>
      </c>
      <c r="EC67" s="1239">
        <v>34897501.079999998</v>
      </c>
    </row>
    <row r="68" spans="128:133">
      <c r="DX68" s="1238">
        <v>46265</v>
      </c>
      <c r="DY68" s="1328" t="s">
        <v>850</v>
      </c>
      <c r="DZ68" t="s">
        <v>474</v>
      </c>
      <c r="EA68" s="1239">
        <v>30962278.809999999</v>
      </c>
      <c r="EB68" s="1241">
        <v>21</v>
      </c>
      <c r="EC68" s="1239">
        <v>41946449.109999999</v>
      </c>
    </row>
    <row r="69" spans="128:133">
      <c r="DX69" s="1238">
        <v>46265</v>
      </c>
      <c r="DY69" s="1328" t="s">
        <v>851</v>
      </c>
      <c r="DZ69" t="s">
        <v>475</v>
      </c>
      <c r="EA69" s="1239">
        <v>120771774.15000001</v>
      </c>
      <c r="EB69" s="1241">
        <v>70</v>
      </c>
      <c r="EC69" s="1239">
        <v>146684457.31999999</v>
      </c>
    </row>
    <row r="70" spans="128:133">
      <c r="DX70" s="1238">
        <v>46265</v>
      </c>
      <c r="DY70" s="1328" t="s">
        <v>2087</v>
      </c>
      <c r="DZ70" t="s">
        <v>2083</v>
      </c>
      <c r="EA70" s="1239">
        <v>238.71</v>
      </c>
      <c r="EB70" s="1241">
        <v>0</v>
      </c>
      <c r="EC70" s="1239">
        <v>0</v>
      </c>
    </row>
    <row r="71" spans="128:133">
      <c r="DX71" s="1238">
        <v>46265</v>
      </c>
      <c r="DY71" s="1328" t="s">
        <v>2088</v>
      </c>
      <c r="DZ71" t="s">
        <v>2085</v>
      </c>
      <c r="EA71" s="1239">
        <v>145486.91</v>
      </c>
      <c r="EB71" s="1241">
        <v>0</v>
      </c>
      <c r="EC71" s="1239">
        <v>0</v>
      </c>
    </row>
    <row r="72" spans="128:133">
      <c r="DX72" s="1238">
        <v>46265</v>
      </c>
      <c r="DY72" s="1328" t="s">
        <v>2089</v>
      </c>
      <c r="DZ72" t="s">
        <v>432</v>
      </c>
      <c r="EA72" s="1239">
        <v>2349917.02</v>
      </c>
      <c r="EB72" s="1241">
        <v>0</v>
      </c>
      <c r="EC72" s="1239">
        <v>0</v>
      </c>
    </row>
    <row r="73" spans="128:133">
      <c r="DX73" s="1238">
        <v>46265</v>
      </c>
      <c r="DY73" s="1328" t="s">
        <v>852</v>
      </c>
      <c r="DZ73" t="s">
        <v>480</v>
      </c>
      <c r="EA73" s="1239">
        <v>1273272.95</v>
      </c>
      <c r="EB73" s="1241">
        <v>25</v>
      </c>
      <c r="EC73" s="1239">
        <v>1999462.25</v>
      </c>
    </row>
    <row r="74" spans="128:133">
      <c r="DX74" s="1238">
        <v>46265</v>
      </c>
      <c r="DY74" s="1328" t="s">
        <v>853</v>
      </c>
      <c r="DZ74" t="s">
        <v>481</v>
      </c>
      <c r="EA74" s="1239">
        <v>10967803.779999999</v>
      </c>
      <c r="EB74" s="1241">
        <v>214</v>
      </c>
      <c r="EC74" s="1239">
        <v>20665150.649999999</v>
      </c>
    </row>
    <row r="75" spans="128:133">
      <c r="DX75" s="1238">
        <v>46265</v>
      </c>
      <c r="DY75" s="1328" t="s">
        <v>854</v>
      </c>
      <c r="DZ75" t="s">
        <v>482</v>
      </c>
      <c r="EA75" s="1239">
        <v>43383326.439999998</v>
      </c>
      <c r="EB75" s="1241">
        <v>595</v>
      </c>
      <c r="EC75" s="1239">
        <v>71736461.840000004</v>
      </c>
    </row>
    <row r="76" spans="128:133">
      <c r="DX76" s="1238">
        <v>46265</v>
      </c>
      <c r="DY76" s="1328" t="s">
        <v>855</v>
      </c>
      <c r="DZ76" t="s">
        <v>483</v>
      </c>
      <c r="EA76" s="1239">
        <v>113312580.05</v>
      </c>
      <c r="EB76" s="1241">
        <v>1168</v>
      </c>
      <c r="EC76" s="1239">
        <v>174418022.53</v>
      </c>
    </row>
    <row r="77" spans="128:133">
      <c r="DX77" s="1238">
        <v>46265</v>
      </c>
      <c r="DY77" s="1328" t="s">
        <v>856</v>
      </c>
      <c r="DZ77" t="s">
        <v>484</v>
      </c>
      <c r="EA77" s="1239">
        <v>181593806.91999999</v>
      </c>
      <c r="EB77" s="1241">
        <v>1688</v>
      </c>
      <c r="EC77" s="1239">
        <v>280588833.74000001</v>
      </c>
    </row>
    <row r="78" spans="128:133">
      <c r="DX78" s="1238">
        <v>46265</v>
      </c>
      <c r="DY78" s="1328" t="s">
        <v>857</v>
      </c>
      <c r="DZ78" t="s">
        <v>485</v>
      </c>
      <c r="EA78" s="1239">
        <v>335564732.56999999</v>
      </c>
      <c r="EB78" s="1241">
        <v>2733</v>
      </c>
      <c r="EC78" s="1239">
        <v>499231270.13999999</v>
      </c>
    </row>
    <row r="79" spans="128:133">
      <c r="DX79" s="1238">
        <v>46265</v>
      </c>
      <c r="DY79" s="1328" t="s">
        <v>858</v>
      </c>
      <c r="DZ79" t="s">
        <v>486</v>
      </c>
      <c r="EA79" s="1239">
        <v>516996827.97000003</v>
      </c>
      <c r="EB79" s="1241">
        <v>3695</v>
      </c>
      <c r="EC79" s="1239">
        <v>745814783.97000003</v>
      </c>
    </row>
    <row r="80" spans="128:133">
      <c r="DX80" s="1238">
        <v>46265</v>
      </c>
      <c r="DY80" s="1328" t="s">
        <v>859</v>
      </c>
      <c r="DZ80" t="s">
        <v>487</v>
      </c>
      <c r="EA80" s="1239">
        <v>782127756.58000004</v>
      </c>
      <c r="EB80" s="1241">
        <v>5002</v>
      </c>
      <c r="EC80" s="1239">
        <v>1094598258.9300001</v>
      </c>
    </row>
    <row r="81" spans="128:133">
      <c r="DX81" s="1238">
        <v>46265</v>
      </c>
      <c r="DY81" s="1328" t="s">
        <v>860</v>
      </c>
      <c r="DZ81" t="s">
        <v>488</v>
      </c>
      <c r="EA81" s="1239">
        <v>1251503125.8800001</v>
      </c>
      <c r="EB81" s="1241">
        <v>7516</v>
      </c>
      <c r="EC81" s="1239">
        <v>1735635472.9100001</v>
      </c>
    </row>
    <row r="82" spans="128:133">
      <c r="DX82" s="1238">
        <v>46265</v>
      </c>
      <c r="DY82" s="1328" t="s">
        <v>861</v>
      </c>
      <c r="DZ82" t="s">
        <v>489</v>
      </c>
      <c r="EA82" s="1239">
        <v>2390026894.9200001</v>
      </c>
      <c r="EB82" s="1241">
        <v>13640</v>
      </c>
      <c r="EC82" s="1239">
        <v>3150168800.23</v>
      </c>
    </row>
    <row r="83" spans="128:133">
      <c r="DX83" s="1238">
        <v>46265</v>
      </c>
      <c r="DY83" s="1328" t="s">
        <v>862</v>
      </c>
      <c r="DZ83" t="s">
        <v>490</v>
      </c>
      <c r="EA83" s="1239">
        <v>4102941231.2800002</v>
      </c>
      <c r="EB83" s="1241">
        <v>28764</v>
      </c>
      <c r="EC83" s="1239">
        <v>5725873916.7700005</v>
      </c>
    </row>
    <row r="84" spans="128:133">
      <c r="DX84" s="1238">
        <v>46265</v>
      </c>
      <c r="DY84" s="1328" t="s">
        <v>863</v>
      </c>
      <c r="DZ84" t="s">
        <v>1198</v>
      </c>
      <c r="EA84" s="1239">
        <v>812758657.62</v>
      </c>
      <c r="EB84" s="1241">
        <v>7428</v>
      </c>
      <c r="EC84" s="1239">
        <v>1216060099.03</v>
      </c>
    </row>
    <row r="85" spans="128:133">
      <c r="DX85" s="1238">
        <v>46265</v>
      </c>
      <c r="DY85" s="1328" t="s">
        <v>2090</v>
      </c>
      <c r="DZ85" t="s">
        <v>2083</v>
      </c>
      <c r="EA85" s="1239">
        <v>3.2</v>
      </c>
      <c r="EB85" s="1241">
        <v>0</v>
      </c>
      <c r="EC85" s="1239">
        <v>0</v>
      </c>
    </row>
    <row r="86" spans="128:133">
      <c r="DX86" s="1238">
        <v>46265</v>
      </c>
      <c r="DY86" s="1328" t="s">
        <v>2091</v>
      </c>
      <c r="DZ86" t="s">
        <v>2085</v>
      </c>
      <c r="EA86" s="1239">
        <v>92.45</v>
      </c>
      <c r="EB86" s="1241">
        <v>0</v>
      </c>
      <c r="EC86" s="1239">
        <v>0</v>
      </c>
    </row>
    <row r="87" spans="128:133">
      <c r="DX87" s="1238">
        <v>46265</v>
      </c>
      <c r="DY87" s="1328" t="s">
        <v>2092</v>
      </c>
      <c r="DZ87" t="s">
        <v>432</v>
      </c>
      <c r="EA87" s="1239">
        <v>120</v>
      </c>
      <c r="EB87" s="1241">
        <v>0</v>
      </c>
      <c r="EC87" s="1239">
        <v>0</v>
      </c>
    </row>
    <row r="88" spans="128:133">
      <c r="DX88" s="1238">
        <v>46265</v>
      </c>
      <c r="DY88" s="1328" t="s">
        <v>864</v>
      </c>
      <c r="DZ88" t="s">
        <v>480</v>
      </c>
      <c r="EA88" s="1239">
        <v>46078044.119999997</v>
      </c>
      <c r="EB88" s="1241">
        <v>2296</v>
      </c>
      <c r="EC88" s="1239">
        <v>313068964.32999998</v>
      </c>
    </row>
    <row r="89" spans="128:133">
      <c r="DX89" s="1238">
        <v>46265</v>
      </c>
      <c r="DY89" s="1328" t="s">
        <v>865</v>
      </c>
      <c r="DZ89" t="s">
        <v>481</v>
      </c>
      <c r="EA89" s="1239">
        <v>170954409.91999999</v>
      </c>
      <c r="EB89" s="1241">
        <v>3557</v>
      </c>
      <c r="EC89" s="1239">
        <v>531136011.12</v>
      </c>
    </row>
    <row r="90" spans="128:133">
      <c r="DX90" s="1238">
        <v>46265</v>
      </c>
      <c r="DY90" s="1328" t="s">
        <v>866</v>
      </c>
      <c r="DZ90" t="s">
        <v>482</v>
      </c>
      <c r="EA90" s="1239">
        <v>375120771.00999999</v>
      </c>
      <c r="EB90" s="1241">
        <v>5000</v>
      </c>
      <c r="EC90" s="1239">
        <v>828862720.05999994</v>
      </c>
    </row>
    <row r="91" spans="128:133">
      <c r="DX91" s="1238">
        <v>46265</v>
      </c>
      <c r="DY91" s="1328" t="s">
        <v>867</v>
      </c>
      <c r="DZ91" t="s">
        <v>483</v>
      </c>
      <c r="EA91" s="1239">
        <v>657645900.08000004</v>
      </c>
      <c r="EB91" s="1241">
        <v>6225</v>
      </c>
      <c r="EC91" s="1239">
        <v>1176649467.24</v>
      </c>
    </row>
    <row r="92" spans="128:133">
      <c r="DX92" s="1238">
        <v>46265</v>
      </c>
      <c r="DY92" s="1328" t="s">
        <v>868</v>
      </c>
      <c r="DZ92" t="s">
        <v>484</v>
      </c>
      <c r="EA92" s="1239">
        <v>979344231.25</v>
      </c>
      <c r="EB92" s="1241">
        <v>7615</v>
      </c>
      <c r="EC92" s="1239">
        <v>1541955798.6700001</v>
      </c>
    </row>
    <row r="93" spans="128:133">
      <c r="DX93" s="1238">
        <v>46265</v>
      </c>
      <c r="DY93" s="1328" t="s">
        <v>869</v>
      </c>
      <c r="DZ93" t="s">
        <v>485</v>
      </c>
      <c r="EA93" s="1239">
        <v>1263948534.6900001</v>
      </c>
      <c r="EB93" s="1241">
        <v>8451</v>
      </c>
      <c r="EC93" s="1239">
        <v>1808085669.27</v>
      </c>
    </row>
    <row r="94" spans="128:133">
      <c r="DX94" s="1238">
        <v>46265</v>
      </c>
      <c r="DY94" s="1328" t="s">
        <v>870</v>
      </c>
      <c r="DZ94" t="s">
        <v>486</v>
      </c>
      <c r="EA94" s="1239">
        <v>1525127187.77</v>
      </c>
      <c r="EB94" s="1241">
        <v>9235</v>
      </c>
      <c r="EC94" s="1239">
        <v>2052831151.3399999</v>
      </c>
    </row>
    <row r="95" spans="128:133">
      <c r="DX95" s="1238">
        <v>46265</v>
      </c>
      <c r="DY95" s="1328" t="s">
        <v>871</v>
      </c>
      <c r="DZ95" t="s">
        <v>487</v>
      </c>
      <c r="EA95" s="1239">
        <v>1793779133.22</v>
      </c>
      <c r="EB95" s="1241">
        <v>10113</v>
      </c>
      <c r="EC95" s="1239">
        <v>2261595098.7199998</v>
      </c>
    </row>
    <row r="96" spans="128:133">
      <c r="DX96" s="1238">
        <v>46265</v>
      </c>
      <c r="DY96" s="1328" t="s">
        <v>872</v>
      </c>
      <c r="DZ96" t="s">
        <v>488</v>
      </c>
      <c r="EA96" s="1239">
        <v>1883943293.3599999</v>
      </c>
      <c r="EB96" s="1241">
        <v>10131</v>
      </c>
      <c r="EC96" s="1239">
        <v>2210425087.0599999</v>
      </c>
    </row>
    <row r="97" spans="128:133">
      <c r="DX97" s="1238">
        <v>46265</v>
      </c>
      <c r="DY97" s="1328" t="s">
        <v>873</v>
      </c>
      <c r="DZ97" t="s">
        <v>489</v>
      </c>
      <c r="EA97" s="1239">
        <v>1545236991.4300001</v>
      </c>
      <c r="EB97" s="1241">
        <v>8106</v>
      </c>
      <c r="EC97" s="1239">
        <v>1675974292.3800001</v>
      </c>
    </row>
    <row r="98" spans="128:133">
      <c r="DX98" s="1238">
        <v>46265</v>
      </c>
      <c r="DY98" s="1328" t="s">
        <v>874</v>
      </c>
      <c r="DZ98" t="s">
        <v>490</v>
      </c>
      <c r="EA98" s="1239">
        <v>301271520.11000001</v>
      </c>
      <c r="EB98" s="1241">
        <v>1739</v>
      </c>
      <c r="EC98" s="1239">
        <v>316206272.80000001</v>
      </c>
    </row>
    <row r="99" spans="128:133">
      <c r="DX99" s="1238">
        <v>46265</v>
      </c>
      <c r="DY99" s="1328" t="s">
        <v>875</v>
      </c>
      <c r="DZ99" t="s">
        <v>1198</v>
      </c>
      <c r="EA99" s="1239">
        <v>0</v>
      </c>
      <c r="EB99" s="1241">
        <v>0</v>
      </c>
      <c r="EC99" s="1239">
        <v>0</v>
      </c>
    </row>
    <row r="100" spans="128:133">
      <c r="DX100" s="1238">
        <v>46265</v>
      </c>
      <c r="DY100" s="1328" t="s">
        <v>2093</v>
      </c>
      <c r="DZ100" t="s">
        <v>2083</v>
      </c>
      <c r="EA100" s="1239">
        <v>0.09</v>
      </c>
      <c r="EB100" s="1241">
        <v>0</v>
      </c>
      <c r="EC100" s="1239">
        <v>0</v>
      </c>
    </row>
    <row r="101" spans="128:133">
      <c r="DX101" s="1238">
        <v>46265</v>
      </c>
      <c r="DY101" s="1328" t="s">
        <v>2094</v>
      </c>
      <c r="DZ101" t="s">
        <v>2085</v>
      </c>
      <c r="EA101" s="1239">
        <v>68.42</v>
      </c>
      <c r="EB101" s="1241">
        <v>0</v>
      </c>
      <c r="EC101" s="1239">
        <v>0</v>
      </c>
    </row>
    <row r="102" spans="128:133">
      <c r="DX102" s="1238">
        <v>46265</v>
      </c>
      <c r="DY102" s="1328" t="s">
        <v>2095</v>
      </c>
      <c r="DZ102" t="s">
        <v>432</v>
      </c>
      <c r="EA102" s="1239">
        <v>118.79</v>
      </c>
      <c r="EB102" s="1241">
        <v>0</v>
      </c>
      <c r="EC102" s="1239">
        <v>0</v>
      </c>
    </row>
    <row r="103" spans="128:133">
      <c r="DX103" s="1238">
        <v>46265</v>
      </c>
      <c r="DY103" s="1328" t="s">
        <v>876</v>
      </c>
      <c r="DZ103" t="s">
        <v>492</v>
      </c>
      <c r="EA103" s="1239">
        <v>244429.61</v>
      </c>
      <c r="EB103" s="1241">
        <v>7</v>
      </c>
      <c r="EC103" s="1239">
        <v>533500</v>
      </c>
    </row>
    <row r="104" spans="128:133">
      <c r="DX104" s="1238">
        <v>46265</v>
      </c>
      <c r="DY104" s="1328" t="s">
        <v>877</v>
      </c>
      <c r="DZ104" t="s">
        <v>493</v>
      </c>
      <c r="EA104" s="1239">
        <v>1176979.76</v>
      </c>
      <c r="EB104" s="1241">
        <v>36</v>
      </c>
      <c r="EC104" s="1239">
        <v>2701939.2</v>
      </c>
    </row>
    <row r="105" spans="128:133">
      <c r="DX105" s="1238">
        <v>46265</v>
      </c>
      <c r="DY105" s="1328" t="s">
        <v>878</v>
      </c>
      <c r="DZ105" t="s">
        <v>494</v>
      </c>
      <c r="EA105" s="1239">
        <v>2343941.96</v>
      </c>
      <c r="EB105" s="1241">
        <v>70</v>
      </c>
      <c r="EC105" s="1239">
        <v>5435855.4100000001</v>
      </c>
    </row>
    <row r="106" spans="128:133">
      <c r="DX106" s="1238">
        <v>46265</v>
      </c>
      <c r="DY106" s="1328" t="s">
        <v>879</v>
      </c>
      <c r="DZ106" t="s">
        <v>495</v>
      </c>
      <c r="EA106" s="1239">
        <v>10962109.76</v>
      </c>
      <c r="EB106" s="1241">
        <v>276</v>
      </c>
      <c r="EC106" s="1239">
        <v>24966732.920000002</v>
      </c>
    </row>
    <row r="107" spans="128:133">
      <c r="DX107" s="1238">
        <v>46265</v>
      </c>
      <c r="DY107" s="1328" t="s">
        <v>880</v>
      </c>
      <c r="DZ107" t="s">
        <v>496</v>
      </c>
      <c r="EA107" s="1239">
        <v>9334459.3599999994</v>
      </c>
      <c r="EB107" s="1241">
        <v>222</v>
      </c>
      <c r="EC107" s="1239">
        <v>27013576.989999998</v>
      </c>
    </row>
    <row r="108" spans="128:133">
      <c r="DX108" s="1238">
        <v>46265</v>
      </c>
      <c r="DY108" s="1328" t="s">
        <v>881</v>
      </c>
      <c r="DZ108" t="s">
        <v>497</v>
      </c>
      <c r="EA108" s="1239">
        <v>13543658.01</v>
      </c>
      <c r="EB108" s="1241">
        <v>358</v>
      </c>
      <c r="EC108" s="1239">
        <v>42534345.439999998</v>
      </c>
    </row>
    <row r="109" spans="128:133">
      <c r="DX109" s="1238">
        <v>46265</v>
      </c>
      <c r="DY109" s="1328" t="s">
        <v>882</v>
      </c>
      <c r="DZ109" t="s">
        <v>498</v>
      </c>
      <c r="EA109" s="1239">
        <v>132514600.68000001</v>
      </c>
      <c r="EB109" s="1241">
        <v>2346</v>
      </c>
      <c r="EC109" s="1239">
        <v>298073531.55000001</v>
      </c>
    </row>
    <row r="110" spans="128:133">
      <c r="DX110" s="1238">
        <v>46265</v>
      </c>
      <c r="DY110" s="1328" t="s">
        <v>883</v>
      </c>
      <c r="DZ110" t="s">
        <v>499</v>
      </c>
      <c r="EA110" s="1239">
        <v>31641518.789999999</v>
      </c>
      <c r="EB110" s="1241">
        <v>595</v>
      </c>
      <c r="EC110" s="1239">
        <v>86979221.890000001</v>
      </c>
    </row>
    <row r="111" spans="128:133">
      <c r="DX111" s="1238">
        <v>46265</v>
      </c>
      <c r="DY111" s="1328" t="s">
        <v>884</v>
      </c>
      <c r="DZ111" t="s">
        <v>500</v>
      </c>
      <c r="EA111" s="1239">
        <v>152624921.59999999</v>
      </c>
      <c r="EB111" s="1241">
        <v>2321</v>
      </c>
      <c r="EC111" s="1239">
        <v>328598754.61000001</v>
      </c>
    </row>
    <row r="112" spans="128:133">
      <c r="DX112" s="1238">
        <v>46265</v>
      </c>
      <c r="DY112" s="1328" t="s">
        <v>885</v>
      </c>
      <c r="DZ112" t="s">
        <v>501</v>
      </c>
      <c r="EA112" s="1239">
        <v>70820209.519999996</v>
      </c>
      <c r="EB112" s="1241">
        <v>947</v>
      </c>
      <c r="EC112" s="1239">
        <v>153129202.19999999</v>
      </c>
    </row>
    <row r="113" spans="128:133">
      <c r="DX113" s="1238">
        <v>46265</v>
      </c>
      <c r="DY113" s="1328" t="s">
        <v>886</v>
      </c>
      <c r="DZ113" t="s">
        <v>502</v>
      </c>
      <c r="EA113" s="1239">
        <v>100166531.26000001</v>
      </c>
      <c r="EB113" s="1241">
        <v>1233</v>
      </c>
      <c r="EC113" s="1239">
        <v>206360703.84999999</v>
      </c>
    </row>
    <row r="114" spans="128:133">
      <c r="DX114" s="1238">
        <v>46265</v>
      </c>
      <c r="DY114" s="1328" t="s">
        <v>887</v>
      </c>
      <c r="DZ114" t="s">
        <v>503</v>
      </c>
      <c r="EA114" s="1239">
        <v>776365749.87</v>
      </c>
      <c r="EB114" s="1241">
        <v>8735</v>
      </c>
      <c r="EC114" s="1239">
        <v>1413438609.25</v>
      </c>
    </row>
    <row r="115" spans="128:133">
      <c r="DX115" s="1238">
        <v>46265</v>
      </c>
      <c r="DY115" s="1328" t="s">
        <v>888</v>
      </c>
      <c r="DZ115" t="s">
        <v>504</v>
      </c>
      <c r="EA115" s="1239">
        <v>144369760.96000001</v>
      </c>
      <c r="EB115" s="1241">
        <v>1403</v>
      </c>
      <c r="EC115" s="1239">
        <v>250388100.08000001</v>
      </c>
    </row>
    <row r="116" spans="128:133">
      <c r="DX116" s="1238">
        <v>46265</v>
      </c>
      <c r="DY116" s="1328" t="s">
        <v>889</v>
      </c>
      <c r="DZ116" t="s">
        <v>505</v>
      </c>
      <c r="EA116" s="1239">
        <v>317396738.13999999</v>
      </c>
      <c r="EB116" s="1241">
        <v>2857</v>
      </c>
      <c r="EC116" s="1239">
        <v>521857407.25</v>
      </c>
    </row>
    <row r="117" spans="128:133">
      <c r="DX117" s="1238">
        <v>46265</v>
      </c>
      <c r="DY117" s="1328" t="s">
        <v>890</v>
      </c>
      <c r="DZ117" t="s">
        <v>506</v>
      </c>
      <c r="EA117" s="1239">
        <v>226935305.55000001</v>
      </c>
      <c r="EB117" s="1241">
        <v>1694</v>
      </c>
      <c r="EC117" s="1239">
        <v>361297223.44</v>
      </c>
    </row>
    <row r="118" spans="128:133">
      <c r="DX118" s="1238">
        <v>46265</v>
      </c>
      <c r="DY118" s="1328" t="s">
        <v>891</v>
      </c>
      <c r="DZ118" t="s">
        <v>507</v>
      </c>
      <c r="EA118" s="1239">
        <v>204976851.74000001</v>
      </c>
      <c r="EB118" s="1241">
        <v>1412</v>
      </c>
      <c r="EC118" s="1239">
        <v>312887778.43000001</v>
      </c>
    </row>
    <row r="119" spans="128:133">
      <c r="DX119" s="1238">
        <v>46265</v>
      </c>
      <c r="DY119" s="1328" t="s">
        <v>892</v>
      </c>
      <c r="DZ119" t="s">
        <v>508</v>
      </c>
      <c r="EA119" s="1239">
        <v>2630141527.2399998</v>
      </c>
      <c r="EB119" s="1241">
        <v>18564</v>
      </c>
      <c r="EC119" s="1239">
        <v>3719445752.1100001</v>
      </c>
    </row>
    <row r="120" spans="128:133">
      <c r="DX120" s="1238">
        <v>46265</v>
      </c>
      <c r="DY120" s="1328" t="s">
        <v>893</v>
      </c>
      <c r="DZ120" t="s">
        <v>509</v>
      </c>
      <c r="EA120" s="1239">
        <v>289554505.20999998</v>
      </c>
      <c r="EB120" s="1241">
        <v>1811</v>
      </c>
      <c r="EC120" s="1239">
        <v>406859292.27999997</v>
      </c>
    </row>
    <row r="121" spans="128:133">
      <c r="DX121" s="1238">
        <v>46265</v>
      </c>
      <c r="DY121" s="1328" t="s">
        <v>894</v>
      </c>
      <c r="DZ121" t="s">
        <v>510</v>
      </c>
      <c r="EA121" s="1239">
        <v>463598645.99000001</v>
      </c>
      <c r="EB121" s="1241">
        <v>2644</v>
      </c>
      <c r="EC121" s="1239">
        <v>608739090.40999997</v>
      </c>
    </row>
    <row r="122" spans="128:133">
      <c r="DX122" s="1238">
        <v>46265</v>
      </c>
      <c r="DY122" s="1328" t="s">
        <v>895</v>
      </c>
      <c r="DZ122" t="s">
        <v>511</v>
      </c>
      <c r="EA122" s="1239">
        <v>203064277.22999999</v>
      </c>
      <c r="EB122" s="1241">
        <v>1103</v>
      </c>
      <c r="EC122" s="1239">
        <v>252857410.27000001</v>
      </c>
    </row>
    <row r="123" spans="128:133">
      <c r="DX123" s="1238">
        <v>46265</v>
      </c>
      <c r="DY123" s="1328" t="s">
        <v>896</v>
      </c>
      <c r="DZ123" t="s">
        <v>512</v>
      </c>
      <c r="EA123" s="1239">
        <v>155492813.49000001</v>
      </c>
      <c r="EB123" s="1241">
        <v>777</v>
      </c>
      <c r="EC123" s="1239">
        <v>192581406.33000001</v>
      </c>
    </row>
    <row r="124" spans="128:133">
      <c r="DX124" s="1238">
        <v>46265</v>
      </c>
      <c r="DY124" s="1328" t="s">
        <v>897</v>
      </c>
      <c r="DZ124" t="s">
        <v>513</v>
      </c>
      <c r="EA124" s="1239">
        <v>4041273116.4499998</v>
      </c>
      <c r="EB124" s="1241">
        <v>20050</v>
      </c>
      <c r="EC124" s="1239">
        <v>4806423631.6199999</v>
      </c>
    </row>
    <row r="125" spans="128:133">
      <c r="DX125" s="1238">
        <v>46265</v>
      </c>
      <c r="DY125" s="1328" t="s">
        <v>898</v>
      </c>
      <c r="DZ125" t="s">
        <v>514</v>
      </c>
      <c r="EA125" s="1239">
        <v>172166769.24000001</v>
      </c>
      <c r="EB125" s="1241">
        <v>940</v>
      </c>
      <c r="EC125" s="1239">
        <v>216902263.37</v>
      </c>
    </row>
    <row r="126" spans="128:133">
      <c r="DX126" s="1238">
        <v>46265</v>
      </c>
      <c r="DY126" s="1328" t="s">
        <v>899</v>
      </c>
      <c r="DZ126" t="s">
        <v>515</v>
      </c>
      <c r="EA126" s="1239">
        <v>335776214.74000001</v>
      </c>
      <c r="EB126" s="1241">
        <v>1600</v>
      </c>
      <c r="EC126" s="1239">
        <v>401358411.49000001</v>
      </c>
    </row>
    <row r="127" spans="128:133">
      <c r="DX127" s="1238">
        <v>46265</v>
      </c>
      <c r="DY127" s="1328" t="s">
        <v>900</v>
      </c>
      <c r="DZ127" t="s">
        <v>516</v>
      </c>
      <c r="EA127" s="1239">
        <v>28480957.68</v>
      </c>
      <c r="EB127" s="1241">
        <v>172</v>
      </c>
      <c r="EC127" s="1239">
        <v>33925597.469999999</v>
      </c>
    </row>
    <row r="128" spans="128:133">
      <c r="DX128" s="1238">
        <v>46265</v>
      </c>
      <c r="DY128" s="1328" t="s">
        <v>901</v>
      </c>
      <c r="DZ128" t="s">
        <v>517</v>
      </c>
      <c r="EA128" s="1239">
        <v>3140661.35</v>
      </c>
      <c r="EB128" s="1241">
        <v>28</v>
      </c>
      <c r="EC128" s="1239">
        <v>4315648.33</v>
      </c>
    </row>
    <row r="129" spans="128:133">
      <c r="DX129" s="1238">
        <v>46265</v>
      </c>
      <c r="DY129" s="1328" t="s">
        <v>902</v>
      </c>
      <c r="DZ129" t="s">
        <v>518</v>
      </c>
      <c r="EA129" s="1239">
        <v>24342761.77</v>
      </c>
      <c r="EB129" s="1241">
        <v>267</v>
      </c>
      <c r="EC129" s="1239">
        <v>37185546.799999997</v>
      </c>
    </row>
    <row r="130" spans="128:133">
      <c r="DX130" s="1238">
        <v>46265</v>
      </c>
      <c r="DY130" s="1328" t="s">
        <v>2096</v>
      </c>
      <c r="DZ130" t="s">
        <v>2083</v>
      </c>
      <c r="EA130" s="1239">
        <v>4</v>
      </c>
      <c r="EB130" s="1241">
        <v>0</v>
      </c>
      <c r="EC130" s="1239">
        <v>0</v>
      </c>
    </row>
    <row r="131" spans="128:133">
      <c r="DX131" s="1238">
        <v>46265</v>
      </c>
      <c r="DY131" s="1328" t="s">
        <v>2097</v>
      </c>
      <c r="DZ131" t="s">
        <v>2085</v>
      </c>
      <c r="EA131" s="1239">
        <v>21.61</v>
      </c>
      <c r="EB131" s="1241">
        <v>0</v>
      </c>
      <c r="EC131" s="1239">
        <v>0</v>
      </c>
    </row>
    <row r="132" spans="128:133">
      <c r="DX132" s="1238">
        <v>46265</v>
      </c>
      <c r="DY132" s="1328" t="s">
        <v>2098</v>
      </c>
      <c r="DZ132" t="s">
        <v>432</v>
      </c>
      <c r="EA132" s="1239">
        <v>32.83</v>
      </c>
      <c r="EB132" s="1241">
        <v>0</v>
      </c>
      <c r="EC132" s="1239">
        <v>0</v>
      </c>
    </row>
    <row r="133" spans="128:133">
      <c r="DX133" s="1238">
        <v>46265</v>
      </c>
      <c r="DY133" s="1328" t="s">
        <v>903</v>
      </c>
      <c r="DZ133" t="s">
        <v>520</v>
      </c>
      <c r="EA133" s="1239">
        <v>8698156.4900000002</v>
      </c>
      <c r="EB133" s="1241">
        <v>1240</v>
      </c>
      <c r="EC133" s="1239">
        <v>157970509.66</v>
      </c>
    </row>
    <row r="134" spans="128:133">
      <c r="DX134" s="1238">
        <v>46265</v>
      </c>
      <c r="DY134" s="1328" t="s">
        <v>904</v>
      </c>
      <c r="DZ134" t="s">
        <v>521</v>
      </c>
      <c r="EA134" s="1239">
        <v>26798493.359999999</v>
      </c>
      <c r="EB134" s="1241">
        <v>1449</v>
      </c>
      <c r="EC134" s="1239">
        <v>182958354.11000001</v>
      </c>
    </row>
    <row r="135" spans="128:133">
      <c r="DX135" s="1238">
        <v>46265</v>
      </c>
      <c r="DY135" s="1328" t="s">
        <v>905</v>
      </c>
      <c r="DZ135" t="s">
        <v>522</v>
      </c>
      <c r="EA135" s="1239">
        <v>53183012.780000001</v>
      </c>
      <c r="EB135" s="1241">
        <v>1725</v>
      </c>
      <c r="EC135" s="1239">
        <v>236528770.66999999</v>
      </c>
    </row>
    <row r="136" spans="128:133">
      <c r="DX136" s="1238">
        <v>46265</v>
      </c>
      <c r="DY136" s="1328" t="s">
        <v>906</v>
      </c>
      <c r="DZ136" t="s">
        <v>523</v>
      </c>
      <c r="EA136" s="1239">
        <v>86168888.719999999</v>
      </c>
      <c r="EB136" s="1241">
        <v>2122</v>
      </c>
      <c r="EC136" s="1239">
        <v>290370439.25</v>
      </c>
    </row>
    <row r="137" spans="128:133">
      <c r="DX137" s="1238">
        <v>46265</v>
      </c>
      <c r="DY137" s="1328" t="s">
        <v>907</v>
      </c>
      <c r="DZ137" t="s">
        <v>524</v>
      </c>
      <c r="EA137" s="1239">
        <v>127710227.12</v>
      </c>
      <c r="EB137" s="1241">
        <v>2469</v>
      </c>
      <c r="EC137" s="1239">
        <v>349242658.57999998</v>
      </c>
    </row>
    <row r="138" spans="128:133">
      <c r="DX138" s="1238">
        <v>46265</v>
      </c>
      <c r="DY138" s="1328" t="s">
        <v>908</v>
      </c>
      <c r="DZ138" t="s">
        <v>493</v>
      </c>
      <c r="EA138" s="1239">
        <v>177056134.16999999</v>
      </c>
      <c r="EB138" s="1241">
        <v>2876</v>
      </c>
      <c r="EC138" s="1239">
        <v>414270282.61000001</v>
      </c>
    </row>
    <row r="139" spans="128:133">
      <c r="DX139" s="1238">
        <v>46265</v>
      </c>
      <c r="DY139" s="1328" t="s">
        <v>909</v>
      </c>
      <c r="DZ139" t="s">
        <v>494</v>
      </c>
      <c r="EA139" s="1239">
        <v>196440579.24000001</v>
      </c>
      <c r="EB139" s="1241">
        <v>2725</v>
      </c>
      <c r="EC139" s="1239">
        <v>408704668.32999998</v>
      </c>
    </row>
    <row r="140" spans="128:133">
      <c r="DX140" s="1238">
        <v>46265</v>
      </c>
      <c r="DY140" s="1328" t="s">
        <v>910</v>
      </c>
      <c r="DZ140" t="s">
        <v>495</v>
      </c>
      <c r="EA140" s="1239">
        <v>265744739.38999999</v>
      </c>
      <c r="EB140" s="1241">
        <v>3102</v>
      </c>
      <c r="EC140" s="1239">
        <v>492609156.13</v>
      </c>
    </row>
    <row r="141" spans="128:133">
      <c r="DX141" s="1238">
        <v>46265</v>
      </c>
      <c r="DY141" s="1328" t="s">
        <v>911</v>
      </c>
      <c r="DZ141" t="s">
        <v>496</v>
      </c>
      <c r="EA141" s="1239">
        <v>343435952.13</v>
      </c>
      <c r="EB141" s="1241">
        <v>3541</v>
      </c>
      <c r="EC141" s="1239">
        <v>595105406.86000001</v>
      </c>
    </row>
    <row r="142" spans="128:133">
      <c r="DX142" s="1238">
        <v>46265</v>
      </c>
      <c r="DY142" s="1328" t="s">
        <v>912</v>
      </c>
      <c r="DZ142" t="s">
        <v>497</v>
      </c>
      <c r="EA142" s="1239">
        <v>340169149.70999998</v>
      </c>
      <c r="EB142" s="1241">
        <v>3288</v>
      </c>
      <c r="EC142" s="1239">
        <v>562380336.76999998</v>
      </c>
    </row>
    <row r="143" spans="128:133">
      <c r="DX143" s="1238">
        <v>46265</v>
      </c>
      <c r="DY143" s="1328" t="s">
        <v>913</v>
      </c>
      <c r="DZ143" t="s">
        <v>498</v>
      </c>
      <c r="EA143" s="1239">
        <v>436538145</v>
      </c>
      <c r="EB143" s="1241">
        <v>3669</v>
      </c>
      <c r="EC143" s="1239">
        <v>696115070.40999997</v>
      </c>
    </row>
    <row r="144" spans="128:133">
      <c r="DX144" s="1238">
        <v>46265</v>
      </c>
      <c r="DY144" s="1328" t="s">
        <v>914</v>
      </c>
      <c r="DZ144" t="s">
        <v>499</v>
      </c>
      <c r="EA144" s="1239">
        <v>443239267.93000001</v>
      </c>
      <c r="EB144" s="1241">
        <v>3411</v>
      </c>
      <c r="EC144" s="1239">
        <v>661133913.11000001</v>
      </c>
    </row>
    <row r="145" spans="128:133">
      <c r="DX145" s="1238">
        <v>46265</v>
      </c>
      <c r="DY145" s="1328" t="s">
        <v>1199</v>
      </c>
      <c r="DZ145" t="s">
        <v>500</v>
      </c>
      <c r="EA145" s="1239">
        <v>485494039.63999999</v>
      </c>
      <c r="EB145" s="1241">
        <v>3468</v>
      </c>
      <c r="EC145" s="1239">
        <v>693332202.05999994</v>
      </c>
    </row>
    <row r="146" spans="128:133">
      <c r="DX146" s="1238">
        <v>46265</v>
      </c>
      <c r="DY146" s="1328" t="s">
        <v>1200</v>
      </c>
      <c r="DZ146" t="s">
        <v>501</v>
      </c>
      <c r="EA146" s="1239">
        <v>618290496.63</v>
      </c>
      <c r="EB146" s="1241">
        <v>4003</v>
      </c>
      <c r="EC146" s="1239">
        <v>842070925.49000001</v>
      </c>
    </row>
    <row r="147" spans="128:133">
      <c r="DX147" s="1238">
        <v>46265</v>
      </c>
      <c r="DY147" s="1328" t="s">
        <v>1201</v>
      </c>
      <c r="DZ147" t="s">
        <v>502</v>
      </c>
      <c r="EA147" s="1239">
        <v>555052704.54999995</v>
      </c>
      <c r="EB147" s="1241">
        <v>3390</v>
      </c>
      <c r="EC147" s="1239">
        <v>733884074.71000004</v>
      </c>
    </row>
    <row r="148" spans="128:133">
      <c r="DX148" s="1238">
        <v>46265</v>
      </c>
      <c r="DY148" s="1328" t="s">
        <v>1202</v>
      </c>
      <c r="DZ148" t="s">
        <v>503</v>
      </c>
      <c r="EA148" s="1239">
        <v>708064976.42999995</v>
      </c>
      <c r="EB148" s="1241">
        <v>3999</v>
      </c>
      <c r="EC148" s="1239">
        <v>898261899.13999999</v>
      </c>
    </row>
    <row r="149" spans="128:133">
      <c r="DX149" s="1238">
        <v>46265</v>
      </c>
      <c r="DY149" s="1328" t="s">
        <v>1203</v>
      </c>
      <c r="DZ149" t="s">
        <v>504</v>
      </c>
      <c r="EA149" s="1239">
        <v>633814396.19000006</v>
      </c>
      <c r="EB149" s="1241">
        <v>3484</v>
      </c>
      <c r="EC149" s="1239">
        <v>770862270.94000006</v>
      </c>
    </row>
    <row r="150" spans="128:133">
      <c r="DX150" s="1238">
        <v>46265</v>
      </c>
      <c r="DY150" s="1328" t="s">
        <v>1204</v>
      </c>
      <c r="DZ150" t="s">
        <v>505</v>
      </c>
      <c r="EA150" s="1239">
        <v>607834478.89999998</v>
      </c>
      <c r="EB150" s="1241">
        <v>3364</v>
      </c>
      <c r="EC150" s="1239">
        <v>730330320.83000004</v>
      </c>
    </row>
    <row r="151" spans="128:133">
      <c r="DX151" s="1238">
        <v>46265</v>
      </c>
      <c r="DY151" s="1328" t="s">
        <v>1205</v>
      </c>
      <c r="DZ151" t="s">
        <v>506</v>
      </c>
      <c r="EA151" s="1239">
        <v>767862303.21000004</v>
      </c>
      <c r="EB151" s="1241">
        <v>3848</v>
      </c>
      <c r="EC151" s="1239">
        <v>901670104.26999998</v>
      </c>
    </row>
    <row r="152" spans="128:133">
      <c r="DX152" s="1238">
        <v>46265</v>
      </c>
      <c r="DY152" s="1328" t="s">
        <v>1206</v>
      </c>
      <c r="DZ152" t="s">
        <v>507</v>
      </c>
      <c r="EA152" s="1239">
        <v>523159471.29000002</v>
      </c>
      <c r="EB152" s="1241">
        <v>2402</v>
      </c>
      <c r="EC152" s="1239">
        <v>628105013.59000003</v>
      </c>
    </row>
    <row r="153" spans="128:133">
      <c r="DX153" s="1238">
        <v>46265</v>
      </c>
      <c r="DY153" s="1328" t="s">
        <v>1207</v>
      </c>
      <c r="DZ153" s="1330" t="s">
        <v>508</v>
      </c>
      <c r="EA153" s="1239">
        <v>1012027120.67</v>
      </c>
      <c r="EB153" s="1241">
        <v>4006</v>
      </c>
      <c r="EC153" s="1239">
        <v>1179461926.8800001</v>
      </c>
    </row>
    <row r="154" spans="128:133">
      <c r="DX154" s="1238">
        <v>46265</v>
      </c>
      <c r="DY154" s="1328" t="s">
        <v>1208</v>
      </c>
      <c r="DZ154" s="1330" t="s">
        <v>509</v>
      </c>
      <c r="EA154" s="1239">
        <v>753188128.02999997</v>
      </c>
      <c r="EB154" s="1241">
        <v>3172</v>
      </c>
      <c r="EC154" s="1239">
        <v>841873609.96000004</v>
      </c>
    </row>
    <row r="155" spans="128:133">
      <c r="DX155" s="1238">
        <v>46265</v>
      </c>
      <c r="DY155" s="1328" t="s">
        <v>1209</v>
      </c>
      <c r="DZ155" s="1330" t="s">
        <v>510</v>
      </c>
      <c r="EA155" s="1239">
        <v>501739385.31999999</v>
      </c>
      <c r="EB155" s="1241">
        <v>2218</v>
      </c>
      <c r="EC155" s="1239">
        <v>540206002.58000004</v>
      </c>
    </row>
    <row r="156" spans="128:133">
      <c r="DX156" s="1238">
        <v>46265</v>
      </c>
      <c r="DY156" s="1328" t="s">
        <v>1210</v>
      </c>
      <c r="DZ156" s="1330" t="s">
        <v>511</v>
      </c>
      <c r="EA156" s="1239">
        <v>822402350.17999995</v>
      </c>
      <c r="EB156" s="1241">
        <v>3303</v>
      </c>
      <c r="EC156" s="1239">
        <v>859135310.44000006</v>
      </c>
    </row>
    <row r="157" spans="128:133">
      <c r="DX157" s="1238">
        <v>46265</v>
      </c>
      <c r="DY157" s="1328" t="s">
        <v>1211</v>
      </c>
      <c r="DZ157" s="1330" t="s">
        <v>512</v>
      </c>
      <c r="EA157" s="1239">
        <v>48072234.710000001</v>
      </c>
      <c r="EB157" s="1241">
        <v>193</v>
      </c>
      <c r="EC157" s="1239">
        <v>49933038.609999999</v>
      </c>
    </row>
    <row r="158" spans="128:133">
      <c r="DX158" s="1238">
        <v>46265</v>
      </c>
      <c r="DY158" s="1328" t="s">
        <v>1212</v>
      </c>
      <c r="DZ158" s="1330" t="s">
        <v>1213</v>
      </c>
      <c r="EA158" s="1239">
        <v>265185.17</v>
      </c>
      <c r="EB158" s="1241">
        <v>1</v>
      </c>
      <c r="EC158" s="1239">
        <v>274267</v>
      </c>
    </row>
    <row r="159" spans="128:133">
      <c r="DX159" s="1238">
        <v>46265</v>
      </c>
      <c r="DY159" s="1328" t="s">
        <v>2099</v>
      </c>
      <c r="DZ159" s="1330" t="s">
        <v>2083</v>
      </c>
      <c r="EA159" s="1239">
        <v>-1.17</v>
      </c>
      <c r="EB159" s="1241">
        <v>0</v>
      </c>
      <c r="EC159" s="1239">
        <v>0</v>
      </c>
    </row>
    <row r="160" spans="128:133">
      <c r="DX160" s="1238">
        <v>46265</v>
      </c>
      <c r="DY160" s="1328" t="s">
        <v>2100</v>
      </c>
      <c r="DZ160" s="1330" t="s">
        <v>2085</v>
      </c>
      <c r="EA160" s="1239">
        <v>16.07</v>
      </c>
      <c r="EB160" s="1241">
        <v>0</v>
      </c>
      <c r="EC160" s="1239">
        <v>0</v>
      </c>
    </row>
    <row r="161" spans="128:133">
      <c r="DX161" s="1238">
        <v>46265</v>
      </c>
      <c r="DY161" s="1328" t="s">
        <v>2101</v>
      </c>
      <c r="DZ161" s="1330" t="s">
        <v>432</v>
      </c>
      <c r="EA161" s="1239">
        <v>25.25</v>
      </c>
      <c r="EB161" s="1241">
        <v>0</v>
      </c>
      <c r="EC161" s="1239">
        <v>0</v>
      </c>
    </row>
    <row r="162" spans="128:133">
      <c r="DX162" s="1238">
        <v>46265</v>
      </c>
      <c r="DY162" s="1328" t="s">
        <v>915</v>
      </c>
      <c r="DZ162" s="1330">
        <v>2010</v>
      </c>
      <c r="EA162" s="1239">
        <v>77414141.469999999</v>
      </c>
      <c r="EB162" s="1241">
        <v>1556</v>
      </c>
      <c r="EC162" s="1239">
        <v>213523139.22</v>
      </c>
    </row>
    <row r="163" spans="128:133">
      <c r="DX163" s="1238">
        <v>46265</v>
      </c>
      <c r="DY163" s="1328" t="s">
        <v>916</v>
      </c>
      <c r="DZ163" s="1330">
        <v>2011</v>
      </c>
      <c r="EA163" s="1239">
        <v>68746168.049999997</v>
      </c>
      <c r="EB163" s="1241">
        <v>1357</v>
      </c>
      <c r="EC163" s="1239">
        <v>165363898.09</v>
      </c>
    </row>
    <row r="164" spans="128:133">
      <c r="DX164" s="1238">
        <v>46265</v>
      </c>
      <c r="DY164" s="1328" t="s">
        <v>1214</v>
      </c>
      <c r="DZ164" s="1330">
        <v>2012</v>
      </c>
      <c r="EA164" s="1239">
        <v>80587676.379999995</v>
      </c>
      <c r="EB164" s="1241">
        <v>1674</v>
      </c>
      <c r="EC164" s="1239">
        <v>208361313.75999999</v>
      </c>
    </row>
    <row r="165" spans="128:133">
      <c r="DX165" s="1238">
        <v>46265</v>
      </c>
      <c r="DY165" s="1328" t="s">
        <v>1215</v>
      </c>
      <c r="DZ165">
        <v>2013</v>
      </c>
      <c r="EA165" s="1239">
        <v>84168066.599999994</v>
      </c>
      <c r="EB165" s="1241">
        <v>1526</v>
      </c>
      <c r="EC165" s="1239">
        <v>230427070.97999999</v>
      </c>
    </row>
    <row r="166" spans="128:133">
      <c r="DX166" s="1238">
        <v>46265</v>
      </c>
      <c r="DY166" s="1328" t="s">
        <v>1216</v>
      </c>
      <c r="DZ166">
        <v>2014</v>
      </c>
      <c r="EA166" s="1239">
        <v>119009936.45999999</v>
      </c>
      <c r="EB166" s="1241">
        <v>1964</v>
      </c>
      <c r="EC166" s="1239">
        <v>296894748.76999998</v>
      </c>
    </row>
    <row r="167" spans="128:133">
      <c r="DX167" s="1238">
        <v>46265</v>
      </c>
      <c r="DY167" s="1328" t="s">
        <v>1217</v>
      </c>
      <c r="DZ167">
        <v>2015</v>
      </c>
      <c r="EA167" s="1239">
        <v>283767778.06999999</v>
      </c>
      <c r="EB167" s="1241">
        <v>3809</v>
      </c>
      <c r="EC167" s="1239">
        <v>632553248.40999997</v>
      </c>
    </row>
    <row r="168" spans="128:133">
      <c r="DX168" s="1238">
        <v>46265</v>
      </c>
      <c r="DY168" s="1328" t="s">
        <v>1218</v>
      </c>
      <c r="DZ168">
        <v>2016</v>
      </c>
      <c r="EA168" s="1239">
        <v>311210586.44999999</v>
      </c>
      <c r="EB168" s="1241">
        <v>3865</v>
      </c>
      <c r="EC168" s="1239">
        <v>630804686.66999996</v>
      </c>
    </row>
    <row r="169" spans="128:133">
      <c r="DX169" s="1238">
        <v>46265</v>
      </c>
      <c r="DY169" s="1328" t="s">
        <v>1219</v>
      </c>
      <c r="DZ169">
        <v>2017</v>
      </c>
      <c r="EA169" s="1239">
        <v>523158301.82999998</v>
      </c>
      <c r="EB169" s="1241">
        <v>5414</v>
      </c>
      <c r="EC169" s="1239">
        <v>970622490.80999994</v>
      </c>
    </row>
    <row r="170" spans="128:133">
      <c r="DX170" s="1238">
        <v>46265</v>
      </c>
      <c r="DY170" s="1328" t="s">
        <v>1220</v>
      </c>
      <c r="DZ170">
        <v>2018</v>
      </c>
      <c r="EA170" s="1239">
        <v>615148682.89999998</v>
      </c>
      <c r="EB170" s="1241">
        <v>5377</v>
      </c>
      <c r="EC170" s="1239">
        <v>1011865754.36</v>
      </c>
    </row>
    <row r="171" spans="128:133">
      <c r="DX171" s="1238">
        <v>46265</v>
      </c>
      <c r="DY171" s="1328" t="s">
        <v>1221</v>
      </c>
      <c r="DZ171">
        <v>2019</v>
      </c>
      <c r="EA171" s="1239">
        <v>1087899215.73</v>
      </c>
      <c r="EB171" s="1241">
        <v>7802</v>
      </c>
      <c r="EC171" s="1239">
        <v>1611273182.8800001</v>
      </c>
    </row>
    <row r="172" spans="128:133">
      <c r="DX172" s="1238">
        <v>46265</v>
      </c>
      <c r="DY172" s="1328" t="s">
        <v>1222</v>
      </c>
      <c r="DZ172">
        <v>2020</v>
      </c>
      <c r="EA172" s="1239">
        <v>1042086783.96</v>
      </c>
      <c r="EB172" s="1241">
        <v>6581</v>
      </c>
      <c r="EC172" s="1239">
        <v>1441748473.46</v>
      </c>
    </row>
    <row r="173" spans="128:133">
      <c r="DX173" s="1238">
        <v>46265</v>
      </c>
      <c r="DY173" s="1328" t="s">
        <v>1223</v>
      </c>
      <c r="DZ173">
        <v>2021</v>
      </c>
      <c r="EA173" s="1239">
        <v>1844081784.52</v>
      </c>
      <c r="EB173" s="1241">
        <v>9585</v>
      </c>
      <c r="EC173" s="1239">
        <v>2332643982.0599999</v>
      </c>
    </row>
    <row r="174" spans="128:133">
      <c r="DX174" s="1238">
        <v>46265</v>
      </c>
      <c r="DY174" s="1328" t="s">
        <v>1224</v>
      </c>
      <c r="DZ174">
        <v>2022</v>
      </c>
      <c r="EA174" s="1239">
        <v>1984759361.79</v>
      </c>
      <c r="EB174" s="1241">
        <v>9466</v>
      </c>
      <c r="EC174" s="1239">
        <v>2340484401.8299999</v>
      </c>
    </row>
    <row r="175" spans="128:133">
      <c r="DX175" s="1238">
        <v>46265</v>
      </c>
      <c r="DY175" s="1328" t="s">
        <v>1281</v>
      </c>
      <c r="DZ175">
        <v>2023</v>
      </c>
      <c r="EA175" s="1239">
        <v>709039679.94000006</v>
      </c>
      <c r="EB175" s="1241">
        <v>4080</v>
      </c>
      <c r="EC175" s="1239">
        <v>807783128.57000005</v>
      </c>
    </row>
    <row r="176" spans="128:133">
      <c r="DX176" s="1238">
        <v>46265</v>
      </c>
      <c r="DY176" s="1328" t="s">
        <v>1282</v>
      </c>
      <c r="DZ176">
        <v>2024</v>
      </c>
      <c r="EA176" s="1239">
        <v>756978306.79999995</v>
      </c>
      <c r="EB176" s="1241">
        <v>4241</v>
      </c>
      <c r="EC176" s="1239">
        <v>822537305.10000002</v>
      </c>
    </row>
    <row r="177" spans="128:133">
      <c r="DX177" s="1238">
        <v>46265</v>
      </c>
      <c r="DY177" s="1328" t="s">
        <v>2051</v>
      </c>
      <c r="DZ177">
        <v>2025</v>
      </c>
      <c r="EA177" s="1239">
        <v>954393546.00999999</v>
      </c>
      <c r="EB177" s="1241">
        <v>4171</v>
      </c>
      <c r="EC177" s="1239">
        <v>999903708.01999998</v>
      </c>
    </row>
    <row r="178" spans="128:133">
      <c r="DX178" s="1238">
        <v>46265</v>
      </c>
      <c r="DY178" s="1328" t="s">
        <v>917</v>
      </c>
      <c r="DZ178" t="s">
        <v>148</v>
      </c>
      <c r="EA178" s="1239">
        <v>10542450016.959999</v>
      </c>
      <c r="EB178" s="1241">
        <v>72468</v>
      </c>
      <c r="EC178" s="1239">
        <v>14716790532.99</v>
      </c>
    </row>
    <row r="179" spans="128:133">
      <c r="DX179" s="1238">
        <v>46265</v>
      </c>
      <c r="DY179" s="1328" t="s">
        <v>918</v>
      </c>
      <c r="DZ179" t="s">
        <v>1118</v>
      </c>
      <c r="EA179" s="1239">
        <v>2589810182.77</v>
      </c>
      <c r="EB179" s="1241">
        <v>18274</v>
      </c>
      <c r="EC179" s="1239">
        <v>3830515504.5100002</v>
      </c>
    </row>
    <row r="180" spans="128:133">
      <c r="DX180" s="1238">
        <v>46265</v>
      </c>
      <c r="DY180" s="1328" t="s">
        <v>919</v>
      </c>
      <c r="DZ180" t="s">
        <v>1119</v>
      </c>
      <c r="EA180" s="1239">
        <v>3559294885.9200001</v>
      </c>
      <c r="EB180" s="1241">
        <v>23205</v>
      </c>
      <c r="EC180" s="1239">
        <v>5075971134.8599997</v>
      </c>
    </row>
    <row r="181" spans="128:133">
      <c r="DX181" s="1238">
        <v>46265</v>
      </c>
      <c r="DY181" s="1328" t="s">
        <v>920</v>
      </c>
      <c r="DZ181" t="s">
        <v>1120</v>
      </c>
      <c r="EA181" s="1239">
        <v>1521321342.1400001</v>
      </c>
      <c r="EB181" s="1241">
        <v>12319</v>
      </c>
      <c r="EC181" s="1239">
        <v>2311060138.5700002</v>
      </c>
    </row>
    <row r="182" spans="128:133">
      <c r="DX182" s="1238">
        <v>46265</v>
      </c>
      <c r="DY182" s="1328" t="s">
        <v>921</v>
      </c>
      <c r="DZ182" t="s">
        <v>1121</v>
      </c>
      <c r="EA182" s="1239">
        <v>601104643.42999995</v>
      </c>
      <c r="EB182" s="1241">
        <v>5253</v>
      </c>
      <c r="EC182" s="1239">
        <v>882484727.02999997</v>
      </c>
    </row>
    <row r="183" spans="128:133">
      <c r="DX183" s="1238">
        <v>46265</v>
      </c>
      <c r="DY183" s="1328" t="s">
        <v>922</v>
      </c>
      <c r="DZ183" t="s">
        <v>1122</v>
      </c>
      <c r="EA183" s="1239">
        <v>816864716.12</v>
      </c>
      <c r="EB183" s="1241">
        <v>4764</v>
      </c>
      <c r="EC183" s="1239">
        <v>969535207.87</v>
      </c>
    </row>
    <row r="184" spans="128:133">
      <c r="DX184" s="1238">
        <v>46265</v>
      </c>
      <c r="DY184" s="1328" t="s">
        <v>923</v>
      </c>
      <c r="DZ184" t="s">
        <v>1123</v>
      </c>
      <c r="EA184" s="1239">
        <v>727873092.77999997</v>
      </c>
      <c r="EB184" s="1241">
        <v>4092</v>
      </c>
      <c r="EC184" s="1239">
        <v>824829916.28999996</v>
      </c>
    </row>
    <row r="185" spans="128:133">
      <c r="DX185" s="1238">
        <v>46265</v>
      </c>
      <c r="DY185" s="1328" t="s">
        <v>924</v>
      </c>
      <c r="DZ185" t="s">
        <v>1124</v>
      </c>
      <c r="EA185" s="1239">
        <v>512770854</v>
      </c>
      <c r="EB185" s="1241">
        <v>2924</v>
      </c>
      <c r="EC185" s="1239">
        <v>578942538.34000003</v>
      </c>
    </row>
    <row r="186" spans="128:133">
      <c r="DX186" s="1238">
        <v>46265</v>
      </c>
      <c r="DY186" s="1328" t="s">
        <v>925</v>
      </c>
      <c r="DZ186" t="s">
        <v>1125</v>
      </c>
      <c r="EA186" s="1239">
        <v>171845890.56999999</v>
      </c>
      <c r="EB186" s="1241">
        <v>1289</v>
      </c>
      <c r="EC186" s="1239">
        <v>196405334.61000001</v>
      </c>
    </row>
    <row r="187" spans="128:133">
      <c r="DX187" s="1238">
        <v>46265</v>
      </c>
      <c r="DY187" s="1328" t="s">
        <v>926</v>
      </c>
      <c r="DZ187" t="s">
        <v>1126</v>
      </c>
      <c r="EA187" s="1239">
        <v>41131365.259999998</v>
      </c>
      <c r="EB187" s="1241">
        <v>342</v>
      </c>
      <c r="EC187" s="1239">
        <v>46591674.759999998</v>
      </c>
    </row>
    <row r="188" spans="128:133">
      <c r="DX188" s="1238">
        <v>46265</v>
      </c>
      <c r="DY188" s="1328" t="s">
        <v>927</v>
      </c>
      <c r="DZ188" t="s">
        <v>1127</v>
      </c>
      <c r="EA188" s="1239">
        <v>433043.97</v>
      </c>
      <c r="EB188" s="1241">
        <v>6</v>
      </c>
      <c r="EC188" s="1239">
        <v>454356.15</v>
      </c>
    </row>
    <row r="189" spans="128:133">
      <c r="DX189" s="1238">
        <v>46265</v>
      </c>
      <c r="DY189" s="1328" t="s">
        <v>2102</v>
      </c>
      <c r="DZ189" t="s">
        <v>2083</v>
      </c>
      <c r="EA189" s="1239">
        <v>0</v>
      </c>
      <c r="EB189" s="1241">
        <v>0</v>
      </c>
      <c r="EC189" s="1239">
        <v>0</v>
      </c>
    </row>
    <row r="190" spans="128:133">
      <c r="DX190" s="1238">
        <v>46265</v>
      </c>
      <c r="DY190" s="1328" t="s">
        <v>2103</v>
      </c>
      <c r="DZ190" t="s">
        <v>2085</v>
      </c>
      <c r="EA190" s="1239">
        <v>1.68</v>
      </c>
      <c r="EB190" s="1241">
        <v>0</v>
      </c>
      <c r="EC190" s="1239">
        <v>0</v>
      </c>
    </row>
    <row r="191" spans="128:133">
      <c r="DX191" s="1238">
        <v>46265</v>
      </c>
      <c r="DY191" s="1328" t="s">
        <v>2104</v>
      </c>
      <c r="DZ191" t="s">
        <v>432</v>
      </c>
      <c r="EA191" s="1239">
        <v>5.0999999999999996</v>
      </c>
      <c r="EB191" s="1241">
        <v>0</v>
      </c>
      <c r="EC191" s="1239">
        <v>0</v>
      </c>
    </row>
    <row r="192" spans="128:133">
      <c r="DX192" s="1238">
        <v>46265</v>
      </c>
      <c r="DY192" s="1328" t="s">
        <v>928</v>
      </c>
      <c r="DZ192" t="s">
        <v>1225</v>
      </c>
      <c r="EA192" s="1239">
        <v>51685373.450000003</v>
      </c>
      <c r="EB192" s="1241">
        <v>630</v>
      </c>
      <c r="EC192" s="1239">
        <v>84491491</v>
      </c>
    </row>
    <row r="193" spans="128:133">
      <c r="DX193" s="1238">
        <v>46265</v>
      </c>
      <c r="DY193" s="1328" t="s">
        <v>929</v>
      </c>
      <c r="DZ193" t="s">
        <v>1226</v>
      </c>
      <c r="EA193" s="1239">
        <v>156191626.30000001</v>
      </c>
      <c r="EB193" s="1241">
        <v>1599</v>
      </c>
      <c r="EC193" s="1239">
        <v>246654767.15000001</v>
      </c>
    </row>
    <row r="194" spans="128:133">
      <c r="DX194" s="1238">
        <v>46265</v>
      </c>
      <c r="DY194" s="1328" t="s">
        <v>930</v>
      </c>
      <c r="DZ194" t="s">
        <v>1227</v>
      </c>
      <c r="EA194" s="1239">
        <v>407183937.55000001</v>
      </c>
      <c r="EB194" s="1241">
        <v>3632</v>
      </c>
      <c r="EC194" s="1239">
        <v>610066573.51999998</v>
      </c>
    </row>
    <row r="195" spans="128:133">
      <c r="DX195" s="1238">
        <v>46265</v>
      </c>
      <c r="DY195" s="1328" t="s">
        <v>931</v>
      </c>
      <c r="DZ195" t="s">
        <v>1228</v>
      </c>
      <c r="EA195" s="1239">
        <v>985729366.04999995</v>
      </c>
      <c r="EB195" s="1241">
        <v>8102</v>
      </c>
      <c r="EC195" s="1239">
        <v>1416634173.3599999</v>
      </c>
    </row>
    <row r="196" spans="128:133">
      <c r="DX196" s="1238">
        <v>46265</v>
      </c>
      <c r="DY196" s="1328" t="s">
        <v>1229</v>
      </c>
      <c r="DZ196" t="s">
        <v>1230</v>
      </c>
      <c r="EA196" s="1239">
        <v>1964234071.6099999</v>
      </c>
      <c r="EB196" s="1241">
        <v>14489</v>
      </c>
      <c r="EC196" s="1239">
        <v>2709887974.6599998</v>
      </c>
    </row>
    <row r="197" spans="128:133">
      <c r="DX197" s="1238">
        <v>46265</v>
      </c>
      <c r="DY197" s="1328" t="s">
        <v>1231</v>
      </c>
      <c r="DZ197" t="s">
        <v>1232</v>
      </c>
      <c r="EA197" s="1239">
        <v>3756142078.5300002</v>
      </c>
      <c r="EB197" s="1241">
        <v>23711</v>
      </c>
      <c r="EC197" s="1239">
        <v>4858397202.8199997</v>
      </c>
    </row>
    <row r="198" spans="128:133">
      <c r="DX198" s="1238">
        <v>46265</v>
      </c>
      <c r="DY198" s="1328" t="s">
        <v>1233</v>
      </c>
      <c r="DZ198" t="s">
        <v>1234</v>
      </c>
      <c r="EA198" s="1239">
        <v>1629986418.21</v>
      </c>
      <c r="EB198" s="1241">
        <v>10395</v>
      </c>
      <c r="EC198" s="1239">
        <v>2318055559.8800001</v>
      </c>
    </row>
    <row r="199" spans="128:133">
      <c r="DX199" s="1238">
        <v>46265</v>
      </c>
      <c r="DY199" s="1328" t="s">
        <v>1235</v>
      </c>
      <c r="DZ199" t="s">
        <v>1236</v>
      </c>
      <c r="EA199" s="1239">
        <v>809364577.36000001</v>
      </c>
      <c r="EB199" s="1241">
        <v>4815</v>
      </c>
      <c r="EC199" s="1239">
        <v>1207304833.8</v>
      </c>
    </row>
    <row r="200" spans="128:133">
      <c r="DX200" s="1238">
        <v>46265</v>
      </c>
      <c r="DY200" s="1328" t="s">
        <v>1237</v>
      </c>
      <c r="DZ200" t="s">
        <v>1238</v>
      </c>
      <c r="EA200" s="1239">
        <v>441620615.99000001</v>
      </c>
      <c r="EB200" s="1241">
        <v>2825</v>
      </c>
      <c r="EC200" s="1239">
        <v>701929187.20000005</v>
      </c>
    </row>
    <row r="201" spans="128:133">
      <c r="DX201" s="1238">
        <v>46265</v>
      </c>
      <c r="DY201" s="1328" t="s">
        <v>1239</v>
      </c>
      <c r="DZ201" t="s">
        <v>1240</v>
      </c>
      <c r="EA201" s="1239">
        <v>206986990.72</v>
      </c>
      <c r="EB201" s="1241">
        <v>1362</v>
      </c>
      <c r="EC201" s="1239">
        <v>339540398.37</v>
      </c>
    </row>
    <row r="202" spans="128:133">
      <c r="DX202" s="1238">
        <v>46265</v>
      </c>
      <c r="DY202" s="1328" t="s">
        <v>1241</v>
      </c>
      <c r="DZ202" t="s">
        <v>1242</v>
      </c>
      <c r="EA202" s="1239">
        <v>133324961.19</v>
      </c>
      <c r="EB202" s="1241">
        <v>908</v>
      </c>
      <c r="EC202" s="1239">
        <v>223828371.22999999</v>
      </c>
    </row>
    <row r="203" spans="128:133">
      <c r="DX203" s="1238">
        <v>46265</v>
      </c>
      <c r="DY203" s="1328" t="s">
        <v>2105</v>
      </c>
      <c r="DZ203" t="s">
        <v>2083</v>
      </c>
      <c r="EA203" s="1239">
        <v>0.34</v>
      </c>
      <c r="EB203" s="1241">
        <v>0</v>
      </c>
      <c r="EC203" s="1239">
        <v>0</v>
      </c>
    </row>
    <row r="204" spans="128:133">
      <c r="DX204" s="1238">
        <v>46265</v>
      </c>
      <c r="DY204" s="1328" t="s">
        <v>2106</v>
      </c>
      <c r="DZ204" t="s">
        <v>2085</v>
      </c>
      <c r="EA204" s="1239">
        <v>32.71</v>
      </c>
      <c r="EB204" s="1241">
        <v>0</v>
      </c>
      <c r="EC204" s="1239">
        <v>0</v>
      </c>
    </row>
    <row r="205" spans="128:133">
      <c r="DX205" s="1238">
        <v>46265</v>
      </c>
      <c r="DY205" s="1328" t="s">
        <v>2107</v>
      </c>
      <c r="DZ205" t="s">
        <v>432</v>
      </c>
      <c r="EA205" s="1239">
        <v>59.99</v>
      </c>
      <c r="EB205" s="1241">
        <v>0</v>
      </c>
      <c r="EC205" s="1239">
        <v>0</v>
      </c>
    </row>
    <row r="206" spans="128:133">
      <c r="DX206" s="1238">
        <v>46265</v>
      </c>
      <c r="DY206" s="1328" t="s">
        <v>932</v>
      </c>
      <c r="DZ206" t="s">
        <v>530</v>
      </c>
      <c r="EA206" s="1239">
        <v>3987847401.5100002</v>
      </c>
      <c r="EB206" s="1241">
        <v>22996</v>
      </c>
      <c r="EC206" s="1239">
        <v>5586696499.5299997</v>
      </c>
    </row>
    <row r="207" spans="128:133">
      <c r="DX207" s="1238">
        <v>46265</v>
      </c>
      <c r="DY207" s="1328" t="s">
        <v>933</v>
      </c>
      <c r="DZ207" t="s">
        <v>531</v>
      </c>
      <c r="EA207" s="1239">
        <v>313793323.47000003</v>
      </c>
      <c r="EB207" s="1241">
        <v>2789</v>
      </c>
      <c r="EC207" s="1239">
        <v>460622093.43000001</v>
      </c>
    </row>
    <row r="208" spans="128:133">
      <c r="DX208" s="1238">
        <v>46265</v>
      </c>
      <c r="DY208" s="1328" t="s">
        <v>934</v>
      </c>
      <c r="DZ208" t="s">
        <v>532</v>
      </c>
      <c r="EA208" s="1239">
        <v>1236710354.26</v>
      </c>
      <c r="EB208" s="1241">
        <v>10178</v>
      </c>
      <c r="EC208" s="1239">
        <v>1764106377.6800001</v>
      </c>
    </row>
    <row r="209" spans="128:133">
      <c r="DX209" s="1238">
        <v>46265</v>
      </c>
      <c r="DY209" s="1328" t="s">
        <v>935</v>
      </c>
      <c r="DZ209" t="s">
        <v>533</v>
      </c>
      <c r="EA209" s="1239">
        <v>459384855.63999999</v>
      </c>
      <c r="EB209" s="1241">
        <v>3964</v>
      </c>
      <c r="EC209" s="1239">
        <v>634896561.77999997</v>
      </c>
    </row>
    <row r="210" spans="128:133">
      <c r="DX210" s="1238">
        <v>46265</v>
      </c>
      <c r="DY210" s="1328" t="s">
        <v>936</v>
      </c>
      <c r="DZ210" t="s">
        <v>534</v>
      </c>
      <c r="EA210" s="1239">
        <v>135019181.41999999</v>
      </c>
      <c r="EB210" s="1241">
        <v>1285</v>
      </c>
      <c r="EC210" s="1239">
        <v>189481139.83000001</v>
      </c>
    </row>
    <row r="211" spans="128:133">
      <c r="DX211" s="1238">
        <v>46265</v>
      </c>
      <c r="DY211" s="1328" t="s">
        <v>937</v>
      </c>
      <c r="DZ211" t="s">
        <v>535</v>
      </c>
      <c r="EA211" s="1239">
        <v>342299655.12</v>
      </c>
      <c r="EB211" s="1241">
        <v>2697</v>
      </c>
      <c r="EC211" s="1239">
        <v>468443269.58999997</v>
      </c>
    </row>
    <row r="212" spans="128:133">
      <c r="DX212" s="1238">
        <v>46265</v>
      </c>
      <c r="DY212" s="1328" t="s">
        <v>938</v>
      </c>
      <c r="DZ212" t="s">
        <v>536</v>
      </c>
      <c r="EA212" s="1239">
        <v>270802521.31</v>
      </c>
      <c r="EB212" s="1241">
        <v>1971</v>
      </c>
      <c r="EC212" s="1239">
        <v>362030321.74000001</v>
      </c>
    </row>
    <row r="213" spans="128:133">
      <c r="DX213" s="1238">
        <v>46265</v>
      </c>
      <c r="DY213" s="1328" t="s">
        <v>939</v>
      </c>
      <c r="DZ213" t="s">
        <v>537</v>
      </c>
      <c r="EA213" s="1239">
        <v>756693994.41999996</v>
      </c>
      <c r="EB213" s="1241">
        <v>5410</v>
      </c>
      <c r="EC213" s="1239">
        <v>1034188849.47</v>
      </c>
    </row>
    <row r="214" spans="128:133">
      <c r="DX214" s="1238">
        <v>46265</v>
      </c>
      <c r="DY214" s="1328" t="s">
        <v>940</v>
      </c>
      <c r="DZ214" t="s">
        <v>538</v>
      </c>
      <c r="EA214" s="1239">
        <v>1009305645.08</v>
      </c>
      <c r="EB214" s="1241">
        <v>6786</v>
      </c>
      <c r="EC214" s="1239">
        <v>1400147719.4400001</v>
      </c>
    </row>
    <row r="215" spans="128:133">
      <c r="DX215" s="1238">
        <v>46265</v>
      </c>
      <c r="DY215" s="1328" t="s">
        <v>941</v>
      </c>
      <c r="DZ215" t="s">
        <v>539</v>
      </c>
      <c r="EA215" s="1239">
        <v>1143575515.8800001</v>
      </c>
      <c r="EB215" s="1241">
        <v>7078</v>
      </c>
      <c r="EC215" s="1239">
        <v>1569333056.6600001</v>
      </c>
    </row>
    <row r="216" spans="128:133">
      <c r="DX216" s="1238">
        <v>46265</v>
      </c>
      <c r="DY216" s="1328" t="s">
        <v>942</v>
      </c>
      <c r="DZ216" t="s">
        <v>540</v>
      </c>
      <c r="EA216" s="1239">
        <v>81972338.629999995</v>
      </c>
      <c r="EB216" s="1241">
        <v>560</v>
      </c>
      <c r="EC216" s="1239">
        <v>118606956.17</v>
      </c>
    </row>
    <row r="217" spans="128:133">
      <c r="DX217" s="1238">
        <v>46265</v>
      </c>
      <c r="DY217" s="1328" t="s">
        <v>943</v>
      </c>
      <c r="DZ217" t="s">
        <v>541</v>
      </c>
      <c r="EA217" s="1239">
        <v>156173271.88</v>
      </c>
      <c r="EB217" s="1241">
        <v>1539</v>
      </c>
      <c r="EC217" s="1239">
        <v>221746980.41999999</v>
      </c>
    </row>
    <row r="218" spans="128:133">
      <c r="DX218" s="1238">
        <v>46265</v>
      </c>
      <c r="DY218" s="1328" t="s">
        <v>944</v>
      </c>
      <c r="DZ218" t="s">
        <v>542</v>
      </c>
      <c r="EA218" s="1239">
        <v>648871958.34000003</v>
      </c>
      <c r="EB218" s="1241">
        <v>5215</v>
      </c>
      <c r="EC218" s="1239">
        <v>906490707.25</v>
      </c>
    </row>
    <row r="219" spans="128:133">
      <c r="DX219" s="1238">
        <v>46265</v>
      </c>
      <c r="DY219" s="1328" t="s">
        <v>945</v>
      </c>
      <c r="DZ219" t="s">
        <v>544</v>
      </c>
      <c r="EA219" s="1239">
        <v>1855895872.1500001</v>
      </c>
      <c r="EB219" s="1241">
        <v>14921</v>
      </c>
      <c r="EC219" s="1239">
        <v>2754995405.8699999</v>
      </c>
    </row>
    <row r="220" spans="128:133">
      <c r="DX220" s="1238">
        <v>46265</v>
      </c>
      <c r="DY220" s="1328" t="s">
        <v>946</v>
      </c>
      <c r="DZ220" t="s">
        <v>545</v>
      </c>
      <c r="EA220" s="1239">
        <v>1295324167.46</v>
      </c>
      <c r="EB220" s="1241">
        <v>10109</v>
      </c>
      <c r="EC220" s="1239">
        <v>1983363890.3499999</v>
      </c>
    </row>
    <row r="221" spans="128:133">
      <c r="DX221" s="1238">
        <v>46265</v>
      </c>
      <c r="DY221" s="1328" t="s">
        <v>947</v>
      </c>
      <c r="DZ221" t="s">
        <v>546</v>
      </c>
      <c r="EA221" s="1239">
        <v>7391229977.3500004</v>
      </c>
      <c r="EB221" s="1241">
        <v>47438</v>
      </c>
      <c r="EC221" s="1239">
        <v>9978431236.7700005</v>
      </c>
    </row>
    <row r="222" spans="128:133">
      <c r="DX222" s="1238">
        <v>46265</v>
      </c>
      <c r="DY222" s="1328" t="s">
        <v>948</v>
      </c>
      <c r="DZ222" t="s">
        <v>1243</v>
      </c>
      <c r="EA222" s="1239">
        <v>1106914516.73</v>
      </c>
      <c r="EB222" s="1241">
        <v>8373</v>
      </c>
      <c r="EC222" s="1239">
        <v>1752195099.76</v>
      </c>
    </row>
    <row r="223" spans="128:133">
      <c r="DX223" s="1238">
        <v>46265</v>
      </c>
      <c r="DY223" s="1328" t="s">
        <v>949</v>
      </c>
      <c r="DZ223" t="s">
        <v>547</v>
      </c>
      <c r="EA223" s="1239">
        <v>9435535500.2299995</v>
      </c>
      <c r="EB223" s="1241">
        <v>64095</v>
      </c>
      <c r="EC223" s="1239">
        <v>12964595433.23</v>
      </c>
    </row>
    <row r="224" spans="128:133">
      <c r="DX224" s="1238">
        <v>46265</v>
      </c>
      <c r="DY224" s="1328" t="s">
        <v>1244</v>
      </c>
      <c r="DZ224" t="s">
        <v>549</v>
      </c>
      <c r="EA224" s="1239">
        <v>2349917.02</v>
      </c>
      <c r="EB224" s="1241">
        <v>1</v>
      </c>
      <c r="EC224" s="1239">
        <v>2350000</v>
      </c>
    </row>
    <row r="225" spans="128:133">
      <c r="DX225" s="1238">
        <v>46265</v>
      </c>
      <c r="DY225" s="1328" t="s">
        <v>1245</v>
      </c>
      <c r="DZ225" t="s">
        <v>550</v>
      </c>
      <c r="EA225" s="1239">
        <v>2343130.2599999998</v>
      </c>
      <c r="EB225" s="1241">
        <v>2</v>
      </c>
      <c r="EC225" s="1239">
        <v>2700000</v>
      </c>
    </row>
    <row r="226" spans="128:133">
      <c r="DX226" s="1238">
        <v>46265</v>
      </c>
      <c r="DY226" s="1328" t="s">
        <v>1246</v>
      </c>
      <c r="DZ226" t="s">
        <v>551</v>
      </c>
      <c r="EA226" s="1239">
        <v>2311358.75</v>
      </c>
      <c r="EB226" s="1241">
        <v>1</v>
      </c>
      <c r="EC226" s="1239">
        <v>2697000</v>
      </c>
    </row>
    <row r="227" spans="128:133">
      <c r="DX227" s="1238">
        <v>46265</v>
      </c>
      <c r="DY227" s="1328" t="s">
        <v>1247</v>
      </c>
      <c r="DZ227" t="s">
        <v>552</v>
      </c>
      <c r="EA227" s="1239">
        <v>2290423.86</v>
      </c>
      <c r="EB227" s="1241">
        <v>1</v>
      </c>
      <c r="EC227" s="1239">
        <v>2300000</v>
      </c>
    </row>
    <row r="228" spans="128:133">
      <c r="DX228" s="1238">
        <v>46265</v>
      </c>
      <c r="DY228" s="1328" t="s">
        <v>1248</v>
      </c>
      <c r="DZ228" t="s">
        <v>553</v>
      </c>
      <c r="EA228" s="1239">
        <v>2240415.86</v>
      </c>
      <c r="EB228" s="1241">
        <v>1</v>
      </c>
      <c r="EC228" s="1239">
        <v>2366816</v>
      </c>
    </row>
    <row r="229" spans="128:133">
      <c r="DX229" s="1238">
        <v>46265</v>
      </c>
      <c r="DY229" s="1328" t="s">
        <v>1249</v>
      </c>
      <c r="DZ229" t="s">
        <v>554</v>
      </c>
      <c r="EA229" s="1239">
        <v>2113274</v>
      </c>
      <c r="EB229" s="1241">
        <v>1</v>
      </c>
      <c r="EC229" s="1239">
        <v>2200000</v>
      </c>
    </row>
    <row r="230" spans="128:133">
      <c r="DX230" s="1238">
        <v>46265</v>
      </c>
      <c r="DY230" s="1328" t="s">
        <v>1250</v>
      </c>
      <c r="DZ230" t="s">
        <v>555</v>
      </c>
      <c r="EA230" s="1239">
        <v>2098357.13</v>
      </c>
      <c r="EB230" s="1241">
        <v>1</v>
      </c>
      <c r="EC230" s="1239">
        <v>2669400</v>
      </c>
    </row>
    <row r="231" spans="128:133">
      <c r="DX231" s="1238">
        <v>46265</v>
      </c>
      <c r="DY231" s="1328" t="s">
        <v>1251</v>
      </c>
      <c r="DZ231" t="s">
        <v>556</v>
      </c>
      <c r="EA231" s="1239">
        <v>2081681.68</v>
      </c>
      <c r="EB231" s="1241">
        <v>1</v>
      </c>
      <c r="EC231" s="1239">
        <v>2190000</v>
      </c>
    </row>
    <row r="232" spans="128:133">
      <c r="DX232" s="1238">
        <v>46265</v>
      </c>
      <c r="DY232" s="1328" t="s">
        <v>1252</v>
      </c>
      <c r="DZ232" t="s">
        <v>557</v>
      </c>
      <c r="EA232" s="1239">
        <v>2070574.15</v>
      </c>
      <c r="EB232" s="1241">
        <v>1</v>
      </c>
      <c r="EC232" s="1239">
        <v>2126000</v>
      </c>
    </row>
    <row r="233" spans="128:133">
      <c r="DX233" s="1238">
        <v>46265</v>
      </c>
      <c r="DY233" s="1328" t="s">
        <v>1253</v>
      </c>
      <c r="DZ233" t="s">
        <v>558</v>
      </c>
      <c r="EA233" s="1239">
        <v>2001946.46</v>
      </c>
      <c r="EB233" s="1241">
        <v>1</v>
      </c>
      <c r="EC233" s="1239">
        <v>2238286</v>
      </c>
    </row>
    <row r="234" spans="128:133">
      <c r="DX234" s="1238">
        <v>46265</v>
      </c>
      <c r="DY234" s="1328" t="s">
        <v>1254</v>
      </c>
      <c r="DZ234" t="s">
        <v>559</v>
      </c>
      <c r="EA234" s="1239">
        <v>1990848.49</v>
      </c>
      <c r="EB234" s="1241">
        <v>7</v>
      </c>
      <c r="EC234" s="1239">
        <v>2428700</v>
      </c>
    </row>
    <row r="235" spans="128:133">
      <c r="DX235" s="1238">
        <v>46265</v>
      </c>
      <c r="DY235" s="1328" t="s">
        <v>1255</v>
      </c>
      <c r="DZ235" t="s">
        <v>560</v>
      </c>
      <c r="EA235" s="1239">
        <v>1967805.63</v>
      </c>
      <c r="EB235" s="1241">
        <v>1</v>
      </c>
      <c r="EC235" s="1239">
        <v>2452107.0499999998</v>
      </c>
    </row>
    <row r="236" spans="128:133">
      <c r="DX236" s="1238">
        <v>46265</v>
      </c>
      <c r="DY236" s="1328" t="s">
        <v>1256</v>
      </c>
      <c r="DZ236" t="s">
        <v>561</v>
      </c>
      <c r="EA236" s="1239">
        <v>1958375.58</v>
      </c>
      <c r="EB236" s="1241">
        <v>1</v>
      </c>
      <c r="EC236" s="1239">
        <v>2488271</v>
      </c>
    </row>
    <row r="237" spans="128:133">
      <c r="DX237" s="1238">
        <v>46265</v>
      </c>
      <c r="DY237" s="1328" t="s">
        <v>1257</v>
      </c>
      <c r="DZ237" t="s">
        <v>562</v>
      </c>
      <c r="EA237" s="1239">
        <v>1955153.88</v>
      </c>
      <c r="EB237" s="1241">
        <v>1</v>
      </c>
      <c r="EC237" s="1239">
        <v>2116445.09</v>
      </c>
    </row>
    <row r="238" spans="128:133">
      <c r="DX238" s="1238">
        <v>46265</v>
      </c>
      <c r="DY238" s="1328" t="s">
        <v>1258</v>
      </c>
      <c r="DZ238" t="s">
        <v>563</v>
      </c>
      <c r="EA238" s="1239">
        <v>1949159.96</v>
      </c>
      <c r="EB238" s="1241">
        <v>1</v>
      </c>
      <c r="EC238" s="1239">
        <v>2318124</v>
      </c>
    </row>
    <row r="239" spans="128:133">
      <c r="DX239" s="1238">
        <v>46265</v>
      </c>
      <c r="DY239" s="1328" t="s">
        <v>1259</v>
      </c>
      <c r="DZ239" t="s">
        <v>564</v>
      </c>
      <c r="EA239" s="1239">
        <v>1934555.54</v>
      </c>
      <c r="EB239" s="1241">
        <v>2</v>
      </c>
      <c r="EC239" s="1239">
        <v>2000000</v>
      </c>
    </row>
    <row r="240" spans="128:133">
      <c r="DX240" s="1238">
        <v>46265</v>
      </c>
      <c r="DY240" s="1328" t="s">
        <v>1260</v>
      </c>
      <c r="DZ240" t="s">
        <v>565</v>
      </c>
      <c r="EA240" s="1239">
        <v>1933961.08</v>
      </c>
      <c r="EB240" s="1241">
        <v>1</v>
      </c>
      <c r="EC240" s="1239">
        <v>2268500</v>
      </c>
    </row>
    <row r="241" spans="128:133">
      <c r="DX241" s="1238">
        <v>46265</v>
      </c>
      <c r="DY241" s="1328" t="s">
        <v>1261</v>
      </c>
      <c r="DZ241" t="s">
        <v>566</v>
      </c>
      <c r="EA241" s="1239">
        <v>1926100.15</v>
      </c>
      <c r="EB241" s="1241">
        <v>1</v>
      </c>
      <c r="EC241" s="1239">
        <v>2259000</v>
      </c>
    </row>
    <row r="242" spans="128:133">
      <c r="DX242" s="1238">
        <v>46265</v>
      </c>
      <c r="DY242" s="1328" t="s">
        <v>1262</v>
      </c>
      <c r="DZ242" t="s">
        <v>567</v>
      </c>
      <c r="EA242" s="1239">
        <v>1897756.15</v>
      </c>
      <c r="EB242" s="1241">
        <v>1</v>
      </c>
      <c r="EC242" s="1239">
        <v>2339000</v>
      </c>
    </row>
    <row r="243" spans="128:133">
      <c r="DX243" s="1238">
        <v>46265</v>
      </c>
      <c r="DY243" s="1328" t="s">
        <v>1263</v>
      </c>
      <c r="DZ243" t="s">
        <v>568</v>
      </c>
      <c r="EA243" s="1239">
        <v>1807119.3</v>
      </c>
      <c r="EB243" s="1241">
        <v>1</v>
      </c>
      <c r="EC243" s="1239">
        <v>1861100</v>
      </c>
    </row>
    <row r="244" spans="128:133">
      <c r="DX244" s="1238">
        <v>46265</v>
      </c>
      <c r="DY244" s="1328" t="s">
        <v>106</v>
      </c>
      <c r="DZ244" t="s">
        <v>1264</v>
      </c>
      <c r="EA244" s="1239">
        <v>10542450016.959999</v>
      </c>
      <c r="EB244" s="1241">
        <v>72468</v>
      </c>
      <c r="EC244" s="1239">
        <v>14716790532.99</v>
      </c>
    </row>
    <row r="245" spans="128:133">
      <c r="DX245" s="1238">
        <v>46265</v>
      </c>
      <c r="DY245" s="1328" t="s">
        <v>1265</v>
      </c>
      <c r="DZ245" t="s">
        <v>1266</v>
      </c>
      <c r="EA245" s="1239">
        <v>7773800542.0699997</v>
      </c>
      <c r="EB245" s="1241">
        <v>48647</v>
      </c>
      <c r="EC245" s="1239">
        <v>10609931744.129999</v>
      </c>
    </row>
    <row r="246" spans="128:133">
      <c r="DX246" s="1238">
        <v>46265</v>
      </c>
      <c r="DY246" s="1328" t="s">
        <v>1267</v>
      </c>
      <c r="DZ246" t="s">
        <v>1268</v>
      </c>
      <c r="EA246" s="1239">
        <v>506568994.43000001</v>
      </c>
      <c r="EB246" s="1241">
        <v>3332</v>
      </c>
      <c r="EC246" s="1239">
        <v>748883524.35000002</v>
      </c>
    </row>
    <row r="247" spans="128:133">
      <c r="DX247" s="1238">
        <v>46265</v>
      </c>
      <c r="DY247" s="1328" t="s">
        <v>1269</v>
      </c>
      <c r="DZ247" t="s">
        <v>1270</v>
      </c>
      <c r="EA247" s="1239">
        <v>2262080480.46</v>
      </c>
      <c r="EB247" s="1241">
        <v>20489</v>
      </c>
      <c r="EC247" s="1239">
        <v>3357975264.5100002</v>
      </c>
    </row>
    <row r="248" spans="128:133">
      <c r="DX248" s="1238">
        <v>46265</v>
      </c>
      <c r="DY248" s="1328" t="s">
        <v>1271</v>
      </c>
      <c r="DZ248" t="s">
        <v>570</v>
      </c>
      <c r="EA248" s="1239">
        <v>8859139643.1399994</v>
      </c>
      <c r="EB248" s="1241">
        <v>58763</v>
      </c>
      <c r="EC248" s="1239">
        <v>12211330781.299999</v>
      </c>
    </row>
    <row r="249" spans="128:133">
      <c r="DX249" s="1238">
        <v>46265</v>
      </c>
      <c r="DY249" s="1328" t="s">
        <v>1272</v>
      </c>
      <c r="DZ249" t="s">
        <v>571</v>
      </c>
      <c r="EA249" s="1239">
        <v>1089379240.75</v>
      </c>
      <c r="EB249" s="1241">
        <v>7443</v>
      </c>
      <c r="EC249" s="1239">
        <v>1443504985.73</v>
      </c>
    </row>
    <row r="250" spans="128:133">
      <c r="DX250" s="1238">
        <v>46265</v>
      </c>
      <c r="DY250" s="1328" t="s">
        <v>1273</v>
      </c>
      <c r="DZ250" t="s">
        <v>572</v>
      </c>
      <c r="EA250" s="1239">
        <v>0</v>
      </c>
      <c r="EB250" s="1241">
        <v>0</v>
      </c>
      <c r="EC250" s="1239">
        <v>0</v>
      </c>
    </row>
    <row r="251" spans="128:133">
      <c r="DX251" s="1238">
        <v>46265</v>
      </c>
      <c r="DY251" s="1328" t="s">
        <v>1276</v>
      </c>
      <c r="DZ251" t="s">
        <v>547</v>
      </c>
      <c r="EA251" s="1239">
        <v>593931133.07000005</v>
      </c>
      <c r="EB251" s="1241">
        <v>6262</v>
      </c>
      <c r="EC251" s="1239">
        <v>1061954765.96</v>
      </c>
    </row>
    <row r="252" spans="128:133">
      <c r="DX252" s="1238">
        <v>46265</v>
      </c>
      <c r="DY252" s="1328" t="s">
        <v>2108</v>
      </c>
      <c r="DZ252" t="s">
        <v>2083</v>
      </c>
      <c r="EA252" s="1239">
        <v>1.08</v>
      </c>
      <c r="EB252" s="1241">
        <v>0</v>
      </c>
      <c r="EC252" s="1239">
        <v>0</v>
      </c>
    </row>
    <row r="253" spans="128:133">
      <c r="DX253" s="1238">
        <v>46265</v>
      </c>
      <c r="DY253" s="1328" t="s">
        <v>2109</v>
      </c>
      <c r="DZ253" t="s">
        <v>2085</v>
      </c>
      <c r="EA253" s="1239">
        <v>5.64</v>
      </c>
      <c r="EB253" s="1241">
        <v>0</v>
      </c>
      <c r="EC253" s="1239">
        <v>0</v>
      </c>
    </row>
    <row r="254" spans="128:133">
      <c r="DX254" s="1238">
        <v>46265</v>
      </c>
      <c r="DY254" s="1328" t="s">
        <v>2110</v>
      </c>
      <c r="DZ254" t="s">
        <v>432</v>
      </c>
      <c r="EA254" s="1239">
        <v>16.670000000000002</v>
      </c>
      <c r="EB254" s="1241">
        <v>0</v>
      </c>
      <c r="EC254" s="1239">
        <v>0</v>
      </c>
    </row>
  </sheetData>
  <mergeCells count="88">
    <mergeCell ref="DY2:DY3"/>
    <mergeCell ref="DZ2:DZ3"/>
    <mergeCell ref="EA2:EA3"/>
    <mergeCell ref="EB2:EB3"/>
    <mergeCell ref="DC2:DC3"/>
    <mergeCell ref="DD2:DD3"/>
    <mergeCell ref="DE2:DE3"/>
    <mergeCell ref="DF2:DF3"/>
    <mergeCell ref="DI2:DI3"/>
    <mergeCell ref="DQ2:DQ3"/>
    <mergeCell ref="DR2:DR3"/>
    <mergeCell ref="DK2:DK3"/>
    <mergeCell ref="DL2:DL3"/>
    <mergeCell ref="DM2:DM3"/>
    <mergeCell ref="DN2:DN3"/>
    <mergeCell ref="DO2:DO3"/>
    <mergeCell ref="DX2:DX3"/>
    <mergeCell ref="CY2:CY3"/>
    <mergeCell ref="CZ2:CZ3"/>
    <mergeCell ref="DS2:DS3"/>
    <mergeCell ref="DT2:DT3"/>
    <mergeCell ref="DU2:DU3"/>
    <mergeCell ref="DV2:DV3"/>
    <mergeCell ref="DG2:DG3"/>
    <mergeCell ref="DH2:DH3"/>
    <mergeCell ref="DA2:DA3"/>
    <mergeCell ref="DB2:DB3"/>
    <mergeCell ref="DJ2:DJ3"/>
    <mergeCell ref="DP2:DP3"/>
    <mergeCell ref="DW2:DW3"/>
    <mergeCell ref="CX2:CX3"/>
    <mergeCell ref="BK2:BK3"/>
    <mergeCell ref="BL2:BL3"/>
    <mergeCell ref="BM2:BM3"/>
    <mergeCell ref="BN2:BN3"/>
    <mergeCell ref="BO2:BO3"/>
    <mergeCell ref="CR2:CR3"/>
    <mergeCell ref="BP2:BP3"/>
    <mergeCell ref="CS2:CS3"/>
    <mergeCell ref="CT2:CT3"/>
    <mergeCell ref="CU2:CU3"/>
    <mergeCell ref="CV2:CV3"/>
    <mergeCell ref="CW2:CW3"/>
    <mergeCell ref="AV2:AV3"/>
    <mergeCell ref="AW2:AW3"/>
    <mergeCell ref="BJ2:BJ3"/>
    <mergeCell ref="AY2:AY3"/>
    <mergeCell ref="AZ2:AZ3"/>
    <mergeCell ref="BA2:BA3"/>
    <mergeCell ref="BB2:BB3"/>
    <mergeCell ref="BC2:BC3"/>
    <mergeCell ref="BD2:BD3"/>
    <mergeCell ref="BE2:BE3"/>
    <mergeCell ref="BF2:BF3"/>
    <mergeCell ref="BG2:BG3"/>
    <mergeCell ref="BH2:BH3"/>
    <mergeCell ref="BI2:BI3"/>
    <mergeCell ref="P1:AS1"/>
    <mergeCell ref="AT1:BK1"/>
    <mergeCell ref="BL1:BO1"/>
    <mergeCell ref="DX1:EB1"/>
    <mergeCell ref="V2:X2"/>
    <mergeCell ref="P2:R2"/>
    <mergeCell ref="S2:U2"/>
    <mergeCell ref="AX2:AX3"/>
    <mergeCell ref="Y2:AA2"/>
    <mergeCell ref="AB2:AD2"/>
    <mergeCell ref="AE2:AG2"/>
    <mergeCell ref="AK2:AM2"/>
    <mergeCell ref="AN2:AP2"/>
    <mergeCell ref="AQ2:AS2"/>
    <mergeCell ref="AT2:AT3"/>
    <mergeCell ref="AU2:AU3"/>
    <mergeCell ref="A1:O1"/>
    <mergeCell ref="E2:E3"/>
    <mergeCell ref="F2:F3"/>
    <mergeCell ref="G2:I2"/>
    <mergeCell ref="J2:J3"/>
    <mergeCell ref="K2:K3"/>
    <mergeCell ref="M2:M3"/>
    <mergeCell ref="N2:N3"/>
    <mergeCell ref="O2:O3"/>
    <mergeCell ref="L2:L3"/>
    <mergeCell ref="AH2:AJ2"/>
    <mergeCell ref="A2:A3"/>
    <mergeCell ref="B2:B3"/>
    <mergeCell ref="C2:C3"/>
    <mergeCell ref="D2:D3"/>
  </mergeCells>
  <phoneticPr fontId="151" type="noConversion"/>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0C2A2-B793-4195-8BED-651CEB1C5F8C}">
  <sheetPr codeName="Sheet45"/>
  <dimension ref="B5:Q478"/>
  <sheetViews>
    <sheetView showGridLines="0" topLeftCell="D22" zoomScale="85" zoomScaleNormal="85" workbookViewId="0">
      <selection activeCell="C16" sqref="C16"/>
    </sheetView>
  </sheetViews>
  <sheetFormatPr defaultColWidth="9.140625" defaultRowHeight="15"/>
  <cols>
    <col min="2" max="2" width="30.42578125" bestFit="1" customWidth="1"/>
    <col min="3" max="3" width="3" customWidth="1"/>
    <col min="4" max="4" width="24.42578125" bestFit="1" customWidth="1"/>
    <col min="5" max="5" width="25.140625" customWidth="1"/>
    <col min="6" max="6" width="30.5703125" customWidth="1"/>
    <col min="7" max="7" width="31.140625" customWidth="1"/>
    <col min="8" max="9" width="25.140625" customWidth="1"/>
    <col min="10" max="10" width="24.140625" customWidth="1"/>
    <col min="11" max="11" width="10.7109375" bestFit="1" customWidth="1"/>
  </cols>
  <sheetData>
    <row r="5" spans="2:17">
      <c r="B5" s="2223" t="s">
        <v>959</v>
      </c>
      <c r="C5" s="2224"/>
      <c r="D5" s="2224"/>
      <c r="E5" s="2224"/>
      <c r="F5" s="2224"/>
      <c r="G5" s="2224"/>
      <c r="H5" s="2224"/>
      <c r="I5" s="2224"/>
      <c r="J5" s="2224"/>
      <c r="K5" s="2224"/>
      <c r="L5" s="2224"/>
      <c r="M5" s="2224"/>
      <c r="N5" s="2224"/>
      <c r="O5" s="2224"/>
      <c r="P5" s="2224"/>
      <c r="Q5" s="2224"/>
    </row>
    <row r="7" spans="2:17" ht="15.75" thickBot="1"/>
    <row r="8" spans="2:17" ht="16.5" thickTop="1" thickBot="1">
      <c r="B8" s="1334" t="s">
        <v>960</v>
      </c>
      <c r="D8" s="2228" t="s">
        <v>955</v>
      </c>
      <c r="E8" s="2229"/>
      <c r="F8" s="2229"/>
      <c r="G8" s="2229"/>
      <c r="H8" s="2230"/>
    </row>
    <row r="9" spans="2:17" ht="16.5" thickTop="1" thickBot="1">
      <c r="B9" s="1333"/>
      <c r="D9" s="1330"/>
      <c r="E9" s="1330"/>
      <c r="F9" s="1330"/>
      <c r="G9" s="1330"/>
      <c r="H9" s="1330"/>
    </row>
    <row r="10" spans="2:17" ht="16.5" thickTop="1" thickBot="1">
      <c r="B10" s="1334" t="s">
        <v>99</v>
      </c>
      <c r="D10" s="2228" t="s">
        <v>956</v>
      </c>
      <c r="E10" s="2229"/>
      <c r="F10" s="2229"/>
      <c r="G10" s="2229"/>
      <c r="H10" s="2230"/>
    </row>
    <row r="11" spans="2:17" ht="16.5" thickTop="1" thickBot="1">
      <c r="B11" s="1333"/>
      <c r="D11" s="1330"/>
      <c r="E11" s="1330"/>
      <c r="F11" s="1330"/>
      <c r="G11" s="1330"/>
      <c r="H11" s="1330"/>
    </row>
    <row r="12" spans="2:17" ht="16.5" thickTop="1" thickBot="1">
      <c r="B12" s="1334" t="s">
        <v>3</v>
      </c>
      <c r="D12" s="2228" t="s">
        <v>957</v>
      </c>
      <c r="E12" s="2229"/>
      <c r="F12" s="2229"/>
      <c r="G12" s="2229"/>
      <c r="H12" s="2230"/>
    </row>
    <row r="13" spans="2:17" ht="16.5" thickTop="1" thickBot="1">
      <c r="B13" s="1333"/>
      <c r="D13" s="1330"/>
      <c r="E13" s="1330"/>
      <c r="F13" s="1330"/>
      <c r="G13" s="1330"/>
      <c r="H13" s="1330"/>
    </row>
    <row r="14" spans="2:17" ht="16.5" thickTop="1" thickBot="1">
      <c r="B14" s="1334" t="s">
        <v>4</v>
      </c>
      <c r="D14" s="2228" t="s">
        <v>961</v>
      </c>
      <c r="E14" s="2229"/>
      <c r="F14" s="2229"/>
      <c r="G14" s="2229"/>
      <c r="H14" s="2230"/>
    </row>
    <row r="15" spans="2:17" ht="16.5" thickTop="1" thickBot="1"/>
    <row r="16" spans="2:17" ht="16.5" thickTop="1" thickBot="1">
      <c r="B16" s="1334" t="s">
        <v>958</v>
      </c>
      <c r="D16" s="2228" t="s">
        <v>962</v>
      </c>
      <c r="E16" s="2229"/>
      <c r="F16" s="2229"/>
      <c r="G16" s="2229"/>
      <c r="H16" s="2230"/>
    </row>
    <row r="17" spans="2:11" ht="16.5" thickTop="1" thickBot="1"/>
    <row r="18" spans="2:11" ht="36.75" customHeight="1" thickTop="1" thickBot="1">
      <c r="B18" s="1334" t="s">
        <v>304</v>
      </c>
      <c r="D18" s="2225" t="s">
        <v>1310</v>
      </c>
      <c r="E18" s="2226"/>
      <c r="F18" s="2226"/>
      <c r="G18" s="2226"/>
      <c r="H18" s="2227"/>
    </row>
    <row r="19" spans="2:11" ht="15.75" thickTop="1"/>
    <row r="21" spans="2:11" ht="15.75" thickBot="1">
      <c r="G21" s="1703">
        <v>10</v>
      </c>
      <c r="H21" s="1703">
        <v>-5</v>
      </c>
      <c r="I21" s="1703">
        <v>-3</v>
      </c>
      <c r="J21" s="1703">
        <v>27</v>
      </c>
    </row>
    <row r="22" spans="2:11" ht="26.25" thickBot="1">
      <c r="B22" s="1243" t="s">
        <v>735</v>
      </c>
      <c r="C22" s="1244"/>
      <c r="D22" s="1245" t="s">
        <v>736</v>
      </c>
      <c r="E22" s="1246" t="s">
        <v>737</v>
      </c>
      <c r="F22" s="1246" t="s">
        <v>99</v>
      </c>
      <c r="G22" s="1246" t="s">
        <v>3</v>
      </c>
      <c r="H22" s="1247" t="s">
        <v>4</v>
      </c>
      <c r="I22" s="1247" t="s">
        <v>958</v>
      </c>
      <c r="J22" s="1245" t="s">
        <v>5</v>
      </c>
    </row>
    <row r="23" spans="2:11">
      <c r="B23" s="1248">
        <v>1</v>
      </c>
      <c r="D23" s="1249">
        <v>45566</v>
      </c>
      <c r="E23" s="1250">
        <f>EOMONTH(D23,0)</f>
        <v>45596</v>
      </c>
      <c r="F23" s="1250">
        <f>E23</f>
        <v>45596</v>
      </c>
      <c r="G23" s="1250">
        <f>WORKDAY(F23,$G$21,'Business Day Paris'!F2:F196)</f>
        <v>45614</v>
      </c>
      <c r="H23" s="1250">
        <f>WORKDAY(J23,$H$21,'Business Day Paris'!F2:F196)</f>
        <v>45616</v>
      </c>
      <c r="I23" s="1250">
        <f>WORKDAY(J23,$I$21,'Business Day Paris'!F2:F196)</f>
        <v>45618</v>
      </c>
      <c r="J23" s="1251">
        <f>IF(WORKDAY(EOMONTH(F23,0)+$J$21-1,1,'Business Day Paris'!F2:F196)&lt;=EOMONTH(Calendar!F24,0),WORKDAY(EOMONTH(F23,0)+$J$21-1,1,'Business Day Paris'!F2:F196),WORKDAY(EOMONTH(F23,0)+$J$21+1,-1,'Business Day Paris'!F2:F196))</f>
        <v>45623</v>
      </c>
      <c r="K23" s="1238"/>
    </row>
    <row r="24" spans="2:11">
      <c r="B24" s="1248">
        <v>2</v>
      </c>
      <c r="D24" s="1249">
        <f>EOMONTH(D23,0)+1</f>
        <v>45597</v>
      </c>
      <c r="E24" s="1250">
        <f t="shared" ref="E24:E87" si="0">EOMONTH(D24,0)</f>
        <v>45626</v>
      </c>
      <c r="F24" s="1250">
        <f t="shared" ref="F24:F87" si="1">E24</f>
        <v>45626</v>
      </c>
      <c r="G24" s="1250">
        <f>WORKDAY(F24,$G$21,'Business Day Paris'!F3:F197)</f>
        <v>45639</v>
      </c>
      <c r="H24" s="1250">
        <f>WORKDAY(J24,$H$21,'Business Day Paris'!F3:F197)</f>
        <v>45644</v>
      </c>
      <c r="I24" s="1250">
        <f>WORKDAY(J24,$I$21,'Business Day Paris'!F3:F197)</f>
        <v>45646</v>
      </c>
      <c r="J24" s="1251">
        <f>IF(WORKDAY(EOMONTH(F24,0)+$J$21-1,1,'Business Day Paris'!F3:F197)&lt;=EOMONTH(Calendar!F25,0),WORKDAY(EOMONTH(F24,0)+$J$21-1,1,'Business Day Paris'!F3:F197),WORKDAY(EOMONTH(F24,0)+$J$21+1,-1,'Business Day Paris'!F3:F197))</f>
        <v>45653</v>
      </c>
      <c r="K24" s="1238"/>
    </row>
    <row r="25" spans="2:11">
      <c r="B25" s="1248">
        <v>3</v>
      </c>
      <c r="D25" s="1249">
        <f t="shared" ref="D25:D88" si="2">EOMONTH(D24,0)+1</f>
        <v>45627</v>
      </c>
      <c r="E25" s="1250">
        <f t="shared" si="0"/>
        <v>45657</v>
      </c>
      <c r="F25" s="1250">
        <f t="shared" si="1"/>
        <v>45657</v>
      </c>
      <c r="G25" s="1250">
        <f>WORKDAY(F25,$G$21,'Business Day Paris'!F4:F198)</f>
        <v>45672</v>
      </c>
      <c r="H25" s="1250">
        <f>WORKDAY(J25,$H$21,'Business Day Paris'!F4:F198)</f>
        <v>45677</v>
      </c>
      <c r="I25" s="1250">
        <f>WORKDAY(J25,$I$21,'Business Day Paris'!F4:F198)</f>
        <v>45679</v>
      </c>
      <c r="J25" s="1251">
        <f>IF(WORKDAY(EOMONTH(F25,0)+$J$21-1,1,'Business Day Paris'!F4:F198)&lt;=EOMONTH(Calendar!F26,0),WORKDAY(EOMONTH(F25,0)+$J$21-1,1,'Business Day Paris'!F4:F198),WORKDAY(EOMONTH(F25,0)+$J$21+1,-1,'Business Day Paris'!F4:F198))</f>
        <v>45684</v>
      </c>
      <c r="K25" s="1238"/>
    </row>
    <row r="26" spans="2:11">
      <c r="B26" s="1248">
        <v>4</v>
      </c>
      <c r="D26" s="1249">
        <f t="shared" si="2"/>
        <v>45658</v>
      </c>
      <c r="E26" s="1250">
        <f t="shared" si="0"/>
        <v>45688</v>
      </c>
      <c r="F26" s="1250">
        <f t="shared" si="1"/>
        <v>45688</v>
      </c>
      <c r="G26" s="1250">
        <f>WORKDAY(F26,$G$21,'Business Day Paris'!F5:F199)</f>
        <v>45702</v>
      </c>
      <c r="H26" s="1250">
        <f>WORKDAY(J26,$H$21,'Business Day Paris'!F5:F199)</f>
        <v>45708</v>
      </c>
      <c r="I26" s="1250">
        <f>WORKDAY(J26,$I$21,'Business Day Paris'!F5:F199)</f>
        <v>45712</v>
      </c>
      <c r="J26" s="1251">
        <f>IF(WORKDAY(EOMONTH(F26,0)+$J$21-1,1,'Business Day Paris'!F5:F199)&lt;=EOMONTH(Calendar!F27,0),WORKDAY(EOMONTH(F26,0)+$J$21-1,1,'Business Day Paris'!F5:F199),WORKDAY(EOMONTH(F26,0)+$J$21+1,-1,'Business Day Paris'!F5:F199))</f>
        <v>45715</v>
      </c>
      <c r="K26" s="1238"/>
    </row>
    <row r="27" spans="2:11">
      <c r="B27" s="1248">
        <v>5</v>
      </c>
      <c r="D27" s="1249">
        <f t="shared" si="2"/>
        <v>45689</v>
      </c>
      <c r="E27" s="1250">
        <f t="shared" si="0"/>
        <v>45716</v>
      </c>
      <c r="F27" s="1250">
        <f t="shared" si="1"/>
        <v>45716</v>
      </c>
      <c r="G27" s="1250">
        <f>WORKDAY(F27,$G$21,'Business Day Paris'!F6:F200)</f>
        <v>45730</v>
      </c>
      <c r="H27" s="1250">
        <f>WORKDAY(J27,$H$21,'Business Day Paris'!F6:F200)</f>
        <v>45736</v>
      </c>
      <c r="I27" s="1250">
        <f>WORKDAY(J27,$I$21,'Business Day Paris'!F6:F200)</f>
        <v>45740</v>
      </c>
      <c r="J27" s="1251">
        <f>IF(WORKDAY(EOMONTH(F27,0)+$J$21-1,1,'Business Day Paris'!F6:F200)&lt;=EOMONTH(Calendar!F28,0),WORKDAY(EOMONTH(F27,0)+$J$21-1,1,'Business Day Paris'!F6:F200),WORKDAY(EOMONTH(F27,0)+$J$21+1,-1,'Business Day Paris'!F6:F200))</f>
        <v>45743</v>
      </c>
      <c r="K27" s="1238"/>
    </row>
    <row r="28" spans="2:11">
      <c r="B28" s="1248">
        <v>6</v>
      </c>
      <c r="D28" s="1249">
        <f t="shared" si="2"/>
        <v>45717</v>
      </c>
      <c r="E28" s="1250">
        <f t="shared" si="0"/>
        <v>45747</v>
      </c>
      <c r="F28" s="1250">
        <f t="shared" si="1"/>
        <v>45747</v>
      </c>
      <c r="G28" s="1250">
        <f>WORKDAY(F28,$G$21,'Business Day Paris'!F7:F201)</f>
        <v>45761</v>
      </c>
      <c r="H28" s="1250">
        <f>WORKDAY(J28,$H$21,'Business Day Paris'!F7:F201)</f>
        <v>45764</v>
      </c>
      <c r="I28" s="1250">
        <f>WORKDAY(J28,$I$21,'Business Day Paris'!F7:F201)</f>
        <v>45770</v>
      </c>
      <c r="J28" s="1251">
        <f>IF(WORKDAY(EOMONTH(F28,0)+$J$21-1,1,'Business Day Paris'!F7:F201)&lt;=EOMONTH(Calendar!F29,0),WORKDAY(EOMONTH(F28,0)+$J$21-1,1,'Business Day Paris'!F7:F201),WORKDAY(EOMONTH(F28,0)+$J$21+1,-1,'Business Day Paris'!F7:F201))</f>
        <v>45775</v>
      </c>
      <c r="K28" s="1238"/>
    </row>
    <row r="29" spans="2:11">
      <c r="B29" s="1248">
        <v>7</v>
      </c>
      <c r="D29" s="1249">
        <f t="shared" si="2"/>
        <v>45748</v>
      </c>
      <c r="E29" s="1250">
        <f t="shared" si="0"/>
        <v>45777</v>
      </c>
      <c r="F29" s="1250">
        <f t="shared" si="1"/>
        <v>45777</v>
      </c>
      <c r="G29" s="1250">
        <f>WORKDAY(F29,$G$21,'Business Day Paris'!F8:F202)</f>
        <v>45793</v>
      </c>
      <c r="H29" s="1250">
        <f>WORKDAY(J29,$H$21,'Business Day Paris'!F8:F202)</f>
        <v>45797</v>
      </c>
      <c r="I29" s="1250">
        <f>WORKDAY(J29,$I$21,'Business Day Paris'!F8:F202)</f>
        <v>45799</v>
      </c>
      <c r="J29" s="1251">
        <f>IF(WORKDAY(EOMONTH(F29,0)+$J$21-1,1,'Business Day Paris'!F8:F202)&lt;=EOMONTH(Calendar!F30,0),WORKDAY(EOMONTH(F29,0)+$J$21-1,1,'Business Day Paris'!F8:F202),WORKDAY(EOMONTH(F29,0)+$J$21+1,-1,'Business Day Paris'!F8:F202))</f>
        <v>45804</v>
      </c>
      <c r="K29" s="1238"/>
    </row>
    <row r="30" spans="2:11">
      <c r="B30" s="1248">
        <v>8</v>
      </c>
      <c r="D30" s="1249">
        <f t="shared" si="2"/>
        <v>45778</v>
      </c>
      <c r="E30" s="1250">
        <f t="shared" si="0"/>
        <v>45808</v>
      </c>
      <c r="F30" s="1250">
        <f t="shared" si="1"/>
        <v>45808</v>
      </c>
      <c r="G30" s="1250">
        <f>WORKDAY(F30,$G$21,'Business Day Paris'!F9:F203)</f>
        <v>45824</v>
      </c>
      <c r="H30" s="1250">
        <f>WORKDAY(J30,$H$21,'Business Day Paris'!F9:F203)</f>
        <v>45828</v>
      </c>
      <c r="I30" s="1250">
        <f>WORKDAY(J30,$I$21,'Business Day Paris'!F9:F203)</f>
        <v>45832</v>
      </c>
      <c r="J30" s="1251">
        <f>IF(WORKDAY(EOMONTH(F30,0)+$J$21-1,1,'Business Day Paris'!F9:F203)&lt;=EOMONTH(Calendar!F31,0),WORKDAY(EOMONTH(F30,0)+$J$21-1,1,'Business Day Paris'!F9:F203),WORKDAY(EOMONTH(F30,0)+$J$21+1,-1,'Business Day Paris'!F9:F203))</f>
        <v>45835</v>
      </c>
      <c r="K30" s="1238"/>
    </row>
    <row r="31" spans="2:11">
      <c r="B31" s="1248">
        <v>9</v>
      </c>
      <c r="D31" s="1249">
        <f t="shared" si="2"/>
        <v>45809</v>
      </c>
      <c r="E31" s="1250">
        <f t="shared" si="0"/>
        <v>45838</v>
      </c>
      <c r="F31" s="1250">
        <f t="shared" si="1"/>
        <v>45838</v>
      </c>
      <c r="G31" s="1250">
        <f>WORKDAY(F31,$G$21,'Business Day Paris'!F10:F204)</f>
        <v>45853</v>
      </c>
      <c r="H31" s="1250">
        <f>WORKDAY(J31,$H$21,'Business Day Paris'!F10:F204)</f>
        <v>45859</v>
      </c>
      <c r="I31" s="1250">
        <f>WORKDAY(J31,$I$21,'Business Day Paris'!F10:F204)</f>
        <v>45861</v>
      </c>
      <c r="J31" s="1251">
        <f>IF(WORKDAY(EOMONTH(F31,0)+$J$21-1,1,'Business Day Paris'!F10:F204)&lt;=EOMONTH(Calendar!F32,0),WORKDAY(EOMONTH(F31,0)+$J$21-1,1,'Business Day Paris'!F10:F204),WORKDAY(EOMONTH(F31,0)+$J$21+1,-1,'Business Day Paris'!F10:F204))</f>
        <v>45866</v>
      </c>
      <c r="K31" s="1238"/>
    </row>
    <row r="32" spans="2:11">
      <c r="B32" s="1248">
        <v>10</v>
      </c>
      <c r="D32" s="1249">
        <f t="shared" si="2"/>
        <v>45839</v>
      </c>
      <c r="E32" s="1250">
        <f t="shared" si="0"/>
        <v>45869</v>
      </c>
      <c r="F32" s="1250">
        <f t="shared" si="1"/>
        <v>45869</v>
      </c>
      <c r="G32" s="1250">
        <f>WORKDAY(F32,$G$21,'Business Day Paris'!F11:F205)</f>
        <v>45883</v>
      </c>
      <c r="H32" s="1250">
        <f>WORKDAY(J32,$H$21,'Business Day Paris'!F11:F205)</f>
        <v>45889</v>
      </c>
      <c r="I32" s="1250">
        <f>WORKDAY(J32,$I$21,'Business Day Paris'!F11:F205)</f>
        <v>45891</v>
      </c>
      <c r="J32" s="1251">
        <f>IF(WORKDAY(EOMONTH(F32,0)+$J$21-1,1,'Business Day Paris'!F11:F205)&lt;=EOMONTH(Calendar!F33,0),WORKDAY(EOMONTH(F32,0)+$J$21-1,1,'Business Day Paris'!F11:F205),WORKDAY(EOMONTH(F32,0)+$J$21+1,-1,'Business Day Paris'!F11:F205))</f>
        <v>45896</v>
      </c>
      <c r="K32" s="1238"/>
    </row>
    <row r="33" spans="2:11">
      <c r="B33" s="1248">
        <v>11</v>
      </c>
      <c r="D33" s="1249">
        <f t="shared" si="2"/>
        <v>45870</v>
      </c>
      <c r="E33" s="1250">
        <f t="shared" si="0"/>
        <v>45900</v>
      </c>
      <c r="F33" s="1250">
        <f t="shared" si="1"/>
        <v>45900</v>
      </c>
      <c r="G33" s="1250">
        <f>WORKDAY(F33,$G$21,'Business Day Paris'!F12:F206)</f>
        <v>45912</v>
      </c>
      <c r="H33" s="1250">
        <f>WORKDAY(J33,$H$21,'Business Day Paris'!F12:F206)</f>
        <v>45922</v>
      </c>
      <c r="I33" s="1250">
        <f>WORKDAY(J33,$I$21,'Business Day Paris'!F12:F206)</f>
        <v>45924</v>
      </c>
      <c r="J33" s="1251">
        <f>IF(WORKDAY(EOMONTH(F33,0)+$J$21-1,1,'Business Day Paris'!F12:F206)&lt;=EOMONTH(Calendar!F34,0),WORKDAY(EOMONTH(F33,0)+$J$21-1,1,'Business Day Paris'!F12:F206),WORKDAY(EOMONTH(F33,0)+$J$21+1,-1,'Business Day Paris'!F12:F206))</f>
        <v>45929</v>
      </c>
      <c r="K33" s="1238"/>
    </row>
    <row r="34" spans="2:11">
      <c r="B34" s="1248">
        <v>12</v>
      </c>
      <c r="D34" s="1249">
        <f t="shared" si="2"/>
        <v>45901</v>
      </c>
      <c r="E34" s="1250">
        <f t="shared" si="0"/>
        <v>45930</v>
      </c>
      <c r="F34" s="1250">
        <f t="shared" si="1"/>
        <v>45930</v>
      </c>
      <c r="G34" s="1250">
        <f>WORKDAY(F34,$G$21,'Business Day Paris'!F13:F207)</f>
        <v>45944</v>
      </c>
      <c r="H34" s="1250">
        <f>WORKDAY(J34,$H$21,'Business Day Paris'!F13:F207)</f>
        <v>45950</v>
      </c>
      <c r="I34" s="1250">
        <f>WORKDAY(J34,$I$21,'Business Day Paris'!F13:F207)</f>
        <v>45952</v>
      </c>
      <c r="J34" s="1251">
        <f>IF(WORKDAY(EOMONTH(F34,0)+$J$21-1,1,'Business Day Paris'!F13:F207)&lt;=EOMONTH(Calendar!F35,0),WORKDAY(EOMONTH(F34,0)+$J$21-1,1,'Business Day Paris'!F13:F207),WORKDAY(EOMONTH(F34,0)+$J$21+1,-1,'Business Day Paris'!F13:F207))</f>
        <v>45957</v>
      </c>
      <c r="K34" s="1238"/>
    </row>
    <row r="35" spans="2:11">
      <c r="B35" s="1248">
        <v>13</v>
      </c>
      <c r="D35" s="1249">
        <f t="shared" si="2"/>
        <v>45931</v>
      </c>
      <c r="E35" s="1250">
        <f t="shared" si="0"/>
        <v>45961</v>
      </c>
      <c r="F35" s="1250">
        <f t="shared" si="1"/>
        <v>45961</v>
      </c>
      <c r="G35" s="1250">
        <f>WORKDAY(F35,$G$21,'Business Day Paris'!F14:F208)</f>
        <v>45978</v>
      </c>
      <c r="H35" s="1250">
        <f>WORKDAY(J35,$H$21,'Business Day Paris'!F14:F208)</f>
        <v>45981</v>
      </c>
      <c r="I35" s="1250">
        <f>WORKDAY(J35,$I$21,'Business Day Paris'!F14:F208)</f>
        <v>45985</v>
      </c>
      <c r="J35" s="1251">
        <f>IF(WORKDAY(EOMONTH(F35,0)+$J$21-1,1,'Business Day Paris'!F14:F208)&lt;=EOMONTH(Calendar!F36,0),WORKDAY(EOMONTH(F35,0)+$J$21-1,1,'Business Day Paris'!F14:F208),WORKDAY(EOMONTH(F35,0)+$J$21+1,-1,'Business Day Paris'!F14:F208))</f>
        <v>45988</v>
      </c>
      <c r="K35" s="1238"/>
    </row>
    <row r="36" spans="2:11">
      <c r="B36" s="1248">
        <v>14</v>
      </c>
      <c r="D36" s="1249">
        <f t="shared" si="2"/>
        <v>45962</v>
      </c>
      <c r="E36" s="1250">
        <f t="shared" si="0"/>
        <v>45991</v>
      </c>
      <c r="F36" s="1250">
        <f t="shared" si="1"/>
        <v>45991</v>
      </c>
      <c r="G36" s="1250">
        <f>WORKDAY(F36,$G$21,'Business Day Paris'!F15:F209)</f>
        <v>46003</v>
      </c>
      <c r="H36" s="1250">
        <f>WORKDAY(J36,$H$21,'Business Day Paris'!F15:F209)</f>
        <v>46009</v>
      </c>
      <c r="I36" s="1250">
        <f>WORKDAY(J36,$I$21,'Business Day Paris'!F15:F209)</f>
        <v>46013</v>
      </c>
      <c r="J36" s="1251">
        <f>IF(WORKDAY(EOMONTH(F36,0)+$J$21-1,1,'Business Day Paris'!F15:F209)&lt;=EOMONTH(Calendar!F37,0),WORKDAY(EOMONTH(F36,0)+$J$21-1,1,'Business Day Paris'!F15:F209),WORKDAY(EOMONTH(F36,0)+$J$21+1,-1,'Business Day Paris'!F15:F209))</f>
        <v>46020</v>
      </c>
      <c r="K36" s="1238"/>
    </row>
    <row r="37" spans="2:11">
      <c r="B37" s="1248">
        <v>15</v>
      </c>
      <c r="D37" s="1249">
        <f t="shared" si="2"/>
        <v>45992</v>
      </c>
      <c r="E37" s="1250">
        <f t="shared" si="0"/>
        <v>46022</v>
      </c>
      <c r="F37" s="1250">
        <f t="shared" si="1"/>
        <v>46022</v>
      </c>
      <c r="G37" s="1250">
        <f>WORKDAY(F37,$G$21,'Business Day Paris'!F16:F210)</f>
        <v>46037</v>
      </c>
      <c r="H37" s="1250">
        <f>WORKDAY(J37,$H$21,'Business Day Paris'!F16:F210)</f>
        <v>46042</v>
      </c>
      <c r="I37" s="1250">
        <f>WORKDAY(J37,$I$21,'Business Day Paris'!F16:F210)</f>
        <v>46044</v>
      </c>
      <c r="J37" s="1251">
        <f>IF(WORKDAY(EOMONTH(F37,0)+$J$21-1,1,'Business Day Paris'!F16:F210)&lt;=EOMONTH(Calendar!F38,0),WORKDAY(EOMONTH(F37,0)+$J$21-1,1,'Business Day Paris'!F16:F210),WORKDAY(EOMONTH(F37,0)+$J$21+1,-1,'Business Day Paris'!F16:F210))</f>
        <v>46049</v>
      </c>
      <c r="K37" s="1238"/>
    </row>
    <row r="38" spans="2:11">
      <c r="B38" s="1248">
        <v>16</v>
      </c>
      <c r="D38" s="1249">
        <f t="shared" si="2"/>
        <v>46023</v>
      </c>
      <c r="E38" s="1250">
        <f t="shared" si="0"/>
        <v>46053</v>
      </c>
      <c r="F38" s="1250">
        <f t="shared" si="1"/>
        <v>46053</v>
      </c>
      <c r="G38" s="1250">
        <f>WORKDAY(F38,$G$21,'Business Day Paris'!F17:F211)</f>
        <v>46066</v>
      </c>
      <c r="H38" s="1250">
        <f>WORKDAY(J38,$H$21,'Business Day Paris'!F17:F211)</f>
        <v>46073</v>
      </c>
      <c r="I38" s="1250">
        <f>WORKDAY(J38,$I$21,'Business Day Paris'!F17:F211)</f>
        <v>46077</v>
      </c>
      <c r="J38" s="1251">
        <f>IF(WORKDAY(EOMONTH(F38,0)+$J$21-1,1,'Business Day Paris'!F17:F211)&lt;=EOMONTH(Calendar!F39,0),WORKDAY(EOMONTH(F38,0)+$J$21-1,1,'Business Day Paris'!F17:F211),WORKDAY(EOMONTH(F38,0)+$J$21+1,-1,'Business Day Paris'!F17:F211))</f>
        <v>46080</v>
      </c>
      <c r="K38" s="1238"/>
    </row>
    <row r="39" spans="2:11">
      <c r="B39" s="1248">
        <v>17</v>
      </c>
      <c r="D39" s="1249">
        <f t="shared" si="2"/>
        <v>46054</v>
      </c>
      <c r="E39" s="1250">
        <f t="shared" si="0"/>
        <v>46081</v>
      </c>
      <c r="F39" s="1250">
        <f t="shared" si="1"/>
        <v>46081</v>
      </c>
      <c r="G39" s="1250">
        <f>WORKDAY(F39,$G$21,'Business Day Paris'!F18:F212)</f>
        <v>46094</v>
      </c>
      <c r="H39" s="1250">
        <f>WORKDAY(J39,$H$21,'Business Day Paris'!F18:F212)</f>
        <v>46101</v>
      </c>
      <c r="I39" s="1250">
        <f>WORKDAY(J39,$I$21,'Business Day Paris'!F18:F212)</f>
        <v>46105</v>
      </c>
      <c r="J39" s="1251">
        <f>IF(WORKDAY(EOMONTH(F39,0)+$J$21-1,1,'Business Day Paris'!F18:F212)&lt;=EOMONTH(Calendar!F40,0),WORKDAY(EOMONTH(F39,0)+$J$21-1,1,'Business Day Paris'!F18:F212),WORKDAY(EOMONTH(F39,0)+$J$21+1,-1,'Business Day Paris'!F18:F212))</f>
        <v>46108</v>
      </c>
      <c r="K39" s="1238"/>
    </row>
    <row r="40" spans="2:11">
      <c r="B40" s="1248">
        <v>18</v>
      </c>
      <c r="D40" s="1249">
        <f t="shared" si="2"/>
        <v>46082</v>
      </c>
      <c r="E40" s="1250">
        <f t="shared" si="0"/>
        <v>46112</v>
      </c>
      <c r="F40" s="1250">
        <f t="shared" si="1"/>
        <v>46112</v>
      </c>
      <c r="G40" s="1250">
        <f>WORKDAY(F40,$G$21,'Business Day Paris'!F19:F213)</f>
        <v>46128</v>
      </c>
      <c r="H40" s="1250">
        <f>WORKDAY(J40,$H$21,'Business Day Paris'!F19:F213)</f>
        <v>46132</v>
      </c>
      <c r="I40" s="1250">
        <f>WORKDAY(J40,$I$21,'Business Day Paris'!F19:F213)</f>
        <v>46134</v>
      </c>
      <c r="J40" s="1251">
        <f>IF(WORKDAY(EOMONTH(F40,0)+$J$21-1,1,'Business Day Paris'!F19:F213)&lt;=EOMONTH(Calendar!F41,0),WORKDAY(EOMONTH(F40,0)+$J$21-1,1,'Business Day Paris'!F19:F213),WORKDAY(EOMONTH(F40,0)+$J$21+1,-1,'Business Day Paris'!F19:F213))</f>
        <v>46139</v>
      </c>
      <c r="K40" s="1238"/>
    </row>
    <row r="41" spans="2:11">
      <c r="B41" s="1248">
        <v>19</v>
      </c>
      <c r="D41" s="1249">
        <f t="shared" si="2"/>
        <v>46113</v>
      </c>
      <c r="E41" s="1250">
        <f t="shared" si="0"/>
        <v>46142</v>
      </c>
      <c r="F41" s="1250">
        <f t="shared" si="1"/>
        <v>46142</v>
      </c>
      <c r="G41" s="1250">
        <f>WORKDAY(F41,$G$21,'Business Day Paris'!F20:F214)</f>
        <v>46161</v>
      </c>
      <c r="H41" s="1250">
        <f>WORKDAY(J41,$H$21,'Business Day Paris'!F20:F214)</f>
        <v>46161</v>
      </c>
      <c r="I41" s="1250">
        <f>WORKDAY(J41,$I$21,'Business Day Paris'!F20:F214)</f>
        <v>46163</v>
      </c>
      <c r="J41" s="1251">
        <f>IF(WORKDAY(EOMONTH(F41,0)+$J$21-1,1,'Business Day Paris'!F20:F214)&lt;=EOMONTH(Calendar!F42,0),WORKDAY(EOMONTH(F41,0)+$J$21-1,1,'Business Day Paris'!F20:F214),WORKDAY(EOMONTH(F41,0)+$J$21+1,-1,'Business Day Paris'!F20:F214))</f>
        <v>46169</v>
      </c>
      <c r="K41" s="1238"/>
    </row>
    <row r="42" spans="2:11">
      <c r="B42" s="1248">
        <v>20</v>
      </c>
      <c r="D42" s="1249">
        <f t="shared" si="2"/>
        <v>46143</v>
      </c>
      <c r="E42" s="1250">
        <f t="shared" si="0"/>
        <v>46173</v>
      </c>
      <c r="F42" s="1250">
        <f t="shared" si="1"/>
        <v>46173</v>
      </c>
      <c r="G42" s="1250">
        <f>WORKDAY(F42,$G$21,'Business Day Paris'!F21:F215)</f>
        <v>46185</v>
      </c>
      <c r="H42" s="1250">
        <f>WORKDAY(J42,$H$21,'Business Day Paris'!F21:F215)</f>
        <v>46195</v>
      </c>
      <c r="I42" s="1250">
        <f>WORKDAY(J42,$I$21,'Business Day Paris'!F21:F215)</f>
        <v>46197</v>
      </c>
      <c r="J42" s="1251">
        <f>IF(WORKDAY(EOMONTH(F42,0)+$J$21-1,1,'Business Day Paris'!F21:F215)&lt;=EOMONTH(Calendar!F43,0),WORKDAY(EOMONTH(F42,0)+$J$21-1,1,'Business Day Paris'!F21:F215),WORKDAY(EOMONTH(F42,0)+$J$21+1,-1,'Business Day Paris'!F21:F215))</f>
        <v>46202</v>
      </c>
      <c r="K42" s="1238"/>
    </row>
    <row r="43" spans="2:11">
      <c r="B43" s="1248">
        <v>21</v>
      </c>
      <c r="D43" s="1249">
        <f t="shared" si="2"/>
        <v>46174</v>
      </c>
      <c r="E43" s="1250">
        <f t="shared" si="0"/>
        <v>46203</v>
      </c>
      <c r="F43" s="1250">
        <f t="shared" si="1"/>
        <v>46203</v>
      </c>
      <c r="G43" s="1250">
        <f>WORKDAY(F43,$G$21,'Business Day Paris'!F22:F216)</f>
        <v>46218</v>
      </c>
      <c r="H43" s="1250">
        <f>WORKDAY(J43,$H$21,'Business Day Paris'!F22:F216)</f>
        <v>46223</v>
      </c>
      <c r="I43" s="1250">
        <f>WORKDAY(J43,$I$21,'Business Day Paris'!F22:F216)</f>
        <v>46225</v>
      </c>
      <c r="J43" s="1251">
        <f>IF(WORKDAY(EOMONTH(F43,0)+$J$21-1,1,'Business Day Paris'!F22:F216)&lt;=EOMONTH(Calendar!F44,0),WORKDAY(EOMONTH(F43,0)+$J$21-1,1,'Business Day Paris'!F22:F216),WORKDAY(EOMONTH(F43,0)+$J$21+1,-1,'Business Day Paris'!F22:F216))</f>
        <v>46230</v>
      </c>
      <c r="K43" s="1238"/>
    </row>
    <row r="44" spans="2:11">
      <c r="B44" s="1248">
        <v>22</v>
      </c>
      <c r="C44" s="1244"/>
      <c r="D44" s="1249">
        <f t="shared" si="2"/>
        <v>46204</v>
      </c>
      <c r="E44" s="1250">
        <f t="shared" si="0"/>
        <v>46234</v>
      </c>
      <c r="F44" s="1250">
        <f t="shared" si="1"/>
        <v>46234</v>
      </c>
      <c r="G44" s="1250">
        <f>WORKDAY(F44,$G$21,'Business Day Paris'!F23:F217)</f>
        <v>46248</v>
      </c>
      <c r="H44" s="1250">
        <f>WORKDAY(J44,$H$21,'Business Day Paris'!F23:F217)</f>
        <v>46254</v>
      </c>
      <c r="I44" s="1250">
        <f>WORKDAY(J44,$I$21,'Business Day Paris'!F23:F217)</f>
        <v>46258</v>
      </c>
      <c r="J44" s="1251">
        <f>IF(WORKDAY(EOMONTH(F44,0)+$J$21-1,1,'Business Day Paris'!F23:F217)&lt;=EOMONTH(Calendar!F45,0),WORKDAY(EOMONTH(F44,0)+$J$21-1,1,'Business Day Paris'!F23:F217),WORKDAY(EOMONTH(F44,0)+$J$21+1,-1,'Business Day Paris'!F23:F217))</f>
        <v>46261</v>
      </c>
      <c r="K44" s="1238"/>
    </row>
    <row r="45" spans="2:11">
      <c r="B45" s="1248">
        <v>23</v>
      </c>
      <c r="C45" s="1244"/>
      <c r="D45" s="1249">
        <f t="shared" si="2"/>
        <v>46235</v>
      </c>
      <c r="E45" s="1250">
        <f t="shared" si="0"/>
        <v>46265</v>
      </c>
      <c r="F45" s="1250">
        <f t="shared" si="1"/>
        <v>46265</v>
      </c>
      <c r="G45" s="1250">
        <f>WORKDAY(F45,$G$21,'Business Day Paris'!F24:F218)</f>
        <v>46279</v>
      </c>
      <c r="H45" s="1250">
        <f>WORKDAY(J45,$H$21,'Business Day Paris'!F24:F218)</f>
        <v>46286</v>
      </c>
      <c r="I45" s="1250">
        <f>WORKDAY(J45,$I$21,'Business Day Paris'!F24:F218)</f>
        <v>46288</v>
      </c>
      <c r="J45" s="1251">
        <f>IF(WORKDAY(EOMONTH(F45,0)+$J$21-1,1,'Business Day Paris'!F24:F218)&lt;=EOMONTH(Calendar!F46,0),WORKDAY(EOMONTH(F45,0)+$J$21-1,1,'Business Day Paris'!F24:F218),WORKDAY(EOMONTH(F45,0)+$J$21+1,-1,'Business Day Paris'!F24:F218))</f>
        <v>46293</v>
      </c>
      <c r="K45" s="1238"/>
    </row>
    <row r="46" spans="2:11">
      <c r="B46" s="1248">
        <v>24</v>
      </c>
      <c r="C46" s="1244"/>
      <c r="D46" s="1249">
        <f t="shared" si="2"/>
        <v>46266</v>
      </c>
      <c r="E46" s="1250">
        <f t="shared" si="0"/>
        <v>46295</v>
      </c>
      <c r="F46" s="1250">
        <f t="shared" si="1"/>
        <v>46295</v>
      </c>
      <c r="G46" s="1250">
        <f>WORKDAY(F46,$G$21,'Business Day Paris'!F25:F219)</f>
        <v>46309</v>
      </c>
      <c r="H46" s="1250">
        <f>WORKDAY(J46,$H$21,'Business Day Paris'!F25:F219)</f>
        <v>46315</v>
      </c>
      <c r="I46" s="1250">
        <f>WORKDAY(J46,$I$21,'Business Day Paris'!F25:F219)</f>
        <v>46317</v>
      </c>
      <c r="J46" s="1251">
        <f>IF(WORKDAY(EOMONTH(F46,0)+$J$21-1,1,'Business Day Paris'!F25:F219)&lt;=EOMONTH(Calendar!F47,0),WORKDAY(EOMONTH(F46,0)+$J$21-1,1,'Business Day Paris'!F25:F219),WORKDAY(EOMONTH(F46,0)+$J$21+1,-1,'Business Day Paris'!F25:F219))</f>
        <v>46322</v>
      </c>
      <c r="K46" s="1238"/>
    </row>
    <row r="47" spans="2:11">
      <c r="B47" s="1248">
        <v>25</v>
      </c>
      <c r="C47" s="1244"/>
      <c r="D47" s="1249">
        <f t="shared" si="2"/>
        <v>46296</v>
      </c>
      <c r="E47" s="1250">
        <f t="shared" si="0"/>
        <v>46326</v>
      </c>
      <c r="F47" s="1250">
        <f t="shared" si="1"/>
        <v>46326</v>
      </c>
      <c r="G47" s="1250">
        <f>WORKDAY(F47,$G$21,'Business Day Paris'!F26:F220)</f>
        <v>46342</v>
      </c>
      <c r="H47" s="1250">
        <f>WORKDAY(J47,$H$21,'Business Day Paris'!F26:F220)</f>
        <v>46346</v>
      </c>
      <c r="I47" s="1250">
        <f>WORKDAY(J47,$I$21,'Business Day Paris'!F26:F220)</f>
        <v>46350</v>
      </c>
      <c r="J47" s="1251">
        <f>IF(WORKDAY(EOMONTH(F47,0)+$J$21-1,1,'Business Day Paris'!F26:F220)&lt;=EOMONTH(Calendar!F48,0),WORKDAY(EOMONTH(F47,0)+$J$21-1,1,'Business Day Paris'!F26:F220),WORKDAY(EOMONTH(F47,0)+$J$21+1,-1,'Business Day Paris'!F26:F220))</f>
        <v>46353</v>
      </c>
      <c r="K47" s="1238"/>
    </row>
    <row r="48" spans="2:11">
      <c r="B48" s="1248">
        <v>26</v>
      </c>
      <c r="C48" s="1244"/>
      <c r="D48" s="1249">
        <f t="shared" si="2"/>
        <v>46327</v>
      </c>
      <c r="E48" s="1250">
        <f t="shared" si="0"/>
        <v>46356</v>
      </c>
      <c r="F48" s="1250">
        <f t="shared" si="1"/>
        <v>46356</v>
      </c>
      <c r="G48" s="1250">
        <f>WORKDAY(F48,$G$21,'Business Day Paris'!F27:F221)</f>
        <v>46370</v>
      </c>
      <c r="H48" s="1250">
        <f>WORKDAY(J48,$H$21,'Business Day Paris'!F27:F221)</f>
        <v>46374</v>
      </c>
      <c r="I48" s="1250">
        <f>WORKDAY(J48,$I$21,'Business Day Paris'!F27:F221)</f>
        <v>46378</v>
      </c>
      <c r="J48" s="1251">
        <f>IF(WORKDAY(EOMONTH(F48,0)+$J$21-1,1,'Business Day Paris'!F27:F221)&lt;=EOMONTH(Calendar!F49,0),WORKDAY(EOMONTH(F48,0)+$J$21-1,1,'Business Day Paris'!F27:F221),WORKDAY(EOMONTH(F48,0)+$J$21+1,-1,'Business Day Paris'!F27:F221))</f>
        <v>46384</v>
      </c>
      <c r="K48" s="1238"/>
    </row>
    <row r="49" spans="2:11">
      <c r="B49" s="1248">
        <v>27</v>
      </c>
      <c r="C49" s="1244"/>
      <c r="D49" s="1249">
        <f t="shared" si="2"/>
        <v>46357</v>
      </c>
      <c r="E49" s="1250">
        <f t="shared" si="0"/>
        <v>46387</v>
      </c>
      <c r="F49" s="1250">
        <f t="shared" si="1"/>
        <v>46387</v>
      </c>
      <c r="G49" s="1250">
        <f>WORKDAY(F49,$G$21,'Business Day Paris'!F28:F222)</f>
        <v>46402</v>
      </c>
      <c r="H49" s="1250">
        <f>WORKDAY(J49,$H$21,'Business Day Paris'!F28:F222)</f>
        <v>46407</v>
      </c>
      <c r="I49" s="1250">
        <f>WORKDAY(J49,$I$21,'Business Day Paris'!F28:F222)</f>
        <v>46409</v>
      </c>
      <c r="J49" s="1251">
        <f>IF(WORKDAY(EOMONTH(F49,0)+$J$21-1,1,'Business Day Paris'!F28:F222)&lt;=EOMONTH(Calendar!F50,0),WORKDAY(EOMONTH(F49,0)+$J$21-1,1,'Business Day Paris'!F28:F222),WORKDAY(EOMONTH(F49,0)+$J$21+1,-1,'Business Day Paris'!F28:F222))</f>
        <v>46414</v>
      </c>
      <c r="K49" s="1238"/>
    </row>
    <row r="50" spans="2:11">
      <c r="B50" s="1248">
        <v>28</v>
      </c>
      <c r="C50" s="1244"/>
      <c r="D50" s="1249">
        <f t="shared" si="2"/>
        <v>46388</v>
      </c>
      <c r="E50" s="1250">
        <f t="shared" si="0"/>
        <v>46418</v>
      </c>
      <c r="F50" s="1250">
        <f t="shared" si="1"/>
        <v>46418</v>
      </c>
      <c r="G50" s="1250">
        <f>WORKDAY(F50,$G$21,'Business Day Paris'!F29:F223)</f>
        <v>46430</v>
      </c>
      <c r="H50" s="1250">
        <f>WORKDAY(J50,$H$21,'Business Day Paris'!F29:F223)</f>
        <v>46437</v>
      </c>
      <c r="I50" s="1250">
        <f>WORKDAY(J50,$I$21,'Business Day Paris'!F29:F223)</f>
        <v>46441</v>
      </c>
      <c r="J50" s="1251">
        <f>IF(WORKDAY(EOMONTH(F50,0)+$J$21-1,1,'Business Day Paris'!F29:F223)&lt;=EOMONTH(Calendar!F51,0),WORKDAY(EOMONTH(F50,0)+$J$21-1,1,'Business Day Paris'!F29:F223),WORKDAY(EOMONTH(F50,0)+$J$21+1,-1,'Business Day Paris'!F29:F223))</f>
        <v>46444</v>
      </c>
      <c r="K50" s="1238"/>
    </row>
    <row r="51" spans="2:11">
      <c r="B51" s="1248">
        <v>29</v>
      </c>
      <c r="C51" s="1244"/>
      <c r="D51" s="1249">
        <f t="shared" si="2"/>
        <v>46419</v>
      </c>
      <c r="E51" s="1250">
        <f t="shared" si="0"/>
        <v>46446</v>
      </c>
      <c r="F51" s="1250">
        <f t="shared" si="1"/>
        <v>46446</v>
      </c>
      <c r="G51" s="1250">
        <f>WORKDAY(F51,$G$21,'Business Day Paris'!F30:F224)</f>
        <v>46458</v>
      </c>
      <c r="H51" s="1250">
        <f>WORKDAY(J51,$H$21,'Business Day Paris'!F30:F224)</f>
        <v>46465</v>
      </c>
      <c r="I51" s="1250">
        <f>WORKDAY(J51,$I$21,'Business Day Paris'!F30:F224)</f>
        <v>46469</v>
      </c>
      <c r="J51" s="1251">
        <f>IF(WORKDAY(EOMONTH(F51,0)+$J$21-1,1,'Business Day Paris'!F30:F224)&lt;=EOMONTH(Calendar!F52,0),WORKDAY(EOMONTH(F51,0)+$J$21-1,1,'Business Day Paris'!F30:F224),WORKDAY(EOMONTH(F51,0)+$J$21+1,-1,'Business Day Paris'!F30:F224))</f>
        <v>46476</v>
      </c>
      <c r="K51" s="1238"/>
    </row>
    <row r="52" spans="2:11">
      <c r="B52" s="1248">
        <v>30</v>
      </c>
      <c r="C52" s="1244"/>
      <c r="D52" s="1249">
        <f t="shared" si="2"/>
        <v>46447</v>
      </c>
      <c r="E52" s="1250">
        <f t="shared" si="0"/>
        <v>46477</v>
      </c>
      <c r="F52" s="1250">
        <f t="shared" si="1"/>
        <v>46477</v>
      </c>
      <c r="G52" s="1250">
        <f>WORKDAY(F52,$G$21,'Business Day Paris'!F31:F225)</f>
        <v>46491</v>
      </c>
      <c r="H52" s="1250">
        <f>WORKDAY(J52,$H$21,'Business Day Paris'!F31:F225)</f>
        <v>46497</v>
      </c>
      <c r="I52" s="1250">
        <f>WORKDAY(J52,$I$21,'Business Day Paris'!F31:F225)</f>
        <v>46499</v>
      </c>
      <c r="J52" s="1251">
        <f>IF(WORKDAY(EOMONTH(F52,0)+$J$21-1,1,'Business Day Paris'!F31:F225)&lt;=EOMONTH(Calendar!F53,0),WORKDAY(EOMONTH(F52,0)+$J$21-1,1,'Business Day Paris'!F31:F225),WORKDAY(EOMONTH(F52,0)+$J$21+1,-1,'Business Day Paris'!F31:F225))</f>
        <v>46504</v>
      </c>
      <c r="K52" s="1238"/>
    </row>
    <row r="53" spans="2:11">
      <c r="B53" s="1248">
        <v>31</v>
      </c>
      <c r="C53" s="1244"/>
      <c r="D53" s="1249">
        <f t="shared" si="2"/>
        <v>46478</v>
      </c>
      <c r="E53" s="1250">
        <f t="shared" si="0"/>
        <v>46507</v>
      </c>
      <c r="F53" s="1250">
        <f t="shared" si="1"/>
        <v>46507</v>
      </c>
      <c r="G53" s="1250">
        <f>WORKDAY(F53,$G$21,'Business Day Paris'!F32:F226)</f>
        <v>46525</v>
      </c>
      <c r="H53" s="1250">
        <f>WORKDAY(J53,$H$21,'Business Day Paris'!F32:F226)</f>
        <v>46527</v>
      </c>
      <c r="I53" s="1250">
        <f>WORKDAY(J53,$I$21,'Business Day Paris'!F32:F226)</f>
        <v>46531</v>
      </c>
      <c r="J53" s="1251">
        <f>IF(WORKDAY(EOMONTH(F53,0)+$J$21-1,1,'Business Day Paris'!F32:F226)&lt;=EOMONTH(Calendar!F54,0),WORKDAY(EOMONTH(F53,0)+$J$21-1,1,'Business Day Paris'!F32:F226),WORKDAY(EOMONTH(F53,0)+$J$21+1,-1,'Business Day Paris'!F32:F226))</f>
        <v>46534</v>
      </c>
      <c r="K53" s="1238"/>
    </row>
    <row r="54" spans="2:11">
      <c r="B54" s="1248">
        <v>32</v>
      </c>
      <c r="C54" s="1244"/>
      <c r="D54" s="1249">
        <f t="shared" si="2"/>
        <v>46508</v>
      </c>
      <c r="E54" s="1250">
        <f t="shared" si="0"/>
        <v>46538</v>
      </c>
      <c r="F54" s="1250">
        <f t="shared" si="1"/>
        <v>46538</v>
      </c>
      <c r="G54" s="1250">
        <f>WORKDAY(F54,$G$21,'Business Day Paris'!F33:F227)</f>
        <v>46552</v>
      </c>
      <c r="H54" s="1250">
        <f>WORKDAY(J54,$H$21,'Business Day Paris'!F33:F227)</f>
        <v>46559</v>
      </c>
      <c r="I54" s="1250">
        <f>WORKDAY(J54,$I$21,'Business Day Paris'!F33:F227)</f>
        <v>46561</v>
      </c>
      <c r="J54" s="1251">
        <f>IF(WORKDAY(EOMONTH(F54,0)+$J$21-1,1,'Business Day Paris'!F33:F227)&lt;=EOMONTH(Calendar!F55,0),WORKDAY(EOMONTH(F54,0)+$J$21-1,1,'Business Day Paris'!F33:F227),WORKDAY(EOMONTH(F54,0)+$J$21+1,-1,'Business Day Paris'!F33:F227))</f>
        <v>46566</v>
      </c>
      <c r="K54" s="1238"/>
    </row>
    <row r="55" spans="2:11">
      <c r="B55" s="1248">
        <v>33</v>
      </c>
      <c r="C55" s="1244"/>
      <c r="D55" s="1249">
        <f t="shared" si="2"/>
        <v>46539</v>
      </c>
      <c r="E55" s="1250">
        <f t="shared" si="0"/>
        <v>46568</v>
      </c>
      <c r="F55" s="1250">
        <f t="shared" si="1"/>
        <v>46568</v>
      </c>
      <c r="G55" s="1250">
        <f>WORKDAY(F55,$G$21,'Business Day Paris'!F34:F228)</f>
        <v>46583</v>
      </c>
      <c r="H55" s="1250">
        <f>WORKDAY(J55,$H$21,'Business Day Paris'!F34:F228)</f>
        <v>46588</v>
      </c>
      <c r="I55" s="1250">
        <f>WORKDAY(J55,$I$21,'Business Day Paris'!F34:F228)</f>
        <v>46590</v>
      </c>
      <c r="J55" s="1251">
        <f>IF(WORKDAY(EOMONTH(F55,0)+$J$21-1,1,'Business Day Paris'!F34:F228)&lt;=EOMONTH(Calendar!F56,0),WORKDAY(EOMONTH(F55,0)+$J$21-1,1,'Business Day Paris'!F34:F228),WORKDAY(EOMONTH(F55,0)+$J$21+1,-1,'Business Day Paris'!F34:F228))</f>
        <v>46595</v>
      </c>
      <c r="K55" s="1238"/>
    </row>
    <row r="56" spans="2:11">
      <c r="B56" s="1248">
        <v>34</v>
      </c>
      <c r="C56" s="1244"/>
      <c r="D56" s="1249">
        <f t="shared" si="2"/>
        <v>46569</v>
      </c>
      <c r="E56" s="1250">
        <f t="shared" si="0"/>
        <v>46599</v>
      </c>
      <c r="F56" s="1250">
        <f t="shared" si="1"/>
        <v>46599</v>
      </c>
      <c r="G56" s="1250">
        <f>WORKDAY(F56,$G$21,'Business Day Paris'!F35:F229)</f>
        <v>46612</v>
      </c>
      <c r="H56" s="1250">
        <f>WORKDAY(J56,$H$21,'Business Day Paris'!F35:F229)</f>
        <v>46619</v>
      </c>
      <c r="I56" s="1250">
        <f>WORKDAY(J56,$I$21,'Business Day Paris'!F35:F229)</f>
        <v>46623</v>
      </c>
      <c r="J56" s="1251">
        <f>IF(WORKDAY(EOMONTH(F56,0)+$J$21-1,1,'Business Day Paris'!F35:F229)&lt;=EOMONTH(Calendar!F57,0),WORKDAY(EOMONTH(F56,0)+$J$21-1,1,'Business Day Paris'!F35:F229),WORKDAY(EOMONTH(F56,0)+$J$21+1,-1,'Business Day Paris'!F35:F229))</f>
        <v>46626</v>
      </c>
      <c r="K56" s="1238"/>
    </row>
    <row r="57" spans="2:11">
      <c r="B57" s="1248">
        <v>35</v>
      </c>
      <c r="C57" s="1244"/>
      <c r="D57" s="1249">
        <f t="shared" si="2"/>
        <v>46600</v>
      </c>
      <c r="E57" s="1250">
        <f t="shared" si="0"/>
        <v>46630</v>
      </c>
      <c r="F57" s="1250">
        <f t="shared" si="1"/>
        <v>46630</v>
      </c>
      <c r="G57" s="1250">
        <f>WORKDAY(F57,$G$21,'Business Day Paris'!F36:F230)</f>
        <v>46644</v>
      </c>
      <c r="H57" s="1250">
        <f>WORKDAY(J57,$H$21,'Business Day Paris'!F36:F230)</f>
        <v>46650</v>
      </c>
      <c r="I57" s="1250">
        <f>WORKDAY(J57,$I$21,'Business Day Paris'!F36:F230)</f>
        <v>46652</v>
      </c>
      <c r="J57" s="1251">
        <f>IF(WORKDAY(EOMONTH(F57,0)+$J$21-1,1,'Business Day Paris'!F36:F230)&lt;=EOMONTH(Calendar!F58,0),WORKDAY(EOMONTH(F57,0)+$J$21-1,1,'Business Day Paris'!F36:F230),WORKDAY(EOMONTH(F57,0)+$J$21+1,-1,'Business Day Paris'!F36:F230))</f>
        <v>46657</v>
      </c>
      <c r="K57" s="1238"/>
    </row>
    <row r="58" spans="2:11">
      <c r="B58" s="1248">
        <v>36</v>
      </c>
      <c r="C58" s="1244"/>
      <c r="D58" s="1249">
        <f t="shared" si="2"/>
        <v>46631</v>
      </c>
      <c r="E58" s="1250">
        <f t="shared" si="0"/>
        <v>46660</v>
      </c>
      <c r="F58" s="1250">
        <f t="shared" si="1"/>
        <v>46660</v>
      </c>
      <c r="G58" s="1250">
        <f>WORKDAY(F58,$G$21,'Business Day Paris'!F37:F231)</f>
        <v>46674</v>
      </c>
      <c r="H58" s="1250">
        <f>WORKDAY(J58,$H$21,'Business Day Paris'!F37:F231)</f>
        <v>46680</v>
      </c>
      <c r="I58" s="1250">
        <f>WORKDAY(J58,$I$21,'Business Day Paris'!F37:F231)</f>
        <v>46682</v>
      </c>
      <c r="J58" s="1251">
        <f>IF(WORKDAY(EOMONTH(F58,0)+$J$21-1,1,'Business Day Paris'!F37:F231)&lt;=EOMONTH(Calendar!F59,0),WORKDAY(EOMONTH(F58,0)+$J$21-1,1,'Business Day Paris'!F37:F231),WORKDAY(EOMONTH(F58,0)+$J$21+1,-1,'Business Day Paris'!F37:F231))</f>
        <v>46687</v>
      </c>
      <c r="K58" s="1238"/>
    </row>
    <row r="59" spans="2:11">
      <c r="B59" s="1248">
        <v>37</v>
      </c>
      <c r="C59" s="1244"/>
      <c r="D59" s="1249">
        <f t="shared" si="2"/>
        <v>46661</v>
      </c>
      <c r="E59" s="1250">
        <f t="shared" si="0"/>
        <v>46691</v>
      </c>
      <c r="F59" s="1250">
        <f t="shared" si="1"/>
        <v>46691</v>
      </c>
      <c r="G59" s="1250">
        <f>WORKDAY(F59,$G$21,'Business Day Paris'!F38:F232)</f>
        <v>46707</v>
      </c>
      <c r="H59" s="1250">
        <f>WORKDAY(J59,$H$21,'Business Day Paris'!F38:F232)</f>
        <v>46713</v>
      </c>
      <c r="I59" s="1250">
        <f>WORKDAY(J59,$I$21,'Business Day Paris'!F38:F232)</f>
        <v>46715</v>
      </c>
      <c r="J59" s="1251">
        <f>IF(WORKDAY(EOMONTH(F59,0)+$J$21-1,1,'Business Day Paris'!F38:F232)&lt;=EOMONTH(Calendar!F60,0),WORKDAY(EOMONTH(F59,0)+$J$21-1,1,'Business Day Paris'!F38:F232),WORKDAY(EOMONTH(F59,0)+$J$21+1,-1,'Business Day Paris'!F38:F232))</f>
        <v>46720</v>
      </c>
      <c r="K59" s="1238"/>
    </row>
    <row r="60" spans="2:11">
      <c r="B60" s="1248">
        <v>38</v>
      </c>
      <c r="C60" s="1244"/>
      <c r="D60" s="1249">
        <f t="shared" si="2"/>
        <v>46692</v>
      </c>
      <c r="E60" s="1250">
        <f t="shared" si="0"/>
        <v>46721</v>
      </c>
      <c r="F60" s="1250">
        <f t="shared" si="1"/>
        <v>46721</v>
      </c>
      <c r="G60" s="1250">
        <f>WORKDAY(F60,$G$21,'Business Day Paris'!F39:F233)</f>
        <v>46735</v>
      </c>
      <c r="H60" s="1250">
        <f>WORKDAY(J60,$H$21,'Business Day Paris'!F39:F233)</f>
        <v>46741</v>
      </c>
      <c r="I60" s="1250">
        <f>WORKDAY(J60,$I$21,'Business Day Paris'!F39:F233)</f>
        <v>46743</v>
      </c>
      <c r="J60" s="1251">
        <f>IF(WORKDAY(EOMONTH(F60,0)+$J$21-1,1,'Business Day Paris'!F39:F233)&lt;=EOMONTH(Calendar!F61,0),WORKDAY(EOMONTH(F60,0)+$J$21-1,1,'Business Day Paris'!F39:F233),WORKDAY(EOMONTH(F60,0)+$J$21+1,-1,'Business Day Paris'!F39:F233))</f>
        <v>46748</v>
      </c>
      <c r="K60" s="1238"/>
    </row>
    <row r="61" spans="2:11">
      <c r="B61" s="1248">
        <v>39</v>
      </c>
      <c r="C61" s="1244"/>
      <c r="D61" s="1249">
        <f t="shared" si="2"/>
        <v>46722</v>
      </c>
      <c r="E61" s="1250">
        <f t="shared" si="0"/>
        <v>46752</v>
      </c>
      <c r="F61" s="1250">
        <f t="shared" si="1"/>
        <v>46752</v>
      </c>
      <c r="G61" s="1250">
        <f>WORKDAY(F61,$G$21,'Business Day Paris'!F40:F234)</f>
        <v>46766</v>
      </c>
      <c r="H61" s="1250">
        <f>WORKDAY(J61,$H$21,'Business Day Paris'!F40:F234)</f>
        <v>46772</v>
      </c>
      <c r="I61" s="1250">
        <f>WORKDAY(J61,$I$21,'Business Day Paris'!F40:F234)</f>
        <v>46776</v>
      </c>
      <c r="J61" s="1251">
        <f>IF(WORKDAY(EOMONTH(F61,0)+$J$21-1,1,'Business Day Paris'!F40:F234)&lt;=EOMONTH(Calendar!F62,0),WORKDAY(EOMONTH(F61,0)+$J$21-1,1,'Business Day Paris'!F40:F234),WORKDAY(EOMONTH(F61,0)+$J$21+1,-1,'Business Day Paris'!F40:F234))</f>
        <v>46779</v>
      </c>
      <c r="K61" s="1238"/>
    </row>
    <row r="62" spans="2:11">
      <c r="B62" s="1248">
        <v>40</v>
      </c>
      <c r="C62" s="1244"/>
      <c r="D62" s="1249">
        <f t="shared" si="2"/>
        <v>46753</v>
      </c>
      <c r="E62" s="1250">
        <f t="shared" si="0"/>
        <v>46783</v>
      </c>
      <c r="F62" s="1250">
        <f t="shared" si="1"/>
        <v>46783</v>
      </c>
      <c r="G62" s="1250">
        <f>WORKDAY(F62,$G$21,'Business Day Paris'!F41:F235)</f>
        <v>46797</v>
      </c>
      <c r="H62" s="1250">
        <f>WORKDAY(J62,$H$21,'Business Day Paris'!F41:F235)</f>
        <v>46804</v>
      </c>
      <c r="I62" s="1250">
        <f>WORKDAY(J62,$I$21,'Business Day Paris'!F41:F235)</f>
        <v>46806</v>
      </c>
      <c r="J62" s="1251">
        <f>IF(WORKDAY(EOMONTH(F62,0)+$J$21-1,1,'Business Day Paris'!F41:F235)&lt;=EOMONTH(Calendar!F63,0),WORKDAY(EOMONTH(F62,0)+$J$21-1,1,'Business Day Paris'!F41:F235),WORKDAY(EOMONTH(F62,0)+$J$21+1,-1,'Business Day Paris'!F41:F235))</f>
        <v>46811</v>
      </c>
      <c r="K62" s="1238"/>
    </row>
    <row r="63" spans="2:11">
      <c r="B63" s="1248">
        <v>41</v>
      </c>
      <c r="C63" s="1244"/>
      <c r="D63" s="1249">
        <f t="shared" si="2"/>
        <v>46784</v>
      </c>
      <c r="E63" s="1250">
        <f t="shared" si="0"/>
        <v>46812</v>
      </c>
      <c r="F63" s="1250">
        <f t="shared" si="1"/>
        <v>46812</v>
      </c>
      <c r="G63" s="1250">
        <f>WORKDAY(F63,$G$21,'Business Day Paris'!F42:F236)</f>
        <v>46826</v>
      </c>
      <c r="H63" s="1250">
        <f>WORKDAY(J63,$H$21,'Business Day Paris'!F42:F236)</f>
        <v>46832</v>
      </c>
      <c r="I63" s="1250">
        <f>WORKDAY(J63,$I$21,'Business Day Paris'!F42:F236)</f>
        <v>46834</v>
      </c>
      <c r="J63" s="1251">
        <f>IF(WORKDAY(EOMONTH(F63,0)+$J$21-1,1,'Business Day Paris'!F42:F236)&lt;=EOMONTH(Calendar!F64,0),WORKDAY(EOMONTH(F63,0)+$J$21-1,1,'Business Day Paris'!F42:F236),WORKDAY(EOMONTH(F63,0)+$J$21+1,-1,'Business Day Paris'!F42:F236))</f>
        <v>46839</v>
      </c>
      <c r="K63" s="1238"/>
    </row>
    <row r="64" spans="2:11">
      <c r="B64" s="1248">
        <v>42</v>
      </c>
      <c r="C64" s="1244"/>
      <c r="D64" s="1249">
        <f t="shared" si="2"/>
        <v>46813</v>
      </c>
      <c r="E64" s="1250">
        <f t="shared" si="0"/>
        <v>46843</v>
      </c>
      <c r="F64" s="1250">
        <f t="shared" si="1"/>
        <v>46843</v>
      </c>
      <c r="G64" s="1250">
        <f>WORKDAY(F64,$G$21,'Business Day Paris'!F43:F237)</f>
        <v>46861</v>
      </c>
      <c r="H64" s="1250">
        <f>WORKDAY(J64,$H$21,'Business Day Paris'!F43:F237)</f>
        <v>46863</v>
      </c>
      <c r="I64" s="1250">
        <f>WORKDAY(J64,$I$21,'Business Day Paris'!F43:F237)</f>
        <v>46867</v>
      </c>
      <c r="J64" s="1251">
        <f>IF(WORKDAY(EOMONTH(F64,0)+$J$21-1,1,'Business Day Paris'!F43:F237)&lt;=EOMONTH(Calendar!F65,0),WORKDAY(EOMONTH(F64,0)+$J$21-1,1,'Business Day Paris'!F43:F237),WORKDAY(EOMONTH(F64,0)+$J$21+1,-1,'Business Day Paris'!F43:F237))</f>
        <v>46870</v>
      </c>
      <c r="K64" s="1238"/>
    </row>
    <row r="65" spans="2:11">
      <c r="B65" s="1248">
        <v>43</v>
      </c>
      <c r="C65" s="1244"/>
      <c r="D65" s="1249">
        <f t="shared" si="2"/>
        <v>46844</v>
      </c>
      <c r="E65" s="1250">
        <f t="shared" si="0"/>
        <v>46873</v>
      </c>
      <c r="F65" s="1250">
        <f t="shared" si="1"/>
        <v>46873</v>
      </c>
      <c r="G65" s="1250">
        <f>WORKDAY(F65,$G$21,'Business Day Paris'!F44:F238)</f>
        <v>46889</v>
      </c>
      <c r="H65" s="1250">
        <f>WORKDAY(J65,$H$21,'Business Day Paris'!F44:F238)</f>
        <v>46892</v>
      </c>
      <c r="I65" s="1250">
        <f>WORKDAY(J65,$I$21,'Business Day Paris'!F44:F238)</f>
        <v>46896</v>
      </c>
      <c r="J65" s="1251">
        <f>IF(WORKDAY(EOMONTH(F65,0)+$J$21-1,1,'Business Day Paris'!F44:F238)&lt;=EOMONTH(Calendar!F66,0),WORKDAY(EOMONTH(F65,0)+$J$21-1,1,'Business Day Paris'!F44:F238),WORKDAY(EOMONTH(F65,0)+$J$21+1,-1,'Business Day Paris'!F44:F238))</f>
        <v>46902</v>
      </c>
      <c r="K65" s="1238"/>
    </row>
    <row r="66" spans="2:11">
      <c r="B66" s="1248">
        <v>44</v>
      </c>
      <c r="C66" s="1244"/>
      <c r="D66" s="1249">
        <f t="shared" si="2"/>
        <v>46874</v>
      </c>
      <c r="E66" s="1250">
        <f t="shared" si="0"/>
        <v>46904</v>
      </c>
      <c r="F66" s="1250">
        <f t="shared" si="1"/>
        <v>46904</v>
      </c>
      <c r="G66" s="1250">
        <f>WORKDAY(F66,$G$21,'Business Day Paris'!F45:F239)</f>
        <v>46919</v>
      </c>
      <c r="H66" s="1250">
        <f>WORKDAY(J66,$H$21,'Business Day Paris'!F45:F239)</f>
        <v>46924</v>
      </c>
      <c r="I66" s="1250">
        <f>WORKDAY(J66,$I$21,'Business Day Paris'!F45:F239)</f>
        <v>46926</v>
      </c>
      <c r="J66" s="1251">
        <f>IF(WORKDAY(EOMONTH(F66,0)+$J$21-1,1,'Business Day Paris'!F45:F239)&lt;=EOMONTH(Calendar!F67,0),WORKDAY(EOMONTH(F66,0)+$J$21-1,1,'Business Day Paris'!F45:F239),WORKDAY(EOMONTH(F66,0)+$J$21+1,-1,'Business Day Paris'!F45:F239))</f>
        <v>46931</v>
      </c>
      <c r="K66" s="1238"/>
    </row>
    <row r="67" spans="2:11">
      <c r="B67" s="1248">
        <v>45</v>
      </c>
      <c r="C67" s="1244"/>
      <c r="D67" s="1249">
        <f t="shared" si="2"/>
        <v>46905</v>
      </c>
      <c r="E67" s="1250">
        <f t="shared" si="0"/>
        <v>46934</v>
      </c>
      <c r="F67" s="1250">
        <f t="shared" si="1"/>
        <v>46934</v>
      </c>
      <c r="G67" s="1250">
        <f>WORKDAY(F67,$G$21,'Business Day Paris'!F46:F240)</f>
        <v>46951</v>
      </c>
      <c r="H67" s="1250">
        <f>WORKDAY(J67,$H$21,'Business Day Paris'!F46:F240)</f>
        <v>46954</v>
      </c>
      <c r="I67" s="1250">
        <f>WORKDAY(J67,$I$21,'Business Day Paris'!F46:F240)</f>
        <v>46958</v>
      </c>
      <c r="J67" s="1251">
        <f>IF(WORKDAY(EOMONTH(F67,0)+$J$21-1,1,'Business Day Paris'!F46:F240)&lt;=EOMONTH(Calendar!F68,0),WORKDAY(EOMONTH(F67,0)+$J$21-1,1,'Business Day Paris'!F46:F240),WORKDAY(EOMONTH(F67,0)+$J$21+1,-1,'Business Day Paris'!F46:F240))</f>
        <v>46961</v>
      </c>
      <c r="K67" s="1238"/>
    </row>
    <row r="68" spans="2:11">
      <c r="B68" s="1248">
        <v>46</v>
      </c>
      <c r="C68" s="1244"/>
      <c r="D68" s="1249">
        <f t="shared" si="2"/>
        <v>46935</v>
      </c>
      <c r="E68" s="1250">
        <f t="shared" si="0"/>
        <v>46965</v>
      </c>
      <c r="F68" s="1250">
        <f t="shared" si="1"/>
        <v>46965</v>
      </c>
      <c r="G68" s="1250">
        <f>WORKDAY(F68,$G$21,'Business Day Paris'!F47:F241)</f>
        <v>46979</v>
      </c>
      <c r="H68" s="1250">
        <f>WORKDAY(J68,$H$21,'Business Day Paris'!F47:F241)</f>
        <v>46986</v>
      </c>
      <c r="I68" s="1250">
        <f>WORKDAY(J68,$I$21,'Business Day Paris'!F47:F241)</f>
        <v>46988</v>
      </c>
      <c r="J68" s="1251">
        <f>IF(WORKDAY(EOMONTH(F68,0)+$J$21-1,1,'Business Day Paris'!F47:F241)&lt;=EOMONTH(Calendar!F69,0),WORKDAY(EOMONTH(F68,0)+$J$21-1,1,'Business Day Paris'!F47:F241),WORKDAY(EOMONTH(F68,0)+$J$21+1,-1,'Business Day Paris'!F47:F241))</f>
        <v>46993</v>
      </c>
      <c r="K68" s="1238"/>
    </row>
    <row r="69" spans="2:11">
      <c r="B69" s="1248">
        <v>47</v>
      </c>
      <c r="C69" s="1244"/>
      <c r="D69" s="1249">
        <f t="shared" si="2"/>
        <v>46966</v>
      </c>
      <c r="E69" s="1250">
        <f t="shared" si="0"/>
        <v>46996</v>
      </c>
      <c r="F69" s="1250">
        <f t="shared" si="1"/>
        <v>46996</v>
      </c>
      <c r="G69" s="1250">
        <f>WORKDAY(F69,$G$21,'Business Day Paris'!F48:F242)</f>
        <v>47010</v>
      </c>
      <c r="H69" s="1250">
        <f>WORKDAY(J69,$H$21,'Business Day Paris'!F48:F242)</f>
        <v>47016</v>
      </c>
      <c r="I69" s="1250">
        <f>WORKDAY(J69,$I$21,'Business Day Paris'!F48:F242)</f>
        <v>47018</v>
      </c>
      <c r="J69" s="1251">
        <f>IF(WORKDAY(EOMONTH(F69,0)+$J$21-1,1,'Business Day Paris'!F48:F242)&lt;=EOMONTH(Calendar!F70,0),WORKDAY(EOMONTH(F69,0)+$J$21-1,1,'Business Day Paris'!F48:F242),WORKDAY(EOMONTH(F69,0)+$J$21+1,-1,'Business Day Paris'!F48:F242))</f>
        <v>47023</v>
      </c>
      <c r="K69" s="1238"/>
    </row>
    <row r="70" spans="2:11">
      <c r="B70" s="1248">
        <v>48</v>
      </c>
      <c r="C70" s="1244"/>
      <c r="D70" s="1249">
        <f t="shared" si="2"/>
        <v>46997</v>
      </c>
      <c r="E70" s="1250">
        <f t="shared" si="0"/>
        <v>47026</v>
      </c>
      <c r="F70" s="1250">
        <f t="shared" si="1"/>
        <v>47026</v>
      </c>
      <c r="G70" s="1250">
        <f>WORKDAY(F70,$G$21,'Business Day Paris'!F49:F243)</f>
        <v>47039</v>
      </c>
      <c r="H70" s="1250">
        <f>WORKDAY(J70,$H$21,'Business Day Paris'!F49:F243)</f>
        <v>47046</v>
      </c>
      <c r="I70" s="1250">
        <f>WORKDAY(J70,$I$21,'Business Day Paris'!F49:F243)</f>
        <v>47050</v>
      </c>
      <c r="J70" s="1251">
        <f>IF(WORKDAY(EOMONTH(F70,0)+$J$21-1,1,'Business Day Paris'!F49:F243)&lt;=EOMONTH(Calendar!F71,0),WORKDAY(EOMONTH(F70,0)+$J$21-1,1,'Business Day Paris'!F49:F243),WORKDAY(EOMONTH(F70,0)+$J$21+1,-1,'Business Day Paris'!F49:F243))</f>
        <v>47053</v>
      </c>
      <c r="K70" s="1238"/>
    </row>
    <row r="71" spans="2:11">
      <c r="B71" s="1248">
        <v>49</v>
      </c>
      <c r="C71" s="1244"/>
      <c r="D71" s="1249">
        <f t="shared" si="2"/>
        <v>47027</v>
      </c>
      <c r="E71" s="1250">
        <f t="shared" si="0"/>
        <v>47057</v>
      </c>
      <c r="F71" s="1250">
        <f t="shared" si="1"/>
        <v>47057</v>
      </c>
      <c r="G71" s="1250">
        <f>WORKDAY(F71,$G$21,'Business Day Paris'!F50:F244)</f>
        <v>47072</v>
      </c>
      <c r="H71" s="1250">
        <f>WORKDAY(J71,$H$21,'Business Day Paris'!F50:F244)</f>
        <v>47077</v>
      </c>
      <c r="I71" s="1250">
        <f>WORKDAY(J71,$I$21,'Business Day Paris'!F50:F244)</f>
        <v>47079</v>
      </c>
      <c r="J71" s="1251">
        <f>IF(WORKDAY(EOMONTH(F71,0)+$J$21-1,1,'Business Day Paris'!F50:F244)&lt;=EOMONTH(Calendar!F72,0),WORKDAY(EOMONTH(F71,0)+$J$21-1,1,'Business Day Paris'!F50:F244),WORKDAY(EOMONTH(F71,0)+$J$21+1,-1,'Business Day Paris'!F50:F244))</f>
        <v>47084</v>
      </c>
      <c r="K71" s="1238"/>
    </row>
    <row r="72" spans="2:11">
      <c r="B72" s="1248">
        <v>50</v>
      </c>
      <c r="C72" s="1244"/>
      <c r="D72" s="1249">
        <f t="shared" si="2"/>
        <v>47058</v>
      </c>
      <c r="E72" s="1250">
        <f t="shared" si="0"/>
        <v>47087</v>
      </c>
      <c r="F72" s="1250">
        <f t="shared" si="1"/>
        <v>47087</v>
      </c>
      <c r="G72" s="1250">
        <f>WORKDAY(F72,$G$21,'Business Day Paris'!F51:F245)</f>
        <v>47101</v>
      </c>
      <c r="H72" s="1250">
        <f>WORKDAY(J72,$H$21,'Business Day Paris'!F51:F245)</f>
        <v>47105</v>
      </c>
      <c r="I72" s="1250">
        <f>WORKDAY(J72,$I$21,'Business Day Paris'!F51:F245)</f>
        <v>47107</v>
      </c>
      <c r="J72" s="1251">
        <f>IF(WORKDAY(EOMONTH(F72,0)+$J$21-1,1,'Business Day Paris'!F51:F245)&lt;=EOMONTH(Calendar!F73,0),WORKDAY(EOMONTH(F72,0)+$J$21-1,1,'Business Day Paris'!F51:F245),WORKDAY(EOMONTH(F72,0)+$J$21+1,-1,'Business Day Paris'!F51:F245))</f>
        <v>47114</v>
      </c>
      <c r="K72" s="1238"/>
    </row>
    <row r="73" spans="2:11">
      <c r="B73" s="1248">
        <v>51</v>
      </c>
      <c r="C73" s="1244"/>
      <c r="D73" s="1249">
        <f t="shared" si="2"/>
        <v>47088</v>
      </c>
      <c r="E73" s="1250">
        <f t="shared" si="0"/>
        <v>47118</v>
      </c>
      <c r="F73" s="1250">
        <f t="shared" si="1"/>
        <v>47118</v>
      </c>
      <c r="G73" s="1250">
        <f>WORKDAY(F73,$G$21,'Business Day Paris'!F52:F246)</f>
        <v>47133</v>
      </c>
      <c r="H73" s="1250">
        <f>WORKDAY(J73,$H$21,'Business Day Paris'!F52:F246)</f>
        <v>47140</v>
      </c>
      <c r="I73" s="1250">
        <f>WORKDAY(J73,$I$21,'Business Day Paris'!F52:F246)</f>
        <v>47142</v>
      </c>
      <c r="J73" s="1251">
        <f>IF(WORKDAY(EOMONTH(F73,0)+$J$21-1,1,'Business Day Paris'!F52:F246)&lt;=EOMONTH(Calendar!F74,0),WORKDAY(EOMONTH(F73,0)+$J$21-1,1,'Business Day Paris'!F52:F246),WORKDAY(EOMONTH(F73,0)+$J$21+1,-1,'Business Day Paris'!F52:F246))</f>
        <v>47147</v>
      </c>
      <c r="K73" s="1238"/>
    </row>
    <row r="74" spans="2:11">
      <c r="B74" s="1248">
        <v>52</v>
      </c>
      <c r="C74" s="1244"/>
      <c r="D74" s="1249">
        <f t="shared" si="2"/>
        <v>47119</v>
      </c>
      <c r="E74" s="1250">
        <f t="shared" si="0"/>
        <v>47149</v>
      </c>
      <c r="F74" s="1250">
        <f t="shared" si="1"/>
        <v>47149</v>
      </c>
      <c r="G74" s="1250">
        <f>WORKDAY(F74,$G$21,'Business Day Paris'!F53:F247)</f>
        <v>47163</v>
      </c>
      <c r="H74" s="1250">
        <f>WORKDAY(J74,$H$21,'Business Day Paris'!F53:F247)</f>
        <v>47169</v>
      </c>
      <c r="I74" s="1250">
        <f>WORKDAY(J74,$I$21,'Business Day Paris'!F53:F247)</f>
        <v>47171</v>
      </c>
      <c r="J74" s="1251">
        <f>IF(WORKDAY(EOMONTH(F74,0)+$J$21-1,1,'Business Day Paris'!F53:F247)&lt;=EOMONTH(Calendar!F75,0),WORKDAY(EOMONTH(F74,0)+$J$21-1,1,'Business Day Paris'!F53:F247),WORKDAY(EOMONTH(F74,0)+$J$21+1,-1,'Business Day Paris'!F53:F247))</f>
        <v>47176</v>
      </c>
      <c r="K74" s="1238"/>
    </row>
    <row r="75" spans="2:11">
      <c r="B75" s="1248">
        <v>53</v>
      </c>
      <c r="C75" s="1244"/>
      <c r="D75" s="1249">
        <f t="shared" si="2"/>
        <v>47150</v>
      </c>
      <c r="E75" s="1250">
        <f t="shared" si="0"/>
        <v>47177</v>
      </c>
      <c r="F75" s="1250">
        <f t="shared" si="1"/>
        <v>47177</v>
      </c>
      <c r="G75" s="1250">
        <f>WORKDAY(F75,$G$21,'Business Day Paris'!F54:F248)</f>
        <v>47191</v>
      </c>
      <c r="H75" s="1250">
        <f>WORKDAY(J75,$H$21,'Business Day Paris'!F54:F248)</f>
        <v>47197</v>
      </c>
      <c r="I75" s="1250">
        <f>WORKDAY(J75,$I$21,'Business Day Paris'!F54:F248)</f>
        <v>47199</v>
      </c>
      <c r="J75" s="1251">
        <f>IF(WORKDAY(EOMONTH(F75,0)+$J$21-1,1,'Business Day Paris'!F54:F248)&lt;=EOMONTH(Calendar!F76,0),WORKDAY(EOMONTH(F75,0)+$J$21-1,1,'Business Day Paris'!F54:F248),WORKDAY(EOMONTH(F75,0)+$J$21+1,-1,'Business Day Paris'!F54:F248))</f>
        <v>47204</v>
      </c>
      <c r="K75" s="1238"/>
    </row>
    <row r="76" spans="2:11">
      <c r="B76" s="1248">
        <v>54</v>
      </c>
      <c r="C76" s="1244"/>
      <c r="D76" s="1249">
        <f t="shared" si="2"/>
        <v>47178</v>
      </c>
      <c r="E76" s="1250">
        <f t="shared" si="0"/>
        <v>47208</v>
      </c>
      <c r="F76" s="1250">
        <f t="shared" si="1"/>
        <v>47208</v>
      </c>
      <c r="G76" s="1250">
        <f>WORKDAY(F76,$G$21,'Business Day Paris'!F55:F249)</f>
        <v>47224</v>
      </c>
      <c r="H76" s="1250">
        <f>WORKDAY(J76,$H$21,'Business Day Paris'!F55:F249)</f>
        <v>47228</v>
      </c>
      <c r="I76" s="1250">
        <f>WORKDAY(J76,$I$21,'Business Day Paris'!F55:F249)</f>
        <v>47232</v>
      </c>
      <c r="J76" s="1251">
        <f>IF(WORKDAY(EOMONTH(F76,0)+$J$21-1,1,'Business Day Paris'!F55:F249)&lt;=EOMONTH(Calendar!F77,0),WORKDAY(EOMONTH(F76,0)+$J$21-1,1,'Business Day Paris'!F55:F249),WORKDAY(EOMONTH(F76,0)+$J$21+1,-1,'Business Day Paris'!F55:F249))</f>
        <v>47235</v>
      </c>
      <c r="K76" s="1238"/>
    </row>
    <row r="77" spans="2:11">
      <c r="B77" s="1248">
        <v>55</v>
      </c>
      <c r="C77" s="1244"/>
      <c r="D77" s="1249">
        <f t="shared" si="2"/>
        <v>47209</v>
      </c>
      <c r="E77" s="1250">
        <f t="shared" si="0"/>
        <v>47238</v>
      </c>
      <c r="F77" s="1250">
        <f t="shared" si="1"/>
        <v>47238</v>
      </c>
      <c r="G77" s="1250">
        <f>WORKDAY(F77,$G$21,'Business Day Paris'!F56:F250)</f>
        <v>47255</v>
      </c>
      <c r="H77" s="1250">
        <f>WORKDAY(J77,$H$21,'Business Day Paris'!F56:F250)</f>
        <v>47256</v>
      </c>
      <c r="I77" s="1250">
        <f>WORKDAY(J77,$I$21,'Business Day Paris'!F56:F250)</f>
        <v>47261</v>
      </c>
      <c r="J77" s="1251">
        <f>IF(WORKDAY(EOMONTH(F77,0)+$J$21-1,1,'Business Day Paris'!F56:F250)&lt;=EOMONTH(Calendar!F78,0),WORKDAY(EOMONTH(F77,0)+$J$21-1,1,'Business Day Paris'!F56:F250),WORKDAY(EOMONTH(F77,0)+$J$21+1,-1,'Business Day Paris'!F56:F250))</f>
        <v>47266</v>
      </c>
      <c r="K77" s="1238"/>
    </row>
    <row r="78" spans="2:11">
      <c r="B78" s="1248">
        <v>56</v>
      </c>
      <c r="C78" s="1244"/>
      <c r="D78" s="1249">
        <f t="shared" si="2"/>
        <v>47239</v>
      </c>
      <c r="E78" s="1250">
        <f t="shared" si="0"/>
        <v>47269</v>
      </c>
      <c r="F78" s="1250">
        <f t="shared" si="1"/>
        <v>47269</v>
      </c>
      <c r="G78" s="1250">
        <f>WORKDAY(F78,$G$21,'Business Day Paris'!F57:F251)</f>
        <v>47283</v>
      </c>
      <c r="H78" s="1250">
        <f>WORKDAY(J78,$H$21,'Business Day Paris'!F57:F251)</f>
        <v>47289</v>
      </c>
      <c r="I78" s="1250">
        <f>WORKDAY(J78,$I$21,'Business Day Paris'!F57:F251)</f>
        <v>47291</v>
      </c>
      <c r="J78" s="1251">
        <f>IF(WORKDAY(EOMONTH(F78,0)+$J$21-1,1,'Business Day Paris'!F57:F251)&lt;=EOMONTH(Calendar!F79,0),WORKDAY(EOMONTH(F78,0)+$J$21-1,1,'Business Day Paris'!F57:F251),WORKDAY(EOMONTH(F78,0)+$J$21+1,-1,'Business Day Paris'!F57:F251))</f>
        <v>47296</v>
      </c>
      <c r="K78" s="1238"/>
    </row>
    <row r="79" spans="2:11">
      <c r="B79" s="1248">
        <v>57</v>
      </c>
      <c r="C79" s="1244"/>
      <c r="D79" s="1249">
        <f t="shared" si="2"/>
        <v>47270</v>
      </c>
      <c r="E79" s="1250">
        <f t="shared" si="0"/>
        <v>47299</v>
      </c>
      <c r="F79" s="1250">
        <f t="shared" si="1"/>
        <v>47299</v>
      </c>
      <c r="G79" s="1250">
        <f>WORKDAY(F79,$G$21,'Business Day Paris'!F58:F252)</f>
        <v>47312</v>
      </c>
      <c r="H79" s="1250">
        <f>WORKDAY(J79,$H$21,'Business Day Paris'!F58:F252)</f>
        <v>47319</v>
      </c>
      <c r="I79" s="1250">
        <f>WORKDAY(J79,$I$21,'Business Day Paris'!F58:F252)</f>
        <v>47323</v>
      </c>
      <c r="J79" s="1251">
        <f>IF(WORKDAY(EOMONTH(F79,0)+$J$21-1,1,'Business Day Paris'!F58:F252)&lt;=EOMONTH(Calendar!F80,0),WORKDAY(EOMONTH(F79,0)+$J$21-1,1,'Business Day Paris'!F58:F252),WORKDAY(EOMONTH(F79,0)+$J$21+1,-1,'Business Day Paris'!F58:F252))</f>
        <v>47326</v>
      </c>
      <c r="K79" s="1238"/>
    </row>
    <row r="80" spans="2:11">
      <c r="B80" s="1248">
        <v>58</v>
      </c>
      <c r="C80" s="2"/>
      <c r="D80" s="1249">
        <f t="shared" si="2"/>
        <v>47300</v>
      </c>
      <c r="E80" s="1250">
        <f t="shared" si="0"/>
        <v>47330</v>
      </c>
      <c r="F80" s="1250">
        <f t="shared" si="1"/>
        <v>47330</v>
      </c>
      <c r="G80" s="1250">
        <f>WORKDAY(F80,$G$21,'Business Day Paris'!F59:F253)</f>
        <v>47344</v>
      </c>
      <c r="H80" s="1250">
        <f>WORKDAY(J80,$H$21,'Business Day Paris'!F59:F253)</f>
        <v>47350</v>
      </c>
      <c r="I80" s="1250">
        <f>WORKDAY(J80,$I$21,'Business Day Paris'!F59:F253)</f>
        <v>47352</v>
      </c>
      <c r="J80" s="1251">
        <f>IF(WORKDAY(EOMONTH(F80,0)+$J$21-1,1,'Business Day Paris'!F59:F253)&lt;=EOMONTH(Calendar!F81,0),WORKDAY(EOMONTH(F80,0)+$J$21-1,1,'Business Day Paris'!F59:F253),WORKDAY(EOMONTH(F80,0)+$J$21+1,-1,'Business Day Paris'!F59:F253))</f>
        <v>47357</v>
      </c>
      <c r="K80" s="1238"/>
    </row>
    <row r="81" spans="2:11">
      <c r="B81" s="1248">
        <v>59</v>
      </c>
      <c r="C81" s="2"/>
      <c r="D81" s="1249">
        <f t="shared" si="2"/>
        <v>47331</v>
      </c>
      <c r="E81" s="1250">
        <f t="shared" si="0"/>
        <v>47361</v>
      </c>
      <c r="F81" s="1250">
        <f t="shared" si="1"/>
        <v>47361</v>
      </c>
      <c r="G81" s="1250">
        <f>WORKDAY(F81,$G$21,'Business Day Paris'!F60:F254)</f>
        <v>47375</v>
      </c>
      <c r="H81" s="1250">
        <f>WORKDAY(J81,$H$21,'Business Day Paris'!F60:F254)</f>
        <v>47381</v>
      </c>
      <c r="I81" s="1250">
        <f>WORKDAY(J81,$I$21,'Business Day Paris'!F60:F254)</f>
        <v>47385</v>
      </c>
      <c r="J81" s="1251">
        <f>IF(WORKDAY(EOMONTH(F81,0)+$J$21-1,1,'Business Day Paris'!F60:F254)&lt;=EOMONTH(Calendar!F82,0),WORKDAY(EOMONTH(F81,0)+$J$21-1,1,'Business Day Paris'!F60:F254),WORKDAY(EOMONTH(F81,0)+$J$21+1,-1,'Business Day Paris'!F60:F254))</f>
        <v>47388</v>
      </c>
      <c r="K81" s="1238"/>
    </row>
    <row r="82" spans="2:11">
      <c r="B82" s="1248">
        <v>60</v>
      </c>
      <c r="C82" s="2"/>
      <c r="D82" s="1249">
        <f t="shared" si="2"/>
        <v>47362</v>
      </c>
      <c r="E82" s="1250">
        <f t="shared" si="0"/>
        <v>47391</v>
      </c>
      <c r="F82" s="1250">
        <f t="shared" si="1"/>
        <v>47391</v>
      </c>
      <c r="G82" s="1250">
        <f>WORKDAY(F82,$G$21,'Business Day Paris'!F61:F255)</f>
        <v>47403</v>
      </c>
      <c r="H82" s="1250">
        <f>WORKDAY(J82,$H$21,'Business Day Paris'!F61:F255)</f>
        <v>47413</v>
      </c>
      <c r="I82" s="1250">
        <f>WORKDAY(J82,$I$21,'Business Day Paris'!F61:F255)</f>
        <v>47415</v>
      </c>
      <c r="J82" s="1251">
        <f>IF(WORKDAY(EOMONTH(F82,0)+$J$21-1,1,'Business Day Paris'!F61:F255)&lt;=EOMONTH(Calendar!F83,0),WORKDAY(EOMONTH(F82,0)+$J$21-1,1,'Business Day Paris'!F61:F255),WORKDAY(EOMONTH(F82,0)+$J$21+1,-1,'Business Day Paris'!F61:F255))</f>
        <v>47420</v>
      </c>
      <c r="K82" s="1238"/>
    </row>
    <row r="83" spans="2:11">
      <c r="B83" s="1248">
        <v>61</v>
      </c>
      <c r="C83" s="2"/>
      <c r="D83" s="1249">
        <f t="shared" si="2"/>
        <v>47392</v>
      </c>
      <c r="E83" s="1250">
        <f t="shared" si="0"/>
        <v>47422</v>
      </c>
      <c r="F83" s="1250">
        <f t="shared" si="1"/>
        <v>47422</v>
      </c>
      <c r="G83" s="1250">
        <f>WORKDAY(F83,$G$21,'Business Day Paris'!F62:F256)</f>
        <v>47437</v>
      </c>
      <c r="H83" s="1250">
        <f>WORKDAY(J83,$H$21,'Business Day Paris'!F62:F256)</f>
        <v>47442</v>
      </c>
      <c r="I83" s="1250">
        <f>WORKDAY(J83,$I$21,'Business Day Paris'!F62:F256)</f>
        <v>47444</v>
      </c>
      <c r="J83" s="1251">
        <f>IF(WORKDAY(EOMONTH(F83,0)+$J$21-1,1,'Business Day Paris'!F62:F256)&lt;=EOMONTH(Calendar!F84,0),WORKDAY(EOMONTH(F83,0)+$J$21-1,1,'Business Day Paris'!F62:F256),WORKDAY(EOMONTH(F83,0)+$J$21+1,-1,'Business Day Paris'!F62:F256))</f>
        <v>47449</v>
      </c>
      <c r="K83" s="1238"/>
    </row>
    <row r="84" spans="2:11">
      <c r="B84" s="1248">
        <v>62</v>
      </c>
      <c r="C84" s="2"/>
      <c r="D84" s="1249">
        <f t="shared" si="2"/>
        <v>47423</v>
      </c>
      <c r="E84" s="1250">
        <f t="shared" si="0"/>
        <v>47452</v>
      </c>
      <c r="F84" s="1250">
        <f t="shared" si="1"/>
        <v>47452</v>
      </c>
      <c r="G84" s="1250">
        <f>WORKDAY(F84,$G$21,'Business Day Paris'!F63:F257)</f>
        <v>47466</v>
      </c>
      <c r="H84" s="1250">
        <f>WORKDAY(J84,$H$21,'Business Day Paris'!F63:F257)</f>
        <v>47470</v>
      </c>
      <c r="I84" s="1250">
        <f>WORKDAY(J84,$I$21,'Business Day Paris'!F63:F257)</f>
        <v>47472</v>
      </c>
      <c r="J84" s="1251">
        <f>IF(WORKDAY(EOMONTH(F84,0)+$J$21-1,1,'Business Day Paris'!F63:F257)&lt;=EOMONTH(Calendar!F85,0),WORKDAY(EOMONTH(F84,0)+$J$21-1,1,'Business Day Paris'!F63:F257),WORKDAY(EOMONTH(F84,0)+$J$21+1,-1,'Business Day Paris'!F63:F257))</f>
        <v>47479</v>
      </c>
      <c r="K84" s="1238"/>
    </row>
    <row r="85" spans="2:11">
      <c r="B85" s="1248">
        <v>63</v>
      </c>
      <c r="C85" s="2"/>
      <c r="D85" s="1249">
        <f t="shared" si="2"/>
        <v>47453</v>
      </c>
      <c r="E85" s="1250">
        <f t="shared" si="0"/>
        <v>47483</v>
      </c>
      <c r="F85" s="1250">
        <f t="shared" si="1"/>
        <v>47483</v>
      </c>
      <c r="G85" s="1250">
        <f>WORKDAY(F85,$G$21,'Business Day Paris'!F64:F258)</f>
        <v>47498</v>
      </c>
      <c r="H85" s="1250">
        <f>WORKDAY(J85,$H$21,'Business Day Paris'!F64:F258)</f>
        <v>47504</v>
      </c>
      <c r="I85" s="1250">
        <f>WORKDAY(J85,$I$21,'Business Day Paris'!F64:F258)</f>
        <v>47506</v>
      </c>
      <c r="J85" s="1251">
        <f>IF(WORKDAY(EOMONTH(F85,0)+$J$21-1,1,'Business Day Paris'!F64:F258)&lt;=EOMONTH(Calendar!F86,0),WORKDAY(EOMONTH(F85,0)+$J$21-1,1,'Business Day Paris'!F64:F258),WORKDAY(EOMONTH(F85,0)+$J$21+1,-1,'Business Day Paris'!F64:F258))</f>
        <v>47511</v>
      </c>
      <c r="K85" s="1238"/>
    </row>
    <row r="86" spans="2:11">
      <c r="B86" s="1248">
        <v>64</v>
      </c>
      <c r="C86" s="2"/>
      <c r="D86" s="1249">
        <f t="shared" si="2"/>
        <v>47484</v>
      </c>
      <c r="E86" s="1250">
        <f t="shared" si="0"/>
        <v>47514</v>
      </c>
      <c r="F86" s="1250">
        <f t="shared" si="1"/>
        <v>47514</v>
      </c>
      <c r="G86" s="1250">
        <f>WORKDAY(F86,$G$21,'Business Day Paris'!F65:F259)</f>
        <v>47528</v>
      </c>
      <c r="H86" s="1250">
        <f>WORKDAY(J86,$H$21,'Business Day Paris'!F65:F259)</f>
        <v>47534</v>
      </c>
      <c r="I86" s="1250">
        <f>WORKDAY(J86,$I$21,'Business Day Paris'!F65:F259)</f>
        <v>47536</v>
      </c>
      <c r="J86" s="1251">
        <f>IF(WORKDAY(EOMONTH(F86,0)+$J$21-1,1,'Business Day Paris'!F65:F259)&lt;=EOMONTH(Calendar!F87,0),WORKDAY(EOMONTH(F86,0)+$J$21-1,1,'Business Day Paris'!F65:F259),WORKDAY(EOMONTH(F86,0)+$J$21+1,-1,'Business Day Paris'!F65:F259))</f>
        <v>47541</v>
      </c>
      <c r="K86" s="1238"/>
    </row>
    <row r="87" spans="2:11">
      <c r="B87" s="1248">
        <v>65</v>
      </c>
      <c r="C87" s="2"/>
      <c r="D87" s="1249">
        <f t="shared" si="2"/>
        <v>47515</v>
      </c>
      <c r="E87" s="1250">
        <f t="shared" si="0"/>
        <v>47542</v>
      </c>
      <c r="F87" s="1250">
        <f t="shared" si="1"/>
        <v>47542</v>
      </c>
      <c r="G87" s="1250">
        <f>WORKDAY(F87,$G$21,'Business Day Paris'!F66:F260)</f>
        <v>47556</v>
      </c>
      <c r="H87" s="1250">
        <f>WORKDAY(J87,$H$21,'Business Day Paris'!F66:F260)</f>
        <v>47562</v>
      </c>
      <c r="I87" s="1250">
        <f>WORKDAY(J87,$I$21,'Business Day Paris'!F66:F260)</f>
        <v>47564</v>
      </c>
      <c r="J87" s="1251">
        <f>IF(WORKDAY(EOMONTH(F87,0)+$J$21-1,1,'Business Day Paris'!F66:F260)&lt;=EOMONTH(Calendar!F88,0),WORKDAY(EOMONTH(F87,0)+$J$21-1,1,'Business Day Paris'!F66:F260),WORKDAY(EOMONTH(F87,0)+$J$21+1,-1,'Business Day Paris'!F66:F260))</f>
        <v>47569</v>
      </c>
      <c r="K87" s="1238"/>
    </row>
    <row r="88" spans="2:11">
      <c r="B88" s="1248">
        <v>66</v>
      </c>
      <c r="C88" s="2"/>
      <c r="D88" s="1249">
        <f t="shared" si="2"/>
        <v>47543</v>
      </c>
      <c r="E88" s="1250">
        <f t="shared" ref="E88:E151" si="3">EOMONTH(D88,0)</f>
        <v>47573</v>
      </c>
      <c r="F88" s="1250">
        <f t="shared" ref="F88:F151" si="4">E88</f>
        <v>47573</v>
      </c>
      <c r="G88" s="1250">
        <f>WORKDAY(F88,$G$21,'Business Day Paris'!F67:F261)</f>
        <v>47585</v>
      </c>
      <c r="H88" s="1250">
        <f>WORKDAY(J88,$H$21,'Business Day Paris'!F67:F261)</f>
        <v>47591</v>
      </c>
      <c r="I88" s="1250">
        <f>WORKDAY(J88,$I$21,'Business Day Paris'!F67:F261)</f>
        <v>47597</v>
      </c>
      <c r="J88" s="1251">
        <f>IF(WORKDAY(EOMONTH(F88,0)+$J$21-1,1,'Business Day Paris'!F67:F261)&lt;=EOMONTH(Calendar!F89,0),WORKDAY(EOMONTH(F88,0)+$J$21-1,1,'Business Day Paris'!F67:F261),WORKDAY(EOMONTH(F88,0)+$J$21+1,-1,'Business Day Paris'!F67:F261))</f>
        <v>47602</v>
      </c>
      <c r="K88" s="1238"/>
    </row>
    <row r="89" spans="2:11">
      <c r="B89" s="1248">
        <v>67</v>
      </c>
      <c r="C89" s="2"/>
      <c r="D89" s="1249">
        <f t="shared" ref="D89:D152" si="5">EOMONTH(D88,0)+1</f>
        <v>47574</v>
      </c>
      <c r="E89" s="1250">
        <f t="shared" si="3"/>
        <v>47603</v>
      </c>
      <c r="F89" s="1250">
        <f t="shared" si="4"/>
        <v>47603</v>
      </c>
      <c r="G89" s="1250">
        <f>WORKDAY(F89,$G$21,'Business Day Paris'!F68:F262)</f>
        <v>47619</v>
      </c>
      <c r="H89" s="1250">
        <f>WORKDAY(J89,$H$21,'Business Day Paris'!F68:F262)</f>
        <v>47623</v>
      </c>
      <c r="I89" s="1250">
        <f>WORKDAY(J89,$I$21,'Business Day Paris'!F68:F262)</f>
        <v>47625</v>
      </c>
      <c r="J89" s="1251">
        <f>IF(WORKDAY(EOMONTH(F89,0)+$J$21-1,1,'Business Day Paris'!F68:F262)&lt;=EOMONTH(Calendar!F90,0),WORKDAY(EOMONTH(F89,0)+$J$21-1,1,'Business Day Paris'!F68:F262),WORKDAY(EOMONTH(F89,0)+$J$21+1,-1,'Business Day Paris'!F68:F262))</f>
        <v>47630</v>
      </c>
      <c r="K89" s="1238"/>
    </row>
    <row r="90" spans="2:11">
      <c r="B90" s="1248">
        <v>68</v>
      </c>
      <c r="C90" s="2"/>
      <c r="D90" s="1249">
        <f t="shared" si="5"/>
        <v>47604</v>
      </c>
      <c r="E90" s="1250">
        <f t="shared" si="3"/>
        <v>47634</v>
      </c>
      <c r="F90" s="1250">
        <f t="shared" si="4"/>
        <v>47634</v>
      </c>
      <c r="G90" s="1250">
        <f>WORKDAY(F90,$G$21,'Business Day Paris'!F69:F263)</f>
        <v>47651</v>
      </c>
      <c r="H90" s="1250">
        <f>WORKDAY(J90,$H$21,'Business Day Paris'!F69:F263)</f>
        <v>47654</v>
      </c>
      <c r="I90" s="1250">
        <f>WORKDAY(J90,$I$21,'Business Day Paris'!F69:F263)</f>
        <v>47658</v>
      </c>
      <c r="J90" s="1251">
        <f>IF(WORKDAY(EOMONTH(F90,0)+$J$21-1,1,'Business Day Paris'!F69:F263)&lt;=EOMONTH(Calendar!F91,0),WORKDAY(EOMONTH(F90,0)+$J$21-1,1,'Business Day Paris'!F69:F263),WORKDAY(EOMONTH(F90,0)+$J$21+1,-1,'Business Day Paris'!F69:F263))</f>
        <v>47661</v>
      </c>
      <c r="K90" s="1238"/>
    </row>
    <row r="91" spans="2:11">
      <c r="B91" s="1248">
        <v>69</v>
      </c>
      <c r="C91" s="2"/>
      <c r="D91" s="1249">
        <f t="shared" si="5"/>
        <v>47635</v>
      </c>
      <c r="E91" s="1250">
        <f t="shared" si="3"/>
        <v>47664</v>
      </c>
      <c r="F91" s="1250">
        <f t="shared" si="4"/>
        <v>47664</v>
      </c>
      <c r="G91" s="1250">
        <f>WORKDAY(F91,$G$21,'Business Day Paris'!F70:F264)</f>
        <v>47676</v>
      </c>
      <c r="H91" s="1250">
        <f>WORKDAY(J91,$H$21,'Business Day Paris'!F70:F264)</f>
        <v>47686</v>
      </c>
      <c r="I91" s="1250">
        <f>WORKDAY(J91,$I$21,'Business Day Paris'!F70:F264)</f>
        <v>47688</v>
      </c>
      <c r="J91" s="1251">
        <f>IF(WORKDAY(EOMONTH(F91,0)+$J$21-1,1,'Business Day Paris'!F70:F264)&lt;=EOMONTH(Calendar!F92,0),WORKDAY(EOMONTH(F91,0)+$J$21-1,1,'Business Day Paris'!F70:F264),WORKDAY(EOMONTH(F91,0)+$J$21+1,-1,'Business Day Paris'!F70:F264))</f>
        <v>47693</v>
      </c>
      <c r="K91" s="1238"/>
    </row>
    <row r="92" spans="2:11">
      <c r="B92" s="1248">
        <v>70</v>
      </c>
      <c r="C92" s="2"/>
      <c r="D92" s="1249">
        <f t="shared" si="5"/>
        <v>47665</v>
      </c>
      <c r="E92" s="1250">
        <f t="shared" si="3"/>
        <v>47695</v>
      </c>
      <c r="F92" s="1250">
        <f t="shared" si="4"/>
        <v>47695</v>
      </c>
      <c r="G92" s="1250">
        <f>WORKDAY(F92,$G$21,'Business Day Paris'!F71:F265)</f>
        <v>47709</v>
      </c>
      <c r="H92" s="1250">
        <f>WORKDAY(J92,$H$21,'Business Day Paris'!F71:F265)</f>
        <v>47715</v>
      </c>
      <c r="I92" s="1250">
        <f>WORKDAY(J92,$I$21,'Business Day Paris'!F71:F265)</f>
        <v>47717</v>
      </c>
      <c r="J92" s="1251">
        <f>IF(WORKDAY(EOMONTH(F92,0)+$J$21-1,1,'Business Day Paris'!F71:F265)&lt;=EOMONTH(Calendar!F93,0),WORKDAY(EOMONTH(F92,0)+$J$21-1,1,'Business Day Paris'!F71:F265),WORKDAY(EOMONTH(F92,0)+$J$21+1,-1,'Business Day Paris'!F71:F265))</f>
        <v>47722</v>
      </c>
      <c r="K92" s="1238"/>
    </row>
    <row r="93" spans="2:11">
      <c r="B93" s="1248">
        <v>71</v>
      </c>
      <c r="C93" s="2"/>
      <c r="D93" s="1249">
        <f t="shared" si="5"/>
        <v>47696</v>
      </c>
      <c r="E93" s="1250">
        <f t="shared" si="3"/>
        <v>47726</v>
      </c>
      <c r="F93" s="1250">
        <f t="shared" si="4"/>
        <v>47726</v>
      </c>
      <c r="G93" s="1250">
        <f>WORKDAY(F93,$G$21,'Business Day Paris'!F72:F266)</f>
        <v>47739</v>
      </c>
      <c r="H93" s="1250">
        <f>WORKDAY(J93,$H$21,'Business Day Paris'!F72:F266)</f>
        <v>47746</v>
      </c>
      <c r="I93" s="1250">
        <f>WORKDAY(J93,$I$21,'Business Day Paris'!F72:F266)</f>
        <v>47750</v>
      </c>
      <c r="J93" s="1251">
        <f>IF(WORKDAY(EOMONTH(F93,0)+$J$21-1,1,'Business Day Paris'!F72:F266)&lt;=EOMONTH(Calendar!F94,0),WORKDAY(EOMONTH(F93,0)+$J$21-1,1,'Business Day Paris'!F72:F266),WORKDAY(EOMONTH(F93,0)+$J$21+1,-1,'Business Day Paris'!F72:F266))</f>
        <v>47753</v>
      </c>
      <c r="K93" s="1238"/>
    </row>
    <row r="94" spans="2:11">
      <c r="B94" s="1248">
        <v>72</v>
      </c>
      <c r="C94" s="2"/>
      <c r="D94" s="1249">
        <f t="shared" si="5"/>
        <v>47727</v>
      </c>
      <c r="E94" s="1250">
        <f t="shared" si="3"/>
        <v>47756</v>
      </c>
      <c r="F94" s="1250">
        <f t="shared" si="4"/>
        <v>47756</v>
      </c>
      <c r="G94" s="1250">
        <f>WORKDAY(F94,$G$21,'Business Day Paris'!F73:F267)</f>
        <v>47770</v>
      </c>
      <c r="H94" s="1250">
        <f>WORKDAY(J94,$H$21,'Business Day Paris'!F73:F267)</f>
        <v>47777</v>
      </c>
      <c r="I94" s="1250">
        <f>WORKDAY(J94,$I$21,'Business Day Paris'!F73:F267)</f>
        <v>47779</v>
      </c>
      <c r="J94" s="1251">
        <f>IF(WORKDAY(EOMONTH(F94,0)+$J$21-1,1,'Business Day Paris'!F73:F267)&lt;=EOMONTH(Calendar!F95,0),WORKDAY(EOMONTH(F94,0)+$J$21-1,1,'Business Day Paris'!F73:F267),WORKDAY(EOMONTH(F94,0)+$J$21+1,-1,'Business Day Paris'!F73:F267))</f>
        <v>47784</v>
      </c>
      <c r="K94" s="1238"/>
    </row>
    <row r="95" spans="2:11">
      <c r="B95" s="1248">
        <v>73</v>
      </c>
      <c r="C95" s="2"/>
      <c r="D95" s="1249">
        <f t="shared" si="5"/>
        <v>47757</v>
      </c>
      <c r="E95" s="1250">
        <f t="shared" si="3"/>
        <v>47787</v>
      </c>
      <c r="F95" s="1250">
        <f t="shared" si="4"/>
        <v>47787</v>
      </c>
      <c r="G95" s="1250">
        <f>WORKDAY(F95,$G$21,'Business Day Paris'!F74:F268)</f>
        <v>47805</v>
      </c>
      <c r="H95" s="1250">
        <f>WORKDAY(J95,$H$21,'Business Day Paris'!F74:F268)</f>
        <v>47807</v>
      </c>
      <c r="I95" s="1250">
        <f>WORKDAY(J95,$I$21,'Business Day Paris'!F74:F268)</f>
        <v>47809</v>
      </c>
      <c r="J95" s="1251">
        <f>IF(WORKDAY(EOMONTH(F95,0)+$J$21-1,1,'Business Day Paris'!F74:F268)&lt;=EOMONTH(Calendar!F96,0),WORKDAY(EOMONTH(F95,0)+$J$21-1,1,'Business Day Paris'!F74:F268),WORKDAY(EOMONTH(F95,0)+$J$21+1,-1,'Business Day Paris'!F74:F268))</f>
        <v>47814</v>
      </c>
      <c r="K95" s="1238"/>
    </row>
    <row r="96" spans="2:11">
      <c r="B96" s="1248">
        <v>74</v>
      </c>
      <c r="C96" s="2"/>
      <c r="D96" s="1249">
        <f t="shared" si="5"/>
        <v>47788</v>
      </c>
      <c r="E96" s="1250">
        <f t="shared" si="3"/>
        <v>47817</v>
      </c>
      <c r="F96" s="1250">
        <f t="shared" si="4"/>
        <v>47817</v>
      </c>
      <c r="G96" s="1250">
        <f>WORKDAY(F96,$G$21,'Business Day Paris'!F75:F269)</f>
        <v>47830</v>
      </c>
      <c r="H96" s="1250">
        <f>WORKDAY(J96,$H$21,'Business Day Paris'!F75:F269)</f>
        <v>47835</v>
      </c>
      <c r="I96" s="1250">
        <f>WORKDAY(J96,$I$21,'Business Day Paris'!F75:F269)</f>
        <v>47837</v>
      </c>
      <c r="J96" s="1251">
        <f>IF(WORKDAY(EOMONTH(F96,0)+$J$21-1,1,'Business Day Paris'!F75:F269)&lt;=EOMONTH(Calendar!F97,0),WORKDAY(EOMONTH(F96,0)+$J$21-1,1,'Business Day Paris'!F75:F269),WORKDAY(EOMONTH(F96,0)+$J$21+1,-1,'Business Day Paris'!F75:F269))</f>
        <v>47844</v>
      </c>
      <c r="K96" s="1238"/>
    </row>
    <row r="97" spans="2:11">
      <c r="B97" s="1248">
        <v>75</v>
      </c>
      <c r="C97" s="2"/>
      <c r="D97" s="1249">
        <f t="shared" si="5"/>
        <v>47818</v>
      </c>
      <c r="E97" s="1250">
        <f t="shared" si="3"/>
        <v>47848</v>
      </c>
      <c r="F97" s="1250">
        <f t="shared" si="4"/>
        <v>47848</v>
      </c>
      <c r="G97" s="1250">
        <f>WORKDAY(F97,$G$21,'Business Day Paris'!F76:F270)</f>
        <v>47863</v>
      </c>
      <c r="H97" s="1250">
        <f>WORKDAY(J97,$H$21,'Business Day Paris'!F76:F270)</f>
        <v>47868</v>
      </c>
      <c r="I97" s="1250">
        <f>WORKDAY(J97,$I$21,'Business Day Paris'!F76:F270)</f>
        <v>47870</v>
      </c>
      <c r="J97" s="1251">
        <f>IF(WORKDAY(EOMONTH(F97,0)+$J$21-1,1,'Business Day Paris'!F76:F270)&lt;=EOMONTH(Calendar!F98,0),WORKDAY(EOMONTH(F97,0)+$J$21-1,1,'Business Day Paris'!F76:F270),WORKDAY(EOMONTH(F97,0)+$J$21+1,-1,'Business Day Paris'!F76:F270))</f>
        <v>47875</v>
      </c>
      <c r="K97" s="1238"/>
    </row>
    <row r="98" spans="2:11">
      <c r="B98" s="1248">
        <v>76</v>
      </c>
      <c r="C98" s="2"/>
      <c r="D98" s="1249">
        <f t="shared" si="5"/>
        <v>47849</v>
      </c>
      <c r="E98" s="1250">
        <f t="shared" si="3"/>
        <v>47879</v>
      </c>
      <c r="F98" s="1250">
        <f t="shared" si="4"/>
        <v>47879</v>
      </c>
      <c r="G98" s="1250">
        <f>WORKDAY(F98,$G$21,'Business Day Paris'!F77:F271)</f>
        <v>47893</v>
      </c>
      <c r="H98" s="1250">
        <f>WORKDAY(J98,$H$21,'Business Day Paris'!F77:F271)</f>
        <v>47899</v>
      </c>
      <c r="I98" s="1250">
        <f>WORKDAY(J98,$I$21,'Business Day Paris'!F77:F271)</f>
        <v>47903</v>
      </c>
      <c r="J98" s="1251">
        <f>IF(WORKDAY(EOMONTH(F98,0)+$J$21-1,1,'Business Day Paris'!F77:F271)&lt;=EOMONTH(Calendar!F99,0),WORKDAY(EOMONTH(F98,0)+$J$21-1,1,'Business Day Paris'!F77:F271),WORKDAY(EOMONTH(F98,0)+$J$21+1,-1,'Business Day Paris'!F77:F271))</f>
        <v>47906</v>
      </c>
      <c r="K98" s="1238"/>
    </row>
    <row r="99" spans="2:11">
      <c r="B99" s="1248">
        <v>77</v>
      </c>
      <c r="C99" s="2"/>
      <c r="D99" s="1249">
        <f t="shared" si="5"/>
        <v>47880</v>
      </c>
      <c r="E99" s="1250">
        <f t="shared" si="3"/>
        <v>47907</v>
      </c>
      <c r="F99" s="1250">
        <f t="shared" si="4"/>
        <v>47907</v>
      </c>
      <c r="G99" s="1250">
        <f>WORKDAY(F99,$G$21,'Business Day Paris'!F78:F272)</f>
        <v>47921</v>
      </c>
      <c r="H99" s="1250">
        <f>WORKDAY(J99,$H$21,'Business Day Paris'!F78:F272)</f>
        <v>47927</v>
      </c>
      <c r="I99" s="1250">
        <f>WORKDAY(J99,$I$21,'Business Day Paris'!F78:F272)</f>
        <v>47931</v>
      </c>
      <c r="J99" s="1251">
        <f>IF(WORKDAY(EOMONTH(F99,0)+$J$21-1,1,'Business Day Paris'!F78:F272)&lt;=EOMONTH(Calendar!F100,0),WORKDAY(EOMONTH(F99,0)+$J$21-1,1,'Business Day Paris'!F78:F272),WORKDAY(EOMONTH(F99,0)+$J$21+1,-1,'Business Day Paris'!F78:F272))</f>
        <v>47934</v>
      </c>
      <c r="K99" s="1238"/>
    </row>
    <row r="100" spans="2:11">
      <c r="B100" s="1248">
        <v>78</v>
      </c>
      <c r="C100" s="2"/>
      <c r="D100" s="1249">
        <f t="shared" si="5"/>
        <v>47908</v>
      </c>
      <c r="E100" s="1250">
        <f t="shared" si="3"/>
        <v>47938</v>
      </c>
      <c r="F100" s="1250">
        <f t="shared" si="4"/>
        <v>47938</v>
      </c>
      <c r="G100" s="1250">
        <f>WORKDAY(F100,$G$21,'Business Day Paris'!F79:F273)</f>
        <v>47954</v>
      </c>
      <c r="H100" s="1250">
        <f>WORKDAY(J100,$H$21,'Business Day Paris'!F79:F273)</f>
        <v>47959</v>
      </c>
      <c r="I100" s="1250">
        <f>WORKDAY(J100,$I$21,'Business Day Paris'!F79:F273)</f>
        <v>47961</v>
      </c>
      <c r="J100" s="1251">
        <f>IF(WORKDAY(EOMONTH(F100,0)+$J$21-1,1,'Business Day Paris'!F79:F273)&lt;=EOMONTH(Calendar!F101,0),WORKDAY(EOMONTH(F100,0)+$J$21-1,1,'Business Day Paris'!F79:F273),WORKDAY(EOMONTH(F100,0)+$J$21+1,-1,'Business Day Paris'!F79:F273))</f>
        <v>47966</v>
      </c>
      <c r="K100" s="1238"/>
    </row>
    <row r="101" spans="2:11">
      <c r="B101" s="1248">
        <v>79</v>
      </c>
      <c r="C101" s="2"/>
      <c r="D101" s="1249">
        <f t="shared" si="5"/>
        <v>47939</v>
      </c>
      <c r="E101" s="1250">
        <f t="shared" si="3"/>
        <v>47968</v>
      </c>
      <c r="F101" s="1250">
        <f t="shared" si="4"/>
        <v>47968</v>
      </c>
      <c r="G101" s="1250">
        <f>WORKDAY(F101,$G$21,'Business Day Paris'!F80:F274)</f>
        <v>47984</v>
      </c>
      <c r="H101" s="1250">
        <f>WORKDAY(J101,$H$21,'Business Day Paris'!F80:F274)</f>
        <v>47987</v>
      </c>
      <c r="I101" s="1250">
        <f>WORKDAY(J101,$I$21,'Business Day Paris'!F80:F274)</f>
        <v>47989</v>
      </c>
      <c r="J101" s="1251">
        <f>IF(WORKDAY(EOMONTH(F101,0)+$J$21-1,1,'Business Day Paris'!F80:F274)&lt;=EOMONTH(Calendar!F102,0),WORKDAY(EOMONTH(F101,0)+$J$21-1,1,'Business Day Paris'!F80:F274),WORKDAY(EOMONTH(F101,0)+$J$21+1,-1,'Business Day Paris'!F80:F274))</f>
        <v>47995</v>
      </c>
      <c r="K101" s="1238"/>
    </row>
    <row r="102" spans="2:11">
      <c r="B102" s="1248">
        <v>80</v>
      </c>
      <c r="C102" s="2"/>
      <c r="D102" s="1249">
        <f t="shared" si="5"/>
        <v>47969</v>
      </c>
      <c r="E102" s="1250">
        <f t="shared" si="3"/>
        <v>47999</v>
      </c>
      <c r="F102" s="1250">
        <f t="shared" si="4"/>
        <v>47999</v>
      </c>
      <c r="G102" s="1250">
        <f>WORKDAY(F102,$G$21,'Business Day Paris'!F81:F275)</f>
        <v>48015</v>
      </c>
      <c r="H102" s="1250">
        <f>WORKDAY(J102,$H$21,'Business Day Paris'!F81:F275)</f>
        <v>48019</v>
      </c>
      <c r="I102" s="1250">
        <f>WORKDAY(J102,$I$21,'Business Day Paris'!F81:F275)</f>
        <v>48023</v>
      </c>
      <c r="J102" s="1251">
        <f>IF(WORKDAY(EOMONTH(F102,0)+$J$21-1,1,'Business Day Paris'!F81:F275)&lt;=EOMONTH(Calendar!F103,0),WORKDAY(EOMONTH(F102,0)+$J$21-1,1,'Business Day Paris'!F81:F275),WORKDAY(EOMONTH(F102,0)+$J$21+1,-1,'Business Day Paris'!F81:F275))</f>
        <v>48026</v>
      </c>
      <c r="K102" s="1238"/>
    </row>
    <row r="103" spans="2:11">
      <c r="B103" s="1248">
        <v>81</v>
      </c>
      <c r="C103" s="2"/>
      <c r="D103" s="1249">
        <f t="shared" si="5"/>
        <v>48000</v>
      </c>
      <c r="E103" s="1250">
        <f t="shared" si="3"/>
        <v>48029</v>
      </c>
      <c r="F103" s="1250">
        <f t="shared" si="4"/>
        <v>48029</v>
      </c>
      <c r="G103" s="1250">
        <f>WORKDAY(F103,$G$21,'Business Day Paris'!F82:F276)</f>
        <v>48044</v>
      </c>
      <c r="H103" s="1250">
        <f>WORKDAY(J103,$H$21,'Business Day Paris'!F82:F276)</f>
        <v>48050</v>
      </c>
      <c r="I103" s="1250">
        <f>WORKDAY(J103,$I$21,'Business Day Paris'!F82:F276)</f>
        <v>48052</v>
      </c>
      <c r="J103" s="1251">
        <f>IF(WORKDAY(EOMONTH(F103,0)+$J$21-1,1,'Business Day Paris'!F82:F276)&lt;=EOMONTH(Calendar!F104,0),WORKDAY(EOMONTH(F103,0)+$J$21-1,1,'Business Day Paris'!F82:F276),WORKDAY(EOMONTH(F103,0)+$J$21+1,-1,'Business Day Paris'!F82:F276))</f>
        <v>48057</v>
      </c>
      <c r="K103" s="1238"/>
    </row>
    <row r="104" spans="2:11">
      <c r="B104" s="1248">
        <v>82</v>
      </c>
      <c r="C104" s="2"/>
      <c r="D104" s="1249">
        <f t="shared" si="5"/>
        <v>48030</v>
      </c>
      <c r="E104" s="1250">
        <f t="shared" si="3"/>
        <v>48060</v>
      </c>
      <c r="F104" s="1250">
        <f t="shared" si="4"/>
        <v>48060</v>
      </c>
      <c r="G104" s="1250">
        <f>WORKDAY(F104,$G$21,'Business Day Paris'!F83:F277)</f>
        <v>48074</v>
      </c>
      <c r="H104" s="1250">
        <f>WORKDAY(J104,$H$21,'Business Day Paris'!F83:F277)</f>
        <v>48080</v>
      </c>
      <c r="I104" s="1250">
        <f>WORKDAY(J104,$I$21,'Business Day Paris'!F83:F277)</f>
        <v>48082</v>
      </c>
      <c r="J104" s="1251">
        <f>IF(WORKDAY(EOMONTH(F104,0)+$J$21-1,1,'Business Day Paris'!F83:F277)&lt;=EOMONTH(Calendar!F105,0),WORKDAY(EOMONTH(F104,0)+$J$21-1,1,'Business Day Paris'!F83:F277),WORKDAY(EOMONTH(F104,0)+$J$21+1,-1,'Business Day Paris'!F83:F277))</f>
        <v>48087</v>
      </c>
      <c r="K104" s="1238"/>
    </row>
    <row r="105" spans="2:11">
      <c r="B105" s="1248">
        <v>83</v>
      </c>
      <c r="C105" s="2"/>
      <c r="D105" s="1249">
        <f t="shared" si="5"/>
        <v>48061</v>
      </c>
      <c r="E105" s="1250">
        <f t="shared" si="3"/>
        <v>48091</v>
      </c>
      <c r="F105" s="1250">
        <f t="shared" si="4"/>
        <v>48091</v>
      </c>
      <c r="G105" s="1250">
        <f>WORKDAY(F105,$G$21,'Business Day Paris'!F84:F278)</f>
        <v>48103</v>
      </c>
      <c r="H105" s="1250">
        <f>WORKDAY(J105,$H$21,'Business Day Paris'!F84:F278)</f>
        <v>48113</v>
      </c>
      <c r="I105" s="1250">
        <f>WORKDAY(J105,$I$21,'Business Day Paris'!F84:F278)</f>
        <v>48115</v>
      </c>
      <c r="J105" s="1251">
        <f>IF(WORKDAY(EOMONTH(F105,0)+$J$21-1,1,'Business Day Paris'!F84:F278)&lt;=EOMONTH(Calendar!F106,0),WORKDAY(EOMONTH(F105,0)+$J$21-1,1,'Business Day Paris'!F84:F278),WORKDAY(EOMONTH(F105,0)+$J$21+1,-1,'Business Day Paris'!F84:F278))</f>
        <v>48120</v>
      </c>
      <c r="K105" s="1238"/>
    </row>
    <row r="106" spans="2:11">
      <c r="B106" s="1248">
        <v>84</v>
      </c>
      <c r="C106" s="2"/>
      <c r="D106" s="1249">
        <f t="shared" si="5"/>
        <v>48092</v>
      </c>
      <c r="E106" s="1250">
        <f t="shared" si="3"/>
        <v>48121</v>
      </c>
      <c r="F106" s="1250">
        <f t="shared" si="4"/>
        <v>48121</v>
      </c>
      <c r="G106" s="1250">
        <f>WORKDAY(F106,$G$21,'Business Day Paris'!F85:F279)</f>
        <v>48135</v>
      </c>
      <c r="H106" s="1250">
        <f>WORKDAY(J106,$H$21,'Business Day Paris'!F85:F279)</f>
        <v>48141</v>
      </c>
      <c r="I106" s="1250">
        <f>WORKDAY(J106,$I$21,'Business Day Paris'!F85:F279)</f>
        <v>48143</v>
      </c>
      <c r="J106" s="1251">
        <f>IF(WORKDAY(EOMONTH(F106,0)+$J$21-1,1,'Business Day Paris'!F85:F279)&lt;=EOMONTH(Calendar!F107,0),WORKDAY(EOMONTH(F106,0)+$J$21-1,1,'Business Day Paris'!F85:F279),WORKDAY(EOMONTH(F106,0)+$J$21+1,-1,'Business Day Paris'!F85:F279))</f>
        <v>48148</v>
      </c>
      <c r="K106" s="1238"/>
    </row>
    <row r="107" spans="2:11">
      <c r="B107" s="1248">
        <v>85</v>
      </c>
      <c r="C107" s="2"/>
      <c r="D107" s="1249">
        <f t="shared" si="5"/>
        <v>48122</v>
      </c>
      <c r="E107" s="1250">
        <f t="shared" si="3"/>
        <v>48152</v>
      </c>
      <c r="F107" s="1250">
        <f t="shared" si="4"/>
        <v>48152</v>
      </c>
      <c r="G107" s="1250">
        <f>WORKDAY(F107,$G$21,'Business Day Paris'!F86:F280)</f>
        <v>48169</v>
      </c>
      <c r="H107" s="1250">
        <f>WORKDAY(J107,$H$21,'Business Day Paris'!F86:F280)</f>
        <v>48172</v>
      </c>
      <c r="I107" s="1250">
        <f>WORKDAY(J107,$I$21,'Business Day Paris'!F86:F280)</f>
        <v>48176</v>
      </c>
      <c r="J107" s="1251">
        <f>IF(WORKDAY(EOMONTH(F107,0)+$J$21-1,1,'Business Day Paris'!F86:F280)&lt;=EOMONTH(Calendar!F108,0),WORKDAY(EOMONTH(F107,0)+$J$21-1,1,'Business Day Paris'!F86:F280),WORKDAY(EOMONTH(F107,0)+$J$21+1,-1,'Business Day Paris'!F86:F280))</f>
        <v>48179</v>
      </c>
      <c r="K107" s="1238"/>
    </row>
    <row r="108" spans="2:11">
      <c r="B108" s="1248">
        <v>86</v>
      </c>
      <c r="C108" s="2"/>
      <c r="D108" s="1249">
        <f t="shared" si="5"/>
        <v>48153</v>
      </c>
      <c r="E108" s="1250">
        <f t="shared" si="3"/>
        <v>48182</v>
      </c>
      <c r="F108" s="1250">
        <f t="shared" si="4"/>
        <v>48182</v>
      </c>
      <c r="G108" s="1250">
        <f>WORKDAY(F108,$G$21,'Business Day Paris'!F87:F281)</f>
        <v>48194</v>
      </c>
      <c r="H108" s="1250">
        <f>WORKDAY(J108,$H$21,'Business Day Paris'!F87:F281)</f>
        <v>48200</v>
      </c>
      <c r="I108" s="1250">
        <f>WORKDAY(J108,$I$21,'Business Day Paris'!F87:F281)</f>
        <v>48204</v>
      </c>
      <c r="J108" s="1251">
        <f>IF(WORKDAY(EOMONTH(F108,0)+$J$21-1,1,'Business Day Paris'!F87:F281)&lt;=EOMONTH(Calendar!F109,0),WORKDAY(EOMONTH(F108,0)+$J$21-1,1,'Business Day Paris'!F87:F281),WORKDAY(EOMONTH(F108,0)+$J$21+1,-1,'Business Day Paris'!F87:F281))</f>
        <v>48211</v>
      </c>
      <c r="K108" s="1238"/>
    </row>
    <row r="109" spans="2:11">
      <c r="B109" s="1248">
        <v>87</v>
      </c>
      <c r="C109" s="2"/>
      <c r="D109" s="1249">
        <f t="shared" si="5"/>
        <v>48183</v>
      </c>
      <c r="E109" s="1250">
        <f t="shared" si="3"/>
        <v>48213</v>
      </c>
      <c r="F109" s="1250">
        <f t="shared" si="4"/>
        <v>48213</v>
      </c>
      <c r="G109" s="1250">
        <f>WORKDAY(F109,$G$21,'Business Day Paris'!F88:F282)</f>
        <v>48228</v>
      </c>
      <c r="H109" s="1250">
        <f>WORKDAY(J109,$H$21,'Business Day Paris'!F88:F282)</f>
        <v>48233</v>
      </c>
      <c r="I109" s="1250">
        <f>WORKDAY(J109,$I$21,'Business Day Paris'!F88:F282)</f>
        <v>48235</v>
      </c>
      <c r="J109" s="1251">
        <f>IF(WORKDAY(EOMONTH(F109,0)+$J$21-1,1,'Business Day Paris'!F88:F282)&lt;=EOMONTH(Calendar!F110,0),WORKDAY(EOMONTH(F109,0)+$J$21-1,1,'Business Day Paris'!F88:F282),WORKDAY(EOMONTH(F109,0)+$J$21+1,-1,'Business Day Paris'!F88:F282))</f>
        <v>48240</v>
      </c>
      <c r="K109" s="1238"/>
    </row>
    <row r="110" spans="2:11">
      <c r="B110" s="1248">
        <v>88</v>
      </c>
      <c r="C110" s="2"/>
      <c r="D110" s="1249">
        <f t="shared" si="5"/>
        <v>48214</v>
      </c>
      <c r="E110" s="1250">
        <f t="shared" si="3"/>
        <v>48244</v>
      </c>
      <c r="F110" s="1250">
        <f t="shared" si="4"/>
        <v>48244</v>
      </c>
      <c r="G110" s="1250">
        <f>WORKDAY(F110,$G$21,'Business Day Paris'!F89:F283)</f>
        <v>48257</v>
      </c>
      <c r="H110" s="1250">
        <f>WORKDAY(J110,$H$21,'Business Day Paris'!F89:F283)</f>
        <v>48264</v>
      </c>
      <c r="I110" s="1250">
        <f>WORKDAY(J110,$I$21,'Business Day Paris'!F89:F283)</f>
        <v>48268</v>
      </c>
      <c r="J110" s="1251">
        <f>IF(WORKDAY(EOMONTH(F110,0)+$J$21-1,1,'Business Day Paris'!F89:F283)&lt;=EOMONTH(Calendar!F111,0),WORKDAY(EOMONTH(F110,0)+$J$21-1,1,'Business Day Paris'!F89:F283),WORKDAY(EOMONTH(F110,0)+$J$21+1,-1,'Business Day Paris'!F89:F283))</f>
        <v>48271</v>
      </c>
      <c r="K110" s="1238"/>
    </row>
    <row r="111" spans="2:11">
      <c r="B111" s="1248">
        <v>89</v>
      </c>
      <c r="C111" s="2"/>
      <c r="D111" s="1249">
        <f t="shared" si="5"/>
        <v>48245</v>
      </c>
      <c r="E111" s="1250">
        <f t="shared" si="3"/>
        <v>48273</v>
      </c>
      <c r="F111" s="1250">
        <f t="shared" si="4"/>
        <v>48273</v>
      </c>
      <c r="G111" s="1250">
        <f>WORKDAY(F111,$G$21,'Business Day Paris'!F90:F284)</f>
        <v>48285</v>
      </c>
      <c r="H111" s="1250">
        <f>WORKDAY(J111,$H$21,'Business Day Paris'!F90:F284)</f>
        <v>48292</v>
      </c>
      <c r="I111" s="1250">
        <f>WORKDAY(J111,$I$21,'Business Day Paris'!F90:F284)</f>
        <v>48296</v>
      </c>
      <c r="J111" s="1251">
        <f>IF(WORKDAY(EOMONTH(F111,0)+$J$21-1,1,'Business Day Paris'!F90:F284)&lt;=EOMONTH(Calendar!F112,0),WORKDAY(EOMONTH(F111,0)+$J$21-1,1,'Business Day Paris'!F90:F284),WORKDAY(EOMONTH(F111,0)+$J$21+1,-1,'Business Day Paris'!F90:F284))</f>
        <v>48303</v>
      </c>
      <c r="K111" s="1238"/>
    </row>
    <row r="112" spans="2:11">
      <c r="B112" s="1248">
        <v>90</v>
      </c>
      <c r="C112" s="2"/>
      <c r="D112" s="1249">
        <f t="shared" si="5"/>
        <v>48274</v>
      </c>
      <c r="E112" s="1250">
        <f t="shared" si="3"/>
        <v>48304</v>
      </c>
      <c r="F112" s="1250">
        <f t="shared" si="4"/>
        <v>48304</v>
      </c>
      <c r="G112" s="1250">
        <f>WORKDAY(F112,$G$21,'Business Day Paris'!F91:F285)</f>
        <v>48318</v>
      </c>
      <c r="H112" s="1250">
        <f>WORKDAY(J112,$H$21,'Business Day Paris'!F91:F285)</f>
        <v>48324</v>
      </c>
      <c r="I112" s="1250">
        <f>WORKDAY(J112,$I$21,'Business Day Paris'!F91:F285)</f>
        <v>48326</v>
      </c>
      <c r="J112" s="1251">
        <f>IF(WORKDAY(EOMONTH(F112,0)+$J$21-1,1,'Business Day Paris'!F91:F285)&lt;=EOMONTH(Calendar!F113,0),WORKDAY(EOMONTH(F112,0)+$J$21-1,1,'Business Day Paris'!F91:F285),WORKDAY(EOMONTH(F112,0)+$J$21+1,-1,'Business Day Paris'!F91:F285))</f>
        <v>48331</v>
      </c>
      <c r="K112" s="1238"/>
    </row>
    <row r="113" spans="2:11">
      <c r="B113" s="1248">
        <v>91</v>
      </c>
      <c r="C113" s="2"/>
      <c r="D113" s="1249">
        <f t="shared" si="5"/>
        <v>48305</v>
      </c>
      <c r="E113" s="1250">
        <f t="shared" si="3"/>
        <v>48334</v>
      </c>
      <c r="F113" s="1250">
        <f t="shared" si="4"/>
        <v>48334</v>
      </c>
      <c r="G113" s="1250">
        <f>WORKDAY(F113,$G$21,'Business Day Paris'!F92:F286)</f>
        <v>48352</v>
      </c>
      <c r="H113" s="1250">
        <f>WORKDAY(J113,$H$21,'Business Day Paris'!F92:F286)</f>
        <v>48354</v>
      </c>
      <c r="I113" s="1250">
        <f>WORKDAY(J113,$I$21,'Business Day Paris'!F92:F286)</f>
        <v>48358</v>
      </c>
      <c r="J113" s="1251">
        <f>IF(WORKDAY(EOMONTH(F113,0)+$J$21-1,1,'Business Day Paris'!F92:F286)&lt;=EOMONTH(Calendar!F114,0),WORKDAY(EOMONTH(F113,0)+$J$21-1,1,'Business Day Paris'!F92:F286),WORKDAY(EOMONTH(F113,0)+$J$21+1,-1,'Business Day Paris'!F92:F286))</f>
        <v>48361</v>
      </c>
      <c r="K113" s="1238"/>
    </row>
    <row r="114" spans="2:11">
      <c r="B114" s="1248">
        <v>92</v>
      </c>
      <c r="C114" s="2"/>
      <c r="D114" s="1249">
        <f t="shared" si="5"/>
        <v>48335</v>
      </c>
      <c r="E114" s="1250">
        <f t="shared" si="3"/>
        <v>48365</v>
      </c>
      <c r="F114" s="1250">
        <f t="shared" si="4"/>
        <v>48365</v>
      </c>
      <c r="G114" s="1250">
        <f>WORKDAY(F114,$G$21,'Business Day Paris'!F93:F287)</f>
        <v>48379</v>
      </c>
      <c r="H114" s="1250">
        <f>WORKDAY(J114,$H$21,'Business Day Paris'!F93:F287)</f>
        <v>48386</v>
      </c>
      <c r="I114" s="1250">
        <f>WORKDAY(J114,$I$21,'Business Day Paris'!F93:F287)</f>
        <v>48388</v>
      </c>
      <c r="J114" s="1251">
        <f>IF(WORKDAY(EOMONTH(F114,0)+$J$21-1,1,'Business Day Paris'!F93:F287)&lt;=EOMONTH(Calendar!F115,0),WORKDAY(EOMONTH(F114,0)+$J$21-1,1,'Business Day Paris'!F93:F287),WORKDAY(EOMONTH(F114,0)+$J$21+1,-1,'Business Day Paris'!F93:F287))</f>
        <v>48393</v>
      </c>
      <c r="K114" s="1238"/>
    </row>
    <row r="115" spans="2:11">
      <c r="B115" s="1248">
        <v>93</v>
      </c>
      <c r="C115" s="2"/>
      <c r="D115" s="1249">
        <f t="shared" si="5"/>
        <v>48366</v>
      </c>
      <c r="E115" s="1250">
        <f t="shared" si="3"/>
        <v>48395</v>
      </c>
      <c r="F115" s="1250">
        <f t="shared" si="4"/>
        <v>48395</v>
      </c>
      <c r="G115" s="1250">
        <f>WORKDAY(F115,$G$21,'Business Day Paris'!F94:F288)</f>
        <v>48410</v>
      </c>
      <c r="H115" s="1250">
        <f>WORKDAY(J115,$H$21,'Business Day Paris'!F94:F288)</f>
        <v>48415</v>
      </c>
      <c r="I115" s="1250">
        <f>WORKDAY(J115,$I$21,'Business Day Paris'!F94:F288)</f>
        <v>48417</v>
      </c>
      <c r="J115" s="1251">
        <f>IF(WORKDAY(EOMONTH(F115,0)+$J$21-1,1,'Business Day Paris'!F94:F288)&lt;=EOMONTH(Calendar!F116,0),WORKDAY(EOMONTH(F115,0)+$J$21-1,1,'Business Day Paris'!F94:F288),WORKDAY(EOMONTH(F115,0)+$J$21+1,-1,'Business Day Paris'!F94:F288))</f>
        <v>48422</v>
      </c>
      <c r="K115" s="1238"/>
    </row>
    <row r="116" spans="2:11">
      <c r="B116" s="1248">
        <v>94</v>
      </c>
      <c r="C116" s="2"/>
      <c r="D116" s="1249">
        <f t="shared" si="5"/>
        <v>48396</v>
      </c>
      <c r="E116" s="1250">
        <f t="shared" si="3"/>
        <v>48426</v>
      </c>
      <c r="F116" s="1250">
        <f t="shared" si="4"/>
        <v>48426</v>
      </c>
      <c r="G116" s="1250">
        <f>WORKDAY(F116,$G$21,'Business Day Paris'!F95:F289)</f>
        <v>48439</v>
      </c>
      <c r="H116" s="1250">
        <f>WORKDAY(J116,$H$21,'Business Day Paris'!F95:F289)</f>
        <v>48446</v>
      </c>
      <c r="I116" s="1250">
        <f>WORKDAY(J116,$I$21,'Business Day Paris'!F95:F289)</f>
        <v>48450</v>
      </c>
      <c r="J116" s="1251">
        <f>IF(WORKDAY(EOMONTH(F116,0)+$J$21-1,1,'Business Day Paris'!F95:F289)&lt;=EOMONTH(Calendar!F117,0),WORKDAY(EOMONTH(F116,0)+$J$21-1,1,'Business Day Paris'!F95:F289),WORKDAY(EOMONTH(F116,0)+$J$21+1,-1,'Business Day Paris'!F95:F289))</f>
        <v>48453</v>
      </c>
      <c r="K116" s="1238"/>
    </row>
    <row r="117" spans="2:11">
      <c r="B117" s="1248">
        <v>95</v>
      </c>
      <c r="C117" s="2"/>
      <c r="D117" s="1249">
        <f t="shared" si="5"/>
        <v>48427</v>
      </c>
      <c r="E117" s="1250">
        <f t="shared" si="3"/>
        <v>48457</v>
      </c>
      <c r="F117" s="1250">
        <f t="shared" si="4"/>
        <v>48457</v>
      </c>
      <c r="G117" s="1250">
        <f>WORKDAY(F117,$G$21,'Business Day Paris'!F96:F290)</f>
        <v>48471</v>
      </c>
      <c r="H117" s="1250">
        <f>WORKDAY(J117,$H$21,'Business Day Paris'!F96:F290)</f>
        <v>48477</v>
      </c>
      <c r="I117" s="1250">
        <f>WORKDAY(J117,$I$21,'Business Day Paris'!F96:F290)</f>
        <v>48479</v>
      </c>
      <c r="J117" s="1251">
        <f>IF(WORKDAY(EOMONTH(F117,0)+$J$21-1,1,'Business Day Paris'!F96:F290)&lt;=EOMONTH(Calendar!F118,0),WORKDAY(EOMONTH(F117,0)+$J$21-1,1,'Business Day Paris'!F96:F290),WORKDAY(EOMONTH(F117,0)+$J$21+1,-1,'Business Day Paris'!F96:F290))</f>
        <v>48484</v>
      </c>
      <c r="K117" s="1238"/>
    </row>
    <row r="118" spans="2:11">
      <c r="B118" s="1248">
        <v>96</v>
      </c>
      <c r="C118" s="2"/>
      <c r="D118" s="1249">
        <f t="shared" si="5"/>
        <v>48458</v>
      </c>
      <c r="E118" s="1250">
        <f t="shared" si="3"/>
        <v>48487</v>
      </c>
      <c r="F118" s="1250">
        <f t="shared" si="4"/>
        <v>48487</v>
      </c>
      <c r="G118" s="1250">
        <f>WORKDAY(F118,$G$21,'Business Day Paris'!F97:F291)</f>
        <v>48501</v>
      </c>
      <c r="H118" s="1250">
        <f>WORKDAY(J118,$H$21,'Business Day Paris'!F97:F291)</f>
        <v>48507</v>
      </c>
      <c r="I118" s="1250">
        <f>WORKDAY(J118,$I$21,'Business Day Paris'!F97:F291)</f>
        <v>48509</v>
      </c>
      <c r="J118" s="1251">
        <f>IF(WORKDAY(EOMONTH(F118,0)+$J$21-1,1,'Business Day Paris'!F97:F291)&lt;=EOMONTH(Calendar!F119,0),WORKDAY(EOMONTH(F118,0)+$J$21-1,1,'Business Day Paris'!F97:F291),WORKDAY(EOMONTH(F118,0)+$J$21+1,-1,'Business Day Paris'!F97:F291))</f>
        <v>48514</v>
      </c>
      <c r="K118" s="1238"/>
    </row>
    <row r="119" spans="2:11">
      <c r="B119" s="1248">
        <v>97</v>
      </c>
      <c r="C119" s="2"/>
      <c r="D119" s="1249">
        <f t="shared" si="5"/>
        <v>48488</v>
      </c>
      <c r="E119" s="1250">
        <f t="shared" si="3"/>
        <v>48518</v>
      </c>
      <c r="F119" s="1250">
        <f t="shared" si="4"/>
        <v>48518</v>
      </c>
      <c r="G119" s="1250">
        <f>WORKDAY(F119,$G$21,'Business Day Paris'!F98:F292)</f>
        <v>48534</v>
      </c>
      <c r="H119" s="1250">
        <f>WORKDAY(J119,$H$21,'Business Day Paris'!F98:F292)</f>
        <v>48540</v>
      </c>
      <c r="I119" s="1250">
        <f>WORKDAY(J119,$I$21,'Business Day Paris'!F98:F292)</f>
        <v>48542</v>
      </c>
      <c r="J119" s="1251">
        <f>IF(WORKDAY(EOMONTH(F119,0)+$J$21-1,1,'Business Day Paris'!F98:F292)&lt;=EOMONTH(Calendar!F120,0),WORKDAY(EOMONTH(F119,0)+$J$21-1,1,'Business Day Paris'!F98:F292),WORKDAY(EOMONTH(F119,0)+$J$21+1,-1,'Business Day Paris'!F98:F292))</f>
        <v>48547</v>
      </c>
      <c r="K119" s="1238"/>
    </row>
    <row r="120" spans="2:11">
      <c r="B120" s="1248">
        <v>98</v>
      </c>
      <c r="C120" s="2"/>
      <c r="D120" s="1249">
        <f t="shared" si="5"/>
        <v>48519</v>
      </c>
      <c r="E120" s="1250">
        <f t="shared" si="3"/>
        <v>48548</v>
      </c>
      <c r="F120" s="1250">
        <f t="shared" si="4"/>
        <v>48548</v>
      </c>
      <c r="G120" s="1250">
        <f>WORKDAY(F120,$G$21,'Business Day Paris'!F99:F293)</f>
        <v>48562</v>
      </c>
      <c r="H120" s="1250">
        <f>WORKDAY(J120,$H$21,'Business Day Paris'!F99:F293)</f>
        <v>48568</v>
      </c>
      <c r="I120" s="1250">
        <f>WORKDAY(J120,$I$21,'Business Day Paris'!F99:F293)</f>
        <v>48570</v>
      </c>
      <c r="J120" s="1251">
        <f>IF(WORKDAY(EOMONTH(F120,0)+$J$21-1,1,'Business Day Paris'!F99:F293)&lt;=EOMONTH(Calendar!F121,0),WORKDAY(EOMONTH(F120,0)+$J$21-1,1,'Business Day Paris'!F99:F293),WORKDAY(EOMONTH(F120,0)+$J$21+1,-1,'Business Day Paris'!F99:F293))</f>
        <v>48575</v>
      </c>
      <c r="K120" s="1238"/>
    </row>
    <row r="121" spans="2:11">
      <c r="B121" s="1248">
        <v>99</v>
      </c>
      <c r="C121" s="2"/>
      <c r="D121" s="1249">
        <f t="shared" si="5"/>
        <v>48549</v>
      </c>
      <c r="E121" s="1250">
        <f t="shared" si="3"/>
        <v>48579</v>
      </c>
      <c r="F121" s="1250">
        <f t="shared" si="4"/>
        <v>48579</v>
      </c>
      <c r="G121" s="1250">
        <f>WORKDAY(F121,$G$21,'Business Day Paris'!F100:F294)</f>
        <v>48593</v>
      </c>
      <c r="H121" s="1250">
        <f>WORKDAY(J121,$H$21,'Business Day Paris'!F100:F294)</f>
        <v>48599</v>
      </c>
      <c r="I121" s="1250">
        <f>WORKDAY(J121,$I$21,'Business Day Paris'!F100:F294)</f>
        <v>48603</v>
      </c>
      <c r="J121" s="1251">
        <f>IF(WORKDAY(EOMONTH(F121,0)+$J$21-1,1,'Business Day Paris'!F100:F294)&lt;=EOMONTH(Calendar!F122,0),WORKDAY(EOMONTH(F121,0)+$J$21-1,1,'Business Day Paris'!F100:F294),WORKDAY(EOMONTH(F121,0)+$J$21+1,-1,'Business Day Paris'!F100:F294))</f>
        <v>48606</v>
      </c>
      <c r="K121" s="1238"/>
    </row>
    <row r="122" spans="2:11">
      <c r="B122" s="1248">
        <v>100</v>
      </c>
      <c r="C122" s="2"/>
      <c r="D122" s="1249">
        <f t="shared" si="5"/>
        <v>48580</v>
      </c>
      <c r="E122" s="1250">
        <f t="shared" si="3"/>
        <v>48610</v>
      </c>
      <c r="F122" s="1250">
        <f t="shared" si="4"/>
        <v>48610</v>
      </c>
      <c r="G122" s="1250">
        <f>WORKDAY(F122,$G$21,'Business Day Paris'!F101:F295)</f>
        <v>48624</v>
      </c>
      <c r="H122" s="1250">
        <f>WORKDAY(J122,$H$21,'Business Day Paris'!F101:F295)</f>
        <v>48631</v>
      </c>
      <c r="I122" s="1250">
        <f>WORKDAY(J122,$I$21,'Business Day Paris'!F101:F295)</f>
        <v>48633</v>
      </c>
      <c r="J122" s="1251">
        <f>IF(WORKDAY(EOMONTH(F122,0)+$J$21-1,1,'Business Day Paris'!F101:F295)&lt;=EOMONTH(Calendar!F123,0),WORKDAY(EOMONTH(F122,0)+$J$21-1,1,'Business Day Paris'!F101:F295),WORKDAY(EOMONTH(F122,0)+$J$21+1,-1,'Business Day Paris'!F101:F295))</f>
        <v>48638</v>
      </c>
      <c r="K122" s="1238"/>
    </row>
    <row r="123" spans="2:11">
      <c r="B123" s="1248">
        <v>101</v>
      </c>
      <c r="C123" s="2"/>
      <c r="D123" s="1249">
        <f t="shared" si="5"/>
        <v>48611</v>
      </c>
      <c r="E123" s="1250">
        <f t="shared" si="3"/>
        <v>48638</v>
      </c>
      <c r="F123" s="1250">
        <f t="shared" si="4"/>
        <v>48638</v>
      </c>
      <c r="G123" s="1250">
        <f>WORKDAY(F123,$G$21,'Business Day Paris'!F102:F296)</f>
        <v>48652</v>
      </c>
      <c r="H123" s="1250">
        <f>WORKDAY(J123,$H$21,'Business Day Paris'!F102:F296)</f>
        <v>48659</v>
      </c>
      <c r="I123" s="1250">
        <f>WORKDAY(J123,$I$21,'Business Day Paris'!F102:F296)</f>
        <v>48661</v>
      </c>
      <c r="J123" s="1251">
        <f>IF(WORKDAY(EOMONTH(F123,0)+$J$21-1,1,'Business Day Paris'!F102:F296)&lt;=EOMONTH(Calendar!F124,0),WORKDAY(EOMONTH(F123,0)+$J$21-1,1,'Business Day Paris'!F102:F296),WORKDAY(EOMONTH(F123,0)+$J$21+1,-1,'Business Day Paris'!F102:F296))</f>
        <v>48666</v>
      </c>
      <c r="K123" s="1238"/>
    </row>
    <row r="124" spans="2:11">
      <c r="B124" s="1248">
        <v>102</v>
      </c>
      <c r="C124" s="2"/>
      <c r="D124" s="1249">
        <f t="shared" si="5"/>
        <v>48639</v>
      </c>
      <c r="E124" s="1250">
        <f t="shared" si="3"/>
        <v>48669</v>
      </c>
      <c r="F124" s="1250">
        <f t="shared" si="4"/>
        <v>48669</v>
      </c>
      <c r="G124" s="1250">
        <f>WORKDAY(F124,$G$21,'Business Day Paris'!F103:F297)</f>
        <v>48683</v>
      </c>
      <c r="H124" s="1250">
        <f>WORKDAY(J124,$H$21,'Business Day Paris'!F103:F297)</f>
        <v>48689</v>
      </c>
      <c r="I124" s="1250">
        <f>WORKDAY(J124,$I$21,'Business Day Paris'!F103:F297)</f>
        <v>48691</v>
      </c>
      <c r="J124" s="1251">
        <f>IF(WORKDAY(EOMONTH(F124,0)+$J$21-1,1,'Business Day Paris'!F103:F297)&lt;=EOMONTH(Calendar!F125,0),WORKDAY(EOMONTH(F124,0)+$J$21-1,1,'Business Day Paris'!F103:F297),WORKDAY(EOMONTH(F124,0)+$J$21+1,-1,'Business Day Paris'!F103:F297))</f>
        <v>48696</v>
      </c>
      <c r="K124" s="1238"/>
    </row>
    <row r="125" spans="2:11">
      <c r="B125" s="1248">
        <v>103</v>
      </c>
      <c r="C125" s="2"/>
      <c r="D125" s="1249">
        <f t="shared" si="5"/>
        <v>48670</v>
      </c>
      <c r="E125" s="1250">
        <f t="shared" si="3"/>
        <v>48699</v>
      </c>
      <c r="F125" s="1250">
        <f t="shared" si="4"/>
        <v>48699</v>
      </c>
      <c r="G125" s="1250">
        <f>WORKDAY(F125,$G$21,'Business Day Paris'!F104:F298)</f>
        <v>48712</v>
      </c>
      <c r="H125" s="1250">
        <f>WORKDAY(J125,$H$21,'Business Day Paris'!F104:F298)</f>
        <v>48718</v>
      </c>
      <c r="I125" s="1250">
        <f>WORKDAY(J125,$I$21,'Business Day Paris'!F104:F298)</f>
        <v>48722</v>
      </c>
      <c r="J125" s="1251">
        <f>IF(WORKDAY(EOMONTH(F125,0)+$J$21-1,1,'Business Day Paris'!F104:F298)&lt;=EOMONTH(Calendar!F126,0),WORKDAY(EOMONTH(F125,0)+$J$21-1,1,'Business Day Paris'!F104:F298),WORKDAY(EOMONTH(F125,0)+$J$21+1,-1,'Business Day Paris'!F104:F298))</f>
        <v>48726</v>
      </c>
      <c r="K125" s="1238"/>
    </row>
    <row r="126" spans="2:11">
      <c r="B126" s="1248">
        <v>104</v>
      </c>
      <c r="C126" s="2"/>
      <c r="D126" s="1249">
        <f t="shared" si="5"/>
        <v>48700</v>
      </c>
      <c r="E126" s="1250">
        <f t="shared" si="3"/>
        <v>48730</v>
      </c>
      <c r="F126" s="1250">
        <f t="shared" si="4"/>
        <v>48730</v>
      </c>
      <c r="G126" s="1250">
        <f>WORKDAY(F126,$G$21,'Business Day Paris'!F105:F299)</f>
        <v>48745</v>
      </c>
      <c r="H126" s="1250">
        <f>WORKDAY(J126,$H$21,'Business Day Paris'!F105:F299)</f>
        <v>48750</v>
      </c>
      <c r="I126" s="1250">
        <f>WORKDAY(J126,$I$21,'Business Day Paris'!F105:F299)</f>
        <v>48752</v>
      </c>
      <c r="J126" s="1251">
        <f>IF(WORKDAY(EOMONTH(F126,0)+$J$21-1,1,'Business Day Paris'!F105:F299)&lt;=EOMONTH(Calendar!F127,0),WORKDAY(EOMONTH(F126,0)+$J$21-1,1,'Business Day Paris'!F105:F299),WORKDAY(EOMONTH(F126,0)+$J$21+1,-1,'Business Day Paris'!F105:F299))</f>
        <v>48757</v>
      </c>
      <c r="K126" s="1238"/>
    </row>
    <row r="127" spans="2:11">
      <c r="B127" s="1248">
        <v>105</v>
      </c>
      <c r="C127" s="2"/>
      <c r="D127" s="1249">
        <f t="shared" si="5"/>
        <v>48731</v>
      </c>
      <c r="E127" s="1250">
        <f t="shared" si="3"/>
        <v>48760</v>
      </c>
      <c r="F127" s="1250">
        <f t="shared" si="4"/>
        <v>48760</v>
      </c>
      <c r="G127" s="1250">
        <f>WORKDAY(F127,$G$21,'Business Day Paris'!F106:F300)</f>
        <v>48775</v>
      </c>
      <c r="H127" s="1250">
        <f>WORKDAY(J127,$H$21,'Business Day Paris'!F106:F300)</f>
        <v>48780</v>
      </c>
      <c r="I127" s="1250">
        <f>WORKDAY(J127,$I$21,'Business Day Paris'!F106:F300)</f>
        <v>48782</v>
      </c>
      <c r="J127" s="1251">
        <f>IF(WORKDAY(EOMONTH(F127,0)+$J$21-1,1,'Business Day Paris'!F106:F300)&lt;=EOMONTH(Calendar!F128,0),WORKDAY(EOMONTH(F127,0)+$J$21-1,1,'Business Day Paris'!F106:F300),WORKDAY(EOMONTH(F127,0)+$J$21+1,-1,'Business Day Paris'!F106:F300))</f>
        <v>48787</v>
      </c>
      <c r="K127" s="1238"/>
    </row>
    <row r="128" spans="2:11">
      <c r="B128" s="1248">
        <v>106</v>
      </c>
      <c r="C128" s="2"/>
      <c r="D128" s="1249">
        <f t="shared" si="5"/>
        <v>48761</v>
      </c>
      <c r="E128" s="1250">
        <f t="shared" si="3"/>
        <v>48791</v>
      </c>
      <c r="F128" s="1250">
        <f t="shared" si="4"/>
        <v>48791</v>
      </c>
      <c r="G128" s="1250">
        <f>WORKDAY(F128,$G$21,'Business Day Paris'!F107:F301)</f>
        <v>48803</v>
      </c>
      <c r="H128" s="1250">
        <f>WORKDAY(J128,$H$21,'Business Day Paris'!F107:F301)</f>
        <v>48813</v>
      </c>
      <c r="I128" s="1250">
        <f>WORKDAY(J128,$I$21,'Business Day Paris'!F107:F301)</f>
        <v>48815</v>
      </c>
      <c r="J128" s="1251">
        <f>IF(WORKDAY(EOMONTH(F128,0)+$J$21-1,1,'Business Day Paris'!F107:F301)&lt;=EOMONTH(Calendar!F129,0),WORKDAY(EOMONTH(F128,0)+$J$21-1,1,'Business Day Paris'!F107:F301),WORKDAY(EOMONTH(F128,0)+$J$21+1,-1,'Business Day Paris'!F107:F301))</f>
        <v>48820</v>
      </c>
      <c r="K128" s="1238"/>
    </row>
    <row r="129" spans="2:11">
      <c r="B129" s="1248">
        <v>107</v>
      </c>
      <c r="C129" s="2"/>
      <c r="D129" s="1249">
        <f t="shared" si="5"/>
        <v>48792</v>
      </c>
      <c r="E129" s="1250">
        <f t="shared" si="3"/>
        <v>48822</v>
      </c>
      <c r="F129" s="1250">
        <f t="shared" si="4"/>
        <v>48822</v>
      </c>
      <c r="G129" s="1250">
        <f>WORKDAY(F129,$G$21,'Business Day Paris'!F108:F302)</f>
        <v>48836</v>
      </c>
      <c r="H129" s="1250">
        <f>WORKDAY(J129,$H$21,'Business Day Paris'!F108:F302)</f>
        <v>48842</v>
      </c>
      <c r="I129" s="1250">
        <f>WORKDAY(J129,$I$21,'Business Day Paris'!F108:F302)</f>
        <v>48844</v>
      </c>
      <c r="J129" s="1251">
        <f>IF(WORKDAY(EOMONTH(F129,0)+$J$21-1,1,'Business Day Paris'!F108:F302)&lt;=EOMONTH(Calendar!F130,0),WORKDAY(EOMONTH(F129,0)+$J$21-1,1,'Business Day Paris'!F108:F302),WORKDAY(EOMONTH(F129,0)+$J$21+1,-1,'Business Day Paris'!F108:F302))</f>
        <v>48849</v>
      </c>
      <c r="K129" s="1238"/>
    </row>
    <row r="130" spans="2:11">
      <c r="B130" s="1248">
        <v>108</v>
      </c>
      <c r="C130" s="2"/>
      <c r="D130" s="1249">
        <f t="shared" si="5"/>
        <v>48823</v>
      </c>
      <c r="E130" s="1250">
        <f t="shared" si="3"/>
        <v>48852</v>
      </c>
      <c r="F130" s="1250">
        <f t="shared" si="4"/>
        <v>48852</v>
      </c>
      <c r="G130" s="1250">
        <f>WORKDAY(F130,$G$21,'Business Day Paris'!F109:F303)</f>
        <v>48866</v>
      </c>
      <c r="H130" s="1250">
        <f>WORKDAY(J130,$H$21,'Business Day Paris'!F109:F303)</f>
        <v>48872</v>
      </c>
      <c r="I130" s="1250">
        <f>WORKDAY(J130,$I$21,'Business Day Paris'!F109:F303)</f>
        <v>48876</v>
      </c>
      <c r="J130" s="1251">
        <f>IF(WORKDAY(EOMONTH(F130,0)+$J$21-1,1,'Business Day Paris'!F109:F303)&lt;=EOMONTH(Calendar!F131,0),WORKDAY(EOMONTH(F130,0)+$J$21-1,1,'Business Day Paris'!F109:F303),WORKDAY(EOMONTH(F130,0)+$J$21+1,-1,'Business Day Paris'!F109:F303))</f>
        <v>48879</v>
      </c>
      <c r="K130" s="1238"/>
    </row>
    <row r="131" spans="2:11">
      <c r="B131" s="1248">
        <v>109</v>
      </c>
      <c r="C131" s="2"/>
      <c r="D131" s="1249">
        <f t="shared" si="5"/>
        <v>48853</v>
      </c>
      <c r="E131" s="1250">
        <f t="shared" si="3"/>
        <v>48883</v>
      </c>
      <c r="F131" s="1250">
        <f t="shared" si="4"/>
        <v>48883</v>
      </c>
      <c r="G131" s="1250">
        <f>WORKDAY(F131,$G$21,'Business Day Paris'!F110:F304)</f>
        <v>48899</v>
      </c>
      <c r="H131" s="1250">
        <f>WORKDAY(J131,$H$21,'Business Day Paris'!F110:F304)</f>
        <v>48904</v>
      </c>
      <c r="I131" s="1250">
        <f>WORKDAY(J131,$I$21,'Business Day Paris'!F110:F304)</f>
        <v>48906</v>
      </c>
      <c r="J131" s="1251">
        <f>IF(WORKDAY(EOMONTH(F131,0)+$J$21-1,1,'Business Day Paris'!F110:F304)&lt;=EOMONTH(Calendar!F132,0),WORKDAY(EOMONTH(F131,0)+$J$21-1,1,'Business Day Paris'!F110:F304),WORKDAY(EOMONTH(F131,0)+$J$21+1,-1,'Business Day Paris'!F110:F304))</f>
        <v>48911</v>
      </c>
      <c r="K131" s="1238"/>
    </row>
    <row r="132" spans="2:11">
      <c r="B132" s="1248">
        <v>110</v>
      </c>
      <c r="C132" s="2"/>
      <c r="D132" s="1249">
        <f t="shared" si="5"/>
        <v>48884</v>
      </c>
      <c r="E132" s="1250">
        <f t="shared" si="3"/>
        <v>48913</v>
      </c>
      <c r="F132" s="1250">
        <f t="shared" si="4"/>
        <v>48913</v>
      </c>
      <c r="G132" s="1250">
        <f>WORKDAY(F132,$G$21,'Business Day Paris'!F111:F305)</f>
        <v>48927</v>
      </c>
      <c r="H132" s="1250">
        <f>WORKDAY(J132,$H$21,'Business Day Paris'!F111:F305)</f>
        <v>48932</v>
      </c>
      <c r="I132" s="1250">
        <f>WORKDAY(J132,$I$21,'Business Day Paris'!F111:F305)</f>
        <v>48934</v>
      </c>
      <c r="J132" s="1251">
        <f>IF(WORKDAY(EOMONTH(F132,0)+$J$21-1,1,'Business Day Paris'!F111:F305)&lt;=EOMONTH(Calendar!F133,0),WORKDAY(EOMONTH(F132,0)+$J$21-1,1,'Business Day Paris'!F111:F305),WORKDAY(EOMONTH(F132,0)+$J$21+1,-1,'Business Day Paris'!F111:F305))</f>
        <v>48940</v>
      </c>
      <c r="K132" s="1238"/>
    </row>
    <row r="133" spans="2:11">
      <c r="B133" s="1248">
        <v>111</v>
      </c>
      <c r="C133" s="2"/>
      <c r="D133" s="1249">
        <f t="shared" si="5"/>
        <v>48914</v>
      </c>
      <c r="E133" s="1250">
        <f t="shared" si="3"/>
        <v>48944</v>
      </c>
      <c r="F133" s="1250">
        <f t="shared" si="4"/>
        <v>48944</v>
      </c>
      <c r="G133" s="1250">
        <f>WORKDAY(F133,$G$21,'Business Day Paris'!F112:F306)</f>
        <v>48957</v>
      </c>
      <c r="H133" s="1250">
        <f>WORKDAY(J133,$H$21,'Business Day Paris'!F112:F306)</f>
        <v>48964</v>
      </c>
      <c r="I133" s="1250">
        <f>WORKDAY(J133,$I$21,'Business Day Paris'!F112:F306)</f>
        <v>48968</v>
      </c>
      <c r="J133" s="1251">
        <f>IF(WORKDAY(EOMONTH(F133,0)+$J$21-1,1,'Business Day Paris'!F112:F306)&lt;=EOMONTH(Calendar!F134,0),WORKDAY(EOMONTH(F133,0)+$J$21-1,1,'Business Day Paris'!F112:F306),WORKDAY(EOMONTH(F133,0)+$J$21+1,-1,'Business Day Paris'!F112:F306))</f>
        <v>48971</v>
      </c>
      <c r="K133" s="1238"/>
    </row>
    <row r="134" spans="2:11">
      <c r="B134" s="1248">
        <v>112</v>
      </c>
      <c r="C134" s="2"/>
      <c r="D134" s="1249">
        <f t="shared" si="5"/>
        <v>48945</v>
      </c>
      <c r="E134" s="1250">
        <f t="shared" si="3"/>
        <v>48975</v>
      </c>
      <c r="F134" s="1250">
        <f t="shared" si="4"/>
        <v>48975</v>
      </c>
      <c r="G134" s="1250">
        <f>WORKDAY(F134,$G$21,'Business Day Paris'!F113:F307)</f>
        <v>48989</v>
      </c>
      <c r="H134" s="1250">
        <f>WORKDAY(J134,$H$21,'Business Day Paris'!F113:F307)</f>
        <v>48995</v>
      </c>
      <c r="I134" s="1250">
        <f>WORKDAY(J134,$I$21,'Business Day Paris'!F113:F307)</f>
        <v>48997</v>
      </c>
      <c r="J134" s="1251">
        <f>IF(WORKDAY(EOMONTH(F134,0)+$J$21-1,1,'Business Day Paris'!F113:F307)&lt;=EOMONTH(Calendar!F135,0),WORKDAY(EOMONTH(F134,0)+$J$21-1,1,'Business Day Paris'!F113:F307),WORKDAY(EOMONTH(F134,0)+$J$21+1,-1,'Business Day Paris'!F113:F307))</f>
        <v>49002</v>
      </c>
      <c r="K134" s="1238"/>
    </row>
    <row r="135" spans="2:11">
      <c r="B135" s="1248">
        <v>113</v>
      </c>
      <c r="C135" s="2"/>
      <c r="D135" s="1249">
        <f t="shared" si="5"/>
        <v>48976</v>
      </c>
      <c r="E135" s="1250">
        <f t="shared" si="3"/>
        <v>49003</v>
      </c>
      <c r="F135" s="1250">
        <f t="shared" si="4"/>
        <v>49003</v>
      </c>
      <c r="G135" s="1250">
        <f>WORKDAY(F135,$G$21,'Business Day Paris'!F114:F308)</f>
        <v>49017</v>
      </c>
      <c r="H135" s="1250">
        <f>WORKDAY(J135,$H$21,'Business Day Paris'!F114:F308)</f>
        <v>49023</v>
      </c>
      <c r="I135" s="1250">
        <f>WORKDAY(J135,$I$21,'Business Day Paris'!F114:F308)</f>
        <v>49025</v>
      </c>
      <c r="J135" s="1251">
        <f>IF(WORKDAY(EOMONTH(F135,0)+$J$21-1,1,'Business Day Paris'!F114:F308)&lt;=EOMONTH(Calendar!F136,0),WORKDAY(EOMONTH(F135,0)+$J$21-1,1,'Business Day Paris'!F114:F308),WORKDAY(EOMONTH(F135,0)+$J$21+1,-1,'Business Day Paris'!F114:F308))</f>
        <v>49030</v>
      </c>
      <c r="K135" s="1238"/>
    </row>
    <row r="136" spans="2:11">
      <c r="B136" s="1248">
        <v>114</v>
      </c>
      <c r="C136" s="2"/>
      <c r="D136" s="1249">
        <f t="shared" si="5"/>
        <v>49004</v>
      </c>
      <c r="E136" s="1250">
        <f t="shared" si="3"/>
        <v>49034</v>
      </c>
      <c r="F136" s="1250">
        <f t="shared" si="4"/>
        <v>49034</v>
      </c>
      <c r="G136" s="1250">
        <f>WORKDAY(F136,$G$21,'Business Day Paris'!F115:F309)</f>
        <v>49052</v>
      </c>
      <c r="H136" s="1250">
        <f>WORKDAY(J136,$H$21,'Business Day Paris'!F115:F309)</f>
        <v>49054</v>
      </c>
      <c r="I136" s="1250">
        <f>WORKDAY(J136,$I$21,'Business Day Paris'!F115:F309)</f>
        <v>49058</v>
      </c>
      <c r="J136" s="1251">
        <f>IF(WORKDAY(EOMONTH(F136,0)+$J$21-1,1,'Business Day Paris'!F115:F309)&lt;=EOMONTH(Calendar!F137,0),WORKDAY(EOMONTH(F136,0)+$J$21-1,1,'Business Day Paris'!F115:F309),WORKDAY(EOMONTH(F136,0)+$J$21+1,-1,'Business Day Paris'!F115:F309))</f>
        <v>49061</v>
      </c>
      <c r="K136" s="1238"/>
    </row>
    <row r="137" spans="2:11">
      <c r="B137" s="1248">
        <v>115</v>
      </c>
      <c r="C137" s="2"/>
      <c r="D137" s="1249">
        <f t="shared" si="5"/>
        <v>49035</v>
      </c>
      <c r="E137" s="1250">
        <f t="shared" si="3"/>
        <v>49064</v>
      </c>
      <c r="F137" s="1250">
        <f t="shared" si="4"/>
        <v>49064</v>
      </c>
      <c r="G137" s="1250">
        <f>WORKDAY(F137,$G$21,'Business Day Paris'!F116:F310)</f>
        <v>49080</v>
      </c>
      <c r="H137" s="1250">
        <f>WORKDAY(J137,$H$21,'Business Day Paris'!F116:F310)</f>
        <v>49086</v>
      </c>
      <c r="I137" s="1250">
        <f>WORKDAY(J137,$I$21,'Business Day Paris'!F116:F310)</f>
        <v>49088</v>
      </c>
      <c r="J137" s="1251">
        <f>IF(WORKDAY(EOMONTH(F137,0)+$J$21-1,1,'Business Day Paris'!F116:F310)&lt;=EOMONTH(Calendar!F138,0),WORKDAY(EOMONTH(F137,0)+$J$21-1,1,'Business Day Paris'!F116:F310),WORKDAY(EOMONTH(F137,0)+$J$21+1,-1,'Business Day Paris'!F116:F310))</f>
        <v>49094</v>
      </c>
      <c r="K137" s="1238"/>
    </row>
    <row r="138" spans="2:11">
      <c r="B138" s="1248">
        <v>116</v>
      </c>
      <c r="C138" s="2"/>
      <c r="D138" s="1249">
        <f t="shared" si="5"/>
        <v>49065</v>
      </c>
      <c r="E138" s="1250">
        <f t="shared" si="3"/>
        <v>49095</v>
      </c>
      <c r="F138" s="1250">
        <f t="shared" si="4"/>
        <v>49095</v>
      </c>
      <c r="G138" s="1250">
        <f>WORKDAY(F138,$G$21,'Business Day Paris'!F117:F311)</f>
        <v>49109</v>
      </c>
      <c r="H138" s="1250">
        <f>WORKDAY(J138,$H$21,'Business Day Paris'!F117:F311)</f>
        <v>49115</v>
      </c>
      <c r="I138" s="1250">
        <f>WORKDAY(J138,$I$21,'Business Day Paris'!F117:F311)</f>
        <v>49117</v>
      </c>
      <c r="J138" s="1251">
        <f>IF(WORKDAY(EOMONTH(F138,0)+$J$21-1,1,'Business Day Paris'!F117:F311)&lt;=EOMONTH(Calendar!F139,0),WORKDAY(EOMONTH(F138,0)+$J$21-1,1,'Business Day Paris'!F117:F311),WORKDAY(EOMONTH(F138,0)+$J$21+1,-1,'Business Day Paris'!F117:F311))</f>
        <v>49122</v>
      </c>
      <c r="K138" s="1238"/>
    </row>
    <row r="139" spans="2:11">
      <c r="B139" s="1248">
        <v>117</v>
      </c>
      <c r="C139" s="2"/>
      <c r="D139" s="1249">
        <f t="shared" si="5"/>
        <v>49096</v>
      </c>
      <c r="E139" s="1250">
        <f t="shared" si="3"/>
        <v>49125</v>
      </c>
      <c r="F139" s="1250">
        <f t="shared" si="4"/>
        <v>49125</v>
      </c>
      <c r="G139" s="1250">
        <f>WORKDAY(F139,$G$21,'Business Day Paris'!F118:F312)</f>
        <v>49142</v>
      </c>
      <c r="H139" s="1250">
        <f>WORKDAY(J139,$H$21,'Business Day Paris'!F118:F312)</f>
        <v>49145</v>
      </c>
      <c r="I139" s="1250">
        <f>WORKDAY(J139,$I$21,'Business Day Paris'!F118:F312)</f>
        <v>49149</v>
      </c>
      <c r="J139" s="1251">
        <f>IF(WORKDAY(EOMONTH(F139,0)+$J$21-1,1,'Business Day Paris'!F118:F312)&lt;=EOMONTH(Calendar!F140,0),WORKDAY(EOMONTH(F139,0)+$J$21-1,1,'Business Day Paris'!F118:F312),WORKDAY(EOMONTH(F139,0)+$J$21+1,-1,'Business Day Paris'!F118:F312))</f>
        <v>49152</v>
      </c>
      <c r="K139" s="1238"/>
    </row>
    <row r="140" spans="2:11">
      <c r="B140" s="1248">
        <v>118</v>
      </c>
      <c r="C140" s="2"/>
      <c r="D140" s="1249">
        <f t="shared" si="5"/>
        <v>49126</v>
      </c>
      <c r="E140" s="1250">
        <f t="shared" si="3"/>
        <v>49156</v>
      </c>
      <c r="F140" s="1250">
        <f t="shared" si="4"/>
        <v>49156</v>
      </c>
      <c r="G140" s="1250">
        <f>WORKDAY(F140,$G$21,'Business Day Paris'!F119:F313)</f>
        <v>49170</v>
      </c>
      <c r="H140" s="1250">
        <f>WORKDAY(J140,$H$21,'Business Day Paris'!F119:F313)</f>
        <v>49177</v>
      </c>
      <c r="I140" s="1250">
        <f>WORKDAY(J140,$I$21,'Business Day Paris'!F119:F313)</f>
        <v>49179</v>
      </c>
      <c r="J140" s="1251">
        <f>IF(WORKDAY(EOMONTH(F140,0)+$J$21-1,1,'Business Day Paris'!F119:F313)&lt;=EOMONTH(Calendar!F141,0),WORKDAY(EOMONTH(F140,0)+$J$21-1,1,'Business Day Paris'!F119:F313),WORKDAY(EOMONTH(F140,0)+$J$21+1,-1,'Business Day Paris'!F119:F313))</f>
        <v>49184</v>
      </c>
      <c r="K140" s="1238"/>
    </row>
    <row r="141" spans="2:11">
      <c r="B141" s="1248">
        <v>119</v>
      </c>
      <c r="C141" s="2"/>
      <c r="D141" s="1249">
        <f t="shared" si="5"/>
        <v>49157</v>
      </c>
      <c r="E141" s="1250">
        <f t="shared" si="3"/>
        <v>49187</v>
      </c>
      <c r="F141" s="1250">
        <f t="shared" si="4"/>
        <v>49187</v>
      </c>
      <c r="G141" s="1250">
        <f>WORKDAY(F141,$G$21,'Business Day Paris'!F120:F314)</f>
        <v>49201</v>
      </c>
      <c r="H141" s="1250">
        <f>WORKDAY(J141,$H$21,'Business Day Paris'!F120:F314)</f>
        <v>49207</v>
      </c>
      <c r="I141" s="1250">
        <f>WORKDAY(J141,$I$21,'Business Day Paris'!F120:F314)</f>
        <v>49209</v>
      </c>
      <c r="J141" s="1251">
        <f>IF(WORKDAY(EOMONTH(F141,0)+$J$21-1,1,'Business Day Paris'!F120:F314)&lt;=EOMONTH(Calendar!F142,0),WORKDAY(EOMONTH(F141,0)+$J$21-1,1,'Business Day Paris'!F120:F314),WORKDAY(EOMONTH(F141,0)+$J$21+1,-1,'Business Day Paris'!F120:F314))</f>
        <v>49214</v>
      </c>
      <c r="K141" s="1238"/>
    </row>
    <row r="142" spans="2:11">
      <c r="B142" s="1248">
        <v>120</v>
      </c>
      <c r="C142" s="2"/>
      <c r="D142" s="1249">
        <f t="shared" si="5"/>
        <v>49188</v>
      </c>
      <c r="E142" s="1250">
        <f t="shared" si="3"/>
        <v>49217</v>
      </c>
      <c r="F142" s="1250">
        <f t="shared" si="4"/>
        <v>49217</v>
      </c>
      <c r="G142" s="1250">
        <f>WORKDAY(F142,$G$21,'Business Day Paris'!F121:F315)</f>
        <v>49230</v>
      </c>
      <c r="H142" s="1250">
        <f>WORKDAY(J142,$H$21,'Business Day Paris'!F121:F315)</f>
        <v>49237</v>
      </c>
      <c r="I142" s="1250">
        <f>WORKDAY(J142,$I$21,'Business Day Paris'!F121:F315)</f>
        <v>49241</v>
      </c>
      <c r="J142" s="1251">
        <f>IF(WORKDAY(EOMONTH(F142,0)+$J$21-1,1,'Business Day Paris'!F121:F315)&lt;=EOMONTH(Calendar!F143,0),WORKDAY(EOMONTH(F142,0)+$J$21-1,1,'Business Day Paris'!F121:F315),WORKDAY(EOMONTH(F142,0)+$J$21+1,-1,'Business Day Paris'!F121:F315))</f>
        <v>49244</v>
      </c>
      <c r="K142" s="1238"/>
    </row>
    <row r="143" spans="2:11">
      <c r="B143" s="1248">
        <v>121</v>
      </c>
      <c r="C143" s="2"/>
      <c r="D143" s="1249">
        <f t="shared" si="5"/>
        <v>49218</v>
      </c>
      <c r="E143" s="1250">
        <f t="shared" si="3"/>
        <v>49248</v>
      </c>
      <c r="F143" s="1250">
        <f t="shared" si="4"/>
        <v>49248</v>
      </c>
      <c r="G143" s="1250">
        <f>WORKDAY(F143,$G$21,'Business Day Paris'!F122:F316)</f>
        <v>49263</v>
      </c>
      <c r="H143" s="1250">
        <f>WORKDAY(J143,$H$21,'Business Day Paris'!F122:F316)</f>
        <v>49268</v>
      </c>
      <c r="I143" s="1250">
        <f>WORKDAY(J143,$I$21,'Business Day Paris'!F122:F316)</f>
        <v>49270</v>
      </c>
      <c r="J143" s="1251">
        <f>IF(WORKDAY(EOMONTH(F143,0)+$J$21-1,1,'Business Day Paris'!F122:F316)&lt;=EOMONTH(Calendar!F144,0),WORKDAY(EOMONTH(F143,0)+$J$21-1,1,'Business Day Paris'!F122:F316),WORKDAY(EOMONTH(F143,0)+$J$21+1,-1,'Business Day Paris'!F122:F316))</f>
        <v>49275</v>
      </c>
      <c r="K143" s="1238"/>
    </row>
    <row r="144" spans="2:11">
      <c r="B144" s="1248">
        <v>122</v>
      </c>
      <c r="C144" s="2"/>
      <c r="D144" s="1249">
        <f t="shared" si="5"/>
        <v>49249</v>
      </c>
      <c r="E144" s="1250">
        <f t="shared" si="3"/>
        <v>49278</v>
      </c>
      <c r="F144" s="1250">
        <f t="shared" si="4"/>
        <v>49278</v>
      </c>
      <c r="G144" s="1250">
        <f>WORKDAY(F144,$G$21,'Business Day Paris'!F123:F317)</f>
        <v>49292</v>
      </c>
      <c r="H144" s="1250">
        <f>WORKDAY(J144,$H$21,'Business Day Paris'!F123:F317)</f>
        <v>49296</v>
      </c>
      <c r="I144" s="1250">
        <f>WORKDAY(J144,$I$21,'Business Day Paris'!F123:F317)</f>
        <v>49298</v>
      </c>
      <c r="J144" s="1251">
        <f>IF(WORKDAY(EOMONTH(F144,0)+$J$21-1,1,'Business Day Paris'!F123:F317)&lt;=EOMONTH(Calendar!F145,0),WORKDAY(EOMONTH(F144,0)+$J$21-1,1,'Business Day Paris'!F123:F317),WORKDAY(EOMONTH(F144,0)+$J$21+1,-1,'Business Day Paris'!F123:F317))</f>
        <v>49305</v>
      </c>
      <c r="K144" s="1238"/>
    </row>
    <row r="145" spans="2:11">
      <c r="B145" s="1248">
        <v>123</v>
      </c>
      <c r="C145" s="2"/>
      <c r="D145" s="1249">
        <f t="shared" si="5"/>
        <v>49279</v>
      </c>
      <c r="E145" s="1250">
        <f t="shared" si="3"/>
        <v>49309</v>
      </c>
      <c r="F145" s="1250">
        <f t="shared" si="4"/>
        <v>49309</v>
      </c>
      <c r="G145" s="1250">
        <f>WORKDAY(F145,$G$21,'Business Day Paris'!F124:F318)</f>
        <v>49324</v>
      </c>
      <c r="H145" s="1250">
        <f>WORKDAY(J145,$H$21,'Business Day Paris'!F124:F318)</f>
        <v>49331</v>
      </c>
      <c r="I145" s="1250">
        <f>WORKDAY(J145,$I$21,'Business Day Paris'!F124:F318)</f>
        <v>49333</v>
      </c>
      <c r="J145" s="1251">
        <f>IF(WORKDAY(EOMONTH(F145,0)+$J$21-1,1,'Business Day Paris'!F124:F318)&lt;=EOMONTH(Calendar!F146,0),WORKDAY(EOMONTH(F145,0)+$J$21-1,1,'Business Day Paris'!F124:F318),WORKDAY(EOMONTH(F145,0)+$J$21+1,-1,'Business Day Paris'!F124:F318))</f>
        <v>49338</v>
      </c>
      <c r="K145" s="1238"/>
    </row>
    <row r="146" spans="2:11">
      <c r="B146" s="1248">
        <v>124</v>
      </c>
      <c r="C146" s="2"/>
      <c r="D146" s="1249">
        <f t="shared" si="5"/>
        <v>49310</v>
      </c>
      <c r="E146" s="1250">
        <f t="shared" si="3"/>
        <v>49340</v>
      </c>
      <c r="F146" s="1250">
        <f t="shared" si="4"/>
        <v>49340</v>
      </c>
      <c r="G146" s="1250">
        <f>WORKDAY(F146,$G$21,'Business Day Paris'!F125:F319)</f>
        <v>49354</v>
      </c>
      <c r="H146" s="1250">
        <f>WORKDAY(J146,$H$21,'Business Day Paris'!F125:F319)</f>
        <v>49360</v>
      </c>
      <c r="I146" s="1250">
        <f>WORKDAY(J146,$I$21,'Business Day Paris'!F125:F319)</f>
        <v>49362</v>
      </c>
      <c r="J146" s="1251">
        <f>IF(WORKDAY(EOMONTH(F146,0)+$J$21-1,1,'Business Day Paris'!F125:F319)&lt;=EOMONTH(Calendar!F147,0),WORKDAY(EOMONTH(F146,0)+$J$21-1,1,'Business Day Paris'!F125:F319),WORKDAY(EOMONTH(F146,0)+$J$21+1,-1,'Business Day Paris'!F125:F319))</f>
        <v>49367</v>
      </c>
      <c r="K146" s="1238"/>
    </row>
    <row r="147" spans="2:11">
      <c r="B147" s="1248">
        <v>125</v>
      </c>
      <c r="C147" s="2"/>
      <c r="D147" s="1249">
        <f t="shared" si="5"/>
        <v>49341</v>
      </c>
      <c r="E147" s="1250">
        <f t="shared" si="3"/>
        <v>49368</v>
      </c>
      <c r="F147" s="1250">
        <f t="shared" si="4"/>
        <v>49368</v>
      </c>
      <c r="G147" s="1250">
        <f>WORKDAY(F147,$G$21,'Business Day Paris'!F126:F320)</f>
        <v>49382</v>
      </c>
      <c r="H147" s="1250">
        <f>WORKDAY(J147,$H$21,'Business Day Paris'!F126:F320)</f>
        <v>49384</v>
      </c>
      <c r="I147" s="1250">
        <f>WORKDAY(J147,$I$21,'Business Day Paris'!F126:F320)</f>
        <v>49388</v>
      </c>
      <c r="J147" s="1251">
        <f>IF(WORKDAY(EOMONTH(F147,0)+$J$21-1,1,'Business Day Paris'!F126:F320)&lt;=EOMONTH(Calendar!F148,0),WORKDAY(EOMONTH(F147,0)+$J$21-1,1,'Business Day Paris'!F126:F320),WORKDAY(EOMONTH(F147,0)+$J$21+1,-1,'Business Day Paris'!F126:F320))</f>
        <v>49395</v>
      </c>
      <c r="K147" s="1238"/>
    </row>
    <row r="148" spans="2:11">
      <c r="B148" s="1248">
        <v>126</v>
      </c>
      <c r="C148" s="2"/>
      <c r="D148" s="1249">
        <f t="shared" si="5"/>
        <v>49369</v>
      </c>
      <c r="E148" s="1250">
        <f t="shared" si="3"/>
        <v>49399</v>
      </c>
      <c r="F148" s="1250">
        <f t="shared" si="4"/>
        <v>49399</v>
      </c>
      <c r="G148" s="1250">
        <f>WORKDAY(F148,$G$21,'Business Day Paris'!F127:F321)</f>
        <v>49412</v>
      </c>
      <c r="H148" s="1250">
        <f>WORKDAY(J148,$H$21,'Business Day Paris'!F127:F321)</f>
        <v>49419</v>
      </c>
      <c r="I148" s="1250">
        <f>WORKDAY(J148,$I$21,'Business Day Paris'!F127:F321)</f>
        <v>49423</v>
      </c>
      <c r="J148" s="1251">
        <f>IF(WORKDAY(EOMONTH(F148,0)+$J$21-1,1,'Business Day Paris'!F127:F321)&lt;=EOMONTH(Calendar!F149,0),WORKDAY(EOMONTH(F148,0)+$J$21-1,1,'Business Day Paris'!F127:F321),WORKDAY(EOMONTH(F148,0)+$J$21+1,-1,'Business Day Paris'!F127:F321))</f>
        <v>49426</v>
      </c>
      <c r="K148" s="1238"/>
    </row>
    <row r="149" spans="2:11">
      <c r="B149" s="1248">
        <v>127</v>
      </c>
      <c r="C149" s="2"/>
      <c r="D149" s="1249">
        <f t="shared" si="5"/>
        <v>49400</v>
      </c>
      <c r="E149" s="1250">
        <f t="shared" si="3"/>
        <v>49429</v>
      </c>
      <c r="F149" s="1250">
        <f t="shared" si="4"/>
        <v>49429</v>
      </c>
      <c r="G149" s="1250">
        <f>WORKDAY(F149,$G$21,'Business Day Paris'!F128:F322)</f>
        <v>49447</v>
      </c>
      <c r="H149" s="1250">
        <f>WORKDAY(J149,$H$21,'Business Day Paris'!F128:F322)</f>
        <v>49450</v>
      </c>
      <c r="I149" s="1250">
        <f>WORKDAY(J149,$I$21,'Business Day Paris'!F128:F322)</f>
        <v>49452</v>
      </c>
      <c r="J149" s="1251">
        <f>IF(WORKDAY(EOMONTH(F149,0)+$J$21-1,1,'Business Day Paris'!F128:F322)&lt;=EOMONTH(Calendar!F150,0),WORKDAY(EOMONTH(F149,0)+$J$21-1,1,'Business Day Paris'!F128:F322),WORKDAY(EOMONTH(F149,0)+$J$21+1,-1,'Business Day Paris'!F128:F322))</f>
        <v>49457</v>
      </c>
      <c r="K149" s="1238"/>
    </row>
    <row r="150" spans="2:11">
      <c r="B150" s="1248">
        <v>128</v>
      </c>
      <c r="C150" s="2"/>
      <c r="D150" s="1249">
        <f t="shared" si="5"/>
        <v>49430</v>
      </c>
      <c r="E150" s="1250">
        <f t="shared" si="3"/>
        <v>49460</v>
      </c>
      <c r="F150" s="1250">
        <f t="shared" si="4"/>
        <v>49460</v>
      </c>
      <c r="G150" s="1250">
        <f>WORKDAY(F150,$G$21,'Business Day Paris'!F129:F323)</f>
        <v>49474</v>
      </c>
      <c r="H150" s="1250">
        <f>WORKDAY(J150,$H$21,'Business Day Paris'!F129:F323)</f>
        <v>49480</v>
      </c>
      <c r="I150" s="1250">
        <f>WORKDAY(J150,$I$21,'Business Day Paris'!F129:F323)</f>
        <v>49482</v>
      </c>
      <c r="J150" s="1251">
        <f>IF(WORKDAY(EOMONTH(F150,0)+$J$21-1,1,'Business Day Paris'!F129:F323)&lt;=EOMONTH(Calendar!F151,0),WORKDAY(EOMONTH(F150,0)+$J$21-1,1,'Business Day Paris'!F129:F323),WORKDAY(EOMONTH(F150,0)+$J$21+1,-1,'Business Day Paris'!F129:F323))</f>
        <v>49487</v>
      </c>
      <c r="K150" s="1238"/>
    </row>
    <row r="151" spans="2:11">
      <c r="B151" s="1248">
        <v>129</v>
      </c>
      <c r="C151" s="2"/>
      <c r="D151" s="1249">
        <f t="shared" si="5"/>
        <v>49461</v>
      </c>
      <c r="E151" s="1250">
        <f t="shared" si="3"/>
        <v>49490</v>
      </c>
      <c r="F151" s="1250">
        <f t="shared" si="4"/>
        <v>49490</v>
      </c>
      <c r="G151" s="1250">
        <f>WORKDAY(F151,$G$21,'Business Day Paris'!F130:F324)</f>
        <v>49503</v>
      </c>
      <c r="H151" s="1250">
        <f>WORKDAY(J151,$H$21,'Business Day Paris'!F130:F324)</f>
        <v>49510</v>
      </c>
      <c r="I151" s="1250">
        <f>WORKDAY(J151,$I$21,'Business Day Paris'!F130:F324)</f>
        <v>49514</v>
      </c>
      <c r="J151" s="1251">
        <f>IF(WORKDAY(EOMONTH(F151,0)+$J$21-1,1,'Business Day Paris'!F130:F324)&lt;=EOMONTH(Calendar!F152,0),WORKDAY(EOMONTH(F151,0)+$J$21-1,1,'Business Day Paris'!F130:F324),WORKDAY(EOMONTH(F151,0)+$J$21+1,-1,'Business Day Paris'!F130:F324))</f>
        <v>49517</v>
      </c>
      <c r="K151" s="1238"/>
    </row>
    <row r="152" spans="2:11">
      <c r="B152" s="1248">
        <v>130</v>
      </c>
      <c r="C152" s="2"/>
      <c r="D152" s="1249">
        <f t="shared" si="5"/>
        <v>49491</v>
      </c>
      <c r="E152" s="1250">
        <f t="shared" ref="E152:E215" si="6">EOMONTH(D152,0)</f>
        <v>49521</v>
      </c>
      <c r="F152" s="1250">
        <f t="shared" ref="F152:F215" si="7">E152</f>
        <v>49521</v>
      </c>
      <c r="G152" s="1250">
        <f>WORKDAY(F152,$G$21,'Business Day Paris'!F131:F325)</f>
        <v>49535</v>
      </c>
      <c r="H152" s="1250">
        <f>WORKDAY(J152,$H$21,'Business Day Paris'!F131:F325)</f>
        <v>49541</v>
      </c>
      <c r="I152" s="1250">
        <f>WORKDAY(J152,$I$21,'Business Day Paris'!F131:F325)</f>
        <v>49543</v>
      </c>
      <c r="J152" s="1251">
        <f>IF(WORKDAY(EOMONTH(F152,0)+$J$21-1,1,'Business Day Paris'!F131:F325)&lt;=EOMONTH(Calendar!F153,0),WORKDAY(EOMONTH(F152,0)+$J$21-1,1,'Business Day Paris'!F131:F325),WORKDAY(EOMONTH(F152,0)+$J$21+1,-1,'Business Day Paris'!F131:F325))</f>
        <v>49548</v>
      </c>
      <c r="K152" s="1238"/>
    </row>
    <row r="153" spans="2:11">
      <c r="B153" s="1248">
        <v>131</v>
      </c>
      <c r="C153" s="2"/>
      <c r="D153" s="1249">
        <f t="shared" ref="D153:D216" si="8">EOMONTH(D152,0)+1</f>
        <v>49522</v>
      </c>
      <c r="E153" s="1250">
        <f t="shared" si="6"/>
        <v>49552</v>
      </c>
      <c r="F153" s="1250">
        <f t="shared" si="7"/>
        <v>49552</v>
      </c>
      <c r="G153" s="1250">
        <f>WORKDAY(F153,$G$21,'Business Day Paris'!F132:F326)</f>
        <v>49566</v>
      </c>
      <c r="H153" s="1250">
        <f>WORKDAY(J153,$H$21,'Business Day Paris'!F132:F326)</f>
        <v>49572</v>
      </c>
      <c r="I153" s="1250">
        <f>WORKDAY(J153,$I$21,'Business Day Paris'!F132:F326)</f>
        <v>49576</v>
      </c>
      <c r="J153" s="1251">
        <f>IF(WORKDAY(EOMONTH(F153,0)+$J$21-1,1,'Business Day Paris'!F132:F326)&lt;=EOMONTH(Calendar!F154,0),WORKDAY(EOMONTH(F153,0)+$J$21-1,1,'Business Day Paris'!F132:F326),WORKDAY(EOMONTH(F153,0)+$J$21+1,-1,'Business Day Paris'!F132:F326))</f>
        <v>49579</v>
      </c>
      <c r="K153" s="1238"/>
    </row>
    <row r="154" spans="2:11">
      <c r="B154" s="1248">
        <v>132</v>
      </c>
      <c r="C154" s="2"/>
      <c r="D154" s="1249">
        <f t="shared" si="8"/>
        <v>49553</v>
      </c>
      <c r="E154" s="1250">
        <f t="shared" si="6"/>
        <v>49582</v>
      </c>
      <c r="F154" s="1250">
        <f t="shared" si="7"/>
        <v>49582</v>
      </c>
      <c r="G154" s="1250">
        <f>WORKDAY(F154,$G$21,'Business Day Paris'!F133:F327)</f>
        <v>49594</v>
      </c>
      <c r="H154" s="1250">
        <f>WORKDAY(J154,$H$21,'Business Day Paris'!F133:F327)</f>
        <v>49604</v>
      </c>
      <c r="I154" s="1250">
        <f>WORKDAY(J154,$I$21,'Business Day Paris'!F133:F327)</f>
        <v>49606</v>
      </c>
      <c r="J154" s="1251">
        <f>IF(WORKDAY(EOMONTH(F154,0)+$J$21-1,1,'Business Day Paris'!F133:F327)&lt;=EOMONTH(Calendar!F155,0),WORKDAY(EOMONTH(F154,0)+$J$21-1,1,'Business Day Paris'!F133:F327),WORKDAY(EOMONTH(F154,0)+$J$21+1,-1,'Business Day Paris'!F133:F327))</f>
        <v>49611</v>
      </c>
      <c r="K154" s="1238"/>
    </row>
    <row r="155" spans="2:11">
      <c r="B155" s="1248">
        <v>133</v>
      </c>
      <c r="C155" s="2"/>
      <c r="D155" s="1249">
        <f t="shared" si="8"/>
        <v>49583</v>
      </c>
      <c r="E155" s="1250">
        <f t="shared" si="6"/>
        <v>49613</v>
      </c>
      <c r="F155" s="1250">
        <f t="shared" si="7"/>
        <v>49613</v>
      </c>
      <c r="G155" s="1250">
        <f>WORKDAY(F155,$G$21,'Business Day Paris'!F134:F328)</f>
        <v>49628</v>
      </c>
      <c r="H155" s="1250">
        <f>WORKDAY(J155,$H$21,'Business Day Paris'!F134:F328)</f>
        <v>49633</v>
      </c>
      <c r="I155" s="1250">
        <f>WORKDAY(J155,$I$21,'Business Day Paris'!F134:F328)</f>
        <v>49635</v>
      </c>
      <c r="J155" s="1251">
        <f>IF(WORKDAY(EOMONTH(F155,0)+$J$21-1,1,'Business Day Paris'!F134:F328)&lt;=EOMONTH(Calendar!F156,0),WORKDAY(EOMONTH(F155,0)+$J$21-1,1,'Business Day Paris'!F134:F328),WORKDAY(EOMONTH(F155,0)+$J$21+1,-1,'Business Day Paris'!F134:F328))</f>
        <v>49640</v>
      </c>
      <c r="K155" s="1238"/>
    </row>
    <row r="156" spans="2:11">
      <c r="B156" s="1248">
        <v>134</v>
      </c>
      <c r="C156" s="2"/>
      <c r="D156" s="1249">
        <f t="shared" si="8"/>
        <v>49614</v>
      </c>
      <c r="E156" s="1250">
        <f t="shared" si="6"/>
        <v>49643</v>
      </c>
      <c r="F156" s="1250">
        <f t="shared" si="7"/>
        <v>49643</v>
      </c>
      <c r="G156" s="1250">
        <f>WORKDAY(F156,$G$21,'Business Day Paris'!F135:F329)</f>
        <v>49657</v>
      </c>
      <c r="H156" s="1250">
        <f>WORKDAY(J156,$H$21,'Business Day Paris'!F135:F329)</f>
        <v>49661</v>
      </c>
      <c r="I156" s="1250">
        <f>WORKDAY(J156,$I$21,'Business Day Paris'!F135:F329)</f>
        <v>49663</v>
      </c>
      <c r="J156" s="1251">
        <f>IF(WORKDAY(EOMONTH(F156,0)+$J$21-1,1,'Business Day Paris'!F135:F329)&lt;=EOMONTH(Calendar!F157,0),WORKDAY(EOMONTH(F156,0)+$J$21-1,1,'Business Day Paris'!F135:F329),WORKDAY(EOMONTH(F156,0)+$J$21+1,-1,'Business Day Paris'!F135:F329))</f>
        <v>49670</v>
      </c>
      <c r="K156" s="1238"/>
    </row>
    <row r="157" spans="2:11">
      <c r="B157" s="1248">
        <v>135</v>
      </c>
      <c r="C157" s="2"/>
      <c r="D157" s="1249">
        <f t="shared" si="8"/>
        <v>49644</v>
      </c>
      <c r="E157" s="1250">
        <f t="shared" si="6"/>
        <v>49674</v>
      </c>
      <c r="F157" s="1250">
        <f t="shared" si="7"/>
        <v>49674</v>
      </c>
      <c r="G157" s="1250">
        <f>WORKDAY(F157,$G$21,'Business Day Paris'!F136:F330)</f>
        <v>49689</v>
      </c>
      <c r="H157" s="1250">
        <f>WORKDAY(J157,$H$21,'Business Day Paris'!F136:F330)</f>
        <v>49695</v>
      </c>
      <c r="I157" s="1250">
        <f>WORKDAY(J157,$I$21,'Business Day Paris'!F136:F330)</f>
        <v>49697</v>
      </c>
      <c r="J157" s="1251">
        <f>IF(WORKDAY(EOMONTH(F157,0)+$J$21-1,1,'Business Day Paris'!F136:F330)&lt;=EOMONTH(Calendar!F158,0),WORKDAY(EOMONTH(F157,0)+$J$21-1,1,'Business Day Paris'!F136:F330),WORKDAY(EOMONTH(F157,0)+$J$21+1,-1,'Business Day Paris'!F136:F330))</f>
        <v>49702</v>
      </c>
      <c r="K157" s="1238"/>
    </row>
    <row r="158" spans="2:11">
      <c r="B158" s="1248">
        <v>136</v>
      </c>
      <c r="C158" s="2"/>
      <c r="D158" s="1249">
        <f t="shared" si="8"/>
        <v>49675</v>
      </c>
      <c r="E158" s="1250">
        <f t="shared" si="6"/>
        <v>49705</v>
      </c>
      <c r="F158" s="1250">
        <f t="shared" si="7"/>
        <v>49705</v>
      </c>
      <c r="G158" s="1250">
        <f>WORKDAY(F158,$G$21,'Business Day Paris'!F137:F331)</f>
        <v>49719</v>
      </c>
      <c r="H158" s="1250">
        <f>WORKDAY(J158,$H$21,'Business Day Paris'!F137:F331)</f>
        <v>49725</v>
      </c>
      <c r="I158" s="1250">
        <f>WORKDAY(J158,$I$21,'Business Day Paris'!F137:F331)</f>
        <v>49727</v>
      </c>
      <c r="J158" s="1251">
        <f>IF(WORKDAY(EOMONTH(F158,0)+$J$21-1,1,'Business Day Paris'!F137:F331)&lt;=EOMONTH(Calendar!F159,0),WORKDAY(EOMONTH(F158,0)+$J$21-1,1,'Business Day Paris'!F137:F331),WORKDAY(EOMONTH(F158,0)+$J$21+1,-1,'Business Day Paris'!F137:F331))</f>
        <v>49732</v>
      </c>
      <c r="K158" s="1238"/>
    </row>
    <row r="159" spans="2:11">
      <c r="B159" s="1248">
        <v>137</v>
      </c>
      <c r="C159" s="2"/>
      <c r="D159" s="1249">
        <f t="shared" si="8"/>
        <v>49706</v>
      </c>
      <c r="E159" s="1250">
        <f t="shared" si="6"/>
        <v>49734</v>
      </c>
      <c r="F159" s="1250">
        <f t="shared" si="7"/>
        <v>49734</v>
      </c>
      <c r="G159" s="1250">
        <f>WORKDAY(F159,$G$21,'Business Day Paris'!F138:F332)</f>
        <v>49748</v>
      </c>
      <c r="H159" s="1250">
        <f>WORKDAY(J159,$H$21,'Business Day Paris'!F138:F332)</f>
        <v>49754</v>
      </c>
      <c r="I159" s="1250">
        <f>WORKDAY(J159,$I$21,'Business Day Paris'!F138:F332)</f>
        <v>49758</v>
      </c>
      <c r="J159" s="1251">
        <f>IF(WORKDAY(EOMONTH(F159,0)+$J$21-1,1,'Business Day Paris'!F138:F332)&lt;=EOMONTH(Calendar!F160,0),WORKDAY(EOMONTH(F159,0)+$J$21-1,1,'Business Day Paris'!F138:F332),WORKDAY(EOMONTH(F159,0)+$J$21+1,-1,'Business Day Paris'!F138:F332))</f>
        <v>49761</v>
      </c>
      <c r="K159" s="1238"/>
    </row>
    <row r="160" spans="2:11">
      <c r="B160" s="1248">
        <v>138</v>
      </c>
      <c r="C160" s="2"/>
      <c r="D160" s="1249">
        <f t="shared" si="8"/>
        <v>49735</v>
      </c>
      <c r="E160" s="1250">
        <f t="shared" si="6"/>
        <v>49765</v>
      </c>
      <c r="F160" s="1250">
        <f t="shared" si="7"/>
        <v>49765</v>
      </c>
      <c r="G160" s="1250">
        <f>WORKDAY(F160,$G$21,'Business Day Paris'!F139:F333)</f>
        <v>49781</v>
      </c>
      <c r="H160" s="1250">
        <f>WORKDAY(J160,$H$21,'Business Day Paris'!F139:F333)</f>
        <v>49786</v>
      </c>
      <c r="I160" s="1250">
        <f>WORKDAY(J160,$I$21,'Business Day Paris'!F139:F333)</f>
        <v>49788</v>
      </c>
      <c r="J160" s="1251">
        <f>IF(WORKDAY(EOMONTH(F160,0)+$J$21-1,1,'Business Day Paris'!F139:F333)&lt;=EOMONTH(Calendar!F161,0),WORKDAY(EOMONTH(F160,0)+$J$21-1,1,'Business Day Paris'!F139:F333),WORKDAY(EOMONTH(F160,0)+$J$21+1,-1,'Business Day Paris'!F139:F333))</f>
        <v>49793</v>
      </c>
      <c r="K160" s="1238"/>
    </row>
    <row r="161" spans="2:11">
      <c r="B161" s="1248">
        <v>139</v>
      </c>
      <c r="C161" s="2"/>
      <c r="D161" s="1249">
        <f t="shared" si="8"/>
        <v>49766</v>
      </c>
      <c r="E161" s="1250">
        <f t="shared" si="6"/>
        <v>49795</v>
      </c>
      <c r="F161" s="1250">
        <f t="shared" si="7"/>
        <v>49795</v>
      </c>
      <c r="G161" s="1250">
        <f>WORKDAY(F161,$G$21,'Business Day Paris'!F140:F334)</f>
        <v>49811</v>
      </c>
      <c r="H161" s="1250">
        <f>WORKDAY(J161,$H$21,'Business Day Paris'!F140:F334)</f>
        <v>49814</v>
      </c>
      <c r="I161" s="1250">
        <f>WORKDAY(J161,$I$21,'Business Day Paris'!F140:F334)</f>
        <v>49816</v>
      </c>
      <c r="J161" s="1251">
        <f>IF(WORKDAY(EOMONTH(F161,0)+$J$21-1,1,'Business Day Paris'!F140:F334)&lt;=EOMONTH(Calendar!F162,0),WORKDAY(EOMONTH(F161,0)+$J$21-1,1,'Business Day Paris'!F140:F334),WORKDAY(EOMONTH(F161,0)+$J$21+1,-1,'Business Day Paris'!F140:F334))</f>
        <v>49822</v>
      </c>
      <c r="K161" s="1238"/>
    </row>
    <row r="162" spans="2:11">
      <c r="B162" s="1248">
        <v>140</v>
      </c>
      <c r="C162" s="2"/>
      <c r="D162" s="1249">
        <f t="shared" si="8"/>
        <v>49796</v>
      </c>
      <c r="E162" s="1250">
        <f t="shared" si="6"/>
        <v>49826</v>
      </c>
      <c r="F162" s="1250">
        <f t="shared" si="7"/>
        <v>49826</v>
      </c>
      <c r="G162" s="1250">
        <f>WORKDAY(F162,$G$21,'Business Day Paris'!F141:F335)</f>
        <v>49842</v>
      </c>
      <c r="H162" s="1250">
        <f>WORKDAY(J162,$H$21,'Business Day Paris'!F141:F335)</f>
        <v>49846</v>
      </c>
      <c r="I162" s="1250">
        <f>WORKDAY(J162,$I$21,'Business Day Paris'!F141:F335)</f>
        <v>49850</v>
      </c>
      <c r="J162" s="1251">
        <f>IF(WORKDAY(EOMONTH(F162,0)+$J$21-1,1,'Business Day Paris'!F141:F335)&lt;=EOMONTH(Calendar!F163,0),WORKDAY(EOMONTH(F162,0)+$J$21-1,1,'Business Day Paris'!F141:F335),WORKDAY(EOMONTH(F162,0)+$J$21+1,-1,'Business Day Paris'!F141:F335))</f>
        <v>49853</v>
      </c>
      <c r="K162" s="1238"/>
    </row>
    <row r="163" spans="2:11">
      <c r="B163" s="1248">
        <v>141</v>
      </c>
      <c r="C163" s="2"/>
      <c r="D163" s="1249">
        <f t="shared" si="8"/>
        <v>49827</v>
      </c>
      <c r="E163" s="1250">
        <f t="shared" si="6"/>
        <v>49856</v>
      </c>
      <c r="F163" s="1250">
        <f t="shared" si="7"/>
        <v>49856</v>
      </c>
      <c r="G163" s="1250">
        <f>WORKDAY(F163,$G$21,'Business Day Paris'!F142:F336)</f>
        <v>49871</v>
      </c>
      <c r="H163" s="1250">
        <f>WORKDAY(J163,$H$21,'Business Day Paris'!F142:F336)</f>
        <v>49877</v>
      </c>
      <c r="I163" s="1250">
        <f>WORKDAY(J163,$I$21,'Business Day Paris'!F142:F336)</f>
        <v>49879</v>
      </c>
      <c r="J163" s="1251">
        <f>IF(WORKDAY(EOMONTH(F163,0)+$J$21-1,1,'Business Day Paris'!F142:F336)&lt;=EOMONTH(Calendar!F164,0),WORKDAY(EOMONTH(F163,0)+$J$21-1,1,'Business Day Paris'!F142:F336),WORKDAY(EOMONTH(F163,0)+$J$21+1,-1,'Business Day Paris'!F142:F336))</f>
        <v>49884</v>
      </c>
      <c r="K163" s="1238"/>
    </row>
    <row r="164" spans="2:11">
      <c r="B164" s="1248">
        <v>142</v>
      </c>
      <c r="C164" s="2"/>
      <c r="D164" s="1249">
        <f t="shared" si="8"/>
        <v>49857</v>
      </c>
      <c r="E164" s="1250">
        <f t="shared" si="6"/>
        <v>49887</v>
      </c>
      <c r="F164" s="1250">
        <f t="shared" si="7"/>
        <v>49887</v>
      </c>
      <c r="G164" s="1250">
        <f>WORKDAY(F164,$G$21,'Business Day Paris'!F143:F337)</f>
        <v>49901</v>
      </c>
      <c r="H164" s="1250">
        <f>WORKDAY(J164,$H$21,'Business Day Paris'!F143:F337)</f>
        <v>49907</v>
      </c>
      <c r="I164" s="1250">
        <f>WORKDAY(J164,$I$21,'Business Day Paris'!F143:F337)</f>
        <v>49909</v>
      </c>
      <c r="J164" s="1251">
        <f>IF(WORKDAY(EOMONTH(F164,0)+$J$21-1,1,'Business Day Paris'!F143:F337)&lt;=EOMONTH(Calendar!F165,0),WORKDAY(EOMONTH(F164,0)+$J$21-1,1,'Business Day Paris'!F143:F337),WORKDAY(EOMONTH(F164,0)+$J$21+1,-1,'Business Day Paris'!F143:F337))</f>
        <v>49914</v>
      </c>
      <c r="K164" s="1238"/>
    </row>
    <row r="165" spans="2:11">
      <c r="B165" s="1248">
        <v>143</v>
      </c>
      <c r="C165" s="2"/>
      <c r="D165" s="1249">
        <f t="shared" si="8"/>
        <v>49888</v>
      </c>
      <c r="E165" s="1250">
        <f t="shared" si="6"/>
        <v>49918</v>
      </c>
      <c r="F165" s="1250">
        <f t="shared" si="7"/>
        <v>49918</v>
      </c>
      <c r="G165" s="1250">
        <f>WORKDAY(F165,$G$21,'Business Day Paris'!F144:F338)</f>
        <v>49930</v>
      </c>
      <c r="H165" s="1250">
        <f>WORKDAY(J165,$H$21,'Business Day Paris'!F144:F338)</f>
        <v>49940</v>
      </c>
      <c r="I165" s="1250">
        <f>WORKDAY(J165,$I$21,'Business Day Paris'!F144:F338)</f>
        <v>49942</v>
      </c>
      <c r="J165" s="1251">
        <f>IF(WORKDAY(EOMONTH(F165,0)+$J$21-1,1,'Business Day Paris'!F144:F338)&lt;=EOMONTH(Calendar!F166,0),WORKDAY(EOMONTH(F165,0)+$J$21-1,1,'Business Day Paris'!F144:F338),WORKDAY(EOMONTH(F165,0)+$J$21+1,-1,'Business Day Paris'!F144:F338))</f>
        <v>49947</v>
      </c>
      <c r="K165" s="1238"/>
    </row>
    <row r="166" spans="2:11">
      <c r="B166" s="1248">
        <v>144</v>
      </c>
      <c r="C166" s="2"/>
      <c r="D166" s="1249">
        <f t="shared" si="8"/>
        <v>49919</v>
      </c>
      <c r="E166" s="1250">
        <f t="shared" si="6"/>
        <v>49948</v>
      </c>
      <c r="F166" s="1250">
        <f t="shared" si="7"/>
        <v>49948</v>
      </c>
      <c r="G166" s="1250">
        <f>WORKDAY(F166,$G$21,'Business Day Paris'!F145:F339)</f>
        <v>49962</v>
      </c>
      <c r="H166" s="1250">
        <f>WORKDAY(J166,$H$21,'Business Day Paris'!F145:F339)</f>
        <v>49968</v>
      </c>
      <c r="I166" s="1250">
        <f>WORKDAY(J166,$I$21,'Business Day Paris'!F145:F339)</f>
        <v>49970</v>
      </c>
      <c r="J166" s="1251">
        <f>IF(WORKDAY(EOMONTH(F166,0)+$J$21-1,1,'Business Day Paris'!F145:F339)&lt;=EOMONTH(Calendar!F167,0),WORKDAY(EOMONTH(F166,0)+$J$21-1,1,'Business Day Paris'!F145:F339),WORKDAY(EOMONTH(F166,0)+$J$21+1,-1,'Business Day Paris'!F145:F339))</f>
        <v>49975</v>
      </c>
      <c r="K166" s="1238"/>
    </row>
    <row r="167" spans="2:11">
      <c r="B167" s="1248">
        <v>145</v>
      </c>
      <c r="C167" s="2"/>
      <c r="D167" s="1249">
        <f t="shared" si="8"/>
        <v>49949</v>
      </c>
      <c r="E167" s="1250">
        <f t="shared" si="6"/>
        <v>49979</v>
      </c>
      <c r="F167" s="1250">
        <f t="shared" si="7"/>
        <v>49979</v>
      </c>
      <c r="G167" s="1250">
        <f>WORKDAY(F167,$G$21,'Business Day Paris'!F146:F340)</f>
        <v>49996</v>
      </c>
      <c r="H167" s="1250">
        <f>WORKDAY(J167,$H$21,'Business Day Paris'!F146:F340)</f>
        <v>49999</v>
      </c>
      <c r="I167" s="1250">
        <f>WORKDAY(J167,$I$21,'Business Day Paris'!F146:F340)</f>
        <v>50003</v>
      </c>
      <c r="J167" s="1251">
        <f>IF(WORKDAY(EOMONTH(F167,0)+$J$21-1,1,'Business Day Paris'!F146:F340)&lt;=EOMONTH(Calendar!F168,0),WORKDAY(EOMONTH(F167,0)+$J$21-1,1,'Business Day Paris'!F146:F340),WORKDAY(EOMONTH(F167,0)+$J$21+1,-1,'Business Day Paris'!F146:F340))</f>
        <v>50006</v>
      </c>
      <c r="K167" s="1238"/>
    </row>
    <row r="168" spans="2:11">
      <c r="B168" s="1248">
        <v>146</v>
      </c>
      <c r="C168" s="2"/>
      <c r="D168" s="1249">
        <f t="shared" si="8"/>
        <v>49980</v>
      </c>
      <c r="E168" s="1250">
        <f t="shared" si="6"/>
        <v>50009</v>
      </c>
      <c r="F168" s="1250">
        <f t="shared" si="7"/>
        <v>50009</v>
      </c>
      <c r="G168" s="1250">
        <f>WORKDAY(F168,$G$21,'Business Day Paris'!F147:F341)</f>
        <v>50021</v>
      </c>
      <c r="H168" s="1250">
        <f>WORKDAY(J168,$H$21,'Business Day Paris'!F147:F341)</f>
        <v>50027</v>
      </c>
      <c r="I168" s="1250">
        <f>WORKDAY(J168,$I$21,'Business Day Paris'!F147:F341)</f>
        <v>50031</v>
      </c>
      <c r="J168" s="1251">
        <f>IF(WORKDAY(EOMONTH(F168,0)+$J$21-1,1,'Business Day Paris'!F147:F341)&lt;=EOMONTH(Calendar!F169,0),WORKDAY(EOMONTH(F168,0)+$J$21-1,1,'Business Day Paris'!F147:F341),WORKDAY(EOMONTH(F168,0)+$J$21+1,-1,'Business Day Paris'!F147:F341))</f>
        <v>50038</v>
      </c>
      <c r="K168" s="1238"/>
    </row>
    <row r="169" spans="2:11">
      <c r="B169" s="1248">
        <v>147</v>
      </c>
      <c r="C169" s="2"/>
      <c r="D169" s="1705">
        <f t="shared" si="8"/>
        <v>50010</v>
      </c>
      <c r="E169" s="1706">
        <f t="shared" si="6"/>
        <v>50040</v>
      </c>
      <c r="F169" s="1706">
        <f t="shared" si="7"/>
        <v>50040</v>
      </c>
      <c r="G169" s="1706">
        <f>WORKDAY(F169,$G$21,'Business Day Paris'!F148:F342)</f>
        <v>50054</v>
      </c>
      <c r="H169" s="1706">
        <f>WORKDAY(J169,$H$21,'Business Day Paris'!F148:F342)</f>
        <v>50060</v>
      </c>
      <c r="I169" s="1706">
        <f>WORKDAY(J169,$I$21,'Business Day Paris'!F148:F342)</f>
        <v>50062</v>
      </c>
      <c r="J169" s="1707">
        <f>IF(WORKDAY(EOMONTH(F169,0)+$J$21-1,1,'Business Day Paris'!F148:F342)&lt;=EOMONTH(Calendar!F170,0),WORKDAY(EOMONTH(F169,0)+$J$21-1,1,'Business Day Paris'!F148:F342),WORKDAY(EOMONTH(F169,0)+$J$21+1,-1,'Business Day Paris'!F148:F342))</f>
        <v>50067</v>
      </c>
      <c r="K169" s="1238"/>
    </row>
    <row r="170" spans="2:11">
      <c r="B170" s="1248">
        <v>148</v>
      </c>
      <c r="C170" s="2"/>
      <c r="D170" s="1705">
        <f t="shared" si="8"/>
        <v>50041</v>
      </c>
      <c r="E170" s="1706">
        <f t="shared" si="6"/>
        <v>50071</v>
      </c>
      <c r="F170" s="1706">
        <f t="shared" si="7"/>
        <v>50071</v>
      </c>
      <c r="G170" s="1706">
        <f>WORKDAY(F170,$G$21,'Business Day Paris'!F149:F343)</f>
        <v>50084</v>
      </c>
      <c r="H170" s="1706">
        <f>WORKDAY(J170,$H$21,'Business Day Paris'!F149:F343)</f>
        <v>50091</v>
      </c>
      <c r="I170" s="1706">
        <f>WORKDAY(J170,$I$21,'Business Day Paris'!F149:F343)</f>
        <v>50095</v>
      </c>
      <c r="J170" s="1707">
        <f>IF(WORKDAY(EOMONTH(F170,0)+$J$21-1,1,'Business Day Paris'!F149:F343)&lt;=EOMONTH(Calendar!F171,0),WORKDAY(EOMONTH(F170,0)+$J$21-1,1,'Business Day Paris'!F149:F343),WORKDAY(EOMONTH(F170,0)+$J$21+1,-1,'Business Day Paris'!F149:F343))</f>
        <v>50098</v>
      </c>
      <c r="K170" s="1238"/>
    </row>
    <row r="171" spans="2:11">
      <c r="B171" s="1248">
        <v>149</v>
      </c>
      <c r="C171" s="2"/>
      <c r="D171" s="1705">
        <f t="shared" si="8"/>
        <v>50072</v>
      </c>
      <c r="E171" s="1706">
        <f t="shared" si="6"/>
        <v>50099</v>
      </c>
      <c r="F171" s="1706">
        <f t="shared" si="7"/>
        <v>50099</v>
      </c>
      <c r="G171" s="1706">
        <f>WORKDAY(F171,$G$21,'Business Day Paris'!F150:F344)</f>
        <v>50112</v>
      </c>
      <c r="H171" s="1706">
        <f>WORKDAY(J171,$H$21,'Business Day Paris'!F150:F344)</f>
        <v>50119</v>
      </c>
      <c r="I171" s="1706">
        <f>WORKDAY(J171,$I$21,'Business Day Paris'!F150:F344)</f>
        <v>50123</v>
      </c>
      <c r="J171" s="1707">
        <f>IF(WORKDAY(EOMONTH(F171,0)+$J$21-1,1,'Business Day Paris'!F150:F344)&lt;=EOMONTH(Calendar!F172,0),WORKDAY(EOMONTH(F171,0)+$J$21-1,1,'Business Day Paris'!F150:F344),WORKDAY(EOMONTH(F171,0)+$J$21+1,-1,'Business Day Paris'!F150:F344))</f>
        <v>50126</v>
      </c>
      <c r="K171" s="1238"/>
    </row>
    <row r="172" spans="2:11">
      <c r="B172" s="1248">
        <v>150</v>
      </c>
      <c r="C172" s="2"/>
      <c r="D172" s="1705">
        <f t="shared" si="8"/>
        <v>50100</v>
      </c>
      <c r="E172" s="1706">
        <f t="shared" si="6"/>
        <v>50130</v>
      </c>
      <c r="F172" s="1706">
        <f t="shared" si="7"/>
        <v>50130</v>
      </c>
      <c r="G172" s="1706">
        <f>WORKDAY(F172,$G$21,'Business Day Paris'!F151:F345)</f>
        <v>50144</v>
      </c>
      <c r="H172" s="1706">
        <f>WORKDAY(J172,$H$21,'Business Day Paris'!F151:F345)</f>
        <v>50150</v>
      </c>
      <c r="I172" s="1706">
        <f>WORKDAY(J172,$I$21,'Business Day Paris'!F151:F345)</f>
        <v>50152</v>
      </c>
      <c r="J172" s="1707">
        <f>IF(WORKDAY(EOMONTH(F172,0)+$J$21-1,1,'Business Day Paris'!F151:F345)&lt;=EOMONTH(Calendar!F173,0),WORKDAY(EOMONTH(F172,0)+$J$21-1,1,'Business Day Paris'!F151:F345),WORKDAY(EOMONTH(F172,0)+$J$21+1,-1,'Business Day Paris'!F151:F345))</f>
        <v>50157</v>
      </c>
      <c r="K172" s="1238"/>
    </row>
    <row r="173" spans="2:11">
      <c r="B173" s="1248">
        <v>151</v>
      </c>
      <c r="C173" s="2"/>
      <c r="D173" s="1705">
        <f t="shared" si="8"/>
        <v>50131</v>
      </c>
      <c r="E173" s="1706">
        <f t="shared" si="6"/>
        <v>50160</v>
      </c>
      <c r="F173" s="1706">
        <f t="shared" si="7"/>
        <v>50160</v>
      </c>
      <c r="G173" s="1706">
        <f>WORKDAY(F173,$G$21,'Business Day Paris'!F152:F346)</f>
        <v>50174</v>
      </c>
      <c r="H173" s="1706">
        <f>WORKDAY(J173,$H$21,'Business Day Paris'!F152:F346)</f>
        <v>50180</v>
      </c>
      <c r="I173" s="1706">
        <f>WORKDAY(J173,$I$21,'Business Day Paris'!F152:F346)</f>
        <v>50182</v>
      </c>
      <c r="J173" s="1707">
        <f>IF(WORKDAY(EOMONTH(F173,0)+$J$21-1,1,'Business Day Paris'!F152:F346)&lt;=EOMONTH(Calendar!F174,0),WORKDAY(EOMONTH(F173,0)+$J$21-1,1,'Business Day Paris'!F152:F346),WORKDAY(EOMONTH(F173,0)+$J$21+1,-1,'Business Day Paris'!F152:F346))</f>
        <v>50187</v>
      </c>
      <c r="K173" s="1238"/>
    </row>
    <row r="174" spans="2:11">
      <c r="B174" s="1248">
        <v>152</v>
      </c>
      <c r="C174" s="2"/>
      <c r="D174" s="1705">
        <f t="shared" si="8"/>
        <v>50161</v>
      </c>
      <c r="E174" s="1706">
        <f t="shared" si="6"/>
        <v>50191</v>
      </c>
      <c r="F174" s="1706">
        <f t="shared" si="7"/>
        <v>50191</v>
      </c>
      <c r="G174" s="1706">
        <f>WORKDAY(F174,$G$21,'Business Day Paris'!F153:F347)</f>
        <v>50203</v>
      </c>
      <c r="H174" s="1706">
        <f>WORKDAY(J174,$H$21,'Business Day Paris'!F153:F347)</f>
        <v>50213</v>
      </c>
      <c r="I174" s="1706">
        <f>WORKDAY(J174,$I$21,'Business Day Paris'!F153:F347)</f>
        <v>50215</v>
      </c>
      <c r="J174" s="1707">
        <f>IF(WORKDAY(EOMONTH(F174,0)+$J$21-1,1,'Business Day Paris'!F153:F347)&lt;=EOMONTH(Calendar!F175,0),WORKDAY(EOMONTH(F174,0)+$J$21-1,1,'Business Day Paris'!F153:F347),WORKDAY(EOMONTH(F174,0)+$J$21+1,-1,'Business Day Paris'!F153:F347))</f>
        <v>50220</v>
      </c>
      <c r="K174" s="1238"/>
    </row>
    <row r="175" spans="2:11">
      <c r="B175" s="1248">
        <v>153</v>
      </c>
      <c r="C175" s="2"/>
      <c r="D175" s="1705">
        <f t="shared" si="8"/>
        <v>50192</v>
      </c>
      <c r="E175" s="1706">
        <f t="shared" si="6"/>
        <v>50221</v>
      </c>
      <c r="F175" s="1706">
        <f t="shared" si="7"/>
        <v>50221</v>
      </c>
      <c r="G175" s="1706">
        <f>WORKDAY(F175,$G$21,'Business Day Paris'!F154:F348)</f>
        <v>50235</v>
      </c>
      <c r="H175" s="1706">
        <f>WORKDAY(J175,$H$21,'Business Day Paris'!F154:F348)</f>
        <v>50241</v>
      </c>
      <c r="I175" s="1706">
        <f>WORKDAY(J175,$I$21,'Business Day Paris'!F154:F348)</f>
        <v>50243</v>
      </c>
      <c r="J175" s="1707">
        <f>IF(WORKDAY(EOMONTH(F175,0)+$J$21-1,1,'Business Day Paris'!F154:F348)&lt;=EOMONTH(Calendar!F176,0),WORKDAY(EOMONTH(F175,0)+$J$21-1,1,'Business Day Paris'!F154:F348),WORKDAY(EOMONTH(F175,0)+$J$21+1,-1,'Business Day Paris'!F154:F348))</f>
        <v>50248</v>
      </c>
      <c r="K175" s="1238"/>
    </row>
    <row r="176" spans="2:11">
      <c r="B176" s="1248">
        <v>154</v>
      </c>
      <c r="C176" s="2"/>
      <c r="D176" s="1705">
        <f t="shared" si="8"/>
        <v>50222</v>
      </c>
      <c r="E176" s="1706">
        <f t="shared" si="6"/>
        <v>50252</v>
      </c>
      <c r="F176" s="1706">
        <f t="shared" si="7"/>
        <v>50252</v>
      </c>
      <c r="G176" s="1706">
        <f>WORKDAY(F176,$G$21,'Business Day Paris'!F155:F349)</f>
        <v>50266</v>
      </c>
      <c r="H176" s="1706">
        <f>WORKDAY(J176,$H$21,'Business Day Paris'!F155:F349)</f>
        <v>50272</v>
      </c>
      <c r="I176" s="1706">
        <f>WORKDAY(J176,$I$21,'Business Day Paris'!F155:F349)</f>
        <v>50276</v>
      </c>
      <c r="J176" s="1707">
        <f>IF(WORKDAY(EOMONTH(F176,0)+$J$21-1,1,'Business Day Paris'!F155:F349)&lt;=EOMONTH(Calendar!F177,0),WORKDAY(EOMONTH(F176,0)+$J$21-1,1,'Business Day Paris'!F155:F349),WORKDAY(EOMONTH(F176,0)+$J$21+1,-1,'Business Day Paris'!F155:F349))</f>
        <v>50279</v>
      </c>
      <c r="K176" s="1238"/>
    </row>
    <row r="177" spans="2:11">
      <c r="B177" s="1248">
        <v>155</v>
      </c>
      <c r="C177" s="2"/>
      <c r="D177" s="1705">
        <f t="shared" si="8"/>
        <v>50253</v>
      </c>
      <c r="E177" s="1706">
        <f t="shared" si="6"/>
        <v>50283</v>
      </c>
      <c r="F177" s="1706">
        <f t="shared" si="7"/>
        <v>50283</v>
      </c>
      <c r="G177" s="1706">
        <f>WORKDAY(F177,$G$21,'Business Day Paris'!F156:F350)</f>
        <v>50297</v>
      </c>
      <c r="H177" s="1706">
        <f>WORKDAY(J177,$H$21,'Business Day Paris'!F156:F350)</f>
        <v>50304</v>
      </c>
      <c r="I177" s="1706">
        <f>WORKDAY(J177,$I$21,'Business Day Paris'!F156:F350)</f>
        <v>50306</v>
      </c>
      <c r="J177" s="1707">
        <f>IF(WORKDAY(EOMONTH(F177,0)+$J$21-1,1,'Business Day Paris'!F156:F350)&lt;=EOMONTH(Calendar!F178,0),WORKDAY(EOMONTH(F177,0)+$J$21-1,1,'Business Day Paris'!F156:F350),WORKDAY(EOMONTH(F177,0)+$J$21+1,-1,'Business Day Paris'!F156:F350))</f>
        <v>50311</v>
      </c>
      <c r="K177" s="1238"/>
    </row>
    <row r="178" spans="2:11">
      <c r="B178" s="1248">
        <v>156</v>
      </c>
      <c r="C178" s="2"/>
      <c r="D178" s="1705">
        <f t="shared" si="8"/>
        <v>50284</v>
      </c>
      <c r="E178" s="1706">
        <f t="shared" si="6"/>
        <v>50313</v>
      </c>
      <c r="F178" s="1706">
        <f t="shared" si="7"/>
        <v>50313</v>
      </c>
      <c r="G178" s="1706">
        <f>WORKDAY(F178,$G$21,'Business Day Paris'!F157:F351)</f>
        <v>50327</v>
      </c>
      <c r="H178" s="1706">
        <f>WORKDAY(J178,$H$21,'Business Day Paris'!F157:F351)</f>
        <v>50333</v>
      </c>
      <c r="I178" s="1706">
        <f>WORKDAY(J178,$I$21,'Business Day Paris'!F157:F351)</f>
        <v>50335</v>
      </c>
      <c r="J178" s="1707">
        <f>IF(WORKDAY(EOMONTH(F178,0)+$J$21-1,1,'Business Day Paris'!F157:F351)&lt;=EOMONTH(Calendar!F179,0),WORKDAY(EOMONTH(F178,0)+$J$21-1,1,'Business Day Paris'!F157:F351),WORKDAY(EOMONTH(F178,0)+$J$21+1,-1,'Business Day Paris'!F157:F351))</f>
        <v>50340</v>
      </c>
      <c r="K178" s="1238"/>
    </row>
    <row r="179" spans="2:11">
      <c r="B179" s="1248">
        <v>157</v>
      </c>
      <c r="C179" s="2"/>
      <c r="D179" s="1705">
        <f t="shared" si="8"/>
        <v>50314</v>
      </c>
      <c r="E179" s="1706">
        <f t="shared" si="6"/>
        <v>50344</v>
      </c>
      <c r="F179" s="1706">
        <f t="shared" si="7"/>
        <v>50344</v>
      </c>
      <c r="G179" s="1706">
        <f>WORKDAY(F179,$G$21,'Business Day Paris'!F158:F352)</f>
        <v>50357</v>
      </c>
      <c r="H179" s="1706">
        <f>WORKDAY(J179,$H$21,'Business Day Paris'!F158:F352)</f>
        <v>50364</v>
      </c>
      <c r="I179" s="1706">
        <f>WORKDAY(J179,$I$21,'Business Day Paris'!F158:F352)</f>
        <v>50368</v>
      </c>
      <c r="J179" s="1707">
        <f>IF(WORKDAY(EOMONTH(F179,0)+$J$21-1,1,'Business Day Paris'!F158:F352)&lt;=EOMONTH(Calendar!F180,0),WORKDAY(EOMONTH(F179,0)+$J$21-1,1,'Business Day Paris'!F158:F352),WORKDAY(EOMONTH(F179,0)+$J$21+1,-1,'Business Day Paris'!F158:F352))</f>
        <v>50371</v>
      </c>
      <c r="K179" s="1238"/>
    </row>
    <row r="180" spans="2:11">
      <c r="B180" s="1248">
        <v>158</v>
      </c>
      <c r="C180" s="2"/>
      <c r="D180" s="1705">
        <f t="shared" si="8"/>
        <v>50345</v>
      </c>
      <c r="E180" s="1706">
        <f t="shared" si="6"/>
        <v>50374</v>
      </c>
      <c r="F180" s="1706">
        <f t="shared" si="7"/>
        <v>50374</v>
      </c>
      <c r="G180" s="1706">
        <f>WORKDAY(F180,$G$21,'Business Day Paris'!F159:F353)</f>
        <v>50388</v>
      </c>
      <c r="H180" s="1706">
        <f>WORKDAY(J180,$H$21,'Business Day Paris'!F159:F353)</f>
        <v>50395</v>
      </c>
      <c r="I180" s="1706">
        <f>WORKDAY(J180,$I$21,'Business Day Paris'!F159:F353)</f>
        <v>50397</v>
      </c>
      <c r="J180" s="1707">
        <f>IF(WORKDAY(EOMONTH(F180,0)+$J$21-1,1,'Business Day Paris'!F159:F353)&lt;=EOMONTH(Calendar!F181,0),WORKDAY(EOMONTH(F180,0)+$J$21-1,1,'Business Day Paris'!F159:F353),WORKDAY(EOMONTH(F180,0)+$J$21+1,-1,'Business Day Paris'!F159:F353))</f>
        <v>50402</v>
      </c>
      <c r="K180" s="1238"/>
    </row>
    <row r="181" spans="2:11">
      <c r="B181" s="1248">
        <v>159</v>
      </c>
      <c r="C181" s="2"/>
      <c r="D181" s="1705">
        <f t="shared" si="8"/>
        <v>50375</v>
      </c>
      <c r="E181" s="1706">
        <f t="shared" si="6"/>
        <v>50405</v>
      </c>
      <c r="F181" s="1706">
        <f t="shared" si="7"/>
        <v>50405</v>
      </c>
      <c r="G181" s="1706">
        <f>WORKDAY(F181,$G$21,'Business Day Paris'!F160:F354)</f>
        <v>50419</v>
      </c>
      <c r="H181" s="1706">
        <f>WORKDAY(J181,$H$21,'Business Day Paris'!F160:F354)</f>
        <v>50425</v>
      </c>
      <c r="I181" s="1706">
        <f>WORKDAY(J181,$I$21,'Business Day Paris'!F160:F354)</f>
        <v>50427</v>
      </c>
      <c r="J181" s="1707">
        <f>IF(WORKDAY(EOMONTH(F181,0)+$J$21-1,1,'Business Day Paris'!F160:F354)&lt;=EOMONTH(Calendar!F182,0),WORKDAY(EOMONTH(F181,0)+$J$21-1,1,'Business Day Paris'!F160:F354),WORKDAY(EOMONTH(F181,0)+$J$21+1,-1,'Business Day Paris'!F160:F354))</f>
        <v>50432</v>
      </c>
      <c r="K181" s="1238"/>
    </row>
    <row r="182" spans="2:11">
      <c r="B182" s="1248">
        <v>160</v>
      </c>
      <c r="C182" s="2"/>
      <c r="D182" s="1705">
        <f t="shared" si="8"/>
        <v>50406</v>
      </c>
      <c r="E182" s="1706">
        <f t="shared" si="6"/>
        <v>50436</v>
      </c>
      <c r="F182" s="1706">
        <f t="shared" si="7"/>
        <v>50436</v>
      </c>
      <c r="G182" s="1706">
        <f>WORKDAY(F182,$G$21,'Business Day Paris'!F161:F355)</f>
        <v>50448</v>
      </c>
      <c r="H182" s="1706">
        <f>WORKDAY(J182,$H$21,'Business Day Paris'!F161:F355)</f>
        <v>50455</v>
      </c>
      <c r="I182" s="1706">
        <f>WORKDAY(J182,$I$21,'Business Day Paris'!F161:F355)</f>
        <v>50459</v>
      </c>
      <c r="J182" s="1707">
        <f>IF(WORKDAY(EOMONTH(F182,0)+$J$21-1,1,'Business Day Paris'!F161:F355)&lt;=EOMONTH(Calendar!F183,0),WORKDAY(EOMONTH(F182,0)+$J$21-1,1,'Business Day Paris'!F161:F355),WORKDAY(EOMONTH(F182,0)+$J$21+1,-1,'Business Day Paris'!F161:F355))</f>
        <v>50462</v>
      </c>
      <c r="K182" s="1238"/>
    </row>
    <row r="183" spans="2:11">
      <c r="B183" s="1248">
        <v>161</v>
      </c>
      <c r="C183" s="2"/>
      <c r="D183" s="1705">
        <f t="shared" si="8"/>
        <v>50437</v>
      </c>
      <c r="E183" s="1706">
        <f t="shared" si="6"/>
        <v>50464</v>
      </c>
      <c r="F183" s="1706">
        <f t="shared" si="7"/>
        <v>50464</v>
      </c>
      <c r="G183" s="1706">
        <f>WORKDAY(F183,$G$21,'Business Day Paris'!F162:F356)</f>
        <v>50476</v>
      </c>
      <c r="H183" s="1706">
        <f>WORKDAY(J183,$H$21,'Business Day Paris'!F162:F356)</f>
        <v>50486</v>
      </c>
      <c r="I183" s="1706">
        <f>WORKDAY(J183,$I$21,'Business Day Paris'!F162:F356)</f>
        <v>50488</v>
      </c>
      <c r="J183" s="1707">
        <f>IF(WORKDAY(EOMONTH(F183,0)+$J$21-1,1,'Business Day Paris'!F162:F356)&lt;=EOMONTH(Calendar!F184,0),WORKDAY(EOMONTH(F183,0)+$J$21-1,1,'Business Day Paris'!F162:F356),WORKDAY(EOMONTH(F183,0)+$J$21+1,-1,'Business Day Paris'!F162:F356))</f>
        <v>50493</v>
      </c>
      <c r="K183" s="1238"/>
    </row>
    <row r="184" spans="2:11">
      <c r="B184" s="1248">
        <v>162</v>
      </c>
      <c r="C184" s="2"/>
      <c r="D184" s="1705">
        <f t="shared" si="8"/>
        <v>50465</v>
      </c>
      <c r="E184" s="1706">
        <f t="shared" si="6"/>
        <v>50495</v>
      </c>
      <c r="F184" s="1706">
        <f t="shared" si="7"/>
        <v>50495</v>
      </c>
      <c r="G184" s="1706">
        <f>WORKDAY(F184,$G$21,'Business Day Paris'!F163:F357)</f>
        <v>50509</v>
      </c>
      <c r="H184" s="1706">
        <f>WORKDAY(J184,$H$21,'Business Day Paris'!F163:F357)</f>
        <v>50515</v>
      </c>
      <c r="I184" s="1706">
        <f>WORKDAY(J184,$I$21,'Business Day Paris'!F163:F357)</f>
        <v>50517</v>
      </c>
      <c r="J184" s="1707">
        <f>IF(WORKDAY(EOMONTH(F184,0)+$J$21-1,1,'Business Day Paris'!F163:F357)&lt;=EOMONTH(Calendar!F185,0),WORKDAY(EOMONTH(F184,0)+$J$21-1,1,'Business Day Paris'!F163:F357),WORKDAY(EOMONTH(F184,0)+$J$21+1,-1,'Business Day Paris'!F163:F357))</f>
        <v>50522</v>
      </c>
      <c r="K184" s="1238"/>
    </row>
    <row r="185" spans="2:11">
      <c r="B185" s="1248">
        <v>163</v>
      </c>
      <c r="C185" s="2"/>
      <c r="D185" s="1705">
        <f t="shared" si="8"/>
        <v>50496</v>
      </c>
      <c r="E185" s="1706">
        <f t="shared" si="6"/>
        <v>50525</v>
      </c>
      <c r="F185" s="1706">
        <f t="shared" si="7"/>
        <v>50525</v>
      </c>
      <c r="G185" s="1706">
        <f>WORKDAY(F185,$G$21,'Business Day Paris'!F164:F358)</f>
        <v>50539</v>
      </c>
      <c r="H185" s="1706">
        <f>WORKDAY(J185,$H$21,'Business Day Paris'!F164:F358)</f>
        <v>50545</v>
      </c>
      <c r="I185" s="1706">
        <f>WORKDAY(J185,$I$21,'Business Day Paris'!F164:F358)</f>
        <v>50549</v>
      </c>
      <c r="J185" s="1707">
        <f>IF(WORKDAY(EOMONTH(F185,0)+$J$21-1,1,'Business Day Paris'!F164:F358)&lt;=EOMONTH(Calendar!F186,0),WORKDAY(EOMONTH(F185,0)+$J$21-1,1,'Business Day Paris'!F164:F358),WORKDAY(EOMONTH(F185,0)+$J$21+1,-1,'Business Day Paris'!F164:F358))</f>
        <v>50552</v>
      </c>
      <c r="K185" s="1238"/>
    </row>
    <row r="186" spans="2:11">
      <c r="B186" s="1248">
        <v>164</v>
      </c>
      <c r="C186" s="2"/>
      <c r="D186" s="1705">
        <f t="shared" si="8"/>
        <v>50526</v>
      </c>
      <c r="E186" s="1706">
        <f t="shared" si="6"/>
        <v>50556</v>
      </c>
      <c r="F186" s="1706">
        <f t="shared" si="7"/>
        <v>50556</v>
      </c>
      <c r="G186" s="1706">
        <f>WORKDAY(F186,$G$21,'Business Day Paris'!F165:F359)</f>
        <v>50570</v>
      </c>
      <c r="H186" s="1706">
        <f>WORKDAY(J186,$H$21,'Business Day Paris'!F165:F359)</f>
        <v>50577</v>
      </c>
      <c r="I186" s="1706">
        <f>WORKDAY(J186,$I$21,'Business Day Paris'!F165:F359)</f>
        <v>50579</v>
      </c>
      <c r="J186" s="1707">
        <f>IF(WORKDAY(EOMONTH(F186,0)+$J$21-1,1,'Business Day Paris'!F165:F359)&lt;=EOMONTH(Calendar!F187,0),WORKDAY(EOMONTH(F186,0)+$J$21-1,1,'Business Day Paris'!F165:F359),WORKDAY(EOMONTH(F186,0)+$J$21+1,-1,'Business Day Paris'!F165:F359))</f>
        <v>50584</v>
      </c>
      <c r="K186" s="1238"/>
    </row>
    <row r="187" spans="2:11">
      <c r="B187" s="1248">
        <v>165</v>
      </c>
      <c r="C187" s="2"/>
      <c r="D187" s="1705">
        <f t="shared" si="8"/>
        <v>50557</v>
      </c>
      <c r="E187" s="1706">
        <f t="shared" si="6"/>
        <v>50586</v>
      </c>
      <c r="F187" s="1706">
        <f t="shared" si="7"/>
        <v>50586</v>
      </c>
      <c r="G187" s="1706">
        <f>WORKDAY(F187,$G$21,'Business Day Paris'!F166:F360)</f>
        <v>50600</v>
      </c>
      <c r="H187" s="1706">
        <f>WORKDAY(J187,$H$21,'Business Day Paris'!F166:F360)</f>
        <v>50606</v>
      </c>
      <c r="I187" s="1706">
        <f>WORKDAY(J187,$I$21,'Business Day Paris'!F166:F360)</f>
        <v>50608</v>
      </c>
      <c r="J187" s="1707">
        <f>IF(WORKDAY(EOMONTH(F187,0)+$J$21-1,1,'Business Day Paris'!F166:F360)&lt;=EOMONTH(Calendar!F188,0),WORKDAY(EOMONTH(F187,0)+$J$21-1,1,'Business Day Paris'!F166:F360),WORKDAY(EOMONTH(F187,0)+$J$21+1,-1,'Business Day Paris'!F166:F360))</f>
        <v>50613</v>
      </c>
      <c r="K187" s="1238"/>
    </row>
    <row r="188" spans="2:11">
      <c r="B188" s="1248">
        <v>166</v>
      </c>
      <c r="C188" s="2"/>
      <c r="D188" s="1705">
        <f t="shared" si="8"/>
        <v>50587</v>
      </c>
      <c r="E188" s="1706">
        <f t="shared" si="6"/>
        <v>50617</v>
      </c>
      <c r="F188" s="1706">
        <f t="shared" si="7"/>
        <v>50617</v>
      </c>
      <c r="G188" s="1706">
        <f>WORKDAY(F188,$G$21,'Business Day Paris'!F167:F361)</f>
        <v>50630</v>
      </c>
      <c r="H188" s="1706">
        <f>WORKDAY(J188,$H$21,'Business Day Paris'!F167:F361)</f>
        <v>50637</v>
      </c>
      <c r="I188" s="1706">
        <f>WORKDAY(J188,$I$21,'Business Day Paris'!F167:F361)</f>
        <v>50641</v>
      </c>
      <c r="J188" s="1707">
        <f>IF(WORKDAY(EOMONTH(F188,0)+$J$21-1,1,'Business Day Paris'!F167:F361)&lt;=EOMONTH(Calendar!F189,0),WORKDAY(EOMONTH(F188,0)+$J$21-1,1,'Business Day Paris'!F167:F361),WORKDAY(EOMONTH(F188,0)+$J$21+1,-1,'Business Day Paris'!F167:F361))</f>
        <v>50644</v>
      </c>
      <c r="K188" s="1238"/>
    </row>
    <row r="189" spans="2:11">
      <c r="B189" s="1248">
        <v>167</v>
      </c>
      <c r="C189" s="2"/>
      <c r="D189" s="1705">
        <f t="shared" si="8"/>
        <v>50618</v>
      </c>
      <c r="E189" s="1706">
        <f t="shared" si="6"/>
        <v>50648</v>
      </c>
      <c r="F189" s="1706">
        <f t="shared" si="7"/>
        <v>50648</v>
      </c>
      <c r="G189" s="1706">
        <f>WORKDAY(F189,$G$21,'Business Day Paris'!F168:F362)</f>
        <v>50662</v>
      </c>
      <c r="H189" s="1706">
        <f>WORKDAY(J189,$H$21,'Business Day Paris'!F168:F362)</f>
        <v>50668</v>
      </c>
      <c r="I189" s="1706">
        <f>WORKDAY(J189,$I$21,'Business Day Paris'!F168:F362)</f>
        <v>50670</v>
      </c>
      <c r="J189" s="1707">
        <f>IF(WORKDAY(EOMONTH(F189,0)+$J$21-1,1,'Business Day Paris'!F168:F362)&lt;=EOMONTH(Calendar!F190,0),WORKDAY(EOMONTH(F189,0)+$J$21-1,1,'Business Day Paris'!F168:F362),WORKDAY(EOMONTH(F189,0)+$J$21+1,-1,'Business Day Paris'!F168:F362))</f>
        <v>50675</v>
      </c>
      <c r="K189" s="1238"/>
    </row>
    <row r="190" spans="2:11">
      <c r="B190" s="1248">
        <v>168</v>
      </c>
      <c r="C190" s="2"/>
      <c r="D190" s="1705">
        <f t="shared" si="8"/>
        <v>50649</v>
      </c>
      <c r="E190" s="1706">
        <f t="shared" si="6"/>
        <v>50678</v>
      </c>
      <c r="F190" s="1706">
        <f t="shared" si="7"/>
        <v>50678</v>
      </c>
      <c r="G190" s="1706">
        <f>WORKDAY(F190,$G$21,'Business Day Paris'!F169:F363)</f>
        <v>50692</v>
      </c>
      <c r="H190" s="1706">
        <f>WORKDAY(J190,$H$21,'Business Day Paris'!F169:F363)</f>
        <v>50698</v>
      </c>
      <c r="I190" s="1706">
        <f>WORKDAY(J190,$I$21,'Business Day Paris'!F169:F363)</f>
        <v>50700</v>
      </c>
      <c r="J190" s="1707">
        <f>IF(WORKDAY(EOMONTH(F190,0)+$J$21-1,1,'Business Day Paris'!F169:F363)&lt;=EOMONTH(Calendar!F191,0),WORKDAY(EOMONTH(F190,0)+$J$21-1,1,'Business Day Paris'!F169:F363),WORKDAY(EOMONTH(F190,0)+$J$21+1,-1,'Business Day Paris'!F169:F363))</f>
        <v>50705</v>
      </c>
      <c r="K190" s="1238"/>
    </row>
    <row r="191" spans="2:11">
      <c r="B191" s="1248">
        <v>169</v>
      </c>
      <c r="C191" s="2"/>
      <c r="D191" s="1705">
        <f t="shared" si="8"/>
        <v>50679</v>
      </c>
      <c r="E191" s="1706">
        <f t="shared" si="6"/>
        <v>50709</v>
      </c>
      <c r="F191" s="1706">
        <f t="shared" si="7"/>
        <v>50709</v>
      </c>
      <c r="G191" s="1706">
        <f>WORKDAY(F191,$G$21,'Business Day Paris'!F170:F364)</f>
        <v>50721</v>
      </c>
      <c r="H191" s="1706">
        <f>WORKDAY(J191,$H$21,'Business Day Paris'!F170:F364)</f>
        <v>50731</v>
      </c>
      <c r="I191" s="1706">
        <f>WORKDAY(J191,$I$21,'Business Day Paris'!F170:F364)</f>
        <v>50733</v>
      </c>
      <c r="J191" s="1707">
        <f>IF(WORKDAY(EOMONTH(F191,0)+$J$21-1,1,'Business Day Paris'!F170:F364)&lt;=EOMONTH(Calendar!F192,0),WORKDAY(EOMONTH(F191,0)+$J$21-1,1,'Business Day Paris'!F170:F364),WORKDAY(EOMONTH(F191,0)+$J$21+1,-1,'Business Day Paris'!F170:F364))</f>
        <v>50738</v>
      </c>
      <c r="K191" s="1238"/>
    </row>
    <row r="192" spans="2:11">
      <c r="B192" s="1248">
        <v>170</v>
      </c>
      <c r="C192" s="2"/>
      <c r="D192" s="1705">
        <f t="shared" si="8"/>
        <v>50710</v>
      </c>
      <c r="E192" s="1706">
        <f t="shared" si="6"/>
        <v>50739</v>
      </c>
      <c r="F192" s="1706">
        <f t="shared" si="7"/>
        <v>50739</v>
      </c>
      <c r="G192" s="1706">
        <f>WORKDAY(F192,$G$21,'Business Day Paris'!F171:F365)</f>
        <v>50753</v>
      </c>
      <c r="H192" s="1706">
        <f>WORKDAY(J192,$H$21,'Business Day Paris'!F171:F365)</f>
        <v>50759</v>
      </c>
      <c r="I192" s="1706">
        <f>WORKDAY(J192,$I$21,'Business Day Paris'!F171:F365)</f>
        <v>50761</v>
      </c>
      <c r="J192" s="1707">
        <f>IF(WORKDAY(EOMONTH(F192,0)+$J$21-1,1,'Business Day Paris'!F171:F365)&lt;=EOMONTH(Calendar!F193,0),WORKDAY(EOMONTH(F192,0)+$J$21-1,1,'Business Day Paris'!F171:F365),WORKDAY(EOMONTH(F192,0)+$J$21+1,-1,'Business Day Paris'!F171:F365))</f>
        <v>50766</v>
      </c>
      <c r="K192" s="1238"/>
    </row>
    <row r="193" spans="2:11">
      <c r="B193" s="1248">
        <v>171</v>
      </c>
      <c r="C193" s="2"/>
      <c r="D193" s="1705">
        <f t="shared" si="8"/>
        <v>50740</v>
      </c>
      <c r="E193" s="1706">
        <f t="shared" si="6"/>
        <v>50770</v>
      </c>
      <c r="F193" s="1706">
        <f t="shared" si="7"/>
        <v>50770</v>
      </c>
      <c r="G193" s="1706">
        <f>WORKDAY(F193,$G$21,'Business Day Paris'!F172:F366)</f>
        <v>50784</v>
      </c>
      <c r="H193" s="1706">
        <f>WORKDAY(J193,$H$21,'Business Day Paris'!F172:F366)</f>
        <v>50790</v>
      </c>
      <c r="I193" s="1706">
        <f>WORKDAY(J193,$I$21,'Business Day Paris'!F172:F366)</f>
        <v>50794</v>
      </c>
      <c r="J193" s="1707">
        <f>IF(WORKDAY(EOMONTH(F193,0)+$J$21-1,1,'Business Day Paris'!F172:F366)&lt;=EOMONTH(Calendar!F194,0),WORKDAY(EOMONTH(F193,0)+$J$21-1,1,'Business Day Paris'!F172:F366),WORKDAY(EOMONTH(F193,0)+$J$21+1,-1,'Business Day Paris'!F172:F366))</f>
        <v>50797</v>
      </c>
      <c r="K193" s="1238"/>
    </row>
    <row r="194" spans="2:11">
      <c r="B194" s="1248">
        <v>172</v>
      </c>
      <c r="C194" s="2"/>
      <c r="D194" s="1705">
        <f t="shared" si="8"/>
        <v>50771</v>
      </c>
      <c r="E194" s="1706">
        <f t="shared" si="6"/>
        <v>50801</v>
      </c>
      <c r="F194" s="1706">
        <f t="shared" si="7"/>
        <v>50801</v>
      </c>
      <c r="G194" s="1706">
        <f>WORKDAY(F194,$G$21,'Business Day Paris'!F173:F367)</f>
        <v>50815</v>
      </c>
      <c r="H194" s="1706">
        <f>WORKDAY(J194,$H$21,'Business Day Paris'!F173:F367)</f>
        <v>50822</v>
      </c>
      <c r="I194" s="1706">
        <f>WORKDAY(J194,$I$21,'Business Day Paris'!F173:F367)</f>
        <v>50824</v>
      </c>
      <c r="J194" s="1707">
        <f>IF(WORKDAY(EOMONTH(F194,0)+$J$21-1,1,'Business Day Paris'!F173:F367)&lt;=EOMONTH(Calendar!F195,0),WORKDAY(EOMONTH(F194,0)+$J$21-1,1,'Business Day Paris'!F173:F367),WORKDAY(EOMONTH(F194,0)+$J$21+1,-1,'Business Day Paris'!F173:F367))</f>
        <v>50829</v>
      </c>
      <c r="K194" s="1238"/>
    </row>
    <row r="195" spans="2:11">
      <c r="B195" s="1248">
        <v>173</v>
      </c>
      <c r="C195" s="2"/>
      <c r="D195" s="1705">
        <f t="shared" si="8"/>
        <v>50802</v>
      </c>
      <c r="E195" s="1706">
        <f t="shared" si="6"/>
        <v>50829</v>
      </c>
      <c r="F195" s="1706">
        <f t="shared" si="7"/>
        <v>50829</v>
      </c>
      <c r="G195" s="1706">
        <f>WORKDAY(F195,$G$21,'Business Day Paris'!F174:F368)</f>
        <v>50843</v>
      </c>
      <c r="H195" s="1706">
        <f>WORKDAY(J195,$H$21,'Business Day Paris'!F174:F368)</f>
        <v>50850</v>
      </c>
      <c r="I195" s="1706">
        <f>WORKDAY(J195,$I$21,'Business Day Paris'!F174:F368)</f>
        <v>50852</v>
      </c>
      <c r="J195" s="1707">
        <f>IF(WORKDAY(EOMONTH(F195,0)+$J$21-1,1,'Business Day Paris'!F174:F368)&lt;=EOMONTH(Calendar!F196,0),WORKDAY(EOMONTH(F195,0)+$J$21-1,1,'Business Day Paris'!F174:F368),WORKDAY(EOMONTH(F195,0)+$J$21+1,-1,'Business Day Paris'!F174:F368))</f>
        <v>50857</v>
      </c>
      <c r="K195" s="1238"/>
    </row>
    <row r="196" spans="2:11">
      <c r="B196" s="1248">
        <v>174</v>
      </c>
      <c r="C196" s="2"/>
      <c r="D196" s="1705">
        <f t="shared" si="8"/>
        <v>50830</v>
      </c>
      <c r="E196" s="1706">
        <f t="shared" si="6"/>
        <v>50860</v>
      </c>
      <c r="F196" s="1706">
        <f t="shared" si="7"/>
        <v>50860</v>
      </c>
      <c r="G196" s="1706">
        <f>WORKDAY(F196,$G$21,'Business Day Paris'!F175:F369)</f>
        <v>50874</v>
      </c>
      <c r="H196" s="1706">
        <f>WORKDAY(J196,$H$21,'Business Day Paris'!F175:F369)</f>
        <v>50880</v>
      </c>
      <c r="I196" s="1706">
        <f>WORKDAY(J196,$I$21,'Business Day Paris'!F175:F369)</f>
        <v>50882</v>
      </c>
      <c r="J196" s="1707">
        <f>IF(WORKDAY(EOMONTH(F196,0)+$J$21-1,1,'Business Day Paris'!F175:F369)&lt;=EOMONTH(Calendar!F197,0),WORKDAY(EOMONTH(F196,0)+$J$21-1,1,'Business Day Paris'!F175:F369),WORKDAY(EOMONTH(F196,0)+$J$21+1,-1,'Business Day Paris'!F175:F369))</f>
        <v>50887</v>
      </c>
      <c r="K196" s="1238"/>
    </row>
    <row r="197" spans="2:11">
      <c r="B197" s="1248">
        <v>175</v>
      </c>
      <c r="C197" s="2"/>
      <c r="D197" s="1705">
        <f t="shared" si="8"/>
        <v>50861</v>
      </c>
      <c r="E197" s="1706">
        <f t="shared" si="6"/>
        <v>50890</v>
      </c>
      <c r="F197" s="1706">
        <f t="shared" si="7"/>
        <v>50890</v>
      </c>
      <c r="G197" s="1706">
        <f>WORKDAY(F197,$G$21,'Business Day Paris'!F176:F370)</f>
        <v>50903</v>
      </c>
      <c r="H197" s="1706">
        <f>WORKDAY(J197,$H$21,'Business Day Paris'!F176:F370)</f>
        <v>50910</v>
      </c>
      <c r="I197" s="1706">
        <f>WORKDAY(J197,$I$21,'Business Day Paris'!F176:F370)</f>
        <v>50914</v>
      </c>
      <c r="J197" s="1707">
        <f>IF(WORKDAY(EOMONTH(F197,0)+$J$21-1,1,'Business Day Paris'!F176:F370)&lt;=EOMONTH(Calendar!F198,0),WORKDAY(EOMONTH(F197,0)+$J$21-1,1,'Business Day Paris'!F176:F370),WORKDAY(EOMONTH(F197,0)+$J$21+1,-1,'Business Day Paris'!F176:F370))</f>
        <v>50917</v>
      </c>
      <c r="K197" s="1238"/>
    </row>
    <row r="198" spans="2:11">
      <c r="B198" s="1248">
        <v>176</v>
      </c>
      <c r="C198" s="2"/>
      <c r="D198" s="1705">
        <f t="shared" si="8"/>
        <v>50891</v>
      </c>
      <c r="E198" s="1706">
        <f t="shared" si="6"/>
        <v>50921</v>
      </c>
      <c r="F198" s="1706">
        <f t="shared" si="7"/>
        <v>50921</v>
      </c>
      <c r="G198" s="1706">
        <f>WORKDAY(F198,$G$21,'Business Day Paris'!F177:F371)</f>
        <v>50935</v>
      </c>
      <c r="H198" s="1706">
        <f>WORKDAY(J198,$H$21,'Business Day Paris'!F177:F371)</f>
        <v>50941</v>
      </c>
      <c r="I198" s="1706">
        <f>WORKDAY(J198,$I$21,'Business Day Paris'!F177:F371)</f>
        <v>50943</v>
      </c>
      <c r="J198" s="1707">
        <f>IF(WORKDAY(EOMONTH(F198,0)+$J$21-1,1,'Business Day Paris'!F177:F371)&lt;=EOMONTH(Calendar!F199,0),WORKDAY(EOMONTH(F198,0)+$J$21-1,1,'Business Day Paris'!F177:F371),WORKDAY(EOMONTH(F198,0)+$J$21+1,-1,'Business Day Paris'!F177:F371))</f>
        <v>50948</v>
      </c>
      <c r="K198" s="1238"/>
    </row>
    <row r="199" spans="2:11">
      <c r="B199" s="1248">
        <v>177</v>
      </c>
      <c r="C199" s="2"/>
      <c r="D199" s="1705">
        <f t="shared" si="8"/>
        <v>50922</v>
      </c>
      <c r="E199" s="1706">
        <f t="shared" si="6"/>
        <v>50951</v>
      </c>
      <c r="F199" s="1706">
        <f t="shared" si="7"/>
        <v>50951</v>
      </c>
      <c r="G199" s="1706">
        <f>WORKDAY(F199,$G$21,'Business Day Paris'!F178:F372)</f>
        <v>50965</v>
      </c>
      <c r="H199" s="1706">
        <f>WORKDAY(J199,$H$21,'Business Day Paris'!F178:F372)</f>
        <v>50971</v>
      </c>
      <c r="I199" s="1706">
        <f>WORKDAY(J199,$I$21,'Business Day Paris'!F178:F372)</f>
        <v>50973</v>
      </c>
      <c r="J199" s="1707">
        <f>IF(WORKDAY(EOMONTH(F199,0)+$J$21-1,1,'Business Day Paris'!F178:F372)&lt;=EOMONTH(Calendar!F200,0),WORKDAY(EOMONTH(F199,0)+$J$21-1,1,'Business Day Paris'!F178:F372),WORKDAY(EOMONTH(F199,0)+$J$21+1,-1,'Business Day Paris'!F178:F372))</f>
        <v>50978</v>
      </c>
      <c r="K199" s="1238"/>
    </row>
    <row r="200" spans="2:11">
      <c r="B200" s="1248">
        <v>178</v>
      </c>
      <c r="C200" s="2"/>
      <c r="D200" s="1705">
        <f t="shared" si="8"/>
        <v>50952</v>
      </c>
      <c r="E200" s="1706">
        <f t="shared" si="6"/>
        <v>50982</v>
      </c>
      <c r="F200" s="1706">
        <f t="shared" si="7"/>
        <v>50982</v>
      </c>
      <c r="G200" s="1706">
        <f>WORKDAY(F200,$G$21,'Business Day Paris'!F179:F373)</f>
        <v>50994</v>
      </c>
      <c r="H200" s="1706">
        <f>WORKDAY(J200,$H$21,'Business Day Paris'!F179:F373)</f>
        <v>51004</v>
      </c>
      <c r="I200" s="1706">
        <f>WORKDAY(J200,$I$21,'Business Day Paris'!F179:F373)</f>
        <v>51006</v>
      </c>
      <c r="J200" s="1707">
        <f>IF(WORKDAY(EOMONTH(F200,0)+$J$21-1,1,'Business Day Paris'!F179:F373)&lt;=EOMONTH(Calendar!F201,0),WORKDAY(EOMONTH(F200,0)+$J$21-1,1,'Business Day Paris'!F179:F373),WORKDAY(EOMONTH(F200,0)+$J$21+1,-1,'Business Day Paris'!F179:F373))</f>
        <v>51011</v>
      </c>
      <c r="K200" s="1238"/>
    </row>
    <row r="201" spans="2:11">
      <c r="B201" s="1248">
        <v>179</v>
      </c>
      <c r="C201" s="2"/>
      <c r="D201" s="1705">
        <f t="shared" si="8"/>
        <v>50983</v>
      </c>
      <c r="E201" s="1706">
        <f t="shared" si="6"/>
        <v>51013</v>
      </c>
      <c r="F201" s="1706">
        <f t="shared" si="7"/>
        <v>51013</v>
      </c>
      <c r="G201" s="1706">
        <f>WORKDAY(F201,$G$21,'Business Day Paris'!F180:F374)</f>
        <v>51027</v>
      </c>
      <c r="H201" s="1706">
        <f>WORKDAY(J201,$H$21,'Business Day Paris'!F180:F374)</f>
        <v>51033</v>
      </c>
      <c r="I201" s="1706">
        <f>WORKDAY(J201,$I$21,'Business Day Paris'!F180:F374)</f>
        <v>51035</v>
      </c>
      <c r="J201" s="1707">
        <f>IF(WORKDAY(EOMONTH(F201,0)+$J$21-1,1,'Business Day Paris'!F180:F374)&lt;=EOMONTH(Calendar!F202,0),WORKDAY(EOMONTH(F201,0)+$J$21-1,1,'Business Day Paris'!F180:F374),WORKDAY(EOMONTH(F201,0)+$J$21+1,-1,'Business Day Paris'!F180:F374))</f>
        <v>51040</v>
      </c>
      <c r="K201" s="1238"/>
    </row>
    <row r="202" spans="2:11">
      <c r="B202" s="1248">
        <v>180</v>
      </c>
      <c r="C202" s="2"/>
      <c r="D202" s="1705">
        <f t="shared" si="8"/>
        <v>51014</v>
      </c>
      <c r="E202" s="1706">
        <f t="shared" si="6"/>
        <v>51043</v>
      </c>
      <c r="F202" s="1706">
        <f t="shared" si="7"/>
        <v>51043</v>
      </c>
      <c r="G202" s="1706">
        <f>WORKDAY(F202,$G$21,'Business Day Paris'!F181:F375)</f>
        <v>51057</v>
      </c>
      <c r="H202" s="1706">
        <f>WORKDAY(J202,$H$21,'Business Day Paris'!F181:F375)</f>
        <v>51063</v>
      </c>
      <c r="I202" s="1706">
        <f>WORKDAY(J202,$I$21,'Business Day Paris'!F181:F375)</f>
        <v>51067</v>
      </c>
      <c r="J202" s="1707">
        <f>IF(WORKDAY(EOMONTH(F202,0)+$J$21-1,1,'Business Day Paris'!F181:F375)&lt;=EOMONTH(Calendar!F203,0),WORKDAY(EOMONTH(F202,0)+$J$21-1,1,'Business Day Paris'!F181:F375),WORKDAY(EOMONTH(F202,0)+$J$21+1,-1,'Business Day Paris'!F181:F375))</f>
        <v>51070</v>
      </c>
      <c r="K202" s="1238"/>
    </row>
    <row r="203" spans="2:11">
      <c r="B203" s="1248">
        <v>181</v>
      </c>
      <c r="C203" s="2"/>
      <c r="D203" s="1705">
        <f t="shared" si="8"/>
        <v>51044</v>
      </c>
      <c r="E203" s="1706">
        <f t="shared" si="6"/>
        <v>51074</v>
      </c>
      <c r="F203" s="1706">
        <f t="shared" si="7"/>
        <v>51074</v>
      </c>
      <c r="G203" s="1706">
        <f>WORKDAY(F203,$G$21,'Business Day Paris'!F182:F376)</f>
        <v>51088</v>
      </c>
      <c r="H203" s="1706">
        <f>WORKDAY(J203,$H$21,'Business Day Paris'!F182:F376)</f>
        <v>51095</v>
      </c>
      <c r="I203" s="1706">
        <f>WORKDAY(J203,$I$21,'Business Day Paris'!F182:F376)</f>
        <v>51097</v>
      </c>
      <c r="J203" s="1707">
        <f>IF(WORKDAY(EOMONTH(F203,0)+$J$21-1,1,'Business Day Paris'!F182:F376)&lt;=EOMONTH(Calendar!F204,0),WORKDAY(EOMONTH(F203,0)+$J$21-1,1,'Business Day Paris'!F182:F376),WORKDAY(EOMONTH(F203,0)+$J$21+1,-1,'Business Day Paris'!F182:F376))</f>
        <v>51102</v>
      </c>
      <c r="K203" s="1238"/>
    </row>
    <row r="204" spans="2:11">
      <c r="B204" s="1248">
        <v>182</v>
      </c>
      <c r="C204" s="2"/>
      <c r="D204" s="1705">
        <f t="shared" si="8"/>
        <v>51075</v>
      </c>
      <c r="E204" s="1706">
        <f t="shared" si="6"/>
        <v>51104</v>
      </c>
      <c r="F204" s="1706">
        <f t="shared" si="7"/>
        <v>51104</v>
      </c>
      <c r="G204" s="1706">
        <f>WORKDAY(F204,$G$21,'Business Day Paris'!F183:F377)</f>
        <v>51118</v>
      </c>
      <c r="H204" s="1706">
        <f>WORKDAY(J204,$H$21,'Business Day Paris'!F183:F377)</f>
        <v>51124</v>
      </c>
      <c r="I204" s="1706">
        <f>WORKDAY(J204,$I$21,'Business Day Paris'!F183:F377)</f>
        <v>51126</v>
      </c>
      <c r="J204" s="1707">
        <f>IF(WORKDAY(EOMONTH(F204,0)+$J$21-1,1,'Business Day Paris'!F183:F377)&lt;=EOMONTH(Calendar!F205,0),WORKDAY(EOMONTH(F204,0)+$J$21-1,1,'Business Day Paris'!F183:F377),WORKDAY(EOMONTH(F204,0)+$J$21+1,-1,'Business Day Paris'!F183:F377))</f>
        <v>51131</v>
      </c>
      <c r="K204" s="1238"/>
    </row>
    <row r="205" spans="2:11">
      <c r="B205" s="1248">
        <v>183</v>
      </c>
      <c r="C205" s="2"/>
      <c r="D205" s="1705">
        <f t="shared" si="8"/>
        <v>51105</v>
      </c>
      <c r="E205" s="1706">
        <f t="shared" si="6"/>
        <v>51135</v>
      </c>
      <c r="F205" s="1706">
        <f t="shared" si="7"/>
        <v>51135</v>
      </c>
      <c r="G205" s="1706">
        <f>WORKDAY(F205,$G$21,'Business Day Paris'!F184:F378)</f>
        <v>51148</v>
      </c>
      <c r="H205" s="1706">
        <f>WORKDAY(J205,$H$21,'Business Day Paris'!F184:F378)</f>
        <v>51155</v>
      </c>
      <c r="I205" s="1706">
        <f>WORKDAY(J205,$I$21,'Business Day Paris'!F184:F378)</f>
        <v>51159</v>
      </c>
      <c r="J205" s="1707">
        <f>IF(WORKDAY(EOMONTH(F205,0)+$J$21-1,1,'Business Day Paris'!F184:F378)&lt;=EOMONTH(Calendar!F206,0),WORKDAY(EOMONTH(F205,0)+$J$21-1,1,'Business Day Paris'!F184:F378),WORKDAY(EOMONTH(F205,0)+$J$21+1,-1,'Business Day Paris'!F184:F378))</f>
        <v>51162</v>
      </c>
      <c r="K205" s="1238"/>
    </row>
    <row r="206" spans="2:11">
      <c r="B206" s="1248">
        <v>184</v>
      </c>
      <c r="C206" s="2"/>
      <c r="D206" s="1705">
        <f t="shared" si="8"/>
        <v>51136</v>
      </c>
      <c r="E206" s="1706">
        <f t="shared" si="6"/>
        <v>51166</v>
      </c>
      <c r="F206" s="1706">
        <f t="shared" si="7"/>
        <v>51166</v>
      </c>
      <c r="G206" s="1706">
        <f>WORKDAY(F206,$G$21,'Business Day Paris'!F185:F379)</f>
        <v>51180</v>
      </c>
      <c r="H206" s="1706">
        <f>WORKDAY(J206,$H$21,'Business Day Paris'!F185:F379)</f>
        <v>51186</v>
      </c>
      <c r="I206" s="1706">
        <f>WORKDAY(J206,$I$21,'Business Day Paris'!F185:F379)</f>
        <v>51188</v>
      </c>
      <c r="J206" s="1707">
        <f>IF(WORKDAY(EOMONTH(F206,0)+$J$21-1,1,'Business Day Paris'!F185:F379)&lt;=EOMONTH(Calendar!F207,0),WORKDAY(EOMONTH(F206,0)+$J$21-1,1,'Business Day Paris'!F185:F379),WORKDAY(EOMONTH(F206,0)+$J$21+1,-1,'Business Day Paris'!F185:F379))</f>
        <v>51193</v>
      </c>
      <c r="K206" s="1238"/>
    </row>
    <row r="207" spans="2:11">
      <c r="B207" s="1248">
        <v>185</v>
      </c>
      <c r="C207" s="2"/>
      <c r="D207" s="1705">
        <f t="shared" si="8"/>
        <v>51167</v>
      </c>
      <c r="E207" s="1706">
        <f t="shared" si="6"/>
        <v>51195</v>
      </c>
      <c r="F207" s="1706">
        <f t="shared" si="7"/>
        <v>51195</v>
      </c>
      <c r="G207" s="1706">
        <f>WORKDAY(F207,$G$21,'Business Day Paris'!F186:F380)</f>
        <v>51209</v>
      </c>
      <c r="H207" s="1706">
        <f>WORKDAY(J207,$H$21,'Business Day Paris'!F186:F380)</f>
        <v>51215</v>
      </c>
      <c r="I207" s="1706">
        <f>WORKDAY(J207,$I$21,'Business Day Paris'!F186:F380)</f>
        <v>51217</v>
      </c>
      <c r="J207" s="1707">
        <f>IF(WORKDAY(EOMONTH(F207,0)+$J$21-1,1,'Business Day Paris'!F186:F380)&lt;=EOMONTH(Calendar!F208,0),WORKDAY(EOMONTH(F207,0)+$J$21-1,1,'Business Day Paris'!F186:F380),WORKDAY(EOMONTH(F207,0)+$J$21+1,-1,'Business Day Paris'!F186:F380))</f>
        <v>51222</v>
      </c>
      <c r="K207" s="1238"/>
    </row>
    <row r="208" spans="2:11">
      <c r="B208" s="1248">
        <v>186</v>
      </c>
      <c r="C208" s="2"/>
      <c r="D208" s="1705">
        <f t="shared" si="8"/>
        <v>51196</v>
      </c>
      <c r="E208" s="1706">
        <f t="shared" si="6"/>
        <v>51226</v>
      </c>
      <c r="F208" s="1706">
        <f t="shared" si="7"/>
        <v>51226</v>
      </c>
      <c r="G208" s="1706">
        <f>WORKDAY(F208,$G$21,'Business Day Paris'!F187:F381)</f>
        <v>51239</v>
      </c>
      <c r="H208" s="1706">
        <f>WORKDAY(J208,$H$21,'Business Day Paris'!F187:F381)</f>
        <v>51246</v>
      </c>
      <c r="I208" s="1706">
        <f>WORKDAY(J208,$I$21,'Business Day Paris'!F187:F381)</f>
        <v>51250</v>
      </c>
      <c r="J208" s="1707">
        <f>IF(WORKDAY(EOMONTH(F208,0)+$J$21-1,1,'Business Day Paris'!F187:F381)&lt;=EOMONTH(Calendar!F209,0),WORKDAY(EOMONTH(F208,0)+$J$21-1,1,'Business Day Paris'!F187:F381),WORKDAY(EOMONTH(F208,0)+$J$21+1,-1,'Business Day Paris'!F187:F381))</f>
        <v>51253</v>
      </c>
      <c r="K208" s="1238"/>
    </row>
    <row r="209" spans="2:11">
      <c r="B209" s="1248">
        <v>187</v>
      </c>
      <c r="C209" s="2"/>
      <c r="D209" s="1705">
        <f t="shared" si="8"/>
        <v>51227</v>
      </c>
      <c r="E209" s="1706">
        <f t="shared" si="6"/>
        <v>51256</v>
      </c>
      <c r="F209" s="1706">
        <f t="shared" si="7"/>
        <v>51256</v>
      </c>
      <c r="G209" s="1706">
        <f>WORKDAY(F209,$G$21,'Business Day Paris'!F188:F382)</f>
        <v>51270</v>
      </c>
      <c r="H209" s="1706">
        <f>WORKDAY(J209,$H$21,'Business Day Paris'!F188:F382)</f>
        <v>51277</v>
      </c>
      <c r="I209" s="1706">
        <f>WORKDAY(J209,$I$21,'Business Day Paris'!F188:F382)</f>
        <v>51279</v>
      </c>
      <c r="J209" s="1707">
        <f>IF(WORKDAY(EOMONTH(F209,0)+$J$21-1,1,'Business Day Paris'!F188:F382)&lt;=EOMONTH(Calendar!F210,0),WORKDAY(EOMONTH(F209,0)+$J$21-1,1,'Business Day Paris'!F188:F382),WORKDAY(EOMONTH(F209,0)+$J$21+1,-1,'Business Day Paris'!F188:F382))</f>
        <v>51284</v>
      </c>
      <c r="K209" s="1238"/>
    </row>
    <row r="210" spans="2:11">
      <c r="B210" s="1248">
        <v>188</v>
      </c>
      <c r="C210" s="2"/>
      <c r="D210" s="1705">
        <f t="shared" si="8"/>
        <v>51257</v>
      </c>
      <c r="E210" s="1706">
        <f t="shared" si="6"/>
        <v>51287</v>
      </c>
      <c r="F210" s="1706">
        <f t="shared" si="7"/>
        <v>51287</v>
      </c>
      <c r="G210" s="1706">
        <f>WORKDAY(F210,$G$21,'Business Day Paris'!F189:F383)</f>
        <v>51301</v>
      </c>
      <c r="H210" s="1706">
        <f>WORKDAY(J210,$H$21,'Business Day Paris'!F189:F383)</f>
        <v>51307</v>
      </c>
      <c r="I210" s="1706">
        <f>WORKDAY(J210,$I$21,'Business Day Paris'!F189:F383)</f>
        <v>51309</v>
      </c>
      <c r="J210" s="1707">
        <f>IF(WORKDAY(EOMONTH(F210,0)+$J$21-1,1,'Business Day Paris'!F189:F383)&lt;=EOMONTH(Calendar!F211,0),WORKDAY(EOMONTH(F210,0)+$J$21-1,1,'Business Day Paris'!F189:F383),WORKDAY(EOMONTH(F210,0)+$J$21+1,-1,'Business Day Paris'!F189:F383))</f>
        <v>51314</v>
      </c>
      <c r="K210" s="1238"/>
    </row>
    <row r="211" spans="2:11">
      <c r="B211" s="1248">
        <v>189</v>
      </c>
      <c r="C211" s="2"/>
      <c r="D211" s="1705">
        <f t="shared" si="8"/>
        <v>51288</v>
      </c>
      <c r="E211" s="1706">
        <f t="shared" si="6"/>
        <v>51317</v>
      </c>
      <c r="F211" s="1706">
        <f t="shared" si="7"/>
        <v>51317</v>
      </c>
      <c r="G211" s="1706">
        <f>WORKDAY(F211,$G$21,'Business Day Paris'!F190:F384)</f>
        <v>51330</v>
      </c>
      <c r="H211" s="1706">
        <f>WORKDAY(J211,$H$21,'Business Day Paris'!F190:F384)</f>
        <v>51337</v>
      </c>
      <c r="I211" s="1706">
        <f>WORKDAY(J211,$I$21,'Business Day Paris'!F190:F384)</f>
        <v>51341</v>
      </c>
      <c r="J211" s="1707">
        <f>IF(WORKDAY(EOMONTH(F211,0)+$J$21-1,1,'Business Day Paris'!F190:F384)&lt;=EOMONTH(Calendar!F212,0),WORKDAY(EOMONTH(F211,0)+$J$21-1,1,'Business Day Paris'!F190:F384),WORKDAY(EOMONTH(F211,0)+$J$21+1,-1,'Business Day Paris'!F190:F384))</f>
        <v>51344</v>
      </c>
      <c r="K211" s="1238"/>
    </row>
    <row r="212" spans="2:11">
      <c r="B212" s="1248">
        <v>190</v>
      </c>
      <c r="C212" s="2"/>
      <c r="D212" s="1705">
        <f t="shared" si="8"/>
        <v>51318</v>
      </c>
      <c r="E212" s="1706">
        <f t="shared" si="6"/>
        <v>51348</v>
      </c>
      <c r="F212" s="1706">
        <f t="shared" si="7"/>
        <v>51348</v>
      </c>
      <c r="G212" s="1706">
        <f>WORKDAY(F212,$G$21,'Business Day Paris'!F191:F385)</f>
        <v>51362</v>
      </c>
      <c r="H212" s="1706">
        <f>WORKDAY(J212,$H$21,'Business Day Paris'!F191:F385)</f>
        <v>51368</v>
      </c>
      <c r="I212" s="1706">
        <f>WORKDAY(J212,$I$21,'Business Day Paris'!F191:F385)</f>
        <v>51370</v>
      </c>
      <c r="J212" s="1707">
        <f>IF(WORKDAY(EOMONTH(F212,0)+$J$21-1,1,'Business Day Paris'!F191:F385)&lt;=EOMONTH(Calendar!F213,0),WORKDAY(EOMONTH(F212,0)+$J$21-1,1,'Business Day Paris'!F191:F385),WORKDAY(EOMONTH(F212,0)+$J$21+1,-1,'Business Day Paris'!F191:F385))</f>
        <v>51375</v>
      </c>
      <c r="K212" s="1238"/>
    </row>
    <row r="213" spans="2:11">
      <c r="B213" s="1248">
        <v>191</v>
      </c>
      <c r="C213" s="2"/>
      <c r="D213" s="1705">
        <f t="shared" si="8"/>
        <v>51349</v>
      </c>
      <c r="E213" s="1706">
        <f t="shared" si="6"/>
        <v>51379</v>
      </c>
      <c r="F213" s="1706">
        <f t="shared" si="7"/>
        <v>51379</v>
      </c>
      <c r="G213" s="1706">
        <f>WORKDAY(F213,$G$21,'Business Day Paris'!F192:F386)</f>
        <v>51393</v>
      </c>
      <c r="H213" s="1706">
        <f>WORKDAY(J213,$H$21,'Business Day Paris'!F192:F386)</f>
        <v>51399</v>
      </c>
      <c r="I213" s="1706">
        <f>WORKDAY(J213,$I$21,'Business Day Paris'!F192:F386)</f>
        <v>51403</v>
      </c>
      <c r="J213" s="1707">
        <f>IF(WORKDAY(EOMONTH(F213,0)+$J$21-1,1,'Business Day Paris'!F192:F386)&lt;=EOMONTH(Calendar!F214,0),WORKDAY(EOMONTH(F213,0)+$J$21-1,1,'Business Day Paris'!F192:F386),WORKDAY(EOMONTH(F213,0)+$J$21+1,-1,'Business Day Paris'!F192:F386))</f>
        <v>51406</v>
      </c>
      <c r="K213" s="1238"/>
    </row>
    <row r="214" spans="2:11">
      <c r="B214" s="1248">
        <v>192</v>
      </c>
      <c r="C214" s="2"/>
      <c r="D214" s="1705">
        <f t="shared" si="8"/>
        <v>51380</v>
      </c>
      <c r="E214" s="1706">
        <f t="shared" si="6"/>
        <v>51409</v>
      </c>
      <c r="F214" s="1706">
        <f t="shared" si="7"/>
        <v>51409</v>
      </c>
      <c r="G214" s="1706">
        <f>WORKDAY(F214,$G$21,'Business Day Paris'!F193:F387)</f>
        <v>51421</v>
      </c>
      <c r="H214" s="1706">
        <f>WORKDAY(J214,$H$21,'Business Day Paris'!F193:F387)</f>
        <v>51431</v>
      </c>
      <c r="I214" s="1706">
        <f>WORKDAY(J214,$I$21,'Business Day Paris'!F193:F387)</f>
        <v>51433</v>
      </c>
      <c r="J214" s="1707">
        <f>IF(WORKDAY(EOMONTH(F214,0)+$J$21-1,1,'Business Day Paris'!F193:F387)&lt;=EOMONTH(Calendar!F215,0),WORKDAY(EOMONTH(F214,0)+$J$21-1,1,'Business Day Paris'!F193:F387),WORKDAY(EOMONTH(F214,0)+$J$21+1,-1,'Business Day Paris'!F193:F387))</f>
        <v>51438</v>
      </c>
      <c r="K214" s="1238"/>
    </row>
    <row r="215" spans="2:11">
      <c r="B215" s="1248">
        <v>193</v>
      </c>
      <c r="C215" s="2"/>
      <c r="D215" s="1705">
        <f t="shared" si="8"/>
        <v>51410</v>
      </c>
      <c r="E215" s="1706">
        <f t="shared" si="6"/>
        <v>51440</v>
      </c>
      <c r="F215" s="1706">
        <f t="shared" si="7"/>
        <v>51440</v>
      </c>
      <c r="G215" s="1706">
        <f>WORKDAY(F215,$G$21,'Business Day Paris'!F194:F388)</f>
        <v>51454</v>
      </c>
      <c r="H215" s="1706">
        <f>WORKDAY(J215,$H$21,'Business Day Paris'!F194:F388)</f>
        <v>51460</v>
      </c>
      <c r="I215" s="1706">
        <f>WORKDAY(J215,$I$21,'Business Day Paris'!F194:F388)</f>
        <v>51462</v>
      </c>
      <c r="J215" s="1707">
        <f>IF(WORKDAY(EOMONTH(F215,0)+$J$21-1,1,'Business Day Paris'!F194:F388)&lt;=EOMONTH(Calendar!F216,0),WORKDAY(EOMONTH(F215,0)+$J$21-1,1,'Business Day Paris'!F194:F388),WORKDAY(EOMONTH(F215,0)+$J$21+1,-1,'Business Day Paris'!F194:F388))</f>
        <v>51467</v>
      </c>
      <c r="K215" s="1238"/>
    </row>
    <row r="216" spans="2:11">
      <c r="B216" s="1248">
        <v>194</v>
      </c>
      <c r="C216" s="2"/>
      <c r="D216" s="1705">
        <f t="shared" si="8"/>
        <v>51441</v>
      </c>
      <c r="E216" s="1706">
        <f t="shared" ref="E216:E279" si="9">EOMONTH(D216,0)</f>
        <v>51470</v>
      </c>
      <c r="F216" s="1706">
        <f t="shared" ref="F216:F279" si="10">E216</f>
        <v>51470</v>
      </c>
      <c r="G216" s="1706">
        <f>WORKDAY(F216,$G$21,'Business Day Paris'!F195:F389)</f>
        <v>51484</v>
      </c>
      <c r="H216" s="1706">
        <f>WORKDAY(J216,$H$21,'Business Day Paris'!F195:F389)</f>
        <v>51490</v>
      </c>
      <c r="I216" s="1706">
        <f>WORKDAY(J216,$I$21,'Business Day Paris'!F195:F389)</f>
        <v>51494</v>
      </c>
      <c r="J216" s="1707">
        <f>IF(WORKDAY(EOMONTH(F216,0)+$J$21-1,1,'Business Day Paris'!F195:F389)&lt;=EOMONTH(Calendar!F217,0),WORKDAY(EOMONTH(F216,0)+$J$21-1,1,'Business Day Paris'!F195:F389),WORKDAY(EOMONTH(F216,0)+$J$21+1,-1,'Business Day Paris'!F195:F389))</f>
        <v>51497</v>
      </c>
      <c r="K216" s="1238"/>
    </row>
    <row r="217" spans="2:11">
      <c r="B217" s="1248">
        <v>195</v>
      </c>
      <c r="C217" s="2"/>
      <c r="D217" s="1705">
        <f t="shared" ref="D217:D280" si="11">EOMONTH(D216,0)+1</f>
        <v>51471</v>
      </c>
      <c r="E217" s="1706">
        <f t="shared" si="9"/>
        <v>51501</v>
      </c>
      <c r="F217" s="1706">
        <f t="shared" si="10"/>
        <v>51501</v>
      </c>
      <c r="G217" s="1706">
        <f>WORKDAY(F217,$G$21,'Business Day Paris'!F196:F390)</f>
        <v>51515</v>
      </c>
      <c r="H217" s="1706">
        <f>WORKDAY(J217,$H$21,'Business Day Paris'!F196:F390)</f>
        <v>51522</v>
      </c>
      <c r="I217" s="1706">
        <f>WORKDAY(J217,$I$21,'Business Day Paris'!F196:F390)</f>
        <v>51524</v>
      </c>
      <c r="J217" s="1707">
        <f>IF(WORKDAY(EOMONTH(F217,0)+$J$21-1,1,'Business Day Paris'!F196:F390)&lt;=EOMONTH(Calendar!F218,0),WORKDAY(EOMONTH(F217,0)+$J$21-1,1,'Business Day Paris'!F196:F390),WORKDAY(EOMONTH(F217,0)+$J$21+1,-1,'Business Day Paris'!F196:F390))</f>
        <v>51529</v>
      </c>
      <c r="K217" s="1238"/>
    </row>
    <row r="218" spans="2:11">
      <c r="B218" s="1248">
        <v>196</v>
      </c>
      <c r="C218" s="2"/>
      <c r="D218" s="1705">
        <f t="shared" si="11"/>
        <v>51502</v>
      </c>
      <c r="E218" s="1706">
        <f t="shared" si="9"/>
        <v>51532</v>
      </c>
      <c r="F218" s="1706">
        <f t="shared" si="10"/>
        <v>51532</v>
      </c>
      <c r="G218" s="1706">
        <f>WORKDAY(F218,$G$21,'Business Day Paris'!F197:F391)</f>
        <v>51546</v>
      </c>
      <c r="H218" s="1706">
        <f>WORKDAY(J218,$H$21,'Business Day Paris'!F197:F391)</f>
        <v>51552</v>
      </c>
      <c r="I218" s="1706">
        <f>WORKDAY(J218,$I$21,'Business Day Paris'!F197:F391)</f>
        <v>51554</v>
      </c>
      <c r="J218" s="1707">
        <f>IF(WORKDAY(EOMONTH(F218,0)+$J$21-1,1,'Business Day Paris'!F197:F391)&lt;=EOMONTH(Calendar!F219,0),WORKDAY(EOMONTH(F218,0)+$J$21-1,1,'Business Day Paris'!F197:F391),WORKDAY(EOMONTH(F218,0)+$J$21+1,-1,'Business Day Paris'!F197:F391))</f>
        <v>51559</v>
      </c>
      <c r="K218" s="1238"/>
    </row>
    <row r="219" spans="2:11">
      <c r="B219" s="1248">
        <v>197</v>
      </c>
      <c r="C219" s="2"/>
      <c r="D219" s="1705">
        <f t="shared" si="11"/>
        <v>51533</v>
      </c>
      <c r="E219" s="1706">
        <f t="shared" si="9"/>
        <v>51560</v>
      </c>
      <c r="F219" s="1706">
        <f t="shared" si="10"/>
        <v>51560</v>
      </c>
      <c r="G219" s="1706">
        <f>WORKDAY(F219,$G$21,'Business Day Paris'!F198:F392)</f>
        <v>51574</v>
      </c>
      <c r="H219" s="1706">
        <f>WORKDAY(J219,$H$21,'Business Day Paris'!F198:F392)</f>
        <v>51580</v>
      </c>
      <c r="I219" s="1706">
        <f>WORKDAY(J219,$I$21,'Business Day Paris'!F198:F392)</f>
        <v>51582</v>
      </c>
      <c r="J219" s="1707">
        <f>IF(WORKDAY(EOMONTH(F219,0)+$J$21-1,1,'Business Day Paris'!F198:F392)&lt;=EOMONTH(Calendar!F220,0),WORKDAY(EOMONTH(F219,0)+$J$21-1,1,'Business Day Paris'!F198:F392),WORKDAY(EOMONTH(F219,0)+$J$21+1,-1,'Business Day Paris'!F198:F392))</f>
        <v>51587</v>
      </c>
      <c r="K219" s="1238"/>
    </row>
    <row r="220" spans="2:11">
      <c r="B220" s="1248">
        <v>198</v>
      </c>
      <c r="C220" s="2"/>
      <c r="D220" s="1705">
        <f t="shared" si="11"/>
        <v>51561</v>
      </c>
      <c r="E220" s="1706">
        <f t="shared" si="9"/>
        <v>51591</v>
      </c>
      <c r="F220" s="1706">
        <f t="shared" si="10"/>
        <v>51591</v>
      </c>
      <c r="G220" s="1706">
        <f>WORKDAY(F220,$G$21,'Business Day Paris'!F199:F393)</f>
        <v>51603</v>
      </c>
      <c r="H220" s="1706">
        <f>WORKDAY(J220,$H$21,'Business Day Paris'!F199:F393)</f>
        <v>51613</v>
      </c>
      <c r="I220" s="1706">
        <f>WORKDAY(J220,$I$21,'Business Day Paris'!F199:F393)</f>
        <v>51615</v>
      </c>
      <c r="J220" s="1707">
        <f>IF(WORKDAY(EOMONTH(F220,0)+$J$21-1,1,'Business Day Paris'!F199:F393)&lt;=EOMONTH(Calendar!F221,0),WORKDAY(EOMONTH(F220,0)+$J$21-1,1,'Business Day Paris'!F199:F393),WORKDAY(EOMONTH(F220,0)+$J$21+1,-1,'Business Day Paris'!F199:F393))</f>
        <v>51620</v>
      </c>
      <c r="K220" s="1238"/>
    </row>
    <row r="221" spans="2:11">
      <c r="B221" s="1248">
        <v>199</v>
      </c>
      <c r="C221" s="2"/>
      <c r="D221" s="1705">
        <f t="shared" si="11"/>
        <v>51592</v>
      </c>
      <c r="E221" s="1706">
        <f t="shared" si="9"/>
        <v>51621</v>
      </c>
      <c r="F221" s="1706">
        <f t="shared" si="10"/>
        <v>51621</v>
      </c>
      <c r="G221" s="1706">
        <f>WORKDAY(F221,$G$21,'Business Day Paris'!F200:F394)</f>
        <v>51635</v>
      </c>
      <c r="H221" s="1706">
        <f>WORKDAY(J221,$H$21,'Business Day Paris'!F200:F394)</f>
        <v>51641</v>
      </c>
      <c r="I221" s="1706">
        <f>WORKDAY(J221,$I$21,'Business Day Paris'!F200:F394)</f>
        <v>51643</v>
      </c>
      <c r="J221" s="1707">
        <f>IF(WORKDAY(EOMONTH(F221,0)+$J$21-1,1,'Business Day Paris'!F200:F394)&lt;=EOMONTH(Calendar!F222,0),WORKDAY(EOMONTH(F221,0)+$J$21-1,1,'Business Day Paris'!F200:F394),WORKDAY(EOMONTH(F221,0)+$J$21+1,-1,'Business Day Paris'!F200:F394))</f>
        <v>51648</v>
      </c>
      <c r="K221" s="1238"/>
    </row>
    <row r="222" spans="2:11">
      <c r="B222" s="1248">
        <v>200</v>
      </c>
      <c r="C222" s="2"/>
      <c r="D222" s="1705">
        <f t="shared" si="11"/>
        <v>51622</v>
      </c>
      <c r="E222" s="1706">
        <f t="shared" si="9"/>
        <v>51652</v>
      </c>
      <c r="F222" s="1706">
        <f t="shared" si="10"/>
        <v>51652</v>
      </c>
      <c r="G222" s="1706">
        <f>WORKDAY(F222,$G$21,'Business Day Paris'!F201:F395)</f>
        <v>51666</v>
      </c>
      <c r="H222" s="1706">
        <f>WORKDAY(J222,$H$21,'Business Day Paris'!F201:F395)</f>
        <v>51672</v>
      </c>
      <c r="I222" s="1706">
        <f>WORKDAY(J222,$I$21,'Business Day Paris'!F201:F395)</f>
        <v>51676</v>
      </c>
      <c r="J222" s="1707">
        <f>IF(WORKDAY(EOMONTH(F222,0)+$J$21-1,1,'Business Day Paris'!F201:F395)&lt;=EOMONTH(Calendar!F223,0),WORKDAY(EOMONTH(F222,0)+$J$21-1,1,'Business Day Paris'!F201:F395),WORKDAY(EOMONTH(F222,0)+$J$21+1,-1,'Business Day Paris'!F201:F395))</f>
        <v>51679</v>
      </c>
      <c r="K222" s="1238"/>
    </row>
    <row r="223" spans="2:11">
      <c r="B223" s="1248">
        <v>201</v>
      </c>
      <c r="C223" s="2"/>
      <c r="D223" s="1705">
        <f t="shared" si="11"/>
        <v>51653</v>
      </c>
      <c r="E223" s="1706">
        <f t="shared" si="9"/>
        <v>51682</v>
      </c>
      <c r="F223" s="1706">
        <f t="shared" si="10"/>
        <v>51682</v>
      </c>
      <c r="G223" s="1706">
        <f>WORKDAY(F223,$G$21,'Business Day Paris'!F202:F396)</f>
        <v>51694</v>
      </c>
      <c r="H223" s="1706">
        <f>WORKDAY(J223,$H$21,'Business Day Paris'!F202:F396)</f>
        <v>51704</v>
      </c>
      <c r="I223" s="1706">
        <f>WORKDAY(J223,$I$21,'Business Day Paris'!F202:F396)</f>
        <v>51706</v>
      </c>
      <c r="J223" s="1707">
        <f>IF(WORKDAY(EOMONTH(F223,0)+$J$21-1,1,'Business Day Paris'!F202:F396)&lt;=EOMONTH(Calendar!F224,0),WORKDAY(EOMONTH(F223,0)+$J$21-1,1,'Business Day Paris'!F202:F396),WORKDAY(EOMONTH(F223,0)+$J$21+1,-1,'Business Day Paris'!F202:F396))</f>
        <v>51711</v>
      </c>
      <c r="K223" s="1238"/>
    </row>
    <row r="224" spans="2:11">
      <c r="B224" s="1248">
        <v>202</v>
      </c>
      <c r="C224" s="2"/>
      <c r="D224" s="1705">
        <f t="shared" si="11"/>
        <v>51683</v>
      </c>
      <c r="E224" s="1706">
        <f t="shared" si="9"/>
        <v>51713</v>
      </c>
      <c r="F224" s="1706">
        <f t="shared" si="10"/>
        <v>51713</v>
      </c>
      <c r="G224" s="1706">
        <f>WORKDAY(F224,$G$21,'Business Day Paris'!F203:F397)</f>
        <v>51727</v>
      </c>
      <c r="H224" s="1706">
        <f>WORKDAY(J224,$H$21,'Business Day Paris'!F203:F397)</f>
        <v>51733</v>
      </c>
      <c r="I224" s="1706">
        <f>WORKDAY(J224,$I$21,'Business Day Paris'!F203:F397)</f>
        <v>51735</v>
      </c>
      <c r="J224" s="1707">
        <f>IF(WORKDAY(EOMONTH(F224,0)+$J$21-1,1,'Business Day Paris'!F203:F397)&lt;=EOMONTH(Calendar!F225,0),WORKDAY(EOMONTH(F224,0)+$J$21-1,1,'Business Day Paris'!F203:F397),WORKDAY(EOMONTH(F224,0)+$J$21+1,-1,'Business Day Paris'!F203:F397))</f>
        <v>51740</v>
      </c>
      <c r="K224" s="1238"/>
    </row>
    <row r="225" spans="2:11">
      <c r="B225" s="1248">
        <v>203</v>
      </c>
      <c r="C225" s="2"/>
      <c r="D225" s="1705">
        <f t="shared" si="11"/>
        <v>51714</v>
      </c>
      <c r="E225" s="1706">
        <f t="shared" si="9"/>
        <v>51744</v>
      </c>
      <c r="F225" s="1706">
        <f t="shared" si="10"/>
        <v>51744</v>
      </c>
      <c r="G225" s="1706">
        <f>WORKDAY(F225,$G$21,'Business Day Paris'!F204:F398)</f>
        <v>51757</v>
      </c>
      <c r="H225" s="1706">
        <f>WORKDAY(J225,$H$21,'Business Day Paris'!F204:F398)</f>
        <v>51764</v>
      </c>
      <c r="I225" s="1706">
        <f>WORKDAY(J225,$I$21,'Business Day Paris'!F204:F398)</f>
        <v>51768</v>
      </c>
      <c r="J225" s="1707">
        <f>IF(WORKDAY(EOMONTH(F225,0)+$J$21-1,1,'Business Day Paris'!F204:F398)&lt;=EOMONTH(Calendar!F226,0),WORKDAY(EOMONTH(F225,0)+$J$21-1,1,'Business Day Paris'!F204:F398),WORKDAY(EOMONTH(F225,0)+$J$21+1,-1,'Business Day Paris'!F204:F398))</f>
        <v>51771</v>
      </c>
      <c r="K225" s="1238"/>
    </row>
    <row r="226" spans="2:11">
      <c r="B226" s="1248">
        <v>204</v>
      </c>
      <c r="C226" s="2"/>
      <c r="D226" s="1705">
        <f t="shared" si="11"/>
        <v>51745</v>
      </c>
      <c r="E226" s="1706">
        <f t="shared" si="9"/>
        <v>51774</v>
      </c>
      <c r="F226" s="1706">
        <f t="shared" si="10"/>
        <v>51774</v>
      </c>
      <c r="G226" s="1706">
        <f>WORKDAY(F226,$G$21,'Business Day Paris'!F205:F399)</f>
        <v>51788</v>
      </c>
      <c r="H226" s="1706">
        <f>WORKDAY(J226,$H$21,'Business Day Paris'!F205:F399)</f>
        <v>51795</v>
      </c>
      <c r="I226" s="1706">
        <f>WORKDAY(J226,$I$21,'Business Day Paris'!F205:F399)</f>
        <v>51797</v>
      </c>
      <c r="J226" s="1707">
        <f>IF(WORKDAY(EOMONTH(F226,0)+$J$21-1,1,'Business Day Paris'!F205:F399)&lt;=EOMONTH(Calendar!F227,0),WORKDAY(EOMONTH(F226,0)+$J$21-1,1,'Business Day Paris'!F205:F399),WORKDAY(EOMONTH(F226,0)+$J$21+1,-1,'Business Day Paris'!F205:F399))</f>
        <v>51802</v>
      </c>
      <c r="K226" s="1238"/>
    </row>
    <row r="227" spans="2:11">
      <c r="B227" s="1248">
        <v>205</v>
      </c>
      <c r="C227" s="2"/>
      <c r="D227" s="1705">
        <f t="shared" si="11"/>
        <v>51775</v>
      </c>
      <c r="E227" s="1706">
        <f t="shared" si="9"/>
        <v>51805</v>
      </c>
      <c r="F227" s="1706">
        <f t="shared" si="10"/>
        <v>51805</v>
      </c>
      <c r="G227" s="1706">
        <f>WORKDAY(F227,$G$21,'Business Day Paris'!F206:F400)</f>
        <v>51819</v>
      </c>
      <c r="H227" s="1706">
        <f>WORKDAY(J227,$H$21,'Business Day Paris'!F206:F400)</f>
        <v>51825</v>
      </c>
      <c r="I227" s="1706">
        <f>WORKDAY(J227,$I$21,'Business Day Paris'!F206:F400)</f>
        <v>51827</v>
      </c>
      <c r="J227" s="1707">
        <f>IF(WORKDAY(EOMONTH(F227,0)+$J$21-1,1,'Business Day Paris'!F206:F400)&lt;=EOMONTH(Calendar!F228,0),WORKDAY(EOMONTH(F227,0)+$J$21-1,1,'Business Day Paris'!F206:F400),WORKDAY(EOMONTH(F227,0)+$J$21+1,-1,'Business Day Paris'!F206:F400))</f>
        <v>51832</v>
      </c>
      <c r="K227" s="1238"/>
    </row>
    <row r="228" spans="2:11">
      <c r="B228" s="1248">
        <v>206</v>
      </c>
      <c r="C228" s="2"/>
      <c r="D228" s="1705">
        <f t="shared" si="11"/>
        <v>51806</v>
      </c>
      <c r="E228" s="1706">
        <f t="shared" si="9"/>
        <v>51835</v>
      </c>
      <c r="F228" s="1706">
        <f t="shared" si="10"/>
        <v>51835</v>
      </c>
      <c r="G228" s="1706">
        <f>WORKDAY(F228,$G$21,'Business Day Paris'!F207:F401)</f>
        <v>51848</v>
      </c>
      <c r="H228" s="1706">
        <f>WORKDAY(J228,$H$21,'Business Day Paris'!F207:F401)</f>
        <v>51855</v>
      </c>
      <c r="I228" s="1706">
        <f>WORKDAY(J228,$I$21,'Business Day Paris'!F207:F401)</f>
        <v>51859</v>
      </c>
      <c r="J228" s="1707">
        <f>IF(WORKDAY(EOMONTH(F228,0)+$J$21-1,1,'Business Day Paris'!F207:F401)&lt;=EOMONTH(Calendar!F229,0),WORKDAY(EOMONTH(F228,0)+$J$21-1,1,'Business Day Paris'!F207:F401),WORKDAY(EOMONTH(F228,0)+$J$21+1,-1,'Business Day Paris'!F207:F401))</f>
        <v>51862</v>
      </c>
      <c r="K228" s="1238"/>
    </row>
    <row r="229" spans="2:11">
      <c r="B229" s="1248">
        <v>207</v>
      </c>
      <c r="C229" s="2"/>
      <c r="D229" s="1705">
        <f t="shared" si="11"/>
        <v>51836</v>
      </c>
      <c r="E229" s="1706">
        <f t="shared" si="9"/>
        <v>51866</v>
      </c>
      <c r="F229" s="1706">
        <f t="shared" si="10"/>
        <v>51866</v>
      </c>
      <c r="G229" s="1706">
        <f>WORKDAY(F229,$G$21,'Business Day Paris'!F208:F402)</f>
        <v>51880</v>
      </c>
      <c r="H229" s="1706">
        <f>WORKDAY(J229,$H$21,'Business Day Paris'!F208:F402)</f>
        <v>51886</v>
      </c>
      <c r="I229" s="1706">
        <f>WORKDAY(J229,$I$21,'Business Day Paris'!F208:F402)</f>
        <v>51888</v>
      </c>
      <c r="J229" s="1707">
        <f>IF(WORKDAY(EOMONTH(F229,0)+$J$21-1,1,'Business Day Paris'!F208:F402)&lt;=EOMONTH(Calendar!F230,0),WORKDAY(EOMONTH(F229,0)+$J$21-1,1,'Business Day Paris'!F208:F402),WORKDAY(EOMONTH(F229,0)+$J$21+1,-1,'Business Day Paris'!F208:F402))</f>
        <v>51893</v>
      </c>
      <c r="K229" s="1238"/>
    </row>
    <row r="230" spans="2:11">
      <c r="B230" s="1248">
        <v>208</v>
      </c>
      <c r="C230" s="2"/>
      <c r="D230" s="1705">
        <f t="shared" si="11"/>
        <v>51867</v>
      </c>
      <c r="E230" s="1706">
        <f t="shared" si="9"/>
        <v>51897</v>
      </c>
      <c r="F230" s="1706">
        <f t="shared" si="10"/>
        <v>51897</v>
      </c>
      <c r="G230" s="1706">
        <f>WORKDAY(F230,$G$21,'Business Day Paris'!F209:F403)</f>
        <v>51911</v>
      </c>
      <c r="H230" s="1706">
        <f>WORKDAY(J230,$H$21,'Business Day Paris'!F209:F403)</f>
        <v>51917</v>
      </c>
      <c r="I230" s="1706">
        <f>WORKDAY(J230,$I$21,'Business Day Paris'!F209:F403)</f>
        <v>51921</v>
      </c>
      <c r="J230" s="1707">
        <f>IF(WORKDAY(EOMONTH(F230,0)+$J$21-1,1,'Business Day Paris'!F209:F403)&lt;=EOMONTH(Calendar!F231,0),WORKDAY(EOMONTH(F230,0)+$J$21-1,1,'Business Day Paris'!F209:F403),WORKDAY(EOMONTH(F230,0)+$J$21+1,-1,'Business Day Paris'!F209:F403))</f>
        <v>51924</v>
      </c>
      <c r="K230" s="1238"/>
    </row>
    <row r="231" spans="2:11">
      <c r="B231" s="1248">
        <v>209</v>
      </c>
      <c r="C231" s="2"/>
      <c r="D231" s="1705">
        <f t="shared" si="11"/>
        <v>51898</v>
      </c>
      <c r="E231" s="1706">
        <f t="shared" si="9"/>
        <v>51925</v>
      </c>
      <c r="F231" s="1706">
        <f t="shared" si="10"/>
        <v>51925</v>
      </c>
      <c r="G231" s="1706">
        <f>WORKDAY(F231,$G$21,'Business Day Paris'!F210:F404)</f>
        <v>51939</v>
      </c>
      <c r="H231" s="1706">
        <f>WORKDAY(J231,$H$21,'Business Day Paris'!F210:F404)</f>
        <v>51945</v>
      </c>
      <c r="I231" s="1706">
        <f>WORKDAY(J231,$I$21,'Business Day Paris'!F210:F404)</f>
        <v>51949</v>
      </c>
      <c r="J231" s="1707">
        <f>IF(WORKDAY(EOMONTH(F231,0)+$J$21-1,1,'Business Day Paris'!F210:F404)&lt;=EOMONTH(Calendar!F232,0),WORKDAY(EOMONTH(F231,0)+$J$21-1,1,'Business Day Paris'!F210:F404),WORKDAY(EOMONTH(F231,0)+$J$21+1,-1,'Business Day Paris'!F210:F404))</f>
        <v>51952</v>
      </c>
      <c r="K231" s="1238"/>
    </row>
    <row r="232" spans="2:11">
      <c r="B232" s="1248">
        <v>210</v>
      </c>
      <c r="C232" s="2"/>
      <c r="D232" s="1705">
        <f t="shared" si="11"/>
        <v>51926</v>
      </c>
      <c r="E232" s="1706">
        <f t="shared" si="9"/>
        <v>51956</v>
      </c>
      <c r="F232" s="1706">
        <f t="shared" si="10"/>
        <v>51956</v>
      </c>
      <c r="G232" s="1706">
        <f>WORKDAY(F232,$G$21,'Business Day Paris'!F211:F405)</f>
        <v>51970</v>
      </c>
      <c r="H232" s="1706">
        <f>WORKDAY(J232,$H$21,'Business Day Paris'!F211:F405)</f>
        <v>51977</v>
      </c>
      <c r="I232" s="1706">
        <f>WORKDAY(J232,$I$21,'Business Day Paris'!F211:F405)</f>
        <v>51979</v>
      </c>
      <c r="J232" s="1707">
        <f>IF(WORKDAY(EOMONTH(F232,0)+$J$21-1,1,'Business Day Paris'!F211:F405)&lt;=EOMONTH(Calendar!F233,0),WORKDAY(EOMONTH(F232,0)+$J$21-1,1,'Business Day Paris'!F211:F405),WORKDAY(EOMONTH(F232,0)+$J$21+1,-1,'Business Day Paris'!F211:F405))</f>
        <v>51984</v>
      </c>
      <c r="K232" s="1238"/>
    </row>
    <row r="233" spans="2:11">
      <c r="B233" s="1248">
        <v>211</v>
      </c>
      <c r="C233" s="2"/>
      <c r="D233" s="1705">
        <f t="shared" si="11"/>
        <v>51957</v>
      </c>
      <c r="E233" s="1706">
        <f t="shared" si="9"/>
        <v>51986</v>
      </c>
      <c r="F233" s="1706">
        <f t="shared" si="10"/>
        <v>51986</v>
      </c>
      <c r="G233" s="1706">
        <f>WORKDAY(F233,$G$21,'Business Day Paris'!F212:F406)</f>
        <v>52000</v>
      </c>
      <c r="H233" s="1706">
        <f>WORKDAY(J233,$H$21,'Business Day Paris'!F212:F406)</f>
        <v>52006</v>
      </c>
      <c r="I233" s="1706">
        <f>WORKDAY(J233,$I$21,'Business Day Paris'!F212:F406)</f>
        <v>52008</v>
      </c>
      <c r="J233" s="1707">
        <f>IF(WORKDAY(EOMONTH(F233,0)+$J$21-1,1,'Business Day Paris'!F212:F406)&lt;=EOMONTH(Calendar!F234,0),WORKDAY(EOMONTH(F233,0)+$J$21-1,1,'Business Day Paris'!F212:F406),WORKDAY(EOMONTH(F233,0)+$J$21+1,-1,'Business Day Paris'!F212:F406))</f>
        <v>52013</v>
      </c>
      <c r="K233" s="1238"/>
    </row>
    <row r="234" spans="2:11">
      <c r="B234" s="1248">
        <v>212</v>
      </c>
      <c r="C234" s="2"/>
      <c r="D234" s="1705">
        <f t="shared" si="11"/>
        <v>51987</v>
      </c>
      <c r="E234" s="1706">
        <f t="shared" si="9"/>
        <v>52017</v>
      </c>
      <c r="F234" s="1706">
        <f t="shared" si="10"/>
        <v>52017</v>
      </c>
      <c r="G234" s="1706">
        <f>WORKDAY(F234,$G$21,'Business Day Paris'!F213:F407)</f>
        <v>52030</v>
      </c>
      <c r="H234" s="1706">
        <f>WORKDAY(J234,$H$21,'Business Day Paris'!F213:F407)</f>
        <v>52037</v>
      </c>
      <c r="I234" s="1706">
        <f>WORKDAY(J234,$I$21,'Business Day Paris'!F213:F407)</f>
        <v>52041</v>
      </c>
      <c r="J234" s="1707">
        <f>IF(WORKDAY(EOMONTH(F234,0)+$J$21-1,1,'Business Day Paris'!F213:F407)&lt;=EOMONTH(Calendar!F235,0),WORKDAY(EOMONTH(F234,0)+$J$21-1,1,'Business Day Paris'!F213:F407),WORKDAY(EOMONTH(F234,0)+$J$21+1,-1,'Business Day Paris'!F213:F407))</f>
        <v>52044</v>
      </c>
      <c r="K234" s="1238"/>
    </row>
    <row r="235" spans="2:11">
      <c r="B235" s="1248">
        <v>213</v>
      </c>
      <c r="C235" s="2"/>
      <c r="D235" s="1705">
        <f t="shared" si="11"/>
        <v>52018</v>
      </c>
      <c r="E235" s="1706">
        <f t="shared" si="9"/>
        <v>52047</v>
      </c>
      <c r="F235" s="1706">
        <f t="shared" si="10"/>
        <v>52047</v>
      </c>
      <c r="G235" s="1706">
        <f>WORKDAY(F235,$G$21,'Business Day Paris'!F214:F408)</f>
        <v>52061</v>
      </c>
      <c r="H235" s="1706">
        <f>WORKDAY(J235,$H$21,'Business Day Paris'!F214:F408)</f>
        <v>52068</v>
      </c>
      <c r="I235" s="1706">
        <f>WORKDAY(J235,$I$21,'Business Day Paris'!F214:F408)</f>
        <v>52070</v>
      </c>
      <c r="J235" s="1707">
        <f>IF(WORKDAY(EOMONTH(F235,0)+$J$21-1,1,'Business Day Paris'!F214:F408)&lt;=EOMONTH(Calendar!F236,0),WORKDAY(EOMONTH(F235,0)+$J$21-1,1,'Business Day Paris'!F214:F408),WORKDAY(EOMONTH(F235,0)+$J$21+1,-1,'Business Day Paris'!F214:F408))</f>
        <v>52075</v>
      </c>
      <c r="K235" s="1238"/>
    </row>
    <row r="236" spans="2:11">
      <c r="B236" s="1248">
        <v>214</v>
      </c>
      <c r="C236" s="2"/>
      <c r="D236" s="1705">
        <f t="shared" si="11"/>
        <v>52048</v>
      </c>
      <c r="E236" s="1706">
        <f t="shared" si="9"/>
        <v>52078</v>
      </c>
      <c r="F236" s="1706">
        <f t="shared" si="10"/>
        <v>52078</v>
      </c>
      <c r="G236" s="1706">
        <f>WORKDAY(F236,$G$21,'Business Day Paris'!F215:F409)</f>
        <v>52092</v>
      </c>
      <c r="H236" s="1706">
        <f>WORKDAY(J236,$H$21,'Business Day Paris'!F215:F409)</f>
        <v>52098</v>
      </c>
      <c r="I236" s="1706">
        <f>WORKDAY(J236,$I$21,'Business Day Paris'!F215:F409)</f>
        <v>52100</v>
      </c>
      <c r="J236" s="1707">
        <f>IF(WORKDAY(EOMONTH(F236,0)+$J$21-1,1,'Business Day Paris'!F215:F409)&lt;=EOMONTH(Calendar!F237,0),WORKDAY(EOMONTH(F236,0)+$J$21-1,1,'Business Day Paris'!F215:F409),WORKDAY(EOMONTH(F236,0)+$J$21+1,-1,'Business Day Paris'!F215:F409))</f>
        <v>52105</v>
      </c>
      <c r="K236" s="1238"/>
    </row>
    <row r="237" spans="2:11">
      <c r="B237" s="1248">
        <v>215</v>
      </c>
      <c r="C237" s="2"/>
      <c r="D237" s="1705">
        <f t="shared" si="11"/>
        <v>52079</v>
      </c>
      <c r="E237" s="1706">
        <f t="shared" si="9"/>
        <v>52109</v>
      </c>
      <c r="F237" s="1706">
        <f t="shared" si="10"/>
        <v>52109</v>
      </c>
      <c r="G237" s="1706">
        <f>WORKDAY(F237,$G$21,'Business Day Paris'!F216:F410)</f>
        <v>52121</v>
      </c>
      <c r="H237" s="1706">
        <f>WORKDAY(J237,$H$21,'Business Day Paris'!F216:F410)</f>
        <v>52131</v>
      </c>
      <c r="I237" s="1706">
        <f>WORKDAY(J237,$I$21,'Business Day Paris'!F216:F410)</f>
        <v>52133</v>
      </c>
      <c r="J237" s="1707">
        <f>IF(WORKDAY(EOMONTH(F237,0)+$J$21-1,1,'Business Day Paris'!F216:F410)&lt;=EOMONTH(Calendar!F238,0),WORKDAY(EOMONTH(F237,0)+$J$21-1,1,'Business Day Paris'!F216:F410),WORKDAY(EOMONTH(F237,0)+$J$21+1,-1,'Business Day Paris'!F216:F410))</f>
        <v>52138</v>
      </c>
      <c r="K237" s="1238"/>
    </row>
    <row r="238" spans="2:11">
      <c r="B238" s="1248">
        <v>216</v>
      </c>
      <c r="C238" s="2"/>
      <c r="D238" s="1705">
        <f t="shared" si="11"/>
        <v>52110</v>
      </c>
      <c r="E238" s="1706">
        <f t="shared" si="9"/>
        <v>52139</v>
      </c>
      <c r="F238" s="1706">
        <f t="shared" si="10"/>
        <v>52139</v>
      </c>
      <c r="G238" s="1706">
        <f>WORKDAY(F238,$G$21,'Business Day Paris'!F217:F411)</f>
        <v>52153</v>
      </c>
      <c r="H238" s="1706">
        <f>WORKDAY(J238,$H$21,'Business Day Paris'!F217:F411)</f>
        <v>52159</v>
      </c>
      <c r="I238" s="1706">
        <f>WORKDAY(J238,$I$21,'Business Day Paris'!F217:F411)</f>
        <v>52161</v>
      </c>
      <c r="J238" s="1707">
        <f>IF(WORKDAY(EOMONTH(F238,0)+$J$21-1,1,'Business Day Paris'!F217:F411)&lt;=EOMONTH(Calendar!F239,0),WORKDAY(EOMONTH(F238,0)+$J$21-1,1,'Business Day Paris'!F217:F411),WORKDAY(EOMONTH(F238,0)+$J$21+1,-1,'Business Day Paris'!F217:F411))</f>
        <v>52166</v>
      </c>
      <c r="K238" s="1238"/>
    </row>
    <row r="239" spans="2:11">
      <c r="B239" s="1248">
        <v>217</v>
      </c>
      <c r="C239" s="2"/>
      <c r="D239" s="1705">
        <f t="shared" si="11"/>
        <v>52140</v>
      </c>
      <c r="E239" s="1706">
        <f t="shared" si="9"/>
        <v>52170</v>
      </c>
      <c r="F239" s="1706">
        <f t="shared" si="10"/>
        <v>52170</v>
      </c>
      <c r="G239" s="1706">
        <f>WORKDAY(F239,$G$21,'Business Day Paris'!F218:F412)</f>
        <v>52184</v>
      </c>
      <c r="H239" s="1706">
        <f>WORKDAY(J239,$H$21,'Business Day Paris'!F218:F412)</f>
        <v>52190</v>
      </c>
      <c r="I239" s="1706">
        <f>WORKDAY(J239,$I$21,'Business Day Paris'!F218:F412)</f>
        <v>52194</v>
      </c>
      <c r="J239" s="1707">
        <f>IF(WORKDAY(EOMONTH(F239,0)+$J$21-1,1,'Business Day Paris'!F218:F412)&lt;=EOMONTH(Calendar!F240,0),WORKDAY(EOMONTH(F239,0)+$J$21-1,1,'Business Day Paris'!F218:F412),WORKDAY(EOMONTH(F239,0)+$J$21+1,-1,'Business Day Paris'!F218:F412))</f>
        <v>52197</v>
      </c>
      <c r="K239" s="1238"/>
    </row>
    <row r="240" spans="2:11">
      <c r="B240" s="1248">
        <v>218</v>
      </c>
      <c r="C240" s="2"/>
      <c r="D240" s="1705">
        <f t="shared" si="11"/>
        <v>52171</v>
      </c>
      <c r="E240" s="1706">
        <f t="shared" si="9"/>
        <v>52200</v>
      </c>
      <c r="F240" s="1706">
        <f t="shared" si="10"/>
        <v>52200</v>
      </c>
      <c r="G240" s="1706">
        <f>WORKDAY(F240,$G$21,'Business Day Paris'!F219:F413)</f>
        <v>52212</v>
      </c>
      <c r="H240" s="1706">
        <f>WORKDAY(J240,$H$21,'Business Day Paris'!F219:F413)</f>
        <v>52222</v>
      </c>
      <c r="I240" s="1706">
        <f>WORKDAY(J240,$I$21,'Business Day Paris'!F219:F413)</f>
        <v>52224</v>
      </c>
      <c r="J240" s="1707">
        <f>IF(WORKDAY(EOMONTH(F240,0)+$J$21-1,1,'Business Day Paris'!F219:F413)&lt;=EOMONTH(Calendar!F241,0),WORKDAY(EOMONTH(F240,0)+$J$21-1,1,'Business Day Paris'!F219:F413),WORKDAY(EOMONTH(F240,0)+$J$21+1,-1,'Business Day Paris'!F219:F413))</f>
        <v>52229</v>
      </c>
      <c r="K240" s="1238"/>
    </row>
    <row r="241" spans="2:11">
      <c r="B241" s="1248">
        <v>219</v>
      </c>
      <c r="C241" s="2"/>
      <c r="D241" s="1705">
        <f t="shared" si="11"/>
        <v>52201</v>
      </c>
      <c r="E241" s="1706">
        <f t="shared" si="9"/>
        <v>52231</v>
      </c>
      <c r="F241" s="1706">
        <f t="shared" si="10"/>
        <v>52231</v>
      </c>
      <c r="G241" s="1706">
        <f>WORKDAY(F241,$G$21,'Business Day Paris'!F220:F414)</f>
        <v>52245</v>
      </c>
      <c r="H241" s="1706">
        <f>WORKDAY(J241,$H$21,'Business Day Paris'!F220:F414)</f>
        <v>52251</v>
      </c>
      <c r="I241" s="1706">
        <f>WORKDAY(J241,$I$21,'Business Day Paris'!F220:F414)</f>
        <v>52253</v>
      </c>
      <c r="J241" s="1707">
        <f>IF(WORKDAY(EOMONTH(F241,0)+$J$21-1,1,'Business Day Paris'!F220:F414)&lt;=EOMONTH(Calendar!F242,0),WORKDAY(EOMONTH(F241,0)+$J$21-1,1,'Business Day Paris'!F220:F414),WORKDAY(EOMONTH(F241,0)+$J$21+1,-1,'Business Day Paris'!F220:F414))</f>
        <v>52258</v>
      </c>
      <c r="K241" s="1238"/>
    </row>
    <row r="242" spans="2:11">
      <c r="B242" s="1248">
        <v>220</v>
      </c>
      <c r="C242" s="2"/>
      <c r="D242" s="1705">
        <f t="shared" si="11"/>
        <v>52232</v>
      </c>
      <c r="E242" s="1706">
        <f t="shared" si="9"/>
        <v>52262</v>
      </c>
      <c r="F242" s="1706">
        <f t="shared" si="10"/>
        <v>52262</v>
      </c>
      <c r="G242" s="1706">
        <f>WORKDAY(F242,$G$21,'Business Day Paris'!F221:F415)</f>
        <v>52275</v>
      </c>
      <c r="H242" s="1706">
        <f>WORKDAY(J242,$H$21,'Business Day Paris'!F221:F415)</f>
        <v>52282</v>
      </c>
      <c r="I242" s="1706">
        <f>WORKDAY(J242,$I$21,'Business Day Paris'!F221:F415)</f>
        <v>52286</v>
      </c>
      <c r="J242" s="1707">
        <f>IF(WORKDAY(EOMONTH(F242,0)+$J$21-1,1,'Business Day Paris'!F221:F415)&lt;=EOMONTH(Calendar!F243,0),WORKDAY(EOMONTH(F242,0)+$J$21-1,1,'Business Day Paris'!F221:F415),WORKDAY(EOMONTH(F242,0)+$J$21+1,-1,'Business Day Paris'!F221:F415))</f>
        <v>52289</v>
      </c>
      <c r="K242" s="1238"/>
    </row>
    <row r="243" spans="2:11">
      <c r="B243" s="1248">
        <v>221</v>
      </c>
      <c r="C243" s="2"/>
      <c r="D243" s="1705">
        <f t="shared" si="11"/>
        <v>52263</v>
      </c>
      <c r="E243" s="1706">
        <f t="shared" si="9"/>
        <v>52290</v>
      </c>
      <c r="F243" s="1706">
        <f t="shared" si="10"/>
        <v>52290</v>
      </c>
      <c r="G243" s="1706">
        <f>WORKDAY(F243,$G$21,'Business Day Paris'!F222:F416)</f>
        <v>52303</v>
      </c>
      <c r="H243" s="1706">
        <f>WORKDAY(J243,$H$21,'Business Day Paris'!F222:F416)</f>
        <v>52310</v>
      </c>
      <c r="I243" s="1706">
        <f>WORKDAY(J243,$I$21,'Business Day Paris'!F222:F416)</f>
        <v>52314</v>
      </c>
      <c r="J243" s="1707">
        <f>IF(WORKDAY(EOMONTH(F243,0)+$J$21-1,1,'Business Day Paris'!F222:F416)&lt;=EOMONTH(Calendar!F244,0),WORKDAY(EOMONTH(F243,0)+$J$21-1,1,'Business Day Paris'!F222:F416),WORKDAY(EOMONTH(F243,0)+$J$21+1,-1,'Business Day Paris'!F222:F416))</f>
        <v>52317</v>
      </c>
      <c r="K243" s="1238"/>
    </row>
    <row r="244" spans="2:11">
      <c r="B244" s="1248">
        <v>222</v>
      </c>
      <c r="C244" s="2"/>
      <c r="D244" s="1705">
        <f t="shared" si="11"/>
        <v>52291</v>
      </c>
      <c r="E244" s="1706">
        <f t="shared" si="9"/>
        <v>52321</v>
      </c>
      <c r="F244" s="1706">
        <f t="shared" si="10"/>
        <v>52321</v>
      </c>
      <c r="G244" s="1706">
        <f>WORKDAY(F244,$G$21,'Business Day Paris'!F223:F417)</f>
        <v>52335</v>
      </c>
      <c r="H244" s="1706">
        <f>WORKDAY(J244,$H$21,'Business Day Paris'!F223:F417)</f>
        <v>52341</v>
      </c>
      <c r="I244" s="1706">
        <f>WORKDAY(J244,$I$21,'Business Day Paris'!F223:F417)</f>
        <v>52343</v>
      </c>
      <c r="J244" s="1707">
        <f>IF(WORKDAY(EOMONTH(F244,0)+$J$21-1,1,'Business Day Paris'!F223:F417)&lt;=EOMONTH(Calendar!F245,0),WORKDAY(EOMONTH(F244,0)+$J$21-1,1,'Business Day Paris'!F223:F417),WORKDAY(EOMONTH(F244,0)+$J$21+1,-1,'Business Day Paris'!F223:F417))</f>
        <v>52348</v>
      </c>
      <c r="K244" s="1238"/>
    </row>
    <row r="245" spans="2:11">
      <c r="B245" s="1248">
        <v>223</v>
      </c>
      <c r="C245" s="2"/>
      <c r="D245" s="1705">
        <f t="shared" si="11"/>
        <v>52322</v>
      </c>
      <c r="E245" s="1706">
        <f t="shared" si="9"/>
        <v>52351</v>
      </c>
      <c r="F245" s="1706">
        <f t="shared" si="10"/>
        <v>52351</v>
      </c>
      <c r="G245" s="1706">
        <f>WORKDAY(F245,$G$21,'Business Day Paris'!F224:F418)</f>
        <v>52365</v>
      </c>
      <c r="H245" s="1706">
        <f>WORKDAY(J245,$H$21,'Business Day Paris'!F224:F418)</f>
        <v>52371</v>
      </c>
      <c r="I245" s="1706">
        <f>WORKDAY(J245,$I$21,'Business Day Paris'!F224:F418)</f>
        <v>52373</v>
      </c>
      <c r="J245" s="1707">
        <f>IF(WORKDAY(EOMONTH(F245,0)+$J$21-1,1,'Business Day Paris'!F224:F418)&lt;=EOMONTH(Calendar!F246,0),WORKDAY(EOMONTH(F245,0)+$J$21-1,1,'Business Day Paris'!F224:F418),WORKDAY(EOMONTH(F245,0)+$J$21+1,-1,'Business Day Paris'!F224:F418))</f>
        <v>52378</v>
      </c>
      <c r="K245" s="1238"/>
    </row>
    <row r="246" spans="2:11">
      <c r="B246" s="1248">
        <v>224</v>
      </c>
      <c r="C246" s="2"/>
      <c r="D246" s="1705">
        <f t="shared" si="11"/>
        <v>52352</v>
      </c>
      <c r="E246" s="1706">
        <f t="shared" si="9"/>
        <v>52382</v>
      </c>
      <c r="F246" s="1706">
        <f t="shared" si="10"/>
        <v>52382</v>
      </c>
      <c r="G246" s="1706">
        <f>WORKDAY(F246,$G$21,'Business Day Paris'!F225:F419)</f>
        <v>52394</v>
      </c>
      <c r="H246" s="1706">
        <f>WORKDAY(J246,$H$21,'Business Day Paris'!F225:F419)</f>
        <v>52404</v>
      </c>
      <c r="I246" s="1706">
        <f>WORKDAY(J246,$I$21,'Business Day Paris'!F225:F419)</f>
        <v>52406</v>
      </c>
      <c r="J246" s="1707">
        <f>IF(WORKDAY(EOMONTH(F246,0)+$J$21-1,1,'Business Day Paris'!F225:F419)&lt;=EOMONTH(Calendar!F247,0),WORKDAY(EOMONTH(F246,0)+$J$21-1,1,'Business Day Paris'!F225:F419),WORKDAY(EOMONTH(F246,0)+$J$21+1,-1,'Business Day Paris'!F225:F419))</f>
        <v>52411</v>
      </c>
      <c r="K246" s="1238"/>
    </row>
    <row r="247" spans="2:11">
      <c r="B247" s="1248">
        <v>225</v>
      </c>
      <c r="C247" s="2"/>
      <c r="D247" s="1705">
        <f t="shared" si="11"/>
        <v>52383</v>
      </c>
      <c r="E247" s="1706">
        <f t="shared" si="9"/>
        <v>52412</v>
      </c>
      <c r="F247" s="1706">
        <f t="shared" si="10"/>
        <v>52412</v>
      </c>
      <c r="G247" s="1706">
        <f>WORKDAY(F247,$G$21,'Business Day Paris'!F226:F420)</f>
        <v>52426</v>
      </c>
      <c r="H247" s="1706">
        <f>WORKDAY(J247,$H$21,'Business Day Paris'!F226:F420)</f>
        <v>52432</v>
      </c>
      <c r="I247" s="1706">
        <f>WORKDAY(J247,$I$21,'Business Day Paris'!F226:F420)</f>
        <v>52434</v>
      </c>
      <c r="J247" s="1707">
        <f>IF(WORKDAY(EOMONTH(F247,0)+$J$21-1,1,'Business Day Paris'!F226:F420)&lt;=EOMONTH(Calendar!F248,0),WORKDAY(EOMONTH(F247,0)+$J$21-1,1,'Business Day Paris'!F226:F420),WORKDAY(EOMONTH(F247,0)+$J$21+1,-1,'Business Day Paris'!F226:F420))</f>
        <v>52439</v>
      </c>
      <c r="K247" s="1238"/>
    </row>
    <row r="248" spans="2:11">
      <c r="B248" s="1248">
        <v>226</v>
      </c>
      <c r="C248" s="2"/>
      <c r="D248" s="1705">
        <f t="shared" si="11"/>
        <v>52413</v>
      </c>
      <c r="E248" s="1706">
        <f t="shared" si="9"/>
        <v>52443</v>
      </c>
      <c r="F248" s="1706">
        <f t="shared" si="10"/>
        <v>52443</v>
      </c>
      <c r="G248" s="1706">
        <f>WORKDAY(F248,$G$21,'Business Day Paris'!F227:F421)</f>
        <v>52457</v>
      </c>
      <c r="H248" s="1706">
        <f>WORKDAY(J248,$H$21,'Business Day Paris'!F227:F421)</f>
        <v>52463</v>
      </c>
      <c r="I248" s="1706">
        <f>WORKDAY(J248,$I$21,'Business Day Paris'!F227:F421)</f>
        <v>52467</v>
      </c>
      <c r="J248" s="1707">
        <f>IF(WORKDAY(EOMONTH(F248,0)+$J$21-1,1,'Business Day Paris'!F227:F421)&lt;=EOMONTH(Calendar!F249,0),WORKDAY(EOMONTH(F248,0)+$J$21-1,1,'Business Day Paris'!F227:F421),WORKDAY(EOMONTH(F248,0)+$J$21+1,-1,'Business Day Paris'!F227:F421))</f>
        <v>52470</v>
      </c>
      <c r="K248" s="1238"/>
    </row>
    <row r="249" spans="2:11">
      <c r="B249" s="1248">
        <v>227</v>
      </c>
      <c r="C249" s="2"/>
      <c r="D249" s="1705">
        <f t="shared" si="11"/>
        <v>52444</v>
      </c>
      <c r="E249" s="1706">
        <f t="shared" si="9"/>
        <v>52474</v>
      </c>
      <c r="F249" s="1706">
        <f t="shared" si="10"/>
        <v>52474</v>
      </c>
      <c r="G249" s="1706">
        <f>WORKDAY(F249,$G$21,'Business Day Paris'!F228:F422)</f>
        <v>52488</v>
      </c>
      <c r="H249" s="1706">
        <f>WORKDAY(J249,$H$21,'Business Day Paris'!F228:F422)</f>
        <v>52495</v>
      </c>
      <c r="I249" s="1706">
        <f>WORKDAY(J249,$I$21,'Business Day Paris'!F228:F422)</f>
        <v>52497</v>
      </c>
      <c r="J249" s="1707">
        <f>IF(WORKDAY(EOMONTH(F249,0)+$J$21-1,1,'Business Day Paris'!F228:F422)&lt;=EOMONTH(Calendar!F250,0),WORKDAY(EOMONTH(F249,0)+$J$21-1,1,'Business Day Paris'!F228:F422),WORKDAY(EOMONTH(F249,0)+$J$21+1,-1,'Business Day Paris'!F228:F422))</f>
        <v>52502</v>
      </c>
      <c r="K249" s="1238"/>
    </row>
    <row r="250" spans="2:11">
      <c r="B250" s="1248">
        <v>228</v>
      </c>
      <c r="C250" s="2"/>
      <c r="D250" s="1705">
        <f t="shared" si="11"/>
        <v>52475</v>
      </c>
      <c r="E250" s="1706">
        <f t="shared" si="9"/>
        <v>52504</v>
      </c>
      <c r="F250" s="1706">
        <f t="shared" si="10"/>
        <v>52504</v>
      </c>
      <c r="G250" s="1706">
        <f>WORKDAY(F250,$G$21,'Business Day Paris'!F229:F423)</f>
        <v>52518</v>
      </c>
      <c r="H250" s="1706">
        <f>WORKDAY(J250,$H$21,'Business Day Paris'!F229:F423)</f>
        <v>52524</v>
      </c>
      <c r="I250" s="1706">
        <f>WORKDAY(J250,$I$21,'Business Day Paris'!F229:F423)</f>
        <v>52526</v>
      </c>
      <c r="J250" s="1707">
        <f>IF(WORKDAY(EOMONTH(F250,0)+$J$21-1,1,'Business Day Paris'!F229:F423)&lt;=EOMONTH(Calendar!F251,0),WORKDAY(EOMONTH(F250,0)+$J$21-1,1,'Business Day Paris'!F229:F423),WORKDAY(EOMONTH(F250,0)+$J$21+1,-1,'Business Day Paris'!F229:F423))</f>
        <v>52531</v>
      </c>
      <c r="K250" s="1238"/>
    </row>
    <row r="251" spans="2:11">
      <c r="B251" s="1248">
        <v>229</v>
      </c>
      <c r="C251" s="2"/>
      <c r="D251" s="1705">
        <f t="shared" si="11"/>
        <v>52505</v>
      </c>
      <c r="E251" s="1706">
        <f t="shared" si="9"/>
        <v>52535</v>
      </c>
      <c r="F251" s="1706">
        <f t="shared" si="10"/>
        <v>52535</v>
      </c>
      <c r="G251" s="1706">
        <f>WORKDAY(F251,$G$21,'Business Day Paris'!F230:F424)</f>
        <v>52548</v>
      </c>
      <c r="H251" s="1706">
        <f>WORKDAY(J251,$H$21,'Business Day Paris'!F230:F424)</f>
        <v>52555</v>
      </c>
      <c r="I251" s="1706">
        <f>WORKDAY(J251,$I$21,'Business Day Paris'!F230:F424)</f>
        <v>52559</v>
      </c>
      <c r="J251" s="1707">
        <f>IF(WORKDAY(EOMONTH(F251,0)+$J$21-1,1,'Business Day Paris'!F230:F424)&lt;=EOMONTH(Calendar!F252,0),WORKDAY(EOMONTH(F251,0)+$J$21-1,1,'Business Day Paris'!F230:F424),WORKDAY(EOMONTH(F251,0)+$J$21+1,-1,'Business Day Paris'!F230:F424))</f>
        <v>52562</v>
      </c>
      <c r="K251" s="1238"/>
    </row>
    <row r="252" spans="2:11">
      <c r="B252" s="1248">
        <v>230</v>
      </c>
      <c r="C252" s="2"/>
      <c r="D252" s="1705">
        <f t="shared" si="11"/>
        <v>52536</v>
      </c>
      <c r="E252" s="1706">
        <f t="shared" si="9"/>
        <v>52565</v>
      </c>
      <c r="F252" s="1706">
        <f t="shared" si="10"/>
        <v>52565</v>
      </c>
      <c r="G252" s="1706">
        <f>WORKDAY(F252,$G$21,'Business Day Paris'!F231:F425)</f>
        <v>52579</v>
      </c>
      <c r="H252" s="1706">
        <f>WORKDAY(J252,$H$21,'Business Day Paris'!F231:F425)</f>
        <v>52586</v>
      </c>
      <c r="I252" s="1706">
        <f>WORKDAY(J252,$I$21,'Business Day Paris'!F231:F425)</f>
        <v>52588</v>
      </c>
      <c r="J252" s="1707">
        <f>IF(WORKDAY(EOMONTH(F252,0)+$J$21-1,1,'Business Day Paris'!F231:F425)&lt;=EOMONTH(Calendar!F253,0),WORKDAY(EOMONTH(F252,0)+$J$21-1,1,'Business Day Paris'!F231:F425),WORKDAY(EOMONTH(F252,0)+$J$21+1,-1,'Business Day Paris'!F231:F425))</f>
        <v>52593</v>
      </c>
      <c r="K252" s="1238"/>
    </row>
    <row r="253" spans="2:11">
      <c r="B253" s="1248">
        <v>231</v>
      </c>
      <c r="C253" s="2"/>
      <c r="D253" s="1705">
        <f t="shared" si="11"/>
        <v>52566</v>
      </c>
      <c r="E253" s="1706">
        <f t="shared" si="9"/>
        <v>52596</v>
      </c>
      <c r="F253" s="1706">
        <f t="shared" si="10"/>
        <v>52596</v>
      </c>
      <c r="G253" s="1706">
        <f>WORKDAY(F253,$G$21,'Business Day Paris'!F232:F426)</f>
        <v>52610</v>
      </c>
      <c r="H253" s="1706">
        <f>WORKDAY(J253,$H$21,'Business Day Paris'!F232:F426)</f>
        <v>52616</v>
      </c>
      <c r="I253" s="1706">
        <f>WORKDAY(J253,$I$21,'Business Day Paris'!F232:F426)</f>
        <v>52618</v>
      </c>
      <c r="J253" s="1707">
        <f>IF(WORKDAY(EOMONTH(F253,0)+$J$21-1,1,'Business Day Paris'!F232:F426)&lt;=EOMONTH(Calendar!F254,0),WORKDAY(EOMONTH(F253,0)+$J$21-1,1,'Business Day Paris'!F232:F426),WORKDAY(EOMONTH(F253,0)+$J$21+1,-1,'Business Day Paris'!F232:F426))</f>
        <v>52623</v>
      </c>
      <c r="K253" s="1238"/>
    </row>
    <row r="254" spans="2:11">
      <c r="B254" s="1248">
        <v>232</v>
      </c>
      <c r="C254" s="2"/>
      <c r="D254" s="1705">
        <f t="shared" si="11"/>
        <v>52597</v>
      </c>
      <c r="E254" s="1706">
        <f t="shared" si="9"/>
        <v>52627</v>
      </c>
      <c r="F254" s="1706">
        <f t="shared" si="10"/>
        <v>52627</v>
      </c>
      <c r="G254" s="1706">
        <f>WORKDAY(F254,$G$21,'Business Day Paris'!F233:F427)</f>
        <v>52639</v>
      </c>
      <c r="H254" s="1706">
        <f>WORKDAY(J254,$H$21,'Business Day Paris'!F233:F427)</f>
        <v>52649</v>
      </c>
      <c r="I254" s="1706">
        <f>WORKDAY(J254,$I$21,'Business Day Paris'!F233:F427)</f>
        <v>52651</v>
      </c>
      <c r="J254" s="1707">
        <f>IF(WORKDAY(EOMONTH(F254,0)+$J$21-1,1,'Business Day Paris'!F233:F427)&lt;=EOMONTH(Calendar!F255,0),WORKDAY(EOMONTH(F254,0)+$J$21-1,1,'Business Day Paris'!F233:F427),WORKDAY(EOMONTH(F254,0)+$J$21+1,-1,'Business Day Paris'!F233:F427))</f>
        <v>52656</v>
      </c>
      <c r="K254" s="1238"/>
    </row>
    <row r="255" spans="2:11">
      <c r="B255" s="1248">
        <v>233</v>
      </c>
      <c r="C255" s="2"/>
      <c r="D255" s="1705">
        <f t="shared" si="11"/>
        <v>52628</v>
      </c>
      <c r="E255" s="1706">
        <f t="shared" si="9"/>
        <v>52656</v>
      </c>
      <c r="F255" s="1706">
        <f t="shared" si="10"/>
        <v>52656</v>
      </c>
      <c r="G255" s="1706">
        <f>WORKDAY(F255,$G$21,'Business Day Paris'!F234:F428)</f>
        <v>52670</v>
      </c>
      <c r="H255" s="1706">
        <f>WORKDAY(J255,$H$21,'Business Day Paris'!F234:F428)</f>
        <v>52677</v>
      </c>
      <c r="I255" s="1706">
        <f>WORKDAY(J255,$I$21,'Business Day Paris'!F234:F428)</f>
        <v>52679</v>
      </c>
      <c r="J255" s="1707">
        <f>IF(WORKDAY(EOMONTH(F255,0)+$J$21-1,1,'Business Day Paris'!F234:F428)&lt;=EOMONTH(Calendar!F256,0),WORKDAY(EOMONTH(F255,0)+$J$21-1,1,'Business Day Paris'!F234:F428),WORKDAY(EOMONTH(F255,0)+$J$21+1,-1,'Business Day Paris'!F234:F428))</f>
        <v>52684</v>
      </c>
      <c r="K255" s="1238"/>
    </row>
    <row r="256" spans="2:11">
      <c r="B256" s="1248">
        <v>234</v>
      </c>
      <c r="C256" s="2"/>
      <c r="D256" s="1705">
        <f t="shared" si="11"/>
        <v>52657</v>
      </c>
      <c r="E256" s="1706">
        <f t="shared" si="9"/>
        <v>52687</v>
      </c>
      <c r="F256" s="1706">
        <f t="shared" si="10"/>
        <v>52687</v>
      </c>
      <c r="G256" s="1706">
        <f>WORKDAY(F256,$G$21,'Business Day Paris'!F235:F429)</f>
        <v>52701</v>
      </c>
      <c r="H256" s="1706">
        <f>WORKDAY(J256,$H$21,'Business Day Paris'!F235:F429)</f>
        <v>52707</v>
      </c>
      <c r="I256" s="1706">
        <f>WORKDAY(J256,$I$21,'Business Day Paris'!F235:F429)</f>
        <v>52709</v>
      </c>
      <c r="J256" s="1707">
        <f>IF(WORKDAY(EOMONTH(F256,0)+$J$21-1,1,'Business Day Paris'!F235:F429)&lt;=EOMONTH(Calendar!F257,0),WORKDAY(EOMONTH(F256,0)+$J$21-1,1,'Business Day Paris'!F235:F429),WORKDAY(EOMONTH(F256,0)+$J$21+1,-1,'Business Day Paris'!F235:F429))</f>
        <v>52714</v>
      </c>
      <c r="K256" s="1238"/>
    </row>
    <row r="257" spans="2:11">
      <c r="B257" s="1248">
        <v>235</v>
      </c>
      <c r="C257" s="2"/>
      <c r="D257" s="1705">
        <f t="shared" si="11"/>
        <v>52688</v>
      </c>
      <c r="E257" s="1706">
        <f t="shared" si="9"/>
        <v>52717</v>
      </c>
      <c r="F257" s="1706">
        <f t="shared" si="10"/>
        <v>52717</v>
      </c>
      <c r="G257" s="1706">
        <f>WORKDAY(F257,$G$21,'Business Day Paris'!F236:F430)</f>
        <v>52730</v>
      </c>
      <c r="H257" s="1706">
        <f>WORKDAY(J257,$H$21,'Business Day Paris'!F236:F430)</f>
        <v>52737</v>
      </c>
      <c r="I257" s="1706">
        <f>WORKDAY(J257,$I$21,'Business Day Paris'!F236:F430)</f>
        <v>52741</v>
      </c>
      <c r="J257" s="1707">
        <f>IF(WORKDAY(EOMONTH(F257,0)+$J$21-1,1,'Business Day Paris'!F236:F430)&lt;=EOMONTH(Calendar!F258,0),WORKDAY(EOMONTH(F257,0)+$J$21-1,1,'Business Day Paris'!F236:F430),WORKDAY(EOMONTH(F257,0)+$J$21+1,-1,'Business Day Paris'!F236:F430))</f>
        <v>52744</v>
      </c>
      <c r="K257" s="1238"/>
    </row>
    <row r="258" spans="2:11">
      <c r="B258" s="1248">
        <v>236</v>
      </c>
      <c r="C258" s="2"/>
      <c r="D258" s="1705">
        <f t="shared" si="11"/>
        <v>52718</v>
      </c>
      <c r="E258" s="1706">
        <f t="shared" si="9"/>
        <v>52748</v>
      </c>
      <c r="F258" s="1706">
        <f t="shared" si="10"/>
        <v>52748</v>
      </c>
      <c r="G258" s="1706">
        <f>WORKDAY(F258,$G$21,'Business Day Paris'!F237:F431)</f>
        <v>52762</v>
      </c>
      <c r="H258" s="1706">
        <f>WORKDAY(J258,$H$21,'Business Day Paris'!F237:F431)</f>
        <v>52768</v>
      </c>
      <c r="I258" s="1706">
        <f>WORKDAY(J258,$I$21,'Business Day Paris'!F237:F431)</f>
        <v>52770</v>
      </c>
      <c r="J258" s="1707">
        <f>IF(WORKDAY(EOMONTH(F258,0)+$J$21-1,1,'Business Day Paris'!F237:F431)&lt;=EOMONTH(Calendar!F259,0),WORKDAY(EOMONTH(F258,0)+$J$21-1,1,'Business Day Paris'!F237:F431),WORKDAY(EOMONTH(F258,0)+$J$21+1,-1,'Business Day Paris'!F237:F431))</f>
        <v>52775</v>
      </c>
      <c r="K258" s="1238"/>
    </row>
    <row r="259" spans="2:11">
      <c r="B259" s="1248">
        <v>237</v>
      </c>
      <c r="C259" s="2"/>
      <c r="D259" s="1705">
        <f t="shared" si="11"/>
        <v>52749</v>
      </c>
      <c r="E259" s="1706">
        <f t="shared" si="9"/>
        <v>52778</v>
      </c>
      <c r="F259" s="1706">
        <f t="shared" si="10"/>
        <v>52778</v>
      </c>
      <c r="G259" s="1706">
        <f>WORKDAY(F259,$G$21,'Business Day Paris'!F238:F432)</f>
        <v>52792</v>
      </c>
      <c r="H259" s="1706">
        <f>WORKDAY(J259,$H$21,'Business Day Paris'!F238:F432)</f>
        <v>52798</v>
      </c>
      <c r="I259" s="1706">
        <f>WORKDAY(J259,$I$21,'Business Day Paris'!F238:F432)</f>
        <v>52800</v>
      </c>
      <c r="J259" s="1707">
        <f>IF(WORKDAY(EOMONTH(F259,0)+$J$21-1,1,'Business Day Paris'!F238:F432)&lt;=EOMONTH(Calendar!F260,0),WORKDAY(EOMONTH(F259,0)+$J$21-1,1,'Business Day Paris'!F238:F432),WORKDAY(EOMONTH(F259,0)+$J$21+1,-1,'Business Day Paris'!F238:F432))</f>
        <v>52805</v>
      </c>
      <c r="K259" s="1238"/>
    </row>
    <row r="260" spans="2:11">
      <c r="B260" s="1248">
        <v>238</v>
      </c>
      <c r="C260" s="2"/>
      <c r="D260" s="1705">
        <f t="shared" si="11"/>
        <v>52779</v>
      </c>
      <c r="E260" s="1706">
        <f t="shared" si="9"/>
        <v>52809</v>
      </c>
      <c r="F260" s="1706">
        <f t="shared" si="10"/>
        <v>52809</v>
      </c>
      <c r="G260" s="1706">
        <f>WORKDAY(F260,$G$21,'Business Day Paris'!F239:F433)</f>
        <v>52821</v>
      </c>
      <c r="H260" s="1706">
        <f>WORKDAY(J260,$H$21,'Business Day Paris'!F239:F433)</f>
        <v>52831</v>
      </c>
      <c r="I260" s="1706">
        <f>WORKDAY(J260,$I$21,'Business Day Paris'!F239:F433)</f>
        <v>52833</v>
      </c>
      <c r="J260" s="1707">
        <f>IF(WORKDAY(EOMONTH(F260,0)+$J$21-1,1,'Business Day Paris'!F239:F433)&lt;=EOMONTH(Calendar!F261,0),WORKDAY(EOMONTH(F260,0)+$J$21-1,1,'Business Day Paris'!F239:F433),WORKDAY(EOMONTH(F260,0)+$J$21+1,-1,'Business Day Paris'!F239:F433))</f>
        <v>52838</v>
      </c>
      <c r="K260" s="1238"/>
    </row>
    <row r="261" spans="2:11">
      <c r="B261" s="1248">
        <v>239</v>
      </c>
      <c r="C261" s="2"/>
      <c r="D261" s="1705">
        <f t="shared" si="11"/>
        <v>52810</v>
      </c>
      <c r="E261" s="1706">
        <f t="shared" si="9"/>
        <v>52840</v>
      </c>
      <c r="F261" s="1706">
        <f t="shared" si="10"/>
        <v>52840</v>
      </c>
      <c r="G261" s="1706">
        <f>WORKDAY(F261,$G$21,'Business Day Paris'!F240:F434)</f>
        <v>52854</v>
      </c>
      <c r="H261" s="1706">
        <f>WORKDAY(J261,$H$21,'Business Day Paris'!F240:F434)</f>
        <v>52860</v>
      </c>
      <c r="I261" s="1706">
        <f>WORKDAY(J261,$I$21,'Business Day Paris'!F240:F434)</f>
        <v>52862</v>
      </c>
      <c r="J261" s="1707">
        <f>IF(WORKDAY(EOMONTH(F261,0)+$J$21-1,1,'Business Day Paris'!F240:F434)&lt;=EOMONTH(Calendar!F262,0),WORKDAY(EOMONTH(F261,0)+$J$21-1,1,'Business Day Paris'!F240:F434),WORKDAY(EOMONTH(F261,0)+$J$21+1,-1,'Business Day Paris'!F240:F434))</f>
        <v>52867</v>
      </c>
      <c r="K261" s="1238"/>
    </row>
    <row r="262" spans="2:11">
      <c r="B262" s="1248">
        <v>240</v>
      </c>
      <c r="C262" s="2"/>
      <c r="D262" s="1705">
        <f t="shared" si="11"/>
        <v>52841</v>
      </c>
      <c r="E262" s="1706">
        <f t="shared" si="9"/>
        <v>52870</v>
      </c>
      <c r="F262" s="1706">
        <f t="shared" si="10"/>
        <v>52870</v>
      </c>
      <c r="G262" s="1706">
        <f>WORKDAY(F262,$G$21,'Business Day Paris'!F241:F435)</f>
        <v>52884</v>
      </c>
      <c r="H262" s="1706">
        <f>WORKDAY(J262,$H$21,'Business Day Paris'!F241:F435)</f>
        <v>52890</v>
      </c>
      <c r="I262" s="1706">
        <f>WORKDAY(J262,$I$21,'Business Day Paris'!F241:F435)</f>
        <v>52894</v>
      </c>
      <c r="J262" s="1707">
        <f>IF(WORKDAY(EOMONTH(F262,0)+$J$21-1,1,'Business Day Paris'!F241:F435)&lt;=EOMONTH(Calendar!F263,0),WORKDAY(EOMONTH(F262,0)+$J$21-1,1,'Business Day Paris'!F241:F435),WORKDAY(EOMONTH(F262,0)+$J$21+1,-1,'Business Day Paris'!F241:F435))</f>
        <v>52897</v>
      </c>
      <c r="K262" s="1238"/>
    </row>
    <row r="263" spans="2:11">
      <c r="B263" s="1248">
        <v>241</v>
      </c>
      <c r="C263" s="2"/>
      <c r="D263" s="1705">
        <f t="shared" si="11"/>
        <v>52871</v>
      </c>
      <c r="E263" s="1706">
        <f t="shared" si="9"/>
        <v>52901</v>
      </c>
      <c r="F263" s="1706">
        <f t="shared" si="10"/>
        <v>52901</v>
      </c>
      <c r="G263" s="1706">
        <f>WORKDAY(F263,$G$21,'Business Day Paris'!F242:F436)</f>
        <v>52915</v>
      </c>
      <c r="H263" s="1706">
        <f>WORKDAY(J263,$H$21,'Business Day Paris'!F242:F436)</f>
        <v>52922</v>
      </c>
      <c r="I263" s="1706">
        <f>WORKDAY(J263,$I$21,'Business Day Paris'!F242:F436)</f>
        <v>52924</v>
      </c>
      <c r="J263" s="1707">
        <f>IF(WORKDAY(EOMONTH(F263,0)+$J$21-1,1,'Business Day Paris'!F242:F436)&lt;=EOMONTH(Calendar!F264,0),WORKDAY(EOMONTH(F263,0)+$J$21-1,1,'Business Day Paris'!F242:F436),WORKDAY(EOMONTH(F263,0)+$J$21+1,-1,'Business Day Paris'!F242:F436))</f>
        <v>52929</v>
      </c>
      <c r="K263" s="1238"/>
    </row>
    <row r="264" spans="2:11">
      <c r="B264" s="1248">
        <v>242</v>
      </c>
      <c r="C264" s="2"/>
      <c r="D264" s="1705">
        <f t="shared" si="11"/>
        <v>52902</v>
      </c>
      <c r="E264" s="1706">
        <f t="shared" si="9"/>
        <v>52931</v>
      </c>
      <c r="F264" s="1706">
        <f t="shared" si="10"/>
        <v>52931</v>
      </c>
      <c r="G264" s="1706">
        <f>WORKDAY(F264,$G$21,'Business Day Paris'!F243:F437)</f>
        <v>52945</v>
      </c>
      <c r="H264" s="1706">
        <f>WORKDAY(J264,$H$21,'Business Day Paris'!F243:F437)</f>
        <v>52951</v>
      </c>
      <c r="I264" s="1706">
        <f>WORKDAY(J264,$I$21,'Business Day Paris'!F243:F437)</f>
        <v>52953</v>
      </c>
      <c r="J264" s="1707">
        <f>IF(WORKDAY(EOMONTH(F264,0)+$J$21-1,1,'Business Day Paris'!F243:F437)&lt;=EOMONTH(Calendar!F265,0),WORKDAY(EOMONTH(F264,0)+$J$21-1,1,'Business Day Paris'!F243:F437),WORKDAY(EOMONTH(F264,0)+$J$21+1,-1,'Business Day Paris'!F243:F437))</f>
        <v>52958</v>
      </c>
      <c r="K264" s="1238"/>
    </row>
    <row r="265" spans="2:11">
      <c r="B265" s="1248">
        <v>243</v>
      </c>
      <c r="C265" s="2"/>
      <c r="D265" s="1705">
        <f t="shared" si="11"/>
        <v>52932</v>
      </c>
      <c r="E265" s="1706">
        <f t="shared" si="9"/>
        <v>52962</v>
      </c>
      <c r="F265" s="1706">
        <f t="shared" si="10"/>
        <v>52962</v>
      </c>
      <c r="G265" s="1706">
        <f>WORKDAY(F265,$G$21,'Business Day Paris'!F244:F438)</f>
        <v>52975</v>
      </c>
      <c r="H265" s="1706">
        <f>WORKDAY(J265,$H$21,'Business Day Paris'!F244:F438)</f>
        <v>52982</v>
      </c>
      <c r="I265" s="1706">
        <f>WORKDAY(J265,$I$21,'Business Day Paris'!F244:F438)</f>
        <v>52986</v>
      </c>
      <c r="J265" s="1707">
        <f>IF(WORKDAY(EOMONTH(F265,0)+$J$21-1,1,'Business Day Paris'!F244:F438)&lt;=EOMONTH(Calendar!F266,0),WORKDAY(EOMONTH(F265,0)+$J$21-1,1,'Business Day Paris'!F244:F438),WORKDAY(EOMONTH(F265,0)+$J$21+1,-1,'Business Day Paris'!F244:F438))</f>
        <v>52989</v>
      </c>
      <c r="K265" s="1238"/>
    </row>
    <row r="266" spans="2:11">
      <c r="B266" s="1248">
        <v>244</v>
      </c>
      <c r="C266" s="2"/>
      <c r="D266" s="1705">
        <f t="shared" si="11"/>
        <v>52963</v>
      </c>
      <c r="E266" s="1706">
        <f t="shared" si="9"/>
        <v>52993</v>
      </c>
      <c r="F266" s="1706">
        <f t="shared" si="10"/>
        <v>52993</v>
      </c>
      <c r="G266" s="1706">
        <f>WORKDAY(F266,$G$21,'Business Day Paris'!F245:F439)</f>
        <v>53007</v>
      </c>
      <c r="H266" s="1706">
        <f>WORKDAY(J266,$H$21,'Business Day Paris'!F245:F439)</f>
        <v>53013</v>
      </c>
      <c r="I266" s="1706">
        <f>WORKDAY(J266,$I$21,'Business Day Paris'!F245:F439)</f>
        <v>53015</v>
      </c>
      <c r="J266" s="1707">
        <f>IF(WORKDAY(EOMONTH(F266,0)+$J$21-1,1,'Business Day Paris'!F245:F439)&lt;=EOMONTH(Calendar!F267,0),WORKDAY(EOMONTH(F266,0)+$J$21-1,1,'Business Day Paris'!F245:F439),WORKDAY(EOMONTH(F266,0)+$J$21+1,-1,'Business Day Paris'!F245:F439))</f>
        <v>53020</v>
      </c>
      <c r="K266" s="1238"/>
    </row>
    <row r="267" spans="2:11">
      <c r="B267" s="1248">
        <v>245</v>
      </c>
      <c r="C267" s="2"/>
      <c r="D267" s="1705">
        <f t="shared" si="11"/>
        <v>52994</v>
      </c>
      <c r="E267" s="1706">
        <f t="shared" si="9"/>
        <v>53021</v>
      </c>
      <c r="F267" s="1706">
        <f t="shared" si="10"/>
        <v>53021</v>
      </c>
      <c r="G267" s="1706">
        <f>WORKDAY(F267,$G$21,'Business Day Paris'!F246:F440)</f>
        <v>53035</v>
      </c>
      <c r="H267" s="1706">
        <f>WORKDAY(J267,$H$21,'Business Day Paris'!F246:F440)</f>
        <v>53041</v>
      </c>
      <c r="I267" s="1706">
        <f>WORKDAY(J267,$I$21,'Business Day Paris'!F246:F440)</f>
        <v>53043</v>
      </c>
      <c r="J267" s="1707">
        <f>IF(WORKDAY(EOMONTH(F267,0)+$J$21-1,1,'Business Day Paris'!F246:F440)&lt;=EOMONTH(Calendar!F268,0),WORKDAY(EOMONTH(F267,0)+$J$21-1,1,'Business Day Paris'!F246:F440),WORKDAY(EOMONTH(F267,0)+$J$21+1,-1,'Business Day Paris'!F246:F440))</f>
        <v>53048</v>
      </c>
      <c r="K267" s="1238"/>
    </row>
    <row r="268" spans="2:11">
      <c r="B268" s="1248">
        <v>246</v>
      </c>
      <c r="C268" s="2"/>
      <c r="D268" s="1705">
        <f t="shared" si="11"/>
        <v>53022</v>
      </c>
      <c r="E268" s="1706">
        <f t="shared" si="9"/>
        <v>53052</v>
      </c>
      <c r="F268" s="1706">
        <f t="shared" si="10"/>
        <v>53052</v>
      </c>
      <c r="G268" s="1706">
        <f>WORKDAY(F268,$G$21,'Business Day Paris'!F247:F441)</f>
        <v>53066</v>
      </c>
      <c r="H268" s="1706">
        <f>WORKDAY(J268,$H$21,'Business Day Paris'!F247:F441)</f>
        <v>53072</v>
      </c>
      <c r="I268" s="1706">
        <f>WORKDAY(J268,$I$21,'Business Day Paris'!F247:F441)</f>
        <v>53076</v>
      </c>
      <c r="J268" s="1707">
        <f>IF(WORKDAY(EOMONTH(F268,0)+$J$21-1,1,'Business Day Paris'!F247:F441)&lt;=EOMONTH(Calendar!F269,0),WORKDAY(EOMONTH(F268,0)+$J$21-1,1,'Business Day Paris'!F247:F441),WORKDAY(EOMONTH(F268,0)+$J$21+1,-1,'Business Day Paris'!F247:F441))</f>
        <v>53079</v>
      </c>
      <c r="K268" s="1238"/>
    </row>
    <row r="269" spans="2:11">
      <c r="B269" s="1248">
        <v>247</v>
      </c>
      <c r="C269" s="2"/>
      <c r="D269" s="1705">
        <f t="shared" si="11"/>
        <v>53053</v>
      </c>
      <c r="E269" s="1706">
        <f t="shared" si="9"/>
        <v>53082</v>
      </c>
      <c r="F269" s="1706">
        <f t="shared" si="10"/>
        <v>53082</v>
      </c>
      <c r="G269" s="1706">
        <f>WORKDAY(F269,$G$21,'Business Day Paris'!F248:F442)</f>
        <v>53094</v>
      </c>
      <c r="H269" s="1706">
        <f>WORKDAY(J269,$H$21,'Business Day Paris'!F248:F442)</f>
        <v>53104</v>
      </c>
      <c r="I269" s="1706">
        <f>WORKDAY(J269,$I$21,'Business Day Paris'!F248:F442)</f>
        <v>53106</v>
      </c>
      <c r="J269" s="1707">
        <f>IF(WORKDAY(EOMONTH(F269,0)+$J$21-1,1,'Business Day Paris'!F248:F442)&lt;=EOMONTH(Calendar!F270,0),WORKDAY(EOMONTH(F269,0)+$J$21-1,1,'Business Day Paris'!F248:F442),WORKDAY(EOMONTH(F269,0)+$J$21+1,-1,'Business Day Paris'!F248:F442))</f>
        <v>53111</v>
      </c>
      <c r="K269" s="1238"/>
    </row>
    <row r="270" spans="2:11">
      <c r="B270" s="1248">
        <v>248</v>
      </c>
      <c r="C270" s="2"/>
      <c r="D270" s="1705">
        <f t="shared" si="11"/>
        <v>53083</v>
      </c>
      <c r="E270" s="1706">
        <f t="shared" si="9"/>
        <v>53113</v>
      </c>
      <c r="F270" s="1706">
        <f t="shared" si="10"/>
        <v>53113</v>
      </c>
      <c r="G270" s="1706">
        <f>WORKDAY(F270,$G$21,'Business Day Paris'!F249:F443)</f>
        <v>53127</v>
      </c>
      <c r="H270" s="1706">
        <f>WORKDAY(J270,$H$21,'Business Day Paris'!F249:F443)</f>
        <v>53133</v>
      </c>
      <c r="I270" s="1706">
        <f>WORKDAY(J270,$I$21,'Business Day Paris'!F249:F443)</f>
        <v>53135</v>
      </c>
      <c r="J270" s="1707">
        <f>IF(WORKDAY(EOMONTH(F270,0)+$J$21-1,1,'Business Day Paris'!F249:F443)&lt;=EOMONTH(Calendar!F271,0),WORKDAY(EOMONTH(F270,0)+$J$21-1,1,'Business Day Paris'!F249:F443),WORKDAY(EOMONTH(F270,0)+$J$21+1,-1,'Business Day Paris'!F249:F443))</f>
        <v>53140</v>
      </c>
      <c r="K270" s="1238"/>
    </row>
    <row r="271" spans="2:11">
      <c r="B271" s="1248">
        <v>249</v>
      </c>
      <c r="C271" s="2"/>
      <c r="D271" s="1705">
        <f t="shared" si="11"/>
        <v>53114</v>
      </c>
      <c r="E271" s="1706">
        <f t="shared" si="9"/>
        <v>53143</v>
      </c>
      <c r="F271" s="1706">
        <f t="shared" si="10"/>
        <v>53143</v>
      </c>
      <c r="G271" s="1706">
        <f>WORKDAY(F271,$G$21,'Business Day Paris'!F250:F444)</f>
        <v>53157</v>
      </c>
      <c r="H271" s="1706">
        <f>WORKDAY(J271,$H$21,'Business Day Paris'!F250:F444)</f>
        <v>53163</v>
      </c>
      <c r="I271" s="1706">
        <f>WORKDAY(J271,$I$21,'Business Day Paris'!F250:F444)</f>
        <v>53167</v>
      </c>
      <c r="J271" s="1707">
        <f>IF(WORKDAY(EOMONTH(F271,0)+$J$21-1,1,'Business Day Paris'!F250:F444)&lt;=EOMONTH(Calendar!F272,0),WORKDAY(EOMONTH(F271,0)+$J$21-1,1,'Business Day Paris'!F250:F444),WORKDAY(EOMONTH(F271,0)+$J$21+1,-1,'Business Day Paris'!F250:F444))</f>
        <v>53170</v>
      </c>
      <c r="K271" s="1238"/>
    </row>
    <row r="272" spans="2:11">
      <c r="B272" s="1248">
        <v>250</v>
      </c>
      <c r="C272" s="2"/>
      <c r="D272" s="1705">
        <f t="shared" si="11"/>
        <v>53144</v>
      </c>
      <c r="E272" s="1706">
        <f t="shared" si="9"/>
        <v>53174</v>
      </c>
      <c r="F272" s="1706">
        <f t="shared" si="10"/>
        <v>53174</v>
      </c>
      <c r="G272" s="1706">
        <f>WORKDAY(F272,$G$21,'Business Day Paris'!F251:F445)</f>
        <v>53188</v>
      </c>
      <c r="H272" s="1706">
        <f>WORKDAY(J272,$H$21,'Business Day Paris'!F251:F445)</f>
        <v>53195</v>
      </c>
      <c r="I272" s="1706">
        <f>WORKDAY(J272,$I$21,'Business Day Paris'!F251:F445)</f>
        <v>53197</v>
      </c>
      <c r="J272" s="1707">
        <f>IF(WORKDAY(EOMONTH(F272,0)+$J$21-1,1,'Business Day Paris'!F251:F445)&lt;=EOMONTH(Calendar!F273,0),WORKDAY(EOMONTH(F272,0)+$J$21-1,1,'Business Day Paris'!F251:F445),WORKDAY(EOMONTH(F272,0)+$J$21+1,-1,'Business Day Paris'!F251:F445))</f>
        <v>53202</v>
      </c>
      <c r="K272" s="1238"/>
    </row>
    <row r="273" spans="2:11">
      <c r="B273" s="1248">
        <v>251</v>
      </c>
      <c r="C273" s="2"/>
      <c r="D273" s="1705">
        <f t="shared" si="11"/>
        <v>53175</v>
      </c>
      <c r="E273" s="1706">
        <f t="shared" si="9"/>
        <v>53205</v>
      </c>
      <c r="F273" s="1706">
        <f t="shared" si="10"/>
        <v>53205</v>
      </c>
      <c r="G273" s="1706">
        <f>WORKDAY(F273,$G$21,'Business Day Paris'!F252:F446)</f>
        <v>53219</v>
      </c>
      <c r="H273" s="1706">
        <f>WORKDAY(J273,$H$21,'Business Day Paris'!F252:F446)</f>
        <v>53225</v>
      </c>
      <c r="I273" s="1706">
        <f>WORKDAY(J273,$I$21,'Business Day Paris'!F252:F446)</f>
        <v>53227</v>
      </c>
      <c r="J273" s="1707">
        <f>IF(WORKDAY(EOMONTH(F273,0)+$J$21-1,1,'Business Day Paris'!F252:F446)&lt;=EOMONTH(Calendar!F274,0),WORKDAY(EOMONTH(F273,0)+$J$21-1,1,'Business Day Paris'!F252:F446),WORKDAY(EOMONTH(F273,0)+$J$21+1,-1,'Business Day Paris'!F252:F446))</f>
        <v>53232</v>
      </c>
      <c r="K273" s="1238"/>
    </row>
    <row r="274" spans="2:11">
      <c r="B274" s="1248">
        <v>252</v>
      </c>
      <c r="C274" s="2"/>
      <c r="D274" s="1705">
        <f t="shared" si="11"/>
        <v>53206</v>
      </c>
      <c r="E274" s="1706">
        <f t="shared" si="9"/>
        <v>53235</v>
      </c>
      <c r="F274" s="1706">
        <f t="shared" si="10"/>
        <v>53235</v>
      </c>
      <c r="G274" s="1706">
        <f>WORKDAY(F274,$G$21,'Business Day Paris'!F253:F447)</f>
        <v>53248</v>
      </c>
      <c r="H274" s="1706">
        <f>WORKDAY(J274,$H$21,'Business Day Paris'!F253:F447)</f>
        <v>53255</v>
      </c>
      <c r="I274" s="1706">
        <f>WORKDAY(J274,$I$21,'Business Day Paris'!F253:F447)</f>
        <v>53259</v>
      </c>
      <c r="J274" s="1707">
        <f>IF(WORKDAY(EOMONTH(F274,0)+$J$21-1,1,'Business Day Paris'!F253:F447)&lt;=EOMONTH(Calendar!F275,0),WORKDAY(EOMONTH(F274,0)+$J$21-1,1,'Business Day Paris'!F253:F447),WORKDAY(EOMONTH(F274,0)+$J$21+1,-1,'Business Day Paris'!F253:F447))</f>
        <v>53262</v>
      </c>
      <c r="K274" s="1238"/>
    </row>
    <row r="275" spans="2:11">
      <c r="B275" s="1248">
        <v>253</v>
      </c>
      <c r="C275" s="2"/>
      <c r="D275" s="1705">
        <f t="shared" si="11"/>
        <v>53236</v>
      </c>
      <c r="E275" s="1706">
        <f t="shared" si="9"/>
        <v>53266</v>
      </c>
      <c r="F275" s="1706">
        <f t="shared" si="10"/>
        <v>53266</v>
      </c>
      <c r="G275" s="1706">
        <f>WORKDAY(F275,$G$21,'Business Day Paris'!F254:F448)</f>
        <v>53280</v>
      </c>
      <c r="H275" s="1706">
        <f>WORKDAY(J275,$H$21,'Business Day Paris'!F254:F448)</f>
        <v>53286</v>
      </c>
      <c r="I275" s="1706">
        <f>WORKDAY(J275,$I$21,'Business Day Paris'!F254:F448)</f>
        <v>53288</v>
      </c>
      <c r="J275" s="1707">
        <f>IF(WORKDAY(EOMONTH(F275,0)+$J$21-1,1,'Business Day Paris'!F254:F448)&lt;=EOMONTH(Calendar!F276,0),WORKDAY(EOMONTH(F275,0)+$J$21-1,1,'Business Day Paris'!F254:F448),WORKDAY(EOMONTH(F275,0)+$J$21+1,-1,'Business Day Paris'!F254:F448))</f>
        <v>53293</v>
      </c>
      <c r="K275" s="1238"/>
    </row>
    <row r="276" spans="2:11">
      <c r="B276" s="1248">
        <v>254</v>
      </c>
      <c r="C276" s="2"/>
      <c r="D276" s="1705">
        <f t="shared" si="11"/>
        <v>53267</v>
      </c>
      <c r="E276" s="1706">
        <f t="shared" si="9"/>
        <v>53296</v>
      </c>
      <c r="F276" s="1706">
        <f t="shared" si="10"/>
        <v>53296</v>
      </c>
      <c r="G276" s="1706">
        <f>WORKDAY(F276,$G$21,'Business Day Paris'!F255:F449)</f>
        <v>53310</v>
      </c>
      <c r="H276" s="1706">
        <f>WORKDAY(J276,$H$21,'Business Day Paris'!F255:F449)</f>
        <v>53316</v>
      </c>
      <c r="I276" s="1706">
        <f>WORKDAY(J276,$I$21,'Business Day Paris'!F255:F449)</f>
        <v>53318</v>
      </c>
      <c r="J276" s="1707">
        <f>IF(WORKDAY(EOMONTH(F276,0)+$J$21-1,1,'Business Day Paris'!F255:F449)&lt;=EOMONTH(Calendar!F277,0),WORKDAY(EOMONTH(F276,0)+$J$21-1,1,'Business Day Paris'!F255:F449),WORKDAY(EOMONTH(F276,0)+$J$21+1,-1,'Business Day Paris'!F255:F449))</f>
        <v>53323</v>
      </c>
      <c r="K276" s="1238"/>
    </row>
    <row r="277" spans="2:11">
      <c r="B277" s="1248">
        <v>255</v>
      </c>
      <c r="C277" s="2"/>
      <c r="D277" s="1705">
        <f t="shared" si="11"/>
        <v>53297</v>
      </c>
      <c r="E277" s="1706">
        <f t="shared" si="9"/>
        <v>53327</v>
      </c>
      <c r="F277" s="1706">
        <f t="shared" si="10"/>
        <v>53327</v>
      </c>
      <c r="G277" s="1706">
        <f>WORKDAY(F277,$G$21,'Business Day Paris'!F256:F450)</f>
        <v>53339</v>
      </c>
      <c r="H277" s="1706">
        <f>WORKDAY(J277,$H$21,'Business Day Paris'!F256:F450)</f>
        <v>53349</v>
      </c>
      <c r="I277" s="1706">
        <f>WORKDAY(J277,$I$21,'Business Day Paris'!F256:F450)</f>
        <v>53351</v>
      </c>
      <c r="J277" s="1707">
        <f>IF(WORKDAY(EOMONTH(F277,0)+$J$21-1,1,'Business Day Paris'!F256:F450)&lt;=EOMONTH(Calendar!F278,0),WORKDAY(EOMONTH(F277,0)+$J$21-1,1,'Business Day Paris'!F256:F450),WORKDAY(EOMONTH(F277,0)+$J$21+1,-1,'Business Day Paris'!F256:F450))</f>
        <v>53356</v>
      </c>
      <c r="K277" s="1238"/>
    </row>
    <row r="278" spans="2:11">
      <c r="B278" s="1248">
        <v>256</v>
      </c>
      <c r="C278" s="2"/>
      <c r="D278" s="1705">
        <f t="shared" si="11"/>
        <v>53328</v>
      </c>
      <c r="E278" s="1706">
        <f t="shared" si="9"/>
        <v>53358</v>
      </c>
      <c r="F278" s="1706">
        <f t="shared" si="10"/>
        <v>53358</v>
      </c>
      <c r="G278" s="1706">
        <f>WORKDAY(F278,$G$21,'Business Day Paris'!F257:F451)</f>
        <v>53372</v>
      </c>
      <c r="H278" s="1706">
        <f>WORKDAY(J278,$H$21,'Business Day Paris'!F257:F451)</f>
        <v>53378</v>
      </c>
      <c r="I278" s="1706">
        <f>WORKDAY(J278,$I$21,'Business Day Paris'!F257:F451)</f>
        <v>53380</v>
      </c>
      <c r="J278" s="1707">
        <f>IF(WORKDAY(EOMONTH(F278,0)+$J$21-1,1,'Business Day Paris'!F257:F451)&lt;=EOMONTH(Calendar!F279,0),WORKDAY(EOMONTH(F278,0)+$J$21-1,1,'Business Day Paris'!F257:F451),WORKDAY(EOMONTH(F278,0)+$J$21+1,-1,'Business Day Paris'!F257:F451))</f>
        <v>53385</v>
      </c>
      <c r="K278" s="1238"/>
    </row>
    <row r="279" spans="2:11">
      <c r="B279" s="1248">
        <v>257</v>
      </c>
      <c r="C279" s="2"/>
      <c r="D279" s="1705">
        <f t="shared" si="11"/>
        <v>53359</v>
      </c>
      <c r="E279" s="1706">
        <f t="shared" si="9"/>
        <v>53386</v>
      </c>
      <c r="F279" s="1706">
        <f t="shared" si="10"/>
        <v>53386</v>
      </c>
      <c r="G279" s="1706">
        <f>WORKDAY(F279,$G$21,'Business Day Paris'!F258:F452)</f>
        <v>53400</v>
      </c>
      <c r="H279" s="1706">
        <f>WORKDAY(J279,$H$21,'Business Day Paris'!F258:F452)</f>
        <v>53406</v>
      </c>
      <c r="I279" s="1706">
        <f>WORKDAY(J279,$I$21,'Business Day Paris'!F258:F452)</f>
        <v>53408</v>
      </c>
      <c r="J279" s="1707">
        <f>IF(WORKDAY(EOMONTH(F279,0)+$J$21-1,1,'Business Day Paris'!F258:F452)&lt;=EOMONTH(Calendar!F280,0),WORKDAY(EOMONTH(F279,0)+$J$21-1,1,'Business Day Paris'!F258:F452),WORKDAY(EOMONTH(F279,0)+$J$21+1,-1,'Business Day Paris'!F258:F452))</f>
        <v>53413</v>
      </c>
      <c r="K279" s="1238"/>
    </row>
    <row r="280" spans="2:11">
      <c r="B280" s="1248">
        <v>258</v>
      </c>
      <c r="C280" s="2"/>
      <c r="D280" s="1705">
        <f t="shared" si="11"/>
        <v>53387</v>
      </c>
      <c r="E280" s="1706">
        <f t="shared" ref="E280:E343" si="12">EOMONTH(D280,0)</f>
        <v>53417</v>
      </c>
      <c r="F280" s="1706">
        <f t="shared" ref="F280:F343" si="13">E280</f>
        <v>53417</v>
      </c>
      <c r="G280" s="1706">
        <f>WORKDAY(F280,$G$21,'Business Day Paris'!F259:F453)</f>
        <v>53430</v>
      </c>
      <c r="H280" s="1706">
        <f>WORKDAY(J280,$H$21,'Business Day Paris'!F259:F453)</f>
        <v>53437</v>
      </c>
      <c r="I280" s="1706">
        <f>WORKDAY(J280,$I$21,'Business Day Paris'!F259:F453)</f>
        <v>53441</v>
      </c>
      <c r="J280" s="1707">
        <f>IF(WORKDAY(EOMONTH(F280,0)+$J$21-1,1,'Business Day Paris'!F259:F453)&lt;=EOMONTH(Calendar!F281,0),WORKDAY(EOMONTH(F280,0)+$J$21-1,1,'Business Day Paris'!F259:F453),WORKDAY(EOMONTH(F280,0)+$J$21+1,-1,'Business Day Paris'!F259:F453))</f>
        <v>53444</v>
      </c>
      <c r="K280" s="1238"/>
    </row>
    <row r="281" spans="2:11">
      <c r="B281" s="1248">
        <v>259</v>
      </c>
      <c r="C281" s="2"/>
      <c r="D281" s="1705">
        <f t="shared" ref="D281:D344" si="14">EOMONTH(D280,0)+1</f>
        <v>53418</v>
      </c>
      <c r="E281" s="1706">
        <f t="shared" si="12"/>
        <v>53447</v>
      </c>
      <c r="F281" s="1706">
        <f t="shared" si="13"/>
        <v>53447</v>
      </c>
      <c r="G281" s="1706">
        <f>WORKDAY(F281,$G$21,'Business Day Paris'!F260:F454)</f>
        <v>53461</v>
      </c>
      <c r="H281" s="1706">
        <f>WORKDAY(J281,$H$21,'Business Day Paris'!F260:F454)</f>
        <v>53468</v>
      </c>
      <c r="I281" s="1706">
        <f>WORKDAY(J281,$I$21,'Business Day Paris'!F260:F454)</f>
        <v>53470</v>
      </c>
      <c r="J281" s="1707">
        <f>IF(WORKDAY(EOMONTH(F281,0)+$J$21-1,1,'Business Day Paris'!F260:F454)&lt;=EOMONTH(Calendar!F282,0),WORKDAY(EOMONTH(F281,0)+$J$21-1,1,'Business Day Paris'!F260:F454),WORKDAY(EOMONTH(F281,0)+$J$21+1,-1,'Business Day Paris'!F260:F454))</f>
        <v>53475</v>
      </c>
      <c r="K281" s="1238"/>
    </row>
    <row r="282" spans="2:11">
      <c r="B282" s="1248">
        <v>260</v>
      </c>
      <c r="C282" s="2"/>
      <c r="D282" s="1705">
        <f t="shared" si="14"/>
        <v>53448</v>
      </c>
      <c r="E282" s="1706">
        <f t="shared" si="12"/>
        <v>53478</v>
      </c>
      <c r="F282" s="1706">
        <f t="shared" si="13"/>
        <v>53478</v>
      </c>
      <c r="G282" s="1706">
        <f>WORKDAY(F282,$G$21,'Business Day Paris'!F261:F455)</f>
        <v>53492</v>
      </c>
      <c r="H282" s="1706">
        <f>WORKDAY(J282,$H$21,'Business Day Paris'!F261:F455)</f>
        <v>53498</v>
      </c>
      <c r="I282" s="1706">
        <f>WORKDAY(J282,$I$21,'Business Day Paris'!F261:F455)</f>
        <v>53500</v>
      </c>
      <c r="J282" s="1707">
        <f>IF(WORKDAY(EOMONTH(F282,0)+$J$21-1,1,'Business Day Paris'!F261:F455)&lt;=EOMONTH(Calendar!F283,0),WORKDAY(EOMONTH(F282,0)+$J$21-1,1,'Business Day Paris'!F261:F455),WORKDAY(EOMONTH(F282,0)+$J$21+1,-1,'Business Day Paris'!F261:F455))</f>
        <v>53505</v>
      </c>
      <c r="K282" s="1238"/>
    </row>
    <row r="283" spans="2:11">
      <c r="B283" s="1248">
        <v>261</v>
      </c>
      <c r="C283" s="2"/>
      <c r="D283" s="1705">
        <f t="shared" si="14"/>
        <v>53479</v>
      </c>
      <c r="E283" s="1706">
        <f t="shared" si="12"/>
        <v>53508</v>
      </c>
      <c r="F283" s="1706">
        <f t="shared" si="13"/>
        <v>53508</v>
      </c>
      <c r="G283" s="1706">
        <f>WORKDAY(F283,$G$21,'Business Day Paris'!F262:F456)</f>
        <v>53521</v>
      </c>
      <c r="H283" s="1706">
        <f>WORKDAY(J283,$H$21,'Business Day Paris'!F262:F456)</f>
        <v>53528</v>
      </c>
      <c r="I283" s="1706">
        <f>WORKDAY(J283,$I$21,'Business Day Paris'!F262:F456)</f>
        <v>53532</v>
      </c>
      <c r="J283" s="1707">
        <f>IF(WORKDAY(EOMONTH(F283,0)+$J$21-1,1,'Business Day Paris'!F262:F456)&lt;=EOMONTH(Calendar!F284,0),WORKDAY(EOMONTH(F283,0)+$J$21-1,1,'Business Day Paris'!F262:F456),WORKDAY(EOMONTH(F283,0)+$J$21+1,-1,'Business Day Paris'!F262:F456))</f>
        <v>53535</v>
      </c>
      <c r="K283" s="1238"/>
    </row>
    <row r="284" spans="2:11">
      <c r="B284" s="1248">
        <v>262</v>
      </c>
      <c r="C284" s="2"/>
      <c r="D284" s="1705">
        <f t="shared" si="14"/>
        <v>53509</v>
      </c>
      <c r="E284" s="1706">
        <f t="shared" si="12"/>
        <v>53539</v>
      </c>
      <c r="F284" s="1706">
        <f t="shared" si="13"/>
        <v>53539</v>
      </c>
      <c r="G284" s="1706">
        <f>WORKDAY(F284,$G$21,'Business Day Paris'!F263:F457)</f>
        <v>53553</v>
      </c>
      <c r="H284" s="1706">
        <f>WORKDAY(J284,$H$21,'Business Day Paris'!F263:F457)</f>
        <v>53559</v>
      </c>
      <c r="I284" s="1706">
        <f>WORKDAY(J284,$I$21,'Business Day Paris'!F263:F457)</f>
        <v>53561</v>
      </c>
      <c r="J284" s="1707">
        <f>IF(WORKDAY(EOMONTH(F284,0)+$J$21-1,1,'Business Day Paris'!F263:F457)&lt;=EOMONTH(Calendar!F285,0),WORKDAY(EOMONTH(F284,0)+$J$21-1,1,'Business Day Paris'!F263:F457),WORKDAY(EOMONTH(F284,0)+$J$21+1,-1,'Business Day Paris'!F263:F457))</f>
        <v>53566</v>
      </c>
      <c r="K284" s="1238"/>
    </row>
    <row r="285" spans="2:11">
      <c r="B285" s="1248">
        <v>263</v>
      </c>
      <c r="C285" s="2"/>
      <c r="D285" s="1705">
        <f t="shared" si="14"/>
        <v>53540</v>
      </c>
      <c r="E285" s="1706">
        <f t="shared" si="12"/>
        <v>53570</v>
      </c>
      <c r="F285" s="1706">
        <f t="shared" si="13"/>
        <v>53570</v>
      </c>
      <c r="G285" s="1706">
        <f>WORKDAY(F285,$G$21,'Business Day Paris'!F264:F458)</f>
        <v>53584</v>
      </c>
      <c r="H285" s="1706">
        <f>WORKDAY(J285,$H$21,'Business Day Paris'!F264:F458)</f>
        <v>53590</v>
      </c>
      <c r="I285" s="1706">
        <f>WORKDAY(J285,$I$21,'Business Day Paris'!F264:F458)</f>
        <v>53594</v>
      </c>
      <c r="J285" s="1707">
        <f>IF(WORKDAY(EOMONTH(F285,0)+$J$21-1,1,'Business Day Paris'!F264:F458)&lt;=EOMONTH(Calendar!F286,0),WORKDAY(EOMONTH(F285,0)+$J$21-1,1,'Business Day Paris'!F264:F458),WORKDAY(EOMONTH(F285,0)+$J$21+1,-1,'Business Day Paris'!F264:F458))</f>
        <v>53597</v>
      </c>
      <c r="K285" s="1238"/>
    </row>
    <row r="286" spans="2:11">
      <c r="B286" s="1248">
        <v>264</v>
      </c>
      <c r="C286" s="2"/>
      <c r="D286" s="1705">
        <f t="shared" si="14"/>
        <v>53571</v>
      </c>
      <c r="E286" s="1706">
        <f t="shared" si="12"/>
        <v>53600</v>
      </c>
      <c r="F286" s="1706">
        <f t="shared" si="13"/>
        <v>53600</v>
      </c>
      <c r="G286" s="1706">
        <f>WORKDAY(F286,$G$21,'Business Day Paris'!F265:F459)</f>
        <v>53612</v>
      </c>
      <c r="H286" s="1706">
        <f>WORKDAY(J286,$H$21,'Business Day Paris'!F265:F459)</f>
        <v>53622</v>
      </c>
      <c r="I286" s="1706">
        <f>WORKDAY(J286,$I$21,'Business Day Paris'!F265:F459)</f>
        <v>53624</v>
      </c>
      <c r="J286" s="1707">
        <f>IF(WORKDAY(EOMONTH(F286,0)+$J$21-1,1,'Business Day Paris'!F265:F459)&lt;=EOMONTH(Calendar!F287,0),WORKDAY(EOMONTH(F286,0)+$J$21-1,1,'Business Day Paris'!F265:F459),WORKDAY(EOMONTH(F286,0)+$J$21+1,-1,'Business Day Paris'!F265:F459))</f>
        <v>53629</v>
      </c>
      <c r="K286" s="1238"/>
    </row>
    <row r="287" spans="2:11">
      <c r="B287" s="1248">
        <v>265</v>
      </c>
      <c r="C287" s="2"/>
      <c r="D287" s="1705">
        <f t="shared" si="14"/>
        <v>53601</v>
      </c>
      <c r="E287" s="1706">
        <f t="shared" si="12"/>
        <v>53631</v>
      </c>
      <c r="F287" s="1706">
        <f t="shared" si="13"/>
        <v>53631</v>
      </c>
      <c r="G287" s="1706">
        <f>WORKDAY(F287,$G$21,'Business Day Paris'!F266:F460)</f>
        <v>53645</v>
      </c>
      <c r="H287" s="1706">
        <f>WORKDAY(J287,$H$21,'Business Day Paris'!F266:F460)</f>
        <v>53651</v>
      </c>
      <c r="I287" s="1706">
        <f>WORKDAY(J287,$I$21,'Business Day Paris'!F266:F460)</f>
        <v>53653</v>
      </c>
      <c r="J287" s="1707">
        <f>IF(WORKDAY(EOMONTH(F287,0)+$J$21-1,1,'Business Day Paris'!F266:F460)&lt;=EOMONTH(Calendar!F288,0),WORKDAY(EOMONTH(F287,0)+$J$21-1,1,'Business Day Paris'!F266:F460),WORKDAY(EOMONTH(F287,0)+$J$21+1,-1,'Business Day Paris'!F266:F460))</f>
        <v>53658</v>
      </c>
      <c r="K287" s="1238"/>
    </row>
    <row r="288" spans="2:11">
      <c r="B288" s="1248">
        <v>266</v>
      </c>
      <c r="C288" s="2"/>
      <c r="D288" s="1705">
        <f t="shared" si="14"/>
        <v>53632</v>
      </c>
      <c r="E288" s="1706">
        <f t="shared" si="12"/>
        <v>53661</v>
      </c>
      <c r="F288" s="1706">
        <f t="shared" si="13"/>
        <v>53661</v>
      </c>
      <c r="G288" s="1706">
        <f>WORKDAY(F288,$G$21,'Business Day Paris'!F267:F461)</f>
        <v>53675</v>
      </c>
      <c r="H288" s="1706">
        <f>WORKDAY(J288,$H$21,'Business Day Paris'!F267:F461)</f>
        <v>53681</v>
      </c>
      <c r="I288" s="1706">
        <f>WORKDAY(J288,$I$21,'Business Day Paris'!F267:F461)</f>
        <v>53685</v>
      </c>
      <c r="J288" s="1707">
        <f>IF(WORKDAY(EOMONTH(F288,0)+$J$21-1,1,'Business Day Paris'!F267:F461)&lt;=EOMONTH(Calendar!F289,0),WORKDAY(EOMONTH(F288,0)+$J$21-1,1,'Business Day Paris'!F267:F461),WORKDAY(EOMONTH(F288,0)+$J$21+1,-1,'Business Day Paris'!F267:F461))</f>
        <v>53688</v>
      </c>
      <c r="K288" s="1238"/>
    </row>
    <row r="289" spans="2:11">
      <c r="B289" s="1248">
        <v>267</v>
      </c>
      <c r="C289" s="2"/>
      <c r="D289" s="1705">
        <f t="shared" si="14"/>
        <v>53662</v>
      </c>
      <c r="E289" s="1706">
        <f t="shared" si="12"/>
        <v>53692</v>
      </c>
      <c r="F289" s="1706">
        <f t="shared" si="13"/>
        <v>53692</v>
      </c>
      <c r="G289" s="1706">
        <f>WORKDAY(F289,$G$21,'Business Day Paris'!F268:F462)</f>
        <v>53706</v>
      </c>
      <c r="H289" s="1706">
        <f>WORKDAY(J289,$H$21,'Business Day Paris'!F268:F462)</f>
        <v>53713</v>
      </c>
      <c r="I289" s="1706">
        <f>WORKDAY(J289,$I$21,'Business Day Paris'!F268:F462)</f>
        <v>53715</v>
      </c>
      <c r="J289" s="1707">
        <f>IF(WORKDAY(EOMONTH(F289,0)+$J$21-1,1,'Business Day Paris'!F268:F462)&lt;=EOMONTH(Calendar!F290,0),WORKDAY(EOMONTH(F289,0)+$J$21-1,1,'Business Day Paris'!F268:F462),WORKDAY(EOMONTH(F289,0)+$J$21+1,-1,'Business Day Paris'!F268:F462))</f>
        <v>53720</v>
      </c>
      <c r="K289" s="1238"/>
    </row>
    <row r="290" spans="2:11">
      <c r="B290" s="1248">
        <v>268</v>
      </c>
      <c r="C290" s="2"/>
      <c r="D290" s="1705">
        <f t="shared" si="14"/>
        <v>53693</v>
      </c>
      <c r="E290" s="1706">
        <f t="shared" si="12"/>
        <v>53723</v>
      </c>
      <c r="F290" s="1706">
        <f t="shared" si="13"/>
        <v>53723</v>
      </c>
      <c r="G290" s="1706">
        <f>WORKDAY(F290,$G$21,'Business Day Paris'!F269:F463)</f>
        <v>53737</v>
      </c>
      <c r="H290" s="1706">
        <f>WORKDAY(J290,$H$21,'Business Day Paris'!F269:F463)</f>
        <v>53743</v>
      </c>
      <c r="I290" s="1706">
        <f>WORKDAY(J290,$I$21,'Business Day Paris'!F269:F463)</f>
        <v>53745</v>
      </c>
      <c r="J290" s="1707">
        <f>IF(WORKDAY(EOMONTH(F290,0)+$J$21-1,1,'Business Day Paris'!F269:F463)&lt;=EOMONTH(Calendar!F291,0),WORKDAY(EOMONTH(F290,0)+$J$21-1,1,'Business Day Paris'!F269:F463),WORKDAY(EOMONTH(F290,0)+$J$21+1,-1,'Business Day Paris'!F269:F463))</f>
        <v>53750</v>
      </c>
      <c r="K290" s="1238"/>
    </row>
    <row r="291" spans="2:11">
      <c r="B291" s="1248">
        <v>269</v>
      </c>
      <c r="C291" s="2"/>
      <c r="D291" s="1705">
        <f t="shared" si="14"/>
        <v>53724</v>
      </c>
      <c r="E291" s="1706">
        <f t="shared" si="12"/>
        <v>53751</v>
      </c>
      <c r="F291" s="1706">
        <f t="shared" si="13"/>
        <v>53751</v>
      </c>
      <c r="G291" s="1706">
        <f>WORKDAY(F291,$G$21,'Business Day Paris'!F270:F464)</f>
        <v>53765</v>
      </c>
      <c r="H291" s="1706">
        <f>WORKDAY(J291,$H$21,'Business Day Paris'!F270:F464)</f>
        <v>53771</v>
      </c>
      <c r="I291" s="1706">
        <f>WORKDAY(J291,$I$21,'Business Day Paris'!F270:F464)</f>
        <v>53773</v>
      </c>
      <c r="J291" s="1707">
        <f>IF(WORKDAY(EOMONTH(F291,0)+$J$21-1,1,'Business Day Paris'!F270:F464)&lt;=EOMONTH(Calendar!F292,0),WORKDAY(EOMONTH(F291,0)+$J$21-1,1,'Business Day Paris'!F270:F464),WORKDAY(EOMONTH(F291,0)+$J$21+1,-1,'Business Day Paris'!F270:F464))</f>
        <v>53778</v>
      </c>
      <c r="K291" s="1238"/>
    </row>
    <row r="292" spans="2:11">
      <c r="B292" s="1248">
        <v>270</v>
      </c>
      <c r="C292" s="2"/>
      <c r="D292" s="1705">
        <f t="shared" si="14"/>
        <v>53752</v>
      </c>
      <c r="E292" s="1706">
        <f t="shared" si="12"/>
        <v>53782</v>
      </c>
      <c r="F292" s="1706">
        <f t="shared" si="13"/>
        <v>53782</v>
      </c>
      <c r="G292" s="1706">
        <f>WORKDAY(F292,$G$21,'Business Day Paris'!F271:F465)</f>
        <v>53794</v>
      </c>
      <c r="H292" s="1706">
        <f>WORKDAY(J292,$H$21,'Business Day Paris'!F271:F465)</f>
        <v>53804</v>
      </c>
      <c r="I292" s="1706">
        <f>WORKDAY(J292,$I$21,'Business Day Paris'!F271:F465)</f>
        <v>53806</v>
      </c>
      <c r="J292" s="1707">
        <f>IF(WORKDAY(EOMONTH(F292,0)+$J$21-1,1,'Business Day Paris'!F271:F465)&lt;=EOMONTH(Calendar!F293,0),WORKDAY(EOMONTH(F292,0)+$J$21-1,1,'Business Day Paris'!F271:F465),WORKDAY(EOMONTH(F292,0)+$J$21+1,-1,'Business Day Paris'!F271:F465))</f>
        <v>53811</v>
      </c>
      <c r="K292" s="1238"/>
    </row>
    <row r="293" spans="2:11">
      <c r="B293" s="1248">
        <v>271</v>
      </c>
      <c r="C293" s="2"/>
      <c r="D293" s="1705">
        <f t="shared" si="14"/>
        <v>53783</v>
      </c>
      <c r="E293" s="1706">
        <f t="shared" si="12"/>
        <v>53812</v>
      </c>
      <c r="F293" s="1706">
        <f t="shared" si="13"/>
        <v>53812</v>
      </c>
      <c r="G293" s="1706">
        <f>WORKDAY(F293,$G$21,'Business Day Paris'!F272:F466)</f>
        <v>53826</v>
      </c>
      <c r="H293" s="1706">
        <f>WORKDAY(J293,$H$21,'Business Day Paris'!F272:F466)</f>
        <v>53832</v>
      </c>
      <c r="I293" s="1706">
        <f>WORKDAY(J293,$I$21,'Business Day Paris'!F272:F466)</f>
        <v>53834</v>
      </c>
      <c r="J293" s="1707">
        <f>IF(WORKDAY(EOMONTH(F293,0)+$J$21-1,1,'Business Day Paris'!F272:F466)&lt;=EOMONTH(Calendar!F294,0),WORKDAY(EOMONTH(F293,0)+$J$21-1,1,'Business Day Paris'!F272:F466),WORKDAY(EOMONTH(F293,0)+$J$21+1,-1,'Business Day Paris'!F272:F466))</f>
        <v>53839</v>
      </c>
      <c r="K293" s="1238"/>
    </row>
    <row r="294" spans="2:11">
      <c r="B294" s="1248">
        <v>272</v>
      </c>
      <c r="C294" s="2"/>
      <c r="D294" s="1705">
        <f t="shared" si="14"/>
        <v>53813</v>
      </c>
      <c r="E294" s="1706">
        <f t="shared" si="12"/>
        <v>53843</v>
      </c>
      <c r="F294" s="1706">
        <f t="shared" si="13"/>
        <v>53843</v>
      </c>
      <c r="G294" s="1706">
        <f>WORKDAY(F294,$G$21,'Business Day Paris'!F273:F467)</f>
        <v>53857</v>
      </c>
      <c r="H294" s="1706">
        <f>WORKDAY(J294,$H$21,'Business Day Paris'!F273:F467)</f>
        <v>53863</v>
      </c>
      <c r="I294" s="1706">
        <f>WORKDAY(J294,$I$21,'Business Day Paris'!F273:F467)</f>
        <v>53867</v>
      </c>
      <c r="J294" s="1707">
        <f>IF(WORKDAY(EOMONTH(F294,0)+$J$21-1,1,'Business Day Paris'!F273:F467)&lt;=EOMONTH(Calendar!F295,0),WORKDAY(EOMONTH(F294,0)+$J$21-1,1,'Business Day Paris'!F273:F467),WORKDAY(EOMONTH(F294,0)+$J$21+1,-1,'Business Day Paris'!F273:F467))</f>
        <v>53870</v>
      </c>
      <c r="K294" s="1238"/>
    </row>
    <row r="295" spans="2:11">
      <c r="B295" s="1248">
        <v>273</v>
      </c>
      <c r="C295" s="2"/>
      <c r="D295" s="1705">
        <f t="shared" si="14"/>
        <v>53844</v>
      </c>
      <c r="E295" s="1706">
        <f t="shared" si="12"/>
        <v>53873</v>
      </c>
      <c r="F295" s="1706">
        <f t="shared" si="13"/>
        <v>53873</v>
      </c>
      <c r="G295" s="1706">
        <f>WORKDAY(F295,$G$21,'Business Day Paris'!F274:F468)</f>
        <v>53885</v>
      </c>
      <c r="H295" s="1706">
        <f>WORKDAY(J295,$H$21,'Business Day Paris'!F274:F468)</f>
        <v>53895</v>
      </c>
      <c r="I295" s="1706">
        <f>WORKDAY(J295,$I$21,'Business Day Paris'!F274:F468)</f>
        <v>53897</v>
      </c>
      <c r="J295" s="1707">
        <f>IF(WORKDAY(EOMONTH(F295,0)+$J$21-1,1,'Business Day Paris'!F274:F468)&lt;=EOMONTH(Calendar!F296,0),WORKDAY(EOMONTH(F295,0)+$J$21-1,1,'Business Day Paris'!F274:F468),WORKDAY(EOMONTH(F295,0)+$J$21+1,-1,'Business Day Paris'!F274:F468))</f>
        <v>53902</v>
      </c>
      <c r="K295" s="1238"/>
    </row>
    <row r="296" spans="2:11">
      <c r="B296" s="1248">
        <v>274</v>
      </c>
      <c r="C296" s="2"/>
      <c r="D296" s="1705">
        <f t="shared" si="14"/>
        <v>53874</v>
      </c>
      <c r="E296" s="1706">
        <f t="shared" si="12"/>
        <v>53904</v>
      </c>
      <c r="F296" s="1706">
        <f t="shared" si="13"/>
        <v>53904</v>
      </c>
      <c r="G296" s="1706">
        <f>WORKDAY(F296,$G$21,'Business Day Paris'!F275:F469)</f>
        <v>53918</v>
      </c>
      <c r="H296" s="1706">
        <f>WORKDAY(J296,$H$21,'Business Day Paris'!F275:F469)</f>
        <v>53924</v>
      </c>
      <c r="I296" s="1706">
        <f>WORKDAY(J296,$I$21,'Business Day Paris'!F275:F469)</f>
        <v>53926</v>
      </c>
      <c r="J296" s="1707">
        <f>IF(WORKDAY(EOMONTH(F296,0)+$J$21-1,1,'Business Day Paris'!F275:F469)&lt;=EOMONTH(Calendar!F297,0),WORKDAY(EOMONTH(F296,0)+$J$21-1,1,'Business Day Paris'!F275:F469),WORKDAY(EOMONTH(F296,0)+$J$21+1,-1,'Business Day Paris'!F275:F469))</f>
        <v>53931</v>
      </c>
      <c r="K296" s="1238"/>
    </row>
    <row r="297" spans="2:11">
      <c r="B297" s="1248">
        <v>275</v>
      </c>
      <c r="C297" s="2"/>
      <c r="D297" s="1705">
        <f t="shared" si="14"/>
        <v>53905</v>
      </c>
      <c r="E297" s="1706">
        <f t="shared" si="12"/>
        <v>53935</v>
      </c>
      <c r="F297" s="1706">
        <f t="shared" si="13"/>
        <v>53935</v>
      </c>
      <c r="G297" s="1706">
        <f>WORKDAY(F297,$G$21,'Business Day Paris'!F276:F470)</f>
        <v>53948</v>
      </c>
      <c r="H297" s="1706">
        <f>WORKDAY(J297,$H$21,'Business Day Paris'!F276:F470)</f>
        <v>53955</v>
      </c>
      <c r="I297" s="1706">
        <f>WORKDAY(J297,$I$21,'Business Day Paris'!F276:F470)</f>
        <v>53959</v>
      </c>
      <c r="J297" s="1707">
        <f>IF(WORKDAY(EOMONTH(F297,0)+$J$21-1,1,'Business Day Paris'!F276:F470)&lt;=EOMONTH(Calendar!F298,0),WORKDAY(EOMONTH(F297,0)+$J$21-1,1,'Business Day Paris'!F276:F470),WORKDAY(EOMONTH(F297,0)+$J$21+1,-1,'Business Day Paris'!F276:F470))</f>
        <v>53962</v>
      </c>
      <c r="K297" s="1238"/>
    </row>
    <row r="298" spans="2:11">
      <c r="B298" s="1248">
        <v>276</v>
      </c>
      <c r="C298" s="2"/>
      <c r="D298" s="1705">
        <f t="shared" si="14"/>
        <v>53936</v>
      </c>
      <c r="E298" s="1706">
        <f t="shared" si="12"/>
        <v>53965</v>
      </c>
      <c r="F298" s="1706">
        <f t="shared" si="13"/>
        <v>53965</v>
      </c>
      <c r="G298" s="1706">
        <f>WORKDAY(F298,$G$21,'Business Day Paris'!F277:F471)</f>
        <v>53979</v>
      </c>
      <c r="H298" s="1706">
        <f>WORKDAY(J298,$H$21,'Business Day Paris'!F277:F471)</f>
        <v>53986</v>
      </c>
      <c r="I298" s="1706">
        <f>WORKDAY(J298,$I$21,'Business Day Paris'!F277:F471)</f>
        <v>53988</v>
      </c>
      <c r="J298" s="1707">
        <f>IF(WORKDAY(EOMONTH(F298,0)+$J$21-1,1,'Business Day Paris'!F277:F471)&lt;=EOMONTH(Calendar!F299,0),WORKDAY(EOMONTH(F298,0)+$J$21-1,1,'Business Day Paris'!F277:F471),WORKDAY(EOMONTH(F298,0)+$J$21+1,-1,'Business Day Paris'!F277:F471))</f>
        <v>53993</v>
      </c>
      <c r="K298" s="1238"/>
    </row>
    <row r="299" spans="2:11">
      <c r="B299" s="1248">
        <v>277</v>
      </c>
      <c r="C299" s="2"/>
      <c r="D299" s="1705">
        <f t="shared" si="14"/>
        <v>53966</v>
      </c>
      <c r="E299" s="1706">
        <f t="shared" si="12"/>
        <v>53996</v>
      </c>
      <c r="F299" s="1706">
        <f t="shared" si="13"/>
        <v>53996</v>
      </c>
      <c r="G299" s="1706">
        <f>WORKDAY(F299,$G$21,'Business Day Paris'!F278:F472)</f>
        <v>54010</v>
      </c>
      <c r="H299" s="1706">
        <f>WORKDAY(J299,$H$21,'Business Day Paris'!F278:F472)</f>
        <v>54016</v>
      </c>
      <c r="I299" s="1706">
        <f>WORKDAY(J299,$I$21,'Business Day Paris'!F278:F472)</f>
        <v>54018</v>
      </c>
      <c r="J299" s="1707">
        <f>IF(WORKDAY(EOMONTH(F299,0)+$J$21-1,1,'Business Day Paris'!F278:F472)&lt;=EOMONTH(Calendar!F300,0),WORKDAY(EOMONTH(F299,0)+$J$21-1,1,'Business Day Paris'!F278:F472),WORKDAY(EOMONTH(F299,0)+$J$21+1,-1,'Business Day Paris'!F278:F472))</f>
        <v>54023</v>
      </c>
      <c r="K299" s="1238"/>
    </row>
    <row r="300" spans="2:11">
      <c r="B300" s="1248">
        <v>278</v>
      </c>
      <c r="C300" s="2"/>
      <c r="D300" s="1705">
        <f t="shared" si="14"/>
        <v>53997</v>
      </c>
      <c r="E300" s="1706">
        <f t="shared" si="12"/>
        <v>54026</v>
      </c>
      <c r="F300" s="1706">
        <f t="shared" si="13"/>
        <v>54026</v>
      </c>
      <c r="G300" s="1706">
        <f>WORKDAY(F300,$G$21,'Business Day Paris'!F279:F473)</f>
        <v>54039</v>
      </c>
      <c r="H300" s="1706">
        <f>WORKDAY(J300,$H$21,'Business Day Paris'!F279:F473)</f>
        <v>54046</v>
      </c>
      <c r="I300" s="1706">
        <f>WORKDAY(J300,$I$21,'Business Day Paris'!F279:F473)</f>
        <v>54050</v>
      </c>
      <c r="J300" s="1707">
        <f>IF(WORKDAY(EOMONTH(F300,0)+$J$21-1,1,'Business Day Paris'!F279:F473)&lt;=EOMONTH(Calendar!F301,0),WORKDAY(EOMONTH(F300,0)+$J$21-1,1,'Business Day Paris'!F279:F473),WORKDAY(EOMONTH(F300,0)+$J$21+1,-1,'Business Day Paris'!F279:F473))</f>
        <v>54053</v>
      </c>
      <c r="K300" s="1238"/>
    </row>
    <row r="301" spans="2:11">
      <c r="B301" s="1248">
        <v>279</v>
      </c>
      <c r="C301" s="2"/>
      <c r="D301" s="1705">
        <f t="shared" si="14"/>
        <v>54027</v>
      </c>
      <c r="E301" s="1706">
        <f t="shared" si="12"/>
        <v>54057</v>
      </c>
      <c r="F301" s="1706">
        <f t="shared" si="13"/>
        <v>54057</v>
      </c>
      <c r="G301" s="1706">
        <f>WORKDAY(F301,$G$21,'Business Day Paris'!F280:F474)</f>
        <v>54071</v>
      </c>
      <c r="H301" s="1706">
        <f>WORKDAY(J301,$H$21,'Business Day Paris'!F280:F474)</f>
        <v>54077</v>
      </c>
      <c r="I301" s="1706">
        <f>WORKDAY(J301,$I$21,'Business Day Paris'!F280:F474)</f>
        <v>54079</v>
      </c>
      <c r="J301" s="1707">
        <f>IF(WORKDAY(EOMONTH(F301,0)+$J$21-1,1,'Business Day Paris'!F280:F474)&lt;=EOMONTH(Calendar!F302,0),WORKDAY(EOMONTH(F301,0)+$J$21-1,1,'Business Day Paris'!F280:F474),WORKDAY(EOMONTH(F301,0)+$J$21+1,-1,'Business Day Paris'!F280:F474))</f>
        <v>54084</v>
      </c>
      <c r="K301" s="1238"/>
    </row>
    <row r="302" spans="2:11">
      <c r="B302" s="1248">
        <v>280</v>
      </c>
      <c r="C302" s="2"/>
      <c r="D302" s="1705">
        <f t="shared" si="14"/>
        <v>54058</v>
      </c>
      <c r="E302" s="1706">
        <f t="shared" si="12"/>
        <v>54088</v>
      </c>
      <c r="F302" s="1706">
        <f t="shared" si="13"/>
        <v>54088</v>
      </c>
      <c r="G302" s="1706">
        <f>WORKDAY(F302,$G$21,'Business Day Paris'!F281:F475)</f>
        <v>54102</v>
      </c>
      <c r="H302" s="1706">
        <f>WORKDAY(J302,$H$21,'Business Day Paris'!F281:F475)</f>
        <v>54108</v>
      </c>
      <c r="I302" s="1706">
        <f>WORKDAY(J302,$I$21,'Business Day Paris'!F281:F475)</f>
        <v>54112</v>
      </c>
      <c r="J302" s="1707">
        <f>IF(WORKDAY(EOMONTH(F302,0)+$J$21-1,1,'Business Day Paris'!F281:F475)&lt;=EOMONTH(Calendar!F303,0),WORKDAY(EOMONTH(F302,0)+$J$21-1,1,'Business Day Paris'!F281:F475),WORKDAY(EOMONTH(F302,0)+$J$21+1,-1,'Business Day Paris'!F281:F475))</f>
        <v>54115</v>
      </c>
      <c r="K302" s="1238"/>
    </row>
    <row r="303" spans="2:11">
      <c r="B303" s="1248">
        <v>281</v>
      </c>
      <c r="C303" s="2"/>
      <c r="D303" s="1705">
        <f t="shared" si="14"/>
        <v>54089</v>
      </c>
      <c r="E303" s="1706">
        <f t="shared" si="12"/>
        <v>54117</v>
      </c>
      <c r="F303" s="1706">
        <f t="shared" si="13"/>
        <v>54117</v>
      </c>
      <c r="G303" s="1706">
        <f>WORKDAY(F303,$G$21,'Business Day Paris'!F282:F476)</f>
        <v>54130</v>
      </c>
      <c r="H303" s="1706">
        <f>WORKDAY(J303,$H$21,'Business Day Paris'!F282:F476)</f>
        <v>54137</v>
      </c>
      <c r="I303" s="1706">
        <f>WORKDAY(J303,$I$21,'Business Day Paris'!F282:F476)</f>
        <v>54141</v>
      </c>
      <c r="J303" s="1707">
        <f>IF(WORKDAY(EOMONTH(F303,0)+$J$21-1,1,'Business Day Paris'!F282:F476)&lt;=EOMONTH(Calendar!F304,0),WORKDAY(EOMONTH(F303,0)+$J$21-1,1,'Business Day Paris'!F282:F476),WORKDAY(EOMONTH(F303,0)+$J$21+1,-1,'Business Day Paris'!F282:F476))</f>
        <v>54144</v>
      </c>
      <c r="K303" s="1238"/>
    </row>
    <row r="304" spans="2:11">
      <c r="B304" s="1248">
        <v>282</v>
      </c>
      <c r="C304" s="2"/>
      <c r="D304" s="1705">
        <f t="shared" si="14"/>
        <v>54118</v>
      </c>
      <c r="E304" s="1706">
        <f t="shared" si="12"/>
        <v>54148</v>
      </c>
      <c r="F304" s="1706">
        <f t="shared" si="13"/>
        <v>54148</v>
      </c>
      <c r="G304" s="1706">
        <f>WORKDAY(F304,$G$21,'Business Day Paris'!F283:F477)</f>
        <v>54162</v>
      </c>
      <c r="H304" s="1706">
        <f>WORKDAY(J304,$H$21,'Business Day Paris'!F283:F477)</f>
        <v>54168</v>
      </c>
      <c r="I304" s="1706">
        <f>WORKDAY(J304,$I$21,'Business Day Paris'!F283:F477)</f>
        <v>54170</v>
      </c>
      <c r="J304" s="1707">
        <f>IF(WORKDAY(EOMONTH(F304,0)+$J$21-1,1,'Business Day Paris'!F283:F477)&lt;=EOMONTH(Calendar!F305,0),WORKDAY(EOMONTH(F304,0)+$J$21-1,1,'Business Day Paris'!F283:F477),WORKDAY(EOMONTH(F304,0)+$J$21+1,-1,'Business Day Paris'!F283:F477))</f>
        <v>54175</v>
      </c>
      <c r="K304" s="1238"/>
    </row>
    <row r="305" spans="2:11">
      <c r="B305" s="1248">
        <v>283</v>
      </c>
      <c r="C305" s="2"/>
      <c r="D305" s="1705">
        <f t="shared" si="14"/>
        <v>54149</v>
      </c>
      <c r="E305" s="1706">
        <f t="shared" si="12"/>
        <v>54178</v>
      </c>
      <c r="F305" s="1706">
        <f t="shared" si="13"/>
        <v>54178</v>
      </c>
      <c r="G305" s="1706">
        <f>WORKDAY(F305,$G$21,'Business Day Paris'!F284:F478)</f>
        <v>54192</v>
      </c>
      <c r="H305" s="1706">
        <f>WORKDAY(J305,$H$21,'Business Day Paris'!F284:F478)</f>
        <v>54198</v>
      </c>
      <c r="I305" s="1706">
        <f>WORKDAY(J305,$I$21,'Business Day Paris'!F284:F478)</f>
        <v>54200</v>
      </c>
      <c r="J305" s="1707">
        <f>IF(WORKDAY(EOMONTH(F305,0)+$J$21-1,1,'Business Day Paris'!F284:F478)&lt;=EOMONTH(Calendar!F306,0),WORKDAY(EOMONTH(F305,0)+$J$21-1,1,'Business Day Paris'!F284:F478),WORKDAY(EOMONTH(F305,0)+$J$21+1,-1,'Business Day Paris'!F284:F478))</f>
        <v>54205</v>
      </c>
      <c r="K305" s="1238"/>
    </row>
    <row r="306" spans="2:11">
      <c r="B306" s="1248">
        <v>284</v>
      </c>
      <c r="C306" s="2"/>
      <c r="D306" s="1705">
        <f t="shared" si="14"/>
        <v>54179</v>
      </c>
      <c r="E306" s="1706">
        <f t="shared" si="12"/>
        <v>54209</v>
      </c>
      <c r="F306" s="1706">
        <f t="shared" si="13"/>
        <v>54209</v>
      </c>
      <c r="G306" s="1706">
        <f>WORKDAY(F306,$G$21,'Business Day Paris'!F285:F479)</f>
        <v>54221</v>
      </c>
      <c r="H306" s="1706">
        <f>WORKDAY(J306,$H$21,'Business Day Paris'!F285:F479)</f>
        <v>54231</v>
      </c>
      <c r="I306" s="1706">
        <f>WORKDAY(J306,$I$21,'Business Day Paris'!F285:F479)</f>
        <v>54233</v>
      </c>
      <c r="J306" s="1707">
        <f>IF(WORKDAY(EOMONTH(F306,0)+$J$21-1,1,'Business Day Paris'!F285:F479)&lt;=EOMONTH(Calendar!F307,0),WORKDAY(EOMONTH(F306,0)+$J$21-1,1,'Business Day Paris'!F285:F479),WORKDAY(EOMONTH(F306,0)+$J$21+1,-1,'Business Day Paris'!F285:F479))</f>
        <v>54238</v>
      </c>
      <c r="K306" s="1238"/>
    </row>
    <row r="307" spans="2:11">
      <c r="B307" s="1248">
        <v>285</v>
      </c>
      <c r="C307" s="2"/>
      <c r="D307" s="1705">
        <f t="shared" si="14"/>
        <v>54210</v>
      </c>
      <c r="E307" s="1706">
        <f t="shared" si="12"/>
        <v>54239</v>
      </c>
      <c r="F307" s="1706">
        <f t="shared" si="13"/>
        <v>54239</v>
      </c>
      <c r="G307" s="1706">
        <f>WORKDAY(F307,$G$21,'Business Day Paris'!F286:F480)</f>
        <v>54253</v>
      </c>
      <c r="H307" s="1706">
        <f>WORKDAY(J307,$H$21,'Business Day Paris'!F286:F480)</f>
        <v>54259</v>
      </c>
      <c r="I307" s="1706">
        <f>WORKDAY(J307,$I$21,'Business Day Paris'!F286:F480)</f>
        <v>54261</v>
      </c>
      <c r="J307" s="1707">
        <f>IF(WORKDAY(EOMONTH(F307,0)+$J$21-1,1,'Business Day Paris'!F286:F480)&lt;=EOMONTH(Calendar!F308,0),WORKDAY(EOMONTH(F307,0)+$J$21-1,1,'Business Day Paris'!F286:F480),WORKDAY(EOMONTH(F307,0)+$J$21+1,-1,'Business Day Paris'!F286:F480))</f>
        <v>54266</v>
      </c>
      <c r="K307" s="1238"/>
    </row>
    <row r="308" spans="2:11">
      <c r="B308" s="1248">
        <v>286</v>
      </c>
      <c r="C308" s="2"/>
      <c r="D308" s="1705">
        <f t="shared" si="14"/>
        <v>54240</v>
      </c>
      <c r="E308" s="1706">
        <f t="shared" si="12"/>
        <v>54270</v>
      </c>
      <c r="F308" s="1706">
        <f t="shared" si="13"/>
        <v>54270</v>
      </c>
      <c r="G308" s="1706">
        <f>WORKDAY(F308,$G$21,'Business Day Paris'!F287:F481)</f>
        <v>54284</v>
      </c>
      <c r="H308" s="1706">
        <f>WORKDAY(J308,$H$21,'Business Day Paris'!F287:F481)</f>
        <v>54290</v>
      </c>
      <c r="I308" s="1706">
        <f>WORKDAY(J308,$I$21,'Business Day Paris'!F287:F481)</f>
        <v>54294</v>
      </c>
      <c r="J308" s="1707">
        <f>IF(WORKDAY(EOMONTH(F308,0)+$J$21-1,1,'Business Day Paris'!F287:F481)&lt;=EOMONTH(Calendar!F309,0),WORKDAY(EOMONTH(F308,0)+$J$21-1,1,'Business Day Paris'!F287:F481),WORKDAY(EOMONTH(F308,0)+$J$21+1,-1,'Business Day Paris'!F287:F481))</f>
        <v>54297</v>
      </c>
      <c r="K308" s="1238"/>
    </row>
    <row r="309" spans="2:11">
      <c r="B309" s="1248">
        <v>287</v>
      </c>
      <c r="C309" s="2"/>
      <c r="D309" s="1705">
        <f t="shared" si="14"/>
        <v>54271</v>
      </c>
      <c r="E309" s="1706">
        <f t="shared" si="12"/>
        <v>54301</v>
      </c>
      <c r="F309" s="1706">
        <f t="shared" si="13"/>
        <v>54301</v>
      </c>
      <c r="G309" s="1706">
        <f>WORKDAY(F309,$G$21,'Business Day Paris'!F288:F482)</f>
        <v>54315</v>
      </c>
      <c r="H309" s="1706">
        <f>WORKDAY(J309,$H$21,'Business Day Paris'!F288:F482)</f>
        <v>54322</v>
      </c>
      <c r="I309" s="1706">
        <f>WORKDAY(J309,$I$21,'Business Day Paris'!F288:F482)</f>
        <v>54324</v>
      </c>
      <c r="J309" s="1707">
        <f>IF(WORKDAY(EOMONTH(F309,0)+$J$21-1,1,'Business Day Paris'!F288:F482)&lt;=EOMONTH(Calendar!F310,0),WORKDAY(EOMONTH(F309,0)+$J$21-1,1,'Business Day Paris'!F288:F482),WORKDAY(EOMONTH(F309,0)+$J$21+1,-1,'Business Day Paris'!F288:F482))</f>
        <v>54329</v>
      </c>
      <c r="K309" s="1238"/>
    </row>
    <row r="310" spans="2:11">
      <c r="B310" s="1248">
        <v>288</v>
      </c>
      <c r="C310" s="2"/>
      <c r="D310" s="1705">
        <f t="shared" si="14"/>
        <v>54302</v>
      </c>
      <c r="E310" s="1706">
        <f t="shared" si="12"/>
        <v>54331</v>
      </c>
      <c r="F310" s="1706">
        <f t="shared" si="13"/>
        <v>54331</v>
      </c>
      <c r="G310" s="1706">
        <f>WORKDAY(F310,$G$21,'Business Day Paris'!F289:F483)</f>
        <v>54345</v>
      </c>
      <c r="H310" s="1706">
        <f>WORKDAY(J310,$H$21,'Business Day Paris'!F289:F483)</f>
        <v>54351</v>
      </c>
      <c r="I310" s="1706">
        <f>WORKDAY(J310,$I$21,'Business Day Paris'!F289:F483)</f>
        <v>54353</v>
      </c>
      <c r="J310" s="1707">
        <f>IF(WORKDAY(EOMONTH(F310,0)+$J$21-1,1,'Business Day Paris'!F289:F483)&lt;=EOMONTH(Calendar!F311,0),WORKDAY(EOMONTH(F310,0)+$J$21-1,1,'Business Day Paris'!F289:F483),WORKDAY(EOMONTH(F310,0)+$J$21+1,-1,'Business Day Paris'!F289:F483))</f>
        <v>54358</v>
      </c>
      <c r="K310" s="1238"/>
    </row>
    <row r="311" spans="2:11">
      <c r="B311" s="1248">
        <v>289</v>
      </c>
      <c r="C311" s="2"/>
      <c r="D311" s="1705">
        <f t="shared" si="14"/>
        <v>54332</v>
      </c>
      <c r="E311" s="1706">
        <f t="shared" si="12"/>
        <v>54362</v>
      </c>
      <c r="F311" s="1706">
        <f t="shared" si="13"/>
        <v>54362</v>
      </c>
      <c r="G311" s="1706">
        <f>WORKDAY(F311,$G$21,'Business Day Paris'!F290:F484)</f>
        <v>54375</v>
      </c>
      <c r="H311" s="1706">
        <f>WORKDAY(J311,$H$21,'Business Day Paris'!F290:F484)</f>
        <v>54382</v>
      </c>
      <c r="I311" s="1706">
        <f>WORKDAY(J311,$I$21,'Business Day Paris'!F290:F484)</f>
        <v>54386</v>
      </c>
      <c r="J311" s="1707">
        <f>IF(WORKDAY(EOMONTH(F311,0)+$J$21-1,1,'Business Day Paris'!F290:F484)&lt;=EOMONTH(Calendar!F312,0),WORKDAY(EOMONTH(F311,0)+$J$21-1,1,'Business Day Paris'!F290:F484),WORKDAY(EOMONTH(F311,0)+$J$21+1,-1,'Business Day Paris'!F290:F484))</f>
        <v>54389</v>
      </c>
      <c r="K311" s="1238"/>
    </row>
    <row r="312" spans="2:11">
      <c r="B312" s="1248">
        <v>290</v>
      </c>
      <c r="C312" s="2"/>
      <c r="D312" s="1705">
        <f t="shared" si="14"/>
        <v>54363</v>
      </c>
      <c r="E312" s="1706">
        <f t="shared" si="12"/>
        <v>54392</v>
      </c>
      <c r="F312" s="1706">
        <f t="shared" si="13"/>
        <v>54392</v>
      </c>
      <c r="G312" s="1706">
        <f>WORKDAY(F312,$G$21,'Business Day Paris'!F291:F485)</f>
        <v>54406</v>
      </c>
      <c r="H312" s="1706">
        <f>WORKDAY(J312,$H$21,'Business Day Paris'!F291:F485)</f>
        <v>54413</v>
      </c>
      <c r="I312" s="1706">
        <f>WORKDAY(J312,$I$21,'Business Day Paris'!F291:F485)</f>
        <v>54415</v>
      </c>
      <c r="J312" s="1707">
        <f>IF(WORKDAY(EOMONTH(F312,0)+$J$21-1,1,'Business Day Paris'!F291:F485)&lt;=EOMONTH(Calendar!F313,0),WORKDAY(EOMONTH(F312,0)+$J$21-1,1,'Business Day Paris'!F291:F485),WORKDAY(EOMONTH(F312,0)+$J$21+1,-1,'Business Day Paris'!F291:F485))</f>
        <v>54420</v>
      </c>
      <c r="K312" s="1238"/>
    </row>
    <row r="313" spans="2:11">
      <c r="B313" s="1248">
        <v>291</v>
      </c>
      <c r="C313" s="2"/>
      <c r="D313" s="1705">
        <f t="shared" si="14"/>
        <v>54393</v>
      </c>
      <c r="E313" s="1706">
        <f t="shared" si="12"/>
        <v>54423</v>
      </c>
      <c r="F313" s="1706">
        <f t="shared" si="13"/>
        <v>54423</v>
      </c>
      <c r="G313" s="1706">
        <f>WORKDAY(F313,$G$21,'Business Day Paris'!F292:F486)</f>
        <v>54437</v>
      </c>
      <c r="H313" s="1706">
        <f>WORKDAY(J313,$H$21,'Business Day Paris'!F292:F486)</f>
        <v>54443</v>
      </c>
      <c r="I313" s="1706">
        <f>WORKDAY(J313,$I$21,'Business Day Paris'!F292:F486)</f>
        <v>54445</v>
      </c>
      <c r="J313" s="1707">
        <f>IF(WORKDAY(EOMONTH(F313,0)+$J$21-1,1,'Business Day Paris'!F292:F486)&lt;=EOMONTH(Calendar!F314,0),WORKDAY(EOMONTH(F313,0)+$J$21-1,1,'Business Day Paris'!F292:F486),WORKDAY(EOMONTH(F313,0)+$J$21+1,-1,'Business Day Paris'!F292:F486))</f>
        <v>54450</v>
      </c>
      <c r="K313" s="1238"/>
    </row>
    <row r="314" spans="2:11">
      <c r="B314" s="1248">
        <v>292</v>
      </c>
      <c r="C314" s="2"/>
      <c r="D314" s="1705">
        <f t="shared" si="14"/>
        <v>54424</v>
      </c>
      <c r="E314" s="1706">
        <f t="shared" si="12"/>
        <v>54454</v>
      </c>
      <c r="F314" s="1706">
        <f t="shared" si="13"/>
        <v>54454</v>
      </c>
      <c r="G314" s="1706">
        <f>WORKDAY(F314,$G$21,'Business Day Paris'!F293:F487)</f>
        <v>54466</v>
      </c>
      <c r="H314" s="1706">
        <f>WORKDAY(J314,$H$21,'Business Day Paris'!F293:F487)</f>
        <v>54473</v>
      </c>
      <c r="I314" s="1706">
        <f>WORKDAY(J314,$I$21,'Business Day Paris'!F293:F487)</f>
        <v>54477</v>
      </c>
      <c r="J314" s="1707">
        <f>IF(WORKDAY(EOMONTH(F314,0)+$J$21-1,1,'Business Day Paris'!F293:F487)&lt;=EOMONTH(Calendar!F315,0),WORKDAY(EOMONTH(F314,0)+$J$21-1,1,'Business Day Paris'!F293:F487),WORKDAY(EOMONTH(F314,0)+$J$21+1,-1,'Business Day Paris'!F293:F487))</f>
        <v>54480</v>
      </c>
      <c r="K314" s="1238"/>
    </row>
    <row r="315" spans="2:11">
      <c r="B315" s="1248">
        <v>293</v>
      </c>
      <c r="C315" s="2"/>
      <c r="D315" s="1705">
        <f t="shared" si="14"/>
        <v>54455</v>
      </c>
      <c r="E315" s="1706">
        <f t="shared" si="12"/>
        <v>54482</v>
      </c>
      <c r="F315" s="1706">
        <f t="shared" si="13"/>
        <v>54482</v>
      </c>
      <c r="G315" s="1706">
        <f>WORKDAY(F315,$G$21,'Business Day Paris'!F294:F488)</f>
        <v>54494</v>
      </c>
      <c r="H315" s="1706">
        <f>WORKDAY(J315,$H$21,'Business Day Paris'!F294:F488)</f>
        <v>54504</v>
      </c>
      <c r="I315" s="1706">
        <f>WORKDAY(J315,$I$21,'Business Day Paris'!F294:F488)</f>
        <v>54506</v>
      </c>
      <c r="J315" s="1707">
        <f>IF(WORKDAY(EOMONTH(F315,0)+$J$21-1,1,'Business Day Paris'!F294:F488)&lt;=EOMONTH(Calendar!F316,0),WORKDAY(EOMONTH(F315,0)+$J$21-1,1,'Business Day Paris'!F294:F488),WORKDAY(EOMONTH(F315,0)+$J$21+1,-1,'Business Day Paris'!F294:F488))</f>
        <v>54511</v>
      </c>
      <c r="K315" s="1238"/>
    </row>
    <row r="316" spans="2:11">
      <c r="B316" s="1248">
        <v>294</v>
      </c>
      <c r="C316" s="2"/>
      <c r="D316" s="1705">
        <f t="shared" si="14"/>
        <v>54483</v>
      </c>
      <c r="E316" s="1706">
        <f t="shared" si="12"/>
        <v>54513</v>
      </c>
      <c r="F316" s="1706">
        <f t="shared" si="13"/>
        <v>54513</v>
      </c>
      <c r="G316" s="1706">
        <f>WORKDAY(F316,$G$21,'Business Day Paris'!F295:F489)</f>
        <v>54527</v>
      </c>
      <c r="H316" s="1706">
        <f>WORKDAY(J316,$H$21,'Business Day Paris'!F295:F489)</f>
        <v>54533</v>
      </c>
      <c r="I316" s="1706">
        <f>WORKDAY(J316,$I$21,'Business Day Paris'!F295:F489)</f>
        <v>54535</v>
      </c>
      <c r="J316" s="1707">
        <f>IF(WORKDAY(EOMONTH(F316,0)+$J$21-1,1,'Business Day Paris'!F295:F489)&lt;=EOMONTH(Calendar!F317,0),WORKDAY(EOMONTH(F316,0)+$J$21-1,1,'Business Day Paris'!F295:F489),WORKDAY(EOMONTH(F316,0)+$J$21+1,-1,'Business Day Paris'!F295:F489))</f>
        <v>54540</v>
      </c>
      <c r="K316" s="1238"/>
    </row>
    <row r="317" spans="2:11">
      <c r="B317" s="1248">
        <v>295</v>
      </c>
      <c r="C317" s="2"/>
      <c r="D317" s="1705">
        <f t="shared" si="14"/>
        <v>54514</v>
      </c>
      <c r="E317" s="1706">
        <f t="shared" si="12"/>
        <v>54543</v>
      </c>
      <c r="F317" s="1706">
        <f t="shared" si="13"/>
        <v>54543</v>
      </c>
      <c r="G317" s="1706">
        <f>WORKDAY(F317,$G$21,'Business Day Paris'!F296:F490)</f>
        <v>54557</v>
      </c>
      <c r="H317" s="1706">
        <f>WORKDAY(J317,$H$21,'Business Day Paris'!F296:F490)</f>
        <v>54563</v>
      </c>
      <c r="I317" s="1706">
        <f>WORKDAY(J317,$I$21,'Business Day Paris'!F296:F490)</f>
        <v>54567</v>
      </c>
      <c r="J317" s="1707">
        <f>IF(WORKDAY(EOMONTH(F317,0)+$J$21-1,1,'Business Day Paris'!F296:F490)&lt;=EOMONTH(Calendar!F318,0),WORKDAY(EOMONTH(F317,0)+$J$21-1,1,'Business Day Paris'!F296:F490),WORKDAY(EOMONTH(F317,0)+$J$21+1,-1,'Business Day Paris'!F296:F490))</f>
        <v>54570</v>
      </c>
      <c r="K317" s="1238"/>
    </row>
    <row r="318" spans="2:11">
      <c r="B318" s="1248">
        <v>296</v>
      </c>
      <c r="C318" s="2"/>
      <c r="D318" s="1705">
        <f t="shared" si="14"/>
        <v>54544</v>
      </c>
      <c r="E318" s="1706">
        <f t="shared" si="12"/>
        <v>54574</v>
      </c>
      <c r="F318" s="1706">
        <f t="shared" si="13"/>
        <v>54574</v>
      </c>
      <c r="G318" s="1706">
        <f>WORKDAY(F318,$G$21,'Business Day Paris'!F297:F491)</f>
        <v>54588</v>
      </c>
      <c r="H318" s="1706">
        <f>WORKDAY(J318,$H$21,'Business Day Paris'!F297:F491)</f>
        <v>54595</v>
      </c>
      <c r="I318" s="1706">
        <f>WORKDAY(J318,$I$21,'Business Day Paris'!F297:F491)</f>
        <v>54597</v>
      </c>
      <c r="J318" s="1707">
        <f>IF(WORKDAY(EOMONTH(F318,0)+$J$21-1,1,'Business Day Paris'!F297:F491)&lt;=EOMONTH(Calendar!F319,0),WORKDAY(EOMONTH(F318,0)+$J$21-1,1,'Business Day Paris'!F297:F491),WORKDAY(EOMONTH(F318,0)+$J$21+1,-1,'Business Day Paris'!F297:F491))</f>
        <v>54602</v>
      </c>
      <c r="K318" s="1238"/>
    </row>
    <row r="319" spans="2:11">
      <c r="B319" s="1248">
        <v>297</v>
      </c>
      <c r="C319" s="2"/>
      <c r="D319" s="1705">
        <f t="shared" si="14"/>
        <v>54575</v>
      </c>
      <c r="E319" s="1706">
        <f t="shared" si="12"/>
        <v>54604</v>
      </c>
      <c r="F319" s="1706">
        <f t="shared" si="13"/>
        <v>54604</v>
      </c>
      <c r="G319" s="1706">
        <f>WORKDAY(F319,$G$21,'Business Day Paris'!F298:F492)</f>
        <v>54618</v>
      </c>
      <c r="H319" s="1706">
        <f>WORKDAY(J319,$H$21,'Business Day Paris'!F298:F492)</f>
        <v>54624</v>
      </c>
      <c r="I319" s="1706">
        <f>WORKDAY(J319,$I$21,'Business Day Paris'!F298:F492)</f>
        <v>54626</v>
      </c>
      <c r="J319" s="1707">
        <f>IF(WORKDAY(EOMONTH(F319,0)+$J$21-1,1,'Business Day Paris'!F298:F492)&lt;=EOMONTH(Calendar!F320,0),WORKDAY(EOMONTH(F319,0)+$J$21-1,1,'Business Day Paris'!F298:F492),WORKDAY(EOMONTH(F319,0)+$J$21+1,-1,'Business Day Paris'!F298:F492))</f>
        <v>54631</v>
      </c>
      <c r="K319" s="1238"/>
    </row>
    <row r="320" spans="2:11">
      <c r="B320" s="1248">
        <v>298</v>
      </c>
      <c r="C320" s="2"/>
      <c r="D320" s="1705">
        <f t="shared" si="14"/>
        <v>54605</v>
      </c>
      <c r="E320" s="1706">
        <f t="shared" si="12"/>
        <v>54635</v>
      </c>
      <c r="F320" s="1706">
        <f t="shared" si="13"/>
        <v>54635</v>
      </c>
      <c r="G320" s="1706">
        <f>WORKDAY(F320,$G$21,'Business Day Paris'!F299:F493)</f>
        <v>54648</v>
      </c>
      <c r="H320" s="1706">
        <f>WORKDAY(J320,$H$21,'Business Day Paris'!F299:F493)</f>
        <v>54655</v>
      </c>
      <c r="I320" s="1706">
        <f>WORKDAY(J320,$I$21,'Business Day Paris'!F299:F493)</f>
        <v>54659</v>
      </c>
      <c r="J320" s="1707">
        <f>IF(WORKDAY(EOMONTH(F320,0)+$J$21-1,1,'Business Day Paris'!F299:F493)&lt;=EOMONTH(Calendar!F321,0),WORKDAY(EOMONTH(F320,0)+$J$21-1,1,'Business Day Paris'!F299:F493),WORKDAY(EOMONTH(F320,0)+$J$21+1,-1,'Business Day Paris'!F299:F493))</f>
        <v>54662</v>
      </c>
      <c r="K320" s="1238"/>
    </row>
    <row r="321" spans="2:11">
      <c r="B321" s="1248">
        <v>299</v>
      </c>
      <c r="C321" s="2"/>
      <c r="D321" s="1705">
        <f t="shared" si="14"/>
        <v>54636</v>
      </c>
      <c r="E321" s="1706">
        <f t="shared" si="12"/>
        <v>54666</v>
      </c>
      <c r="F321" s="1706">
        <f t="shared" si="13"/>
        <v>54666</v>
      </c>
      <c r="G321" s="1706">
        <f>WORKDAY(F321,$G$21,'Business Day Paris'!F300:F494)</f>
        <v>54680</v>
      </c>
      <c r="H321" s="1706">
        <f>WORKDAY(J321,$H$21,'Business Day Paris'!F300:F494)</f>
        <v>54686</v>
      </c>
      <c r="I321" s="1706">
        <f>WORKDAY(J321,$I$21,'Business Day Paris'!F300:F494)</f>
        <v>54688</v>
      </c>
      <c r="J321" s="1707">
        <f>IF(WORKDAY(EOMONTH(F321,0)+$J$21-1,1,'Business Day Paris'!F300:F494)&lt;=EOMONTH(Calendar!F322,0),WORKDAY(EOMONTH(F321,0)+$J$21-1,1,'Business Day Paris'!F300:F494),WORKDAY(EOMONTH(F321,0)+$J$21+1,-1,'Business Day Paris'!F300:F494))</f>
        <v>54693</v>
      </c>
      <c r="K321" s="1238"/>
    </row>
    <row r="322" spans="2:11">
      <c r="B322" s="1248">
        <v>300</v>
      </c>
      <c r="C322" s="2"/>
      <c r="D322" s="1705">
        <f t="shared" si="14"/>
        <v>54667</v>
      </c>
      <c r="E322" s="1706">
        <f t="shared" si="12"/>
        <v>54696</v>
      </c>
      <c r="F322" s="1706">
        <f t="shared" si="13"/>
        <v>54696</v>
      </c>
      <c r="G322" s="1706">
        <f>WORKDAY(F322,$G$21,'Business Day Paris'!F301:F495)</f>
        <v>54710</v>
      </c>
      <c r="H322" s="1706">
        <f>WORKDAY(J322,$H$21,'Business Day Paris'!F301:F495)</f>
        <v>54716</v>
      </c>
      <c r="I322" s="1706">
        <f>WORKDAY(J322,$I$21,'Business Day Paris'!F301:F495)</f>
        <v>54718</v>
      </c>
      <c r="J322" s="1707">
        <f>IF(WORKDAY(EOMONTH(F322,0)+$J$21-1,1,'Business Day Paris'!F301:F495)&lt;=EOMONTH(Calendar!F323,0),WORKDAY(EOMONTH(F322,0)+$J$21-1,1,'Business Day Paris'!F301:F495),WORKDAY(EOMONTH(F322,0)+$J$21+1,-1,'Business Day Paris'!F301:F495))</f>
        <v>54723</v>
      </c>
      <c r="K322" s="1238"/>
    </row>
    <row r="323" spans="2:11">
      <c r="B323" s="1248">
        <v>301</v>
      </c>
      <c r="C323" s="2"/>
      <c r="D323" s="1705">
        <f t="shared" si="14"/>
        <v>54697</v>
      </c>
      <c r="E323" s="1706">
        <f t="shared" si="12"/>
        <v>54727</v>
      </c>
      <c r="F323" s="1706">
        <f t="shared" si="13"/>
        <v>54727</v>
      </c>
      <c r="G323" s="1706">
        <f>WORKDAY(F323,$G$21,'Business Day Paris'!F302:F496)</f>
        <v>54739</v>
      </c>
      <c r="H323" s="1706">
        <f>WORKDAY(J323,$H$21,'Business Day Paris'!F302:F496)</f>
        <v>54749</v>
      </c>
      <c r="I323" s="1706">
        <f>WORKDAY(J323,$I$21,'Business Day Paris'!F302:F496)</f>
        <v>54751</v>
      </c>
      <c r="J323" s="1707">
        <f>IF(WORKDAY(EOMONTH(F323,0)+$J$21-1,1,'Business Day Paris'!F302:F496)&lt;=EOMONTH(Calendar!F324,0),WORKDAY(EOMONTH(F323,0)+$J$21-1,1,'Business Day Paris'!F302:F496),WORKDAY(EOMONTH(F323,0)+$J$21+1,-1,'Business Day Paris'!F302:F496))</f>
        <v>54756</v>
      </c>
      <c r="K323" s="1238"/>
    </row>
    <row r="324" spans="2:11">
      <c r="B324" s="1248">
        <v>302</v>
      </c>
      <c r="C324" s="2"/>
      <c r="D324" s="1705">
        <f t="shared" si="14"/>
        <v>54728</v>
      </c>
      <c r="E324" s="1706">
        <f t="shared" si="12"/>
        <v>54757</v>
      </c>
      <c r="F324" s="1706">
        <f t="shared" si="13"/>
        <v>54757</v>
      </c>
      <c r="G324" s="1706">
        <f>WORKDAY(F324,$G$21,'Business Day Paris'!F303:F497)</f>
        <v>54771</v>
      </c>
      <c r="H324" s="1706">
        <f>WORKDAY(J324,$H$21,'Business Day Paris'!F303:F497)</f>
        <v>54777</v>
      </c>
      <c r="I324" s="1706">
        <f>WORKDAY(J324,$I$21,'Business Day Paris'!F303:F497)</f>
        <v>54779</v>
      </c>
      <c r="J324" s="1707">
        <f>IF(WORKDAY(EOMONTH(F324,0)+$J$21-1,1,'Business Day Paris'!F303:F497)&lt;=EOMONTH(Calendar!F325,0),WORKDAY(EOMONTH(F324,0)+$J$21-1,1,'Business Day Paris'!F303:F497),WORKDAY(EOMONTH(F324,0)+$J$21+1,-1,'Business Day Paris'!F303:F497))</f>
        <v>54784</v>
      </c>
      <c r="K324" s="1238"/>
    </row>
    <row r="325" spans="2:11">
      <c r="B325" s="1248">
        <v>303</v>
      </c>
      <c r="C325" s="2"/>
      <c r="D325" s="1705">
        <f t="shared" si="14"/>
        <v>54758</v>
      </c>
      <c r="E325" s="1706">
        <f t="shared" si="12"/>
        <v>54788</v>
      </c>
      <c r="F325" s="1706">
        <f t="shared" si="13"/>
        <v>54788</v>
      </c>
      <c r="G325" s="1706">
        <f>WORKDAY(F325,$G$21,'Business Day Paris'!F304:F498)</f>
        <v>54802</v>
      </c>
      <c r="H325" s="1706">
        <f>WORKDAY(J325,$H$21,'Business Day Paris'!F304:F498)</f>
        <v>54808</v>
      </c>
      <c r="I325" s="1706">
        <f>WORKDAY(J325,$I$21,'Business Day Paris'!F304:F498)</f>
        <v>54812</v>
      </c>
      <c r="J325" s="1707">
        <f>IF(WORKDAY(EOMONTH(F325,0)+$J$21-1,1,'Business Day Paris'!F304:F498)&lt;=EOMONTH(Calendar!F326,0),WORKDAY(EOMONTH(F325,0)+$J$21-1,1,'Business Day Paris'!F304:F498),WORKDAY(EOMONTH(F325,0)+$J$21+1,-1,'Business Day Paris'!F304:F498))</f>
        <v>54815</v>
      </c>
      <c r="K325" s="1238"/>
    </row>
    <row r="326" spans="2:11">
      <c r="B326" s="1248">
        <v>304</v>
      </c>
      <c r="C326" s="2"/>
      <c r="D326" s="1705">
        <f t="shared" si="14"/>
        <v>54789</v>
      </c>
      <c r="E326" s="1706">
        <f t="shared" si="12"/>
        <v>54819</v>
      </c>
      <c r="F326" s="1706">
        <f t="shared" si="13"/>
        <v>54819</v>
      </c>
      <c r="G326" s="1706">
        <f>WORKDAY(F326,$G$21,'Business Day Paris'!F305:F499)</f>
        <v>54833</v>
      </c>
      <c r="H326" s="1706">
        <f>WORKDAY(J326,$H$21,'Business Day Paris'!F305:F499)</f>
        <v>54840</v>
      </c>
      <c r="I326" s="1706">
        <f>WORKDAY(J326,$I$21,'Business Day Paris'!F305:F499)</f>
        <v>54842</v>
      </c>
      <c r="J326" s="1707">
        <f>IF(WORKDAY(EOMONTH(F326,0)+$J$21-1,1,'Business Day Paris'!F305:F499)&lt;=EOMONTH(Calendar!F327,0),WORKDAY(EOMONTH(F326,0)+$J$21-1,1,'Business Day Paris'!F305:F499),WORKDAY(EOMONTH(F326,0)+$J$21+1,-1,'Business Day Paris'!F305:F499))</f>
        <v>54847</v>
      </c>
      <c r="K326" s="1238"/>
    </row>
    <row r="327" spans="2:11">
      <c r="B327" s="1248">
        <v>305</v>
      </c>
      <c r="C327" s="2"/>
      <c r="D327" s="1705">
        <f t="shared" si="14"/>
        <v>54820</v>
      </c>
      <c r="E327" s="1706">
        <f t="shared" si="12"/>
        <v>54847</v>
      </c>
      <c r="F327" s="1706">
        <f t="shared" si="13"/>
        <v>54847</v>
      </c>
      <c r="G327" s="1706">
        <f>WORKDAY(F327,$G$21,'Business Day Paris'!F306:F500)</f>
        <v>54861</v>
      </c>
      <c r="H327" s="1706">
        <f>WORKDAY(J327,$H$21,'Business Day Paris'!F306:F500)</f>
        <v>54868</v>
      </c>
      <c r="I327" s="1706">
        <f>WORKDAY(J327,$I$21,'Business Day Paris'!F306:F500)</f>
        <v>54870</v>
      </c>
      <c r="J327" s="1707">
        <f>IF(WORKDAY(EOMONTH(F327,0)+$J$21-1,1,'Business Day Paris'!F306:F500)&lt;=EOMONTH(Calendar!F328,0),WORKDAY(EOMONTH(F327,0)+$J$21-1,1,'Business Day Paris'!F306:F500),WORKDAY(EOMONTH(F327,0)+$J$21+1,-1,'Business Day Paris'!F306:F500))</f>
        <v>54875</v>
      </c>
      <c r="K327" s="1238"/>
    </row>
    <row r="328" spans="2:11">
      <c r="B328" s="1248">
        <v>306</v>
      </c>
      <c r="C328" s="2"/>
      <c r="D328" s="1705">
        <f t="shared" si="14"/>
        <v>54848</v>
      </c>
      <c r="E328" s="1706">
        <f t="shared" si="12"/>
        <v>54878</v>
      </c>
      <c r="F328" s="1706">
        <f t="shared" si="13"/>
        <v>54878</v>
      </c>
      <c r="G328" s="1706">
        <f>WORKDAY(F328,$G$21,'Business Day Paris'!F307:F501)</f>
        <v>54892</v>
      </c>
      <c r="H328" s="1706">
        <f>WORKDAY(J328,$H$21,'Business Day Paris'!F307:F501)</f>
        <v>54898</v>
      </c>
      <c r="I328" s="1706">
        <f>WORKDAY(J328,$I$21,'Business Day Paris'!F307:F501)</f>
        <v>54900</v>
      </c>
      <c r="J328" s="1707">
        <f>IF(WORKDAY(EOMONTH(F328,0)+$J$21-1,1,'Business Day Paris'!F307:F501)&lt;=EOMONTH(Calendar!F329,0),WORKDAY(EOMONTH(F328,0)+$J$21-1,1,'Business Day Paris'!F307:F501),WORKDAY(EOMONTH(F328,0)+$J$21+1,-1,'Business Day Paris'!F307:F501))</f>
        <v>54905</v>
      </c>
      <c r="K328" s="1238"/>
    </row>
    <row r="329" spans="2:11">
      <c r="B329" s="1248">
        <v>307</v>
      </c>
      <c r="C329" s="2"/>
      <c r="D329" s="1705">
        <f t="shared" si="14"/>
        <v>54879</v>
      </c>
      <c r="E329" s="1706">
        <f t="shared" si="12"/>
        <v>54908</v>
      </c>
      <c r="F329" s="1706">
        <f t="shared" si="13"/>
        <v>54908</v>
      </c>
      <c r="G329" s="1706">
        <f>WORKDAY(F329,$G$21,'Business Day Paris'!F308:F502)</f>
        <v>54921</v>
      </c>
      <c r="H329" s="1706">
        <f>WORKDAY(J329,$H$21,'Business Day Paris'!F308:F502)</f>
        <v>54928</v>
      </c>
      <c r="I329" s="1706">
        <f>WORKDAY(J329,$I$21,'Business Day Paris'!F308:F502)</f>
        <v>54932</v>
      </c>
      <c r="J329" s="1707">
        <f>IF(WORKDAY(EOMONTH(F329,0)+$J$21-1,1,'Business Day Paris'!F308:F502)&lt;=EOMONTH(Calendar!F330,0),WORKDAY(EOMONTH(F329,0)+$J$21-1,1,'Business Day Paris'!F308:F502),WORKDAY(EOMONTH(F329,0)+$J$21+1,-1,'Business Day Paris'!F308:F502))</f>
        <v>54935</v>
      </c>
      <c r="K329" s="1238"/>
    </row>
    <row r="330" spans="2:11">
      <c r="B330" s="1248">
        <v>308</v>
      </c>
      <c r="C330" s="2"/>
      <c r="D330" s="1705">
        <f t="shared" si="14"/>
        <v>54909</v>
      </c>
      <c r="E330" s="1706">
        <f t="shared" si="12"/>
        <v>54939</v>
      </c>
      <c r="F330" s="1706">
        <f t="shared" si="13"/>
        <v>54939</v>
      </c>
      <c r="G330" s="1706">
        <f>WORKDAY(F330,$G$21,'Business Day Paris'!F309:F503)</f>
        <v>54953</v>
      </c>
      <c r="H330" s="1706">
        <f>WORKDAY(J330,$H$21,'Business Day Paris'!F309:F503)</f>
        <v>54959</v>
      </c>
      <c r="I330" s="1706">
        <f>WORKDAY(J330,$I$21,'Business Day Paris'!F309:F503)</f>
        <v>54961</v>
      </c>
      <c r="J330" s="1707">
        <f>IF(WORKDAY(EOMONTH(F330,0)+$J$21-1,1,'Business Day Paris'!F309:F503)&lt;=EOMONTH(Calendar!F331,0),WORKDAY(EOMONTH(F330,0)+$J$21-1,1,'Business Day Paris'!F309:F503),WORKDAY(EOMONTH(F330,0)+$J$21+1,-1,'Business Day Paris'!F309:F503))</f>
        <v>54966</v>
      </c>
      <c r="K330" s="1238"/>
    </row>
    <row r="331" spans="2:11">
      <c r="B331" s="1248">
        <v>309</v>
      </c>
      <c r="C331" s="2"/>
      <c r="D331" s="1705">
        <f t="shared" si="14"/>
        <v>54940</v>
      </c>
      <c r="E331" s="1706">
        <f t="shared" si="12"/>
        <v>54969</v>
      </c>
      <c r="F331" s="1706">
        <f t="shared" si="13"/>
        <v>54969</v>
      </c>
      <c r="G331" s="1706">
        <f>WORKDAY(F331,$G$21,'Business Day Paris'!F310:F504)</f>
        <v>54983</v>
      </c>
      <c r="H331" s="1706">
        <f>WORKDAY(J331,$H$21,'Business Day Paris'!F310:F504)</f>
        <v>54989</v>
      </c>
      <c r="I331" s="1706">
        <f>WORKDAY(J331,$I$21,'Business Day Paris'!F310:F504)</f>
        <v>54991</v>
      </c>
      <c r="J331" s="1707">
        <f>IF(WORKDAY(EOMONTH(F331,0)+$J$21-1,1,'Business Day Paris'!F310:F504)&lt;=EOMONTH(Calendar!F332,0),WORKDAY(EOMONTH(F331,0)+$J$21-1,1,'Business Day Paris'!F310:F504),WORKDAY(EOMONTH(F331,0)+$J$21+1,-1,'Business Day Paris'!F310:F504))</f>
        <v>54996</v>
      </c>
      <c r="K331" s="1238"/>
    </row>
    <row r="332" spans="2:11">
      <c r="B332" s="1248">
        <v>310</v>
      </c>
      <c r="C332" s="2"/>
      <c r="D332" s="1705">
        <f t="shared" si="14"/>
        <v>54970</v>
      </c>
      <c r="E332" s="1706">
        <f t="shared" si="12"/>
        <v>55000</v>
      </c>
      <c r="F332" s="1706">
        <f t="shared" si="13"/>
        <v>55000</v>
      </c>
      <c r="G332" s="1706">
        <f>WORKDAY(F332,$G$21,'Business Day Paris'!F311:F505)</f>
        <v>55012</v>
      </c>
      <c r="H332" s="1706">
        <f>WORKDAY(J332,$H$21,'Business Day Paris'!F311:F505)</f>
        <v>55022</v>
      </c>
      <c r="I332" s="1706">
        <f>WORKDAY(J332,$I$21,'Business Day Paris'!F311:F505)</f>
        <v>55024</v>
      </c>
      <c r="J332" s="1707">
        <f>IF(WORKDAY(EOMONTH(F332,0)+$J$21-1,1,'Business Day Paris'!F311:F505)&lt;=EOMONTH(Calendar!F333,0),WORKDAY(EOMONTH(F332,0)+$J$21-1,1,'Business Day Paris'!F311:F505),WORKDAY(EOMONTH(F332,0)+$J$21+1,-1,'Business Day Paris'!F311:F505))</f>
        <v>55029</v>
      </c>
      <c r="K332" s="1238"/>
    </row>
    <row r="333" spans="2:11">
      <c r="B333" s="1248">
        <v>311</v>
      </c>
      <c r="C333" s="2"/>
      <c r="D333" s="1705">
        <f t="shared" si="14"/>
        <v>55001</v>
      </c>
      <c r="E333" s="1706">
        <f t="shared" si="12"/>
        <v>55031</v>
      </c>
      <c r="F333" s="1706">
        <f t="shared" si="13"/>
        <v>55031</v>
      </c>
      <c r="G333" s="1706">
        <f>WORKDAY(F333,$G$21,'Business Day Paris'!F312:F506)</f>
        <v>55045</v>
      </c>
      <c r="H333" s="1706">
        <f>WORKDAY(J333,$H$21,'Business Day Paris'!F312:F506)</f>
        <v>55051</v>
      </c>
      <c r="I333" s="1706">
        <f>WORKDAY(J333,$I$21,'Business Day Paris'!F312:F506)</f>
        <v>55053</v>
      </c>
      <c r="J333" s="1707">
        <f>IF(WORKDAY(EOMONTH(F333,0)+$J$21-1,1,'Business Day Paris'!F312:F506)&lt;=EOMONTH(Calendar!F334,0),WORKDAY(EOMONTH(F333,0)+$J$21-1,1,'Business Day Paris'!F312:F506),WORKDAY(EOMONTH(F333,0)+$J$21+1,-1,'Business Day Paris'!F312:F506))</f>
        <v>55058</v>
      </c>
      <c r="K333" s="1238"/>
    </row>
    <row r="334" spans="2:11">
      <c r="B334" s="1248">
        <v>312</v>
      </c>
      <c r="C334" s="2"/>
      <c r="D334" s="1705">
        <f t="shared" si="14"/>
        <v>55032</v>
      </c>
      <c r="E334" s="1706">
        <f t="shared" si="12"/>
        <v>55061</v>
      </c>
      <c r="F334" s="1706">
        <f t="shared" si="13"/>
        <v>55061</v>
      </c>
      <c r="G334" s="1706">
        <f>WORKDAY(F334,$G$21,'Business Day Paris'!F313:F507)</f>
        <v>55075</v>
      </c>
      <c r="H334" s="1706">
        <f>WORKDAY(J334,$H$21,'Business Day Paris'!F313:F507)</f>
        <v>55081</v>
      </c>
      <c r="I334" s="1706">
        <f>WORKDAY(J334,$I$21,'Business Day Paris'!F313:F507)</f>
        <v>55085</v>
      </c>
      <c r="J334" s="1707">
        <f>IF(WORKDAY(EOMONTH(F334,0)+$J$21-1,1,'Business Day Paris'!F313:F507)&lt;=EOMONTH(Calendar!F335,0),WORKDAY(EOMONTH(F334,0)+$J$21-1,1,'Business Day Paris'!F313:F507),WORKDAY(EOMONTH(F334,0)+$J$21+1,-1,'Business Day Paris'!F313:F507))</f>
        <v>55088</v>
      </c>
      <c r="K334" s="1238"/>
    </row>
    <row r="335" spans="2:11">
      <c r="B335" s="1248">
        <v>313</v>
      </c>
      <c r="C335" s="2"/>
      <c r="D335" s="1705">
        <f t="shared" si="14"/>
        <v>55062</v>
      </c>
      <c r="E335" s="1706">
        <f t="shared" si="12"/>
        <v>55092</v>
      </c>
      <c r="F335" s="1706">
        <f t="shared" si="13"/>
        <v>55092</v>
      </c>
      <c r="G335" s="1706">
        <f>WORKDAY(F335,$G$21,'Business Day Paris'!F314:F508)</f>
        <v>55106</v>
      </c>
      <c r="H335" s="1706">
        <f>WORKDAY(J335,$H$21,'Business Day Paris'!F314:F508)</f>
        <v>55113</v>
      </c>
      <c r="I335" s="1706">
        <f>WORKDAY(J335,$I$21,'Business Day Paris'!F314:F508)</f>
        <v>55115</v>
      </c>
      <c r="J335" s="1707">
        <f>IF(WORKDAY(EOMONTH(F335,0)+$J$21-1,1,'Business Day Paris'!F314:F508)&lt;=EOMONTH(Calendar!F336,0),WORKDAY(EOMONTH(F335,0)+$J$21-1,1,'Business Day Paris'!F314:F508),WORKDAY(EOMONTH(F335,0)+$J$21+1,-1,'Business Day Paris'!F314:F508))</f>
        <v>55120</v>
      </c>
      <c r="K335" s="1238"/>
    </row>
    <row r="336" spans="2:11">
      <c r="B336" s="1248">
        <v>314</v>
      </c>
      <c r="C336" s="2"/>
      <c r="D336" s="1705">
        <f t="shared" si="14"/>
        <v>55093</v>
      </c>
      <c r="E336" s="1706">
        <f t="shared" si="12"/>
        <v>55122</v>
      </c>
      <c r="F336" s="1706">
        <f t="shared" si="13"/>
        <v>55122</v>
      </c>
      <c r="G336" s="1706">
        <f>WORKDAY(F336,$G$21,'Business Day Paris'!F315:F509)</f>
        <v>55136</v>
      </c>
      <c r="H336" s="1706">
        <f>WORKDAY(J336,$H$21,'Business Day Paris'!F315:F509)</f>
        <v>55142</v>
      </c>
      <c r="I336" s="1706">
        <f>WORKDAY(J336,$I$21,'Business Day Paris'!F315:F509)</f>
        <v>55144</v>
      </c>
      <c r="J336" s="1707">
        <f>IF(WORKDAY(EOMONTH(F336,0)+$J$21-1,1,'Business Day Paris'!F315:F509)&lt;=EOMONTH(Calendar!F337,0),WORKDAY(EOMONTH(F336,0)+$J$21-1,1,'Business Day Paris'!F315:F509),WORKDAY(EOMONTH(F336,0)+$J$21+1,-1,'Business Day Paris'!F315:F509))</f>
        <v>55149</v>
      </c>
      <c r="K336" s="1238"/>
    </row>
    <row r="337" spans="2:11">
      <c r="B337" s="1248">
        <v>315</v>
      </c>
      <c r="C337" s="2"/>
      <c r="D337" s="1705">
        <f t="shared" si="14"/>
        <v>55123</v>
      </c>
      <c r="E337" s="1706">
        <f t="shared" si="12"/>
        <v>55153</v>
      </c>
      <c r="F337" s="1706">
        <f t="shared" si="13"/>
        <v>55153</v>
      </c>
      <c r="G337" s="1706">
        <f>WORKDAY(F337,$G$21,'Business Day Paris'!F316:F510)</f>
        <v>55166</v>
      </c>
      <c r="H337" s="1706">
        <f>WORKDAY(J337,$H$21,'Business Day Paris'!F316:F510)</f>
        <v>55173</v>
      </c>
      <c r="I337" s="1706">
        <f>WORKDAY(J337,$I$21,'Business Day Paris'!F316:F510)</f>
        <v>55177</v>
      </c>
      <c r="J337" s="1707">
        <f>IF(WORKDAY(EOMONTH(F337,0)+$J$21-1,1,'Business Day Paris'!F316:F510)&lt;=EOMONTH(Calendar!F338,0),WORKDAY(EOMONTH(F337,0)+$J$21-1,1,'Business Day Paris'!F316:F510),WORKDAY(EOMONTH(F337,0)+$J$21+1,-1,'Business Day Paris'!F316:F510))</f>
        <v>55180</v>
      </c>
      <c r="K337" s="1238"/>
    </row>
    <row r="338" spans="2:11">
      <c r="B338" s="1248">
        <v>316</v>
      </c>
      <c r="C338" s="2"/>
      <c r="D338" s="1705">
        <f t="shared" si="14"/>
        <v>55154</v>
      </c>
      <c r="E338" s="1706">
        <f t="shared" si="12"/>
        <v>55184</v>
      </c>
      <c r="F338" s="1706">
        <f t="shared" si="13"/>
        <v>55184</v>
      </c>
      <c r="G338" s="1706">
        <f>WORKDAY(F338,$G$21,'Business Day Paris'!F317:F511)</f>
        <v>55198</v>
      </c>
      <c r="H338" s="1706">
        <f>WORKDAY(J338,$H$21,'Business Day Paris'!F317:F511)</f>
        <v>55204</v>
      </c>
      <c r="I338" s="1706">
        <f>WORKDAY(J338,$I$21,'Business Day Paris'!F317:F511)</f>
        <v>55206</v>
      </c>
      <c r="J338" s="1707">
        <f>IF(WORKDAY(EOMONTH(F338,0)+$J$21-1,1,'Business Day Paris'!F317:F511)&lt;=EOMONTH(Calendar!F339,0),WORKDAY(EOMONTH(F338,0)+$J$21-1,1,'Business Day Paris'!F317:F511),WORKDAY(EOMONTH(F338,0)+$J$21+1,-1,'Business Day Paris'!F317:F511))</f>
        <v>55211</v>
      </c>
      <c r="K338" s="1238"/>
    </row>
    <row r="339" spans="2:11">
      <c r="B339" s="1248">
        <v>317</v>
      </c>
      <c r="C339" s="2"/>
      <c r="D339" s="1705">
        <f t="shared" si="14"/>
        <v>55185</v>
      </c>
      <c r="E339" s="1706">
        <f t="shared" si="12"/>
        <v>55212</v>
      </c>
      <c r="F339" s="1706">
        <f t="shared" si="13"/>
        <v>55212</v>
      </c>
      <c r="G339" s="1706">
        <f>WORKDAY(F339,$G$21,'Business Day Paris'!F318:F512)</f>
        <v>55226</v>
      </c>
      <c r="H339" s="1706">
        <f>WORKDAY(J339,$H$21,'Business Day Paris'!F318:F512)</f>
        <v>55232</v>
      </c>
      <c r="I339" s="1706">
        <f>WORKDAY(J339,$I$21,'Business Day Paris'!F318:F512)</f>
        <v>55234</v>
      </c>
      <c r="J339" s="1707">
        <f>IF(WORKDAY(EOMONTH(F339,0)+$J$21-1,1,'Business Day Paris'!F318:F512)&lt;=EOMONTH(Calendar!F340,0),WORKDAY(EOMONTH(F339,0)+$J$21-1,1,'Business Day Paris'!F318:F512),WORKDAY(EOMONTH(F339,0)+$J$21+1,-1,'Business Day Paris'!F318:F512))</f>
        <v>55239</v>
      </c>
      <c r="K339" s="1238"/>
    </row>
    <row r="340" spans="2:11">
      <c r="B340" s="1248">
        <v>318</v>
      </c>
      <c r="C340" s="2"/>
      <c r="D340" s="1705">
        <f t="shared" si="14"/>
        <v>55213</v>
      </c>
      <c r="E340" s="1706">
        <f t="shared" si="12"/>
        <v>55243</v>
      </c>
      <c r="F340" s="1706">
        <f t="shared" si="13"/>
        <v>55243</v>
      </c>
      <c r="G340" s="1706">
        <f>WORKDAY(F340,$G$21,'Business Day Paris'!F319:F513)</f>
        <v>55257</v>
      </c>
      <c r="H340" s="1706">
        <f>WORKDAY(J340,$H$21,'Business Day Paris'!F319:F513)</f>
        <v>55263</v>
      </c>
      <c r="I340" s="1706">
        <f>WORKDAY(J340,$I$21,'Business Day Paris'!F319:F513)</f>
        <v>55267</v>
      </c>
      <c r="J340" s="1707">
        <f>IF(WORKDAY(EOMONTH(F340,0)+$J$21-1,1,'Business Day Paris'!F319:F513)&lt;=EOMONTH(Calendar!F341,0),WORKDAY(EOMONTH(F340,0)+$J$21-1,1,'Business Day Paris'!F319:F513),WORKDAY(EOMONTH(F340,0)+$J$21+1,-1,'Business Day Paris'!F319:F513))</f>
        <v>55270</v>
      </c>
      <c r="K340" s="1238"/>
    </row>
    <row r="341" spans="2:11">
      <c r="B341" s="1248">
        <v>319</v>
      </c>
      <c r="C341" s="2"/>
      <c r="D341" s="1705">
        <f t="shared" si="14"/>
        <v>55244</v>
      </c>
      <c r="E341" s="1706">
        <f t="shared" si="12"/>
        <v>55273</v>
      </c>
      <c r="F341" s="1706">
        <f t="shared" si="13"/>
        <v>55273</v>
      </c>
      <c r="G341" s="1706">
        <f>WORKDAY(F341,$G$21,'Business Day Paris'!F320:F514)</f>
        <v>55285</v>
      </c>
      <c r="H341" s="1706">
        <f>WORKDAY(J341,$H$21,'Business Day Paris'!F320:F514)</f>
        <v>55295</v>
      </c>
      <c r="I341" s="1706">
        <f>WORKDAY(J341,$I$21,'Business Day Paris'!F320:F514)</f>
        <v>55297</v>
      </c>
      <c r="J341" s="1707">
        <f>IF(WORKDAY(EOMONTH(F341,0)+$J$21-1,1,'Business Day Paris'!F320:F514)&lt;=EOMONTH(Calendar!F342,0),WORKDAY(EOMONTH(F341,0)+$J$21-1,1,'Business Day Paris'!F320:F514),WORKDAY(EOMONTH(F341,0)+$J$21+1,-1,'Business Day Paris'!F320:F514))</f>
        <v>55302</v>
      </c>
      <c r="K341" s="1238"/>
    </row>
    <row r="342" spans="2:11">
      <c r="B342" s="1248">
        <v>320</v>
      </c>
      <c r="C342" s="2"/>
      <c r="D342" s="1705">
        <f t="shared" si="14"/>
        <v>55274</v>
      </c>
      <c r="E342" s="1706">
        <f t="shared" si="12"/>
        <v>55304</v>
      </c>
      <c r="F342" s="1706">
        <f t="shared" si="13"/>
        <v>55304</v>
      </c>
      <c r="G342" s="1706">
        <f>WORKDAY(F342,$G$21,'Business Day Paris'!F321:F515)</f>
        <v>55318</v>
      </c>
      <c r="H342" s="1706">
        <f>WORKDAY(J342,$H$21,'Business Day Paris'!F321:F515)</f>
        <v>55324</v>
      </c>
      <c r="I342" s="1706">
        <f>WORKDAY(J342,$I$21,'Business Day Paris'!F321:F515)</f>
        <v>55326</v>
      </c>
      <c r="J342" s="1707">
        <f>IF(WORKDAY(EOMONTH(F342,0)+$J$21-1,1,'Business Day Paris'!F321:F515)&lt;=EOMONTH(Calendar!F343,0),WORKDAY(EOMONTH(F342,0)+$J$21-1,1,'Business Day Paris'!F321:F515),WORKDAY(EOMONTH(F342,0)+$J$21+1,-1,'Business Day Paris'!F321:F515))</f>
        <v>55331</v>
      </c>
      <c r="K342" s="1238"/>
    </row>
    <row r="343" spans="2:11">
      <c r="B343" s="1248">
        <v>321</v>
      </c>
      <c r="C343" s="2"/>
      <c r="D343" s="1705">
        <f t="shared" si="14"/>
        <v>55305</v>
      </c>
      <c r="E343" s="1706">
        <f t="shared" si="12"/>
        <v>55334</v>
      </c>
      <c r="F343" s="1706">
        <f t="shared" si="13"/>
        <v>55334</v>
      </c>
      <c r="G343" s="1706">
        <f>WORKDAY(F343,$G$21,'Business Day Paris'!F322:F516)</f>
        <v>55348</v>
      </c>
      <c r="H343" s="1706">
        <f>WORKDAY(J343,$H$21,'Business Day Paris'!F322:F516)</f>
        <v>55354</v>
      </c>
      <c r="I343" s="1706">
        <f>WORKDAY(J343,$I$21,'Business Day Paris'!F322:F516)</f>
        <v>55358</v>
      </c>
      <c r="J343" s="1707">
        <f>IF(WORKDAY(EOMONTH(F343,0)+$J$21-1,1,'Business Day Paris'!F322:F516)&lt;=EOMONTH(Calendar!F344,0),WORKDAY(EOMONTH(F343,0)+$J$21-1,1,'Business Day Paris'!F322:F516),WORKDAY(EOMONTH(F343,0)+$J$21+1,-1,'Business Day Paris'!F322:F516))</f>
        <v>55361</v>
      </c>
      <c r="K343" s="1238"/>
    </row>
    <row r="344" spans="2:11">
      <c r="B344" s="1248">
        <v>322</v>
      </c>
      <c r="C344" s="2"/>
      <c r="D344" s="1705">
        <f t="shared" si="14"/>
        <v>55335</v>
      </c>
      <c r="E344" s="1706">
        <f t="shared" ref="E344:E407" si="15">EOMONTH(D344,0)</f>
        <v>55365</v>
      </c>
      <c r="F344" s="1706">
        <f t="shared" ref="F344:F407" si="16">E344</f>
        <v>55365</v>
      </c>
      <c r="G344" s="1706">
        <f>WORKDAY(F344,$G$21,'Business Day Paris'!F323:F517)</f>
        <v>55379</v>
      </c>
      <c r="H344" s="1706">
        <f>WORKDAY(J344,$H$21,'Business Day Paris'!F323:F517)</f>
        <v>55386</v>
      </c>
      <c r="I344" s="1706">
        <f>WORKDAY(J344,$I$21,'Business Day Paris'!F323:F517)</f>
        <v>55388</v>
      </c>
      <c r="J344" s="1707">
        <f>IF(WORKDAY(EOMONTH(F344,0)+$J$21-1,1,'Business Day Paris'!F323:F517)&lt;=EOMONTH(Calendar!F345,0),WORKDAY(EOMONTH(F344,0)+$J$21-1,1,'Business Day Paris'!F323:F517),WORKDAY(EOMONTH(F344,0)+$J$21+1,-1,'Business Day Paris'!F323:F517))</f>
        <v>55393</v>
      </c>
      <c r="K344" s="1238"/>
    </row>
    <row r="345" spans="2:11">
      <c r="B345" s="1248">
        <v>323</v>
      </c>
      <c r="C345" s="2"/>
      <c r="D345" s="1705">
        <f t="shared" ref="D345:D408" si="17">EOMONTH(D344,0)+1</f>
        <v>55366</v>
      </c>
      <c r="E345" s="1706">
        <f t="shared" si="15"/>
        <v>55396</v>
      </c>
      <c r="F345" s="1706">
        <f t="shared" si="16"/>
        <v>55396</v>
      </c>
      <c r="G345" s="1706">
        <f>WORKDAY(F345,$G$21,'Business Day Paris'!F324:F518)</f>
        <v>55410</v>
      </c>
      <c r="H345" s="1706">
        <f>WORKDAY(J345,$H$21,'Business Day Paris'!F324:F518)</f>
        <v>55416</v>
      </c>
      <c r="I345" s="1706">
        <f>WORKDAY(J345,$I$21,'Business Day Paris'!F324:F518)</f>
        <v>55418</v>
      </c>
      <c r="J345" s="1707">
        <f>IF(WORKDAY(EOMONTH(F345,0)+$J$21-1,1,'Business Day Paris'!F324:F518)&lt;=EOMONTH(Calendar!F346,0),WORKDAY(EOMONTH(F345,0)+$J$21-1,1,'Business Day Paris'!F324:F518),WORKDAY(EOMONTH(F345,0)+$J$21+1,-1,'Business Day Paris'!F324:F518))</f>
        <v>55423</v>
      </c>
      <c r="K345" s="1238"/>
    </row>
    <row r="346" spans="2:11">
      <c r="B346" s="1248">
        <v>324</v>
      </c>
      <c r="C346" s="2"/>
      <c r="D346" s="1705">
        <f t="shared" si="17"/>
        <v>55397</v>
      </c>
      <c r="E346" s="1706">
        <f t="shared" si="15"/>
        <v>55426</v>
      </c>
      <c r="F346" s="1706">
        <f t="shared" si="16"/>
        <v>55426</v>
      </c>
      <c r="G346" s="1706">
        <f>WORKDAY(F346,$G$21,'Business Day Paris'!F325:F519)</f>
        <v>55439</v>
      </c>
      <c r="H346" s="1706">
        <f>WORKDAY(J346,$H$21,'Business Day Paris'!F325:F519)</f>
        <v>55446</v>
      </c>
      <c r="I346" s="1706">
        <f>WORKDAY(J346,$I$21,'Business Day Paris'!F325:F519)</f>
        <v>55450</v>
      </c>
      <c r="J346" s="1707">
        <f>IF(WORKDAY(EOMONTH(F346,0)+$J$21-1,1,'Business Day Paris'!F325:F519)&lt;=EOMONTH(Calendar!F347,0),WORKDAY(EOMONTH(F346,0)+$J$21-1,1,'Business Day Paris'!F325:F519),WORKDAY(EOMONTH(F346,0)+$J$21+1,-1,'Business Day Paris'!F325:F519))</f>
        <v>55453</v>
      </c>
      <c r="K346" s="1238"/>
    </row>
    <row r="347" spans="2:11">
      <c r="B347" s="1248">
        <v>325</v>
      </c>
      <c r="C347" s="2"/>
      <c r="D347" s="1705">
        <f t="shared" si="17"/>
        <v>55427</v>
      </c>
      <c r="E347" s="1706">
        <f t="shared" si="15"/>
        <v>55457</v>
      </c>
      <c r="F347" s="1706">
        <f t="shared" si="16"/>
        <v>55457</v>
      </c>
      <c r="G347" s="1706">
        <f>WORKDAY(F347,$G$21,'Business Day Paris'!F326:F520)</f>
        <v>55471</v>
      </c>
      <c r="H347" s="1706">
        <f>WORKDAY(J347,$H$21,'Business Day Paris'!F326:F520)</f>
        <v>55477</v>
      </c>
      <c r="I347" s="1706">
        <f>WORKDAY(J347,$I$21,'Business Day Paris'!F326:F520)</f>
        <v>55479</v>
      </c>
      <c r="J347" s="1707">
        <f>IF(WORKDAY(EOMONTH(F347,0)+$J$21-1,1,'Business Day Paris'!F326:F520)&lt;=EOMONTH(Calendar!F348,0),WORKDAY(EOMONTH(F347,0)+$J$21-1,1,'Business Day Paris'!F326:F520),WORKDAY(EOMONTH(F347,0)+$J$21+1,-1,'Business Day Paris'!F326:F520))</f>
        <v>55484</v>
      </c>
      <c r="K347" s="1238"/>
    </row>
    <row r="348" spans="2:11">
      <c r="B348" s="1248">
        <v>326</v>
      </c>
      <c r="C348" s="2"/>
      <c r="D348" s="1705">
        <f t="shared" si="17"/>
        <v>55458</v>
      </c>
      <c r="E348" s="1706">
        <f t="shared" si="15"/>
        <v>55487</v>
      </c>
      <c r="F348" s="1706">
        <f t="shared" si="16"/>
        <v>55487</v>
      </c>
      <c r="G348" s="1706">
        <f>WORKDAY(F348,$G$21,'Business Day Paris'!F327:F521)</f>
        <v>55501</v>
      </c>
      <c r="H348" s="1706">
        <f>WORKDAY(J348,$H$21,'Business Day Paris'!F327:F521)</f>
        <v>55507</v>
      </c>
      <c r="I348" s="1706">
        <f>WORKDAY(J348,$I$21,'Business Day Paris'!F327:F521)</f>
        <v>55509</v>
      </c>
      <c r="J348" s="1707">
        <f>IF(WORKDAY(EOMONTH(F348,0)+$J$21-1,1,'Business Day Paris'!F327:F521)&lt;=EOMONTH(Calendar!F349,0),WORKDAY(EOMONTH(F348,0)+$J$21-1,1,'Business Day Paris'!F327:F521),WORKDAY(EOMONTH(F348,0)+$J$21+1,-1,'Business Day Paris'!F327:F521))</f>
        <v>55514</v>
      </c>
      <c r="K348" s="1238"/>
    </row>
    <row r="349" spans="2:11">
      <c r="B349" s="1248">
        <v>327</v>
      </c>
      <c r="C349" s="2"/>
      <c r="D349" s="1705">
        <f t="shared" si="17"/>
        <v>55488</v>
      </c>
      <c r="E349" s="1706">
        <f t="shared" si="15"/>
        <v>55518</v>
      </c>
      <c r="F349" s="1706">
        <f t="shared" si="16"/>
        <v>55518</v>
      </c>
      <c r="G349" s="1706">
        <f>WORKDAY(F349,$G$21,'Business Day Paris'!F328:F522)</f>
        <v>55530</v>
      </c>
      <c r="H349" s="1706">
        <f>WORKDAY(J349,$H$21,'Business Day Paris'!F328:F522)</f>
        <v>55540</v>
      </c>
      <c r="I349" s="1706">
        <f>WORKDAY(J349,$I$21,'Business Day Paris'!F328:F522)</f>
        <v>55542</v>
      </c>
      <c r="J349" s="1707">
        <f>IF(WORKDAY(EOMONTH(F349,0)+$J$21-1,1,'Business Day Paris'!F328:F522)&lt;=EOMONTH(Calendar!F350,0),WORKDAY(EOMONTH(F349,0)+$J$21-1,1,'Business Day Paris'!F328:F522),WORKDAY(EOMONTH(F349,0)+$J$21+1,-1,'Business Day Paris'!F328:F522))</f>
        <v>55547</v>
      </c>
      <c r="K349" s="1238"/>
    </row>
    <row r="350" spans="2:11">
      <c r="B350" s="1248">
        <v>328</v>
      </c>
      <c r="C350" s="2"/>
      <c r="D350" s="1705">
        <f t="shared" si="17"/>
        <v>55519</v>
      </c>
      <c r="E350" s="1706">
        <f t="shared" si="15"/>
        <v>55549</v>
      </c>
      <c r="F350" s="1706">
        <f t="shared" si="16"/>
        <v>55549</v>
      </c>
      <c r="G350" s="1706">
        <f>WORKDAY(F350,$G$21,'Business Day Paris'!F329:F523)</f>
        <v>55563</v>
      </c>
      <c r="H350" s="1706">
        <f>WORKDAY(J350,$H$21,'Business Day Paris'!F329:F523)</f>
        <v>55569</v>
      </c>
      <c r="I350" s="1706">
        <f>WORKDAY(J350,$I$21,'Business Day Paris'!F329:F523)</f>
        <v>55571</v>
      </c>
      <c r="J350" s="1707">
        <f>IF(WORKDAY(EOMONTH(F350,0)+$J$21-1,1,'Business Day Paris'!F329:F523)&lt;=EOMONTH(Calendar!F351,0),WORKDAY(EOMONTH(F350,0)+$J$21-1,1,'Business Day Paris'!F329:F523),WORKDAY(EOMONTH(F350,0)+$J$21+1,-1,'Business Day Paris'!F329:F523))</f>
        <v>55576</v>
      </c>
      <c r="K350" s="1238"/>
    </row>
    <row r="351" spans="2:11">
      <c r="B351" s="1248">
        <v>329</v>
      </c>
      <c r="C351" s="2"/>
      <c r="D351" s="1705">
        <f t="shared" si="17"/>
        <v>55550</v>
      </c>
      <c r="E351" s="1706">
        <f t="shared" si="15"/>
        <v>55578</v>
      </c>
      <c r="F351" s="1706">
        <f t="shared" si="16"/>
        <v>55578</v>
      </c>
      <c r="G351" s="1706">
        <f>WORKDAY(F351,$G$21,'Business Day Paris'!F330:F524)</f>
        <v>55592</v>
      </c>
      <c r="H351" s="1706">
        <f>WORKDAY(J351,$H$21,'Business Day Paris'!F330:F524)</f>
        <v>55598</v>
      </c>
      <c r="I351" s="1706">
        <f>WORKDAY(J351,$I$21,'Business Day Paris'!F330:F524)</f>
        <v>55600</v>
      </c>
      <c r="J351" s="1707">
        <f>IF(WORKDAY(EOMONTH(F351,0)+$J$21-1,1,'Business Day Paris'!F330:F524)&lt;=EOMONTH(Calendar!F352,0),WORKDAY(EOMONTH(F351,0)+$J$21-1,1,'Business Day Paris'!F330:F524),WORKDAY(EOMONTH(F351,0)+$J$21+1,-1,'Business Day Paris'!F330:F524))</f>
        <v>55605</v>
      </c>
      <c r="K351" s="1238"/>
    </row>
    <row r="352" spans="2:11">
      <c r="B352" s="1248">
        <v>330</v>
      </c>
      <c r="C352" s="2"/>
      <c r="D352" s="1705">
        <f t="shared" si="17"/>
        <v>55579</v>
      </c>
      <c r="E352" s="1706">
        <f t="shared" si="15"/>
        <v>55609</v>
      </c>
      <c r="F352" s="1706">
        <f t="shared" si="16"/>
        <v>55609</v>
      </c>
      <c r="G352" s="1706">
        <f>WORKDAY(F352,$G$21,'Business Day Paris'!F331:F525)</f>
        <v>55621</v>
      </c>
      <c r="H352" s="1706">
        <f>WORKDAY(J352,$H$21,'Business Day Paris'!F331:F525)</f>
        <v>55631</v>
      </c>
      <c r="I352" s="1706">
        <f>WORKDAY(J352,$I$21,'Business Day Paris'!F331:F525)</f>
        <v>55633</v>
      </c>
      <c r="J352" s="1707">
        <f>IF(WORKDAY(EOMONTH(F352,0)+$J$21-1,1,'Business Day Paris'!F331:F525)&lt;=EOMONTH(Calendar!F353,0),WORKDAY(EOMONTH(F352,0)+$J$21-1,1,'Business Day Paris'!F331:F525),WORKDAY(EOMONTH(F352,0)+$J$21+1,-1,'Business Day Paris'!F331:F525))</f>
        <v>55638</v>
      </c>
      <c r="K352" s="1238"/>
    </row>
    <row r="353" spans="2:11">
      <c r="B353" s="1248">
        <v>331</v>
      </c>
      <c r="C353" s="2"/>
      <c r="D353" s="1705">
        <f t="shared" si="17"/>
        <v>55610</v>
      </c>
      <c r="E353" s="1706">
        <f t="shared" si="15"/>
        <v>55639</v>
      </c>
      <c r="F353" s="1706">
        <f t="shared" si="16"/>
        <v>55639</v>
      </c>
      <c r="G353" s="1706">
        <f>WORKDAY(F353,$G$21,'Business Day Paris'!F332:F526)</f>
        <v>55653</v>
      </c>
      <c r="H353" s="1706">
        <f>WORKDAY(J353,$H$21,'Business Day Paris'!F332:F526)</f>
        <v>55659</v>
      </c>
      <c r="I353" s="1706">
        <f>WORKDAY(J353,$I$21,'Business Day Paris'!F332:F526)</f>
        <v>55661</v>
      </c>
      <c r="J353" s="1707">
        <f>IF(WORKDAY(EOMONTH(F353,0)+$J$21-1,1,'Business Day Paris'!F332:F526)&lt;=EOMONTH(Calendar!F354,0),WORKDAY(EOMONTH(F353,0)+$J$21-1,1,'Business Day Paris'!F332:F526),WORKDAY(EOMONTH(F353,0)+$J$21+1,-1,'Business Day Paris'!F332:F526))</f>
        <v>55666</v>
      </c>
      <c r="K353" s="1238"/>
    </row>
    <row r="354" spans="2:11">
      <c r="B354" s="1248">
        <v>332</v>
      </c>
      <c r="C354" s="2"/>
      <c r="D354" s="1705">
        <f t="shared" si="17"/>
        <v>55640</v>
      </c>
      <c r="E354" s="1706">
        <f t="shared" si="15"/>
        <v>55670</v>
      </c>
      <c r="F354" s="1706">
        <f t="shared" si="16"/>
        <v>55670</v>
      </c>
      <c r="G354" s="1706">
        <f>WORKDAY(F354,$G$21,'Business Day Paris'!F333:F527)</f>
        <v>55684</v>
      </c>
      <c r="H354" s="1706">
        <f>WORKDAY(J354,$H$21,'Business Day Paris'!F333:F527)</f>
        <v>55690</v>
      </c>
      <c r="I354" s="1706">
        <f>WORKDAY(J354,$I$21,'Business Day Paris'!F333:F527)</f>
        <v>55694</v>
      </c>
      <c r="J354" s="1707">
        <f>IF(WORKDAY(EOMONTH(F354,0)+$J$21-1,1,'Business Day Paris'!F333:F527)&lt;=EOMONTH(Calendar!F355,0),WORKDAY(EOMONTH(F354,0)+$J$21-1,1,'Business Day Paris'!F333:F527),WORKDAY(EOMONTH(F354,0)+$J$21+1,-1,'Business Day Paris'!F333:F527))</f>
        <v>55697</v>
      </c>
      <c r="K354" s="1238"/>
    </row>
    <row r="355" spans="2:11">
      <c r="B355" s="1248">
        <v>333</v>
      </c>
      <c r="C355" s="2"/>
      <c r="D355" s="1705">
        <f t="shared" si="17"/>
        <v>55671</v>
      </c>
      <c r="E355" s="1706">
        <f t="shared" si="15"/>
        <v>55700</v>
      </c>
      <c r="F355" s="1706">
        <f t="shared" si="16"/>
        <v>55700</v>
      </c>
      <c r="G355" s="1706">
        <f>WORKDAY(F355,$G$21,'Business Day Paris'!F334:F528)</f>
        <v>55712</v>
      </c>
      <c r="H355" s="1706">
        <f>WORKDAY(J355,$H$21,'Business Day Paris'!F334:F528)</f>
        <v>55722</v>
      </c>
      <c r="I355" s="1706">
        <f>WORKDAY(J355,$I$21,'Business Day Paris'!F334:F528)</f>
        <v>55724</v>
      </c>
      <c r="J355" s="1707">
        <f>IF(WORKDAY(EOMONTH(F355,0)+$J$21-1,1,'Business Day Paris'!F334:F528)&lt;=EOMONTH(Calendar!F356,0),WORKDAY(EOMONTH(F355,0)+$J$21-1,1,'Business Day Paris'!F334:F528),WORKDAY(EOMONTH(F355,0)+$J$21+1,-1,'Business Day Paris'!F334:F528))</f>
        <v>55729</v>
      </c>
      <c r="K355" s="1238"/>
    </row>
    <row r="356" spans="2:11">
      <c r="B356" s="1248">
        <v>334</v>
      </c>
      <c r="C356" s="2"/>
      <c r="D356" s="1705">
        <f t="shared" si="17"/>
        <v>55701</v>
      </c>
      <c r="E356" s="1706">
        <f t="shared" si="15"/>
        <v>55731</v>
      </c>
      <c r="F356" s="1706">
        <f t="shared" si="16"/>
        <v>55731</v>
      </c>
      <c r="G356" s="1706">
        <f>WORKDAY(F356,$G$21,'Business Day Paris'!F335:F529)</f>
        <v>55745</v>
      </c>
      <c r="H356" s="1706">
        <f>WORKDAY(J356,$H$21,'Business Day Paris'!F335:F529)</f>
        <v>55751</v>
      </c>
      <c r="I356" s="1706">
        <f>WORKDAY(J356,$I$21,'Business Day Paris'!F335:F529)</f>
        <v>55753</v>
      </c>
      <c r="J356" s="1707">
        <f>IF(WORKDAY(EOMONTH(F356,0)+$J$21-1,1,'Business Day Paris'!F335:F529)&lt;=EOMONTH(Calendar!F357,0),WORKDAY(EOMONTH(F356,0)+$J$21-1,1,'Business Day Paris'!F335:F529),WORKDAY(EOMONTH(F356,0)+$J$21+1,-1,'Business Day Paris'!F335:F529))</f>
        <v>55758</v>
      </c>
      <c r="K356" s="1238"/>
    </row>
    <row r="357" spans="2:11">
      <c r="B357" s="1248">
        <v>335</v>
      </c>
      <c r="C357" s="2"/>
      <c r="D357" s="1705">
        <f t="shared" si="17"/>
        <v>55732</v>
      </c>
      <c r="E357" s="1706">
        <f t="shared" si="15"/>
        <v>55762</v>
      </c>
      <c r="F357" s="1706">
        <f t="shared" si="16"/>
        <v>55762</v>
      </c>
      <c r="G357" s="1706">
        <f>WORKDAY(F357,$G$21,'Business Day Paris'!F336:F530)</f>
        <v>55775</v>
      </c>
      <c r="H357" s="1706">
        <f>WORKDAY(J357,$H$21,'Business Day Paris'!F336:F530)</f>
        <v>55782</v>
      </c>
      <c r="I357" s="1706">
        <f>WORKDAY(J357,$I$21,'Business Day Paris'!F336:F530)</f>
        <v>55786</v>
      </c>
      <c r="J357" s="1707">
        <f>IF(WORKDAY(EOMONTH(F357,0)+$J$21-1,1,'Business Day Paris'!F336:F530)&lt;=EOMONTH(Calendar!F358,0),WORKDAY(EOMONTH(F357,0)+$J$21-1,1,'Business Day Paris'!F336:F530),WORKDAY(EOMONTH(F357,0)+$J$21+1,-1,'Business Day Paris'!F336:F530))</f>
        <v>55789</v>
      </c>
      <c r="K357" s="1238"/>
    </row>
    <row r="358" spans="2:11">
      <c r="B358" s="1248">
        <v>336</v>
      </c>
      <c r="C358" s="2"/>
      <c r="D358" s="1705">
        <f t="shared" si="17"/>
        <v>55763</v>
      </c>
      <c r="E358" s="1706">
        <f t="shared" si="15"/>
        <v>55792</v>
      </c>
      <c r="F358" s="1706">
        <f t="shared" si="16"/>
        <v>55792</v>
      </c>
      <c r="G358" s="1706">
        <f>WORKDAY(F358,$G$21,'Business Day Paris'!F337:F531)</f>
        <v>55806</v>
      </c>
      <c r="H358" s="1706">
        <f>WORKDAY(J358,$H$21,'Business Day Paris'!F337:F531)</f>
        <v>55813</v>
      </c>
      <c r="I358" s="1706">
        <f>WORKDAY(J358,$I$21,'Business Day Paris'!F337:F531)</f>
        <v>55815</v>
      </c>
      <c r="J358" s="1707">
        <f>IF(WORKDAY(EOMONTH(F358,0)+$J$21-1,1,'Business Day Paris'!F337:F531)&lt;=EOMONTH(Calendar!F359,0),WORKDAY(EOMONTH(F358,0)+$J$21-1,1,'Business Day Paris'!F337:F531),WORKDAY(EOMONTH(F358,0)+$J$21+1,-1,'Business Day Paris'!F337:F531))</f>
        <v>55820</v>
      </c>
      <c r="K358" s="1238"/>
    </row>
    <row r="359" spans="2:11">
      <c r="B359" s="1248">
        <v>337</v>
      </c>
      <c r="C359" s="2"/>
      <c r="D359" s="1705">
        <f t="shared" si="17"/>
        <v>55793</v>
      </c>
      <c r="E359" s="1706">
        <f t="shared" si="15"/>
        <v>55823</v>
      </c>
      <c r="F359" s="1706">
        <f t="shared" si="16"/>
        <v>55823</v>
      </c>
      <c r="G359" s="1706">
        <f>WORKDAY(F359,$G$21,'Business Day Paris'!F338:F532)</f>
        <v>55837</v>
      </c>
      <c r="H359" s="1706">
        <f>WORKDAY(J359,$H$21,'Business Day Paris'!F338:F532)</f>
        <v>55843</v>
      </c>
      <c r="I359" s="1706">
        <f>WORKDAY(J359,$I$21,'Business Day Paris'!F338:F532)</f>
        <v>55845</v>
      </c>
      <c r="J359" s="1707">
        <f>IF(WORKDAY(EOMONTH(F359,0)+$J$21-1,1,'Business Day Paris'!F338:F532)&lt;=EOMONTH(Calendar!F360,0),WORKDAY(EOMONTH(F359,0)+$J$21-1,1,'Business Day Paris'!F338:F532),WORKDAY(EOMONTH(F359,0)+$J$21+1,-1,'Business Day Paris'!F338:F532))</f>
        <v>55850</v>
      </c>
      <c r="K359" s="1238"/>
    </row>
    <row r="360" spans="2:11">
      <c r="B360" s="1248">
        <v>338</v>
      </c>
      <c r="C360" s="2"/>
      <c r="D360" s="1705">
        <f t="shared" si="17"/>
        <v>55824</v>
      </c>
      <c r="E360" s="1706">
        <f t="shared" si="15"/>
        <v>55853</v>
      </c>
      <c r="F360" s="1706">
        <f t="shared" si="16"/>
        <v>55853</v>
      </c>
      <c r="G360" s="1706">
        <f>WORKDAY(F360,$G$21,'Business Day Paris'!F339:F533)</f>
        <v>55866</v>
      </c>
      <c r="H360" s="1706">
        <f>WORKDAY(J360,$H$21,'Business Day Paris'!F339:F533)</f>
        <v>55873</v>
      </c>
      <c r="I360" s="1706">
        <f>WORKDAY(J360,$I$21,'Business Day Paris'!F339:F533)</f>
        <v>55877</v>
      </c>
      <c r="J360" s="1707">
        <f>IF(WORKDAY(EOMONTH(F360,0)+$J$21-1,1,'Business Day Paris'!F339:F533)&lt;=EOMONTH(Calendar!F361,0),WORKDAY(EOMONTH(F360,0)+$J$21-1,1,'Business Day Paris'!F339:F533),WORKDAY(EOMONTH(F360,0)+$J$21+1,-1,'Business Day Paris'!F339:F533))</f>
        <v>55880</v>
      </c>
      <c r="K360" s="1238"/>
    </row>
    <row r="361" spans="2:11">
      <c r="B361" s="1248">
        <v>339</v>
      </c>
      <c r="C361" s="2"/>
      <c r="D361" s="1705">
        <f t="shared" si="17"/>
        <v>55854</v>
      </c>
      <c r="E361" s="1706">
        <f t="shared" si="15"/>
        <v>55884</v>
      </c>
      <c r="F361" s="1706">
        <f t="shared" si="16"/>
        <v>55884</v>
      </c>
      <c r="G361" s="1706">
        <f>WORKDAY(F361,$G$21,'Business Day Paris'!F340:F534)</f>
        <v>55898</v>
      </c>
      <c r="H361" s="1706">
        <f>WORKDAY(J361,$H$21,'Business Day Paris'!F340:F534)</f>
        <v>55904</v>
      </c>
      <c r="I361" s="1706">
        <f>WORKDAY(J361,$I$21,'Business Day Paris'!F340:F534)</f>
        <v>55906</v>
      </c>
      <c r="J361" s="1707">
        <f>IF(WORKDAY(EOMONTH(F361,0)+$J$21-1,1,'Business Day Paris'!F340:F534)&lt;=EOMONTH(Calendar!F362,0),WORKDAY(EOMONTH(F361,0)+$J$21-1,1,'Business Day Paris'!F340:F534),WORKDAY(EOMONTH(F361,0)+$J$21+1,-1,'Business Day Paris'!F340:F534))</f>
        <v>55911</v>
      </c>
      <c r="K361" s="1238"/>
    </row>
    <row r="362" spans="2:11">
      <c r="B362" s="1248">
        <v>340</v>
      </c>
      <c r="C362" s="2"/>
      <c r="D362" s="1705">
        <f t="shared" si="17"/>
        <v>55885</v>
      </c>
      <c r="E362" s="1706">
        <f t="shared" si="15"/>
        <v>55915</v>
      </c>
      <c r="F362" s="1706">
        <f t="shared" si="16"/>
        <v>55915</v>
      </c>
      <c r="G362" s="1706">
        <f>WORKDAY(F362,$G$21,'Business Day Paris'!F341:F535)</f>
        <v>55929</v>
      </c>
      <c r="H362" s="1706">
        <f>WORKDAY(J362,$H$21,'Business Day Paris'!F341:F535)</f>
        <v>55935</v>
      </c>
      <c r="I362" s="1706">
        <f>WORKDAY(J362,$I$21,'Business Day Paris'!F341:F535)</f>
        <v>55939</v>
      </c>
      <c r="J362" s="1707">
        <f>IF(WORKDAY(EOMONTH(F362,0)+$J$21-1,1,'Business Day Paris'!F341:F535)&lt;=EOMONTH(Calendar!F363,0),WORKDAY(EOMONTH(F362,0)+$J$21-1,1,'Business Day Paris'!F341:F535),WORKDAY(EOMONTH(F362,0)+$J$21+1,-1,'Business Day Paris'!F341:F535))</f>
        <v>55942</v>
      </c>
      <c r="K362" s="1238"/>
    </row>
    <row r="363" spans="2:11">
      <c r="B363" s="1248">
        <v>341</v>
      </c>
      <c r="C363" s="2"/>
      <c r="D363" s="1705">
        <f t="shared" si="17"/>
        <v>55916</v>
      </c>
      <c r="E363" s="1706">
        <f t="shared" si="15"/>
        <v>55943</v>
      </c>
      <c r="F363" s="1706">
        <f t="shared" si="16"/>
        <v>55943</v>
      </c>
      <c r="G363" s="1706">
        <f>WORKDAY(F363,$G$21,'Business Day Paris'!F342:F536)</f>
        <v>55957</v>
      </c>
      <c r="H363" s="1706">
        <f>WORKDAY(J363,$H$21,'Business Day Paris'!F342:F536)</f>
        <v>55963</v>
      </c>
      <c r="I363" s="1706">
        <f>WORKDAY(J363,$I$21,'Business Day Paris'!F342:F536)</f>
        <v>55967</v>
      </c>
      <c r="J363" s="1707">
        <f>IF(WORKDAY(EOMONTH(F363,0)+$J$21-1,1,'Business Day Paris'!F342:F536)&lt;=EOMONTH(Calendar!F364,0),WORKDAY(EOMONTH(F363,0)+$J$21-1,1,'Business Day Paris'!F342:F536),WORKDAY(EOMONTH(F363,0)+$J$21+1,-1,'Business Day Paris'!F342:F536))</f>
        <v>55970</v>
      </c>
      <c r="K363" s="1238"/>
    </row>
    <row r="364" spans="2:11">
      <c r="B364" s="1248">
        <v>342</v>
      </c>
      <c r="C364" s="2"/>
      <c r="D364" s="1705">
        <f t="shared" si="17"/>
        <v>55944</v>
      </c>
      <c r="E364" s="1706">
        <f t="shared" si="15"/>
        <v>55974</v>
      </c>
      <c r="F364" s="1706">
        <f t="shared" si="16"/>
        <v>55974</v>
      </c>
      <c r="G364" s="1706">
        <f>WORKDAY(F364,$G$21,'Business Day Paris'!F343:F537)</f>
        <v>55988</v>
      </c>
      <c r="H364" s="1706">
        <f>WORKDAY(J364,$H$21,'Business Day Paris'!F343:F537)</f>
        <v>55995</v>
      </c>
      <c r="I364" s="1706">
        <f>WORKDAY(J364,$I$21,'Business Day Paris'!F343:F537)</f>
        <v>55997</v>
      </c>
      <c r="J364" s="1707">
        <f>IF(WORKDAY(EOMONTH(F364,0)+$J$21-1,1,'Business Day Paris'!F343:F537)&lt;=EOMONTH(Calendar!F365,0),WORKDAY(EOMONTH(F364,0)+$J$21-1,1,'Business Day Paris'!F343:F537),WORKDAY(EOMONTH(F364,0)+$J$21+1,-1,'Business Day Paris'!F343:F537))</f>
        <v>56002</v>
      </c>
      <c r="K364" s="1238"/>
    </row>
    <row r="365" spans="2:11">
      <c r="B365" s="1248">
        <v>343</v>
      </c>
      <c r="C365" s="2"/>
      <c r="D365" s="1705">
        <f t="shared" si="17"/>
        <v>55975</v>
      </c>
      <c r="E365" s="1706">
        <f t="shared" si="15"/>
        <v>56004</v>
      </c>
      <c r="F365" s="1706">
        <f t="shared" si="16"/>
        <v>56004</v>
      </c>
      <c r="G365" s="1706">
        <f>WORKDAY(F365,$G$21,'Business Day Paris'!F344:F538)</f>
        <v>56018</v>
      </c>
      <c r="H365" s="1706">
        <f>WORKDAY(J365,$H$21,'Business Day Paris'!F344:F538)</f>
        <v>56024</v>
      </c>
      <c r="I365" s="1706">
        <f>WORKDAY(J365,$I$21,'Business Day Paris'!F344:F538)</f>
        <v>56026</v>
      </c>
      <c r="J365" s="1707">
        <f>IF(WORKDAY(EOMONTH(F365,0)+$J$21-1,1,'Business Day Paris'!F344:F538)&lt;=EOMONTH(Calendar!F366,0),WORKDAY(EOMONTH(F365,0)+$J$21-1,1,'Business Day Paris'!F344:F538),WORKDAY(EOMONTH(F365,0)+$J$21+1,-1,'Business Day Paris'!F344:F538))</f>
        <v>56031</v>
      </c>
      <c r="K365" s="1238"/>
    </row>
    <row r="366" spans="2:11">
      <c r="B366" s="1248">
        <v>344</v>
      </c>
      <c r="C366" s="2"/>
      <c r="D366" s="1705">
        <f t="shared" si="17"/>
        <v>56005</v>
      </c>
      <c r="E366" s="1706">
        <f t="shared" si="15"/>
        <v>56035</v>
      </c>
      <c r="F366" s="1706">
        <f t="shared" si="16"/>
        <v>56035</v>
      </c>
      <c r="G366" s="1706">
        <f>WORKDAY(F366,$G$21,'Business Day Paris'!F345:F539)</f>
        <v>56048</v>
      </c>
      <c r="H366" s="1706">
        <f>WORKDAY(J366,$H$21,'Business Day Paris'!F345:F539)</f>
        <v>56055</v>
      </c>
      <c r="I366" s="1706">
        <f>WORKDAY(J366,$I$21,'Business Day Paris'!F345:F539)</f>
        <v>56059</v>
      </c>
      <c r="J366" s="1707">
        <f>IF(WORKDAY(EOMONTH(F366,0)+$J$21-1,1,'Business Day Paris'!F345:F539)&lt;=EOMONTH(Calendar!F367,0),WORKDAY(EOMONTH(F366,0)+$J$21-1,1,'Business Day Paris'!F345:F539),WORKDAY(EOMONTH(F366,0)+$J$21+1,-1,'Business Day Paris'!F345:F539))</f>
        <v>56062</v>
      </c>
      <c r="K366" s="1238"/>
    </row>
    <row r="367" spans="2:11">
      <c r="B367" s="1248">
        <v>345</v>
      </c>
      <c r="C367" s="2"/>
      <c r="D367" s="1705">
        <f t="shared" si="17"/>
        <v>56036</v>
      </c>
      <c r="E367" s="1706">
        <f t="shared" si="15"/>
        <v>56065</v>
      </c>
      <c r="F367" s="1706">
        <f t="shared" si="16"/>
        <v>56065</v>
      </c>
      <c r="G367" s="1706">
        <f>WORKDAY(F367,$G$21,'Business Day Paris'!F346:F540)</f>
        <v>56079</v>
      </c>
      <c r="H367" s="1706">
        <f>WORKDAY(J367,$H$21,'Business Day Paris'!F346:F540)</f>
        <v>56086</v>
      </c>
      <c r="I367" s="1706">
        <f>WORKDAY(J367,$I$21,'Business Day Paris'!F346:F540)</f>
        <v>56088</v>
      </c>
      <c r="J367" s="1707">
        <f>IF(WORKDAY(EOMONTH(F367,0)+$J$21-1,1,'Business Day Paris'!F346:F540)&lt;=EOMONTH(Calendar!F368,0),WORKDAY(EOMONTH(F367,0)+$J$21-1,1,'Business Day Paris'!F346:F540),WORKDAY(EOMONTH(F367,0)+$J$21+1,-1,'Business Day Paris'!F346:F540))</f>
        <v>56093</v>
      </c>
      <c r="K367" s="1238"/>
    </row>
    <row r="368" spans="2:11">
      <c r="B368" s="1248">
        <v>346</v>
      </c>
      <c r="C368" s="2"/>
      <c r="D368" s="1705">
        <f t="shared" si="17"/>
        <v>56066</v>
      </c>
      <c r="E368" s="1706">
        <f t="shared" si="15"/>
        <v>56096</v>
      </c>
      <c r="F368" s="1706">
        <f t="shared" si="16"/>
        <v>56096</v>
      </c>
      <c r="G368" s="1706">
        <f>WORKDAY(F368,$G$21,'Business Day Paris'!F347:F541)</f>
        <v>56110</v>
      </c>
      <c r="H368" s="1706">
        <f>WORKDAY(J368,$H$21,'Business Day Paris'!F347:F541)</f>
        <v>56116</v>
      </c>
      <c r="I368" s="1706">
        <f>WORKDAY(J368,$I$21,'Business Day Paris'!F347:F541)</f>
        <v>56118</v>
      </c>
      <c r="J368" s="1707">
        <f>IF(WORKDAY(EOMONTH(F368,0)+$J$21-1,1,'Business Day Paris'!F347:F541)&lt;=EOMONTH(Calendar!F369,0),WORKDAY(EOMONTH(F368,0)+$J$21-1,1,'Business Day Paris'!F347:F541),WORKDAY(EOMONTH(F368,0)+$J$21+1,-1,'Business Day Paris'!F347:F541))</f>
        <v>56123</v>
      </c>
      <c r="K368" s="1238"/>
    </row>
    <row r="369" spans="2:11">
      <c r="B369" s="1248">
        <v>347</v>
      </c>
      <c r="C369" s="2"/>
      <c r="D369" s="1705">
        <f t="shared" si="17"/>
        <v>56097</v>
      </c>
      <c r="E369" s="1706">
        <f t="shared" si="15"/>
        <v>56127</v>
      </c>
      <c r="F369" s="1706">
        <f t="shared" si="16"/>
        <v>56127</v>
      </c>
      <c r="G369" s="1706">
        <f>WORKDAY(F369,$G$21,'Business Day Paris'!F348:F542)</f>
        <v>56139</v>
      </c>
      <c r="H369" s="1706">
        <f>WORKDAY(J369,$H$21,'Business Day Paris'!F348:F542)</f>
        <v>56149</v>
      </c>
      <c r="I369" s="1706">
        <f>WORKDAY(J369,$I$21,'Business Day Paris'!F348:F542)</f>
        <v>56151</v>
      </c>
      <c r="J369" s="1707">
        <f>IF(WORKDAY(EOMONTH(F369,0)+$J$21-1,1,'Business Day Paris'!F348:F542)&lt;=EOMONTH(Calendar!F370,0),WORKDAY(EOMONTH(F369,0)+$J$21-1,1,'Business Day Paris'!F348:F542),WORKDAY(EOMONTH(F369,0)+$J$21+1,-1,'Business Day Paris'!F348:F542))</f>
        <v>56156</v>
      </c>
      <c r="K369" s="1238"/>
    </row>
    <row r="370" spans="2:11">
      <c r="B370" s="1248">
        <v>348</v>
      </c>
      <c r="C370" s="2"/>
      <c r="D370" s="1705">
        <f t="shared" si="17"/>
        <v>56128</v>
      </c>
      <c r="E370" s="1706">
        <f t="shared" si="15"/>
        <v>56157</v>
      </c>
      <c r="F370" s="1706">
        <f t="shared" si="16"/>
        <v>56157</v>
      </c>
      <c r="G370" s="1706">
        <f>WORKDAY(F370,$G$21,'Business Day Paris'!F349:F543)</f>
        <v>56171</v>
      </c>
      <c r="H370" s="1706">
        <f>WORKDAY(J370,$H$21,'Business Day Paris'!F349:F543)</f>
        <v>56177</v>
      </c>
      <c r="I370" s="1706">
        <f>WORKDAY(J370,$I$21,'Business Day Paris'!F349:F543)</f>
        <v>56179</v>
      </c>
      <c r="J370" s="1707">
        <f>IF(WORKDAY(EOMONTH(F370,0)+$J$21-1,1,'Business Day Paris'!F349:F543)&lt;=EOMONTH(Calendar!F371,0),WORKDAY(EOMONTH(F370,0)+$J$21-1,1,'Business Day Paris'!F349:F543),WORKDAY(EOMONTH(F370,0)+$J$21+1,-1,'Business Day Paris'!F349:F543))</f>
        <v>56184</v>
      </c>
      <c r="K370" s="1238"/>
    </row>
    <row r="371" spans="2:11">
      <c r="B371" s="1248">
        <v>349</v>
      </c>
      <c r="C371" s="2"/>
      <c r="D371" s="1705">
        <f t="shared" si="17"/>
        <v>56158</v>
      </c>
      <c r="E371" s="1706">
        <f t="shared" si="15"/>
        <v>56188</v>
      </c>
      <c r="F371" s="1706">
        <f t="shared" si="16"/>
        <v>56188</v>
      </c>
      <c r="G371" s="1706">
        <f>WORKDAY(F371,$G$21,'Business Day Paris'!F350:F544)</f>
        <v>56202</v>
      </c>
      <c r="H371" s="1706">
        <f>WORKDAY(J371,$H$21,'Business Day Paris'!F350:F544)</f>
        <v>56208</v>
      </c>
      <c r="I371" s="1706">
        <f>WORKDAY(J371,$I$21,'Business Day Paris'!F350:F544)</f>
        <v>56212</v>
      </c>
      <c r="J371" s="1707">
        <f>IF(WORKDAY(EOMONTH(F371,0)+$J$21-1,1,'Business Day Paris'!F350:F544)&lt;=EOMONTH(Calendar!F372,0),WORKDAY(EOMONTH(F371,0)+$J$21-1,1,'Business Day Paris'!F350:F544),WORKDAY(EOMONTH(F371,0)+$J$21+1,-1,'Business Day Paris'!F350:F544))</f>
        <v>56215</v>
      </c>
      <c r="K371" s="1238"/>
    </row>
    <row r="372" spans="2:11">
      <c r="B372" s="1248">
        <v>350</v>
      </c>
      <c r="C372" s="2"/>
      <c r="D372" s="1705">
        <f t="shared" si="17"/>
        <v>56189</v>
      </c>
      <c r="E372" s="1706">
        <f t="shared" si="15"/>
        <v>56218</v>
      </c>
      <c r="F372" s="1706">
        <f t="shared" si="16"/>
        <v>56218</v>
      </c>
      <c r="G372" s="1706">
        <f>WORKDAY(F372,$G$21,'Business Day Paris'!F351:F545)</f>
        <v>56230</v>
      </c>
      <c r="H372" s="1706">
        <f>WORKDAY(J372,$H$21,'Business Day Paris'!F351:F545)</f>
        <v>56240</v>
      </c>
      <c r="I372" s="1706">
        <f>WORKDAY(J372,$I$21,'Business Day Paris'!F351:F545)</f>
        <v>56242</v>
      </c>
      <c r="J372" s="1707">
        <f>IF(WORKDAY(EOMONTH(F372,0)+$J$21-1,1,'Business Day Paris'!F351:F545)&lt;=EOMONTH(Calendar!F373,0),WORKDAY(EOMONTH(F372,0)+$J$21-1,1,'Business Day Paris'!F351:F545),WORKDAY(EOMONTH(F372,0)+$J$21+1,-1,'Business Day Paris'!F351:F545))</f>
        <v>56247</v>
      </c>
      <c r="K372" s="1238"/>
    </row>
    <row r="373" spans="2:11">
      <c r="B373" s="1248">
        <v>351</v>
      </c>
      <c r="C373" s="2"/>
      <c r="D373" s="1705">
        <f t="shared" si="17"/>
        <v>56219</v>
      </c>
      <c r="E373" s="1706">
        <f t="shared" si="15"/>
        <v>56249</v>
      </c>
      <c r="F373" s="1706">
        <f t="shared" si="16"/>
        <v>56249</v>
      </c>
      <c r="G373" s="1706">
        <f>WORKDAY(F373,$G$21,'Business Day Paris'!F352:F546)</f>
        <v>56263</v>
      </c>
      <c r="H373" s="1706">
        <f>WORKDAY(J373,$H$21,'Business Day Paris'!F352:F546)</f>
        <v>56269</v>
      </c>
      <c r="I373" s="1706">
        <f>WORKDAY(J373,$I$21,'Business Day Paris'!F352:F546)</f>
        <v>56271</v>
      </c>
      <c r="J373" s="1707">
        <f>IF(WORKDAY(EOMONTH(F373,0)+$J$21-1,1,'Business Day Paris'!F352:F546)&lt;=EOMONTH(Calendar!F374,0),WORKDAY(EOMONTH(F373,0)+$J$21-1,1,'Business Day Paris'!F352:F546),WORKDAY(EOMONTH(F373,0)+$J$21+1,-1,'Business Day Paris'!F352:F546))</f>
        <v>56276</v>
      </c>
      <c r="K373" s="1238"/>
    </row>
    <row r="374" spans="2:11">
      <c r="B374" s="1248">
        <v>352</v>
      </c>
      <c r="C374" s="2"/>
      <c r="D374" s="1705">
        <f t="shared" si="17"/>
        <v>56250</v>
      </c>
      <c r="E374" s="1706">
        <f t="shared" si="15"/>
        <v>56280</v>
      </c>
      <c r="F374" s="1706">
        <f t="shared" si="16"/>
        <v>56280</v>
      </c>
      <c r="G374" s="1706">
        <f>WORKDAY(F374,$G$21,'Business Day Paris'!F353:F547)</f>
        <v>56293</v>
      </c>
      <c r="H374" s="1706">
        <f>WORKDAY(J374,$H$21,'Business Day Paris'!F353:F547)</f>
        <v>56300</v>
      </c>
      <c r="I374" s="1706">
        <f>WORKDAY(J374,$I$21,'Business Day Paris'!F353:F547)</f>
        <v>56304</v>
      </c>
      <c r="J374" s="1707">
        <f>IF(WORKDAY(EOMONTH(F374,0)+$J$21-1,1,'Business Day Paris'!F353:F547)&lt;=EOMONTH(Calendar!F375,0),WORKDAY(EOMONTH(F374,0)+$J$21-1,1,'Business Day Paris'!F353:F547),WORKDAY(EOMONTH(F374,0)+$J$21+1,-1,'Business Day Paris'!F353:F547))</f>
        <v>56307</v>
      </c>
      <c r="K374" s="1238"/>
    </row>
    <row r="375" spans="2:11">
      <c r="B375" s="1248">
        <v>353</v>
      </c>
      <c r="C375" s="2"/>
      <c r="D375" s="1705">
        <f t="shared" si="17"/>
        <v>56281</v>
      </c>
      <c r="E375" s="1706">
        <f t="shared" si="15"/>
        <v>56308</v>
      </c>
      <c r="F375" s="1706">
        <f t="shared" si="16"/>
        <v>56308</v>
      </c>
      <c r="G375" s="1706">
        <f>WORKDAY(F375,$G$21,'Business Day Paris'!F354:F548)</f>
        <v>56321</v>
      </c>
      <c r="H375" s="1706">
        <f>WORKDAY(J375,$H$21,'Business Day Paris'!F354:F548)</f>
        <v>56328</v>
      </c>
      <c r="I375" s="1706">
        <f>WORKDAY(J375,$I$21,'Business Day Paris'!F354:F548)</f>
        <v>56332</v>
      </c>
      <c r="J375" s="1707">
        <f>IF(WORKDAY(EOMONTH(F375,0)+$J$21-1,1,'Business Day Paris'!F354:F548)&lt;=EOMONTH(Calendar!F376,0),WORKDAY(EOMONTH(F375,0)+$J$21-1,1,'Business Day Paris'!F354:F548),WORKDAY(EOMONTH(F375,0)+$J$21+1,-1,'Business Day Paris'!F354:F548))</f>
        <v>56335</v>
      </c>
      <c r="K375" s="1238"/>
    </row>
    <row r="376" spans="2:11">
      <c r="B376" s="1248">
        <v>354</v>
      </c>
      <c r="C376" s="2"/>
      <c r="D376" s="1705">
        <f t="shared" si="17"/>
        <v>56309</v>
      </c>
      <c r="E376" s="1706">
        <f t="shared" si="15"/>
        <v>56339</v>
      </c>
      <c r="F376" s="1706">
        <f t="shared" si="16"/>
        <v>56339</v>
      </c>
      <c r="G376" s="1706">
        <f>WORKDAY(F376,$G$21,'Business Day Paris'!F355:F549)</f>
        <v>56353</v>
      </c>
      <c r="H376" s="1706">
        <f>WORKDAY(J376,$H$21,'Business Day Paris'!F355:F549)</f>
        <v>56359</v>
      </c>
      <c r="I376" s="1706">
        <f>WORKDAY(J376,$I$21,'Business Day Paris'!F355:F549)</f>
        <v>56361</v>
      </c>
      <c r="J376" s="1707">
        <f>IF(WORKDAY(EOMONTH(F376,0)+$J$21-1,1,'Business Day Paris'!F355:F549)&lt;=EOMONTH(Calendar!F377,0),WORKDAY(EOMONTH(F376,0)+$J$21-1,1,'Business Day Paris'!F355:F549),WORKDAY(EOMONTH(F376,0)+$J$21+1,-1,'Business Day Paris'!F355:F549))</f>
        <v>56366</v>
      </c>
      <c r="K376" s="1238"/>
    </row>
    <row r="377" spans="2:11">
      <c r="B377" s="1248">
        <v>355</v>
      </c>
      <c r="C377" s="2"/>
      <c r="D377" s="1705">
        <f t="shared" si="17"/>
        <v>56340</v>
      </c>
      <c r="E377" s="1706">
        <f t="shared" si="15"/>
        <v>56369</v>
      </c>
      <c r="F377" s="1706">
        <f t="shared" si="16"/>
        <v>56369</v>
      </c>
      <c r="G377" s="1706">
        <f>WORKDAY(F377,$G$21,'Business Day Paris'!F356:F550)</f>
        <v>56383</v>
      </c>
      <c r="H377" s="1706">
        <f>WORKDAY(J377,$H$21,'Business Day Paris'!F356:F550)</f>
        <v>56389</v>
      </c>
      <c r="I377" s="1706">
        <f>WORKDAY(J377,$I$21,'Business Day Paris'!F356:F550)</f>
        <v>56391</v>
      </c>
      <c r="J377" s="1707">
        <f>IF(WORKDAY(EOMONTH(F377,0)+$J$21-1,1,'Business Day Paris'!F356:F550)&lt;=EOMONTH(Calendar!F378,0),WORKDAY(EOMONTH(F377,0)+$J$21-1,1,'Business Day Paris'!F356:F550),WORKDAY(EOMONTH(F377,0)+$J$21+1,-1,'Business Day Paris'!F356:F550))</f>
        <v>56396</v>
      </c>
      <c r="K377" s="1238"/>
    </row>
    <row r="378" spans="2:11">
      <c r="B378" s="1248">
        <v>356</v>
      </c>
      <c r="C378" s="2"/>
      <c r="D378" s="1705">
        <f t="shared" si="17"/>
        <v>56370</v>
      </c>
      <c r="E378" s="1706">
        <f t="shared" si="15"/>
        <v>56400</v>
      </c>
      <c r="F378" s="1706">
        <f t="shared" si="16"/>
        <v>56400</v>
      </c>
      <c r="G378" s="1706">
        <f>WORKDAY(F378,$G$21,'Business Day Paris'!F357:F551)</f>
        <v>56412</v>
      </c>
      <c r="H378" s="1706">
        <f>WORKDAY(J378,$H$21,'Business Day Paris'!F357:F551)</f>
        <v>56422</v>
      </c>
      <c r="I378" s="1706">
        <f>WORKDAY(J378,$I$21,'Business Day Paris'!F357:F551)</f>
        <v>56424</v>
      </c>
      <c r="J378" s="1707">
        <f>IF(WORKDAY(EOMONTH(F378,0)+$J$21-1,1,'Business Day Paris'!F357:F551)&lt;=EOMONTH(Calendar!F379,0),WORKDAY(EOMONTH(F378,0)+$J$21-1,1,'Business Day Paris'!F357:F551),WORKDAY(EOMONTH(F378,0)+$J$21+1,-1,'Business Day Paris'!F357:F551))</f>
        <v>56429</v>
      </c>
      <c r="K378" s="1238"/>
    </row>
    <row r="379" spans="2:11">
      <c r="B379" s="1248">
        <v>357</v>
      </c>
      <c r="C379" s="2"/>
      <c r="D379" s="1705">
        <f t="shared" si="17"/>
        <v>56401</v>
      </c>
      <c r="E379" s="1706">
        <f t="shared" si="15"/>
        <v>56430</v>
      </c>
      <c r="F379" s="1706">
        <f t="shared" si="16"/>
        <v>56430</v>
      </c>
      <c r="G379" s="1706">
        <f>WORKDAY(F379,$G$21,'Business Day Paris'!F358:F552)</f>
        <v>56444</v>
      </c>
      <c r="H379" s="1706">
        <f>WORKDAY(J379,$H$21,'Business Day Paris'!F358:F552)</f>
        <v>56450</v>
      </c>
      <c r="I379" s="1706">
        <f>WORKDAY(J379,$I$21,'Business Day Paris'!F358:F552)</f>
        <v>56452</v>
      </c>
      <c r="J379" s="1707">
        <f>IF(WORKDAY(EOMONTH(F379,0)+$J$21-1,1,'Business Day Paris'!F358:F552)&lt;=EOMONTH(Calendar!F380,0),WORKDAY(EOMONTH(F379,0)+$J$21-1,1,'Business Day Paris'!F358:F552),WORKDAY(EOMONTH(F379,0)+$J$21+1,-1,'Business Day Paris'!F358:F552))</f>
        <v>56457</v>
      </c>
      <c r="K379" s="1238"/>
    </row>
    <row r="380" spans="2:11">
      <c r="B380" s="1248">
        <v>358</v>
      </c>
      <c r="C380" s="2"/>
      <c r="D380" s="1705">
        <f t="shared" si="17"/>
        <v>56431</v>
      </c>
      <c r="E380" s="1706">
        <f t="shared" si="15"/>
        <v>56461</v>
      </c>
      <c r="F380" s="1706">
        <f t="shared" si="16"/>
        <v>56461</v>
      </c>
      <c r="G380" s="1706">
        <f>WORKDAY(F380,$G$21,'Business Day Paris'!F359:F553)</f>
        <v>56475</v>
      </c>
      <c r="H380" s="1706">
        <f>WORKDAY(J380,$H$21,'Business Day Paris'!F359:F553)</f>
        <v>56481</v>
      </c>
      <c r="I380" s="1706">
        <f>WORKDAY(J380,$I$21,'Business Day Paris'!F359:F553)</f>
        <v>56485</v>
      </c>
      <c r="J380" s="1707">
        <f>IF(WORKDAY(EOMONTH(F380,0)+$J$21-1,1,'Business Day Paris'!F359:F553)&lt;=EOMONTH(Calendar!F381,0),WORKDAY(EOMONTH(F380,0)+$J$21-1,1,'Business Day Paris'!F359:F553),WORKDAY(EOMONTH(F380,0)+$J$21+1,-1,'Business Day Paris'!F359:F553))</f>
        <v>56488</v>
      </c>
      <c r="K380" s="1238"/>
    </row>
    <row r="381" spans="2:11">
      <c r="B381" s="1248">
        <v>359</v>
      </c>
      <c r="C381" s="2"/>
      <c r="D381" s="1705">
        <f t="shared" si="17"/>
        <v>56462</v>
      </c>
      <c r="E381" s="1706">
        <f t="shared" si="15"/>
        <v>56492</v>
      </c>
      <c r="F381" s="1706">
        <f t="shared" si="16"/>
        <v>56492</v>
      </c>
      <c r="G381" s="1706">
        <f>WORKDAY(F381,$G$21,'Business Day Paris'!F360:F554)</f>
        <v>56506</v>
      </c>
      <c r="H381" s="1706">
        <f>WORKDAY(J381,$H$21,'Business Day Paris'!F360:F554)</f>
        <v>56513</v>
      </c>
      <c r="I381" s="1706">
        <f>WORKDAY(J381,$I$21,'Business Day Paris'!F360:F554)</f>
        <v>56515</v>
      </c>
      <c r="J381" s="1707">
        <f>IF(WORKDAY(EOMONTH(F381,0)+$J$21-1,1,'Business Day Paris'!F360:F554)&lt;=EOMONTH(Calendar!F382,0),WORKDAY(EOMONTH(F381,0)+$J$21-1,1,'Business Day Paris'!F360:F554),WORKDAY(EOMONTH(F381,0)+$J$21+1,-1,'Business Day Paris'!F360:F554))</f>
        <v>56520</v>
      </c>
      <c r="K381" s="1238"/>
    </row>
    <row r="382" spans="2:11">
      <c r="B382" s="1248">
        <v>360</v>
      </c>
      <c r="C382" s="2"/>
      <c r="D382" s="1705">
        <f t="shared" si="17"/>
        <v>56493</v>
      </c>
      <c r="E382" s="1706">
        <f t="shared" si="15"/>
        <v>56522</v>
      </c>
      <c r="F382" s="1706">
        <f t="shared" si="16"/>
        <v>56522</v>
      </c>
      <c r="G382" s="1706">
        <f>WORKDAY(F382,$G$21,'Business Day Paris'!F361:F555)</f>
        <v>56536</v>
      </c>
      <c r="H382" s="1706">
        <f>WORKDAY(J382,$H$21,'Business Day Paris'!F361:F555)</f>
        <v>56542</v>
      </c>
      <c r="I382" s="1706">
        <f>WORKDAY(J382,$I$21,'Business Day Paris'!F361:F555)</f>
        <v>56544</v>
      </c>
      <c r="J382" s="1707">
        <f>IF(WORKDAY(EOMONTH(F382,0)+$J$21-1,1,'Business Day Paris'!F361:F555)&lt;=EOMONTH(Calendar!F383,0),WORKDAY(EOMONTH(F382,0)+$J$21-1,1,'Business Day Paris'!F361:F555),WORKDAY(EOMONTH(F382,0)+$J$21+1,-1,'Business Day Paris'!F361:F555))</f>
        <v>56549</v>
      </c>
      <c r="K382" s="1238"/>
    </row>
    <row r="383" spans="2:11">
      <c r="B383" s="1248">
        <v>361</v>
      </c>
      <c r="C383" s="2"/>
      <c r="D383" s="1705">
        <f t="shared" si="17"/>
        <v>56523</v>
      </c>
      <c r="E383" s="1706">
        <f t="shared" si="15"/>
        <v>56553</v>
      </c>
      <c r="F383" s="1706">
        <f t="shared" si="16"/>
        <v>56553</v>
      </c>
      <c r="G383" s="1706">
        <f>WORKDAY(F383,$G$21,'Business Day Paris'!F362:F556)</f>
        <v>56566</v>
      </c>
      <c r="H383" s="1706">
        <f>WORKDAY(J383,$H$21,'Business Day Paris'!F362:F556)</f>
        <v>56573</v>
      </c>
      <c r="I383" s="1706">
        <f>WORKDAY(J383,$I$21,'Business Day Paris'!F362:F556)</f>
        <v>56577</v>
      </c>
      <c r="J383" s="1707">
        <f>IF(WORKDAY(EOMONTH(F383,0)+$J$21-1,1,'Business Day Paris'!F362:F556)&lt;=EOMONTH(Calendar!F384,0),WORKDAY(EOMONTH(F383,0)+$J$21-1,1,'Business Day Paris'!F362:F556),WORKDAY(EOMONTH(F383,0)+$J$21+1,-1,'Business Day Paris'!F362:F556))</f>
        <v>56580</v>
      </c>
      <c r="K383" s="1238"/>
    </row>
    <row r="384" spans="2:11">
      <c r="B384" s="1248">
        <v>362</v>
      </c>
      <c r="C384" s="2"/>
      <c r="D384" s="1705">
        <f t="shared" si="17"/>
        <v>56554</v>
      </c>
      <c r="E384" s="1706">
        <f t="shared" si="15"/>
        <v>56583</v>
      </c>
      <c r="F384" s="1706">
        <f t="shared" si="16"/>
        <v>56583</v>
      </c>
      <c r="G384" s="1706">
        <f>WORKDAY(F384,$G$21,'Business Day Paris'!F363:F557)</f>
        <v>56597</v>
      </c>
      <c r="H384" s="1706">
        <f>WORKDAY(J384,$H$21,'Business Day Paris'!F363:F557)</f>
        <v>56604</v>
      </c>
      <c r="I384" s="1706">
        <f>WORKDAY(J384,$I$21,'Business Day Paris'!F363:F557)</f>
        <v>56606</v>
      </c>
      <c r="J384" s="1707">
        <f>IF(WORKDAY(EOMONTH(F384,0)+$J$21-1,1,'Business Day Paris'!F363:F557)&lt;=EOMONTH(Calendar!F385,0),WORKDAY(EOMONTH(F384,0)+$J$21-1,1,'Business Day Paris'!F363:F557),WORKDAY(EOMONTH(F384,0)+$J$21+1,-1,'Business Day Paris'!F363:F557))</f>
        <v>56611</v>
      </c>
      <c r="K384" s="1238"/>
    </row>
    <row r="385" spans="2:11">
      <c r="B385" s="1248">
        <v>363</v>
      </c>
      <c r="C385" s="2"/>
      <c r="D385" s="1705">
        <f t="shared" si="17"/>
        <v>56584</v>
      </c>
      <c r="E385" s="1706">
        <f t="shared" si="15"/>
        <v>56614</v>
      </c>
      <c r="F385" s="1706">
        <f t="shared" si="16"/>
        <v>56614</v>
      </c>
      <c r="G385" s="1706">
        <f>WORKDAY(F385,$G$21,'Business Day Paris'!F364:F558)</f>
        <v>56628</v>
      </c>
      <c r="H385" s="1706">
        <f>WORKDAY(J385,$H$21,'Business Day Paris'!F364:F558)</f>
        <v>56634</v>
      </c>
      <c r="I385" s="1706">
        <f>WORKDAY(J385,$I$21,'Business Day Paris'!F364:F558)</f>
        <v>56636</v>
      </c>
      <c r="J385" s="1707">
        <f>IF(WORKDAY(EOMONTH(F385,0)+$J$21-1,1,'Business Day Paris'!F364:F558)&lt;=EOMONTH(Calendar!F386,0),WORKDAY(EOMONTH(F385,0)+$J$21-1,1,'Business Day Paris'!F364:F558),WORKDAY(EOMONTH(F385,0)+$J$21+1,-1,'Business Day Paris'!F364:F558))</f>
        <v>56641</v>
      </c>
      <c r="K385" s="1238"/>
    </row>
    <row r="386" spans="2:11">
      <c r="B386" s="1248">
        <v>364</v>
      </c>
      <c r="C386" s="2"/>
      <c r="D386" s="1705">
        <f t="shared" si="17"/>
        <v>56615</v>
      </c>
      <c r="E386" s="1706">
        <f t="shared" si="15"/>
        <v>56645</v>
      </c>
      <c r="F386" s="1706">
        <f t="shared" si="16"/>
        <v>56645</v>
      </c>
      <c r="G386" s="1706">
        <f>WORKDAY(F386,$G$21,'Business Day Paris'!F365:F559)</f>
        <v>56657</v>
      </c>
      <c r="H386" s="1706">
        <f>WORKDAY(J386,$H$21,'Business Day Paris'!F365:F559)</f>
        <v>56664</v>
      </c>
      <c r="I386" s="1706">
        <f>WORKDAY(J386,$I$21,'Business Day Paris'!F365:F559)</f>
        <v>56668</v>
      </c>
      <c r="J386" s="1707">
        <f>IF(WORKDAY(EOMONTH(F386,0)+$J$21-1,1,'Business Day Paris'!F365:F559)&lt;=EOMONTH(Calendar!F387,0),WORKDAY(EOMONTH(F386,0)+$J$21-1,1,'Business Day Paris'!F365:F559),WORKDAY(EOMONTH(F386,0)+$J$21+1,-1,'Business Day Paris'!F365:F559))</f>
        <v>56671</v>
      </c>
      <c r="K386" s="1238"/>
    </row>
    <row r="387" spans="2:11">
      <c r="B387" s="1248">
        <v>365</v>
      </c>
      <c r="C387" s="2"/>
      <c r="D387" s="1705">
        <f t="shared" si="17"/>
        <v>56646</v>
      </c>
      <c r="E387" s="1706">
        <f t="shared" si="15"/>
        <v>56673</v>
      </c>
      <c r="F387" s="1706">
        <f t="shared" si="16"/>
        <v>56673</v>
      </c>
      <c r="G387" s="1706">
        <f>WORKDAY(F387,$G$21,'Business Day Paris'!F366:F560)</f>
        <v>56685</v>
      </c>
      <c r="H387" s="1706">
        <f>WORKDAY(J387,$H$21,'Business Day Paris'!F366:F560)</f>
        <v>56695</v>
      </c>
      <c r="I387" s="1706">
        <f>WORKDAY(J387,$I$21,'Business Day Paris'!F366:F560)</f>
        <v>56697</v>
      </c>
      <c r="J387" s="1707">
        <f>IF(WORKDAY(EOMONTH(F387,0)+$J$21-1,1,'Business Day Paris'!F366:F560)&lt;=EOMONTH(Calendar!F388,0),WORKDAY(EOMONTH(F387,0)+$J$21-1,1,'Business Day Paris'!F366:F560),WORKDAY(EOMONTH(F387,0)+$J$21+1,-1,'Business Day Paris'!F366:F560))</f>
        <v>56702</v>
      </c>
      <c r="K387" s="1238"/>
    </row>
    <row r="388" spans="2:11">
      <c r="B388" s="1248">
        <v>366</v>
      </c>
      <c r="C388" s="2"/>
      <c r="D388" s="1705">
        <f t="shared" si="17"/>
        <v>56674</v>
      </c>
      <c r="E388" s="1706">
        <f t="shared" si="15"/>
        <v>56704</v>
      </c>
      <c r="F388" s="1706">
        <f t="shared" si="16"/>
        <v>56704</v>
      </c>
      <c r="G388" s="1706">
        <f>WORKDAY(F388,$G$21,'Business Day Paris'!F367:F561)</f>
        <v>56718</v>
      </c>
      <c r="H388" s="1706">
        <f>WORKDAY(J388,$H$21,'Business Day Paris'!F367:F561)</f>
        <v>56724</v>
      </c>
      <c r="I388" s="1706">
        <f>WORKDAY(J388,$I$21,'Business Day Paris'!F367:F561)</f>
        <v>56726</v>
      </c>
      <c r="J388" s="1707">
        <f>IF(WORKDAY(EOMONTH(F388,0)+$J$21-1,1,'Business Day Paris'!F367:F561)&lt;=EOMONTH(Calendar!F389,0),WORKDAY(EOMONTH(F388,0)+$J$21-1,1,'Business Day Paris'!F367:F561),WORKDAY(EOMONTH(F388,0)+$J$21+1,-1,'Business Day Paris'!F367:F561))</f>
        <v>56731</v>
      </c>
      <c r="K388" s="1238"/>
    </row>
    <row r="389" spans="2:11">
      <c r="B389" s="1248">
        <v>367</v>
      </c>
      <c r="C389" s="2"/>
      <c r="D389" s="1705">
        <f t="shared" si="17"/>
        <v>56705</v>
      </c>
      <c r="E389" s="1706">
        <f t="shared" si="15"/>
        <v>56734</v>
      </c>
      <c r="F389" s="1706">
        <f t="shared" si="16"/>
        <v>56734</v>
      </c>
      <c r="G389" s="1706">
        <f>WORKDAY(F389,$G$21,'Business Day Paris'!F368:F562)</f>
        <v>56748</v>
      </c>
      <c r="H389" s="1706">
        <f>WORKDAY(J389,$H$21,'Business Day Paris'!F368:F562)</f>
        <v>56754</v>
      </c>
      <c r="I389" s="1706">
        <f>WORKDAY(J389,$I$21,'Business Day Paris'!F368:F562)</f>
        <v>56758</v>
      </c>
      <c r="J389" s="1707">
        <f>IF(WORKDAY(EOMONTH(F389,0)+$J$21-1,1,'Business Day Paris'!F368:F562)&lt;=EOMONTH(Calendar!F390,0),WORKDAY(EOMONTH(F389,0)+$J$21-1,1,'Business Day Paris'!F368:F562),WORKDAY(EOMONTH(F389,0)+$J$21+1,-1,'Business Day Paris'!F368:F562))</f>
        <v>56761</v>
      </c>
      <c r="K389" s="1238"/>
    </row>
    <row r="390" spans="2:11">
      <c r="B390" s="1248">
        <v>368</v>
      </c>
      <c r="C390" s="2"/>
      <c r="D390" s="1705">
        <f t="shared" si="17"/>
        <v>56735</v>
      </c>
      <c r="E390" s="1706">
        <f t="shared" si="15"/>
        <v>56765</v>
      </c>
      <c r="F390" s="1706">
        <f t="shared" si="16"/>
        <v>56765</v>
      </c>
      <c r="G390" s="1706">
        <f>WORKDAY(F390,$G$21,'Business Day Paris'!F369:F563)</f>
        <v>56779</v>
      </c>
      <c r="H390" s="1706">
        <f>WORKDAY(J390,$H$21,'Business Day Paris'!F369:F563)</f>
        <v>56786</v>
      </c>
      <c r="I390" s="1706">
        <f>WORKDAY(J390,$I$21,'Business Day Paris'!F369:F563)</f>
        <v>56788</v>
      </c>
      <c r="J390" s="1707">
        <f>IF(WORKDAY(EOMONTH(F390,0)+$J$21-1,1,'Business Day Paris'!F369:F563)&lt;=EOMONTH(Calendar!F391,0),WORKDAY(EOMONTH(F390,0)+$J$21-1,1,'Business Day Paris'!F369:F563),WORKDAY(EOMONTH(F390,0)+$J$21+1,-1,'Business Day Paris'!F369:F563))</f>
        <v>56793</v>
      </c>
      <c r="K390" s="1238"/>
    </row>
    <row r="391" spans="2:11">
      <c r="B391" s="1248">
        <v>369</v>
      </c>
      <c r="C391" s="2"/>
      <c r="D391" s="1705">
        <f t="shared" si="17"/>
        <v>56766</v>
      </c>
      <c r="E391" s="1706">
        <f t="shared" si="15"/>
        <v>56795</v>
      </c>
      <c r="F391" s="1706">
        <f t="shared" si="16"/>
        <v>56795</v>
      </c>
      <c r="G391" s="1706">
        <f>WORKDAY(F391,$G$21,'Business Day Paris'!F370:F564)</f>
        <v>56809</v>
      </c>
      <c r="H391" s="1706">
        <f>WORKDAY(J391,$H$21,'Business Day Paris'!F370:F564)</f>
        <v>56815</v>
      </c>
      <c r="I391" s="1706">
        <f>WORKDAY(J391,$I$21,'Business Day Paris'!F370:F564)</f>
        <v>56817</v>
      </c>
      <c r="J391" s="1707">
        <f>IF(WORKDAY(EOMONTH(F391,0)+$J$21-1,1,'Business Day Paris'!F370:F564)&lt;=EOMONTH(Calendar!F392,0),WORKDAY(EOMONTH(F391,0)+$J$21-1,1,'Business Day Paris'!F370:F564),WORKDAY(EOMONTH(F391,0)+$J$21+1,-1,'Business Day Paris'!F370:F564))</f>
        <v>56822</v>
      </c>
      <c r="K391" s="1238"/>
    </row>
    <row r="392" spans="2:11">
      <c r="B392" s="1248">
        <v>370</v>
      </c>
      <c r="C392" s="2"/>
      <c r="D392" s="1705">
        <f t="shared" si="17"/>
        <v>56796</v>
      </c>
      <c r="E392" s="1706">
        <f t="shared" si="15"/>
        <v>56826</v>
      </c>
      <c r="F392" s="1706">
        <f t="shared" si="16"/>
        <v>56826</v>
      </c>
      <c r="G392" s="1706">
        <f>WORKDAY(F392,$G$21,'Business Day Paris'!F371:F565)</f>
        <v>56839</v>
      </c>
      <c r="H392" s="1706">
        <f>WORKDAY(J392,$H$21,'Business Day Paris'!F371:F565)</f>
        <v>56846</v>
      </c>
      <c r="I392" s="1706">
        <f>WORKDAY(J392,$I$21,'Business Day Paris'!F371:F565)</f>
        <v>56850</v>
      </c>
      <c r="J392" s="1707">
        <f>IF(WORKDAY(EOMONTH(F392,0)+$J$21-1,1,'Business Day Paris'!F371:F565)&lt;=EOMONTH(Calendar!F393,0),WORKDAY(EOMONTH(F392,0)+$J$21-1,1,'Business Day Paris'!F371:F565),WORKDAY(EOMONTH(F392,0)+$J$21+1,-1,'Business Day Paris'!F371:F565))</f>
        <v>56853</v>
      </c>
      <c r="K392" s="1238"/>
    </row>
    <row r="393" spans="2:11">
      <c r="B393" s="1248">
        <v>371</v>
      </c>
      <c r="C393" s="2"/>
      <c r="D393" s="1705">
        <f t="shared" si="17"/>
        <v>56827</v>
      </c>
      <c r="E393" s="1706">
        <f t="shared" si="15"/>
        <v>56857</v>
      </c>
      <c r="F393" s="1706">
        <f t="shared" si="16"/>
        <v>56857</v>
      </c>
      <c r="G393" s="1706">
        <f>WORKDAY(F393,$G$21,'Business Day Paris'!F372:F566)</f>
        <v>56871</v>
      </c>
      <c r="H393" s="1706">
        <f>WORKDAY(J393,$H$21,'Business Day Paris'!F372:F566)</f>
        <v>56877</v>
      </c>
      <c r="I393" s="1706">
        <f>WORKDAY(J393,$I$21,'Business Day Paris'!F372:F566)</f>
        <v>56879</v>
      </c>
      <c r="J393" s="1707">
        <f>IF(WORKDAY(EOMONTH(F393,0)+$J$21-1,1,'Business Day Paris'!F372:F566)&lt;=EOMONTH(Calendar!F394,0),WORKDAY(EOMONTH(F393,0)+$J$21-1,1,'Business Day Paris'!F372:F566),WORKDAY(EOMONTH(F393,0)+$J$21+1,-1,'Business Day Paris'!F372:F566))</f>
        <v>56884</v>
      </c>
      <c r="K393" s="1238"/>
    </row>
    <row r="394" spans="2:11">
      <c r="B394" s="1248">
        <v>372</v>
      </c>
      <c r="C394" s="2"/>
      <c r="D394" s="1705">
        <f t="shared" si="17"/>
        <v>56858</v>
      </c>
      <c r="E394" s="1706">
        <f t="shared" si="15"/>
        <v>56887</v>
      </c>
      <c r="F394" s="1706">
        <f t="shared" si="16"/>
        <v>56887</v>
      </c>
      <c r="G394" s="1706">
        <f>WORKDAY(F394,$G$21,'Business Day Paris'!F373:F567)</f>
        <v>56901</v>
      </c>
      <c r="H394" s="1706">
        <f>WORKDAY(J394,$H$21,'Business Day Paris'!F373:F567)</f>
        <v>56907</v>
      </c>
      <c r="I394" s="1706">
        <f>WORKDAY(J394,$I$21,'Business Day Paris'!F373:F567)</f>
        <v>56909</v>
      </c>
      <c r="J394" s="1707">
        <f>IF(WORKDAY(EOMONTH(F394,0)+$J$21-1,1,'Business Day Paris'!F373:F567)&lt;=EOMONTH(Calendar!F395,0),WORKDAY(EOMONTH(F394,0)+$J$21-1,1,'Business Day Paris'!F373:F567),WORKDAY(EOMONTH(F394,0)+$J$21+1,-1,'Business Day Paris'!F373:F567))</f>
        <v>56914</v>
      </c>
      <c r="K394" s="1238"/>
    </row>
    <row r="395" spans="2:11">
      <c r="B395" s="1248">
        <v>373</v>
      </c>
      <c r="C395" s="2"/>
      <c r="D395" s="1705">
        <f t="shared" si="17"/>
        <v>56888</v>
      </c>
      <c r="E395" s="1706">
        <f t="shared" si="15"/>
        <v>56918</v>
      </c>
      <c r="F395" s="1706">
        <f t="shared" si="16"/>
        <v>56918</v>
      </c>
      <c r="G395" s="1706">
        <f>WORKDAY(F395,$G$21,'Business Day Paris'!F374:F568)</f>
        <v>56930</v>
      </c>
      <c r="H395" s="1706">
        <f>WORKDAY(J395,$H$21,'Business Day Paris'!F374:F568)</f>
        <v>56940</v>
      </c>
      <c r="I395" s="1706">
        <f>WORKDAY(J395,$I$21,'Business Day Paris'!F374:F568)</f>
        <v>56942</v>
      </c>
      <c r="J395" s="1707">
        <f>IF(WORKDAY(EOMONTH(F395,0)+$J$21-1,1,'Business Day Paris'!F374:F568)&lt;=EOMONTH(Calendar!F396,0),WORKDAY(EOMONTH(F395,0)+$J$21-1,1,'Business Day Paris'!F374:F568),WORKDAY(EOMONTH(F395,0)+$J$21+1,-1,'Business Day Paris'!F374:F568))</f>
        <v>56947</v>
      </c>
      <c r="K395" s="1238"/>
    </row>
    <row r="396" spans="2:11">
      <c r="B396" s="1248">
        <v>374</v>
      </c>
      <c r="C396" s="2"/>
      <c r="D396" s="1705">
        <f t="shared" si="17"/>
        <v>56919</v>
      </c>
      <c r="E396" s="1706">
        <f t="shared" si="15"/>
        <v>56948</v>
      </c>
      <c r="F396" s="1706">
        <f t="shared" si="16"/>
        <v>56948</v>
      </c>
      <c r="G396" s="1706">
        <f>WORKDAY(F396,$G$21,'Business Day Paris'!F375:F569)</f>
        <v>56962</v>
      </c>
      <c r="H396" s="1706">
        <f>WORKDAY(J396,$H$21,'Business Day Paris'!F375:F569)</f>
        <v>56968</v>
      </c>
      <c r="I396" s="1706">
        <f>WORKDAY(J396,$I$21,'Business Day Paris'!F375:F569)</f>
        <v>56970</v>
      </c>
      <c r="J396" s="1707">
        <f>IF(WORKDAY(EOMONTH(F396,0)+$J$21-1,1,'Business Day Paris'!F375:F569)&lt;=EOMONTH(Calendar!F397,0),WORKDAY(EOMONTH(F396,0)+$J$21-1,1,'Business Day Paris'!F375:F569),WORKDAY(EOMONTH(F396,0)+$J$21+1,-1,'Business Day Paris'!F375:F569))</f>
        <v>56975</v>
      </c>
      <c r="K396" s="1238"/>
    </row>
    <row r="397" spans="2:11">
      <c r="B397" s="1248">
        <v>375</v>
      </c>
      <c r="C397" s="2"/>
      <c r="D397" s="1705">
        <f t="shared" si="17"/>
        <v>56949</v>
      </c>
      <c r="E397" s="1706">
        <f t="shared" si="15"/>
        <v>56979</v>
      </c>
      <c r="F397" s="1706">
        <f t="shared" si="16"/>
        <v>56979</v>
      </c>
      <c r="G397" s="1706">
        <f>WORKDAY(F397,$G$21,'Business Day Paris'!F376:F570)</f>
        <v>56993</v>
      </c>
      <c r="H397" s="1706">
        <f>WORKDAY(J397,$H$21,'Business Day Paris'!F376:F570)</f>
        <v>56999</v>
      </c>
      <c r="I397" s="1706">
        <f>WORKDAY(J397,$I$21,'Business Day Paris'!F376:F570)</f>
        <v>57003</v>
      </c>
      <c r="J397" s="1707">
        <f>IF(WORKDAY(EOMONTH(F397,0)+$J$21-1,1,'Business Day Paris'!F376:F570)&lt;=EOMONTH(Calendar!F398,0),WORKDAY(EOMONTH(F397,0)+$J$21-1,1,'Business Day Paris'!F376:F570),WORKDAY(EOMONTH(F397,0)+$J$21+1,-1,'Business Day Paris'!F376:F570))</f>
        <v>57006</v>
      </c>
      <c r="K397" s="1238"/>
    </row>
    <row r="398" spans="2:11">
      <c r="B398" s="1248">
        <v>376</v>
      </c>
      <c r="C398" s="2"/>
      <c r="D398" s="1705">
        <f t="shared" si="17"/>
        <v>56980</v>
      </c>
      <c r="E398" s="1706">
        <f t="shared" si="15"/>
        <v>57010</v>
      </c>
      <c r="F398" s="1706">
        <f t="shared" si="16"/>
        <v>57010</v>
      </c>
      <c r="G398" s="1706">
        <f>WORKDAY(F398,$G$21,'Business Day Paris'!F377:F571)</f>
        <v>57024</v>
      </c>
      <c r="H398" s="1706">
        <f>WORKDAY(J398,$H$21,'Business Day Paris'!F377:F571)</f>
        <v>57031</v>
      </c>
      <c r="I398" s="1706">
        <f>WORKDAY(J398,$I$21,'Business Day Paris'!F377:F571)</f>
        <v>57033</v>
      </c>
      <c r="J398" s="1707">
        <f>IF(WORKDAY(EOMONTH(F398,0)+$J$21-1,1,'Business Day Paris'!F377:F571)&lt;=EOMONTH(Calendar!F399,0),WORKDAY(EOMONTH(F398,0)+$J$21-1,1,'Business Day Paris'!F377:F571),WORKDAY(EOMONTH(F398,0)+$J$21+1,-1,'Business Day Paris'!F377:F571))</f>
        <v>57038</v>
      </c>
      <c r="K398" s="1238"/>
    </row>
    <row r="399" spans="2:11">
      <c r="B399" s="1248">
        <v>377</v>
      </c>
      <c r="C399" s="2"/>
      <c r="D399" s="1705">
        <f t="shared" si="17"/>
        <v>57011</v>
      </c>
      <c r="E399" s="1706">
        <f t="shared" si="15"/>
        <v>57039</v>
      </c>
      <c r="F399" s="1706">
        <f t="shared" si="16"/>
        <v>57039</v>
      </c>
      <c r="G399" s="1706">
        <f>WORKDAY(F399,$G$21,'Business Day Paris'!F378:F572)</f>
        <v>57053</v>
      </c>
      <c r="H399" s="1706">
        <f>WORKDAY(J399,$H$21,'Business Day Paris'!F378:F572)</f>
        <v>57059</v>
      </c>
      <c r="I399" s="1706">
        <f>WORKDAY(J399,$I$21,'Business Day Paris'!F378:F572)</f>
        <v>57061</v>
      </c>
      <c r="J399" s="1707">
        <f>IF(WORKDAY(EOMONTH(F399,0)+$J$21-1,1,'Business Day Paris'!F378:F572)&lt;=EOMONTH(Calendar!F400,0),WORKDAY(EOMONTH(F399,0)+$J$21-1,1,'Business Day Paris'!F378:F572),WORKDAY(EOMONTH(F399,0)+$J$21+1,-1,'Business Day Paris'!F378:F572))</f>
        <v>57066</v>
      </c>
      <c r="K399" s="1238"/>
    </row>
    <row r="400" spans="2:11">
      <c r="B400" s="1248">
        <v>378</v>
      </c>
      <c r="C400" s="2"/>
      <c r="D400" s="1705">
        <f t="shared" si="17"/>
        <v>57040</v>
      </c>
      <c r="E400" s="1706">
        <f t="shared" si="15"/>
        <v>57070</v>
      </c>
      <c r="F400" s="1706">
        <f t="shared" si="16"/>
        <v>57070</v>
      </c>
      <c r="G400" s="1706">
        <f>WORKDAY(F400,$G$21,'Business Day Paris'!F379:F573)</f>
        <v>57084</v>
      </c>
      <c r="H400" s="1706">
        <f>WORKDAY(J400,$H$21,'Business Day Paris'!F379:F573)</f>
        <v>57090</v>
      </c>
      <c r="I400" s="1706">
        <f>WORKDAY(J400,$I$21,'Business Day Paris'!F379:F573)</f>
        <v>57094</v>
      </c>
      <c r="J400" s="1707">
        <f>IF(WORKDAY(EOMONTH(F400,0)+$J$21-1,1,'Business Day Paris'!F379:F573)&lt;=EOMONTH(Calendar!F401,0),WORKDAY(EOMONTH(F400,0)+$J$21-1,1,'Business Day Paris'!F379:F573),WORKDAY(EOMONTH(F400,0)+$J$21+1,-1,'Business Day Paris'!F379:F573))</f>
        <v>57097</v>
      </c>
      <c r="K400" s="1238"/>
    </row>
    <row r="401" spans="2:11">
      <c r="B401" s="1248">
        <v>379</v>
      </c>
      <c r="C401" s="2"/>
      <c r="D401" s="1705">
        <f t="shared" si="17"/>
        <v>57071</v>
      </c>
      <c r="E401" s="1706">
        <f t="shared" si="15"/>
        <v>57100</v>
      </c>
      <c r="F401" s="1706">
        <f t="shared" si="16"/>
        <v>57100</v>
      </c>
      <c r="G401" s="1706">
        <f>WORKDAY(F401,$G$21,'Business Day Paris'!F380:F574)</f>
        <v>57112</v>
      </c>
      <c r="H401" s="1706">
        <f>WORKDAY(J401,$H$21,'Business Day Paris'!F380:F574)</f>
        <v>57122</v>
      </c>
      <c r="I401" s="1706">
        <f>WORKDAY(J401,$I$21,'Business Day Paris'!F380:F574)</f>
        <v>57124</v>
      </c>
      <c r="J401" s="1707">
        <f>IF(WORKDAY(EOMONTH(F401,0)+$J$21-1,1,'Business Day Paris'!F380:F574)&lt;=EOMONTH(Calendar!F402,0),WORKDAY(EOMONTH(F401,0)+$J$21-1,1,'Business Day Paris'!F380:F574),WORKDAY(EOMONTH(F401,0)+$J$21+1,-1,'Business Day Paris'!F380:F574))</f>
        <v>57129</v>
      </c>
      <c r="K401" s="1238"/>
    </row>
    <row r="402" spans="2:11">
      <c r="B402" s="1248">
        <v>380</v>
      </c>
      <c r="C402" s="2"/>
      <c r="D402" s="1705">
        <f t="shared" si="17"/>
        <v>57101</v>
      </c>
      <c r="E402" s="1706">
        <f t="shared" si="15"/>
        <v>57131</v>
      </c>
      <c r="F402" s="1706">
        <f t="shared" si="16"/>
        <v>57131</v>
      </c>
      <c r="G402" s="1706">
        <f>WORKDAY(F402,$G$21,'Business Day Paris'!F381:F575)</f>
        <v>57145</v>
      </c>
      <c r="H402" s="1706">
        <f>WORKDAY(J402,$H$21,'Business Day Paris'!F381:F575)</f>
        <v>57151</v>
      </c>
      <c r="I402" s="1706">
        <f>WORKDAY(J402,$I$21,'Business Day Paris'!F381:F575)</f>
        <v>57153</v>
      </c>
      <c r="J402" s="1707">
        <f>IF(WORKDAY(EOMONTH(F402,0)+$J$21-1,1,'Business Day Paris'!F381:F575)&lt;=EOMONTH(Calendar!F403,0),WORKDAY(EOMONTH(F402,0)+$J$21-1,1,'Business Day Paris'!F381:F575),WORKDAY(EOMONTH(F402,0)+$J$21+1,-1,'Business Day Paris'!F381:F575))</f>
        <v>57158</v>
      </c>
      <c r="K402" s="1238"/>
    </row>
    <row r="403" spans="2:11">
      <c r="B403" s="1248">
        <v>381</v>
      </c>
      <c r="C403" s="2"/>
      <c r="D403" s="1705">
        <f t="shared" si="17"/>
        <v>57132</v>
      </c>
      <c r="E403" s="1706">
        <f t="shared" si="15"/>
        <v>57161</v>
      </c>
      <c r="F403" s="1706">
        <f t="shared" si="16"/>
        <v>57161</v>
      </c>
      <c r="G403" s="1706">
        <f>WORKDAY(F403,$G$21,'Business Day Paris'!F382:F576)</f>
        <v>57175</v>
      </c>
      <c r="H403" s="1706">
        <f>WORKDAY(J403,$H$21,'Business Day Paris'!F382:F576)</f>
        <v>57181</v>
      </c>
      <c r="I403" s="1706">
        <f>WORKDAY(J403,$I$21,'Business Day Paris'!F382:F576)</f>
        <v>57185</v>
      </c>
      <c r="J403" s="1707">
        <f>IF(WORKDAY(EOMONTH(F403,0)+$J$21-1,1,'Business Day Paris'!F382:F576)&lt;=EOMONTH(Calendar!F404,0),WORKDAY(EOMONTH(F403,0)+$J$21-1,1,'Business Day Paris'!F382:F576),WORKDAY(EOMONTH(F403,0)+$J$21+1,-1,'Business Day Paris'!F382:F576))</f>
        <v>57188</v>
      </c>
      <c r="K403" s="1238"/>
    </row>
    <row r="404" spans="2:11">
      <c r="B404" s="1248">
        <v>382</v>
      </c>
      <c r="C404" s="2"/>
      <c r="D404" s="1705">
        <f t="shared" si="17"/>
        <v>57162</v>
      </c>
      <c r="E404" s="1706">
        <f t="shared" si="15"/>
        <v>57192</v>
      </c>
      <c r="F404" s="1706">
        <f t="shared" si="16"/>
        <v>57192</v>
      </c>
      <c r="G404" s="1706">
        <f>WORKDAY(F404,$G$21,'Business Day Paris'!F383:F577)</f>
        <v>57206</v>
      </c>
      <c r="H404" s="1706">
        <f>WORKDAY(J404,$H$21,'Business Day Paris'!F383:F577)</f>
        <v>57213</v>
      </c>
      <c r="I404" s="1706">
        <f>WORKDAY(J404,$I$21,'Business Day Paris'!F383:F577)</f>
        <v>57215</v>
      </c>
      <c r="J404" s="1707">
        <f>IF(WORKDAY(EOMONTH(F404,0)+$J$21-1,1,'Business Day Paris'!F383:F577)&lt;=EOMONTH(Calendar!F405,0),WORKDAY(EOMONTH(F404,0)+$J$21-1,1,'Business Day Paris'!F383:F577),WORKDAY(EOMONTH(F404,0)+$J$21+1,-1,'Business Day Paris'!F383:F577))</f>
        <v>57220</v>
      </c>
      <c r="K404" s="1238"/>
    </row>
    <row r="405" spans="2:11">
      <c r="B405" s="1248">
        <v>383</v>
      </c>
      <c r="C405" s="2"/>
      <c r="D405" s="1705">
        <f t="shared" si="17"/>
        <v>57193</v>
      </c>
      <c r="E405" s="1706">
        <f t="shared" si="15"/>
        <v>57223</v>
      </c>
      <c r="F405" s="1706">
        <f t="shared" si="16"/>
        <v>57223</v>
      </c>
      <c r="G405" s="1706">
        <f>WORKDAY(F405,$G$21,'Business Day Paris'!F384:F578)</f>
        <v>57237</v>
      </c>
      <c r="H405" s="1706">
        <f>WORKDAY(J405,$H$21,'Business Day Paris'!F384:F578)</f>
        <v>57243</v>
      </c>
      <c r="I405" s="1706">
        <f>WORKDAY(J405,$I$21,'Business Day Paris'!F384:F578)</f>
        <v>57245</v>
      </c>
      <c r="J405" s="1707">
        <f>IF(WORKDAY(EOMONTH(F405,0)+$J$21-1,1,'Business Day Paris'!F384:F578)&lt;=EOMONTH(Calendar!F406,0),WORKDAY(EOMONTH(F405,0)+$J$21-1,1,'Business Day Paris'!F384:F578),WORKDAY(EOMONTH(F405,0)+$J$21+1,-1,'Business Day Paris'!F384:F578))</f>
        <v>57250</v>
      </c>
      <c r="K405" s="1238"/>
    </row>
    <row r="406" spans="2:11">
      <c r="B406" s="1248">
        <v>384</v>
      </c>
      <c r="C406" s="2"/>
      <c r="D406" s="1705">
        <f t="shared" si="17"/>
        <v>57224</v>
      </c>
      <c r="E406" s="1706">
        <f t="shared" si="15"/>
        <v>57253</v>
      </c>
      <c r="F406" s="1706">
        <f t="shared" si="16"/>
        <v>57253</v>
      </c>
      <c r="G406" s="1706">
        <f>WORKDAY(F406,$G$21,'Business Day Paris'!F385:F579)</f>
        <v>57266</v>
      </c>
      <c r="H406" s="1706">
        <f>WORKDAY(J406,$H$21,'Business Day Paris'!F385:F579)</f>
        <v>57273</v>
      </c>
      <c r="I406" s="1706">
        <f>WORKDAY(J406,$I$21,'Business Day Paris'!F385:F579)</f>
        <v>57277</v>
      </c>
      <c r="J406" s="1707">
        <f>IF(WORKDAY(EOMONTH(F406,0)+$J$21-1,1,'Business Day Paris'!F385:F579)&lt;=EOMONTH(Calendar!F407,0),WORKDAY(EOMONTH(F406,0)+$J$21-1,1,'Business Day Paris'!F385:F579),WORKDAY(EOMONTH(F406,0)+$J$21+1,-1,'Business Day Paris'!F385:F579))</f>
        <v>57280</v>
      </c>
      <c r="K406" s="1238"/>
    </row>
    <row r="407" spans="2:11">
      <c r="B407" s="1248">
        <v>385</v>
      </c>
      <c r="C407" s="2"/>
      <c r="D407" s="1705">
        <f t="shared" si="17"/>
        <v>57254</v>
      </c>
      <c r="E407" s="1706">
        <f t="shared" si="15"/>
        <v>57284</v>
      </c>
      <c r="F407" s="1706">
        <f t="shared" si="16"/>
        <v>57284</v>
      </c>
      <c r="G407" s="1706">
        <f>WORKDAY(F407,$G$21,'Business Day Paris'!F386:F580)</f>
        <v>57298</v>
      </c>
      <c r="H407" s="1706">
        <f>WORKDAY(J407,$H$21,'Business Day Paris'!F386:F580)</f>
        <v>57304</v>
      </c>
      <c r="I407" s="1706">
        <f>WORKDAY(J407,$I$21,'Business Day Paris'!F386:F580)</f>
        <v>57306</v>
      </c>
      <c r="J407" s="1707">
        <f>IF(WORKDAY(EOMONTH(F407,0)+$J$21-1,1,'Business Day Paris'!F386:F580)&lt;=EOMONTH(Calendar!F408,0),WORKDAY(EOMONTH(F407,0)+$J$21-1,1,'Business Day Paris'!F386:F580),WORKDAY(EOMONTH(F407,0)+$J$21+1,-1,'Business Day Paris'!F386:F580))</f>
        <v>57311</v>
      </c>
      <c r="K407" s="1238"/>
    </row>
    <row r="408" spans="2:11">
      <c r="B408" s="1248">
        <v>386</v>
      </c>
      <c r="C408" s="2"/>
      <c r="D408" s="1705">
        <f t="shared" si="17"/>
        <v>57285</v>
      </c>
      <c r="E408" s="1706">
        <f t="shared" ref="E408:E471" si="18">EOMONTH(D408,0)</f>
        <v>57314</v>
      </c>
      <c r="F408" s="1706">
        <f t="shared" ref="F408:F471" si="19">E408</f>
        <v>57314</v>
      </c>
      <c r="G408" s="1706">
        <f>WORKDAY(F408,$G$21,'Business Day Paris'!F387:F581)</f>
        <v>57328</v>
      </c>
      <c r="H408" s="1706">
        <f>WORKDAY(J408,$H$21,'Business Day Paris'!F387:F581)</f>
        <v>57334</v>
      </c>
      <c r="I408" s="1706">
        <f>WORKDAY(J408,$I$21,'Business Day Paris'!F387:F581)</f>
        <v>57336</v>
      </c>
      <c r="J408" s="1707">
        <f>IF(WORKDAY(EOMONTH(F408,0)+$J$21-1,1,'Business Day Paris'!F387:F581)&lt;=EOMONTH(Calendar!F409,0),WORKDAY(EOMONTH(F408,0)+$J$21-1,1,'Business Day Paris'!F387:F581),WORKDAY(EOMONTH(F408,0)+$J$21+1,-1,'Business Day Paris'!F387:F581))</f>
        <v>57341</v>
      </c>
      <c r="K408" s="1238"/>
    </row>
    <row r="409" spans="2:11">
      <c r="B409" s="1248">
        <v>387</v>
      </c>
      <c r="C409" s="2"/>
      <c r="D409" s="1705">
        <f t="shared" ref="D409:D472" si="20">EOMONTH(D408,0)+1</f>
        <v>57315</v>
      </c>
      <c r="E409" s="1706">
        <f t="shared" si="18"/>
        <v>57345</v>
      </c>
      <c r="F409" s="1706">
        <f t="shared" si="19"/>
        <v>57345</v>
      </c>
      <c r="G409" s="1706">
        <f>WORKDAY(F409,$G$21,'Business Day Paris'!F388:F582)</f>
        <v>57357</v>
      </c>
      <c r="H409" s="1706">
        <f>WORKDAY(J409,$H$21,'Business Day Paris'!F388:F582)</f>
        <v>57367</v>
      </c>
      <c r="I409" s="1706">
        <f>WORKDAY(J409,$I$21,'Business Day Paris'!F388:F582)</f>
        <v>57369</v>
      </c>
      <c r="J409" s="1707">
        <f>IF(WORKDAY(EOMONTH(F409,0)+$J$21-1,1,'Business Day Paris'!F388:F582)&lt;=EOMONTH(Calendar!F410,0),WORKDAY(EOMONTH(F409,0)+$J$21-1,1,'Business Day Paris'!F388:F582),WORKDAY(EOMONTH(F409,0)+$J$21+1,-1,'Business Day Paris'!F388:F582))</f>
        <v>57374</v>
      </c>
      <c r="K409" s="1238"/>
    </row>
    <row r="410" spans="2:11">
      <c r="B410" s="1248">
        <v>388</v>
      </c>
      <c r="C410" s="2"/>
      <c r="D410" s="1705">
        <f t="shared" si="20"/>
        <v>57346</v>
      </c>
      <c r="E410" s="1706">
        <f t="shared" si="18"/>
        <v>57376</v>
      </c>
      <c r="F410" s="1706">
        <f t="shared" si="19"/>
        <v>57376</v>
      </c>
      <c r="G410" s="1706">
        <f>WORKDAY(F410,$G$21,'Business Day Paris'!F389:F583)</f>
        <v>57390</v>
      </c>
      <c r="H410" s="1706">
        <f>WORKDAY(J410,$H$21,'Business Day Paris'!F389:F583)</f>
        <v>57396</v>
      </c>
      <c r="I410" s="1706">
        <f>WORKDAY(J410,$I$21,'Business Day Paris'!F389:F583)</f>
        <v>57398</v>
      </c>
      <c r="J410" s="1707">
        <f>IF(WORKDAY(EOMONTH(F410,0)+$J$21-1,1,'Business Day Paris'!F389:F583)&lt;=EOMONTH(Calendar!F411,0),WORKDAY(EOMONTH(F410,0)+$J$21-1,1,'Business Day Paris'!F389:F583),WORKDAY(EOMONTH(F410,0)+$J$21+1,-1,'Business Day Paris'!F389:F583))</f>
        <v>57403</v>
      </c>
      <c r="K410" s="1238"/>
    </row>
    <row r="411" spans="2:11">
      <c r="B411" s="1248">
        <v>389</v>
      </c>
      <c r="C411" s="2"/>
      <c r="D411" s="1705">
        <f t="shared" si="20"/>
        <v>57377</v>
      </c>
      <c r="E411" s="1706">
        <f t="shared" si="18"/>
        <v>57404</v>
      </c>
      <c r="F411" s="1706">
        <f t="shared" si="19"/>
        <v>57404</v>
      </c>
      <c r="G411" s="1706">
        <f>WORKDAY(F411,$G$21,'Business Day Paris'!F390:F584)</f>
        <v>57418</v>
      </c>
      <c r="H411" s="1706">
        <f>WORKDAY(J411,$H$21,'Business Day Paris'!F390:F584)</f>
        <v>57424</v>
      </c>
      <c r="I411" s="1706">
        <f>WORKDAY(J411,$I$21,'Business Day Paris'!F390:F584)</f>
        <v>57426</v>
      </c>
      <c r="J411" s="1707">
        <f>IF(WORKDAY(EOMONTH(F411,0)+$J$21-1,1,'Business Day Paris'!F390:F584)&lt;=EOMONTH(Calendar!F412,0),WORKDAY(EOMONTH(F411,0)+$J$21-1,1,'Business Day Paris'!F390:F584),WORKDAY(EOMONTH(F411,0)+$J$21+1,-1,'Business Day Paris'!F390:F584))</f>
        <v>57431</v>
      </c>
      <c r="K411" s="1238"/>
    </row>
    <row r="412" spans="2:11">
      <c r="B412" s="1248">
        <v>390</v>
      </c>
      <c r="C412" s="2"/>
      <c r="D412" s="1705">
        <f t="shared" si="20"/>
        <v>57405</v>
      </c>
      <c r="E412" s="1706">
        <f t="shared" si="18"/>
        <v>57435</v>
      </c>
      <c r="F412" s="1706">
        <f t="shared" si="19"/>
        <v>57435</v>
      </c>
      <c r="G412" s="1706">
        <f>WORKDAY(F412,$G$21,'Business Day Paris'!F391:F585)</f>
        <v>57448</v>
      </c>
      <c r="H412" s="1706">
        <f>WORKDAY(J412,$H$21,'Business Day Paris'!F391:F585)</f>
        <v>57455</v>
      </c>
      <c r="I412" s="1706">
        <f>WORKDAY(J412,$I$21,'Business Day Paris'!F391:F585)</f>
        <v>57459</v>
      </c>
      <c r="J412" s="1707">
        <f>IF(WORKDAY(EOMONTH(F412,0)+$J$21-1,1,'Business Day Paris'!F391:F585)&lt;=EOMONTH(Calendar!F413,0),WORKDAY(EOMONTH(F412,0)+$J$21-1,1,'Business Day Paris'!F391:F585),WORKDAY(EOMONTH(F412,0)+$J$21+1,-1,'Business Day Paris'!F391:F585))</f>
        <v>57462</v>
      </c>
      <c r="K412" s="1238"/>
    </row>
    <row r="413" spans="2:11">
      <c r="B413" s="1248">
        <v>391</v>
      </c>
      <c r="C413" s="2"/>
      <c r="D413" s="1705">
        <f t="shared" si="20"/>
        <v>57436</v>
      </c>
      <c r="E413" s="1706">
        <f t="shared" si="18"/>
        <v>57465</v>
      </c>
      <c r="F413" s="1706">
        <f t="shared" si="19"/>
        <v>57465</v>
      </c>
      <c r="G413" s="1706">
        <f>WORKDAY(F413,$G$21,'Business Day Paris'!F392:F586)</f>
        <v>57479</v>
      </c>
      <c r="H413" s="1706">
        <f>WORKDAY(J413,$H$21,'Business Day Paris'!F392:F586)</f>
        <v>57486</v>
      </c>
      <c r="I413" s="1706">
        <f>WORKDAY(J413,$I$21,'Business Day Paris'!F392:F586)</f>
        <v>57488</v>
      </c>
      <c r="J413" s="1707">
        <f>IF(WORKDAY(EOMONTH(F413,0)+$J$21-1,1,'Business Day Paris'!F392:F586)&lt;=EOMONTH(Calendar!F414,0),WORKDAY(EOMONTH(F413,0)+$J$21-1,1,'Business Day Paris'!F392:F586),WORKDAY(EOMONTH(F413,0)+$J$21+1,-1,'Business Day Paris'!F392:F586))</f>
        <v>57493</v>
      </c>
      <c r="K413" s="1238"/>
    </row>
    <row r="414" spans="2:11">
      <c r="B414" s="1248">
        <v>392</v>
      </c>
      <c r="C414" s="2"/>
      <c r="D414" s="1705">
        <f t="shared" si="20"/>
        <v>57466</v>
      </c>
      <c r="E414" s="1706">
        <f t="shared" si="18"/>
        <v>57496</v>
      </c>
      <c r="F414" s="1706">
        <f t="shared" si="19"/>
        <v>57496</v>
      </c>
      <c r="G414" s="1706">
        <f>WORKDAY(F414,$G$21,'Business Day Paris'!F393:F587)</f>
        <v>57510</v>
      </c>
      <c r="H414" s="1706">
        <f>WORKDAY(J414,$H$21,'Business Day Paris'!F393:F587)</f>
        <v>57516</v>
      </c>
      <c r="I414" s="1706">
        <f>WORKDAY(J414,$I$21,'Business Day Paris'!F393:F587)</f>
        <v>57518</v>
      </c>
      <c r="J414" s="1707">
        <f>IF(WORKDAY(EOMONTH(F414,0)+$J$21-1,1,'Business Day Paris'!F393:F587)&lt;=EOMONTH(Calendar!F415,0),WORKDAY(EOMONTH(F414,0)+$J$21-1,1,'Business Day Paris'!F393:F587),WORKDAY(EOMONTH(F414,0)+$J$21+1,-1,'Business Day Paris'!F393:F587))</f>
        <v>57523</v>
      </c>
      <c r="K414" s="1238"/>
    </row>
    <row r="415" spans="2:11">
      <c r="B415" s="1248">
        <v>393</v>
      </c>
      <c r="C415" s="2"/>
      <c r="D415" s="1705">
        <f t="shared" si="20"/>
        <v>57497</v>
      </c>
      <c r="E415" s="1706">
        <f t="shared" si="18"/>
        <v>57526</v>
      </c>
      <c r="F415" s="1706">
        <f t="shared" si="19"/>
        <v>57526</v>
      </c>
      <c r="G415" s="1706">
        <f>WORKDAY(F415,$G$21,'Business Day Paris'!F394:F588)</f>
        <v>57539</v>
      </c>
      <c r="H415" s="1706">
        <f>WORKDAY(J415,$H$21,'Business Day Paris'!F394:F588)</f>
        <v>57546</v>
      </c>
      <c r="I415" s="1706">
        <f>WORKDAY(J415,$I$21,'Business Day Paris'!F394:F588)</f>
        <v>57550</v>
      </c>
      <c r="J415" s="1707">
        <f>IF(WORKDAY(EOMONTH(F415,0)+$J$21-1,1,'Business Day Paris'!F394:F588)&lt;=EOMONTH(Calendar!F416,0),WORKDAY(EOMONTH(F415,0)+$J$21-1,1,'Business Day Paris'!F394:F588),WORKDAY(EOMONTH(F415,0)+$J$21+1,-1,'Business Day Paris'!F394:F588))</f>
        <v>57553</v>
      </c>
      <c r="K415" s="1238"/>
    </row>
    <row r="416" spans="2:11">
      <c r="B416" s="1248">
        <v>394</v>
      </c>
      <c r="C416" s="2"/>
      <c r="D416" s="1705">
        <f t="shared" si="20"/>
        <v>57527</v>
      </c>
      <c r="E416" s="1706">
        <f t="shared" si="18"/>
        <v>57557</v>
      </c>
      <c r="F416" s="1706">
        <f t="shared" si="19"/>
        <v>57557</v>
      </c>
      <c r="G416" s="1706">
        <f>WORKDAY(F416,$G$21,'Business Day Paris'!F395:F589)</f>
        <v>57571</v>
      </c>
      <c r="H416" s="1706">
        <f>WORKDAY(J416,$H$21,'Business Day Paris'!F395:F589)</f>
        <v>57577</v>
      </c>
      <c r="I416" s="1706">
        <f>WORKDAY(J416,$I$21,'Business Day Paris'!F395:F589)</f>
        <v>57579</v>
      </c>
      <c r="J416" s="1707">
        <f>IF(WORKDAY(EOMONTH(F416,0)+$J$21-1,1,'Business Day Paris'!F395:F589)&lt;=EOMONTH(Calendar!F417,0),WORKDAY(EOMONTH(F416,0)+$J$21-1,1,'Business Day Paris'!F395:F589),WORKDAY(EOMONTH(F416,0)+$J$21+1,-1,'Business Day Paris'!F395:F589))</f>
        <v>57584</v>
      </c>
      <c r="K416" s="1238"/>
    </row>
    <row r="417" spans="2:11">
      <c r="B417" s="1248">
        <v>395</v>
      </c>
      <c r="C417" s="2"/>
      <c r="D417" s="1705">
        <f t="shared" si="20"/>
        <v>57558</v>
      </c>
      <c r="E417" s="1706">
        <f t="shared" si="18"/>
        <v>57588</v>
      </c>
      <c r="F417" s="1706">
        <f t="shared" si="19"/>
        <v>57588</v>
      </c>
      <c r="G417" s="1706">
        <f>WORKDAY(F417,$G$21,'Business Day Paris'!F396:F590)</f>
        <v>57602</v>
      </c>
      <c r="H417" s="1706">
        <f>WORKDAY(J417,$H$21,'Business Day Paris'!F396:F590)</f>
        <v>57608</v>
      </c>
      <c r="I417" s="1706">
        <f>WORKDAY(J417,$I$21,'Business Day Paris'!F396:F590)</f>
        <v>57612</v>
      </c>
      <c r="J417" s="1707">
        <f>IF(WORKDAY(EOMONTH(F417,0)+$J$21-1,1,'Business Day Paris'!F396:F590)&lt;=EOMONTH(Calendar!F418,0),WORKDAY(EOMONTH(F417,0)+$J$21-1,1,'Business Day Paris'!F396:F590),WORKDAY(EOMONTH(F417,0)+$J$21+1,-1,'Business Day Paris'!F396:F590))</f>
        <v>57615</v>
      </c>
      <c r="K417" s="1238"/>
    </row>
    <row r="418" spans="2:11">
      <c r="B418" s="1248">
        <v>396</v>
      </c>
      <c r="C418" s="2"/>
      <c r="D418" s="1705">
        <f t="shared" si="20"/>
        <v>57589</v>
      </c>
      <c r="E418" s="1706">
        <f t="shared" si="18"/>
        <v>57618</v>
      </c>
      <c r="F418" s="1706">
        <f t="shared" si="19"/>
        <v>57618</v>
      </c>
      <c r="G418" s="1706">
        <f>WORKDAY(F418,$G$21,'Business Day Paris'!F397:F591)</f>
        <v>57630</v>
      </c>
      <c r="H418" s="1706">
        <f>WORKDAY(J418,$H$21,'Business Day Paris'!F397:F591)</f>
        <v>57640</v>
      </c>
      <c r="I418" s="1706">
        <f>WORKDAY(J418,$I$21,'Business Day Paris'!F397:F591)</f>
        <v>57642</v>
      </c>
      <c r="J418" s="1707">
        <f>IF(WORKDAY(EOMONTH(F418,0)+$J$21-1,1,'Business Day Paris'!F397:F591)&lt;=EOMONTH(Calendar!F419,0),WORKDAY(EOMONTH(F418,0)+$J$21-1,1,'Business Day Paris'!F397:F591),WORKDAY(EOMONTH(F418,0)+$J$21+1,-1,'Business Day Paris'!F397:F591))</f>
        <v>57647</v>
      </c>
      <c r="K418" s="1238"/>
    </row>
    <row r="419" spans="2:11">
      <c r="B419" s="1248">
        <v>397</v>
      </c>
      <c r="C419" s="2"/>
      <c r="D419" s="1705">
        <f t="shared" si="20"/>
        <v>57619</v>
      </c>
      <c r="E419" s="1706">
        <f t="shared" si="18"/>
        <v>57649</v>
      </c>
      <c r="F419" s="1706">
        <f t="shared" si="19"/>
        <v>57649</v>
      </c>
      <c r="G419" s="1706">
        <f>WORKDAY(F419,$G$21,'Business Day Paris'!F398:F592)</f>
        <v>57663</v>
      </c>
      <c r="H419" s="1706">
        <f>WORKDAY(J419,$H$21,'Business Day Paris'!F398:F592)</f>
        <v>57669</v>
      </c>
      <c r="I419" s="1706">
        <f>WORKDAY(J419,$I$21,'Business Day Paris'!F398:F592)</f>
        <v>57671</v>
      </c>
      <c r="J419" s="1707">
        <f>IF(WORKDAY(EOMONTH(F419,0)+$J$21-1,1,'Business Day Paris'!F398:F592)&lt;=EOMONTH(Calendar!F420,0),WORKDAY(EOMONTH(F419,0)+$J$21-1,1,'Business Day Paris'!F398:F592),WORKDAY(EOMONTH(F419,0)+$J$21+1,-1,'Business Day Paris'!F398:F592))</f>
        <v>57676</v>
      </c>
      <c r="K419" s="1238"/>
    </row>
    <row r="420" spans="2:11">
      <c r="B420" s="1248">
        <v>398</v>
      </c>
      <c r="C420" s="2"/>
      <c r="D420" s="1705">
        <f t="shared" si="20"/>
        <v>57650</v>
      </c>
      <c r="E420" s="1706">
        <f t="shared" si="18"/>
        <v>57679</v>
      </c>
      <c r="F420" s="1706">
        <f t="shared" si="19"/>
        <v>57679</v>
      </c>
      <c r="G420" s="1706">
        <f>WORKDAY(F420,$G$21,'Business Day Paris'!F399:F593)</f>
        <v>57693</v>
      </c>
      <c r="H420" s="1706">
        <f>WORKDAY(J420,$H$21,'Business Day Paris'!F399:F593)</f>
        <v>57699</v>
      </c>
      <c r="I420" s="1706">
        <f>WORKDAY(J420,$I$21,'Business Day Paris'!F399:F593)</f>
        <v>57703</v>
      </c>
      <c r="J420" s="1707">
        <f>IF(WORKDAY(EOMONTH(F420,0)+$J$21-1,1,'Business Day Paris'!F399:F593)&lt;=EOMONTH(Calendar!F421,0),WORKDAY(EOMONTH(F420,0)+$J$21-1,1,'Business Day Paris'!F399:F593),WORKDAY(EOMONTH(F420,0)+$J$21+1,-1,'Business Day Paris'!F399:F593))</f>
        <v>57706</v>
      </c>
      <c r="K420" s="1238"/>
    </row>
    <row r="421" spans="2:11">
      <c r="B421" s="1248">
        <v>399</v>
      </c>
      <c r="C421" s="2"/>
      <c r="D421" s="1705">
        <f t="shared" si="20"/>
        <v>57680</v>
      </c>
      <c r="E421" s="1706">
        <f t="shared" si="18"/>
        <v>57710</v>
      </c>
      <c r="F421" s="1706">
        <f t="shared" si="19"/>
        <v>57710</v>
      </c>
      <c r="G421" s="1706">
        <f>WORKDAY(F421,$G$21,'Business Day Paris'!F400:F594)</f>
        <v>57724</v>
      </c>
      <c r="H421" s="1706">
        <f>WORKDAY(J421,$H$21,'Business Day Paris'!F400:F594)</f>
        <v>57731</v>
      </c>
      <c r="I421" s="1706">
        <f>WORKDAY(J421,$I$21,'Business Day Paris'!F400:F594)</f>
        <v>57733</v>
      </c>
      <c r="J421" s="1707">
        <f>IF(WORKDAY(EOMONTH(F421,0)+$J$21-1,1,'Business Day Paris'!F400:F594)&lt;=EOMONTH(Calendar!F422,0),WORKDAY(EOMONTH(F421,0)+$J$21-1,1,'Business Day Paris'!F400:F594),WORKDAY(EOMONTH(F421,0)+$J$21+1,-1,'Business Day Paris'!F400:F594))</f>
        <v>57738</v>
      </c>
      <c r="K421" s="1238"/>
    </row>
    <row r="422" spans="2:11">
      <c r="B422" s="1248">
        <v>400</v>
      </c>
      <c r="C422" s="2"/>
      <c r="D422" s="1705">
        <f t="shared" si="20"/>
        <v>57711</v>
      </c>
      <c r="E422" s="1706">
        <f t="shared" si="18"/>
        <v>57741</v>
      </c>
      <c r="F422" s="1706">
        <f t="shared" si="19"/>
        <v>57741</v>
      </c>
      <c r="G422" s="1706">
        <f>WORKDAY(F422,$G$21,'Business Day Paris'!F401:F595)</f>
        <v>57755</v>
      </c>
      <c r="H422" s="1706">
        <f>WORKDAY(J422,$H$21,'Business Day Paris'!F401:F595)</f>
        <v>57761</v>
      </c>
      <c r="I422" s="1706">
        <f>WORKDAY(J422,$I$21,'Business Day Paris'!F401:F595)</f>
        <v>57763</v>
      </c>
      <c r="J422" s="1707">
        <f>IF(WORKDAY(EOMONTH(F422,0)+$J$21-1,1,'Business Day Paris'!F401:F595)&lt;=EOMONTH(Calendar!F423,0),WORKDAY(EOMONTH(F422,0)+$J$21-1,1,'Business Day Paris'!F401:F595),WORKDAY(EOMONTH(F422,0)+$J$21+1,-1,'Business Day Paris'!F401:F595))</f>
        <v>57768</v>
      </c>
      <c r="K422" s="1238"/>
    </row>
    <row r="423" spans="2:11">
      <c r="B423" s="1248">
        <v>401</v>
      </c>
      <c r="C423" s="2"/>
      <c r="D423" s="1705">
        <f t="shared" si="20"/>
        <v>57742</v>
      </c>
      <c r="E423" s="1706">
        <f t="shared" si="18"/>
        <v>57769</v>
      </c>
      <c r="F423" s="1706">
        <f t="shared" si="19"/>
        <v>57769</v>
      </c>
      <c r="G423" s="1706">
        <f>WORKDAY(F423,$G$21,'Business Day Paris'!F402:F596)</f>
        <v>57783</v>
      </c>
      <c r="H423" s="1706">
        <f>WORKDAY(J423,$H$21,'Business Day Paris'!F402:F596)</f>
        <v>57789</v>
      </c>
      <c r="I423" s="1706">
        <f>WORKDAY(J423,$I$21,'Business Day Paris'!F402:F596)</f>
        <v>57791</v>
      </c>
      <c r="J423" s="1707">
        <f>IF(WORKDAY(EOMONTH(F423,0)+$J$21-1,1,'Business Day Paris'!F402:F596)&lt;=EOMONTH(Calendar!F424,0),WORKDAY(EOMONTH(F423,0)+$J$21-1,1,'Business Day Paris'!F402:F596),WORKDAY(EOMONTH(F423,0)+$J$21+1,-1,'Business Day Paris'!F402:F596))</f>
        <v>57796</v>
      </c>
      <c r="K423" s="1238"/>
    </row>
    <row r="424" spans="2:11">
      <c r="B424" s="1248">
        <v>402</v>
      </c>
      <c r="C424" s="2"/>
      <c r="D424" s="1705">
        <f t="shared" si="20"/>
        <v>57770</v>
      </c>
      <c r="E424" s="1706">
        <f t="shared" si="18"/>
        <v>57800</v>
      </c>
      <c r="F424" s="1706">
        <f t="shared" si="19"/>
        <v>57800</v>
      </c>
      <c r="G424" s="1706">
        <f>WORKDAY(F424,$G$21,'Business Day Paris'!F403:F597)</f>
        <v>57812</v>
      </c>
      <c r="H424" s="1706">
        <f>WORKDAY(J424,$H$21,'Business Day Paris'!F403:F597)</f>
        <v>57822</v>
      </c>
      <c r="I424" s="1706">
        <f>WORKDAY(J424,$I$21,'Business Day Paris'!F403:F597)</f>
        <v>57824</v>
      </c>
      <c r="J424" s="1707">
        <f>IF(WORKDAY(EOMONTH(F424,0)+$J$21-1,1,'Business Day Paris'!F403:F597)&lt;=EOMONTH(Calendar!F425,0),WORKDAY(EOMONTH(F424,0)+$J$21-1,1,'Business Day Paris'!F403:F597),WORKDAY(EOMONTH(F424,0)+$J$21+1,-1,'Business Day Paris'!F403:F597))</f>
        <v>57829</v>
      </c>
      <c r="K424" s="1238"/>
    </row>
    <row r="425" spans="2:11">
      <c r="B425" s="1248">
        <v>403</v>
      </c>
      <c r="C425" s="2"/>
      <c r="D425" s="1705">
        <f t="shared" si="20"/>
        <v>57801</v>
      </c>
      <c r="E425" s="1706">
        <f t="shared" si="18"/>
        <v>57830</v>
      </c>
      <c r="F425" s="1706">
        <f t="shared" si="19"/>
        <v>57830</v>
      </c>
      <c r="G425" s="1706">
        <f>WORKDAY(F425,$G$21,'Business Day Paris'!F404:F598)</f>
        <v>57844</v>
      </c>
      <c r="H425" s="1706">
        <f>WORKDAY(J425,$H$21,'Business Day Paris'!F404:F598)</f>
        <v>57850</v>
      </c>
      <c r="I425" s="1706">
        <f>WORKDAY(J425,$I$21,'Business Day Paris'!F404:F598)</f>
        <v>57852</v>
      </c>
      <c r="J425" s="1707">
        <f>IF(WORKDAY(EOMONTH(F425,0)+$J$21-1,1,'Business Day Paris'!F404:F598)&lt;=EOMONTH(Calendar!F426,0),WORKDAY(EOMONTH(F425,0)+$J$21-1,1,'Business Day Paris'!F404:F598),WORKDAY(EOMONTH(F425,0)+$J$21+1,-1,'Business Day Paris'!F404:F598))</f>
        <v>57857</v>
      </c>
      <c r="K425" s="1238"/>
    </row>
    <row r="426" spans="2:11">
      <c r="B426" s="1248">
        <v>404</v>
      </c>
      <c r="C426" s="2"/>
      <c r="D426" s="1705">
        <f t="shared" si="20"/>
        <v>57831</v>
      </c>
      <c r="E426" s="1706">
        <f t="shared" si="18"/>
        <v>57861</v>
      </c>
      <c r="F426" s="1706">
        <f t="shared" si="19"/>
        <v>57861</v>
      </c>
      <c r="G426" s="1706">
        <f>WORKDAY(F426,$G$21,'Business Day Paris'!F405:F599)</f>
        <v>57875</v>
      </c>
      <c r="H426" s="1706">
        <f>WORKDAY(J426,$H$21,'Business Day Paris'!F405:F599)</f>
        <v>57881</v>
      </c>
      <c r="I426" s="1706">
        <f>WORKDAY(J426,$I$21,'Business Day Paris'!F405:F599)</f>
        <v>57885</v>
      </c>
      <c r="J426" s="1707">
        <f>IF(WORKDAY(EOMONTH(F426,0)+$J$21-1,1,'Business Day Paris'!F405:F599)&lt;=EOMONTH(Calendar!F427,0),WORKDAY(EOMONTH(F426,0)+$J$21-1,1,'Business Day Paris'!F405:F599),WORKDAY(EOMONTH(F426,0)+$J$21+1,-1,'Business Day Paris'!F405:F599))</f>
        <v>57888</v>
      </c>
      <c r="K426" s="1238"/>
    </row>
    <row r="427" spans="2:11">
      <c r="B427" s="1248">
        <v>405</v>
      </c>
      <c r="C427" s="2"/>
      <c r="D427" s="1705">
        <f t="shared" si="20"/>
        <v>57862</v>
      </c>
      <c r="E427" s="1706">
        <f t="shared" si="18"/>
        <v>57891</v>
      </c>
      <c r="F427" s="1706">
        <f t="shared" si="19"/>
        <v>57891</v>
      </c>
      <c r="G427" s="1706">
        <f>WORKDAY(F427,$G$21,'Business Day Paris'!F406:F600)</f>
        <v>57903</v>
      </c>
      <c r="H427" s="1706">
        <f>WORKDAY(J427,$H$21,'Business Day Paris'!F406:F600)</f>
        <v>57913</v>
      </c>
      <c r="I427" s="1706">
        <f>WORKDAY(J427,$I$21,'Business Day Paris'!F406:F600)</f>
        <v>57915</v>
      </c>
      <c r="J427" s="1707">
        <f>IF(WORKDAY(EOMONTH(F427,0)+$J$21-1,1,'Business Day Paris'!F406:F600)&lt;=EOMONTH(Calendar!F428,0),WORKDAY(EOMONTH(F427,0)+$J$21-1,1,'Business Day Paris'!F406:F600),WORKDAY(EOMONTH(F427,0)+$J$21+1,-1,'Business Day Paris'!F406:F600))</f>
        <v>57920</v>
      </c>
      <c r="K427" s="1238"/>
    </row>
    <row r="428" spans="2:11">
      <c r="B428" s="1248">
        <v>406</v>
      </c>
      <c r="C428" s="2"/>
      <c r="D428" s="1705">
        <f t="shared" si="20"/>
        <v>57892</v>
      </c>
      <c r="E428" s="1706">
        <f t="shared" si="18"/>
        <v>57922</v>
      </c>
      <c r="F428" s="1706">
        <f t="shared" si="19"/>
        <v>57922</v>
      </c>
      <c r="G428" s="1706">
        <f>WORKDAY(F428,$G$21,'Business Day Paris'!F407:F601)</f>
        <v>57936</v>
      </c>
      <c r="H428" s="1706">
        <f>WORKDAY(J428,$H$21,'Business Day Paris'!F407:F601)</f>
        <v>57942</v>
      </c>
      <c r="I428" s="1706">
        <f>WORKDAY(J428,$I$21,'Business Day Paris'!F407:F601)</f>
        <v>57944</v>
      </c>
      <c r="J428" s="1707">
        <f>IF(WORKDAY(EOMONTH(F428,0)+$J$21-1,1,'Business Day Paris'!F407:F601)&lt;=EOMONTH(Calendar!F429,0),WORKDAY(EOMONTH(F428,0)+$J$21-1,1,'Business Day Paris'!F407:F601),WORKDAY(EOMONTH(F428,0)+$J$21+1,-1,'Business Day Paris'!F407:F601))</f>
        <v>57949</v>
      </c>
      <c r="K428" s="1238"/>
    </row>
    <row r="429" spans="2:11">
      <c r="B429" s="1248">
        <v>407</v>
      </c>
      <c r="C429" s="2"/>
      <c r="D429" s="1705">
        <f t="shared" si="20"/>
        <v>57923</v>
      </c>
      <c r="E429" s="1706">
        <f t="shared" si="18"/>
        <v>57953</v>
      </c>
      <c r="F429" s="1706">
        <f t="shared" si="19"/>
        <v>57953</v>
      </c>
      <c r="G429" s="1706">
        <f>WORKDAY(F429,$G$21,'Business Day Paris'!F408:F602)</f>
        <v>57966</v>
      </c>
      <c r="H429" s="1706">
        <f>WORKDAY(J429,$H$21,'Business Day Paris'!F408:F602)</f>
        <v>57973</v>
      </c>
      <c r="I429" s="1706">
        <f>WORKDAY(J429,$I$21,'Business Day Paris'!F408:F602)</f>
        <v>57977</v>
      </c>
      <c r="J429" s="1707">
        <f>IF(WORKDAY(EOMONTH(F429,0)+$J$21-1,1,'Business Day Paris'!F408:F602)&lt;=EOMONTH(Calendar!F430,0),WORKDAY(EOMONTH(F429,0)+$J$21-1,1,'Business Day Paris'!F408:F602),WORKDAY(EOMONTH(F429,0)+$J$21+1,-1,'Business Day Paris'!F408:F602))</f>
        <v>57980</v>
      </c>
      <c r="K429" s="1238"/>
    </row>
    <row r="430" spans="2:11">
      <c r="B430" s="1248">
        <v>408</v>
      </c>
      <c r="C430" s="2"/>
      <c r="D430" s="1705">
        <f t="shared" si="20"/>
        <v>57954</v>
      </c>
      <c r="E430" s="1706">
        <f t="shared" si="18"/>
        <v>57983</v>
      </c>
      <c r="F430" s="1706">
        <f t="shared" si="19"/>
        <v>57983</v>
      </c>
      <c r="G430" s="1706">
        <f>WORKDAY(F430,$G$21,'Business Day Paris'!F409:F603)</f>
        <v>57997</v>
      </c>
      <c r="H430" s="1706">
        <f>WORKDAY(J430,$H$21,'Business Day Paris'!F409:F603)</f>
        <v>58004</v>
      </c>
      <c r="I430" s="1706">
        <f>WORKDAY(J430,$I$21,'Business Day Paris'!F409:F603)</f>
        <v>58006</v>
      </c>
      <c r="J430" s="1707">
        <f>IF(WORKDAY(EOMONTH(F430,0)+$J$21-1,1,'Business Day Paris'!F409:F603)&lt;=EOMONTH(Calendar!F431,0),WORKDAY(EOMONTH(F430,0)+$J$21-1,1,'Business Day Paris'!F409:F603),WORKDAY(EOMONTH(F430,0)+$J$21+1,-1,'Business Day Paris'!F409:F603))</f>
        <v>58011</v>
      </c>
      <c r="K430" s="1238"/>
    </row>
    <row r="431" spans="2:11">
      <c r="B431" s="1248">
        <v>409</v>
      </c>
      <c r="C431" s="2"/>
      <c r="D431" s="1705">
        <f t="shared" si="20"/>
        <v>57984</v>
      </c>
      <c r="E431" s="1706">
        <f t="shared" si="18"/>
        <v>58014</v>
      </c>
      <c r="F431" s="1706">
        <f t="shared" si="19"/>
        <v>58014</v>
      </c>
      <c r="G431" s="1706">
        <f>WORKDAY(F431,$G$21,'Business Day Paris'!F410:F604)</f>
        <v>58028</v>
      </c>
      <c r="H431" s="1706">
        <f>WORKDAY(J431,$H$21,'Business Day Paris'!F410:F604)</f>
        <v>58034</v>
      </c>
      <c r="I431" s="1706">
        <f>WORKDAY(J431,$I$21,'Business Day Paris'!F410:F604)</f>
        <v>58036</v>
      </c>
      <c r="J431" s="1707">
        <f>IF(WORKDAY(EOMONTH(F431,0)+$J$21-1,1,'Business Day Paris'!F410:F604)&lt;=EOMONTH(Calendar!F432,0),WORKDAY(EOMONTH(F431,0)+$J$21-1,1,'Business Day Paris'!F410:F604),WORKDAY(EOMONTH(F431,0)+$J$21+1,-1,'Business Day Paris'!F410:F604))</f>
        <v>58041</v>
      </c>
      <c r="K431" s="1238"/>
    </row>
    <row r="432" spans="2:11">
      <c r="B432" s="1248">
        <v>410</v>
      </c>
      <c r="C432" s="2"/>
      <c r="D432" s="1705">
        <f t="shared" si="20"/>
        <v>58015</v>
      </c>
      <c r="E432" s="1706">
        <f t="shared" si="18"/>
        <v>58044</v>
      </c>
      <c r="F432" s="1706">
        <f t="shared" si="19"/>
        <v>58044</v>
      </c>
      <c r="G432" s="1706">
        <f>WORKDAY(F432,$G$21,'Business Day Paris'!F411:F605)</f>
        <v>58057</v>
      </c>
      <c r="H432" s="1706">
        <f>WORKDAY(J432,$H$21,'Business Day Paris'!F411:F605)</f>
        <v>58064</v>
      </c>
      <c r="I432" s="1706">
        <f>WORKDAY(J432,$I$21,'Business Day Paris'!F411:F605)</f>
        <v>58068</v>
      </c>
      <c r="J432" s="1707">
        <f>IF(WORKDAY(EOMONTH(F432,0)+$J$21-1,1,'Business Day Paris'!F411:F605)&lt;=EOMONTH(Calendar!F433,0),WORKDAY(EOMONTH(F432,0)+$J$21-1,1,'Business Day Paris'!F411:F605),WORKDAY(EOMONTH(F432,0)+$J$21+1,-1,'Business Day Paris'!F411:F605))</f>
        <v>58071</v>
      </c>
      <c r="K432" s="1238"/>
    </row>
    <row r="433" spans="2:11">
      <c r="B433" s="1248">
        <v>411</v>
      </c>
      <c r="C433" s="2"/>
      <c r="D433" s="1705">
        <f t="shared" si="20"/>
        <v>58045</v>
      </c>
      <c r="E433" s="1706">
        <f t="shared" si="18"/>
        <v>58075</v>
      </c>
      <c r="F433" s="1706">
        <f t="shared" si="19"/>
        <v>58075</v>
      </c>
      <c r="G433" s="1706">
        <f>WORKDAY(F433,$G$21,'Business Day Paris'!F412:F606)</f>
        <v>58089</v>
      </c>
      <c r="H433" s="1706">
        <f>WORKDAY(J433,$H$21,'Business Day Paris'!F412:F606)</f>
        <v>58095</v>
      </c>
      <c r="I433" s="1706">
        <f>WORKDAY(J433,$I$21,'Business Day Paris'!F412:F606)</f>
        <v>58097</v>
      </c>
      <c r="J433" s="1707">
        <f>IF(WORKDAY(EOMONTH(F433,0)+$J$21-1,1,'Business Day Paris'!F412:F606)&lt;=EOMONTH(Calendar!F434,0),WORKDAY(EOMONTH(F433,0)+$J$21-1,1,'Business Day Paris'!F412:F606),WORKDAY(EOMONTH(F433,0)+$J$21+1,-1,'Business Day Paris'!F412:F606))</f>
        <v>58102</v>
      </c>
      <c r="K433" s="1238"/>
    </row>
    <row r="434" spans="2:11">
      <c r="B434" s="1248">
        <v>412</v>
      </c>
      <c r="C434" s="2"/>
      <c r="D434" s="1705">
        <f t="shared" si="20"/>
        <v>58076</v>
      </c>
      <c r="E434" s="1706">
        <f t="shared" si="18"/>
        <v>58106</v>
      </c>
      <c r="F434" s="1706">
        <f t="shared" si="19"/>
        <v>58106</v>
      </c>
      <c r="G434" s="1706">
        <f>WORKDAY(F434,$G$21,'Business Day Paris'!F413:F607)</f>
        <v>58120</v>
      </c>
      <c r="H434" s="1706">
        <f>WORKDAY(J434,$H$21,'Business Day Paris'!F413:F607)</f>
        <v>58126</v>
      </c>
      <c r="I434" s="1706">
        <f>WORKDAY(J434,$I$21,'Business Day Paris'!F413:F607)</f>
        <v>58130</v>
      </c>
      <c r="J434" s="1707">
        <f>IF(WORKDAY(EOMONTH(F434,0)+$J$21-1,1,'Business Day Paris'!F413:F607)&lt;=EOMONTH(Calendar!F435,0),WORKDAY(EOMONTH(F434,0)+$J$21-1,1,'Business Day Paris'!F413:F607),WORKDAY(EOMONTH(F434,0)+$J$21+1,-1,'Business Day Paris'!F413:F607))</f>
        <v>58133</v>
      </c>
      <c r="K434" s="1238"/>
    </row>
    <row r="435" spans="2:11">
      <c r="B435" s="1248">
        <v>413</v>
      </c>
      <c r="C435" s="2"/>
      <c r="D435" s="1705">
        <f t="shared" si="20"/>
        <v>58107</v>
      </c>
      <c r="E435" s="1706">
        <f t="shared" si="18"/>
        <v>58134</v>
      </c>
      <c r="F435" s="1706">
        <f t="shared" si="19"/>
        <v>58134</v>
      </c>
      <c r="G435" s="1706">
        <f>WORKDAY(F435,$G$21,'Business Day Paris'!F414:F608)</f>
        <v>58148</v>
      </c>
      <c r="H435" s="1706">
        <f>WORKDAY(J435,$H$21,'Business Day Paris'!F414:F608)</f>
        <v>58154</v>
      </c>
      <c r="I435" s="1706">
        <f>WORKDAY(J435,$I$21,'Business Day Paris'!F414:F608)</f>
        <v>58158</v>
      </c>
      <c r="J435" s="1707">
        <f>IF(WORKDAY(EOMONTH(F435,0)+$J$21-1,1,'Business Day Paris'!F414:F608)&lt;=EOMONTH(Calendar!F436,0),WORKDAY(EOMONTH(F435,0)+$J$21-1,1,'Business Day Paris'!F414:F608),WORKDAY(EOMONTH(F435,0)+$J$21+1,-1,'Business Day Paris'!F414:F608))</f>
        <v>58161</v>
      </c>
      <c r="K435" s="1238"/>
    </row>
    <row r="436" spans="2:11">
      <c r="B436" s="1248">
        <v>414</v>
      </c>
      <c r="C436" s="2"/>
      <c r="D436" s="1705">
        <f t="shared" si="20"/>
        <v>58135</v>
      </c>
      <c r="E436" s="1706">
        <f t="shared" si="18"/>
        <v>58165</v>
      </c>
      <c r="F436" s="1706">
        <f t="shared" si="19"/>
        <v>58165</v>
      </c>
      <c r="G436" s="1706">
        <f>WORKDAY(F436,$G$21,'Business Day Paris'!F415:F609)</f>
        <v>58179</v>
      </c>
      <c r="H436" s="1706">
        <f>WORKDAY(J436,$H$21,'Business Day Paris'!F415:F609)</f>
        <v>58186</v>
      </c>
      <c r="I436" s="1706">
        <f>WORKDAY(J436,$I$21,'Business Day Paris'!F415:F609)</f>
        <v>58188</v>
      </c>
      <c r="J436" s="1707">
        <f>IF(WORKDAY(EOMONTH(F436,0)+$J$21-1,1,'Business Day Paris'!F415:F609)&lt;=EOMONTH(Calendar!F437,0),WORKDAY(EOMONTH(F436,0)+$J$21-1,1,'Business Day Paris'!F415:F609),WORKDAY(EOMONTH(F436,0)+$J$21+1,-1,'Business Day Paris'!F415:F609))</f>
        <v>58193</v>
      </c>
      <c r="K436" s="1238"/>
    </row>
    <row r="437" spans="2:11">
      <c r="B437" s="1248">
        <v>415</v>
      </c>
      <c r="C437" s="2"/>
      <c r="D437" s="1705">
        <f t="shared" si="20"/>
        <v>58166</v>
      </c>
      <c r="E437" s="1706">
        <f t="shared" si="18"/>
        <v>58195</v>
      </c>
      <c r="F437" s="1706">
        <f t="shared" si="19"/>
        <v>58195</v>
      </c>
      <c r="G437" s="1706">
        <f>WORKDAY(F437,$G$21,'Business Day Paris'!F416:F610)</f>
        <v>58209</v>
      </c>
      <c r="H437" s="1706">
        <f>WORKDAY(J437,$H$21,'Business Day Paris'!F416:F610)</f>
        <v>58215</v>
      </c>
      <c r="I437" s="1706">
        <f>WORKDAY(J437,$I$21,'Business Day Paris'!F416:F610)</f>
        <v>58217</v>
      </c>
      <c r="J437" s="1707">
        <f>IF(WORKDAY(EOMONTH(F437,0)+$J$21-1,1,'Business Day Paris'!F416:F610)&lt;=EOMONTH(Calendar!F438,0),WORKDAY(EOMONTH(F437,0)+$J$21-1,1,'Business Day Paris'!F416:F610),WORKDAY(EOMONTH(F437,0)+$J$21+1,-1,'Business Day Paris'!F416:F610))</f>
        <v>58222</v>
      </c>
      <c r="K437" s="1238"/>
    </row>
    <row r="438" spans="2:11">
      <c r="B438" s="1248">
        <v>416</v>
      </c>
      <c r="C438" s="2"/>
      <c r="D438" s="1705">
        <f t="shared" si="20"/>
        <v>58196</v>
      </c>
      <c r="E438" s="1706">
        <f t="shared" si="18"/>
        <v>58226</v>
      </c>
      <c r="F438" s="1706">
        <f t="shared" si="19"/>
        <v>58226</v>
      </c>
      <c r="G438" s="1706">
        <f>WORKDAY(F438,$G$21,'Business Day Paris'!F417:F611)</f>
        <v>58239</v>
      </c>
      <c r="H438" s="1706">
        <f>WORKDAY(J438,$H$21,'Business Day Paris'!F417:F611)</f>
        <v>58246</v>
      </c>
      <c r="I438" s="1706">
        <f>WORKDAY(J438,$I$21,'Business Day Paris'!F417:F611)</f>
        <v>58250</v>
      </c>
      <c r="J438" s="1707">
        <f>IF(WORKDAY(EOMONTH(F438,0)+$J$21-1,1,'Business Day Paris'!F417:F611)&lt;=EOMONTH(Calendar!F439,0),WORKDAY(EOMONTH(F438,0)+$J$21-1,1,'Business Day Paris'!F417:F611),WORKDAY(EOMONTH(F438,0)+$J$21+1,-1,'Business Day Paris'!F417:F611))</f>
        <v>58253</v>
      </c>
      <c r="K438" s="1238"/>
    </row>
    <row r="439" spans="2:11">
      <c r="B439" s="1248">
        <v>417</v>
      </c>
      <c r="C439" s="2"/>
      <c r="D439" s="1705">
        <f t="shared" si="20"/>
        <v>58227</v>
      </c>
      <c r="E439" s="1706">
        <f t="shared" si="18"/>
        <v>58256</v>
      </c>
      <c r="F439" s="1706">
        <f t="shared" si="19"/>
        <v>58256</v>
      </c>
      <c r="G439" s="1706">
        <f>WORKDAY(F439,$G$21,'Business Day Paris'!F418:F612)</f>
        <v>58270</v>
      </c>
      <c r="H439" s="1706">
        <f>WORKDAY(J439,$H$21,'Business Day Paris'!F418:F612)</f>
        <v>58277</v>
      </c>
      <c r="I439" s="1706">
        <f>WORKDAY(J439,$I$21,'Business Day Paris'!F418:F612)</f>
        <v>58279</v>
      </c>
      <c r="J439" s="1707">
        <f>IF(WORKDAY(EOMONTH(F439,0)+$J$21-1,1,'Business Day Paris'!F418:F612)&lt;=EOMONTH(Calendar!F440,0),WORKDAY(EOMONTH(F439,0)+$J$21-1,1,'Business Day Paris'!F418:F612),WORKDAY(EOMONTH(F439,0)+$J$21+1,-1,'Business Day Paris'!F418:F612))</f>
        <v>58284</v>
      </c>
      <c r="K439" s="1238"/>
    </row>
    <row r="440" spans="2:11">
      <c r="B440" s="1248">
        <v>418</v>
      </c>
      <c r="C440" s="2"/>
      <c r="D440" s="1705">
        <f t="shared" si="20"/>
        <v>58257</v>
      </c>
      <c r="E440" s="1706">
        <f t="shared" si="18"/>
        <v>58287</v>
      </c>
      <c r="F440" s="1706">
        <f t="shared" si="19"/>
        <v>58287</v>
      </c>
      <c r="G440" s="1706">
        <f>WORKDAY(F440,$G$21,'Business Day Paris'!F419:F613)</f>
        <v>58301</v>
      </c>
      <c r="H440" s="1706">
        <f>WORKDAY(J440,$H$21,'Business Day Paris'!F419:F613)</f>
        <v>58307</v>
      </c>
      <c r="I440" s="1706">
        <f>WORKDAY(J440,$I$21,'Business Day Paris'!F419:F613)</f>
        <v>58309</v>
      </c>
      <c r="J440" s="1707">
        <f>IF(WORKDAY(EOMONTH(F440,0)+$J$21-1,1,'Business Day Paris'!F419:F613)&lt;=EOMONTH(Calendar!F441,0),WORKDAY(EOMONTH(F440,0)+$J$21-1,1,'Business Day Paris'!F419:F613),WORKDAY(EOMONTH(F440,0)+$J$21+1,-1,'Business Day Paris'!F419:F613))</f>
        <v>58314</v>
      </c>
      <c r="K440" s="1238"/>
    </row>
    <row r="441" spans="2:11">
      <c r="B441" s="1248">
        <v>419</v>
      </c>
      <c r="C441" s="2"/>
      <c r="D441" s="1705">
        <f t="shared" si="20"/>
        <v>58288</v>
      </c>
      <c r="E441" s="1706">
        <f t="shared" si="18"/>
        <v>58318</v>
      </c>
      <c r="F441" s="1706">
        <f t="shared" si="19"/>
        <v>58318</v>
      </c>
      <c r="G441" s="1706">
        <f>WORKDAY(F441,$G$21,'Business Day Paris'!F420:F614)</f>
        <v>58330</v>
      </c>
      <c r="H441" s="1706">
        <f>WORKDAY(J441,$H$21,'Business Day Paris'!F420:F614)</f>
        <v>58340</v>
      </c>
      <c r="I441" s="1706">
        <f>WORKDAY(J441,$I$21,'Business Day Paris'!F420:F614)</f>
        <v>58342</v>
      </c>
      <c r="J441" s="1707">
        <f>IF(WORKDAY(EOMONTH(F441,0)+$J$21-1,1,'Business Day Paris'!F420:F614)&lt;=EOMONTH(Calendar!F442,0),WORKDAY(EOMONTH(F441,0)+$J$21-1,1,'Business Day Paris'!F420:F614),WORKDAY(EOMONTH(F441,0)+$J$21+1,-1,'Business Day Paris'!F420:F614))</f>
        <v>58347</v>
      </c>
      <c r="K441" s="1238"/>
    </row>
    <row r="442" spans="2:11">
      <c r="B442" s="1248">
        <v>420</v>
      </c>
      <c r="C442" s="2"/>
      <c r="D442" s="1705">
        <f t="shared" si="20"/>
        <v>58319</v>
      </c>
      <c r="E442" s="1706">
        <f t="shared" si="18"/>
        <v>58348</v>
      </c>
      <c r="F442" s="1706">
        <f t="shared" si="19"/>
        <v>58348</v>
      </c>
      <c r="G442" s="1706">
        <f>WORKDAY(F442,$G$21,'Business Day Paris'!F421:F615)</f>
        <v>58362</v>
      </c>
      <c r="H442" s="1706">
        <f>WORKDAY(J442,$H$21,'Business Day Paris'!F421:F615)</f>
        <v>58368</v>
      </c>
      <c r="I442" s="1706">
        <f>WORKDAY(J442,$I$21,'Business Day Paris'!F421:F615)</f>
        <v>58370</v>
      </c>
      <c r="J442" s="1707">
        <f>IF(WORKDAY(EOMONTH(F442,0)+$J$21-1,1,'Business Day Paris'!F421:F615)&lt;=EOMONTH(Calendar!F443,0),WORKDAY(EOMONTH(F442,0)+$J$21-1,1,'Business Day Paris'!F421:F615),WORKDAY(EOMONTH(F442,0)+$J$21+1,-1,'Business Day Paris'!F421:F615))</f>
        <v>58375</v>
      </c>
      <c r="K442" s="1238"/>
    </row>
    <row r="443" spans="2:11">
      <c r="B443" s="1248">
        <v>421</v>
      </c>
      <c r="C443" s="2"/>
      <c r="D443" s="1705">
        <f t="shared" si="20"/>
        <v>58349</v>
      </c>
      <c r="E443" s="1706">
        <f t="shared" si="18"/>
        <v>58379</v>
      </c>
      <c r="F443" s="1706">
        <f t="shared" si="19"/>
        <v>58379</v>
      </c>
      <c r="G443" s="1706">
        <f>WORKDAY(F443,$G$21,'Business Day Paris'!F422:F616)</f>
        <v>58393</v>
      </c>
      <c r="H443" s="1706">
        <f>WORKDAY(J443,$H$21,'Business Day Paris'!F422:F616)</f>
        <v>58399</v>
      </c>
      <c r="I443" s="1706">
        <f>WORKDAY(J443,$I$21,'Business Day Paris'!F422:F616)</f>
        <v>58403</v>
      </c>
      <c r="J443" s="1707">
        <f>IF(WORKDAY(EOMONTH(F443,0)+$J$21-1,1,'Business Day Paris'!F422:F616)&lt;=EOMONTH(Calendar!F444,0),WORKDAY(EOMONTH(F443,0)+$J$21-1,1,'Business Day Paris'!F422:F616),WORKDAY(EOMONTH(F443,0)+$J$21+1,-1,'Business Day Paris'!F422:F616))</f>
        <v>58406</v>
      </c>
      <c r="K443" s="1238"/>
    </row>
    <row r="444" spans="2:11">
      <c r="B444" s="1248">
        <v>422</v>
      </c>
      <c r="C444" s="2"/>
      <c r="D444" s="1705">
        <f t="shared" si="20"/>
        <v>58380</v>
      </c>
      <c r="E444" s="1706">
        <f t="shared" si="18"/>
        <v>58409</v>
      </c>
      <c r="F444" s="1706">
        <f t="shared" si="19"/>
        <v>58409</v>
      </c>
      <c r="G444" s="1706">
        <f>WORKDAY(F444,$G$21,'Business Day Paris'!F423:F617)</f>
        <v>58421</v>
      </c>
      <c r="H444" s="1706">
        <f>WORKDAY(J444,$H$21,'Business Day Paris'!F423:F617)</f>
        <v>58431</v>
      </c>
      <c r="I444" s="1706">
        <f>WORKDAY(J444,$I$21,'Business Day Paris'!F423:F617)</f>
        <v>58433</v>
      </c>
      <c r="J444" s="1707">
        <f>IF(WORKDAY(EOMONTH(F444,0)+$J$21-1,1,'Business Day Paris'!F423:F617)&lt;=EOMONTH(Calendar!F445,0),WORKDAY(EOMONTH(F444,0)+$J$21-1,1,'Business Day Paris'!F423:F617),WORKDAY(EOMONTH(F444,0)+$J$21+1,-1,'Business Day Paris'!F423:F617))</f>
        <v>58438</v>
      </c>
      <c r="K444" s="1238"/>
    </row>
    <row r="445" spans="2:11">
      <c r="B445" s="1248">
        <v>423</v>
      </c>
      <c r="C445" s="2"/>
      <c r="D445" s="1705">
        <f t="shared" si="20"/>
        <v>58410</v>
      </c>
      <c r="E445" s="1706">
        <f t="shared" si="18"/>
        <v>58440</v>
      </c>
      <c r="F445" s="1706">
        <f t="shared" si="19"/>
        <v>58440</v>
      </c>
      <c r="G445" s="1706">
        <f>WORKDAY(F445,$G$21,'Business Day Paris'!F424:F618)</f>
        <v>58454</v>
      </c>
      <c r="H445" s="1706">
        <f>WORKDAY(J445,$H$21,'Business Day Paris'!F424:F618)</f>
        <v>58460</v>
      </c>
      <c r="I445" s="1706">
        <f>WORKDAY(J445,$I$21,'Business Day Paris'!F424:F618)</f>
        <v>58462</v>
      </c>
      <c r="J445" s="1707">
        <f>IF(WORKDAY(EOMONTH(F445,0)+$J$21-1,1,'Business Day Paris'!F424:F618)&lt;=EOMONTH(Calendar!F446,0),WORKDAY(EOMONTH(F445,0)+$J$21-1,1,'Business Day Paris'!F424:F618),WORKDAY(EOMONTH(F445,0)+$J$21+1,-1,'Business Day Paris'!F424:F618))</f>
        <v>58467</v>
      </c>
      <c r="K445" s="1238"/>
    </row>
    <row r="446" spans="2:11">
      <c r="B446" s="1248">
        <v>424</v>
      </c>
      <c r="C446" s="2"/>
      <c r="D446" s="1705">
        <f t="shared" si="20"/>
        <v>58441</v>
      </c>
      <c r="E446" s="1706">
        <f t="shared" si="18"/>
        <v>58471</v>
      </c>
      <c r="F446" s="1706">
        <f t="shared" si="19"/>
        <v>58471</v>
      </c>
      <c r="G446" s="1706">
        <f>WORKDAY(F446,$G$21,'Business Day Paris'!F425:F619)</f>
        <v>58484</v>
      </c>
      <c r="H446" s="1706">
        <f>WORKDAY(J446,$H$21,'Business Day Paris'!F425:F619)</f>
        <v>58491</v>
      </c>
      <c r="I446" s="1706">
        <f>WORKDAY(J446,$I$21,'Business Day Paris'!F425:F619)</f>
        <v>58495</v>
      </c>
      <c r="J446" s="1707">
        <f>IF(WORKDAY(EOMONTH(F446,0)+$J$21-1,1,'Business Day Paris'!F425:F619)&lt;=EOMONTH(Calendar!F447,0),WORKDAY(EOMONTH(F446,0)+$J$21-1,1,'Business Day Paris'!F425:F619),WORKDAY(EOMONTH(F446,0)+$J$21+1,-1,'Business Day Paris'!F425:F619))</f>
        <v>58498</v>
      </c>
      <c r="K446" s="1238"/>
    </row>
    <row r="447" spans="2:11">
      <c r="B447" s="1248">
        <v>425</v>
      </c>
      <c r="C447" s="2"/>
      <c r="D447" s="1705">
        <f t="shared" si="20"/>
        <v>58472</v>
      </c>
      <c r="E447" s="1706">
        <f t="shared" si="18"/>
        <v>58500</v>
      </c>
      <c r="F447" s="1706">
        <f t="shared" si="19"/>
        <v>58500</v>
      </c>
      <c r="G447" s="1706">
        <f>WORKDAY(F447,$G$21,'Business Day Paris'!F426:F620)</f>
        <v>58512</v>
      </c>
      <c r="H447" s="1706">
        <f>WORKDAY(J447,$H$21,'Business Day Paris'!F426:F620)</f>
        <v>58522</v>
      </c>
      <c r="I447" s="1706">
        <f>WORKDAY(J447,$I$21,'Business Day Paris'!F426:F620)</f>
        <v>58524</v>
      </c>
      <c r="J447" s="1707">
        <f>IF(WORKDAY(EOMONTH(F447,0)+$J$21-1,1,'Business Day Paris'!F426:F620)&lt;=EOMONTH(Calendar!F448,0),WORKDAY(EOMONTH(F447,0)+$J$21-1,1,'Business Day Paris'!F426:F620),WORKDAY(EOMONTH(F447,0)+$J$21+1,-1,'Business Day Paris'!F426:F620))</f>
        <v>58529</v>
      </c>
      <c r="K447" s="1238"/>
    </row>
    <row r="448" spans="2:11">
      <c r="B448" s="1248">
        <v>426</v>
      </c>
      <c r="C448" s="2"/>
      <c r="D448" s="1705">
        <f t="shared" si="20"/>
        <v>58501</v>
      </c>
      <c r="E448" s="1706">
        <f t="shared" si="18"/>
        <v>58531</v>
      </c>
      <c r="F448" s="1706">
        <f t="shared" si="19"/>
        <v>58531</v>
      </c>
      <c r="G448" s="1706">
        <f>WORKDAY(F448,$G$21,'Business Day Paris'!F427:F621)</f>
        <v>58545</v>
      </c>
      <c r="H448" s="1706">
        <f>WORKDAY(J448,$H$21,'Business Day Paris'!F427:F621)</f>
        <v>58551</v>
      </c>
      <c r="I448" s="1706">
        <f>WORKDAY(J448,$I$21,'Business Day Paris'!F427:F621)</f>
        <v>58553</v>
      </c>
      <c r="J448" s="1707">
        <f>IF(WORKDAY(EOMONTH(F448,0)+$J$21-1,1,'Business Day Paris'!F427:F621)&lt;=EOMONTH(Calendar!F449,0),WORKDAY(EOMONTH(F448,0)+$J$21-1,1,'Business Day Paris'!F427:F621),WORKDAY(EOMONTH(F448,0)+$J$21+1,-1,'Business Day Paris'!F427:F621))</f>
        <v>58558</v>
      </c>
      <c r="K448" s="1238"/>
    </row>
    <row r="449" spans="2:11">
      <c r="B449" s="1248">
        <v>427</v>
      </c>
      <c r="C449" s="2"/>
      <c r="D449" s="1705">
        <f t="shared" si="20"/>
        <v>58532</v>
      </c>
      <c r="E449" s="1706">
        <f t="shared" si="18"/>
        <v>58561</v>
      </c>
      <c r="F449" s="1706">
        <f t="shared" si="19"/>
        <v>58561</v>
      </c>
      <c r="G449" s="1706">
        <f>WORKDAY(F449,$G$21,'Business Day Paris'!F428:F622)</f>
        <v>58575</v>
      </c>
      <c r="H449" s="1706">
        <f>WORKDAY(J449,$H$21,'Business Day Paris'!F428:F622)</f>
        <v>58581</v>
      </c>
      <c r="I449" s="1706">
        <f>WORKDAY(J449,$I$21,'Business Day Paris'!F428:F622)</f>
        <v>58585</v>
      </c>
      <c r="J449" s="1707">
        <f>IF(WORKDAY(EOMONTH(F449,0)+$J$21-1,1,'Business Day Paris'!F428:F622)&lt;=EOMONTH(Calendar!F450,0),WORKDAY(EOMONTH(F449,0)+$J$21-1,1,'Business Day Paris'!F428:F622),WORKDAY(EOMONTH(F449,0)+$J$21+1,-1,'Business Day Paris'!F428:F622))</f>
        <v>58588</v>
      </c>
      <c r="K449" s="1238"/>
    </row>
    <row r="450" spans="2:11">
      <c r="B450" s="1248">
        <v>428</v>
      </c>
      <c r="C450" s="2"/>
      <c r="D450" s="1705">
        <f t="shared" si="20"/>
        <v>58562</v>
      </c>
      <c r="E450" s="1706">
        <f t="shared" si="18"/>
        <v>58592</v>
      </c>
      <c r="F450" s="1706">
        <f t="shared" si="19"/>
        <v>58592</v>
      </c>
      <c r="G450" s="1706">
        <f>WORKDAY(F450,$G$21,'Business Day Paris'!F429:F623)</f>
        <v>58606</v>
      </c>
      <c r="H450" s="1706">
        <f>WORKDAY(J450,$H$21,'Business Day Paris'!F429:F623)</f>
        <v>58613</v>
      </c>
      <c r="I450" s="1706">
        <f>WORKDAY(J450,$I$21,'Business Day Paris'!F429:F623)</f>
        <v>58615</v>
      </c>
      <c r="J450" s="1707">
        <f>IF(WORKDAY(EOMONTH(F450,0)+$J$21-1,1,'Business Day Paris'!F429:F623)&lt;=EOMONTH(Calendar!F451,0),WORKDAY(EOMONTH(F450,0)+$J$21-1,1,'Business Day Paris'!F429:F623),WORKDAY(EOMONTH(F450,0)+$J$21+1,-1,'Business Day Paris'!F429:F623))</f>
        <v>58620</v>
      </c>
      <c r="K450" s="1238"/>
    </row>
    <row r="451" spans="2:11">
      <c r="B451" s="1248">
        <v>429</v>
      </c>
      <c r="C451" s="2"/>
      <c r="D451" s="1705">
        <f t="shared" si="20"/>
        <v>58593</v>
      </c>
      <c r="E451" s="1706">
        <f t="shared" si="18"/>
        <v>58622</v>
      </c>
      <c r="F451" s="1706">
        <f t="shared" si="19"/>
        <v>58622</v>
      </c>
      <c r="G451" s="1706">
        <f>WORKDAY(F451,$G$21,'Business Day Paris'!F430:F624)</f>
        <v>58636</v>
      </c>
      <c r="H451" s="1706">
        <f>WORKDAY(J451,$H$21,'Business Day Paris'!F430:F624)</f>
        <v>58642</v>
      </c>
      <c r="I451" s="1706">
        <f>WORKDAY(J451,$I$21,'Business Day Paris'!F430:F624)</f>
        <v>58644</v>
      </c>
      <c r="J451" s="1707">
        <f>IF(WORKDAY(EOMONTH(F451,0)+$J$21-1,1,'Business Day Paris'!F430:F624)&lt;=EOMONTH(Calendar!F452,0),WORKDAY(EOMONTH(F451,0)+$J$21-1,1,'Business Day Paris'!F430:F624),WORKDAY(EOMONTH(F451,0)+$J$21+1,-1,'Business Day Paris'!F430:F624))</f>
        <v>58649</v>
      </c>
      <c r="K451" s="1238"/>
    </row>
    <row r="452" spans="2:11">
      <c r="B452" s="1248">
        <v>430</v>
      </c>
      <c r="C452" s="2"/>
      <c r="D452" s="1705">
        <f t="shared" si="20"/>
        <v>58623</v>
      </c>
      <c r="E452" s="1706">
        <f t="shared" si="18"/>
        <v>58653</v>
      </c>
      <c r="F452" s="1706">
        <f t="shared" si="19"/>
        <v>58653</v>
      </c>
      <c r="G452" s="1706">
        <f>WORKDAY(F452,$G$21,'Business Day Paris'!F431:F625)</f>
        <v>58666</v>
      </c>
      <c r="H452" s="1706">
        <f>WORKDAY(J452,$H$21,'Business Day Paris'!F431:F625)</f>
        <v>58673</v>
      </c>
      <c r="I452" s="1706">
        <f>WORKDAY(J452,$I$21,'Business Day Paris'!F431:F625)</f>
        <v>58677</v>
      </c>
      <c r="J452" s="1707">
        <f>IF(WORKDAY(EOMONTH(F452,0)+$J$21-1,1,'Business Day Paris'!F431:F625)&lt;=EOMONTH(Calendar!F453,0),WORKDAY(EOMONTH(F452,0)+$J$21-1,1,'Business Day Paris'!F431:F625),WORKDAY(EOMONTH(F452,0)+$J$21+1,-1,'Business Day Paris'!F431:F625))</f>
        <v>58680</v>
      </c>
      <c r="K452" s="1238"/>
    </row>
    <row r="453" spans="2:11">
      <c r="B453" s="1248">
        <v>431</v>
      </c>
      <c r="C453" s="2"/>
      <c r="D453" s="1705">
        <f t="shared" si="20"/>
        <v>58654</v>
      </c>
      <c r="E453" s="1706">
        <f t="shared" si="18"/>
        <v>58684</v>
      </c>
      <c r="F453" s="1706">
        <f t="shared" si="19"/>
        <v>58684</v>
      </c>
      <c r="G453" s="1706">
        <f>WORKDAY(F453,$G$21,'Business Day Paris'!F432:F626)</f>
        <v>58698</v>
      </c>
      <c r="H453" s="1706">
        <f>WORKDAY(J453,$H$21,'Business Day Paris'!F432:F626)</f>
        <v>58704</v>
      </c>
      <c r="I453" s="1706">
        <f>WORKDAY(J453,$I$21,'Business Day Paris'!F432:F626)</f>
        <v>58706</v>
      </c>
      <c r="J453" s="1707">
        <f>IF(WORKDAY(EOMONTH(F453,0)+$J$21-1,1,'Business Day Paris'!F432:F626)&lt;=EOMONTH(Calendar!F454,0),WORKDAY(EOMONTH(F453,0)+$J$21-1,1,'Business Day Paris'!F432:F626),WORKDAY(EOMONTH(F453,0)+$J$21+1,-1,'Business Day Paris'!F432:F626))</f>
        <v>58711</v>
      </c>
      <c r="K453" s="1238"/>
    </row>
    <row r="454" spans="2:11">
      <c r="B454" s="1248">
        <v>432</v>
      </c>
      <c r="C454" s="2"/>
      <c r="D454" s="1705">
        <f t="shared" si="20"/>
        <v>58685</v>
      </c>
      <c r="E454" s="1706">
        <f t="shared" si="18"/>
        <v>58714</v>
      </c>
      <c r="F454" s="1706">
        <f t="shared" si="19"/>
        <v>58714</v>
      </c>
      <c r="G454" s="1706">
        <f>WORKDAY(F454,$G$21,'Business Day Paris'!F433:F627)</f>
        <v>58728</v>
      </c>
      <c r="H454" s="1706">
        <f>WORKDAY(J454,$H$21,'Business Day Paris'!F433:F627)</f>
        <v>58734</v>
      </c>
      <c r="I454" s="1706">
        <f>WORKDAY(J454,$I$21,'Business Day Paris'!F433:F627)</f>
        <v>58736</v>
      </c>
      <c r="J454" s="1707">
        <f>IF(WORKDAY(EOMONTH(F454,0)+$J$21-1,1,'Business Day Paris'!F433:F627)&lt;=EOMONTH(Calendar!F455,0),WORKDAY(EOMONTH(F454,0)+$J$21-1,1,'Business Day Paris'!F433:F627),WORKDAY(EOMONTH(F454,0)+$J$21+1,-1,'Business Day Paris'!F433:F627))</f>
        <v>58741</v>
      </c>
      <c r="K454" s="1238"/>
    </row>
    <row r="455" spans="2:11">
      <c r="B455" s="1248">
        <v>433</v>
      </c>
      <c r="C455" s="2"/>
      <c r="D455" s="1705">
        <f t="shared" si="20"/>
        <v>58715</v>
      </c>
      <c r="E455" s="1706">
        <f t="shared" si="18"/>
        <v>58745</v>
      </c>
      <c r="F455" s="1706">
        <f t="shared" si="19"/>
        <v>58745</v>
      </c>
      <c r="G455" s="1706">
        <f>WORKDAY(F455,$G$21,'Business Day Paris'!F434:F628)</f>
        <v>58757</v>
      </c>
      <c r="H455" s="1706">
        <f>WORKDAY(J455,$H$21,'Business Day Paris'!F434:F628)</f>
        <v>58767</v>
      </c>
      <c r="I455" s="1706">
        <f>WORKDAY(J455,$I$21,'Business Day Paris'!F434:F628)</f>
        <v>58769</v>
      </c>
      <c r="J455" s="1707">
        <f>IF(WORKDAY(EOMONTH(F455,0)+$J$21-1,1,'Business Day Paris'!F434:F628)&lt;=EOMONTH(Calendar!F456,0),WORKDAY(EOMONTH(F455,0)+$J$21-1,1,'Business Day Paris'!F434:F628),WORKDAY(EOMONTH(F455,0)+$J$21+1,-1,'Business Day Paris'!F434:F628))</f>
        <v>58774</v>
      </c>
      <c r="K455" s="1238"/>
    </row>
    <row r="456" spans="2:11">
      <c r="B456" s="1248">
        <v>434</v>
      </c>
      <c r="C456" s="2"/>
      <c r="D456" s="1705">
        <f t="shared" si="20"/>
        <v>58746</v>
      </c>
      <c r="E456" s="1706">
        <f t="shared" si="18"/>
        <v>58775</v>
      </c>
      <c r="F456" s="1706">
        <f t="shared" si="19"/>
        <v>58775</v>
      </c>
      <c r="G456" s="1706">
        <f>WORKDAY(F456,$G$21,'Business Day Paris'!F435:F629)</f>
        <v>58789</v>
      </c>
      <c r="H456" s="1706">
        <f>WORKDAY(J456,$H$21,'Business Day Paris'!F435:F629)</f>
        <v>58795</v>
      </c>
      <c r="I456" s="1706">
        <f>WORKDAY(J456,$I$21,'Business Day Paris'!F435:F629)</f>
        <v>58797</v>
      </c>
      <c r="J456" s="1707">
        <f>IF(WORKDAY(EOMONTH(F456,0)+$J$21-1,1,'Business Day Paris'!F435:F629)&lt;=EOMONTH(Calendar!F457,0),WORKDAY(EOMONTH(F456,0)+$J$21-1,1,'Business Day Paris'!F435:F629),WORKDAY(EOMONTH(F456,0)+$J$21+1,-1,'Business Day Paris'!F435:F629))</f>
        <v>58802</v>
      </c>
      <c r="K456" s="1238"/>
    </row>
    <row r="457" spans="2:11">
      <c r="B457" s="1248">
        <v>435</v>
      </c>
      <c r="C457" s="2"/>
      <c r="D457" s="1705">
        <f t="shared" si="20"/>
        <v>58776</v>
      </c>
      <c r="E457" s="1706">
        <f t="shared" si="18"/>
        <v>58806</v>
      </c>
      <c r="F457" s="1706">
        <f t="shared" si="19"/>
        <v>58806</v>
      </c>
      <c r="G457" s="1706">
        <f>WORKDAY(F457,$G$21,'Business Day Paris'!F436:F630)</f>
        <v>58820</v>
      </c>
      <c r="H457" s="1706">
        <f>WORKDAY(J457,$H$21,'Business Day Paris'!F436:F630)</f>
        <v>58826</v>
      </c>
      <c r="I457" s="1706">
        <f>WORKDAY(J457,$I$21,'Business Day Paris'!F436:F630)</f>
        <v>58830</v>
      </c>
      <c r="J457" s="1707">
        <f>IF(WORKDAY(EOMONTH(F457,0)+$J$21-1,1,'Business Day Paris'!F436:F630)&lt;=EOMONTH(Calendar!F458,0),WORKDAY(EOMONTH(F457,0)+$J$21-1,1,'Business Day Paris'!F436:F630),WORKDAY(EOMONTH(F457,0)+$J$21+1,-1,'Business Day Paris'!F436:F630))</f>
        <v>58833</v>
      </c>
      <c r="K457" s="1238"/>
    </row>
    <row r="458" spans="2:11">
      <c r="B458" s="1248">
        <v>436</v>
      </c>
      <c r="C458" s="2"/>
      <c r="D458" s="1705">
        <f t="shared" si="20"/>
        <v>58807</v>
      </c>
      <c r="E458" s="1706">
        <f t="shared" si="18"/>
        <v>58837</v>
      </c>
      <c r="F458" s="1706">
        <f t="shared" si="19"/>
        <v>58837</v>
      </c>
      <c r="G458" s="1706">
        <f>WORKDAY(F458,$G$21,'Business Day Paris'!F437:F631)</f>
        <v>58851</v>
      </c>
      <c r="H458" s="1706">
        <f>WORKDAY(J458,$H$21,'Business Day Paris'!F437:F631)</f>
        <v>58858</v>
      </c>
      <c r="I458" s="1706">
        <f>WORKDAY(J458,$I$21,'Business Day Paris'!F437:F631)</f>
        <v>58860</v>
      </c>
      <c r="J458" s="1707">
        <f>IF(WORKDAY(EOMONTH(F458,0)+$J$21-1,1,'Business Day Paris'!F437:F631)&lt;=EOMONTH(Calendar!F459,0),WORKDAY(EOMONTH(F458,0)+$J$21-1,1,'Business Day Paris'!F437:F631),WORKDAY(EOMONTH(F458,0)+$J$21+1,-1,'Business Day Paris'!F437:F631))</f>
        <v>58865</v>
      </c>
      <c r="K458" s="1238"/>
    </row>
    <row r="459" spans="2:11">
      <c r="B459" s="1248">
        <v>437</v>
      </c>
      <c r="C459" s="2"/>
      <c r="D459" s="1705">
        <f t="shared" si="20"/>
        <v>58838</v>
      </c>
      <c r="E459" s="1706">
        <f t="shared" si="18"/>
        <v>58865</v>
      </c>
      <c r="F459" s="1706">
        <f t="shared" si="19"/>
        <v>58865</v>
      </c>
      <c r="G459" s="1706">
        <f>WORKDAY(F459,$G$21,'Business Day Paris'!F438:F632)</f>
        <v>58879</v>
      </c>
      <c r="H459" s="1706">
        <f>WORKDAY(J459,$H$21,'Business Day Paris'!F438:F632)</f>
        <v>58886</v>
      </c>
      <c r="I459" s="1706">
        <f>WORKDAY(J459,$I$21,'Business Day Paris'!F438:F632)</f>
        <v>58888</v>
      </c>
      <c r="J459" s="1707">
        <f>IF(WORKDAY(EOMONTH(F459,0)+$J$21-1,1,'Business Day Paris'!F438:F632)&lt;=EOMONTH(Calendar!F460,0),WORKDAY(EOMONTH(F459,0)+$J$21-1,1,'Business Day Paris'!F438:F632),WORKDAY(EOMONTH(F459,0)+$J$21+1,-1,'Business Day Paris'!F438:F632))</f>
        <v>58893</v>
      </c>
      <c r="K459" s="1238"/>
    </row>
    <row r="460" spans="2:11">
      <c r="B460" s="1248">
        <v>438</v>
      </c>
      <c r="C460" s="2"/>
      <c r="D460" s="1705">
        <f t="shared" si="20"/>
        <v>58866</v>
      </c>
      <c r="E460" s="1706">
        <f t="shared" si="18"/>
        <v>58896</v>
      </c>
      <c r="F460" s="1706">
        <f t="shared" si="19"/>
        <v>58896</v>
      </c>
      <c r="G460" s="1706">
        <f>WORKDAY(F460,$G$21,'Business Day Paris'!F439:F633)</f>
        <v>58910</v>
      </c>
      <c r="H460" s="1706">
        <f>WORKDAY(J460,$H$21,'Business Day Paris'!F439:F633)</f>
        <v>58916</v>
      </c>
      <c r="I460" s="1706">
        <f>WORKDAY(J460,$I$21,'Business Day Paris'!F439:F633)</f>
        <v>58918</v>
      </c>
      <c r="J460" s="1707">
        <f>IF(WORKDAY(EOMONTH(F460,0)+$J$21-1,1,'Business Day Paris'!F439:F633)&lt;=EOMONTH(Calendar!F461,0),WORKDAY(EOMONTH(F460,0)+$J$21-1,1,'Business Day Paris'!F439:F633),WORKDAY(EOMONTH(F460,0)+$J$21+1,-1,'Business Day Paris'!F439:F633))</f>
        <v>58923</v>
      </c>
      <c r="K460" s="1238"/>
    </row>
    <row r="461" spans="2:11">
      <c r="B461" s="1248">
        <v>439</v>
      </c>
      <c r="C461" s="2"/>
      <c r="D461" s="1705">
        <f t="shared" si="20"/>
        <v>58897</v>
      </c>
      <c r="E461" s="1706">
        <f t="shared" si="18"/>
        <v>58926</v>
      </c>
      <c r="F461" s="1706">
        <f t="shared" si="19"/>
        <v>58926</v>
      </c>
      <c r="G461" s="1706">
        <f>WORKDAY(F461,$G$21,'Business Day Paris'!F440:F634)</f>
        <v>58939</v>
      </c>
      <c r="H461" s="1706">
        <f>WORKDAY(J461,$H$21,'Business Day Paris'!F440:F634)</f>
        <v>58946</v>
      </c>
      <c r="I461" s="1706">
        <f>WORKDAY(J461,$I$21,'Business Day Paris'!F440:F634)</f>
        <v>58950</v>
      </c>
      <c r="J461" s="1707">
        <f>IF(WORKDAY(EOMONTH(F461,0)+$J$21-1,1,'Business Day Paris'!F440:F634)&lt;=EOMONTH(Calendar!F462,0),WORKDAY(EOMONTH(F461,0)+$J$21-1,1,'Business Day Paris'!F440:F634),WORKDAY(EOMONTH(F461,0)+$J$21+1,-1,'Business Day Paris'!F440:F634))</f>
        <v>58953</v>
      </c>
      <c r="K461" s="1238"/>
    </row>
    <row r="462" spans="2:11">
      <c r="B462" s="1248">
        <v>440</v>
      </c>
      <c r="C462" s="2"/>
      <c r="D462" s="1705">
        <f t="shared" si="20"/>
        <v>58927</v>
      </c>
      <c r="E462" s="1706">
        <f t="shared" si="18"/>
        <v>58957</v>
      </c>
      <c r="F462" s="1706">
        <f t="shared" si="19"/>
        <v>58957</v>
      </c>
      <c r="G462" s="1706">
        <f>WORKDAY(F462,$G$21,'Business Day Paris'!F441:F635)</f>
        <v>58971</v>
      </c>
      <c r="H462" s="1706">
        <f>WORKDAY(J462,$H$21,'Business Day Paris'!F441:F635)</f>
        <v>58977</v>
      </c>
      <c r="I462" s="1706">
        <f>WORKDAY(J462,$I$21,'Business Day Paris'!F441:F635)</f>
        <v>58979</v>
      </c>
      <c r="J462" s="1707">
        <f>IF(WORKDAY(EOMONTH(F462,0)+$J$21-1,1,'Business Day Paris'!F441:F635)&lt;=EOMONTH(Calendar!F463,0),WORKDAY(EOMONTH(F462,0)+$J$21-1,1,'Business Day Paris'!F441:F635),WORKDAY(EOMONTH(F462,0)+$J$21+1,-1,'Business Day Paris'!F441:F635))</f>
        <v>58984</v>
      </c>
      <c r="K462" s="1238"/>
    </row>
    <row r="463" spans="2:11">
      <c r="B463" s="1248">
        <v>441</v>
      </c>
      <c r="C463" s="2"/>
      <c r="D463" s="1705">
        <f t="shared" si="20"/>
        <v>58958</v>
      </c>
      <c r="E463" s="1706">
        <f t="shared" si="18"/>
        <v>58987</v>
      </c>
      <c r="F463" s="1706">
        <f t="shared" si="19"/>
        <v>58987</v>
      </c>
      <c r="G463" s="1706">
        <f>WORKDAY(F463,$G$21,'Business Day Paris'!F442:F636)</f>
        <v>59001</v>
      </c>
      <c r="H463" s="1706">
        <f>WORKDAY(J463,$H$21,'Business Day Paris'!F442:F636)</f>
        <v>59007</v>
      </c>
      <c r="I463" s="1706">
        <f>WORKDAY(J463,$I$21,'Business Day Paris'!F442:F636)</f>
        <v>59009</v>
      </c>
      <c r="J463" s="1707">
        <f>IF(WORKDAY(EOMONTH(F463,0)+$J$21-1,1,'Business Day Paris'!F442:F636)&lt;=EOMONTH(Calendar!F464,0),WORKDAY(EOMONTH(F463,0)+$J$21-1,1,'Business Day Paris'!F442:F636),WORKDAY(EOMONTH(F463,0)+$J$21+1,-1,'Business Day Paris'!F442:F636))</f>
        <v>59014</v>
      </c>
      <c r="K463" s="1238"/>
    </row>
    <row r="464" spans="2:11">
      <c r="B464" s="1248">
        <v>442</v>
      </c>
      <c r="C464" s="2"/>
      <c r="D464" s="1705">
        <f t="shared" si="20"/>
        <v>58988</v>
      </c>
      <c r="E464" s="1706">
        <f t="shared" si="18"/>
        <v>59018</v>
      </c>
      <c r="F464" s="1706">
        <f t="shared" si="19"/>
        <v>59018</v>
      </c>
      <c r="G464" s="1706">
        <f>WORKDAY(F464,$G$21,'Business Day Paris'!F443:F637)</f>
        <v>59030</v>
      </c>
      <c r="H464" s="1706">
        <f>WORKDAY(J464,$H$21,'Business Day Paris'!F443:F637)</f>
        <v>59040</v>
      </c>
      <c r="I464" s="1706">
        <f>WORKDAY(J464,$I$21,'Business Day Paris'!F443:F637)</f>
        <v>59042</v>
      </c>
      <c r="J464" s="1707">
        <f>IF(WORKDAY(EOMONTH(F464,0)+$J$21-1,1,'Business Day Paris'!F443:F637)&lt;=EOMONTH(Calendar!F465,0),WORKDAY(EOMONTH(F464,0)+$J$21-1,1,'Business Day Paris'!F443:F637),WORKDAY(EOMONTH(F464,0)+$J$21+1,-1,'Business Day Paris'!F443:F637))</f>
        <v>59047</v>
      </c>
      <c r="K464" s="1238"/>
    </row>
    <row r="465" spans="2:11">
      <c r="B465" s="1248">
        <v>443</v>
      </c>
      <c r="C465" s="2"/>
      <c r="D465" s="1705">
        <f t="shared" si="20"/>
        <v>59019</v>
      </c>
      <c r="E465" s="1706">
        <f t="shared" si="18"/>
        <v>59049</v>
      </c>
      <c r="F465" s="1706">
        <f t="shared" si="19"/>
        <v>59049</v>
      </c>
      <c r="G465" s="1706">
        <f>WORKDAY(F465,$G$21,'Business Day Paris'!F444:F638)</f>
        <v>59063</v>
      </c>
      <c r="H465" s="1706">
        <f>WORKDAY(J465,$H$21,'Business Day Paris'!F444:F638)</f>
        <v>59069</v>
      </c>
      <c r="I465" s="1706">
        <f>WORKDAY(J465,$I$21,'Business Day Paris'!F444:F638)</f>
        <v>59071</v>
      </c>
      <c r="J465" s="1707">
        <f>IF(WORKDAY(EOMONTH(F465,0)+$J$21-1,1,'Business Day Paris'!F444:F638)&lt;=EOMONTH(Calendar!F466,0),WORKDAY(EOMONTH(F465,0)+$J$21-1,1,'Business Day Paris'!F444:F638),WORKDAY(EOMONTH(F465,0)+$J$21+1,-1,'Business Day Paris'!F444:F638))</f>
        <v>59076</v>
      </c>
      <c r="K465" s="1238"/>
    </row>
    <row r="466" spans="2:11">
      <c r="B466" s="1248">
        <v>444</v>
      </c>
      <c r="C466" s="2"/>
      <c r="D466" s="1705">
        <f t="shared" si="20"/>
        <v>59050</v>
      </c>
      <c r="E466" s="1706">
        <f t="shared" si="18"/>
        <v>59079</v>
      </c>
      <c r="F466" s="1706">
        <f t="shared" si="19"/>
        <v>59079</v>
      </c>
      <c r="G466" s="1706">
        <f>WORKDAY(F466,$G$21,'Business Day Paris'!F445:F639)</f>
        <v>59093</v>
      </c>
      <c r="H466" s="1706">
        <f>WORKDAY(J466,$H$21,'Business Day Paris'!F445:F639)</f>
        <v>59099</v>
      </c>
      <c r="I466" s="1706">
        <f>WORKDAY(J466,$I$21,'Business Day Paris'!F445:F639)</f>
        <v>59103</v>
      </c>
      <c r="J466" s="1707">
        <f>IF(WORKDAY(EOMONTH(F466,0)+$J$21-1,1,'Business Day Paris'!F445:F639)&lt;=EOMONTH(Calendar!F467,0),WORKDAY(EOMONTH(F466,0)+$J$21-1,1,'Business Day Paris'!F445:F639),WORKDAY(EOMONTH(F466,0)+$J$21+1,-1,'Business Day Paris'!F445:F639))</f>
        <v>59106</v>
      </c>
      <c r="K466" s="1238"/>
    </row>
    <row r="467" spans="2:11">
      <c r="B467" s="1248">
        <v>445</v>
      </c>
      <c r="C467" s="2"/>
      <c r="D467" s="1705">
        <f t="shared" si="20"/>
        <v>59080</v>
      </c>
      <c r="E467" s="1706">
        <f t="shared" si="18"/>
        <v>59110</v>
      </c>
      <c r="F467" s="1706">
        <f t="shared" si="19"/>
        <v>59110</v>
      </c>
      <c r="G467" s="1706">
        <f>WORKDAY(F467,$G$21,'Business Day Paris'!F446:F640)</f>
        <v>59124</v>
      </c>
      <c r="H467" s="1706">
        <f>WORKDAY(J467,$H$21,'Business Day Paris'!F446:F640)</f>
        <v>59131</v>
      </c>
      <c r="I467" s="1706">
        <f>WORKDAY(J467,$I$21,'Business Day Paris'!F446:F640)</f>
        <v>59133</v>
      </c>
      <c r="J467" s="1707">
        <f>IF(WORKDAY(EOMONTH(F467,0)+$J$21-1,1,'Business Day Paris'!F446:F640)&lt;=EOMONTH(Calendar!F468,0),WORKDAY(EOMONTH(F467,0)+$J$21-1,1,'Business Day Paris'!F446:F640),WORKDAY(EOMONTH(F467,0)+$J$21+1,-1,'Business Day Paris'!F446:F640))</f>
        <v>59138</v>
      </c>
      <c r="K467" s="1238"/>
    </row>
    <row r="468" spans="2:11">
      <c r="B468" s="1248">
        <v>446</v>
      </c>
      <c r="C468" s="2"/>
      <c r="D468" s="1705">
        <f t="shared" si="20"/>
        <v>59111</v>
      </c>
      <c r="E468" s="1706">
        <f t="shared" si="18"/>
        <v>59140</v>
      </c>
      <c r="F468" s="1706">
        <f t="shared" si="19"/>
        <v>59140</v>
      </c>
      <c r="G468" s="1706">
        <f>WORKDAY(F468,$G$21,'Business Day Paris'!F447:F641)</f>
        <v>59154</v>
      </c>
      <c r="H468" s="1706">
        <f>WORKDAY(J468,$H$21,'Business Day Paris'!F447:F641)</f>
        <v>59160</v>
      </c>
      <c r="I468" s="1706">
        <f>WORKDAY(J468,$I$21,'Business Day Paris'!F447:F641)</f>
        <v>59162</v>
      </c>
      <c r="J468" s="1707">
        <f>IF(WORKDAY(EOMONTH(F468,0)+$J$21-1,1,'Business Day Paris'!F447:F641)&lt;=EOMONTH(Calendar!F469,0),WORKDAY(EOMONTH(F468,0)+$J$21-1,1,'Business Day Paris'!F447:F641),WORKDAY(EOMONTH(F468,0)+$J$21+1,-1,'Business Day Paris'!F447:F641))</f>
        <v>59167</v>
      </c>
      <c r="K468" s="1238"/>
    </row>
    <row r="469" spans="2:11">
      <c r="B469" s="1248">
        <v>447</v>
      </c>
      <c r="C469" s="2"/>
      <c r="D469" s="1705">
        <f t="shared" si="20"/>
        <v>59141</v>
      </c>
      <c r="E469" s="1706">
        <f t="shared" si="18"/>
        <v>59171</v>
      </c>
      <c r="F469" s="1706">
        <f t="shared" si="19"/>
        <v>59171</v>
      </c>
      <c r="G469" s="1706">
        <f>WORKDAY(F469,$G$21,'Business Day Paris'!F448:F642)</f>
        <v>59184</v>
      </c>
      <c r="H469" s="1706">
        <f>WORKDAY(J469,$H$21,'Business Day Paris'!F448:F642)</f>
        <v>59191</v>
      </c>
      <c r="I469" s="1706">
        <f>WORKDAY(J469,$I$21,'Business Day Paris'!F448:F642)</f>
        <v>59195</v>
      </c>
      <c r="J469" s="1707">
        <f>IF(WORKDAY(EOMONTH(F469,0)+$J$21-1,1,'Business Day Paris'!F448:F642)&lt;=EOMONTH(Calendar!F470,0),WORKDAY(EOMONTH(F469,0)+$J$21-1,1,'Business Day Paris'!F448:F642),WORKDAY(EOMONTH(F469,0)+$J$21+1,-1,'Business Day Paris'!F448:F642))</f>
        <v>59198</v>
      </c>
      <c r="K469" s="1238"/>
    </row>
    <row r="470" spans="2:11">
      <c r="B470" s="1248">
        <v>448</v>
      </c>
      <c r="C470" s="2"/>
      <c r="D470" s="1705">
        <f t="shared" si="20"/>
        <v>59172</v>
      </c>
      <c r="E470" s="1706">
        <f t="shared" si="18"/>
        <v>59202</v>
      </c>
      <c r="F470" s="1706">
        <f t="shared" si="19"/>
        <v>59202</v>
      </c>
      <c r="G470" s="1706">
        <f>WORKDAY(F470,$G$21,'Business Day Paris'!F449:F643)</f>
        <v>59216</v>
      </c>
      <c r="H470" s="1706">
        <f>WORKDAY(J470,$H$21,'Business Day Paris'!F449:F643)</f>
        <v>59222</v>
      </c>
      <c r="I470" s="1706">
        <f>WORKDAY(J470,$I$21,'Business Day Paris'!F449:F643)</f>
        <v>59224</v>
      </c>
      <c r="J470" s="1707">
        <f>IF(WORKDAY(EOMONTH(F470,0)+$J$21-1,1,'Business Day Paris'!F449:F643)&lt;=EOMONTH(Calendar!F471,0),WORKDAY(EOMONTH(F470,0)+$J$21-1,1,'Business Day Paris'!F449:F643),WORKDAY(EOMONTH(F470,0)+$J$21+1,-1,'Business Day Paris'!F449:F643))</f>
        <v>59229</v>
      </c>
      <c r="K470" s="1238"/>
    </row>
    <row r="471" spans="2:11">
      <c r="B471" s="1248">
        <v>449</v>
      </c>
      <c r="C471" s="2"/>
      <c r="D471" s="1705">
        <f t="shared" si="20"/>
        <v>59203</v>
      </c>
      <c r="E471" s="1706">
        <f t="shared" si="18"/>
        <v>59230</v>
      </c>
      <c r="F471" s="1706">
        <f t="shared" si="19"/>
        <v>59230</v>
      </c>
      <c r="G471" s="1706">
        <f>WORKDAY(F471,$G$21,'Business Day Paris'!F450:F644)</f>
        <v>59244</v>
      </c>
      <c r="H471" s="1706">
        <f>WORKDAY(J471,$H$21,'Business Day Paris'!F450:F644)</f>
        <v>59250</v>
      </c>
      <c r="I471" s="1706">
        <f>WORKDAY(J471,$I$21,'Business Day Paris'!F450:F644)</f>
        <v>59252</v>
      </c>
      <c r="J471" s="1707">
        <f>IF(WORKDAY(EOMONTH(F471,0)+$J$21-1,1,'Business Day Paris'!F450:F644)&lt;=EOMONTH(Calendar!F472,0),WORKDAY(EOMONTH(F471,0)+$J$21-1,1,'Business Day Paris'!F450:F644),WORKDAY(EOMONTH(F471,0)+$J$21+1,-1,'Business Day Paris'!F450:F644))</f>
        <v>59257</v>
      </c>
      <c r="K471" s="1238"/>
    </row>
    <row r="472" spans="2:11">
      <c r="B472" s="1248">
        <v>450</v>
      </c>
      <c r="C472" s="2"/>
      <c r="D472" s="1705">
        <f t="shared" si="20"/>
        <v>59231</v>
      </c>
      <c r="E472" s="1706">
        <f t="shared" ref="E472:E478" si="21">EOMONTH(D472,0)</f>
        <v>59261</v>
      </c>
      <c r="F472" s="1706">
        <f t="shared" ref="F472:F478" si="22">E472</f>
        <v>59261</v>
      </c>
      <c r="G472" s="1706">
        <f>WORKDAY(F472,$G$21,'Business Day Paris'!F451:F645)</f>
        <v>59275</v>
      </c>
      <c r="H472" s="1706">
        <f>WORKDAY(J472,$H$21,'Business Day Paris'!F451:F645)</f>
        <v>59281</v>
      </c>
      <c r="I472" s="1706">
        <f>WORKDAY(J472,$I$21,'Business Day Paris'!F451:F645)</f>
        <v>59285</v>
      </c>
      <c r="J472" s="1707">
        <f>IF(WORKDAY(EOMONTH(F472,0)+$J$21-1,1,'Business Day Paris'!F451:F645)&lt;=EOMONTH(Calendar!F473,0),WORKDAY(EOMONTH(F472,0)+$J$21-1,1,'Business Day Paris'!F451:F645),WORKDAY(EOMONTH(F472,0)+$J$21+1,-1,'Business Day Paris'!F451:F645))</f>
        <v>59288</v>
      </c>
      <c r="K472" s="1238"/>
    </row>
    <row r="473" spans="2:11">
      <c r="B473" s="1248">
        <v>451</v>
      </c>
      <c r="C473" s="2"/>
      <c r="D473" s="1705">
        <f t="shared" ref="D473:D478" si="23">EOMONTH(D472,0)+1</f>
        <v>59262</v>
      </c>
      <c r="E473" s="1706">
        <f t="shared" si="21"/>
        <v>59291</v>
      </c>
      <c r="F473" s="1706">
        <f t="shared" si="22"/>
        <v>59291</v>
      </c>
      <c r="G473" s="1706">
        <f>WORKDAY(F473,$G$21,'Business Day Paris'!F452:F646)</f>
        <v>59303</v>
      </c>
      <c r="H473" s="1706">
        <f>WORKDAY(J473,$H$21,'Business Day Paris'!F452:F646)</f>
        <v>59313</v>
      </c>
      <c r="I473" s="1706">
        <f>WORKDAY(J473,$I$21,'Business Day Paris'!F452:F646)</f>
        <v>59315</v>
      </c>
      <c r="J473" s="1707">
        <f>IF(WORKDAY(EOMONTH(F473,0)+$J$21-1,1,'Business Day Paris'!F452:F646)&lt;=EOMONTH(Calendar!F474,0),WORKDAY(EOMONTH(F473,0)+$J$21-1,1,'Business Day Paris'!F452:F646),WORKDAY(EOMONTH(F473,0)+$J$21+1,-1,'Business Day Paris'!F452:F646))</f>
        <v>59320</v>
      </c>
      <c r="K473" s="1238"/>
    </row>
    <row r="474" spans="2:11">
      <c r="B474" s="1248">
        <v>452</v>
      </c>
      <c r="C474" s="2"/>
      <c r="D474" s="1705">
        <f t="shared" si="23"/>
        <v>59292</v>
      </c>
      <c r="E474" s="1706">
        <f t="shared" si="21"/>
        <v>59322</v>
      </c>
      <c r="F474" s="1706">
        <f t="shared" si="22"/>
        <v>59322</v>
      </c>
      <c r="G474" s="1706">
        <f>WORKDAY(F474,$G$21,'Business Day Paris'!F453:F647)</f>
        <v>59336</v>
      </c>
      <c r="H474" s="1706">
        <f>WORKDAY(J474,$H$21,'Business Day Paris'!F453:F647)</f>
        <v>59342</v>
      </c>
      <c r="I474" s="1706">
        <f>WORKDAY(J474,$I$21,'Business Day Paris'!F453:F647)</f>
        <v>59344</v>
      </c>
      <c r="J474" s="1707">
        <f>IF(WORKDAY(EOMONTH(F474,0)+$J$21-1,1,'Business Day Paris'!F453:F647)&lt;=EOMONTH(Calendar!F475,0),WORKDAY(EOMONTH(F474,0)+$J$21-1,1,'Business Day Paris'!F453:F647),WORKDAY(EOMONTH(F474,0)+$J$21+1,-1,'Business Day Paris'!F453:F647))</f>
        <v>59349</v>
      </c>
      <c r="K474" s="1238"/>
    </row>
    <row r="475" spans="2:11">
      <c r="B475" s="1248">
        <v>453</v>
      </c>
      <c r="C475" s="2"/>
      <c r="D475" s="1705">
        <f t="shared" si="23"/>
        <v>59323</v>
      </c>
      <c r="E475" s="1706">
        <f t="shared" si="21"/>
        <v>59352</v>
      </c>
      <c r="F475" s="1706">
        <f t="shared" si="22"/>
        <v>59352</v>
      </c>
      <c r="G475" s="1706">
        <f>WORKDAY(F475,$G$21,'Business Day Paris'!F454:F648)</f>
        <v>59366</v>
      </c>
      <c r="H475" s="1706">
        <f>WORKDAY(J475,$H$21,'Business Day Paris'!F454:F648)</f>
        <v>59372</v>
      </c>
      <c r="I475" s="1706">
        <f>WORKDAY(J475,$I$21,'Business Day Paris'!F454:F648)</f>
        <v>59376</v>
      </c>
      <c r="J475" s="1707">
        <f>IF(WORKDAY(EOMONTH(F475,0)+$J$21-1,1,'Business Day Paris'!F454:F648)&lt;=EOMONTH(Calendar!F476,0),WORKDAY(EOMONTH(F475,0)+$J$21-1,1,'Business Day Paris'!F454:F648),WORKDAY(EOMONTH(F475,0)+$J$21+1,-1,'Business Day Paris'!F454:F648))</f>
        <v>59379</v>
      </c>
      <c r="K475" s="1238"/>
    </row>
    <row r="476" spans="2:11">
      <c r="B476" s="1248">
        <v>454</v>
      </c>
      <c r="C476" s="2"/>
      <c r="D476" s="1705">
        <f t="shared" si="23"/>
        <v>59353</v>
      </c>
      <c r="E476" s="1706">
        <f t="shared" si="21"/>
        <v>59383</v>
      </c>
      <c r="F476" s="1706">
        <f t="shared" si="22"/>
        <v>59383</v>
      </c>
      <c r="G476" s="1706">
        <f>WORKDAY(F476,$G$21,'Business Day Paris'!F455:F649)</f>
        <v>59397</v>
      </c>
      <c r="H476" s="1706">
        <f>WORKDAY(J476,$H$21,'Business Day Paris'!F455:F649)</f>
        <v>59404</v>
      </c>
      <c r="I476" s="1706">
        <f>WORKDAY(J476,$I$21,'Business Day Paris'!F455:F649)</f>
        <v>59406</v>
      </c>
      <c r="J476" s="1707">
        <f>IF(WORKDAY(EOMONTH(F476,0)+$J$21-1,1,'Business Day Paris'!F455:F649)&lt;=EOMONTH(Calendar!F477,0),WORKDAY(EOMONTH(F476,0)+$J$21-1,1,'Business Day Paris'!F455:F649),WORKDAY(EOMONTH(F476,0)+$J$21+1,-1,'Business Day Paris'!F455:F649))</f>
        <v>59411</v>
      </c>
      <c r="K476" s="1238"/>
    </row>
    <row r="477" spans="2:11">
      <c r="B477" s="1248">
        <v>455</v>
      </c>
      <c r="C477" s="2"/>
      <c r="D477" s="1705">
        <f t="shared" si="23"/>
        <v>59384</v>
      </c>
      <c r="E477" s="1706">
        <f t="shared" si="21"/>
        <v>59414</v>
      </c>
      <c r="F477" s="1706">
        <f t="shared" si="22"/>
        <v>59414</v>
      </c>
      <c r="G477" s="1706">
        <f>WORKDAY(F477,$G$21,'Business Day Paris'!F456:F650)</f>
        <v>59428</v>
      </c>
      <c r="H477" s="1706">
        <f>WORKDAY(J477,$H$21,'Business Day Paris'!F456:F650)</f>
        <v>59434</v>
      </c>
      <c r="I477" s="1706">
        <f>WORKDAY(J477,$I$21,'Business Day Paris'!F456:F650)</f>
        <v>59436</v>
      </c>
      <c r="J477" s="1707">
        <f>IF(WORKDAY(EOMONTH(F477,0)+$J$21-1,1,'Business Day Paris'!F456:F650)&lt;=EOMONTH(Calendar!F478,0),WORKDAY(EOMONTH(F477,0)+$J$21-1,1,'Business Day Paris'!F456:F650),WORKDAY(EOMONTH(F477,0)+$J$21+1,-1,'Business Day Paris'!F456:F650))</f>
        <v>59441</v>
      </c>
      <c r="K477" s="1238"/>
    </row>
    <row r="478" spans="2:11" ht="15.75" thickBot="1">
      <c r="B478" s="1248">
        <v>456</v>
      </c>
      <c r="C478" s="1258"/>
      <c r="D478" s="1705">
        <f t="shared" si="23"/>
        <v>59415</v>
      </c>
      <c r="E478" s="1706">
        <f t="shared" si="21"/>
        <v>59444</v>
      </c>
      <c r="F478" s="1706">
        <f t="shared" si="22"/>
        <v>59444</v>
      </c>
      <c r="G478" s="1706">
        <f>WORKDAY(F478,$G$21,'Business Day Paris'!F457:F651)</f>
        <v>59457</v>
      </c>
      <c r="H478" s="1706">
        <f>WORKDAY(J478,$H$21,'Business Day Paris'!F457:F651)</f>
        <v>59464</v>
      </c>
      <c r="I478" s="1706">
        <f>WORKDAY(J478,$I$21,'Business Day Paris'!F457:F651)</f>
        <v>59468</v>
      </c>
      <c r="J478" s="1707">
        <f>IF(WORKDAY(EOMONTH(F478,0)+$J$21-1,1,'Business Day Paris'!F457:F651)&lt;=EOMONTH(Calendar!F479,0),WORKDAY(EOMONTH(F478,0)+$J$21-1,1,'Business Day Paris'!F457:F651),WORKDAY(EOMONTH(F478,0)+$J$21+1,-1,'Business Day Paris'!F457:F651))</f>
        <v>59471</v>
      </c>
      <c r="K478" s="1238"/>
    </row>
  </sheetData>
  <mergeCells count="7">
    <mergeCell ref="B5:Q5"/>
    <mergeCell ref="D18:H18"/>
    <mergeCell ref="D16:H16"/>
    <mergeCell ref="D14:H14"/>
    <mergeCell ref="D12:H12"/>
    <mergeCell ref="D10:H10"/>
    <mergeCell ref="D8:H8"/>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4EC5F-F888-4C9F-8397-08A312662A86}">
  <sheetPr codeName="Sheet46"/>
  <dimension ref="A1:Q77"/>
  <sheetViews>
    <sheetView showGridLines="0" zoomScale="85" zoomScaleNormal="85" workbookViewId="0">
      <selection activeCell="C16" sqref="C16:D16"/>
    </sheetView>
  </sheetViews>
  <sheetFormatPr defaultColWidth="9.140625" defaultRowHeight="15"/>
  <cols>
    <col min="1" max="1" width="30.5703125" customWidth="1"/>
    <col min="2" max="2" width="28.7109375" customWidth="1"/>
    <col min="3" max="3" width="10.5703125" customWidth="1"/>
    <col min="4" max="4" width="20" customWidth="1"/>
    <col min="5" max="5" width="103.5703125" customWidth="1"/>
    <col min="6" max="6" width="10.85546875" customWidth="1"/>
    <col min="7" max="7" width="11" customWidth="1"/>
    <col min="8" max="8" width="21.5703125" customWidth="1"/>
    <col min="9" max="9" width="25.42578125" customWidth="1"/>
    <col min="10" max="10" width="42.7109375" customWidth="1"/>
    <col min="11" max="11" width="36.28515625" customWidth="1"/>
    <col min="12" max="17" width="25.85546875" customWidth="1"/>
  </cols>
  <sheetData>
    <row r="1" spans="1:9" ht="39" thickBot="1">
      <c r="A1" s="1610" t="s">
        <v>1372</v>
      </c>
      <c r="B1" s="1610" t="s">
        <v>1373</v>
      </c>
      <c r="C1" s="1611" t="s">
        <v>1374</v>
      </c>
      <c r="D1" s="1610" t="s">
        <v>1375</v>
      </c>
      <c r="E1" s="1610" t="s">
        <v>1376</v>
      </c>
      <c r="F1" s="1610" t="s">
        <v>1377</v>
      </c>
      <c r="G1" s="1610" t="s">
        <v>1378</v>
      </c>
      <c r="H1" s="1610" t="s">
        <v>1379</v>
      </c>
      <c r="I1" s="1612" t="s">
        <v>1380</v>
      </c>
    </row>
    <row r="2" spans="1:9" ht="32.25" customHeight="1" thickBot="1">
      <c r="A2" s="1613" t="s">
        <v>1381</v>
      </c>
      <c r="B2" s="1613" t="s">
        <v>1382</v>
      </c>
      <c r="C2" s="1614" t="s">
        <v>1382</v>
      </c>
      <c r="D2" s="1615"/>
      <c r="E2" s="1616"/>
      <c r="F2" s="1617" t="s">
        <v>143</v>
      </c>
      <c r="G2" s="1617" t="s">
        <v>143</v>
      </c>
      <c r="H2" s="1618"/>
      <c r="I2" s="1619"/>
    </row>
    <row r="3" spans="1:9" ht="40.5" customHeight="1" thickBot="1">
      <c r="A3" s="1613" t="s">
        <v>1381</v>
      </c>
      <c r="B3" s="1613" t="s">
        <v>1382</v>
      </c>
      <c r="C3" s="1611" t="s">
        <v>1383</v>
      </c>
      <c r="D3" s="1620" t="s">
        <v>1384</v>
      </c>
      <c r="E3" s="1621" t="s">
        <v>1385</v>
      </c>
      <c r="F3" s="1622" t="s">
        <v>1386</v>
      </c>
      <c r="G3" s="1622" t="s">
        <v>1386</v>
      </c>
      <c r="H3" s="1623" t="s">
        <v>1387</v>
      </c>
      <c r="I3" s="1623" t="s">
        <v>1068</v>
      </c>
    </row>
    <row r="4" spans="1:9" ht="26.25" thickBot="1">
      <c r="A4" s="1613" t="s">
        <v>1381</v>
      </c>
      <c r="B4" s="1613" t="s">
        <v>1382</v>
      </c>
      <c r="C4" s="1611" t="s">
        <v>1388</v>
      </c>
      <c r="D4" s="1620" t="s">
        <v>1389</v>
      </c>
      <c r="E4" s="1621" t="s">
        <v>1390</v>
      </c>
      <c r="F4" s="1622" t="s">
        <v>1386</v>
      </c>
      <c r="G4" s="1622" t="s">
        <v>1386</v>
      </c>
      <c r="H4" s="1623" t="s">
        <v>1391</v>
      </c>
      <c r="I4" s="1636">
        <f>'00 - Cover'!F16</f>
        <v>46265</v>
      </c>
    </row>
    <row r="5" spans="1:9" ht="26.25" thickBot="1">
      <c r="A5" s="1613" t="s">
        <v>1381</v>
      </c>
      <c r="B5" s="1613" t="s">
        <v>1382</v>
      </c>
      <c r="C5" s="1611" t="s">
        <v>1392</v>
      </c>
      <c r="D5" s="1620" t="s">
        <v>1393</v>
      </c>
      <c r="E5" s="1621" t="s">
        <v>1394</v>
      </c>
      <c r="F5" s="1622" t="s">
        <v>1386</v>
      </c>
      <c r="G5" s="1622" t="s">
        <v>1386</v>
      </c>
      <c r="H5" s="1623" t="s">
        <v>1395</v>
      </c>
      <c r="I5" s="1623" t="s">
        <v>1316</v>
      </c>
    </row>
    <row r="6" spans="1:9" ht="39" thickBot="1">
      <c r="A6" s="1613" t="s">
        <v>1381</v>
      </c>
      <c r="B6" s="1613" t="s">
        <v>1382</v>
      </c>
      <c r="C6" s="1611" t="s">
        <v>1396</v>
      </c>
      <c r="D6" s="1620" t="s">
        <v>1397</v>
      </c>
      <c r="E6" s="1621" t="s">
        <v>1398</v>
      </c>
      <c r="F6" s="1622" t="s">
        <v>1386</v>
      </c>
      <c r="G6" s="1622" t="s">
        <v>1386</v>
      </c>
      <c r="H6" s="1623" t="s">
        <v>1395</v>
      </c>
      <c r="I6" s="1623" t="s">
        <v>1824</v>
      </c>
    </row>
    <row r="7" spans="1:9" ht="26.25" thickBot="1">
      <c r="A7" s="1613" t="s">
        <v>1381</v>
      </c>
      <c r="B7" s="1613" t="s">
        <v>1382</v>
      </c>
      <c r="C7" s="1611" t="s">
        <v>1399</v>
      </c>
      <c r="D7" s="1620" t="s">
        <v>1400</v>
      </c>
      <c r="E7" s="1621" t="s">
        <v>1401</v>
      </c>
      <c r="F7" s="1622" t="s">
        <v>1386</v>
      </c>
      <c r="G7" s="1622" t="s">
        <v>1386</v>
      </c>
      <c r="H7" s="1623" t="s">
        <v>1402</v>
      </c>
      <c r="I7" s="1637" t="s">
        <v>1825</v>
      </c>
    </row>
    <row r="8" spans="1:9" ht="26.25" thickBot="1">
      <c r="A8" s="1613" t="s">
        <v>1381</v>
      </c>
      <c r="B8" s="1613" t="s">
        <v>1382</v>
      </c>
      <c r="C8" s="1611" t="s">
        <v>1403</v>
      </c>
      <c r="D8" s="1620" t="s">
        <v>1404</v>
      </c>
      <c r="E8" s="1621" t="s">
        <v>1405</v>
      </c>
      <c r="F8" s="1622" t="s">
        <v>1386</v>
      </c>
      <c r="G8" s="1622" t="s">
        <v>1386</v>
      </c>
      <c r="H8" s="1623" t="s">
        <v>1406</v>
      </c>
      <c r="I8" s="1638" t="s">
        <v>1946</v>
      </c>
    </row>
    <row r="9" spans="1:9" ht="30.75" thickBot="1">
      <c r="A9" s="1613" t="s">
        <v>1381</v>
      </c>
      <c r="B9" s="1613" t="s">
        <v>1382</v>
      </c>
      <c r="C9" s="1611" t="s">
        <v>1407</v>
      </c>
      <c r="D9" s="1620" t="s">
        <v>1408</v>
      </c>
      <c r="E9" s="1621" t="s">
        <v>1409</v>
      </c>
      <c r="F9" s="1622" t="s">
        <v>1386</v>
      </c>
      <c r="G9" s="1622" t="s">
        <v>1386</v>
      </c>
      <c r="H9" s="1623" t="s">
        <v>1402</v>
      </c>
      <c r="I9" s="1637" t="s">
        <v>1823</v>
      </c>
    </row>
    <row r="10" spans="1:9" ht="128.25" thickBot="1">
      <c r="A10" s="1613" t="s">
        <v>1381</v>
      </c>
      <c r="B10" s="1613" t="s">
        <v>1382</v>
      </c>
      <c r="C10" s="1611" t="s">
        <v>1410</v>
      </c>
      <c r="D10" s="1620" t="s">
        <v>1411</v>
      </c>
      <c r="E10" s="1621" t="s">
        <v>1412</v>
      </c>
      <c r="F10" s="1622" t="s">
        <v>1386</v>
      </c>
      <c r="G10" s="1622" t="s">
        <v>1386</v>
      </c>
      <c r="H10" s="1623" t="s">
        <v>1413</v>
      </c>
      <c r="I10" s="1623" t="s">
        <v>1826</v>
      </c>
    </row>
    <row r="11" spans="1:9" ht="128.25" thickBot="1">
      <c r="A11" s="1613" t="s">
        <v>1381</v>
      </c>
      <c r="B11" s="1613" t="s">
        <v>1382</v>
      </c>
      <c r="C11" s="1611" t="s">
        <v>1414</v>
      </c>
      <c r="D11" s="1620" t="s">
        <v>1415</v>
      </c>
      <c r="E11" s="1621" t="s">
        <v>1416</v>
      </c>
      <c r="F11" s="1622" t="s">
        <v>1386</v>
      </c>
      <c r="G11" s="1622" t="s">
        <v>1386</v>
      </c>
      <c r="H11" s="1623" t="s">
        <v>1413</v>
      </c>
      <c r="I11" s="1623" t="s">
        <v>1827</v>
      </c>
    </row>
    <row r="12" spans="1:9" ht="192" thickBot="1">
      <c r="A12" s="1613" t="s">
        <v>1381</v>
      </c>
      <c r="B12" s="1613" t="s">
        <v>1382</v>
      </c>
      <c r="C12" s="1611" t="s">
        <v>1417</v>
      </c>
      <c r="D12" s="1620" t="s">
        <v>1418</v>
      </c>
      <c r="E12" s="1621" t="s">
        <v>1419</v>
      </c>
      <c r="F12" s="1622" t="s">
        <v>1386</v>
      </c>
      <c r="G12" s="1622" t="s">
        <v>1386</v>
      </c>
      <c r="H12" s="1623" t="s">
        <v>1413</v>
      </c>
      <c r="I12" s="1623" t="s">
        <v>1828</v>
      </c>
    </row>
    <row r="13" spans="1:9" ht="39" thickBot="1">
      <c r="A13" s="1613" t="s">
        <v>1381</v>
      </c>
      <c r="B13" s="1613" t="s">
        <v>1382</v>
      </c>
      <c r="C13" s="1611" t="s">
        <v>1420</v>
      </c>
      <c r="D13" s="1620" t="s">
        <v>1421</v>
      </c>
      <c r="E13" s="1621" t="s">
        <v>1422</v>
      </c>
      <c r="F13" s="1622" t="s">
        <v>1386</v>
      </c>
      <c r="G13" s="1622" t="s">
        <v>1386</v>
      </c>
      <c r="H13" s="1623" t="s">
        <v>1423</v>
      </c>
      <c r="I13" s="1623" t="s">
        <v>1829</v>
      </c>
    </row>
    <row r="14" spans="1:9" ht="39" thickBot="1">
      <c r="A14" s="1613" t="s">
        <v>1381</v>
      </c>
      <c r="B14" s="1613" t="s">
        <v>1382</v>
      </c>
      <c r="C14" s="1611" t="s">
        <v>1424</v>
      </c>
      <c r="D14" s="1620" t="s">
        <v>1425</v>
      </c>
      <c r="E14" s="1621" t="s">
        <v>1426</v>
      </c>
      <c r="F14" s="1622" t="s">
        <v>1386</v>
      </c>
      <c r="G14" s="1622" t="s">
        <v>1386</v>
      </c>
      <c r="H14" s="1623" t="s">
        <v>1423</v>
      </c>
      <c r="I14" s="1623" t="s">
        <v>1830</v>
      </c>
    </row>
    <row r="15" spans="1:9" ht="26.25" thickBot="1">
      <c r="A15" s="1613" t="s">
        <v>1381</v>
      </c>
      <c r="B15" s="1613" t="s">
        <v>1382</v>
      </c>
      <c r="C15" s="1611" t="s">
        <v>1427</v>
      </c>
      <c r="D15" s="1620" t="s">
        <v>1428</v>
      </c>
      <c r="E15" s="1621" t="s">
        <v>1429</v>
      </c>
      <c r="F15" s="1622" t="s">
        <v>1386</v>
      </c>
      <c r="G15" s="1622" t="s">
        <v>1430</v>
      </c>
      <c r="H15" s="1623" t="s">
        <v>1391</v>
      </c>
      <c r="I15" s="1623" t="s">
        <v>1831</v>
      </c>
    </row>
    <row r="16" spans="1:9" ht="39" thickBot="1">
      <c r="A16" s="1613" t="s">
        <v>1381</v>
      </c>
      <c r="B16" s="1613" t="s">
        <v>1382</v>
      </c>
      <c r="C16" s="1611" t="s">
        <v>1431</v>
      </c>
      <c r="D16" s="1620" t="s">
        <v>1432</v>
      </c>
      <c r="E16" s="1621" t="s">
        <v>1433</v>
      </c>
      <c r="F16" s="1622" t="s">
        <v>1386</v>
      </c>
      <c r="G16" s="1622" t="s">
        <v>1430</v>
      </c>
      <c r="H16" s="1623" t="s">
        <v>1434</v>
      </c>
      <c r="I16" s="1639">
        <f>'03 - Monthly Collection'!AA13</f>
        <v>490759.72</v>
      </c>
    </row>
    <row r="17" spans="1:9" ht="15.75" thickBot="1">
      <c r="A17" s="1613"/>
      <c r="B17" s="1613"/>
      <c r="C17" s="1611"/>
      <c r="D17" s="1620"/>
      <c r="E17" s="1621"/>
      <c r="F17" s="1622"/>
      <c r="G17" s="1622"/>
      <c r="H17" s="1623"/>
      <c r="I17" s="1623" t="s">
        <v>308</v>
      </c>
    </row>
    <row r="18" spans="1:9" ht="39" thickBot="1">
      <c r="A18" s="1613" t="s">
        <v>1381</v>
      </c>
      <c r="B18" s="1613" t="s">
        <v>1382</v>
      </c>
      <c r="C18" s="1611" t="s">
        <v>1435</v>
      </c>
      <c r="D18" s="1620" t="s">
        <v>1436</v>
      </c>
      <c r="E18" s="1621" t="s">
        <v>1437</v>
      </c>
      <c r="F18" s="1622" t="s">
        <v>1386</v>
      </c>
      <c r="G18" s="1622" t="s">
        <v>1430</v>
      </c>
      <c r="H18" s="1623" t="s">
        <v>1434</v>
      </c>
      <c r="I18" s="1639">
        <f>'03 - Monthly Collection'!AJ13</f>
        <v>3815.7</v>
      </c>
    </row>
    <row r="19" spans="1:9" ht="15.75" thickBot="1">
      <c r="A19" s="1613"/>
      <c r="B19" s="1613"/>
      <c r="C19" s="1611"/>
      <c r="D19" s="1620"/>
      <c r="E19" s="1621"/>
      <c r="F19" s="1622"/>
      <c r="G19" s="1622"/>
      <c r="H19" s="1623"/>
      <c r="I19" s="1623" t="s">
        <v>308</v>
      </c>
    </row>
    <row r="20" spans="1:9" ht="39" thickBot="1">
      <c r="A20" s="1613" t="s">
        <v>1381</v>
      </c>
      <c r="B20" s="1613" t="s">
        <v>1382</v>
      </c>
      <c r="C20" s="1611" t="s">
        <v>1438</v>
      </c>
      <c r="D20" s="1620" t="s">
        <v>1439</v>
      </c>
      <c r="E20" s="1621" t="s">
        <v>1440</v>
      </c>
      <c r="F20" s="1622" t="s">
        <v>1386</v>
      </c>
      <c r="G20" s="1622" t="s">
        <v>1430</v>
      </c>
      <c r="H20" s="1623" t="s">
        <v>1434</v>
      </c>
      <c r="I20" s="1639">
        <f>'03 - Monthly Collection'!H13</f>
        <v>81799192.699999988</v>
      </c>
    </row>
    <row r="21" spans="1:9" ht="15.75" thickBot="1">
      <c r="A21" s="1613"/>
      <c r="B21" s="1613"/>
      <c r="C21" s="1611"/>
      <c r="D21" s="1620"/>
      <c r="E21" s="1621"/>
      <c r="F21" s="1622"/>
      <c r="G21" s="1622"/>
      <c r="H21" s="1623"/>
      <c r="I21" s="1623" t="s">
        <v>308</v>
      </c>
    </row>
    <row r="22" spans="1:9" ht="39" thickBot="1">
      <c r="A22" s="1613" t="s">
        <v>1381</v>
      </c>
      <c r="B22" s="1613" t="s">
        <v>1382</v>
      </c>
      <c r="C22" s="1611" t="s">
        <v>1441</v>
      </c>
      <c r="D22" s="1620" t="s">
        <v>1442</v>
      </c>
      <c r="E22" s="1621" t="s">
        <v>1443</v>
      </c>
      <c r="F22" s="1622" t="s">
        <v>1386</v>
      </c>
      <c r="G22" s="1622" t="s">
        <v>1430</v>
      </c>
      <c r="H22" s="1623" t="s">
        <v>1434</v>
      </c>
      <c r="I22" s="1639">
        <f>'03 - Monthly Collection'!Q13+'02 - Monthly Asset Follow up'!R18</f>
        <v>15005734.66</v>
      </c>
    </row>
    <row r="23" spans="1:9" ht="15.75" thickBot="1">
      <c r="A23" s="1613"/>
      <c r="B23" s="1613"/>
      <c r="C23" s="1611"/>
      <c r="D23" s="1620"/>
      <c r="E23" s="1621"/>
      <c r="F23" s="1622"/>
      <c r="G23" s="1622"/>
      <c r="H23" s="1623"/>
      <c r="I23" s="1623" t="s">
        <v>308</v>
      </c>
    </row>
    <row r="24" spans="1:9" ht="26.25" thickBot="1">
      <c r="A24" s="1613" t="s">
        <v>1381</v>
      </c>
      <c r="B24" s="1613" t="s">
        <v>1382</v>
      </c>
      <c r="C24" s="1611" t="s">
        <v>1444</v>
      </c>
      <c r="D24" s="1620" t="s">
        <v>1445</v>
      </c>
      <c r="E24" s="1621" t="s">
        <v>1446</v>
      </c>
      <c r="F24" s="1622" t="s">
        <v>1386</v>
      </c>
      <c r="G24" s="1622" t="s">
        <v>1430</v>
      </c>
      <c r="H24" s="1623" t="s">
        <v>1423</v>
      </c>
      <c r="I24" s="1623" t="s">
        <v>1830</v>
      </c>
    </row>
    <row r="25" spans="1:9" ht="51.75" thickBot="1">
      <c r="A25" s="1613" t="s">
        <v>1381</v>
      </c>
      <c r="B25" s="1613" t="s">
        <v>1382</v>
      </c>
      <c r="C25" s="1611" t="s">
        <v>1447</v>
      </c>
      <c r="D25" s="1620" t="s">
        <v>1448</v>
      </c>
      <c r="E25" s="1621" t="s">
        <v>1449</v>
      </c>
      <c r="F25" s="1622" t="s">
        <v>1386</v>
      </c>
      <c r="G25" s="1622" t="s">
        <v>1386</v>
      </c>
      <c r="H25" s="1623" t="s">
        <v>1434</v>
      </c>
      <c r="I25" s="1639">
        <f>'15 - Priority of Payments'!J35</f>
        <v>6526658.5125999916</v>
      </c>
    </row>
    <row r="26" spans="1:9" ht="15.75" thickBot="1">
      <c r="A26" s="1613"/>
      <c r="B26" s="1613"/>
      <c r="C26" s="1611"/>
      <c r="D26" s="1620"/>
      <c r="E26" s="1621"/>
      <c r="F26" s="1622"/>
      <c r="G26" s="1622"/>
      <c r="H26" s="1623"/>
      <c r="I26" s="1623" t="s">
        <v>308</v>
      </c>
    </row>
    <row r="27" spans="1:9" ht="26.25" thickBot="1">
      <c r="A27" s="1613" t="s">
        <v>1381</v>
      </c>
      <c r="B27" s="1613" t="s">
        <v>1382</v>
      </c>
      <c r="C27" s="1611" t="s">
        <v>1450</v>
      </c>
      <c r="D27" s="1624" t="s">
        <v>1451</v>
      </c>
      <c r="E27" s="1621" t="s">
        <v>1452</v>
      </c>
      <c r="F27" s="1622" t="s">
        <v>1386</v>
      </c>
      <c r="G27" s="1622" t="s">
        <v>1386</v>
      </c>
      <c r="H27" s="1622" t="s">
        <v>1423</v>
      </c>
      <c r="I27" s="1623" t="s">
        <v>1830</v>
      </c>
    </row>
    <row r="28" spans="1:9" ht="51.75" thickBot="1">
      <c r="A28" s="1613" t="s">
        <v>1381</v>
      </c>
      <c r="B28" s="1613" t="s">
        <v>1382</v>
      </c>
      <c r="C28" s="1611" t="s">
        <v>1453</v>
      </c>
      <c r="D28" s="1620" t="s">
        <v>1454</v>
      </c>
      <c r="E28" s="1621" t="s">
        <v>1455</v>
      </c>
      <c r="F28" s="1622" t="s">
        <v>1386</v>
      </c>
      <c r="G28" s="1622" t="s">
        <v>1386</v>
      </c>
      <c r="H28" s="1623" t="s">
        <v>1456</v>
      </c>
      <c r="I28" s="1639">
        <f>'16 - Simplified Balance Sheet'!E14/('16 - Simplified Balance Sheet'!J13+'16 - Simplified Balance Sheet'!J15)</f>
        <v>1.5321910047381468</v>
      </c>
    </row>
    <row r="29" spans="1:9" ht="77.25" thickBot="1">
      <c r="A29" s="1613" t="s">
        <v>1381</v>
      </c>
      <c r="B29" s="1613" t="s">
        <v>1382</v>
      </c>
      <c r="C29" s="1611" t="s">
        <v>1457</v>
      </c>
      <c r="D29" s="1620" t="s">
        <v>1458</v>
      </c>
      <c r="E29" s="1621" t="s">
        <v>1459</v>
      </c>
      <c r="F29" s="1622" t="s">
        <v>1386</v>
      </c>
      <c r="G29" s="1622" t="s">
        <v>1386</v>
      </c>
      <c r="H29" s="1623" t="s">
        <v>1456</v>
      </c>
      <c r="I29" s="1639">
        <f>100*(1-((1-('05 - Prepayment Rate'!E12/'05 - Prepayment Rate'!F12))^12))</f>
        <v>2.7503328998560894</v>
      </c>
    </row>
    <row r="30" spans="1:9" ht="39" thickBot="1">
      <c r="A30" s="1613" t="s">
        <v>1381</v>
      </c>
      <c r="B30" s="1613" t="s">
        <v>1382</v>
      </c>
      <c r="C30" s="1611" t="s">
        <v>1460</v>
      </c>
      <c r="D30" s="1620" t="s">
        <v>1461</v>
      </c>
      <c r="E30" s="1621" t="s">
        <v>1462</v>
      </c>
      <c r="F30" s="1622" t="s">
        <v>1386</v>
      </c>
      <c r="G30" s="1622" t="s">
        <v>1386</v>
      </c>
      <c r="H30" s="1623" t="s">
        <v>1434</v>
      </c>
      <c r="I30" s="1644">
        <v>0</v>
      </c>
    </row>
    <row r="31" spans="1:9" ht="15.75" thickBot="1">
      <c r="A31" s="1613"/>
      <c r="B31" s="1613"/>
      <c r="C31" s="1611"/>
      <c r="D31" s="1620"/>
      <c r="E31" s="1621"/>
      <c r="F31" s="1622"/>
      <c r="G31" s="1622"/>
      <c r="H31" s="1623"/>
      <c r="I31" s="1623" t="s">
        <v>308</v>
      </c>
    </row>
    <row r="32" spans="1:9" ht="51.75" thickBot="1">
      <c r="A32" s="1613" t="s">
        <v>1381</v>
      </c>
      <c r="B32" s="1613" t="s">
        <v>1382</v>
      </c>
      <c r="C32" s="1611" t="s">
        <v>1463</v>
      </c>
      <c r="D32" s="1620" t="s">
        <v>1464</v>
      </c>
      <c r="E32" s="1621" t="s">
        <v>1465</v>
      </c>
      <c r="F32" s="1622" t="s">
        <v>1386</v>
      </c>
      <c r="G32" s="1622" t="s">
        <v>1386</v>
      </c>
      <c r="H32" s="1623" t="s">
        <v>1434</v>
      </c>
      <c r="I32" s="1644">
        <v>0</v>
      </c>
    </row>
    <row r="33" spans="1:9" ht="15.75" thickBot="1">
      <c r="A33" s="1613"/>
      <c r="B33" s="1613"/>
      <c r="C33" s="1611"/>
      <c r="D33" s="1620"/>
      <c r="E33" s="1621"/>
      <c r="F33" s="1622"/>
      <c r="G33" s="1622"/>
      <c r="H33" s="1623"/>
      <c r="I33" s="1623" t="s">
        <v>308</v>
      </c>
    </row>
    <row r="34" spans="1:9" ht="51.75" thickBot="1">
      <c r="A34" s="1613" t="s">
        <v>1381</v>
      </c>
      <c r="B34" s="1613" t="s">
        <v>1382</v>
      </c>
      <c r="C34" s="1611" t="s">
        <v>1466</v>
      </c>
      <c r="D34" s="1620" t="s">
        <v>1467</v>
      </c>
      <c r="E34" s="1621" t="s">
        <v>1468</v>
      </c>
      <c r="F34" s="1622" t="s">
        <v>1430</v>
      </c>
      <c r="G34" s="1622" t="s">
        <v>1430</v>
      </c>
      <c r="H34" s="1623" t="s">
        <v>1434</v>
      </c>
      <c r="I34" s="1639">
        <f>'02 - Monthly Asset Follow up'!M17</f>
        <v>2454354.2200000002</v>
      </c>
    </row>
    <row r="35" spans="1:9" ht="15.75" thickBot="1">
      <c r="A35" s="1613"/>
      <c r="B35" s="1613"/>
      <c r="C35" s="1611"/>
      <c r="D35" s="1620"/>
      <c r="E35" s="1621"/>
      <c r="F35" s="1622"/>
      <c r="G35" s="1622"/>
      <c r="H35" s="1623"/>
      <c r="I35" s="1623" t="s">
        <v>308</v>
      </c>
    </row>
    <row r="36" spans="1:9" ht="90" thickBot="1">
      <c r="A36" s="1613" t="s">
        <v>1381</v>
      </c>
      <c r="B36" s="1613" t="s">
        <v>1382</v>
      </c>
      <c r="C36" s="1611" t="s">
        <v>1469</v>
      </c>
      <c r="D36" s="1620" t="s">
        <v>1470</v>
      </c>
      <c r="E36" s="1621" t="s">
        <v>1471</v>
      </c>
      <c r="F36" s="1622" t="s">
        <v>1386</v>
      </c>
      <c r="G36" s="1622" t="s">
        <v>1386</v>
      </c>
      <c r="H36" s="1623" t="s">
        <v>1434</v>
      </c>
      <c r="I36" s="1623">
        <v>0</v>
      </c>
    </row>
    <row r="37" spans="1:9" ht="15.75" thickBot="1">
      <c r="A37" s="1613"/>
      <c r="B37" s="1613"/>
      <c r="C37" s="1611"/>
      <c r="D37" s="1620"/>
      <c r="E37" s="1621"/>
      <c r="F37" s="1622"/>
      <c r="G37" s="1622"/>
      <c r="H37" s="1623"/>
      <c r="I37" s="1623" t="s">
        <v>308</v>
      </c>
    </row>
    <row r="38" spans="1:9" ht="77.25" thickBot="1">
      <c r="A38" s="1613" t="s">
        <v>1381</v>
      </c>
      <c r="B38" s="1613" t="s">
        <v>1382</v>
      </c>
      <c r="C38" s="1611" t="s">
        <v>1472</v>
      </c>
      <c r="D38" s="1620" t="s">
        <v>1473</v>
      </c>
      <c r="E38" s="1621" t="s">
        <v>1474</v>
      </c>
      <c r="F38" s="1622" t="s">
        <v>1386</v>
      </c>
      <c r="G38" s="1622" t="s">
        <v>1386</v>
      </c>
      <c r="H38" s="1623" t="s">
        <v>1456</v>
      </c>
      <c r="I38" s="1623">
        <f>100*(1-(1-('02 - Monthly Asset Follow up'!BM17/'02 - Monthly Asset Follow up'!C17))^12)</f>
        <v>0.11559148085644733</v>
      </c>
    </row>
    <row r="39" spans="1:9" ht="51.75" thickBot="1">
      <c r="A39" s="1613" t="s">
        <v>1381</v>
      </c>
      <c r="B39" s="1613" t="s">
        <v>1382</v>
      </c>
      <c r="C39" s="1611" t="s">
        <v>1475</v>
      </c>
      <c r="D39" s="1620" t="s">
        <v>1476</v>
      </c>
      <c r="E39" s="1621" t="s">
        <v>1477</v>
      </c>
      <c r="F39" s="1622" t="s">
        <v>1386</v>
      </c>
      <c r="G39" s="1622" t="s">
        <v>1386</v>
      </c>
      <c r="H39" s="1623" t="s">
        <v>1434</v>
      </c>
      <c r="I39" s="1639">
        <f>'02 - Monthly Asset Follow up'!BM17</f>
        <v>1024286.53</v>
      </c>
    </row>
    <row r="40" spans="1:9" ht="15.75" thickBot="1">
      <c r="A40" s="1613"/>
      <c r="B40" s="1613"/>
      <c r="C40" s="1611"/>
      <c r="D40" s="1620"/>
      <c r="E40" s="1621"/>
      <c r="F40" s="1622"/>
      <c r="G40" s="1622"/>
      <c r="H40" s="1623"/>
      <c r="I40" s="1623" t="s">
        <v>308</v>
      </c>
    </row>
    <row r="41" spans="1:9" ht="51.75" thickBot="1">
      <c r="A41" s="1613" t="s">
        <v>1381</v>
      </c>
      <c r="B41" s="1613" t="s">
        <v>1382</v>
      </c>
      <c r="C41" s="1611" t="s">
        <v>1478</v>
      </c>
      <c r="D41" s="1620" t="s">
        <v>1479</v>
      </c>
      <c r="E41" s="1621" t="s">
        <v>1480</v>
      </c>
      <c r="F41" s="1622" t="s">
        <v>1430</v>
      </c>
      <c r="G41" s="1622" t="s">
        <v>1430</v>
      </c>
      <c r="H41" s="1623" t="s">
        <v>1434</v>
      </c>
      <c r="I41" s="1623"/>
    </row>
    <row r="42" spans="1:9" ht="15.75" thickBot="1">
      <c r="A42" s="1613"/>
      <c r="B42" s="1613"/>
      <c r="C42" s="1611"/>
      <c r="D42" s="1620"/>
      <c r="E42" s="1621"/>
      <c r="F42" s="1622"/>
      <c r="G42" s="1622"/>
      <c r="H42" s="1623"/>
      <c r="I42" s="1623" t="s">
        <v>308</v>
      </c>
    </row>
    <row r="43" spans="1:9" ht="77.25" thickBot="1">
      <c r="A43" s="1613" t="s">
        <v>1381</v>
      </c>
      <c r="B43" s="1613" t="s">
        <v>1382</v>
      </c>
      <c r="C43" s="1611" t="s">
        <v>1481</v>
      </c>
      <c r="D43" s="1620" t="s">
        <v>1482</v>
      </c>
      <c r="E43" s="1621" t="s">
        <v>1483</v>
      </c>
      <c r="F43" s="1622" t="s">
        <v>1386</v>
      </c>
      <c r="G43" s="1622" t="s">
        <v>1430</v>
      </c>
      <c r="H43" s="1623" t="s">
        <v>1413</v>
      </c>
      <c r="I43" s="1623" t="s">
        <v>1831</v>
      </c>
    </row>
    <row r="44" spans="1:9" ht="51.75" thickBot="1">
      <c r="A44" s="1613" t="s">
        <v>1381</v>
      </c>
      <c r="B44" s="1613" t="s">
        <v>1382</v>
      </c>
      <c r="C44" s="1611" t="s">
        <v>1484</v>
      </c>
      <c r="D44" s="1620" t="s">
        <v>1485</v>
      </c>
      <c r="E44" s="1621" t="s">
        <v>1486</v>
      </c>
      <c r="F44" s="1622" t="s">
        <v>1386</v>
      </c>
      <c r="G44" s="1622" t="s">
        <v>1430</v>
      </c>
      <c r="H44" s="1623" t="s">
        <v>1456</v>
      </c>
      <c r="I44" s="1623" t="s">
        <v>1831</v>
      </c>
    </row>
    <row r="45" spans="1:9" ht="51.75" thickBot="1">
      <c r="A45" s="1613" t="s">
        <v>1381</v>
      </c>
      <c r="B45" s="1613" t="s">
        <v>1382</v>
      </c>
      <c r="C45" s="1611" t="s">
        <v>1487</v>
      </c>
      <c r="D45" s="1620" t="s">
        <v>1488</v>
      </c>
      <c r="E45" s="1621" t="s">
        <v>1489</v>
      </c>
      <c r="F45" s="1622" t="s">
        <v>1386</v>
      </c>
      <c r="G45" s="1622" t="s">
        <v>1430</v>
      </c>
      <c r="H45" s="1623" t="s">
        <v>1456</v>
      </c>
      <c r="I45" s="1623" t="s">
        <v>1831</v>
      </c>
    </row>
    <row r="46" spans="1:9" ht="51.75" thickBot="1">
      <c r="A46" s="1613" t="s">
        <v>1381</v>
      </c>
      <c r="B46" s="1613" t="s">
        <v>1382</v>
      </c>
      <c r="C46" s="1611" t="s">
        <v>1490</v>
      </c>
      <c r="D46" s="1620" t="s">
        <v>1491</v>
      </c>
      <c r="E46" s="1621" t="s">
        <v>1492</v>
      </c>
      <c r="F46" s="1622" t="s">
        <v>1386</v>
      </c>
      <c r="G46" s="1622" t="s">
        <v>1430</v>
      </c>
      <c r="H46" s="1623" t="s">
        <v>1456</v>
      </c>
      <c r="I46" s="1623" t="s">
        <v>1831</v>
      </c>
    </row>
    <row r="47" spans="1:9" ht="51.75" thickBot="1">
      <c r="A47" s="1613" t="s">
        <v>1381</v>
      </c>
      <c r="B47" s="1613" t="s">
        <v>1382</v>
      </c>
      <c r="C47" s="1611" t="s">
        <v>1493</v>
      </c>
      <c r="D47" s="1620" t="s">
        <v>1494</v>
      </c>
      <c r="E47" s="1621" t="s">
        <v>1495</v>
      </c>
      <c r="F47" s="1622" t="s">
        <v>1386</v>
      </c>
      <c r="G47" s="1622" t="s">
        <v>1430</v>
      </c>
      <c r="H47" s="1623" t="s">
        <v>1456</v>
      </c>
      <c r="I47" s="1623" t="s">
        <v>1831</v>
      </c>
    </row>
    <row r="48" spans="1:9" ht="51.75" thickBot="1">
      <c r="A48" s="1613" t="s">
        <v>1381</v>
      </c>
      <c r="B48" s="1613" t="s">
        <v>1382</v>
      </c>
      <c r="C48" s="1611" t="s">
        <v>1496</v>
      </c>
      <c r="D48" s="1620" t="s">
        <v>1497</v>
      </c>
      <c r="E48" s="1621" t="s">
        <v>1498</v>
      </c>
      <c r="F48" s="1622" t="s">
        <v>1386</v>
      </c>
      <c r="G48" s="1622" t="s">
        <v>1430</v>
      </c>
      <c r="H48" s="1623" t="s">
        <v>1456</v>
      </c>
      <c r="I48" s="1623" t="s">
        <v>1831</v>
      </c>
    </row>
    <row r="49" spans="1:16" ht="51.75" thickBot="1">
      <c r="A49" s="1613" t="s">
        <v>1381</v>
      </c>
      <c r="B49" s="1613" t="s">
        <v>1382</v>
      </c>
      <c r="C49" s="1611" t="s">
        <v>1499</v>
      </c>
      <c r="D49" s="1620" t="s">
        <v>1500</v>
      </c>
      <c r="E49" s="1621" t="s">
        <v>1501</v>
      </c>
      <c r="F49" s="1622" t="s">
        <v>1386</v>
      </c>
      <c r="G49" s="1622" t="s">
        <v>1430</v>
      </c>
      <c r="H49" s="1623" t="s">
        <v>1456</v>
      </c>
      <c r="I49" s="1623" t="s">
        <v>1831</v>
      </c>
    </row>
    <row r="50" spans="1:16" ht="39" thickBot="1">
      <c r="A50" s="1613" t="s">
        <v>1381</v>
      </c>
      <c r="B50" s="1613" t="s">
        <v>1382</v>
      </c>
      <c r="C50" s="1611" t="s">
        <v>1502</v>
      </c>
      <c r="D50" s="1620" t="s">
        <v>1503</v>
      </c>
      <c r="E50" s="1621" t="s">
        <v>1504</v>
      </c>
      <c r="F50" s="1622" t="s">
        <v>1386</v>
      </c>
      <c r="G50" s="1622" t="s">
        <v>1430</v>
      </c>
      <c r="H50" s="1623" t="s">
        <v>1456</v>
      </c>
      <c r="I50" s="1623" t="s">
        <v>1831</v>
      </c>
    </row>
    <row r="51" spans="1:16" ht="51.75" thickBot="1">
      <c r="A51" s="1613" t="s">
        <v>1381</v>
      </c>
      <c r="B51" s="1613" t="s">
        <v>1382</v>
      </c>
      <c r="C51" s="1611" t="s">
        <v>1505</v>
      </c>
      <c r="D51" s="1620" t="s">
        <v>1506</v>
      </c>
      <c r="E51" s="1621" t="s">
        <v>1507</v>
      </c>
      <c r="F51" s="1622" t="s">
        <v>1386</v>
      </c>
      <c r="G51" s="1622" t="s">
        <v>1386</v>
      </c>
      <c r="H51" s="1623" t="s">
        <v>1456</v>
      </c>
      <c r="I51" s="1623">
        <f>'07 - Delinquent Home Loans Stat'!G13/'07 - Delinquent Home Loans Stat'!C13</f>
        <v>3.2358056727914992E-3</v>
      </c>
    </row>
    <row r="52" spans="1:16" ht="51.75" thickBot="1">
      <c r="A52" s="1613" t="s">
        <v>1381</v>
      </c>
      <c r="B52" s="1613" t="s">
        <v>1382</v>
      </c>
      <c r="C52" s="1611" t="s">
        <v>1508</v>
      </c>
      <c r="D52" s="1620" t="s">
        <v>1509</v>
      </c>
      <c r="E52" s="1621" t="s">
        <v>1510</v>
      </c>
      <c r="F52" s="1622" t="s">
        <v>1386</v>
      </c>
      <c r="G52" s="1622" t="s">
        <v>1386</v>
      </c>
      <c r="H52" s="1623" t="s">
        <v>1456</v>
      </c>
      <c r="I52" s="1623">
        <f>'07 - Delinquent Home Loans Stat'!I13/'07 - Delinquent Home Loans Stat'!C13</f>
        <v>1.4798365944255817E-3</v>
      </c>
    </row>
    <row r="53" spans="1:16" ht="51.75" thickBot="1">
      <c r="A53" s="1613" t="s">
        <v>1381</v>
      </c>
      <c r="B53" s="1613" t="s">
        <v>1382</v>
      </c>
      <c r="C53" s="1611" t="s">
        <v>1511</v>
      </c>
      <c r="D53" s="1620" t="s">
        <v>1512</v>
      </c>
      <c r="E53" s="1621" t="s">
        <v>1513</v>
      </c>
      <c r="F53" s="1622" t="s">
        <v>1386</v>
      </c>
      <c r="G53" s="1622" t="s">
        <v>1386</v>
      </c>
      <c r="H53" s="1623" t="s">
        <v>1456</v>
      </c>
      <c r="I53" s="1623">
        <f>'07 - Delinquent Home Loans Stat'!K13/'07 - Delinquent Home Loans Stat'!C13</f>
        <v>4.8242984902162122E-4</v>
      </c>
    </row>
    <row r="54" spans="1:16" ht="51.75" thickBot="1">
      <c r="A54" s="1613" t="s">
        <v>1381</v>
      </c>
      <c r="B54" s="1613" t="s">
        <v>1382</v>
      </c>
      <c r="C54" s="1611" t="s">
        <v>1514</v>
      </c>
      <c r="D54" s="1620" t="s">
        <v>1515</v>
      </c>
      <c r="E54" s="1621" t="s">
        <v>1516</v>
      </c>
      <c r="F54" s="1622" t="s">
        <v>1386</v>
      </c>
      <c r="G54" s="1622" t="s">
        <v>1386</v>
      </c>
      <c r="H54" s="1623" t="s">
        <v>1456</v>
      </c>
      <c r="I54" s="1623">
        <f>'07 - Delinquent Home Loans Stat'!M13/'07 - Delinquent Home Loans Stat'!C13</f>
        <v>2.2915372386054031E-4</v>
      </c>
    </row>
    <row r="55" spans="1:16" ht="51.75" thickBot="1">
      <c r="A55" s="1613" t="s">
        <v>1381</v>
      </c>
      <c r="B55" s="1613" t="s">
        <v>1382</v>
      </c>
      <c r="C55" s="1611" t="s">
        <v>1517</v>
      </c>
      <c r="D55" s="1620" t="s">
        <v>1518</v>
      </c>
      <c r="E55" s="1621" t="s">
        <v>1519</v>
      </c>
      <c r="F55" s="1622" t="s">
        <v>1386</v>
      </c>
      <c r="G55" s="1622" t="s">
        <v>1386</v>
      </c>
      <c r="H55" s="1623" t="s">
        <v>1456</v>
      </c>
      <c r="I55" s="1701">
        <f>'07 - Delinquent Home Loans Stat'!O13/'07 - Delinquent Home Loans Stat'!C13</f>
        <v>7.9404606012198106E-5</v>
      </c>
    </row>
    <row r="56" spans="1:16" ht="51.75" thickBot="1">
      <c r="A56" s="1613" t="s">
        <v>1381</v>
      </c>
      <c r="B56" s="1613" t="s">
        <v>1382</v>
      </c>
      <c r="C56" s="1611" t="s">
        <v>1520</v>
      </c>
      <c r="D56" s="1620" t="s">
        <v>1521</v>
      </c>
      <c r="E56" s="1621" t="s">
        <v>1522</v>
      </c>
      <c r="F56" s="1622" t="s">
        <v>1386</v>
      </c>
      <c r="G56" s="1622" t="s">
        <v>1386</v>
      </c>
      <c r="H56" s="1623" t="s">
        <v>1456</v>
      </c>
      <c r="I56" s="1623">
        <f>'07 - Delinquent Home Loans Stat'!Q13/'07 - Delinquent Home Loans Stat'!C13</f>
        <v>1.3425492439831697E-4</v>
      </c>
    </row>
    <row r="57" spans="1:16" ht="51.75" thickBot="1">
      <c r="A57" s="1613" t="s">
        <v>1381</v>
      </c>
      <c r="B57" s="1613" t="s">
        <v>1382</v>
      </c>
      <c r="C57" s="1611" t="s">
        <v>1523</v>
      </c>
      <c r="D57" s="1620" t="s">
        <v>1524</v>
      </c>
      <c r="E57" s="1621" t="s">
        <v>1525</v>
      </c>
      <c r="F57" s="1622" t="s">
        <v>1386</v>
      </c>
      <c r="G57" s="1622" t="s">
        <v>1386</v>
      </c>
      <c r="H57" s="1623" t="s">
        <v>1456</v>
      </c>
      <c r="I57" s="1623">
        <f>('07 - Delinquent Home Loans Stat'!S13+'07 - Delinquent Home Loans Stat'!U13+'07 - Delinquent Home Loans Stat'!W13+'07 - Delinquent Home Loans Stat'!Y13+'07 - Delinquent Home Loans Stat'!AA13+'07 - Delinquent Home Loans Stat'!AC13)/'07 - Delinquent Home Loans Stat'!C13</f>
        <v>3.1797198892166386E-4</v>
      </c>
    </row>
    <row r="58" spans="1:16" ht="26.25" thickBot="1">
      <c r="A58" s="1613" t="s">
        <v>1381</v>
      </c>
      <c r="B58" s="1613" t="s">
        <v>1526</v>
      </c>
      <c r="C58" s="1614" t="s">
        <v>1526</v>
      </c>
      <c r="D58" s="1615"/>
      <c r="E58" s="1616"/>
      <c r="F58" s="1617" t="s">
        <v>143</v>
      </c>
      <c r="G58" s="1617" t="s">
        <v>143</v>
      </c>
      <c r="H58" s="1618"/>
      <c r="I58" s="1619"/>
    </row>
    <row r="59" spans="1:16" ht="26.25" thickBot="1">
      <c r="A59" s="1613" t="s">
        <v>1381</v>
      </c>
      <c r="B59" s="1613" t="s">
        <v>1526</v>
      </c>
      <c r="C59" s="1611" t="s">
        <v>1527</v>
      </c>
      <c r="D59" s="1620" t="s">
        <v>1384</v>
      </c>
      <c r="E59" s="1621" t="s">
        <v>1528</v>
      </c>
      <c r="F59" s="1622" t="s">
        <v>1386</v>
      </c>
      <c r="G59" s="1622" t="s">
        <v>1386</v>
      </c>
      <c r="H59" s="1623" t="s">
        <v>1387</v>
      </c>
      <c r="I59" s="1623"/>
    </row>
    <row r="60" spans="1:16" ht="39" thickBot="1">
      <c r="A60" s="1613" t="s">
        <v>1381</v>
      </c>
      <c r="B60" s="1613" t="s">
        <v>1526</v>
      </c>
      <c r="C60" s="1611" t="s">
        <v>1529</v>
      </c>
      <c r="D60" s="1620" t="s">
        <v>1530</v>
      </c>
      <c r="E60" s="1621" t="s">
        <v>1531</v>
      </c>
      <c r="F60" s="1622" t="s">
        <v>1386</v>
      </c>
      <c r="G60" s="1622" t="s">
        <v>1386</v>
      </c>
      <c r="H60" s="1623" t="s">
        <v>1532</v>
      </c>
      <c r="I60" s="1639" t="str">
        <f>'17 - Events'!C10</f>
        <v>Servicer Termination Events</v>
      </c>
      <c r="J60" s="1639" t="str">
        <f>'17 - Events'!C22</f>
        <v>Sequential Amortisation Event</v>
      </c>
      <c r="K60" s="1639" t="str">
        <f>'17 - Events'!C28</f>
        <v>Borrower Notification Events</v>
      </c>
      <c r="L60" s="1639" t="str">
        <f>'17 - Events'!C37</f>
        <v>Issuer Liquidation Event</v>
      </c>
      <c r="M60" s="1639" t="str">
        <f>'17 - Events'!C47</f>
        <v>Accelerated Amortisation Event</v>
      </c>
      <c r="N60" s="1639" t="str">
        <f>'17 - Events'!C52</f>
        <v>Servicer Downgrade Event</v>
      </c>
      <c r="O60" s="1639" t="str">
        <f>'17 - Events'!C58</f>
        <v>Insolvency Event</v>
      </c>
      <c r="P60" s="1639" t="str">
        <f>'17 - Events'!C62</f>
        <v>Breach of the Account Bank's obligations</v>
      </c>
    </row>
    <row r="61" spans="1:16" ht="39" thickBot="1">
      <c r="A61" s="1613" t="s">
        <v>1381</v>
      </c>
      <c r="B61" s="1613" t="s">
        <v>1526</v>
      </c>
      <c r="C61" s="1611" t="s">
        <v>1533</v>
      </c>
      <c r="D61" s="1620" t="s">
        <v>1534</v>
      </c>
      <c r="E61" s="1621" t="s">
        <v>1535</v>
      </c>
      <c r="F61" s="1622" t="s">
        <v>1386</v>
      </c>
      <c r="G61" s="1622" t="s">
        <v>1386</v>
      </c>
      <c r="H61" s="1623" t="s">
        <v>1532</v>
      </c>
      <c r="I61" s="1623" t="str">
        <f t="shared" ref="I61:P61" si="0">I60</f>
        <v>Servicer Termination Events</v>
      </c>
      <c r="J61" s="1623" t="str">
        <f t="shared" si="0"/>
        <v>Sequential Amortisation Event</v>
      </c>
      <c r="K61" s="1639" t="str">
        <f t="shared" si="0"/>
        <v>Borrower Notification Events</v>
      </c>
      <c r="L61" s="1623" t="str">
        <f t="shared" si="0"/>
        <v>Issuer Liquidation Event</v>
      </c>
      <c r="M61" s="1623" t="str">
        <f t="shared" si="0"/>
        <v>Accelerated Amortisation Event</v>
      </c>
      <c r="N61" s="1623" t="str">
        <f t="shared" si="0"/>
        <v>Servicer Downgrade Event</v>
      </c>
      <c r="O61" s="1623" t="str">
        <f t="shared" si="0"/>
        <v>Insolvency Event</v>
      </c>
      <c r="P61" s="1623" t="str">
        <f t="shared" si="0"/>
        <v>Breach of the Account Bank's obligations</v>
      </c>
    </row>
    <row r="62" spans="1:16" ht="370.5" thickBot="1">
      <c r="A62" s="1613" t="s">
        <v>1381</v>
      </c>
      <c r="B62" s="1613" t="s">
        <v>1526</v>
      </c>
      <c r="C62" s="1611" t="s">
        <v>1536</v>
      </c>
      <c r="D62" s="1620" t="s">
        <v>1537</v>
      </c>
      <c r="E62" s="1621" t="s">
        <v>1538</v>
      </c>
      <c r="F62" s="1622" t="s">
        <v>1386</v>
      </c>
      <c r="G62" s="1622" t="s">
        <v>1386</v>
      </c>
      <c r="H62" s="1623" t="s">
        <v>1539</v>
      </c>
      <c r="I62" s="1621" t="s">
        <v>1842</v>
      </c>
      <c r="J62" s="1623" t="str">
        <f>'17 - Events'!C24&amp;'17 - Events'!C26</f>
        <v>The occurrence of any of the following events during the Amortisation Period:
on any Calculation Date, the determination by the Management Company, that for the fifth (5th) consecutive Payment Date (including the Payment Date corresponding to such Calculation Date), the Principal Deficiency Amount would remain greater than zero on the immediately succeeding Payment Date after giving effect to the Amortisation Period Priority of Payments; the amount to the credit of General Reserve Account is less than the General Reserve Required Amount on the immediately succeeding Payment Date after giving effect to the Amortisation Period Priority of Payments.</v>
      </c>
      <c r="K62" s="1639" t="str">
        <f>'17 - Events'!C30&amp;'17 - Events'!C32&amp;'17 - Events'!C34</f>
        <v>The occurrence of any of the following events:
(a)	in accordance with Article L. 214-172 of the French Monetary and Financial Code, upon the appointment of a Substitute Servicer pursuant to the Servicing Agreement; or(b)	French laws and regulations require that the Borrowers are informed (including, without limitation in case of a change of the Servicer following the occurrence of a Servicer Termination Event); or(c)the Servicer becomes subject to any procedure governed by Book VI of the French Commercial.</v>
      </c>
      <c r="L62" s="1639" t="str">
        <f>'17 - Events'!C39&amp;'17 - Events'!C41&amp;'17 - Events'!C43&amp;'17 - Events'!C45</f>
        <v>The occurrence of the following events:
(a)	the liquidation of the Issuer is in the interest of the holders of the Units and Noteholders; or(b)	the aggregate Outstanding Principal Balance of the Purchased Home Loan Receivables which are unmatured (non échues) is lower than ten (10) per cent. of the aggregate of the Outstanding Principal Balance of the Purchased Home Loan Receivables which are unmatured (non échues) as of the Initial Cut-Off Date; or(c)	the Notes and the Units issued by the Issuer are held by a single holder and such holder requests the liquidation of the Issuer; or(d)	the Notes and the Units issued by the Issuer are held solely by the Seller and the Seller requests the liquidation of the Issuer.</v>
      </c>
      <c r="M62" s="1639" t="str">
        <f>'17 - Events'!C49</f>
        <v>During the Amortisation Period, all or part of the Class A Notes Interest Amount has remained unpaid for eight (8) Business Days following a Payment Date.</v>
      </c>
      <c r="N62" s="1639" t="str">
        <f>'17 - Events'!C54&amp;'17 - Events'!C56</f>
        <v>means that the Servicer does not at least the following ratings:
(a) a DBRS Long-term Rating of "BBB(low)", or, if there is no DBRS Long-term Rating, but is rated by at least any one of Fitch, Moody’s and S&amp;P a DBRS Equivalent Rating with respect to its long-term debt obligations between "1" and "10"; and(b) an unsecured, unguaranteed and unsubordinated long-term debt obligations rating of Baa3 by Moody’s.</v>
      </c>
      <c r="O62" s="1639" t="str">
        <f>'17 - Events'!C60</f>
        <v>If the Account Bank is subject to a proceeding governed by the provisions of Book VI of the French Commercial Code.</v>
      </c>
      <c r="P62" s="1639" t="str">
        <f>'17 - Events'!C64</f>
        <v xml:space="preserve">If the Account Bank breaches any of its obligations under the Account Bank Agreement and such breach continues unremedied for a period of three (3) Business Days following the receipt by the Account Bank of a notice in writing sent by the Management Company detailing such breach. </v>
      </c>
    </row>
    <row r="63" spans="1:16" ht="39" thickBot="1">
      <c r="A63" s="1613" t="s">
        <v>1381</v>
      </c>
      <c r="B63" s="1613" t="s">
        <v>1526</v>
      </c>
      <c r="C63" s="1611" t="s">
        <v>1540</v>
      </c>
      <c r="D63" s="1620" t="s">
        <v>1541</v>
      </c>
      <c r="E63" s="1621" t="s">
        <v>1542</v>
      </c>
      <c r="F63" s="1622" t="s">
        <v>1386</v>
      </c>
      <c r="G63" s="1622" t="s">
        <v>1430</v>
      </c>
      <c r="H63" s="1623" t="s">
        <v>1543</v>
      </c>
      <c r="I63" s="1623" t="s">
        <v>1831</v>
      </c>
      <c r="J63" s="1623" t="s">
        <v>1831</v>
      </c>
      <c r="K63" s="1623" t="s">
        <v>1831</v>
      </c>
      <c r="L63" s="1623" t="s">
        <v>1831</v>
      </c>
      <c r="M63" s="1623" t="s">
        <v>1831</v>
      </c>
      <c r="N63" s="1623" t="s">
        <v>1831</v>
      </c>
      <c r="O63" s="1623" t="s">
        <v>1831</v>
      </c>
      <c r="P63" s="1623" t="s">
        <v>1831</v>
      </c>
    </row>
    <row r="64" spans="1:16" ht="51.75" thickBot="1">
      <c r="A64" s="1613" t="s">
        <v>1381</v>
      </c>
      <c r="B64" s="1613" t="s">
        <v>1526</v>
      </c>
      <c r="C64" s="1611" t="s">
        <v>1544</v>
      </c>
      <c r="D64" s="1620" t="s">
        <v>1545</v>
      </c>
      <c r="E64" s="1621" t="s">
        <v>1546</v>
      </c>
      <c r="F64" s="1622" t="s">
        <v>1386</v>
      </c>
      <c r="G64" s="1622" t="s">
        <v>1430</v>
      </c>
      <c r="H64" s="1623" t="s">
        <v>1543</v>
      </c>
      <c r="I64" s="1623" t="s">
        <v>1831</v>
      </c>
      <c r="J64" s="1623" t="s">
        <v>1831</v>
      </c>
      <c r="K64" s="1623" t="s">
        <v>1831</v>
      </c>
      <c r="L64" s="1623" t="s">
        <v>1831</v>
      </c>
      <c r="M64" s="1623" t="s">
        <v>1831</v>
      </c>
      <c r="N64" s="1623" t="s">
        <v>1831</v>
      </c>
      <c r="O64" s="1623" t="s">
        <v>1831</v>
      </c>
      <c r="P64" s="1623" t="s">
        <v>1831</v>
      </c>
    </row>
    <row r="65" spans="1:17" ht="39" thickBot="1">
      <c r="A65" s="1613" t="s">
        <v>1381</v>
      </c>
      <c r="B65" s="1613" t="s">
        <v>1526</v>
      </c>
      <c r="C65" s="1611" t="s">
        <v>1547</v>
      </c>
      <c r="D65" s="1620" t="s">
        <v>1548</v>
      </c>
      <c r="E65" s="1621" t="s">
        <v>1549</v>
      </c>
      <c r="F65" s="1622" t="s">
        <v>1386</v>
      </c>
      <c r="G65" s="1622" t="s">
        <v>1386</v>
      </c>
      <c r="H65" s="1623" t="s">
        <v>1423</v>
      </c>
      <c r="I65" s="1623" t="s">
        <v>1830</v>
      </c>
      <c r="J65" s="1623" t="s">
        <v>1830</v>
      </c>
      <c r="K65" s="1623" t="s">
        <v>1830</v>
      </c>
      <c r="L65" s="1623" t="s">
        <v>1830</v>
      </c>
      <c r="M65" s="1623" t="s">
        <v>1830</v>
      </c>
      <c r="N65" s="1623" t="s">
        <v>1830</v>
      </c>
      <c r="O65" s="1623" t="s">
        <v>1830</v>
      </c>
      <c r="P65" s="1623" t="s">
        <v>1830</v>
      </c>
    </row>
    <row r="66" spans="1:17" ht="26.25" thickBot="1">
      <c r="A66" s="1613" t="s">
        <v>1381</v>
      </c>
      <c r="B66" s="1613" t="s">
        <v>1526</v>
      </c>
      <c r="C66" s="1611" t="s">
        <v>1550</v>
      </c>
      <c r="D66" s="1620" t="s">
        <v>1551</v>
      </c>
      <c r="E66" s="1621" t="s">
        <v>1552</v>
      </c>
      <c r="F66" s="1622" t="s">
        <v>1386</v>
      </c>
      <c r="G66" s="1622" t="s">
        <v>1430</v>
      </c>
      <c r="H66" s="1623" t="s">
        <v>1553</v>
      </c>
      <c r="I66" s="1623" t="s">
        <v>1831</v>
      </c>
      <c r="J66" s="1623" t="s">
        <v>1831</v>
      </c>
      <c r="K66" s="1623" t="s">
        <v>1831</v>
      </c>
      <c r="L66" s="1623" t="s">
        <v>1831</v>
      </c>
      <c r="M66" s="1623" t="s">
        <v>1831</v>
      </c>
      <c r="N66" s="1623" t="s">
        <v>1831</v>
      </c>
      <c r="O66" s="1623" t="s">
        <v>1831</v>
      </c>
      <c r="P66" s="1623" t="s">
        <v>1831</v>
      </c>
    </row>
    <row r="67" spans="1:17" ht="26.25" thickBot="1">
      <c r="A67" s="1613" t="s">
        <v>1381</v>
      </c>
      <c r="B67" s="1613" t="s">
        <v>1526</v>
      </c>
      <c r="C67" s="1611" t="s">
        <v>1554</v>
      </c>
      <c r="D67" s="1620" t="s">
        <v>1555</v>
      </c>
      <c r="E67" s="1621" t="s">
        <v>1556</v>
      </c>
      <c r="F67" s="1622" t="s">
        <v>1386</v>
      </c>
      <c r="G67" s="1622" t="s">
        <v>1430</v>
      </c>
      <c r="H67" s="1623" t="s">
        <v>1553</v>
      </c>
      <c r="I67" s="1623">
        <v>30</v>
      </c>
      <c r="J67" s="1623">
        <v>30</v>
      </c>
      <c r="K67" s="1623">
        <v>30</v>
      </c>
      <c r="L67" s="1623">
        <v>30</v>
      </c>
      <c r="M67" s="1623">
        <v>30</v>
      </c>
      <c r="N67" s="1623">
        <v>30</v>
      </c>
      <c r="O67" s="1623">
        <v>30</v>
      </c>
      <c r="P67" s="1623">
        <v>30</v>
      </c>
    </row>
    <row r="68" spans="1:17" ht="90" thickBot="1">
      <c r="A68" s="1613" t="s">
        <v>1381</v>
      </c>
      <c r="B68" s="1613" t="s">
        <v>1526</v>
      </c>
      <c r="C68" s="1611" t="s">
        <v>1557</v>
      </c>
      <c r="D68" s="1620" t="s">
        <v>1558</v>
      </c>
      <c r="E68" s="1621" t="s">
        <v>1559</v>
      </c>
      <c r="F68" s="1622" t="s">
        <v>1386</v>
      </c>
      <c r="G68" s="1622" t="s">
        <v>1386</v>
      </c>
      <c r="H68" s="1623" t="s">
        <v>1413</v>
      </c>
      <c r="I68" s="1623" t="s">
        <v>1841</v>
      </c>
      <c r="J68" s="1623" t="s">
        <v>1841</v>
      </c>
      <c r="K68" s="1623" t="s">
        <v>1841</v>
      </c>
      <c r="L68" s="1623" t="s">
        <v>1841</v>
      </c>
      <c r="M68" s="1623" t="s">
        <v>1841</v>
      </c>
      <c r="N68" s="1623" t="s">
        <v>1841</v>
      </c>
      <c r="O68" s="1623" t="s">
        <v>1841</v>
      </c>
      <c r="P68" s="1623" t="s">
        <v>1841</v>
      </c>
    </row>
    <row r="69" spans="1:17" ht="15.75" thickBot="1">
      <c r="A69" s="1613" t="s">
        <v>1381</v>
      </c>
      <c r="B69" s="1613" t="s">
        <v>1560</v>
      </c>
      <c r="C69" s="1614" t="s">
        <v>1560</v>
      </c>
      <c r="D69" s="1615"/>
      <c r="E69" s="1616"/>
      <c r="F69" s="1617" t="s">
        <v>143</v>
      </c>
      <c r="G69" s="1617" t="s">
        <v>143</v>
      </c>
      <c r="H69" s="1618"/>
      <c r="I69" s="1619"/>
    </row>
    <row r="70" spans="1:17" ht="15.75" thickBot="1">
      <c r="A70" s="1613" t="s">
        <v>1381</v>
      </c>
      <c r="B70" s="1613" t="s">
        <v>1560</v>
      </c>
      <c r="C70" s="1611" t="s">
        <v>1561</v>
      </c>
      <c r="D70" s="1620" t="s">
        <v>1384</v>
      </c>
      <c r="E70" s="1621" t="s">
        <v>1528</v>
      </c>
      <c r="F70" s="1622" t="s">
        <v>1386</v>
      </c>
      <c r="G70" s="1622" t="s">
        <v>1386</v>
      </c>
      <c r="H70" s="1623" t="s">
        <v>1387</v>
      </c>
      <c r="I70" s="1623"/>
    </row>
    <row r="71" spans="1:17" ht="26.25" thickBot="1">
      <c r="A71" s="1613" t="s">
        <v>1381</v>
      </c>
      <c r="B71" s="1613" t="s">
        <v>1560</v>
      </c>
      <c r="C71" s="1611" t="s">
        <v>1562</v>
      </c>
      <c r="D71" s="1620" t="s">
        <v>1563</v>
      </c>
      <c r="E71" s="1621" t="s">
        <v>1564</v>
      </c>
      <c r="F71" s="1622" t="s">
        <v>1386</v>
      </c>
      <c r="G71" s="1622" t="s">
        <v>1386</v>
      </c>
      <c r="H71" s="1623" t="s">
        <v>1532</v>
      </c>
      <c r="I71" s="1623" t="s">
        <v>1832</v>
      </c>
      <c r="J71" s="1623" t="s">
        <v>1833</v>
      </c>
      <c r="K71" s="1623" t="s">
        <v>1834</v>
      </c>
      <c r="L71" s="1623" t="s">
        <v>1835</v>
      </c>
      <c r="M71" s="1623" t="s">
        <v>1836</v>
      </c>
      <c r="N71" s="1623" t="s">
        <v>1837</v>
      </c>
      <c r="O71" s="1623" t="s">
        <v>1838</v>
      </c>
      <c r="P71" s="1623" t="s">
        <v>1839</v>
      </c>
      <c r="Q71" s="1623" t="s">
        <v>1840</v>
      </c>
    </row>
    <row r="72" spans="1:17" ht="26.25" thickBot="1">
      <c r="A72" s="1613" t="s">
        <v>1381</v>
      </c>
      <c r="B72" s="1613" t="s">
        <v>1560</v>
      </c>
      <c r="C72" s="1611" t="s">
        <v>1565</v>
      </c>
      <c r="D72" s="1620" t="s">
        <v>1566</v>
      </c>
      <c r="E72" s="1621" t="s">
        <v>1567</v>
      </c>
      <c r="F72" s="1622" t="s">
        <v>1386</v>
      </c>
      <c r="G72" s="1622" t="s">
        <v>1386</v>
      </c>
      <c r="H72" s="1623" t="s">
        <v>1532</v>
      </c>
      <c r="I72" s="1623" t="str">
        <f>I71</f>
        <v>ADA</v>
      </c>
      <c r="J72" s="1623" t="str">
        <f t="shared" ref="J72:Q72" si="1">J71</f>
        <v>PoP_AmrtP(A)</v>
      </c>
      <c r="K72" s="1623" t="str">
        <f t="shared" si="1"/>
        <v>PoP_AmrtP(B)</v>
      </c>
      <c r="L72" s="1623" t="str">
        <f t="shared" si="1"/>
        <v>PoP_AmrtP(C)</v>
      </c>
      <c r="M72" s="1623" t="str">
        <f t="shared" si="1"/>
        <v>PoP_AmrtP(D)</v>
      </c>
      <c r="N72" s="1623" t="str">
        <f t="shared" si="1"/>
        <v>PoP_AmrtP(E)</v>
      </c>
      <c r="O72" s="1623" t="str">
        <f t="shared" si="1"/>
        <v>PoP_AmrtP(AF</v>
      </c>
      <c r="P72" s="1623" t="str">
        <f t="shared" si="1"/>
        <v>PoP_AmrtP(G)</v>
      </c>
      <c r="Q72" s="1623" t="str">
        <f t="shared" si="1"/>
        <v>PoP_AmrtP(H)</v>
      </c>
    </row>
    <row r="73" spans="1:17" ht="225.75" thickBot="1">
      <c r="A73" s="1613" t="s">
        <v>1381</v>
      </c>
      <c r="B73" s="1613" t="s">
        <v>1560</v>
      </c>
      <c r="C73" s="1611" t="s">
        <v>1568</v>
      </c>
      <c r="D73" s="1620" t="s">
        <v>1569</v>
      </c>
      <c r="E73" s="1621" t="s">
        <v>1570</v>
      </c>
      <c r="F73" s="1622" t="s">
        <v>1386</v>
      </c>
      <c r="G73" s="1622" t="s">
        <v>1386</v>
      </c>
      <c r="H73" s="1623" t="s">
        <v>1532</v>
      </c>
      <c r="I73" s="1640" t="str">
        <f t="array" ref="I73:Q73">TRANSPOSE('15 - Priority of Payments'!F27:H35)</f>
        <v xml:space="preserve">Available Distribution Amount </v>
      </c>
      <c r="J73" s="1642" t="str">
        <v>(A) 	on a pro rata and pari passu basis, any due and payable Issuer Operating Expenses and, in priority to such payment (if any), payment of any Issuer Operating Expenses Arrears calculated by the Management Company on the previous Payment Dates and remaining unpaid on such Payment Date;</v>
      </c>
      <c r="K73" s="1642" t="str">
        <v>(B)	 on a pro rata and pari passu basis, any due and payable Class A Notes Interest Amounts on the Class A Notes;</v>
      </c>
      <c r="L73" s="1642" t="str">
        <v>(C) 	in transfer to the credit of the General Reserve Account of an amount equal to the General Reserve Replenishment Amount applicable on such Payment Date;;</v>
      </c>
      <c r="M73" s="1642" t="str">
        <v>(D) 	on a pro rata and pari passu basis, the Class A Notes Amortisation Amount in respect of the redemption of the Class A Notes;</v>
      </c>
      <c r="N73" s="1642" t="str">
        <v>(E)	 on a pro rata and pari passu basis, any due and payable Class B Notes Interest Amounts on the Class B Notes and, in priority to such payment, payment (on a pro rata and pari passu basis) of any Class B Notes Interest Amount Arrears calculated by the Management Company on the previous Payment Dates and remaining due and unpaid on such Payment Date;</v>
      </c>
      <c r="O73" s="1642" t="str">
        <v xml:space="preserve">(F) 	 on a pro rata and pari passu basis, the Class B Notes Amortisation Amount in respect of the redemption of the Class B Notes; </v>
      </c>
      <c r="P73" s="1642" t="str">
        <v>(G)	  payment of any General Reserve Release Amount as repayment of the deposit made by the Seller under the General Reserve Deposit Agreement and, in priority to such payment, such amounts remaining unpaid from the previous Payment Dates; and</v>
      </c>
      <c r="Q73" s="1642" t="str">
        <v>(H)	 on any Payment Date which is not the Issuer Liquidation Date, the Excess Spread as interest payment to the Unitholders.</v>
      </c>
    </row>
    <row r="74" spans="1:17" ht="77.25" thickBot="1">
      <c r="A74" s="1613" t="s">
        <v>1381</v>
      </c>
      <c r="B74" s="1613" t="s">
        <v>1560</v>
      </c>
      <c r="C74" s="1611" t="s">
        <v>1571</v>
      </c>
      <c r="D74" s="1620" t="s">
        <v>1572</v>
      </c>
      <c r="E74" s="1621" t="s">
        <v>1573</v>
      </c>
      <c r="F74" s="1622" t="s">
        <v>1386</v>
      </c>
      <c r="G74" s="1622" t="s">
        <v>1386</v>
      </c>
      <c r="H74" s="1623" t="s">
        <v>1434</v>
      </c>
      <c r="I74" s="1639">
        <f>'15 - Priority of Payments'!J27</f>
        <v>100628904.99260075</v>
      </c>
      <c r="J74" s="1641">
        <f t="array" ref="J74:Q74">-TRANSPOSE('15 - Priority of Payments'!J28:J35)</f>
        <v>-2250714.2399999998</v>
      </c>
      <c r="K74" s="1641">
        <v>-5310872.4800000004</v>
      </c>
      <c r="L74" s="1641">
        <v>0</v>
      </c>
      <c r="M74" s="1641">
        <v>-81159490.800000012</v>
      </c>
      <c r="N74" s="1641">
        <v>-698818.55999999994</v>
      </c>
      <c r="O74" s="1641">
        <v>-4271551.6800000006</v>
      </c>
      <c r="P74" s="1641">
        <v>-410000</v>
      </c>
      <c r="Q74" s="1641">
        <v>-6526658.5125999916</v>
      </c>
    </row>
    <row r="75" spans="1:17" ht="15.75" thickBot="1">
      <c r="A75" s="1613"/>
      <c r="B75" s="1613"/>
      <c r="C75" s="1611"/>
      <c r="D75" s="1620"/>
      <c r="E75" s="1621"/>
      <c r="F75" s="1622"/>
      <c r="G75" s="1622"/>
      <c r="H75" s="1623"/>
      <c r="I75" s="1623" t="s">
        <v>308</v>
      </c>
      <c r="J75" s="1623" t="s">
        <v>308</v>
      </c>
      <c r="K75" s="1623" t="s">
        <v>308</v>
      </c>
      <c r="L75" s="1623" t="s">
        <v>308</v>
      </c>
      <c r="M75" s="1623" t="s">
        <v>308</v>
      </c>
      <c r="N75" s="1623" t="s">
        <v>308</v>
      </c>
      <c r="O75" s="1623" t="s">
        <v>308</v>
      </c>
      <c r="P75" s="1623" t="s">
        <v>308</v>
      </c>
      <c r="Q75" s="1623" t="s">
        <v>308</v>
      </c>
    </row>
    <row r="76" spans="1:17" ht="64.5" thickBot="1">
      <c r="A76" s="1613" t="s">
        <v>1381</v>
      </c>
      <c r="B76" s="1613" t="s">
        <v>1560</v>
      </c>
      <c r="C76" s="1611" t="s">
        <v>1574</v>
      </c>
      <c r="D76" s="1620" t="s">
        <v>1575</v>
      </c>
      <c r="E76" s="1621" t="s">
        <v>1576</v>
      </c>
      <c r="F76" s="1622" t="s">
        <v>1386</v>
      </c>
      <c r="G76" s="1622" t="s">
        <v>1386</v>
      </c>
      <c r="H76" s="1623" t="s">
        <v>1434</v>
      </c>
      <c r="I76" s="1639">
        <f t="array" ref="I76:Q76">ROUND(TRANSPOSE('15 - Priority of Payments'!L27:L35),2)</f>
        <v>100629204.98999999</v>
      </c>
      <c r="J76" s="1639">
        <v>98378490.75</v>
      </c>
      <c r="K76" s="1639">
        <v>93067618.269999996</v>
      </c>
      <c r="L76" s="1639">
        <v>93067618.269999996</v>
      </c>
      <c r="M76" s="1639">
        <v>11908127.470000001</v>
      </c>
      <c r="N76" s="1639">
        <v>11209308.91</v>
      </c>
      <c r="O76" s="1639">
        <v>6937757.2300000004</v>
      </c>
      <c r="P76" s="1639">
        <v>6527757.2300000004</v>
      </c>
      <c r="Q76" s="1639">
        <v>1098.72</v>
      </c>
    </row>
    <row r="77" spans="1:17" ht="15.75" thickBot="1">
      <c r="A77" s="1613"/>
      <c r="B77" s="1613"/>
      <c r="C77" s="1611"/>
      <c r="D77" s="1620"/>
      <c r="E77" s="1621"/>
      <c r="F77" s="1622"/>
      <c r="G77" s="1622"/>
      <c r="H77" s="1623"/>
      <c r="I77" s="1623" t="s">
        <v>308</v>
      </c>
      <c r="J77" s="1623" t="s">
        <v>308</v>
      </c>
      <c r="K77" s="1623" t="s">
        <v>308</v>
      </c>
      <c r="L77" s="1623" t="s">
        <v>308</v>
      </c>
      <c r="M77" s="1623" t="s">
        <v>308</v>
      </c>
      <c r="N77" s="1623" t="s">
        <v>308</v>
      </c>
      <c r="O77" s="1623" t="s">
        <v>308</v>
      </c>
      <c r="P77" s="1623" t="s">
        <v>308</v>
      </c>
      <c r="Q77" s="1623" t="s">
        <v>308</v>
      </c>
    </row>
  </sheetData>
  <phoneticPr fontId="151" type="noConversion"/>
  <hyperlinks>
    <hyperlink ref="I9" r:id="rId1" xr:uid="{CD123254-8F27-472D-9575-28EF289B302D}"/>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91E81-4371-4285-8A0C-F7AE347DE1D9}">
  <sheetPr codeName="Sheet58"/>
  <dimension ref="A1"/>
  <sheetViews>
    <sheetView zoomScale="85" zoomScaleNormal="85" workbookViewId="0"/>
  </sheetViews>
  <sheetFormatPr defaultColWidth="9.140625" defaultRowHeight="15"/>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35C79-BBC1-46EC-862D-A6E212413089}">
  <sheetPr codeName="Sheet47"/>
  <dimension ref="A1:R98"/>
  <sheetViews>
    <sheetView showGridLines="0" zoomScale="85" zoomScaleNormal="85" workbookViewId="0">
      <selection activeCell="C16" sqref="C16:D16"/>
    </sheetView>
  </sheetViews>
  <sheetFormatPr defaultColWidth="9.140625" defaultRowHeight="15"/>
  <cols>
    <col min="1" max="1" width="31.42578125" customWidth="1"/>
    <col min="2" max="4" width="26.7109375" customWidth="1"/>
    <col min="5" max="10" width="31.42578125" customWidth="1"/>
    <col min="11" max="19" width="28.85546875" customWidth="1"/>
  </cols>
  <sheetData>
    <row r="1" spans="1:10" ht="26.25" thickBot="1">
      <c r="A1" s="1610" t="s">
        <v>1372</v>
      </c>
      <c r="B1" s="1610" t="s">
        <v>1373</v>
      </c>
      <c r="C1" s="1611" t="s">
        <v>1374</v>
      </c>
      <c r="D1" s="1610" t="s">
        <v>1375</v>
      </c>
      <c r="E1" s="1610" t="s">
        <v>1376</v>
      </c>
      <c r="F1" s="1610" t="s">
        <v>1377</v>
      </c>
      <c r="G1" s="1610" t="s">
        <v>1378</v>
      </c>
      <c r="H1" s="1610" t="s">
        <v>1379</v>
      </c>
      <c r="I1" s="1612" t="s">
        <v>1380</v>
      </c>
      <c r="J1" s="1840"/>
    </row>
    <row r="2" spans="1:10" ht="39" thickBot="1">
      <c r="A2" s="1625" t="s">
        <v>1577</v>
      </c>
      <c r="B2" s="1613" t="s">
        <v>1382</v>
      </c>
      <c r="C2" s="1614" t="s">
        <v>1382</v>
      </c>
      <c r="D2" s="1615"/>
      <c r="E2" s="1616"/>
      <c r="F2" s="1617" t="s">
        <v>143</v>
      </c>
      <c r="G2" s="1617" t="s">
        <v>143</v>
      </c>
      <c r="H2" s="1618"/>
      <c r="I2" s="1619"/>
      <c r="J2" s="1841"/>
    </row>
    <row r="3" spans="1:10" ht="64.5" thickBot="1">
      <c r="A3" s="1625" t="s">
        <v>1577</v>
      </c>
      <c r="B3" s="1613" t="s">
        <v>1382</v>
      </c>
      <c r="C3" s="1611" t="s">
        <v>1578</v>
      </c>
      <c r="D3" s="1620" t="s">
        <v>1384</v>
      </c>
      <c r="E3" s="1621" t="s">
        <v>1385</v>
      </c>
      <c r="F3" s="1626" t="s">
        <v>1386</v>
      </c>
      <c r="G3" s="1622" t="s">
        <v>1386</v>
      </c>
      <c r="H3" s="1623" t="s">
        <v>1387</v>
      </c>
      <c r="I3" s="1623" t="s">
        <v>1068</v>
      </c>
      <c r="J3" s="1842"/>
    </row>
    <row r="4" spans="1:10" ht="102.75" thickBot="1">
      <c r="A4" s="1625" t="s">
        <v>1577</v>
      </c>
      <c r="B4" s="1613" t="s">
        <v>1382</v>
      </c>
      <c r="C4" s="1611" t="s">
        <v>1579</v>
      </c>
      <c r="D4" s="1620" t="s">
        <v>1389</v>
      </c>
      <c r="E4" s="1621" t="s">
        <v>1580</v>
      </c>
      <c r="F4" s="1626" t="s">
        <v>1386</v>
      </c>
      <c r="G4" s="1622" t="s">
        <v>1386</v>
      </c>
      <c r="H4" s="1623" t="s">
        <v>1391</v>
      </c>
      <c r="I4" s="1636">
        <f>'00 - Cover'!F17</f>
        <v>46265</v>
      </c>
      <c r="J4" s="1843"/>
    </row>
    <row r="5" spans="1:10" ht="51.75" thickBot="1">
      <c r="A5" s="1625" t="s">
        <v>1577</v>
      </c>
      <c r="B5" s="1613" t="s">
        <v>1382</v>
      </c>
      <c r="C5" s="1611" t="s">
        <v>1581</v>
      </c>
      <c r="D5" s="1620" t="s">
        <v>1582</v>
      </c>
      <c r="E5" s="1621" t="s">
        <v>1583</v>
      </c>
      <c r="F5" s="1622" t="s">
        <v>1386</v>
      </c>
      <c r="G5" s="1622" t="s">
        <v>1430</v>
      </c>
      <c r="H5" s="1623" t="s">
        <v>1423</v>
      </c>
      <c r="I5" s="1623" t="s">
        <v>1831</v>
      </c>
      <c r="J5" s="1842"/>
    </row>
    <row r="6" spans="1:10" ht="64.5" thickBot="1">
      <c r="A6" s="1625" t="s">
        <v>1577</v>
      </c>
      <c r="B6" s="1613" t="s">
        <v>1382</v>
      </c>
      <c r="C6" s="1611" t="s">
        <v>1584</v>
      </c>
      <c r="D6" s="1620" t="s">
        <v>1585</v>
      </c>
      <c r="E6" s="1621" t="s">
        <v>1586</v>
      </c>
      <c r="F6" s="1622" t="s">
        <v>1386</v>
      </c>
      <c r="G6" s="1622" t="s">
        <v>1430</v>
      </c>
      <c r="H6" s="1623" t="s">
        <v>1423</v>
      </c>
      <c r="I6" s="1623" t="s">
        <v>1830</v>
      </c>
      <c r="J6" s="1842"/>
    </row>
    <row r="7" spans="1:10" ht="64.5" thickBot="1">
      <c r="A7" s="1625" t="s">
        <v>1577</v>
      </c>
      <c r="B7" s="1613" t="s">
        <v>1382</v>
      </c>
      <c r="C7" s="1611" t="s">
        <v>1587</v>
      </c>
      <c r="D7" s="1620" t="s">
        <v>1588</v>
      </c>
      <c r="E7" s="1621" t="s">
        <v>1589</v>
      </c>
      <c r="F7" s="1622" t="s">
        <v>1386</v>
      </c>
      <c r="G7" s="1622" t="s">
        <v>1430</v>
      </c>
      <c r="H7" s="1623" t="s">
        <v>1423</v>
      </c>
      <c r="I7" s="1623" t="s">
        <v>1830</v>
      </c>
      <c r="J7" s="1842"/>
    </row>
    <row r="8" spans="1:10" ht="77.25" thickBot="1">
      <c r="A8" s="1625" t="s">
        <v>1577</v>
      </c>
      <c r="B8" s="1613" t="s">
        <v>1382</v>
      </c>
      <c r="C8" s="1611" t="s">
        <v>1590</v>
      </c>
      <c r="D8" s="1620" t="s">
        <v>1591</v>
      </c>
      <c r="E8" s="1621" t="s">
        <v>1592</v>
      </c>
      <c r="F8" s="1622" t="s">
        <v>1386</v>
      </c>
      <c r="G8" s="1622" t="s">
        <v>1430</v>
      </c>
      <c r="H8" s="1623" t="s">
        <v>1539</v>
      </c>
      <c r="I8" s="1623" t="s">
        <v>1831</v>
      </c>
      <c r="J8" s="1842"/>
    </row>
    <row r="9" spans="1:10" ht="77.25" thickBot="1">
      <c r="A9" s="1625" t="s">
        <v>1577</v>
      </c>
      <c r="B9" s="1613" t="s">
        <v>1382</v>
      </c>
      <c r="C9" s="1611" t="s">
        <v>1593</v>
      </c>
      <c r="D9" s="1620" t="s">
        <v>1594</v>
      </c>
      <c r="E9" s="1621" t="s">
        <v>1595</v>
      </c>
      <c r="F9" s="1622" t="s">
        <v>1386</v>
      </c>
      <c r="G9" s="1622" t="s">
        <v>1430</v>
      </c>
      <c r="H9" s="1623" t="s">
        <v>1423</v>
      </c>
      <c r="I9" s="1623" t="s">
        <v>1829</v>
      </c>
      <c r="J9" s="1842"/>
    </row>
    <row r="10" spans="1:10" ht="192" thickBot="1">
      <c r="A10" s="1625" t="s">
        <v>1577</v>
      </c>
      <c r="B10" s="1613" t="s">
        <v>1382</v>
      </c>
      <c r="C10" s="1611" t="s">
        <v>1596</v>
      </c>
      <c r="D10" s="1620" t="s">
        <v>1597</v>
      </c>
      <c r="E10" s="1621" t="s">
        <v>1598</v>
      </c>
      <c r="F10" s="1622" t="s">
        <v>1386</v>
      </c>
      <c r="G10" s="1622" t="s">
        <v>1386</v>
      </c>
      <c r="H10" s="1623" t="s">
        <v>1413</v>
      </c>
      <c r="I10" s="1623" t="s">
        <v>1843</v>
      </c>
      <c r="J10" s="1842"/>
    </row>
    <row r="11" spans="1:10" ht="204.75" thickBot="1">
      <c r="A11" s="1625" t="s">
        <v>1577</v>
      </c>
      <c r="B11" s="1613" t="s">
        <v>1382</v>
      </c>
      <c r="C11" s="1611" t="s">
        <v>1599</v>
      </c>
      <c r="D11" s="1620" t="s">
        <v>1600</v>
      </c>
      <c r="E11" s="1621" t="s">
        <v>1601</v>
      </c>
      <c r="F11" s="1622" t="s">
        <v>1386</v>
      </c>
      <c r="G11" s="1622" t="s">
        <v>1430</v>
      </c>
      <c r="H11" s="1623" t="s">
        <v>1413</v>
      </c>
      <c r="I11" s="1623" t="s">
        <v>1831</v>
      </c>
      <c r="J11" s="1842"/>
    </row>
    <row r="12" spans="1:10" ht="128.25" thickBot="1">
      <c r="A12" s="1625" t="s">
        <v>1577</v>
      </c>
      <c r="B12" s="1613" t="s">
        <v>1382</v>
      </c>
      <c r="C12" s="1611" t="s">
        <v>1602</v>
      </c>
      <c r="D12" s="1620" t="s">
        <v>1603</v>
      </c>
      <c r="E12" s="1621" t="s">
        <v>1604</v>
      </c>
      <c r="F12" s="1622" t="s">
        <v>1386</v>
      </c>
      <c r="G12" s="1622" t="s">
        <v>1430</v>
      </c>
      <c r="H12" s="1623" t="s">
        <v>1434</v>
      </c>
      <c r="I12" s="1623" t="s">
        <v>1831</v>
      </c>
      <c r="J12" s="1842"/>
    </row>
    <row r="13" spans="1:10" ht="15.75" thickBot="1">
      <c r="A13" s="1625"/>
      <c r="B13" s="1613"/>
      <c r="C13" s="1611"/>
      <c r="D13" s="1620"/>
      <c r="E13" s="1621"/>
      <c r="F13" s="1622"/>
      <c r="G13" s="1622"/>
      <c r="H13" s="1623"/>
      <c r="I13" s="1623" t="s">
        <v>308</v>
      </c>
      <c r="J13" s="1842"/>
    </row>
    <row r="14" spans="1:10" ht="128.25" thickBot="1">
      <c r="A14" s="1625" t="s">
        <v>1577</v>
      </c>
      <c r="B14" s="1613" t="s">
        <v>1382</v>
      </c>
      <c r="C14" s="1611" t="s">
        <v>1605</v>
      </c>
      <c r="D14" s="1620" t="s">
        <v>1606</v>
      </c>
      <c r="E14" s="1621" t="s">
        <v>1607</v>
      </c>
      <c r="F14" s="1622" t="s">
        <v>1386</v>
      </c>
      <c r="G14" s="1622" t="s">
        <v>1430</v>
      </c>
      <c r="H14" s="1623" t="s">
        <v>1434</v>
      </c>
      <c r="I14" s="1623" t="s">
        <v>1831</v>
      </c>
      <c r="J14" s="1842"/>
    </row>
    <row r="15" spans="1:10" ht="15.75" thickBot="1">
      <c r="A15" s="1625"/>
      <c r="B15" s="1613"/>
      <c r="C15" s="1611"/>
      <c r="D15" s="1620"/>
      <c r="E15" s="1621"/>
      <c r="F15" s="1622"/>
      <c r="G15" s="1622"/>
      <c r="H15" s="1623"/>
      <c r="I15" s="1623" t="s">
        <v>308</v>
      </c>
      <c r="J15" s="1842"/>
    </row>
    <row r="16" spans="1:10" ht="64.5" thickBot="1">
      <c r="A16" s="1625" t="s">
        <v>1577</v>
      </c>
      <c r="B16" s="1613" t="s">
        <v>1382</v>
      </c>
      <c r="C16" s="1611" t="s">
        <v>1608</v>
      </c>
      <c r="D16" s="1620" t="s">
        <v>1609</v>
      </c>
      <c r="E16" s="1621" t="s">
        <v>1610</v>
      </c>
      <c r="F16" s="1622" t="s">
        <v>1386</v>
      </c>
      <c r="G16" s="1622" t="s">
        <v>1430</v>
      </c>
      <c r="H16" s="1623" t="s">
        <v>1611</v>
      </c>
      <c r="I16" s="1623" t="s">
        <v>1831</v>
      </c>
      <c r="J16" s="1842"/>
    </row>
    <row r="17" spans="1:10" ht="115.5" thickBot="1">
      <c r="A17" s="1625" t="s">
        <v>1577</v>
      </c>
      <c r="B17" s="1613" t="s">
        <v>1382</v>
      </c>
      <c r="C17" s="1611" t="s">
        <v>1612</v>
      </c>
      <c r="D17" s="1620" t="s">
        <v>1613</v>
      </c>
      <c r="E17" s="1621" t="s">
        <v>1614</v>
      </c>
      <c r="F17" s="1622" t="s">
        <v>1386</v>
      </c>
      <c r="G17" s="1622" t="s">
        <v>1430</v>
      </c>
      <c r="H17" s="1623" t="s">
        <v>1434</v>
      </c>
      <c r="I17" s="1623" t="s">
        <v>1831</v>
      </c>
      <c r="J17" s="1842"/>
    </row>
    <row r="18" spans="1:10" ht="15.75" thickBot="1">
      <c r="A18" s="1625"/>
      <c r="B18" s="1613"/>
      <c r="C18" s="1611"/>
      <c r="D18" s="1620"/>
      <c r="E18" s="1621"/>
      <c r="F18" s="1622"/>
      <c r="G18" s="1622"/>
      <c r="H18" s="1623"/>
      <c r="I18" s="1623" t="s">
        <v>308</v>
      </c>
      <c r="J18" s="1842"/>
    </row>
    <row r="19" spans="1:10" ht="77.25" thickBot="1">
      <c r="A19" s="1625" t="s">
        <v>1577</v>
      </c>
      <c r="B19" s="1613" t="s">
        <v>1382</v>
      </c>
      <c r="C19" s="1611" t="s">
        <v>1615</v>
      </c>
      <c r="D19" s="1620" t="s">
        <v>1616</v>
      </c>
      <c r="E19" s="1621" t="s">
        <v>1617</v>
      </c>
      <c r="F19" s="1622" t="s">
        <v>1386</v>
      </c>
      <c r="G19" s="1622" t="s">
        <v>1430</v>
      </c>
      <c r="H19" s="1623" t="s">
        <v>1456</v>
      </c>
      <c r="I19" s="1623" t="s">
        <v>1831</v>
      </c>
      <c r="J19" s="1842"/>
    </row>
    <row r="20" spans="1:10" ht="64.5" thickBot="1">
      <c r="A20" s="1625" t="s">
        <v>1577</v>
      </c>
      <c r="B20" s="1613" t="s">
        <v>1382</v>
      </c>
      <c r="C20" s="1611" t="s">
        <v>1618</v>
      </c>
      <c r="D20" s="1620" t="s">
        <v>1619</v>
      </c>
      <c r="E20" s="1621" t="s">
        <v>1620</v>
      </c>
      <c r="F20" s="1622" t="s">
        <v>1386</v>
      </c>
      <c r="G20" s="1622" t="s">
        <v>1430</v>
      </c>
      <c r="H20" s="1623" t="s">
        <v>1456</v>
      </c>
      <c r="I20" s="1623" t="s">
        <v>1831</v>
      </c>
      <c r="J20" s="1842"/>
    </row>
    <row r="21" spans="1:10" ht="102.75" thickBot="1">
      <c r="A21" s="1625" t="s">
        <v>1577</v>
      </c>
      <c r="B21" s="1613" t="s">
        <v>1382</v>
      </c>
      <c r="C21" s="1611" t="s">
        <v>1621</v>
      </c>
      <c r="D21" s="1620" t="s">
        <v>1622</v>
      </c>
      <c r="E21" s="1621" t="s">
        <v>1623</v>
      </c>
      <c r="F21" s="1622" t="s">
        <v>1386</v>
      </c>
      <c r="G21" s="1622" t="s">
        <v>1430</v>
      </c>
      <c r="H21" s="1623" t="s">
        <v>1434</v>
      </c>
      <c r="I21" s="1623" t="s">
        <v>1831</v>
      </c>
      <c r="J21" s="1842"/>
    </row>
    <row r="22" spans="1:10" ht="15.75" thickBot="1">
      <c r="A22" s="1625"/>
      <c r="B22" s="1613"/>
      <c r="C22" s="1611"/>
      <c r="D22" s="1620"/>
      <c r="E22" s="1621"/>
      <c r="F22" s="1622"/>
      <c r="G22" s="1622"/>
      <c r="H22" s="1623"/>
      <c r="I22" s="1623" t="s">
        <v>308</v>
      </c>
      <c r="J22" s="1842"/>
    </row>
    <row r="23" spans="1:10" ht="409.6" thickBot="1">
      <c r="A23" s="1625" t="s">
        <v>1577</v>
      </c>
      <c r="B23" s="1613" t="s">
        <v>1382</v>
      </c>
      <c r="C23" s="1611" t="s">
        <v>1624</v>
      </c>
      <c r="D23" s="1624" t="s">
        <v>1625</v>
      </c>
      <c r="E23" s="1621" t="s">
        <v>1626</v>
      </c>
      <c r="F23" s="1622" t="s">
        <v>1386</v>
      </c>
      <c r="G23" s="1622" t="s">
        <v>1430</v>
      </c>
      <c r="H23" s="1623" t="s">
        <v>1413</v>
      </c>
      <c r="I23" s="1623" t="s">
        <v>1831</v>
      </c>
      <c r="J23" s="1842"/>
    </row>
    <row r="24" spans="1:10" ht="39" thickBot="1">
      <c r="A24" s="1625" t="s">
        <v>1577</v>
      </c>
      <c r="B24" s="1613" t="s">
        <v>1382</v>
      </c>
      <c r="C24" s="1611" t="s">
        <v>1627</v>
      </c>
      <c r="D24" s="1624" t="s">
        <v>1628</v>
      </c>
      <c r="E24" s="1621" t="s">
        <v>1629</v>
      </c>
      <c r="F24" s="1622" t="s">
        <v>1386</v>
      </c>
      <c r="G24" s="1622" t="s">
        <v>1430</v>
      </c>
      <c r="H24" s="1623" t="s">
        <v>1391</v>
      </c>
      <c r="I24" s="1623" t="s">
        <v>1831</v>
      </c>
      <c r="J24" s="1842"/>
    </row>
    <row r="25" spans="1:10" ht="77.25" thickBot="1">
      <c r="A25" s="1625" t="s">
        <v>1577</v>
      </c>
      <c r="B25" s="1613" t="s">
        <v>1382</v>
      </c>
      <c r="C25" s="1611" t="s">
        <v>1630</v>
      </c>
      <c r="D25" s="1624" t="s">
        <v>1631</v>
      </c>
      <c r="E25" s="1621" t="s">
        <v>1632</v>
      </c>
      <c r="F25" s="1622" t="s">
        <v>1386</v>
      </c>
      <c r="G25" s="1622" t="s">
        <v>1430</v>
      </c>
      <c r="H25" s="1623" t="s">
        <v>1434</v>
      </c>
      <c r="I25" s="1623" t="s">
        <v>1831</v>
      </c>
      <c r="J25" s="1842"/>
    </row>
    <row r="26" spans="1:10" ht="15.75" thickBot="1">
      <c r="A26" s="1625"/>
      <c r="B26" s="1613"/>
      <c r="C26" s="1611"/>
      <c r="D26" s="1624"/>
      <c r="E26" s="1621"/>
      <c r="F26" s="1622"/>
      <c r="G26" s="1622"/>
      <c r="H26" s="1623"/>
      <c r="I26" s="1623" t="s">
        <v>308</v>
      </c>
      <c r="J26" s="1842"/>
    </row>
    <row r="27" spans="1:10" ht="39" thickBot="1">
      <c r="A27" s="1625" t="s">
        <v>1577</v>
      </c>
      <c r="B27" s="1613" t="s">
        <v>1382</v>
      </c>
      <c r="C27" s="1611" t="s">
        <v>1633</v>
      </c>
      <c r="D27" s="1624" t="s">
        <v>1634</v>
      </c>
      <c r="E27" s="1621" t="s">
        <v>1635</v>
      </c>
      <c r="F27" s="1622" t="s">
        <v>1386</v>
      </c>
      <c r="G27" s="1622" t="s">
        <v>1430</v>
      </c>
      <c r="H27" s="1623" t="s">
        <v>1636</v>
      </c>
      <c r="I27" s="1623" t="s">
        <v>1831</v>
      </c>
      <c r="J27" s="1842"/>
    </row>
    <row r="28" spans="1:10" ht="39" thickBot="1">
      <c r="A28" s="1625" t="s">
        <v>1577</v>
      </c>
      <c r="B28" s="1613" t="s">
        <v>1382</v>
      </c>
      <c r="C28" s="1611" t="s">
        <v>1637</v>
      </c>
      <c r="D28" s="1624" t="s">
        <v>1638</v>
      </c>
      <c r="E28" s="1621" t="s">
        <v>1639</v>
      </c>
      <c r="F28" s="1622" t="s">
        <v>1386</v>
      </c>
      <c r="G28" s="1622" t="s">
        <v>1430</v>
      </c>
      <c r="H28" s="1623" t="s">
        <v>1636</v>
      </c>
      <c r="I28" s="1623" t="s">
        <v>1831</v>
      </c>
      <c r="J28" s="1842"/>
    </row>
    <row r="29" spans="1:10" ht="39" thickBot="1">
      <c r="A29" s="1625" t="s">
        <v>1577</v>
      </c>
      <c r="B29" s="1613" t="s">
        <v>1382</v>
      </c>
      <c r="C29" s="1611" t="s">
        <v>1640</v>
      </c>
      <c r="D29" s="1624" t="s">
        <v>1641</v>
      </c>
      <c r="E29" s="1621" t="s">
        <v>1642</v>
      </c>
      <c r="F29" s="1622" t="s">
        <v>1386</v>
      </c>
      <c r="G29" s="1622" t="s">
        <v>1430</v>
      </c>
      <c r="H29" s="1623" t="s">
        <v>1456</v>
      </c>
      <c r="I29" s="1623" t="s">
        <v>1831</v>
      </c>
      <c r="J29" s="1842"/>
    </row>
    <row r="30" spans="1:10" ht="39" thickBot="1">
      <c r="A30" s="1625" t="s">
        <v>1577</v>
      </c>
      <c r="B30" s="1613" t="s">
        <v>1382</v>
      </c>
      <c r="C30" s="1611" t="s">
        <v>1643</v>
      </c>
      <c r="D30" s="1624" t="s">
        <v>1644</v>
      </c>
      <c r="E30" s="1621" t="s">
        <v>1645</v>
      </c>
      <c r="F30" s="1622" t="s">
        <v>1386</v>
      </c>
      <c r="G30" s="1622" t="s">
        <v>1430</v>
      </c>
      <c r="H30" s="1623" t="s">
        <v>1391</v>
      </c>
      <c r="I30" s="1623" t="s">
        <v>1831</v>
      </c>
      <c r="J30" s="1842"/>
    </row>
    <row r="31" spans="1:10" ht="77.25" thickBot="1">
      <c r="A31" s="1625" t="s">
        <v>1577</v>
      </c>
      <c r="B31" s="1613" t="s">
        <v>1382</v>
      </c>
      <c r="C31" s="1611" t="s">
        <v>1646</v>
      </c>
      <c r="D31" s="1624" t="s">
        <v>1647</v>
      </c>
      <c r="E31" s="1621" t="s">
        <v>1648</v>
      </c>
      <c r="F31" s="1622" t="s">
        <v>1386</v>
      </c>
      <c r="G31" s="1622" t="s">
        <v>1430</v>
      </c>
      <c r="H31" s="1623" t="s">
        <v>1434</v>
      </c>
      <c r="I31" s="1623" t="s">
        <v>1831</v>
      </c>
      <c r="J31" s="1842"/>
    </row>
    <row r="32" spans="1:10" ht="15.75" thickBot="1">
      <c r="A32" s="1625"/>
      <c r="B32" s="1613"/>
      <c r="C32" s="1645"/>
      <c r="D32" s="1646"/>
      <c r="E32" s="1647"/>
      <c r="F32" s="1626"/>
      <c r="G32" s="1626"/>
      <c r="H32" s="1648"/>
      <c r="I32" s="1623" t="s">
        <v>308</v>
      </c>
      <c r="J32" s="1842"/>
    </row>
    <row r="33" spans="1:12" ht="39" thickBot="1">
      <c r="A33" s="1625" t="s">
        <v>1577</v>
      </c>
      <c r="B33" s="1613" t="s">
        <v>1649</v>
      </c>
      <c r="C33" s="1614" t="s">
        <v>1650</v>
      </c>
      <c r="D33" s="1615"/>
      <c r="E33" s="1616"/>
      <c r="F33" s="1617" t="s">
        <v>143</v>
      </c>
      <c r="G33" s="1617" t="s">
        <v>143</v>
      </c>
      <c r="H33" s="1618"/>
      <c r="I33" s="1619"/>
      <c r="J33" s="1841"/>
    </row>
    <row r="34" spans="1:12" ht="39" thickBot="1">
      <c r="A34" s="1625" t="s">
        <v>1577</v>
      </c>
      <c r="B34" s="1613" t="s">
        <v>1649</v>
      </c>
      <c r="C34" s="1611" t="s">
        <v>1651</v>
      </c>
      <c r="D34" s="1620" t="s">
        <v>1384</v>
      </c>
      <c r="E34" s="1621" t="s">
        <v>1652</v>
      </c>
      <c r="F34" s="1622" t="s">
        <v>1386</v>
      </c>
      <c r="G34" s="1622" t="s">
        <v>1386</v>
      </c>
      <c r="H34" s="1623" t="s">
        <v>1387</v>
      </c>
      <c r="I34" s="1623"/>
      <c r="J34" s="1623"/>
      <c r="K34" s="1623"/>
      <c r="L34" s="1623"/>
    </row>
    <row r="35" spans="1:12" ht="51.75" thickBot="1">
      <c r="A35" s="1625" t="s">
        <v>1577</v>
      </c>
      <c r="B35" s="1613" t="s">
        <v>1649</v>
      </c>
      <c r="C35" s="1611" t="s">
        <v>1653</v>
      </c>
      <c r="D35" s="1620" t="s">
        <v>1654</v>
      </c>
      <c r="E35" s="1621" t="s">
        <v>1655</v>
      </c>
      <c r="F35" s="1622" t="s">
        <v>1386</v>
      </c>
      <c r="G35" s="1622" t="s">
        <v>1386</v>
      </c>
      <c r="H35" s="1623" t="s">
        <v>1532</v>
      </c>
      <c r="I35" s="1623" t="s">
        <v>118</v>
      </c>
      <c r="J35" s="1623" t="s">
        <v>2052</v>
      </c>
      <c r="K35" s="1623" t="s">
        <v>119</v>
      </c>
      <c r="L35" s="1623" t="s">
        <v>130</v>
      </c>
    </row>
    <row r="36" spans="1:12" ht="90" thickBot="1">
      <c r="A36" s="1625" t="s">
        <v>1577</v>
      </c>
      <c r="B36" s="1613" t="s">
        <v>1649</v>
      </c>
      <c r="C36" s="1611" t="s">
        <v>1656</v>
      </c>
      <c r="D36" s="1620" t="s">
        <v>1657</v>
      </c>
      <c r="E36" s="1621" t="s">
        <v>1658</v>
      </c>
      <c r="F36" s="1622" t="s">
        <v>1386</v>
      </c>
      <c r="G36" s="1622" t="s">
        <v>1386</v>
      </c>
      <c r="H36" s="1623" t="s">
        <v>1532</v>
      </c>
      <c r="I36" s="1623" t="s">
        <v>118</v>
      </c>
      <c r="J36" s="1623" t="s">
        <v>2052</v>
      </c>
      <c r="K36" s="1623" t="s">
        <v>119</v>
      </c>
      <c r="L36" s="1623" t="s">
        <v>130</v>
      </c>
    </row>
    <row r="37" spans="1:12" ht="39" thickBot="1">
      <c r="A37" s="1625" t="s">
        <v>1577</v>
      </c>
      <c r="B37" s="1613" t="s">
        <v>1649</v>
      </c>
      <c r="C37" s="1611" t="s">
        <v>1659</v>
      </c>
      <c r="D37" s="1620" t="s">
        <v>1660</v>
      </c>
      <c r="E37" s="1621" t="s">
        <v>1661</v>
      </c>
      <c r="F37" s="1622" t="s">
        <v>1386</v>
      </c>
      <c r="G37" s="1622" t="s">
        <v>1430</v>
      </c>
      <c r="H37" s="1623" t="s">
        <v>1662</v>
      </c>
      <c r="I37" s="1623" t="str">
        <f>'11 - Notes Follow-up'!E17</f>
        <v>FR001400SOX4</v>
      </c>
      <c r="J37" s="1852" t="str">
        <f>'11 - Notes Follow-up'!M17</f>
        <v>FR0014012LN9</v>
      </c>
      <c r="K37" s="1623" t="s">
        <v>1831</v>
      </c>
      <c r="L37" s="1623" t="s">
        <v>1831</v>
      </c>
    </row>
    <row r="38" spans="1:12" ht="90" thickBot="1">
      <c r="A38" s="1625" t="s">
        <v>1577</v>
      </c>
      <c r="B38" s="1613" t="s">
        <v>1649</v>
      </c>
      <c r="C38" s="1611" t="s">
        <v>1663</v>
      </c>
      <c r="D38" s="1620" t="s">
        <v>1664</v>
      </c>
      <c r="E38" s="1621" t="s">
        <v>1665</v>
      </c>
      <c r="F38" s="1622" t="s">
        <v>1386</v>
      </c>
      <c r="G38" s="1622" t="s">
        <v>1430</v>
      </c>
      <c r="H38" s="1623" t="s">
        <v>1395</v>
      </c>
      <c r="I38" s="1623" t="s">
        <v>118</v>
      </c>
      <c r="J38" s="1623" t="s">
        <v>2052</v>
      </c>
      <c r="K38" s="1623" t="s">
        <v>119</v>
      </c>
      <c r="L38" s="1623" t="s">
        <v>130</v>
      </c>
    </row>
    <row r="39" spans="1:12" ht="204.75" thickBot="1">
      <c r="A39" s="1625" t="s">
        <v>1577</v>
      </c>
      <c r="B39" s="1613" t="s">
        <v>1649</v>
      </c>
      <c r="C39" s="1611" t="s">
        <v>1666</v>
      </c>
      <c r="D39" s="1620" t="s">
        <v>1667</v>
      </c>
      <c r="E39" s="1621" t="s">
        <v>1668</v>
      </c>
      <c r="F39" s="1622" t="s">
        <v>1386</v>
      </c>
      <c r="G39" s="1622" t="s">
        <v>1386</v>
      </c>
      <c r="H39" s="1623" t="s">
        <v>1413</v>
      </c>
      <c r="I39" s="1623" t="s">
        <v>1844</v>
      </c>
      <c r="J39" s="1623" t="s">
        <v>1844</v>
      </c>
      <c r="K39" s="1623" t="s">
        <v>1844</v>
      </c>
      <c r="L39" s="1623" t="s">
        <v>1845</v>
      </c>
    </row>
    <row r="40" spans="1:12" ht="39" thickBot="1">
      <c r="A40" s="1625" t="s">
        <v>1577</v>
      </c>
      <c r="B40" s="1613" t="s">
        <v>1649</v>
      </c>
      <c r="C40" s="1611" t="s">
        <v>1669</v>
      </c>
      <c r="D40" s="1620" t="s">
        <v>399</v>
      </c>
      <c r="E40" s="1621" t="s">
        <v>1670</v>
      </c>
      <c r="F40" s="1622" t="s">
        <v>1386</v>
      </c>
      <c r="G40" s="1622" t="s">
        <v>1386</v>
      </c>
      <c r="H40" s="1623" t="s">
        <v>1636</v>
      </c>
      <c r="I40" s="1623" t="s">
        <v>308</v>
      </c>
      <c r="J40" s="1623" t="s">
        <v>308</v>
      </c>
      <c r="K40" s="1623" t="s">
        <v>308</v>
      </c>
      <c r="L40" s="1623" t="s">
        <v>308</v>
      </c>
    </row>
    <row r="41" spans="1:12" ht="77.25" thickBot="1">
      <c r="A41" s="1625" t="s">
        <v>1577</v>
      </c>
      <c r="B41" s="1613" t="s">
        <v>1649</v>
      </c>
      <c r="C41" s="1611" t="s">
        <v>1671</v>
      </c>
      <c r="D41" s="1620" t="s">
        <v>434</v>
      </c>
      <c r="E41" s="1621" t="s">
        <v>1672</v>
      </c>
      <c r="F41" s="1622" t="s">
        <v>1386</v>
      </c>
      <c r="G41" s="1622" t="s">
        <v>1386</v>
      </c>
      <c r="H41" s="1623" t="s">
        <v>1434</v>
      </c>
      <c r="I41" s="1639">
        <f>'11 - Notes Follow-up'!E16</f>
        <v>7773200000</v>
      </c>
      <c r="J41" s="1639">
        <f>'11 - Notes Follow-up'!M16</f>
        <v>4034000000</v>
      </c>
      <c r="K41" s="1639">
        <f>'11 - Notes Follow-up'!U16</f>
        <v>580800000</v>
      </c>
      <c r="L41" s="1639">
        <f>'11 - Notes Follow-up'!AB15</f>
        <v>300</v>
      </c>
    </row>
    <row r="42" spans="1:12" ht="15.75" thickBot="1">
      <c r="A42" s="1625"/>
      <c r="B42" s="1613"/>
      <c r="C42" s="1611"/>
      <c r="D42" s="1620"/>
      <c r="E42" s="1621"/>
      <c r="F42" s="1622"/>
      <c r="G42" s="1622"/>
      <c r="H42" s="1623"/>
      <c r="I42" s="1623" t="s">
        <v>308</v>
      </c>
      <c r="J42" s="1623" t="s">
        <v>308</v>
      </c>
      <c r="K42" s="1623" t="s">
        <v>308</v>
      </c>
      <c r="L42" s="1623" t="s">
        <v>308</v>
      </c>
    </row>
    <row r="43" spans="1:12" ht="90" thickBot="1">
      <c r="A43" s="1625" t="s">
        <v>1577</v>
      </c>
      <c r="B43" s="1613" t="s">
        <v>1649</v>
      </c>
      <c r="C43" s="1611" t="s">
        <v>1673</v>
      </c>
      <c r="D43" s="1620" t="s">
        <v>435</v>
      </c>
      <c r="E43" s="1621" t="s">
        <v>1674</v>
      </c>
      <c r="F43" s="1622" t="s">
        <v>1386</v>
      </c>
      <c r="G43" s="1622" t="s">
        <v>1386</v>
      </c>
      <c r="H43" s="1623" t="s">
        <v>1434</v>
      </c>
      <c r="I43" s="1639">
        <f>'11 - Notes Follow-up'!G25</f>
        <v>6353514411.8000002</v>
      </c>
      <c r="J43" s="1639">
        <f>'11 - Notes Follow-up'!O25</f>
        <v>3661813881.8000002</v>
      </c>
      <c r="K43" s="1639">
        <f>'11 - Notes Follow-up'!W25</f>
        <v>527122522.0800001</v>
      </c>
      <c r="L43" s="1639">
        <f>'11 - Notes Follow-up'!AD25</f>
        <v>300</v>
      </c>
    </row>
    <row r="44" spans="1:12" ht="15.75" thickBot="1">
      <c r="A44" s="1625"/>
      <c r="B44" s="1613"/>
      <c r="C44" s="1611"/>
      <c r="D44" s="1620"/>
      <c r="E44" s="1621"/>
      <c r="F44" s="1622"/>
      <c r="G44" s="1622"/>
      <c r="H44" s="1623"/>
      <c r="I44" s="1623" t="s">
        <v>308</v>
      </c>
      <c r="J44" s="1623" t="s">
        <v>308</v>
      </c>
      <c r="K44" s="1623" t="s">
        <v>308</v>
      </c>
      <c r="L44" s="1623" t="s">
        <v>308</v>
      </c>
    </row>
    <row r="45" spans="1:12" ht="102.75" thickBot="1">
      <c r="A45" s="1625" t="s">
        <v>1577</v>
      </c>
      <c r="B45" s="1613" t="s">
        <v>1649</v>
      </c>
      <c r="C45" s="1611" t="s">
        <v>1675</v>
      </c>
      <c r="D45" s="1620" t="s">
        <v>1676</v>
      </c>
      <c r="E45" s="1621" t="s">
        <v>1677</v>
      </c>
      <c r="F45" s="1622" t="s">
        <v>1386</v>
      </c>
      <c r="G45" s="1622" t="s">
        <v>1386</v>
      </c>
      <c r="H45" s="1623" t="s">
        <v>1413</v>
      </c>
      <c r="I45" s="1623" t="s">
        <v>1846</v>
      </c>
      <c r="J45" s="1623" t="s">
        <v>1846</v>
      </c>
      <c r="K45" s="1623" t="s">
        <v>1846</v>
      </c>
      <c r="L45" s="1623" t="s">
        <v>1846</v>
      </c>
    </row>
    <row r="46" spans="1:12" ht="64.5" thickBot="1">
      <c r="A46" s="1625" t="s">
        <v>1577</v>
      </c>
      <c r="B46" s="1613" t="s">
        <v>1649</v>
      </c>
      <c r="C46" s="1611" t="s">
        <v>1678</v>
      </c>
      <c r="D46" s="1620" t="s">
        <v>1679</v>
      </c>
      <c r="E46" s="1621" t="s">
        <v>1680</v>
      </c>
      <c r="F46" s="1622" t="s">
        <v>1386</v>
      </c>
      <c r="G46" s="1622" t="s">
        <v>1430</v>
      </c>
      <c r="H46" s="1623" t="s">
        <v>1391</v>
      </c>
      <c r="I46" s="1636">
        <f>'11 - Notes Follow-up'!$B$25</f>
        <v>46293</v>
      </c>
      <c r="J46" s="1636">
        <f>'11 - Notes Follow-up'!$B$25</f>
        <v>46293</v>
      </c>
      <c r="K46" s="1636">
        <f>I46</f>
        <v>46293</v>
      </c>
      <c r="L46" s="1636">
        <f>K46</f>
        <v>46293</v>
      </c>
    </row>
    <row r="47" spans="1:12" ht="64.5" thickBot="1">
      <c r="A47" s="1625" t="s">
        <v>1577</v>
      </c>
      <c r="B47" s="1613" t="s">
        <v>1649</v>
      </c>
      <c r="C47" s="1611" t="s">
        <v>1681</v>
      </c>
      <c r="D47" s="1620" t="s">
        <v>1682</v>
      </c>
      <c r="E47" s="1621" t="s">
        <v>1683</v>
      </c>
      <c r="F47" s="1622" t="s">
        <v>1386</v>
      </c>
      <c r="G47" s="1622" t="s">
        <v>1430</v>
      </c>
      <c r="H47" s="1623" t="s">
        <v>1391</v>
      </c>
      <c r="I47" s="1636">
        <f>I46</f>
        <v>46293</v>
      </c>
      <c r="J47" s="1636">
        <f>J46</f>
        <v>46293</v>
      </c>
      <c r="K47" s="1636">
        <f>K46</f>
        <v>46293</v>
      </c>
      <c r="L47" s="1636">
        <f>K47</f>
        <v>46293</v>
      </c>
    </row>
    <row r="48" spans="1:12" ht="39" thickBot="1">
      <c r="A48" s="1625" t="s">
        <v>1577</v>
      </c>
      <c r="B48" s="1613" t="s">
        <v>1649</v>
      </c>
      <c r="C48" s="1611" t="s">
        <v>1684</v>
      </c>
      <c r="D48" s="1620" t="s">
        <v>1685</v>
      </c>
      <c r="E48" s="1621" t="s">
        <v>1686</v>
      </c>
      <c r="F48" s="1622" t="s">
        <v>1386</v>
      </c>
      <c r="G48" s="1622" t="s">
        <v>1386</v>
      </c>
      <c r="H48" s="1623" t="s">
        <v>1456</v>
      </c>
      <c r="I48" s="1623">
        <f>'11 - Notes Follow-up'!E15*10000</f>
        <v>60</v>
      </c>
      <c r="J48" s="1623">
        <f>'11 - Notes Follow-up'!M15*10000</f>
        <v>60</v>
      </c>
      <c r="K48" s="1623">
        <f>'11 - Notes Follow-up'!U15*10000</f>
        <v>150</v>
      </c>
      <c r="L48" s="1623">
        <v>0</v>
      </c>
    </row>
    <row r="49" spans="1:12" ht="64.5" thickBot="1">
      <c r="A49" s="1625" t="s">
        <v>1577</v>
      </c>
      <c r="B49" s="1613" t="s">
        <v>1649</v>
      </c>
      <c r="C49" s="1611" t="s">
        <v>1687</v>
      </c>
      <c r="D49" s="1620" t="s">
        <v>1688</v>
      </c>
      <c r="E49" s="1621" t="s">
        <v>1689</v>
      </c>
      <c r="F49" s="1622" t="s">
        <v>1386</v>
      </c>
      <c r="G49" s="1622" t="s">
        <v>1430</v>
      </c>
      <c r="H49" s="1623" t="s">
        <v>1456</v>
      </c>
      <c r="I49" s="1644">
        <v>0</v>
      </c>
      <c r="J49" s="1644">
        <v>0</v>
      </c>
      <c r="K49" s="1644">
        <v>0</v>
      </c>
      <c r="L49" s="1644">
        <v>0</v>
      </c>
    </row>
    <row r="50" spans="1:12" ht="39" thickBot="1">
      <c r="A50" s="1625" t="s">
        <v>1577</v>
      </c>
      <c r="B50" s="1613" t="s">
        <v>1649</v>
      </c>
      <c r="C50" s="1611" t="s">
        <v>1690</v>
      </c>
      <c r="D50" s="1620" t="s">
        <v>1691</v>
      </c>
      <c r="E50" s="1621" t="s">
        <v>1692</v>
      </c>
      <c r="F50" s="1622" t="s">
        <v>1386</v>
      </c>
      <c r="G50" s="1622" t="s">
        <v>1430</v>
      </c>
      <c r="H50" s="1623" t="s">
        <v>1456</v>
      </c>
      <c r="I50" s="1623" t="s">
        <v>1831</v>
      </c>
      <c r="J50" s="1623" t="s">
        <v>1831</v>
      </c>
      <c r="K50" s="1623" t="s">
        <v>1831</v>
      </c>
      <c r="L50" s="1623" t="s">
        <v>1831</v>
      </c>
    </row>
    <row r="51" spans="1:12" ht="39" thickBot="1">
      <c r="A51" s="1625" t="s">
        <v>1577</v>
      </c>
      <c r="B51" s="1613" t="s">
        <v>1649</v>
      </c>
      <c r="C51" s="1611" t="s">
        <v>1693</v>
      </c>
      <c r="D51" s="1620" t="s">
        <v>1694</v>
      </c>
      <c r="E51" s="1621" t="s">
        <v>1695</v>
      </c>
      <c r="F51" s="1622" t="s">
        <v>1386</v>
      </c>
      <c r="G51" s="1622" t="s">
        <v>1430</v>
      </c>
      <c r="H51" s="1623" t="s">
        <v>1456</v>
      </c>
      <c r="I51" s="1623" t="s">
        <v>1831</v>
      </c>
      <c r="J51" s="1623" t="s">
        <v>1831</v>
      </c>
      <c r="K51" s="1623" t="s">
        <v>1831</v>
      </c>
      <c r="L51" s="1623" t="s">
        <v>1831</v>
      </c>
    </row>
    <row r="52" spans="1:12" ht="51.75" thickBot="1">
      <c r="A52" s="1625" t="s">
        <v>1577</v>
      </c>
      <c r="B52" s="1613" t="s">
        <v>1649</v>
      </c>
      <c r="C52" s="1611" t="s">
        <v>1696</v>
      </c>
      <c r="D52" s="1620" t="s">
        <v>1697</v>
      </c>
      <c r="E52" s="1621" t="s">
        <v>1698</v>
      </c>
      <c r="F52" s="1622" t="s">
        <v>1386</v>
      </c>
      <c r="G52" s="1622" t="s">
        <v>1430</v>
      </c>
      <c r="H52" s="1623" t="s">
        <v>1456</v>
      </c>
      <c r="I52" s="1623" t="s">
        <v>1831</v>
      </c>
      <c r="J52" s="1623" t="s">
        <v>1831</v>
      </c>
      <c r="K52" s="1623" t="s">
        <v>1831</v>
      </c>
      <c r="L52" s="1623" t="s">
        <v>1831</v>
      </c>
    </row>
    <row r="53" spans="1:12" ht="64.5" thickBot="1">
      <c r="A53" s="1625" t="s">
        <v>1577</v>
      </c>
      <c r="B53" s="1613" t="s">
        <v>1649</v>
      </c>
      <c r="C53" s="1611" t="s">
        <v>1699</v>
      </c>
      <c r="D53" s="1620" t="s">
        <v>1700</v>
      </c>
      <c r="E53" s="1621" t="s">
        <v>1701</v>
      </c>
      <c r="F53" s="1622" t="s">
        <v>1386</v>
      </c>
      <c r="G53" s="1622" t="s">
        <v>1430</v>
      </c>
      <c r="H53" s="1623" t="s">
        <v>1391</v>
      </c>
      <c r="I53" s="1623" t="s">
        <v>1831</v>
      </c>
      <c r="J53" s="1623" t="s">
        <v>1831</v>
      </c>
      <c r="K53" s="1623" t="s">
        <v>1831</v>
      </c>
      <c r="L53" s="1623" t="s">
        <v>1831</v>
      </c>
    </row>
    <row r="54" spans="1:12" ht="90" thickBot="1">
      <c r="A54" s="1625" t="s">
        <v>1577</v>
      </c>
      <c r="B54" s="1613" t="s">
        <v>1649</v>
      </c>
      <c r="C54" s="1611" t="s">
        <v>1702</v>
      </c>
      <c r="D54" s="1620" t="s">
        <v>1703</v>
      </c>
      <c r="E54" s="1621" t="s">
        <v>1704</v>
      </c>
      <c r="F54" s="1622" t="s">
        <v>1386</v>
      </c>
      <c r="G54" s="1622" t="s">
        <v>1430</v>
      </c>
      <c r="H54" s="1623" t="s">
        <v>1413</v>
      </c>
      <c r="I54" s="1623" t="s">
        <v>1847</v>
      </c>
      <c r="J54" s="1623" t="s">
        <v>1847</v>
      </c>
      <c r="K54" s="1623" t="s">
        <v>1847</v>
      </c>
      <c r="L54" s="1623" t="s">
        <v>1847</v>
      </c>
    </row>
    <row r="55" spans="1:12" ht="409.6" thickBot="1">
      <c r="A55" s="1625" t="s">
        <v>1577</v>
      </c>
      <c r="B55" s="1613" t="s">
        <v>1649</v>
      </c>
      <c r="C55" s="1611" t="s">
        <v>1705</v>
      </c>
      <c r="D55" s="1620" t="s">
        <v>1706</v>
      </c>
      <c r="E55" s="1621" t="s">
        <v>1707</v>
      </c>
      <c r="F55" s="1622" t="s">
        <v>1386</v>
      </c>
      <c r="G55" s="1622" t="s">
        <v>1430</v>
      </c>
      <c r="H55" s="1623" t="s">
        <v>1413</v>
      </c>
      <c r="I55" s="1623" t="s">
        <v>1831</v>
      </c>
      <c r="J55" s="1623" t="s">
        <v>1831</v>
      </c>
      <c r="K55" s="1623" t="s">
        <v>1831</v>
      </c>
      <c r="L55" s="1623" t="s">
        <v>1831</v>
      </c>
    </row>
    <row r="56" spans="1:12" ht="217.5" thickBot="1">
      <c r="A56" s="1625" t="s">
        <v>1577</v>
      </c>
      <c r="B56" s="1613" t="s">
        <v>1649</v>
      </c>
      <c r="C56" s="1611" t="s">
        <v>1708</v>
      </c>
      <c r="D56" s="1620" t="s">
        <v>1709</v>
      </c>
      <c r="E56" s="1621" t="s">
        <v>1710</v>
      </c>
      <c r="F56" s="1622" t="s">
        <v>1386</v>
      </c>
      <c r="G56" s="1622" t="s">
        <v>1430</v>
      </c>
      <c r="H56" s="1623" t="s">
        <v>1413</v>
      </c>
      <c r="I56" s="1623" t="s">
        <v>1831</v>
      </c>
      <c r="J56" s="1623" t="s">
        <v>1831</v>
      </c>
      <c r="K56" s="1623" t="s">
        <v>1831</v>
      </c>
      <c r="L56" s="1623" t="s">
        <v>1831</v>
      </c>
    </row>
    <row r="57" spans="1:12" ht="39" thickBot="1">
      <c r="A57" s="1625" t="s">
        <v>1577</v>
      </c>
      <c r="B57" s="1613" t="s">
        <v>1649</v>
      </c>
      <c r="C57" s="1611" t="s">
        <v>1711</v>
      </c>
      <c r="D57" s="1620" t="s">
        <v>6</v>
      </c>
      <c r="E57" s="1621" t="s">
        <v>1712</v>
      </c>
      <c r="F57" s="1622" t="s">
        <v>1386</v>
      </c>
      <c r="G57" s="1622" t="s">
        <v>1386</v>
      </c>
      <c r="H57" s="1623" t="s">
        <v>1391</v>
      </c>
      <c r="I57" s="1636">
        <f>'00 - Cover'!F13</f>
        <v>45588</v>
      </c>
      <c r="J57" s="1636">
        <v>45957</v>
      </c>
      <c r="K57" s="1636">
        <f>I57</f>
        <v>45588</v>
      </c>
      <c r="L57" s="1636">
        <f>K57</f>
        <v>45588</v>
      </c>
    </row>
    <row r="58" spans="1:12" ht="39" thickBot="1">
      <c r="A58" s="1625" t="s">
        <v>1577</v>
      </c>
      <c r="B58" s="1613" t="s">
        <v>1649</v>
      </c>
      <c r="C58" s="1611" t="s">
        <v>1713</v>
      </c>
      <c r="D58" s="1620" t="s">
        <v>1714</v>
      </c>
      <c r="E58" s="1621" t="s">
        <v>1715</v>
      </c>
      <c r="F58" s="1622" t="s">
        <v>1386</v>
      </c>
      <c r="G58" s="1622" t="s">
        <v>1430</v>
      </c>
      <c r="H58" s="1623" t="s">
        <v>1391</v>
      </c>
      <c r="I58" s="1636">
        <v>45623</v>
      </c>
      <c r="J58" s="1636">
        <v>45988</v>
      </c>
      <c r="K58" s="1636">
        <v>45623</v>
      </c>
      <c r="L58" s="1636">
        <v>45623</v>
      </c>
    </row>
    <row r="59" spans="1:12" ht="39" thickBot="1">
      <c r="A59" s="1625" t="s">
        <v>1577</v>
      </c>
      <c r="B59" s="1613" t="s">
        <v>1649</v>
      </c>
      <c r="C59" s="1611" t="s">
        <v>1716</v>
      </c>
      <c r="D59" s="1620" t="s">
        <v>1717</v>
      </c>
      <c r="E59" s="1621" t="s">
        <v>1718</v>
      </c>
      <c r="F59" s="1622" t="s">
        <v>1386</v>
      </c>
      <c r="G59" s="1622" t="s">
        <v>1430</v>
      </c>
      <c r="H59" s="1623" t="s">
        <v>1391</v>
      </c>
      <c r="I59" s="1636">
        <v>59471</v>
      </c>
      <c r="J59" s="1636">
        <v>59471</v>
      </c>
      <c r="K59" s="1636">
        <v>59471</v>
      </c>
      <c r="L59" s="1636">
        <v>59471</v>
      </c>
    </row>
    <row r="60" spans="1:12" ht="141" thickBot="1">
      <c r="A60" s="1625" t="s">
        <v>1577</v>
      </c>
      <c r="B60" s="1613" t="s">
        <v>1649</v>
      </c>
      <c r="C60" s="1611" t="s">
        <v>1719</v>
      </c>
      <c r="D60" s="1620" t="s">
        <v>1720</v>
      </c>
      <c r="E60" s="1621" t="s">
        <v>1721</v>
      </c>
      <c r="F60" s="1622" t="s">
        <v>1386</v>
      </c>
      <c r="G60" s="1622" t="s">
        <v>1430</v>
      </c>
      <c r="H60" s="1623" t="s">
        <v>1413</v>
      </c>
      <c r="I60" s="1623" t="s">
        <v>1849</v>
      </c>
      <c r="J60" s="1623" t="s">
        <v>1849</v>
      </c>
      <c r="K60" s="1623" t="s">
        <v>1849</v>
      </c>
      <c r="L60" s="1623" t="s">
        <v>1868</v>
      </c>
    </row>
    <row r="61" spans="1:12" ht="64.5" thickBot="1">
      <c r="A61" s="1625" t="s">
        <v>1577</v>
      </c>
      <c r="B61" s="1613" t="s">
        <v>1649</v>
      </c>
      <c r="C61" s="1611" t="s">
        <v>1722</v>
      </c>
      <c r="D61" s="1620" t="s">
        <v>1723</v>
      </c>
      <c r="E61" s="1621" t="s">
        <v>1724</v>
      </c>
      <c r="F61" s="1622" t="s">
        <v>1386</v>
      </c>
      <c r="G61" s="1622" t="s">
        <v>1430</v>
      </c>
      <c r="H61" s="1623" t="s">
        <v>1391</v>
      </c>
      <c r="I61" s="1623" t="s">
        <v>1831</v>
      </c>
      <c r="J61" s="1623" t="s">
        <v>1831</v>
      </c>
      <c r="K61" s="1623" t="s">
        <v>1831</v>
      </c>
      <c r="L61" s="1623" t="s">
        <v>1831</v>
      </c>
    </row>
    <row r="62" spans="1:12" ht="39" thickBot="1">
      <c r="A62" s="1625" t="s">
        <v>1577</v>
      </c>
      <c r="B62" s="1613" t="s">
        <v>1649</v>
      </c>
      <c r="C62" s="1611" t="s">
        <v>1725</v>
      </c>
      <c r="D62" s="1620" t="s">
        <v>1726</v>
      </c>
      <c r="E62" s="1621" t="s">
        <v>1727</v>
      </c>
      <c r="F62" s="1622" t="s">
        <v>1386</v>
      </c>
      <c r="G62" s="1622" t="s">
        <v>1430</v>
      </c>
      <c r="H62" s="1623" t="s">
        <v>1532</v>
      </c>
      <c r="I62" s="1623" t="s">
        <v>1831</v>
      </c>
      <c r="J62" s="1623" t="s">
        <v>1831</v>
      </c>
      <c r="K62" s="1623" t="s">
        <v>1831</v>
      </c>
      <c r="L62" s="1623" t="s">
        <v>1831</v>
      </c>
    </row>
    <row r="63" spans="1:12" ht="39" thickBot="1">
      <c r="A63" s="1625" t="s">
        <v>1577</v>
      </c>
      <c r="B63" s="1613" t="s">
        <v>1649</v>
      </c>
      <c r="C63" s="1611" t="s">
        <v>1728</v>
      </c>
      <c r="D63" s="1620" t="s">
        <v>1729</v>
      </c>
      <c r="E63" s="1621" t="s">
        <v>1730</v>
      </c>
      <c r="F63" s="1622" t="s">
        <v>1386</v>
      </c>
      <c r="G63" s="1622" t="s">
        <v>1430</v>
      </c>
      <c r="H63" s="1623" t="s">
        <v>1391</v>
      </c>
      <c r="I63" s="1623" t="s">
        <v>1831</v>
      </c>
      <c r="J63" s="1623" t="s">
        <v>1831</v>
      </c>
      <c r="K63" s="1623" t="s">
        <v>1831</v>
      </c>
      <c r="L63" s="1623" t="s">
        <v>1831</v>
      </c>
    </row>
    <row r="64" spans="1:12" ht="153.75" thickBot="1">
      <c r="A64" s="1625" t="s">
        <v>1577</v>
      </c>
      <c r="B64" s="1613" t="s">
        <v>1649</v>
      </c>
      <c r="C64" s="1611" t="s">
        <v>1731</v>
      </c>
      <c r="D64" s="1620" t="s">
        <v>300</v>
      </c>
      <c r="E64" s="1621" t="s">
        <v>1732</v>
      </c>
      <c r="F64" s="1622" t="s">
        <v>1386</v>
      </c>
      <c r="G64" s="1622" t="s">
        <v>1430</v>
      </c>
      <c r="H64" s="1623" t="s">
        <v>1413</v>
      </c>
      <c r="I64" s="1623" t="s">
        <v>1850</v>
      </c>
      <c r="J64" s="1623" t="s">
        <v>1850</v>
      </c>
      <c r="K64" s="1623" t="s">
        <v>1850</v>
      </c>
      <c r="L64" s="1623" t="s">
        <v>1848</v>
      </c>
    </row>
    <row r="65" spans="1:12" ht="255.75" thickBot="1">
      <c r="A65" s="1625" t="s">
        <v>1577</v>
      </c>
      <c r="B65" s="1613" t="s">
        <v>1649</v>
      </c>
      <c r="C65" s="1611" t="s">
        <v>1733</v>
      </c>
      <c r="D65" s="1620" t="s">
        <v>1734</v>
      </c>
      <c r="E65" s="1621" t="s">
        <v>1735</v>
      </c>
      <c r="F65" s="1622" t="s">
        <v>1386</v>
      </c>
      <c r="G65" s="1622" t="s">
        <v>1430</v>
      </c>
      <c r="H65" s="1623" t="s">
        <v>1413</v>
      </c>
      <c r="I65" s="1623" t="s">
        <v>1851</v>
      </c>
      <c r="J65" s="1623" t="s">
        <v>1851</v>
      </c>
      <c r="K65" s="1623" t="s">
        <v>1851</v>
      </c>
      <c r="L65" s="1623" t="s">
        <v>1851</v>
      </c>
    </row>
    <row r="66" spans="1:12" ht="51.75" thickBot="1">
      <c r="A66" s="1625" t="s">
        <v>1577</v>
      </c>
      <c r="B66" s="1613" t="s">
        <v>1649</v>
      </c>
      <c r="C66" s="1611" t="s">
        <v>1736</v>
      </c>
      <c r="D66" s="1620" t="s">
        <v>1737</v>
      </c>
      <c r="E66" s="1621" t="s">
        <v>1738</v>
      </c>
      <c r="F66" s="1622" t="s">
        <v>1386</v>
      </c>
      <c r="G66" s="1622" t="s">
        <v>1386</v>
      </c>
      <c r="H66" s="1623" t="s">
        <v>1456</v>
      </c>
      <c r="I66" s="1649"/>
      <c r="J66" s="1649"/>
      <c r="K66" s="1649" t="s">
        <v>1852</v>
      </c>
    </row>
    <row r="67" spans="1:12" ht="64.5" thickBot="1">
      <c r="A67" s="1625" t="s">
        <v>1577</v>
      </c>
      <c r="B67" s="1613" t="s">
        <v>1649</v>
      </c>
      <c r="C67" s="1611" t="s">
        <v>1739</v>
      </c>
      <c r="D67" s="1620" t="s">
        <v>1740</v>
      </c>
      <c r="E67" s="1621" t="s">
        <v>1741</v>
      </c>
      <c r="F67" s="1622" t="s">
        <v>1386</v>
      </c>
      <c r="G67" s="1622" t="s">
        <v>1430</v>
      </c>
      <c r="H67" s="1623" t="s">
        <v>1456</v>
      </c>
      <c r="I67" s="1643"/>
      <c r="J67" s="1643"/>
      <c r="K67" s="1643" t="s">
        <v>1869</v>
      </c>
    </row>
    <row r="68" spans="1:12" ht="39" thickBot="1">
      <c r="A68" s="1625" t="s">
        <v>1577</v>
      </c>
      <c r="B68" s="1613" t="s">
        <v>1649</v>
      </c>
      <c r="C68" s="1611" t="s">
        <v>1742</v>
      </c>
      <c r="D68" s="1620" t="s">
        <v>1743</v>
      </c>
      <c r="E68" s="1621" t="s">
        <v>1744</v>
      </c>
      <c r="F68" s="1622" t="s">
        <v>1386</v>
      </c>
      <c r="G68" s="1622" t="s">
        <v>1386</v>
      </c>
      <c r="H68" s="1623" t="s">
        <v>1456</v>
      </c>
      <c r="I68" s="1639">
        <f>'11bis - Notes Calculation'!L17*100</f>
        <v>5</v>
      </c>
      <c r="J68" s="1639">
        <v>0</v>
      </c>
      <c r="K68" s="1639">
        <v>0</v>
      </c>
    </row>
    <row r="69" spans="1:12" ht="51.75" thickBot="1">
      <c r="A69" s="1625" t="s">
        <v>1577</v>
      </c>
      <c r="B69" s="1613" t="s">
        <v>1649</v>
      </c>
      <c r="C69" s="1611" t="s">
        <v>1745</v>
      </c>
      <c r="D69" s="1620" t="s">
        <v>1746</v>
      </c>
      <c r="E69" s="1621" t="s">
        <v>1747</v>
      </c>
      <c r="F69" s="1622" t="s">
        <v>1386</v>
      </c>
      <c r="G69" s="1622" t="s">
        <v>1430</v>
      </c>
      <c r="H69" s="1623" t="s">
        <v>1456</v>
      </c>
      <c r="I69" s="1639">
        <v>5</v>
      </c>
      <c r="J69" s="1639">
        <v>0</v>
      </c>
      <c r="K69" s="1639">
        <v>0</v>
      </c>
    </row>
    <row r="70" spans="1:12" ht="217.5" thickBot="1">
      <c r="A70" s="1625" t="s">
        <v>1577</v>
      </c>
      <c r="B70" s="1613" t="s">
        <v>1649</v>
      </c>
      <c r="C70" s="1611" t="s">
        <v>1748</v>
      </c>
      <c r="D70" s="1620" t="s">
        <v>1749</v>
      </c>
      <c r="E70" s="1621" t="s">
        <v>1750</v>
      </c>
      <c r="F70" s="1622" t="s">
        <v>1386</v>
      </c>
      <c r="G70" s="1622" t="s">
        <v>1386</v>
      </c>
      <c r="H70" s="1623" t="s">
        <v>1532</v>
      </c>
      <c r="I70" s="1623" t="s">
        <v>1871</v>
      </c>
      <c r="J70" s="1623" t="s">
        <v>1870</v>
      </c>
      <c r="K70" s="1623" t="s">
        <v>1870</v>
      </c>
    </row>
    <row r="71" spans="1:12" ht="115.5" thickBot="1">
      <c r="A71" s="1625" t="s">
        <v>1577</v>
      </c>
      <c r="B71" s="1613" t="s">
        <v>1649</v>
      </c>
      <c r="C71" s="1611" t="s">
        <v>1751</v>
      </c>
      <c r="D71" s="1620" t="s">
        <v>1752</v>
      </c>
      <c r="E71" s="1621" t="s">
        <v>1753</v>
      </c>
      <c r="F71" s="1622" t="s">
        <v>1386</v>
      </c>
      <c r="G71" s="1622" t="s">
        <v>1430</v>
      </c>
      <c r="H71" s="1623" t="s">
        <v>1662</v>
      </c>
      <c r="I71" s="1623" t="str">
        <f>I37</f>
        <v>FR001400SOX4</v>
      </c>
      <c r="J71" s="1623" t="str">
        <f>K37</f>
        <v>ND5</v>
      </c>
      <c r="K71" s="1623" t="str">
        <f>L37</f>
        <v>ND5</v>
      </c>
    </row>
    <row r="72" spans="1:12" ht="102.75" thickBot="1">
      <c r="A72" s="1625" t="s">
        <v>1577</v>
      </c>
      <c r="B72" s="1613" t="s">
        <v>1649</v>
      </c>
      <c r="C72" s="1611" t="s">
        <v>1754</v>
      </c>
      <c r="D72" s="1620" t="s">
        <v>1755</v>
      </c>
      <c r="E72" s="1621" t="s">
        <v>1756</v>
      </c>
      <c r="F72" s="1622" t="s">
        <v>1386</v>
      </c>
      <c r="G72" s="1622" t="s">
        <v>1430</v>
      </c>
      <c r="H72" s="1623" t="s">
        <v>1662</v>
      </c>
      <c r="I72" s="1623" t="str">
        <f>I37</f>
        <v>FR001400SOX4</v>
      </c>
      <c r="J72" s="1623" t="str">
        <f>K37</f>
        <v>ND5</v>
      </c>
      <c r="K72" s="1623" t="str">
        <f>L37</f>
        <v>ND5</v>
      </c>
    </row>
    <row r="73" spans="1:12" ht="90" thickBot="1">
      <c r="A73" s="1625" t="s">
        <v>1577</v>
      </c>
      <c r="B73" s="1613" t="s">
        <v>1649</v>
      </c>
      <c r="C73" s="1611" t="s">
        <v>1757</v>
      </c>
      <c r="D73" s="1620" t="s">
        <v>1758</v>
      </c>
      <c r="E73" s="1621" t="s">
        <v>1759</v>
      </c>
      <c r="F73" s="1622" t="s">
        <v>1386</v>
      </c>
      <c r="G73" s="1622" t="s">
        <v>1430</v>
      </c>
      <c r="H73" s="1623" t="s">
        <v>1434</v>
      </c>
      <c r="I73" s="1639">
        <f>'09 -Principal Deficiency Amount'!G12</f>
        <v>0</v>
      </c>
      <c r="J73" s="1639">
        <v>0</v>
      </c>
      <c r="K73" s="1639">
        <v>0</v>
      </c>
    </row>
    <row r="74" spans="1:12" ht="15.75" thickBot="1">
      <c r="A74" s="1625"/>
      <c r="B74" s="1613"/>
      <c r="C74" s="1611"/>
      <c r="D74" s="1620"/>
      <c r="E74" s="1621"/>
      <c r="F74" s="1622"/>
      <c r="G74" s="1622"/>
      <c r="H74" s="1623"/>
      <c r="I74" s="1623" t="s">
        <v>308</v>
      </c>
      <c r="J74" s="1623" t="s">
        <v>308</v>
      </c>
      <c r="K74" s="1623" t="s">
        <v>308</v>
      </c>
    </row>
    <row r="75" spans="1:12" ht="90" thickBot="1">
      <c r="A75" s="1625" t="s">
        <v>1577</v>
      </c>
      <c r="B75" s="1613" t="s">
        <v>1649</v>
      </c>
      <c r="C75" s="1611" t="s">
        <v>1760</v>
      </c>
      <c r="D75" s="1620" t="s">
        <v>1761</v>
      </c>
      <c r="E75" s="1621" t="s">
        <v>1762</v>
      </c>
      <c r="F75" s="1622" t="s">
        <v>1386</v>
      </c>
      <c r="G75" s="1622" t="s">
        <v>1430</v>
      </c>
      <c r="H75" s="1623" t="s">
        <v>1763</v>
      </c>
      <c r="I75" s="1623" t="s">
        <v>1831</v>
      </c>
      <c r="J75" s="1623" t="s">
        <v>1831</v>
      </c>
      <c r="K75" s="1623" t="s">
        <v>1831</v>
      </c>
    </row>
    <row r="76" spans="1:12" ht="77.25" thickBot="1">
      <c r="A76" s="1625" t="s">
        <v>1577</v>
      </c>
      <c r="B76" s="1613" t="s">
        <v>1649</v>
      </c>
      <c r="C76" s="1611" t="s">
        <v>1764</v>
      </c>
      <c r="D76" s="1620" t="s">
        <v>1765</v>
      </c>
      <c r="E76" s="1621" t="s">
        <v>1766</v>
      </c>
      <c r="F76" s="1622" t="s">
        <v>1386</v>
      </c>
      <c r="G76" s="1622" t="s">
        <v>1430</v>
      </c>
      <c r="H76" s="1623" t="s">
        <v>1532</v>
      </c>
      <c r="I76" s="1623" t="s">
        <v>1831</v>
      </c>
      <c r="J76" s="1623" t="s">
        <v>1831</v>
      </c>
      <c r="K76" s="1623" t="s">
        <v>1831</v>
      </c>
    </row>
    <row r="77" spans="1:12" ht="102.75" thickBot="1">
      <c r="A77" s="1625" t="s">
        <v>1577</v>
      </c>
      <c r="B77" s="1613" t="s">
        <v>1649</v>
      </c>
      <c r="C77" s="1611" t="s">
        <v>1767</v>
      </c>
      <c r="D77" s="1620" t="s">
        <v>1768</v>
      </c>
      <c r="E77" s="1621" t="s">
        <v>1769</v>
      </c>
      <c r="F77" s="1622" t="s">
        <v>1386</v>
      </c>
      <c r="G77" s="1622" t="s">
        <v>1430</v>
      </c>
      <c r="H77" s="1623" t="s">
        <v>1770</v>
      </c>
      <c r="I77" s="1623" t="s">
        <v>1831</v>
      </c>
      <c r="J77" s="1623" t="s">
        <v>1831</v>
      </c>
      <c r="K77" s="1623" t="s">
        <v>1831</v>
      </c>
    </row>
    <row r="78" spans="1:12" ht="141" thickBot="1">
      <c r="A78" s="1625" t="s">
        <v>1577</v>
      </c>
      <c r="B78" s="1613" t="s">
        <v>1649</v>
      </c>
      <c r="C78" s="1611" t="s">
        <v>1771</v>
      </c>
      <c r="D78" s="1620" t="s">
        <v>1772</v>
      </c>
      <c r="E78" s="1621" t="s">
        <v>1773</v>
      </c>
      <c r="F78" s="1622" t="s">
        <v>1386</v>
      </c>
      <c r="G78" s="1622" t="s">
        <v>1430</v>
      </c>
      <c r="H78" s="1623" t="s">
        <v>1413</v>
      </c>
      <c r="I78" s="1623" t="s">
        <v>1831</v>
      </c>
      <c r="J78" s="1623" t="s">
        <v>1831</v>
      </c>
      <c r="K78" s="1623" t="s">
        <v>1831</v>
      </c>
    </row>
    <row r="79" spans="1:12" ht="39" thickBot="1">
      <c r="A79" s="1625" t="s">
        <v>1577</v>
      </c>
      <c r="B79" s="1613" t="s">
        <v>1774</v>
      </c>
      <c r="C79" s="1614" t="s">
        <v>1775</v>
      </c>
      <c r="D79" s="1615"/>
      <c r="E79" s="1616"/>
      <c r="F79" s="1617" t="s">
        <v>143</v>
      </c>
      <c r="G79" s="1617" t="s">
        <v>143</v>
      </c>
      <c r="H79" s="1618"/>
      <c r="I79" s="1619"/>
      <c r="J79" s="1619"/>
    </row>
    <row r="80" spans="1:12" ht="39" thickBot="1">
      <c r="A80" s="1625" t="s">
        <v>1577</v>
      </c>
      <c r="B80" s="1613" t="s">
        <v>1774</v>
      </c>
      <c r="C80" s="1611" t="s">
        <v>1776</v>
      </c>
      <c r="D80" s="1620" t="s">
        <v>1384</v>
      </c>
      <c r="E80" s="1621" t="s">
        <v>1652</v>
      </c>
      <c r="F80" s="1622" t="s">
        <v>1386</v>
      </c>
      <c r="G80" s="1622" t="s">
        <v>1386</v>
      </c>
      <c r="H80" s="1623" t="s">
        <v>1387</v>
      </c>
      <c r="I80" s="1623"/>
      <c r="J80" s="1623"/>
      <c r="K80" s="1623"/>
    </row>
    <row r="81" spans="1:18" ht="39" thickBot="1">
      <c r="A81" s="1625" t="s">
        <v>1577</v>
      </c>
      <c r="B81" s="1613" t="s">
        <v>1774</v>
      </c>
      <c r="C81" s="1611" t="s">
        <v>1777</v>
      </c>
      <c r="D81" s="1620" t="s">
        <v>1778</v>
      </c>
      <c r="E81" s="1621" t="s">
        <v>1779</v>
      </c>
      <c r="F81" s="1622" t="s">
        <v>1386</v>
      </c>
      <c r="G81" s="1622" t="s">
        <v>1386</v>
      </c>
      <c r="H81" s="1623" t="s">
        <v>1532</v>
      </c>
      <c r="I81" s="1623" t="s">
        <v>1873</v>
      </c>
      <c r="J81" s="1623" t="s">
        <v>1874</v>
      </c>
      <c r="K81" s="1623" t="s">
        <v>1875</v>
      </c>
    </row>
    <row r="82" spans="1:18" ht="102.75" thickBot="1">
      <c r="A82" s="1625" t="s">
        <v>1577</v>
      </c>
      <c r="B82" s="1613" t="s">
        <v>1774</v>
      </c>
      <c r="C82" s="1611" t="s">
        <v>1780</v>
      </c>
      <c r="D82" s="1620" t="s">
        <v>1781</v>
      </c>
      <c r="E82" s="1621" t="s">
        <v>1782</v>
      </c>
      <c r="F82" s="1622" t="s">
        <v>1386</v>
      </c>
      <c r="G82" s="1622" t="s">
        <v>1386</v>
      </c>
      <c r="H82" s="1623" t="s">
        <v>1532</v>
      </c>
      <c r="I82" s="1623" t="str">
        <f>I81</f>
        <v>Operating_Account</v>
      </c>
      <c r="J82" s="1623" t="str">
        <f>J81</f>
        <v>General_Reserve_Account</v>
      </c>
      <c r="K82" s="1623" t="str">
        <f>K81</f>
        <v>Commingling_Reserve_Account</v>
      </c>
    </row>
    <row r="83" spans="1:18" ht="115.5" thickBot="1">
      <c r="A83" s="1625" t="s">
        <v>1577</v>
      </c>
      <c r="B83" s="1613" t="s">
        <v>1774</v>
      </c>
      <c r="C83" s="1611" t="s">
        <v>1783</v>
      </c>
      <c r="D83" s="1620" t="s">
        <v>1784</v>
      </c>
      <c r="E83" s="1621" t="s">
        <v>1785</v>
      </c>
      <c r="F83" s="1622" t="s">
        <v>1386</v>
      </c>
      <c r="G83" s="1622" t="s">
        <v>1386</v>
      </c>
      <c r="H83" s="1623" t="s">
        <v>1413</v>
      </c>
      <c r="I83" s="1623" t="s">
        <v>1848</v>
      </c>
      <c r="J83" s="1623" t="s">
        <v>1867</v>
      </c>
      <c r="K83" s="1623" t="s">
        <v>1876</v>
      </c>
    </row>
    <row r="84" spans="1:18" ht="115.5" thickBot="1">
      <c r="A84" s="1625" t="s">
        <v>1577</v>
      </c>
      <c r="B84" s="1613" t="s">
        <v>1774</v>
      </c>
      <c r="C84" s="1611" t="s">
        <v>1786</v>
      </c>
      <c r="D84" s="1620" t="s">
        <v>1787</v>
      </c>
      <c r="E84" s="1621" t="s">
        <v>1788</v>
      </c>
      <c r="F84" s="1622" t="s">
        <v>1386</v>
      </c>
      <c r="G84" s="1622" t="s">
        <v>1430</v>
      </c>
      <c r="H84" s="1623" t="s">
        <v>1434</v>
      </c>
      <c r="I84" s="1623" t="s">
        <v>1831</v>
      </c>
      <c r="J84" s="1639">
        <f>'10 - Reserve calculation'!H12</f>
        <v>50080000</v>
      </c>
      <c r="K84" s="1623" t="s">
        <v>1831</v>
      </c>
    </row>
    <row r="85" spans="1:18" ht="15.75" thickBot="1">
      <c r="A85" s="1625"/>
      <c r="B85" s="1613"/>
      <c r="C85" s="1611"/>
      <c r="D85" s="1620"/>
      <c r="E85" s="1621"/>
      <c r="F85" s="1622"/>
      <c r="G85" s="1622"/>
      <c r="H85" s="1623"/>
      <c r="I85" s="1623" t="s">
        <v>308</v>
      </c>
      <c r="J85" s="1623" t="s">
        <v>308</v>
      </c>
      <c r="K85" s="1623" t="s">
        <v>308</v>
      </c>
    </row>
    <row r="86" spans="1:18" ht="90" thickBot="1">
      <c r="A86" s="1625" t="s">
        <v>1577</v>
      </c>
      <c r="B86" s="1613" t="s">
        <v>1774</v>
      </c>
      <c r="C86" s="1611" t="s">
        <v>1789</v>
      </c>
      <c r="D86" s="1620" t="s">
        <v>1790</v>
      </c>
      <c r="E86" s="1621" t="s">
        <v>1791</v>
      </c>
      <c r="F86" s="1622" t="s">
        <v>1386</v>
      </c>
      <c r="G86" s="1622" t="s">
        <v>1386</v>
      </c>
      <c r="H86" s="1623" t="s">
        <v>1434</v>
      </c>
      <c r="I86" s="1623">
        <f>'13 - Issuer Account'!I29</f>
        <v>99771.070016339421</v>
      </c>
      <c r="J86" s="1639">
        <f>'13 - Issuer Account'!I41</f>
        <v>50080000</v>
      </c>
      <c r="K86" s="1623">
        <f>'13 - Issuer Account'!I52</f>
        <v>0</v>
      </c>
    </row>
    <row r="87" spans="1:18" ht="15.75" thickBot="1">
      <c r="A87" s="1625"/>
      <c r="B87" s="1613"/>
      <c r="C87" s="1611"/>
      <c r="D87" s="1620"/>
      <c r="E87" s="1621"/>
      <c r="F87" s="1622"/>
      <c r="G87" s="1622"/>
      <c r="H87" s="1623"/>
      <c r="I87" s="1623" t="s">
        <v>308</v>
      </c>
      <c r="J87" s="1623" t="s">
        <v>308</v>
      </c>
      <c r="K87" s="1623" t="s">
        <v>308</v>
      </c>
    </row>
    <row r="88" spans="1:18" ht="39" thickBot="1">
      <c r="A88" s="1625" t="s">
        <v>1577</v>
      </c>
      <c r="B88" s="1613" t="s">
        <v>1774</v>
      </c>
      <c r="C88" s="1611" t="s">
        <v>1792</v>
      </c>
      <c r="D88" s="1620" t="s">
        <v>1793</v>
      </c>
      <c r="E88" s="1621" t="s">
        <v>1794</v>
      </c>
      <c r="F88" s="1622" t="s">
        <v>1386</v>
      </c>
      <c r="G88" s="1622" t="s">
        <v>1386</v>
      </c>
      <c r="H88" s="1623" t="s">
        <v>1423</v>
      </c>
      <c r="I88" s="1623" t="s">
        <v>1830</v>
      </c>
      <c r="J88" s="1623" t="s">
        <v>1829</v>
      </c>
      <c r="K88" s="1623" t="s">
        <v>1830</v>
      </c>
    </row>
    <row r="89" spans="1:18" ht="39" thickBot="1">
      <c r="A89" s="1625" t="s">
        <v>1577</v>
      </c>
      <c r="B89" s="1613" t="s">
        <v>1795</v>
      </c>
      <c r="C89" s="1614" t="s">
        <v>1796</v>
      </c>
      <c r="D89" s="1615"/>
      <c r="E89" s="1616"/>
      <c r="F89" s="1617" t="s">
        <v>143</v>
      </c>
      <c r="G89" s="1617" t="s">
        <v>143</v>
      </c>
      <c r="H89" s="1618"/>
      <c r="I89" s="1619"/>
      <c r="J89" s="1841"/>
    </row>
    <row r="90" spans="1:18" ht="39" thickBot="1">
      <c r="A90" s="1625" t="s">
        <v>1577</v>
      </c>
      <c r="B90" s="1613" t="s">
        <v>1795</v>
      </c>
      <c r="C90" s="1611" t="s">
        <v>1797</v>
      </c>
      <c r="D90" s="1620" t="s">
        <v>1384</v>
      </c>
      <c r="E90" s="1621" t="s">
        <v>1652</v>
      </c>
      <c r="F90" s="1622" t="s">
        <v>1386</v>
      </c>
      <c r="G90" s="1622" t="s">
        <v>1386</v>
      </c>
      <c r="H90" s="1623" t="s">
        <v>1387</v>
      </c>
      <c r="I90" s="1623"/>
      <c r="J90" s="1842"/>
    </row>
    <row r="91" spans="1:18" ht="51.75" thickBot="1">
      <c r="A91" s="1625" t="s">
        <v>1577</v>
      </c>
      <c r="B91" s="1613" t="s">
        <v>1795</v>
      </c>
      <c r="C91" s="1611" t="s">
        <v>1798</v>
      </c>
      <c r="D91" s="1620" t="s">
        <v>1799</v>
      </c>
      <c r="E91" s="1621" t="s">
        <v>1800</v>
      </c>
      <c r="F91" s="1622" t="s">
        <v>1386</v>
      </c>
      <c r="G91" s="1622" t="s">
        <v>1386</v>
      </c>
      <c r="H91" s="1623" t="s">
        <v>1763</v>
      </c>
      <c r="I91" s="1623" t="s">
        <v>1853</v>
      </c>
      <c r="J91" s="1623" t="s">
        <v>1853</v>
      </c>
      <c r="K91" s="1623" t="s">
        <v>1853</v>
      </c>
      <c r="L91" s="1636" t="str">
        <f>'00 - Cover'!F11</f>
        <v>9695000NVUKTJ495CJ05</v>
      </c>
      <c r="M91" s="1623" t="s">
        <v>1853</v>
      </c>
      <c r="N91" s="1623" t="s">
        <v>1853</v>
      </c>
      <c r="O91" s="1623" t="s">
        <v>1853</v>
      </c>
      <c r="P91" s="1623" t="s">
        <v>1853</v>
      </c>
      <c r="Q91" s="1623" t="s">
        <v>1853</v>
      </c>
      <c r="R91" s="1623" t="s">
        <v>1853</v>
      </c>
    </row>
    <row r="92" spans="1:18" ht="77.25" thickBot="1">
      <c r="A92" s="1625" t="s">
        <v>1577</v>
      </c>
      <c r="B92" s="1613" t="s">
        <v>1795</v>
      </c>
      <c r="C92" s="1611" t="s">
        <v>1801</v>
      </c>
      <c r="D92" s="1620" t="s">
        <v>1802</v>
      </c>
      <c r="E92" s="1621" t="s">
        <v>1803</v>
      </c>
      <c r="F92" s="1622" t="s">
        <v>1386</v>
      </c>
      <c r="G92" s="1622" t="s">
        <v>1386</v>
      </c>
      <c r="H92" s="1623" t="s">
        <v>1395</v>
      </c>
      <c r="I92" s="1623" t="s">
        <v>1854</v>
      </c>
      <c r="J92" s="1623" t="s">
        <v>1854</v>
      </c>
      <c r="K92" s="1623" t="s">
        <v>1854</v>
      </c>
      <c r="L92" s="1623" t="s">
        <v>1872</v>
      </c>
      <c r="M92" s="1623" t="s">
        <v>1854</v>
      </c>
      <c r="N92" s="1623" t="s">
        <v>1854</v>
      </c>
      <c r="O92" s="1623" t="s">
        <v>1854</v>
      </c>
      <c r="P92" s="1623" t="s">
        <v>1854</v>
      </c>
      <c r="Q92" s="1623" t="s">
        <v>1854</v>
      </c>
      <c r="R92" s="1623" t="s">
        <v>1854</v>
      </c>
    </row>
    <row r="93" spans="1:18" ht="409.6" thickBot="1">
      <c r="A93" s="1625" t="s">
        <v>1577</v>
      </c>
      <c r="B93" s="1613" t="s">
        <v>1795</v>
      </c>
      <c r="C93" s="1611" t="s">
        <v>1804</v>
      </c>
      <c r="D93" s="1620" t="s">
        <v>1805</v>
      </c>
      <c r="E93" s="1621" t="s">
        <v>1806</v>
      </c>
      <c r="F93" s="1622" t="s">
        <v>1386</v>
      </c>
      <c r="G93" s="1622" t="s">
        <v>1386</v>
      </c>
      <c r="H93" s="1623" t="s">
        <v>1413</v>
      </c>
      <c r="I93" s="1623" t="s">
        <v>1855</v>
      </c>
      <c r="J93" s="1623" t="s">
        <v>1855</v>
      </c>
      <c r="K93" s="1623" t="s">
        <v>1855</v>
      </c>
      <c r="L93" s="1623" t="s">
        <v>1856</v>
      </c>
      <c r="M93" s="1623" t="s">
        <v>1857</v>
      </c>
      <c r="N93" s="1623" t="s">
        <v>1827</v>
      </c>
      <c r="O93" s="1623" t="s">
        <v>1858</v>
      </c>
      <c r="P93" s="1623" t="s">
        <v>1858</v>
      </c>
      <c r="Q93" s="1623" t="s">
        <v>1859</v>
      </c>
      <c r="R93" s="1623" t="s">
        <v>1860</v>
      </c>
    </row>
    <row r="94" spans="1:18" ht="39" thickBot="1">
      <c r="A94" s="1625" t="s">
        <v>1577</v>
      </c>
      <c r="B94" s="1613" t="s">
        <v>1795</v>
      </c>
      <c r="C94" s="1611" t="s">
        <v>1807</v>
      </c>
      <c r="D94" s="1620" t="s">
        <v>1808</v>
      </c>
      <c r="E94" s="1621" t="s">
        <v>1809</v>
      </c>
      <c r="F94" s="1622" t="s">
        <v>1386</v>
      </c>
      <c r="G94" s="1622" t="s">
        <v>1386</v>
      </c>
      <c r="H94" s="1623" t="s">
        <v>1810</v>
      </c>
      <c r="I94" s="1623" t="s">
        <v>963</v>
      </c>
      <c r="J94" s="1623" t="s">
        <v>963</v>
      </c>
      <c r="K94" s="1623" t="s">
        <v>963</v>
      </c>
      <c r="L94" s="1623" t="s">
        <v>963</v>
      </c>
      <c r="M94" s="1623" t="s">
        <v>963</v>
      </c>
      <c r="N94" s="1623" t="s">
        <v>963</v>
      </c>
      <c r="O94" s="1623" t="s">
        <v>963</v>
      </c>
      <c r="P94" s="1623" t="s">
        <v>963</v>
      </c>
      <c r="Q94" s="1623" t="s">
        <v>963</v>
      </c>
      <c r="R94" s="1623" t="s">
        <v>963</v>
      </c>
    </row>
    <row r="95" spans="1:18" ht="141" thickBot="1">
      <c r="A95" s="1625" t="s">
        <v>1577</v>
      </c>
      <c r="B95" s="1613" t="s">
        <v>1795</v>
      </c>
      <c r="C95" s="1611" t="s">
        <v>1811</v>
      </c>
      <c r="D95" s="1620" t="s">
        <v>1812</v>
      </c>
      <c r="E95" s="1621" t="s">
        <v>1813</v>
      </c>
      <c r="F95" s="1622" t="s">
        <v>1386</v>
      </c>
      <c r="G95" s="1622" t="s">
        <v>1430</v>
      </c>
      <c r="H95" s="1623" t="s">
        <v>1539</v>
      </c>
      <c r="I95" s="1623" t="s">
        <v>1046</v>
      </c>
      <c r="J95" s="1623" t="s">
        <v>1861</v>
      </c>
      <c r="K95" s="1623" t="s">
        <v>1862</v>
      </c>
      <c r="L95" s="1623" t="s">
        <v>1831</v>
      </c>
      <c r="M95" s="1623" t="s">
        <v>1831</v>
      </c>
      <c r="N95" s="1623" t="s">
        <v>1831</v>
      </c>
      <c r="O95" s="1623" t="s">
        <v>1831</v>
      </c>
      <c r="P95" s="1623" t="s">
        <v>1831</v>
      </c>
      <c r="Q95" s="1623" t="s">
        <v>1831</v>
      </c>
      <c r="R95" s="1623" t="s">
        <v>1831</v>
      </c>
    </row>
    <row r="96" spans="1:18" ht="153.75" thickBot="1">
      <c r="A96" s="1625" t="s">
        <v>1577</v>
      </c>
      <c r="B96" s="1613" t="s">
        <v>1795</v>
      </c>
      <c r="C96" s="1611" t="s">
        <v>1814</v>
      </c>
      <c r="D96" s="1620" t="s">
        <v>1815</v>
      </c>
      <c r="E96" s="1621" t="s">
        <v>1816</v>
      </c>
      <c r="F96" s="1622" t="s">
        <v>1386</v>
      </c>
      <c r="G96" s="1622" t="s">
        <v>1430</v>
      </c>
      <c r="H96" s="1623" t="s">
        <v>1539</v>
      </c>
      <c r="I96" s="1623" t="s">
        <v>1128</v>
      </c>
      <c r="J96" s="1623" t="s">
        <v>1129</v>
      </c>
      <c r="K96" s="1623" t="s">
        <v>1130</v>
      </c>
      <c r="L96" s="1623" t="s">
        <v>1831</v>
      </c>
      <c r="M96" s="1623" t="s">
        <v>1831</v>
      </c>
      <c r="N96" s="1623" t="s">
        <v>1831</v>
      </c>
      <c r="O96" s="1623" t="s">
        <v>1831</v>
      </c>
      <c r="P96" s="1623" t="s">
        <v>1831</v>
      </c>
      <c r="Q96" s="1623" t="s">
        <v>1831</v>
      </c>
      <c r="R96" s="1623" t="s">
        <v>1831</v>
      </c>
    </row>
    <row r="97" spans="1:18" ht="192" thickBot="1">
      <c r="A97" s="1625" t="s">
        <v>1577</v>
      </c>
      <c r="B97" s="1613" t="s">
        <v>1795</v>
      </c>
      <c r="C97" s="1611" t="s">
        <v>1817</v>
      </c>
      <c r="D97" s="1620" t="s">
        <v>1818</v>
      </c>
      <c r="E97" s="1621" t="s">
        <v>1819</v>
      </c>
      <c r="F97" s="1622" t="s">
        <v>1386</v>
      </c>
      <c r="G97" s="1622" t="s">
        <v>1430</v>
      </c>
      <c r="H97" s="1623" t="s">
        <v>1763</v>
      </c>
      <c r="I97" s="1623" t="s">
        <v>1863</v>
      </c>
      <c r="J97" s="1623" t="s">
        <v>1863</v>
      </c>
      <c r="K97" s="1623" t="s">
        <v>1864</v>
      </c>
      <c r="L97" s="1623" t="s">
        <v>1831</v>
      </c>
      <c r="M97" s="1623" t="s">
        <v>1831</v>
      </c>
      <c r="N97" s="1623" t="s">
        <v>1831</v>
      </c>
      <c r="O97" s="1623" t="s">
        <v>1831</v>
      </c>
      <c r="P97" s="1623" t="s">
        <v>1831</v>
      </c>
      <c r="Q97" s="1623" t="s">
        <v>1831</v>
      </c>
      <c r="R97" s="1623" t="s">
        <v>1831</v>
      </c>
    </row>
    <row r="98" spans="1:18" ht="204.75" thickBot="1">
      <c r="A98" s="1625" t="s">
        <v>1577</v>
      </c>
      <c r="B98" s="1613" t="s">
        <v>1795</v>
      </c>
      <c r="C98" s="1611" t="s">
        <v>1820</v>
      </c>
      <c r="D98" s="1620" t="s">
        <v>1821</v>
      </c>
      <c r="E98" s="1621" t="s">
        <v>1822</v>
      </c>
      <c r="F98" s="1622" t="s">
        <v>1386</v>
      </c>
      <c r="G98" s="1622" t="s">
        <v>1430</v>
      </c>
      <c r="H98" s="1623" t="s">
        <v>1395</v>
      </c>
      <c r="I98" s="1623" t="s">
        <v>1865</v>
      </c>
      <c r="J98" s="1623" t="s">
        <v>1865</v>
      </c>
      <c r="K98" s="1623" t="s">
        <v>1866</v>
      </c>
      <c r="L98" s="1623" t="s">
        <v>1831</v>
      </c>
      <c r="M98" s="1623" t="s">
        <v>1831</v>
      </c>
      <c r="N98" s="1623" t="s">
        <v>1831</v>
      </c>
      <c r="O98" s="1623" t="s">
        <v>1831</v>
      </c>
      <c r="P98" s="1623" t="s">
        <v>1831</v>
      </c>
      <c r="Q98" s="1623" t="s">
        <v>1831</v>
      </c>
      <c r="R98" s="1623" t="s">
        <v>1831</v>
      </c>
    </row>
  </sheetData>
  <phoneticPr fontId="151" type="noConversion"/>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AA9DD-D3B1-4A41-8BF0-5445623159CD}">
  <sheetPr codeName="Sheet57">
    <tabColor rgb="FF00B050"/>
  </sheetPr>
  <dimension ref="A1:DH26"/>
  <sheetViews>
    <sheetView zoomScale="85" zoomScaleNormal="85" workbookViewId="0">
      <selection activeCell="B31" sqref="B31"/>
    </sheetView>
  </sheetViews>
  <sheetFormatPr defaultColWidth="9.140625" defaultRowHeight="15"/>
  <cols>
    <col min="1" max="1" width="22.85546875" customWidth="1"/>
    <col min="2" max="2" width="21.28515625" customWidth="1"/>
    <col min="3" max="3" width="11" bestFit="1" customWidth="1"/>
    <col min="4" max="4" width="21.28515625" customWidth="1"/>
    <col min="5" max="5" width="23.7109375" customWidth="1"/>
    <col min="6" max="6" width="13.140625" customWidth="1"/>
    <col min="7" max="7" width="17.140625" customWidth="1"/>
    <col min="8" max="8" width="15.28515625" customWidth="1"/>
    <col min="9" max="9" width="14.140625" customWidth="1"/>
    <col min="10" max="10" width="16.42578125" customWidth="1"/>
    <col min="11" max="11" width="14.140625" bestFit="1" customWidth="1"/>
    <col min="12" max="12" width="14.140625" customWidth="1"/>
    <col min="13" max="13" width="17.28515625" customWidth="1"/>
    <col min="15" max="16" width="15.7109375" bestFit="1" customWidth="1"/>
    <col min="17" max="17" width="14.140625" bestFit="1" customWidth="1"/>
    <col min="18" max="18" width="15.7109375" bestFit="1" customWidth="1"/>
    <col min="19" max="19" width="9.42578125" bestFit="1" customWidth="1"/>
    <col min="20" max="20" width="8.42578125" bestFit="1" customWidth="1"/>
    <col min="21" max="21" width="10.42578125" bestFit="1" customWidth="1"/>
    <col min="22" max="23" width="15.7109375" bestFit="1" customWidth="1"/>
    <col min="24" max="24" width="13" bestFit="1" customWidth="1"/>
    <col min="25" max="25" width="16.5703125" customWidth="1"/>
    <col min="26" max="26" width="9.5703125" bestFit="1" customWidth="1"/>
    <col min="27" max="27" width="9.28515625" bestFit="1" customWidth="1"/>
    <col min="28" max="28" width="10.42578125" bestFit="1" customWidth="1"/>
    <col min="29" max="32" width="14.140625" bestFit="1" customWidth="1"/>
    <col min="33" max="33" width="8.42578125" bestFit="1" customWidth="1"/>
    <col min="34" max="34" width="10.42578125" bestFit="1" customWidth="1"/>
    <col min="35" max="35" width="8.85546875" bestFit="1" customWidth="1"/>
    <col min="36" max="36" width="6.42578125" bestFit="1" customWidth="1"/>
    <col min="37" max="37" width="9" bestFit="1" customWidth="1"/>
    <col min="38" max="38" width="8.85546875" bestFit="1" customWidth="1"/>
    <col min="39" max="39" width="8.28515625" bestFit="1" customWidth="1"/>
    <col min="41" max="41" width="19.42578125" bestFit="1" customWidth="1"/>
    <col min="42" max="42" width="16.85546875" bestFit="1" customWidth="1"/>
    <col min="43" max="43" width="14.140625" bestFit="1" customWidth="1"/>
    <col min="44" max="44" width="8.42578125" bestFit="1" customWidth="1"/>
    <col min="45" max="45" width="19.28515625" bestFit="1" customWidth="1"/>
    <col min="46" max="46" width="12.7109375" bestFit="1" customWidth="1"/>
    <col min="47" max="47" width="19.28515625" bestFit="1" customWidth="1"/>
    <col min="48" max="49" width="8.7109375" bestFit="1" customWidth="1"/>
    <col min="50" max="50" width="19.28515625" bestFit="1" customWidth="1"/>
    <col min="51" max="51" width="17" bestFit="1" customWidth="1"/>
    <col min="52" max="52" width="16.85546875" bestFit="1" customWidth="1"/>
    <col min="53" max="53" width="14.140625" bestFit="1" customWidth="1"/>
    <col min="54" max="54" width="16.85546875" bestFit="1" customWidth="1"/>
    <col min="55" max="55" width="14.140625" bestFit="1" customWidth="1"/>
    <col min="56" max="56" width="16.85546875" bestFit="1" customWidth="1"/>
    <col min="57" max="58" width="14.140625" bestFit="1" customWidth="1"/>
    <col min="59" max="59" width="13" bestFit="1" customWidth="1"/>
    <col min="60" max="60" width="9.42578125" bestFit="1" customWidth="1"/>
    <col min="61" max="61" width="8.42578125" bestFit="1" customWidth="1"/>
    <col min="62" max="62" width="14.140625" bestFit="1" customWidth="1"/>
    <col min="63" max="63" width="12.7109375" bestFit="1" customWidth="1"/>
    <col min="64" max="64" width="9.42578125" bestFit="1" customWidth="1"/>
    <col min="65" max="65" width="8.42578125" bestFit="1" customWidth="1"/>
    <col min="66" max="66" width="13" bestFit="1" customWidth="1"/>
    <col min="67" max="67" width="8.140625" bestFit="1" customWidth="1"/>
    <col min="68" max="70" width="14.140625" bestFit="1" customWidth="1"/>
    <col min="71" max="71" width="8.85546875" bestFit="1" customWidth="1"/>
    <col min="72" max="72" width="9.42578125" bestFit="1" customWidth="1"/>
    <col min="73" max="73" width="14.140625" bestFit="1" customWidth="1"/>
    <col min="74" max="74" width="12.7109375" bestFit="1" customWidth="1"/>
    <col min="75" max="75" width="9.85546875" bestFit="1" customWidth="1"/>
    <col min="76" max="76" width="10.42578125" bestFit="1" customWidth="1"/>
    <col min="77" max="78" width="9.42578125" bestFit="1" customWidth="1"/>
    <col min="79" max="79" width="7.28515625" bestFit="1" customWidth="1"/>
    <col min="80" max="80" width="9.42578125" bestFit="1" customWidth="1"/>
    <col min="81" max="81" width="11" bestFit="1" customWidth="1"/>
    <col min="82" max="82" width="12" bestFit="1" customWidth="1"/>
    <col min="83" max="83" width="9.85546875" bestFit="1" customWidth="1"/>
    <col min="84" max="84" width="10.42578125" bestFit="1" customWidth="1"/>
    <col min="85" max="86" width="9.42578125" bestFit="1" customWidth="1"/>
    <col min="87" max="87" width="7.28515625" bestFit="1" customWidth="1"/>
    <col min="88" max="88" width="9.42578125" bestFit="1" customWidth="1"/>
    <col min="89" max="89" width="11" bestFit="1" customWidth="1"/>
    <col min="90" max="90" width="12" bestFit="1" customWidth="1"/>
    <col min="91" max="91" width="9.85546875" bestFit="1" customWidth="1"/>
    <col min="92" max="92" width="10.42578125" bestFit="1" customWidth="1"/>
    <col min="93" max="94" width="9.42578125" bestFit="1" customWidth="1"/>
    <col min="95" max="95" width="7.28515625" bestFit="1" customWidth="1"/>
    <col min="96" max="96" width="6.28515625" bestFit="1" customWidth="1"/>
    <col min="97" max="97" width="7.42578125" bestFit="1" customWidth="1"/>
    <col min="98" max="98" width="10.5703125" bestFit="1" customWidth="1"/>
    <col min="99" max="99" width="16.85546875" bestFit="1" customWidth="1"/>
    <col min="100" max="100" width="10" bestFit="1" customWidth="1"/>
    <col min="101" max="101" width="13.5703125" bestFit="1" customWidth="1"/>
    <col min="102" max="103" width="8.85546875" bestFit="1" customWidth="1"/>
    <col min="104" max="104" width="13.140625" bestFit="1" customWidth="1"/>
    <col min="105" max="106" width="13" bestFit="1" customWidth="1"/>
    <col min="107" max="107" width="16.42578125" customWidth="1"/>
    <col min="108" max="108" width="14.7109375" bestFit="1" customWidth="1"/>
    <col min="109" max="109" width="13" bestFit="1" customWidth="1"/>
    <col min="110" max="110" width="9.140625" bestFit="1" customWidth="1"/>
    <col min="111" max="111" width="7.5703125" bestFit="1" customWidth="1"/>
    <col min="112" max="112" width="14.140625" bestFit="1" customWidth="1"/>
  </cols>
  <sheetData>
    <row r="1" spans="1:112" ht="15.75" customHeight="1">
      <c r="A1" s="2232" t="s">
        <v>1990</v>
      </c>
      <c r="B1" s="2232"/>
      <c r="C1" s="2232"/>
      <c r="D1" s="2233" t="s">
        <v>1991</v>
      </c>
      <c r="E1" s="2233"/>
      <c r="F1" s="2233"/>
      <c r="G1" s="2233"/>
      <c r="H1" s="2233"/>
      <c r="I1" s="2233"/>
      <c r="J1" s="2232" t="s">
        <v>269</v>
      </c>
      <c r="K1" s="2232"/>
      <c r="L1" s="2232"/>
      <c r="M1" s="2232"/>
      <c r="N1" s="2232"/>
      <c r="O1" s="2234" t="s">
        <v>118</v>
      </c>
      <c r="P1" s="2234"/>
      <c r="Q1" s="2234"/>
      <c r="R1" s="2234"/>
      <c r="S1" s="2234"/>
      <c r="T1" s="2234"/>
      <c r="U1" s="2234"/>
      <c r="V1" s="2235" t="s">
        <v>2052</v>
      </c>
      <c r="W1" s="2236"/>
      <c r="X1" s="2236"/>
      <c r="Y1" s="2236"/>
      <c r="Z1" s="2236"/>
      <c r="AA1" s="2236"/>
      <c r="AB1" s="2237"/>
      <c r="AC1" s="2234" t="s">
        <v>119</v>
      </c>
      <c r="AD1" s="2234"/>
      <c r="AE1" s="2234"/>
      <c r="AF1" s="2234"/>
      <c r="AG1" s="2234"/>
      <c r="AH1" s="2234"/>
      <c r="AI1" s="2234" t="s">
        <v>130</v>
      </c>
      <c r="AJ1" s="2234"/>
      <c r="AK1" s="2234"/>
      <c r="AL1" s="2234"/>
      <c r="AM1" s="2234"/>
      <c r="AN1" s="2234"/>
      <c r="AO1" s="2231" t="s">
        <v>1050</v>
      </c>
      <c r="AP1" s="2231"/>
      <c r="AQ1" s="2231"/>
      <c r="AR1" s="2231" t="s">
        <v>247</v>
      </c>
      <c r="AS1" s="2231"/>
      <c r="AT1" s="2231"/>
      <c r="AU1" s="2231"/>
      <c r="AV1" s="2231"/>
      <c r="AW1" s="2231" t="s">
        <v>244</v>
      </c>
      <c r="AX1" s="2231"/>
      <c r="AY1" s="2231"/>
      <c r="AZ1" s="2231" t="s">
        <v>1051</v>
      </c>
      <c r="BA1" s="2231"/>
      <c r="BB1" s="2231"/>
      <c r="BC1" s="2231" t="s">
        <v>410</v>
      </c>
      <c r="BD1" s="2231"/>
      <c r="BE1" s="2231"/>
      <c r="BF1" s="2231"/>
      <c r="BG1" s="1833"/>
      <c r="BH1" s="2242" t="s">
        <v>1094</v>
      </c>
      <c r="BI1" s="2242"/>
      <c r="BJ1" s="2242"/>
      <c r="BK1" s="2242"/>
      <c r="BL1" s="2242" t="s">
        <v>1094</v>
      </c>
      <c r="BM1" s="2242"/>
      <c r="BN1" s="2242"/>
      <c r="BO1" s="2242"/>
      <c r="BP1" s="2231" t="s">
        <v>412</v>
      </c>
      <c r="BQ1" s="2231"/>
      <c r="BR1" s="2231"/>
      <c r="BS1" s="2242" t="s">
        <v>1100</v>
      </c>
      <c r="BT1" s="2242"/>
      <c r="BU1" s="2242"/>
      <c r="BV1" s="2242"/>
      <c r="BW1" s="2238" t="s">
        <v>118</v>
      </c>
      <c r="BX1" s="2238"/>
      <c r="BY1" s="2238"/>
      <c r="BZ1" s="2238"/>
      <c r="CA1" s="2238"/>
      <c r="CB1" s="2238"/>
      <c r="CC1" s="2238"/>
      <c r="CD1" s="2238"/>
      <c r="CE1" s="2238" t="s">
        <v>118</v>
      </c>
      <c r="CF1" s="2238"/>
      <c r="CG1" s="2238"/>
      <c r="CH1" s="2238"/>
      <c r="CI1" s="2238"/>
      <c r="CJ1" s="2238"/>
      <c r="CK1" s="2238"/>
      <c r="CL1" s="2238"/>
      <c r="CM1" s="2238" t="s">
        <v>119</v>
      </c>
      <c r="CN1" s="2238"/>
      <c r="CO1" s="2238"/>
      <c r="CP1" s="2238"/>
      <c r="CQ1" s="2238"/>
      <c r="CR1" s="2238"/>
      <c r="CS1" s="2238"/>
      <c r="CT1" s="2238"/>
      <c r="CU1" s="2238" t="s">
        <v>1139</v>
      </c>
      <c r="CV1" s="2238"/>
      <c r="CW1" s="2238"/>
      <c r="CX1" s="2238"/>
      <c r="CY1" s="2238"/>
      <c r="CZ1" s="2238"/>
      <c r="DA1" s="2238"/>
      <c r="DB1" s="2238"/>
      <c r="DC1" s="2238"/>
      <c r="DD1" s="2239"/>
      <c r="DE1" s="2240"/>
      <c r="DF1" s="2240"/>
      <c r="DG1" s="2241"/>
    </row>
    <row r="2" spans="1:112" ht="171.6" customHeight="1" thickBot="1">
      <c r="A2" s="1708" t="s">
        <v>4</v>
      </c>
      <c r="B2" s="1709" t="s">
        <v>5</v>
      </c>
      <c r="C2" s="1709" t="s">
        <v>102</v>
      </c>
      <c r="D2" s="1709" t="s">
        <v>111</v>
      </c>
      <c r="E2" s="1709" t="s">
        <v>112</v>
      </c>
      <c r="F2" s="1709" t="s">
        <v>113</v>
      </c>
      <c r="G2" s="1709" t="s">
        <v>114</v>
      </c>
      <c r="H2" s="1709" t="s">
        <v>115</v>
      </c>
      <c r="I2" s="1709" t="s">
        <v>116</v>
      </c>
      <c r="J2" s="1710" t="s">
        <v>1879</v>
      </c>
      <c r="K2" s="1710" t="s">
        <v>1880</v>
      </c>
      <c r="L2" s="1710" t="s">
        <v>1881</v>
      </c>
      <c r="M2" s="1710" t="s">
        <v>1882</v>
      </c>
      <c r="N2" s="1710" t="s">
        <v>1884</v>
      </c>
      <c r="O2" s="1710" t="s">
        <v>131</v>
      </c>
      <c r="P2" s="1710" t="s">
        <v>132</v>
      </c>
      <c r="Q2" s="1710" t="s">
        <v>1048</v>
      </c>
      <c r="R2" s="1710" t="s">
        <v>134</v>
      </c>
      <c r="S2" s="1710" t="s">
        <v>135</v>
      </c>
      <c r="T2" s="1710" t="s">
        <v>136</v>
      </c>
      <c r="U2" s="1710" t="s">
        <v>137</v>
      </c>
      <c r="V2" s="1710" t="s">
        <v>131</v>
      </c>
      <c r="W2" s="1710" t="s">
        <v>132</v>
      </c>
      <c r="X2" s="1710" t="s">
        <v>1048</v>
      </c>
      <c r="Y2" s="1710" t="s">
        <v>134</v>
      </c>
      <c r="Z2" s="1710" t="s">
        <v>135</v>
      </c>
      <c r="AA2" s="1710" t="s">
        <v>136</v>
      </c>
      <c r="AB2" s="1710" t="s">
        <v>137</v>
      </c>
      <c r="AC2" s="1710" t="s">
        <v>131</v>
      </c>
      <c r="AD2" s="1710" t="s">
        <v>132</v>
      </c>
      <c r="AE2" s="1710" t="s">
        <v>133</v>
      </c>
      <c r="AF2" s="1710" t="s">
        <v>134</v>
      </c>
      <c r="AG2" s="1710" t="s">
        <v>138</v>
      </c>
      <c r="AH2" s="1710" t="s">
        <v>137</v>
      </c>
      <c r="AI2" s="1710" t="s">
        <v>139</v>
      </c>
      <c r="AJ2" s="1710" t="s">
        <v>132</v>
      </c>
      <c r="AK2" s="1710" t="s">
        <v>133</v>
      </c>
      <c r="AL2" s="1710" t="s">
        <v>140</v>
      </c>
      <c r="AM2" s="1710" t="s">
        <v>141</v>
      </c>
      <c r="AN2" s="1711" t="s">
        <v>142</v>
      </c>
      <c r="AO2" s="1712" t="s">
        <v>1086</v>
      </c>
      <c r="AP2" s="1713" t="s">
        <v>1087</v>
      </c>
      <c r="AQ2" s="1714" t="s">
        <v>1050</v>
      </c>
      <c r="AR2" s="1715">
        <v>1</v>
      </c>
      <c r="AS2" s="1713" t="s">
        <v>1089</v>
      </c>
      <c r="AT2" s="1713" t="s">
        <v>1090</v>
      </c>
      <c r="AU2" s="1713" t="s">
        <v>1091</v>
      </c>
      <c r="AV2" s="1716" t="s">
        <v>247</v>
      </c>
      <c r="AW2" s="1712" t="s">
        <v>1056</v>
      </c>
      <c r="AX2" s="1713" t="s">
        <v>1055</v>
      </c>
      <c r="AY2" s="1714" t="s">
        <v>244</v>
      </c>
      <c r="AZ2" s="1712" t="s">
        <v>1055</v>
      </c>
      <c r="BA2" s="1713" t="s">
        <v>244</v>
      </c>
      <c r="BB2" s="1714" t="s">
        <v>1051</v>
      </c>
      <c r="BC2" s="1712" t="s">
        <v>1050</v>
      </c>
      <c r="BD2" s="1713" t="s">
        <v>1054</v>
      </c>
      <c r="BE2" s="1717" t="s">
        <v>1051</v>
      </c>
      <c r="BF2" s="1714" t="s">
        <v>410</v>
      </c>
      <c r="BG2" s="1838" t="s">
        <v>2054</v>
      </c>
      <c r="BH2" s="1712" t="s">
        <v>1052</v>
      </c>
      <c r="BI2" s="1717" t="s">
        <v>1096</v>
      </c>
      <c r="BJ2" s="1717" t="s">
        <v>1097</v>
      </c>
      <c r="BK2" s="1714" t="s">
        <v>1053</v>
      </c>
      <c r="BL2" s="1712" t="s">
        <v>1052</v>
      </c>
      <c r="BM2" s="1717" t="s">
        <v>1096</v>
      </c>
      <c r="BN2" s="1717" t="s">
        <v>1097</v>
      </c>
      <c r="BO2" s="1714" t="s">
        <v>1053</v>
      </c>
      <c r="BP2" s="1718" t="s">
        <v>1093</v>
      </c>
      <c r="BQ2" s="1717" t="s">
        <v>1095</v>
      </c>
      <c r="BR2" s="1714" t="s">
        <v>412</v>
      </c>
      <c r="BS2" s="1712" t="s">
        <v>1052</v>
      </c>
      <c r="BT2" s="1717" t="s">
        <v>1098</v>
      </c>
      <c r="BU2" s="1717" t="s">
        <v>1099</v>
      </c>
      <c r="BV2" s="1719" t="s">
        <v>1053</v>
      </c>
      <c r="BW2" s="1720" t="s">
        <v>145</v>
      </c>
      <c r="BX2" s="1721" t="s">
        <v>146</v>
      </c>
      <c r="BY2" s="1722" t="s">
        <v>151</v>
      </c>
      <c r="BZ2" s="1722" t="s">
        <v>152</v>
      </c>
      <c r="CA2" s="1721" t="s">
        <v>153</v>
      </c>
      <c r="CB2" s="1723" t="s">
        <v>1076</v>
      </c>
      <c r="CC2" s="1721" t="s">
        <v>149</v>
      </c>
      <c r="CD2" s="1724" t="s">
        <v>150</v>
      </c>
      <c r="CE2" s="1720" t="s">
        <v>145</v>
      </c>
      <c r="CF2" s="1721" t="s">
        <v>146</v>
      </c>
      <c r="CG2" s="1722" t="s">
        <v>151</v>
      </c>
      <c r="CH2" s="1722" t="s">
        <v>152</v>
      </c>
      <c r="CI2" s="1721" t="s">
        <v>153</v>
      </c>
      <c r="CJ2" s="1723" t="s">
        <v>1076</v>
      </c>
      <c r="CK2" s="1721" t="s">
        <v>149</v>
      </c>
      <c r="CL2" s="1724" t="s">
        <v>150</v>
      </c>
      <c r="CM2" s="1720" t="s">
        <v>145</v>
      </c>
      <c r="CN2" s="1721" t="s">
        <v>146</v>
      </c>
      <c r="CO2" s="1722" t="s">
        <v>151</v>
      </c>
      <c r="CP2" s="1722" t="s">
        <v>152</v>
      </c>
      <c r="CQ2" s="1721" t="s">
        <v>153</v>
      </c>
      <c r="CR2" s="1723" t="s">
        <v>1076</v>
      </c>
      <c r="CS2" s="1721" t="s">
        <v>149</v>
      </c>
      <c r="CT2" s="1724" t="s">
        <v>1136</v>
      </c>
      <c r="CU2" s="1725" t="s">
        <v>1069</v>
      </c>
      <c r="CV2" s="1726" t="s">
        <v>1070</v>
      </c>
      <c r="CW2" s="1725" t="s">
        <v>1071</v>
      </c>
      <c r="CX2" s="1725" t="s">
        <v>1061</v>
      </c>
      <c r="CY2" s="1725" t="s">
        <v>1060</v>
      </c>
      <c r="CZ2" s="1725" t="s">
        <v>1074</v>
      </c>
      <c r="DA2" s="1725" t="s">
        <v>1075</v>
      </c>
      <c r="DB2" s="1727" t="s">
        <v>1101</v>
      </c>
      <c r="DC2" s="1728" t="s">
        <v>643</v>
      </c>
      <c r="DD2" s="1729" t="s">
        <v>1140</v>
      </c>
      <c r="DE2" s="1725" t="s">
        <v>1141</v>
      </c>
      <c r="DF2" s="1728" t="s">
        <v>1013</v>
      </c>
      <c r="DG2" s="1728" t="s">
        <v>1995</v>
      </c>
      <c r="DH2" s="1728" t="s">
        <v>988</v>
      </c>
    </row>
    <row r="3" spans="1:112">
      <c r="A3" s="1238">
        <f>'00 - Cover'!F19</f>
        <v>46286</v>
      </c>
      <c r="B3" s="1238">
        <f>'00 - Cover'!F20</f>
        <v>46293</v>
      </c>
      <c r="C3" s="1238">
        <f>'00 - Cover'!F17</f>
        <v>46265</v>
      </c>
      <c r="D3" s="1239">
        <f>'08 - Default &amp; Recovery Stat'!C12</f>
        <v>0</v>
      </c>
      <c r="E3" s="1239">
        <f>'08 - Default &amp; Recovery Stat'!D12</f>
        <v>12428694752.200001</v>
      </c>
      <c r="F3" s="1239">
        <f>'08 - Default &amp; Recovery Stat'!E12</f>
        <v>1173747.95</v>
      </c>
      <c r="G3" s="1239">
        <f>'08 - Default &amp; Recovery Stat'!F12</f>
        <v>15696264.110000001</v>
      </c>
      <c r="H3" s="1239">
        <f>'08 - Default &amp; Recovery Stat'!G12</f>
        <v>494575.42</v>
      </c>
      <c r="I3" s="1239">
        <f>'08 - Default &amp; Recovery Stat'!H12</f>
        <v>2400202.6399999997</v>
      </c>
      <c r="J3" s="1239">
        <f>'09 -Principal Deficiency Amount'!C12</f>
        <v>85431841.200000763</v>
      </c>
      <c r="K3" s="1239">
        <f>'09 -Principal Deficiency Amount'!D12</f>
        <v>92368499.712600753</v>
      </c>
      <c r="L3" s="1239">
        <f>'09 -Principal Deficiency Amount'!E12</f>
        <v>100628904.99260075</v>
      </c>
      <c r="M3" s="1239">
        <f>'09 -Principal Deficiency Amount'!F12</f>
        <v>8260405.2800000003</v>
      </c>
      <c r="N3" s="1239">
        <f>'09 -Principal Deficiency Amount'!G12</f>
        <v>0</v>
      </c>
      <c r="O3" s="1239">
        <f>'11 - Notes Follow-up'!D25</f>
        <v>6405000202</v>
      </c>
      <c r="P3" s="1239">
        <f>'11 - Notes Follow-up'!E25</f>
        <v>0</v>
      </c>
      <c r="Q3" s="1239">
        <f>'11 - Notes Follow-up'!F25</f>
        <v>51485790.200000003</v>
      </c>
      <c r="R3" s="1239">
        <f>'11 - Notes Follow-up'!G25</f>
        <v>6353514411.8000002</v>
      </c>
      <c r="S3" s="1239">
        <f>'11 - Notes Follow-up'!H25</f>
        <v>77732</v>
      </c>
      <c r="T3" s="1239">
        <f>'11 - Notes Follow-up'!I25</f>
        <v>662.35</v>
      </c>
      <c r="U3" s="1239">
        <f>'11 - Notes Follow-up'!J25</f>
        <v>81736.150000000009</v>
      </c>
      <c r="V3" s="1239">
        <f>'11 - Notes Follow-up'!L25</f>
        <v>3691487582.4000001</v>
      </c>
      <c r="W3" s="1239">
        <f>'11 - Notes Follow-up'!M25</f>
        <v>0</v>
      </c>
      <c r="X3" s="1239">
        <f>'11 - Notes Follow-up'!N25</f>
        <v>29673700.600000001</v>
      </c>
      <c r="Y3" s="1239">
        <f>'11 - Notes Follow-up'!O25</f>
        <v>3661813881.8000002</v>
      </c>
      <c r="Z3" s="1239">
        <f>'11 - Notes Follow-up'!P25</f>
        <v>40340</v>
      </c>
      <c r="AA3" s="1239">
        <f>'11 - Notes Follow-up'!Q25</f>
        <v>735.59</v>
      </c>
      <c r="AB3" s="1239">
        <f>'11 - Notes Follow-up'!R25</f>
        <v>90773.77</v>
      </c>
      <c r="AC3" s="1239">
        <f>'11 - Notes Follow-up'!T25</f>
        <v>531394073.76000011</v>
      </c>
      <c r="AD3" s="1239">
        <f>'11 - Notes Follow-up'!U25</f>
        <v>0</v>
      </c>
      <c r="AE3" s="1239">
        <f>'11 - Notes Follow-up'!V25</f>
        <v>4271551.6800000006</v>
      </c>
      <c r="AF3" s="1239">
        <f>'11 - Notes Follow-up'!W25</f>
        <v>527122522.0800001</v>
      </c>
      <c r="AG3" s="1239">
        <f>'11 - Notes Follow-up'!X25</f>
        <v>5808</v>
      </c>
      <c r="AH3" s="1239">
        <f>'11 - Notes Follow-up'!Y25</f>
        <v>90758.010000000024</v>
      </c>
      <c r="AI3" s="1239">
        <f>'11 - Notes Follow-up'!AA25</f>
        <v>300</v>
      </c>
      <c r="AJ3" s="1239">
        <f>'11 - Notes Follow-up'!AB25</f>
        <v>0</v>
      </c>
      <c r="AK3" s="1239">
        <f>'11 - Notes Follow-up'!AC25</f>
        <v>0</v>
      </c>
      <c r="AL3" s="1239">
        <f>'11 - Notes Follow-up'!AD25</f>
        <v>300</v>
      </c>
      <c r="AM3" s="1239">
        <f>'11 - Notes Follow-up'!AE25</f>
        <v>2</v>
      </c>
      <c r="AN3" s="1239">
        <f>'11 - Notes Follow-up'!AF25</f>
        <v>150</v>
      </c>
      <c r="AO3" s="1239">
        <f>'11bis - Notes Calculation'!D17</f>
        <v>10627881858.16</v>
      </c>
      <c r="AP3" s="1239">
        <f>'11bis - Notes Calculation'!E17</f>
        <v>10542450016.959999</v>
      </c>
      <c r="AQ3" s="1239">
        <f>'11bis - Notes Calculation'!F17</f>
        <v>85431841.200000763</v>
      </c>
      <c r="AR3" s="1298">
        <f>'11bis - Notes Calculation'!H17</f>
        <v>1</v>
      </c>
      <c r="AS3" s="1298">
        <f>'11bis - Notes Calculation'!I17</f>
        <v>10015328293.6</v>
      </c>
      <c r="AT3" s="1298">
        <f>'11bis - Notes Calculation'!J17</f>
        <v>805.8430008739233</v>
      </c>
      <c r="AU3" s="1298">
        <f>'11bis - Notes Calculation'!K17</f>
        <v>10542450016.959999</v>
      </c>
      <c r="AV3" s="1298">
        <f>'11bis - Notes Calculation'!L17</f>
        <v>0.05</v>
      </c>
      <c r="AW3" s="1298">
        <f>'11bis - Notes Calculation'!N17</f>
        <v>0.05</v>
      </c>
      <c r="AX3" s="1298">
        <f>'11bis - Notes Calculation'!O17</f>
        <v>10542450016.959999</v>
      </c>
      <c r="AY3" s="1298">
        <f>'11bis - Notes Calculation'!P17</f>
        <v>527122500.84799999</v>
      </c>
      <c r="AZ3" s="1239">
        <f>'11bis - Notes Calculation'!R17</f>
        <v>10542450016.959999</v>
      </c>
      <c r="BA3" s="1239">
        <f>'11bis - Notes Calculation'!S17</f>
        <v>527122500.84799999</v>
      </c>
      <c r="BB3" s="1239">
        <f>'11bis - Notes Calculation'!T17</f>
        <v>10015327516.112</v>
      </c>
      <c r="BC3" s="1239">
        <f>'11bis - Notes Calculation'!V17</f>
        <v>85431841.200000763</v>
      </c>
      <c r="BD3" s="1239">
        <f>'11bis - Notes Calculation'!W17</f>
        <v>10096487784.4</v>
      </c>
      <c r="BE3" s="1239">
        <f>'11bis - Notes Calculation'!X17</f>
        <v>527122500.84799999</v>
      </c>
      <c r="BF3" s="1239">
        <f>'11bis - Notes Calculation'!Y17</f>
        <v>51486372.873367138</v>
      </c>
      <c r="BG3" s="1239">
        <f>'11bis - Notes Calculation'!Z17</f>
        <v>29673895.414632965</v>
      </c>
      <c r="BH3" s="1239">
        <f>'11bis - Notes Calculation'!AB17</f>
        <v>77732</v>
      </c>
      <c r="BI3" s="1239">
        <f>'11bis - Notes Calculation'!AC17</f>
        <v>662.35</v>
      </c>
      <c r="BJ3" s="1239">
        <f>'11bis - Notes Calculation'!AD17</f>
        <v>51485790.200000003</v>
      </c>
      <c r="BK3" s="1239">
        <f>'11bis - Notes Calculation'!AE17</f>
        <v>582.67336713522673</v>
      </c>
      <c r="BL3" s="1239">
        <f>'11bis - Notes Calculation'!AF17</f>
        <v>40340</v>
      </c>
      <c r="BM3" s="1239">
        <f>'11bis - Notes Calculation'!AG17</f>
        <v>735.59</v>
      </c>
      <c r="BN3" s="1239">
        <f>'11bis - Notes Calculation'!AH17</f>
        <v>29673700.600000001</v>
      </c>
      <c r="BO3" s="1239">
        <f>'11bis - Notes Calculation'!AI17</f>
        <v>194.81463296338916</v>
      </c>
      <c r="BP3" s="1239">
        <f>'11bis - Notes Calculation'!AK17</f>
        <v>85431841.200000763</v>
      </c>
      <c r="BQ3" s="1239">
        <f>'11bis - Notes Calculation'!AL17</f>
        <v>81159490.800000012</v>
      </c>
      <c r="BR3" s="1239">
        <f>'11bis - Notes Calculation'!AM17</f>
        <v>4271572.9120006524</v>
      </c>
      <c r="BS3" s="1239">
        <f>'11bis - Notes Calculation'!AO17</f>
        <v>5808</v>
      </c>
      <c r="BT3" s="1239">
        <f>'11bis - Notes Calculation'!AP17</f>
        <v>735.46</v>
      </c>
      <c r="BU3" s="1239">
        <f>'11bis - Notes Calculation'!AQ17</f>
        <v>4271551.6800000006</v>
      </c>
      <c r="BV3" s="1239">
        <f>'11bis - Notes Calculation'!AR17</f>
        <v>21.23200065176934</v>
      </c>
      <c r="BW3">
        <f>'12 - Notes Interest'!D17</f>
        <v>77732</v>
      </c>
      <c r="BX3">
        <f>'12 - Notes Interest'!E17</f>
        <v>82398.5</v>
      </c>
      <c r="BY3">
        <f>'12 - Notes Interest'!F17</f>
        <v>46261</v>
      </c>
      <c r="BZ3">
        <f>'12 - Notes Interest'!G17</f>
        <v>46293</v>
      </c>
      <c r="CA3">
        <f>'12 - Notes Interest'!H17</f>
        <v>32</v>
      </c>
      <c r="CB3">
        <f>'12 - Notes Interest'!I17</f>
        <v>6.0000000000000001E-3</v>
      </c>
      <c r="CC3">
        <f>'12 - Notes Interest'!J17</f>
        <v>43.34</v>
      </c>
      <c r="CD3">
        <f>'12 - Notes Interest'!K17</f>
        <v>3368904.8800000004</v>
      </c>
      <c r="CE3">
        <f>'12 - Notes Interest'!M17</f>
        <v>40340</v>
      </c>
      <c r="CF3">
        <f>'12 - Notes Interest'!N17</f>
        <v>91509.36</v>
      </c>
      <c r="CG3">
        <f>'12 - Notes Interest'!O17</f>
        <v>46261</v>
      </c>
      <c r="CH3">
        <f>'12 - Notes Interest'!P17</f>
        <v>46293</v>
      </c>
      <c r="CI3">
        <f>'12 - Notes Interest'!Q17</f>
        <v>32</v>
      </c>
      <c r="CJ3">
        <f>'12 - Notes Interest'!R17</f>
        <v>6.0000000000000001E-3</v>
      </c>
      <c r="CK3">
        <f>'12 - Notes Interest'!S17</f>
        <v>48.14</v>
      </c>
      <c r="CL3">
        <f>'12 - Notes Interest'!T17</f>
        <v>1941967.6</v>
      </c>
      <c r="CM3">
        <f>'12 - Notes Interest'!V17</f>
        <v>5808</v>
      </c>
      <c r="CN3">
        <f>'12 - Notes Interest'!W17</f>
        <v>91493.470000000016</v>
      </c>
      <c r="CO3">
        <f>'12 - Notes Interest'!X17</f>
        <v>46261</v>
      </c>
      <c r="CP3">
        <f>'12 - Notes Interest'!Y17</f>
        <v>46293</v>
      </c>
      <c r="CQ3">
        <f>'12 - Notes Interest'!Z17</f>
        <v>32</v>
      </c>
      <c r="CR3">
        <f>'12 - Notes Interest'!AA17</f>
        <v>1.4999999999999999E-2</v>
      </c>
      <c r="CS3">
        <f>'12 - Notes Interest'!AB17</f>
        <v>120.32</v>
      </c>
      <c r="CT3">
        <f>'12 - Notes Interest'!AC17</f>
        <v>698818.55999999994</v>
      </c>
      <c r="CU3" s="1239">
        <f>'10 - Reserve calculation'!C12</f>
        <v>10015328293.6</v>
      </c>
      <c r="CV3" s="1730">
        <f>'10 - Reserve calculation'!D12</f>
        <v>5.0000000000000001E-3</v>
      </c>
      <c r="CW3" s="1239">
        <f>'10 - Reserve calculation'!E12</f>
        <v>500000</v>
      </c>
      <c r="CX3" s="1239" t="str">
        <f>'10 - Reserve calculation'!F12</f>
        <v>Yes</v>
      </c>
      <c r="CY3" s="1239" t="str">
        <f>'10 - Reserve calculation'!G12</f>
        <v>No</v>
      </c>
      <c r="CZ3" s="1239">
        <f>'10 - Reserve calculation'!H12</f>
        <v>50080000</v>
      </c>
      <c r="DA3" s="1239">
        <f>'10 - Reserve calculation'!I12</f>
        <v>50490000</v>
      </c>
      <c r="DB3" s="1239">
        <f>'10 - Reserve calculation'!J12</f>
        <v>50490000</v>
      </c>
      <c r="DC3" s="1239">
        <f>'10 - Reserve calculation'!K12</f>
        <v>-410000</v>
      </c>
      <c r="DD3" s="1239">
        <f>'13 - Issuer Account'!I29</f>
        <v>99771.070016339421</v>
      </c>
      <c r="DE3" s="1239">
        <f>'13 - Issuer Account'!I41</f>
        <v>50080000</v>
      </c>
      <c r="DF3" s="1239">
        <f>'13 - Issuer Account'!I52</f>
        <v>0</v>
      </c>
      <c r="DG3" s="1239"/>
      <c r="DH3" s="1239">
        <f>'15 - Priority of Payments'!J21</f>
        <v>100628904.99260075</v>
      </c>
    </row>
    <row r="4" spans="1:112">
      <c r="A4" s="1238">
        <v>46254</v>
      </c>
      <c r="B4" s="1238">
        <v>46261</v>
      </c>
      <c r="C4" s="1238">
        <v>46234</v>
      </c>
      <c r="D4" s="1239">
        <v>0</v>
      </c>
      <c r="E4" s="1239">
        <v>12428694752.200001</v>
      </c>
      <c r="F4" s="1239">
        <v>1165783.6100000001</v>
      </c>
      <c r="G4" s="1239">
        <v>14522516.160000002</v>
      </c>
      <c r="H4" s="1239">
        <v>39658.33</v>
      </c>
      <c r="I4" s="1239">
        <v>1905627.2199999997</v>
      </c>
      <c r="J4" s="1239">
        <v>103529112.70000076</v>
      </c>
      <c r="K4" s="1239">
        <v>110639876.86020061</v>
      </c>
      <c r="L4" s="1239">
        <v>118793211.33020061</v>
      </c>
      <c r="M4" s="1239">
        <v>8153334.4699999997</v>
      </c>
      <c r="N4" s="1239">
        <v>0</v>
      </c>
      <c r="O4" s="1239">
        <v>6467392569.1199999</v>
      </c>
      <c r="P4" s="1239">
        <v>0</v>
      </c>
      <c r="Q4" s="1239">
        <v>62392367.119999997</v>
      </c>
      <c r="R4" s="1239">
        <v>6405000202</v>
      </c>
      <c r="S4" s="1239">
        <v>77732</v>
      </c>
      <c r="T4" s="1239">
        <v>802.66</v>
      </c>
      <c r="U4" s="1239">
        <v>82398.5</v>
      </c>
      <c r="V4" s="1239">
        <v>3727447061.8000002</v>
      </c>
      <c r="W4" s="1239">
        <v>0</v>
      </c>
      <c r="X4" s="1239">
        <v>35959479.399999999</v>
      </c>
      <c r="Y4" s="1239">
        <v>3691487582.4000001</v>
      </c>
      <c r="Z4" s="1239">
        <v>40340</v>
      </c>
      <c r="AA4" s="1239">
        <v>891.41</v>
      </c>
      <c r="AB4" s="1239">
        <v>91509.36</v>
      </c>
      <c r="AC4" s="1239">
        <v>536570511.84000009</v>
      </c>
      <c r="AD4" s="1239">
        <v>0</v>
      </c>
      <c r="AE4" s="1239">
        <v>5176438.08</v>
      </c>
      <c r="AF4" s="1239">
        <v>531394073.76000011</v>
      </c>
      <c r="AG4" s="1239">
        <v>5808</v>
      </c>
      <c r="AH4" s="1239">
        <v>91493.470000000016</v>
      </c>
      <c r="AI4" s="1239">
        <v>300</v>
      </c>
      <c r="AJ4" s="1239">
        <v>0</v>
      </c>
      <c r="AK4" s="1239">
        <v>0</v>
      </c>
      <c r="AL4" s="1239">
        <v>300</v>
      </c>
      <c r="AM4" s="1239">
        <v>2</v>
      </c>
      <c r="AN4" s="1239">
        <v>150</v>
      </c>
      <c r="AO4" s="1239">
        <v>10731410142.76</v>
      </c>
      <c r="AP4" s="1239">
        <v>10627881030.059999</v>
      </c>
      <c r="AQ4" s="1239">
        <v>103529112.70000076</v>
      </c>
      <c r="AR4" s="1298">
        <v>1</v>
      </c>
      <c r="AS4" s="1298">
        <v>10096487784.4</v>
      </c>
      <c r="AT4" s="1298">
        <v>389.50049973651767</v>
      </c>
      <c r="AU4" s="1298">
        <v>10627881030.059999</v>
      </c>
      <c r="AV4" s="1298">
        <v>0.05</v>
      </c>
      <c r="AW4" s="1298">
        <v>0.05</v>
      </c>
      <c r="AX4" s="1298">
        <v>10627881030.059999</v>
      </c>
      <c r="AY4" s="1298">
        <v>531394051.50300002</v>
      </c>
      <c r="AZ4" s="1239">
        <v>10627881030.059999</v>
      </c>
      <c r="BA4" s="1239">
        <v>531394051.50300002</v>
      </c>
      <c r="BB4" s="1239">
        <v>10096486978.556999</v>
      </c>
      <c r="BC4" s="1239">
        <v>103529112.70000076</v>
      </c>
      <c r="BD4" s="1239">
        <v>10194839630.92</v>
      </c>
      <c r="BE4" s="1239">
        <v>531394051.50300002</v>
      </c>
      <c r="BF4" s="1239">
        <v>62392861.101662375</v>
      </c>
      <c r="BG4" s="1239">
        <v>35959791.261338495</v>
      </c>
      <c r="BH4" s="1239">
        <v>77732</v>
      </c>
      <c r="BI4" s="1239">
        <v>802.66</v>
      </c>
      <c r="BJ4" s="1239">
        <v>62392367.119999997</v>
      </c>
      <c r="BK4" s="1239">
        <v>493.98166237771511</v>
      </c>
      <c r="BL4" s="1239">
        <v>40340</v>
      </c>
      <c r="BM4" s="1239">
        <v>891.41</v>
      </c>
      <c r="BN4" s="1239">
        <v>35959479.399999999</v>
      </c>
      <c r="BO4" s="1239">
        <v>311.86133849620819</v>
      </c>
      <c r="BP4" s="1239">
        <v>103529112.70000076</v>
      </c>
      <c r="BQ4" s="1239">
        <v>98351846.519999996</v>
      </c>
      <c r="BR4" s="1239">
        <v>5176460.3369998932</v>
      </c>
      <c r="BS4" s="1239">
        <v>5808</v>
      </c>
      <c r="BT4" s="1239">
        <v>891.26</v>
      </c>
      <c r="BU4" s="1239">
        <v>5176438.08</v>
      </c>
      <c r="BV4" s="1239">
        <v>22.256999893113971</v>
      </c>
      <c r="BW4">
        <v>77732</v>
      </c>
      <c r="BX4">
        <v>83201.16</v>
      </c>
      <c r="BY4">
        <v>46230</v>
      </c>
      <c r="BZ4">
        <v>46261</v>
      </c>
      <c r="CA4">
        <v>31</v>
      </c>
      <c r="CB4">
        <v>6.0000000000000001E-3</v>
      </c>
      <c r="CC4">
        <v>42.4</v>
      </c>
      <c r="CD4">
        <v>3295836.8</v>
      </c>
      <c r="CE4">
        <v>40340</v>
      </c>
      <c r="CF4">
        <v>92400.77</v>
      </c>
      <c r="CG4">
        <v>46230</v>
      </c>
      <c r="CH4">
        <v>46261</v>
      </c>
      <c r="CI4">
        <v>31</v>
      </c>
      <c r="CJ4">
        <v>6.0000000000000001E-3</v>
      </c>
      <c r="CK4">
        <v>47.09</v>
      </c>
      <c r="CL4">
        <v>1899610.6</v>
      </c>
      <c r="CM4">
        <v>5808</v>
      </c>
      <c r="CN4">
        <v>92384.73000000001</v>
      </c>
      <c r="CO4">
        <v>46230</v>
      </c>
      <c r="CP4">
        <v>46261</v>
      </c>
      <c r="CQ4">
        <v>31</v>
      </c>
      <c r="CR4">
        <v>1.4999999999999999E-2</v>
      </c>
      <c r="CS4">
        <v>117.7</v>
      </c>
      <c r="CT4">
        <v>683601.6</v>
      </c>
      <c r="CU4" s="1239">
        <v>10096487784.4</v>
      </c>
      <c r="CV4" s="1730">
        <v>5.0000000000000001E-3</v>
      </c>
      <c r="CW4" s="1239">
        <v>500000</v>
      </c>
      <c r="CX4" s="1239" t="s">
        <v>1073</v>
      </c>
      <c r="CY4" s="1239" t="s">
        <v>1072</v>
      </c>
      <c r="CZ4" s="1239">
        <v>50490000</v>
      </c>
      <c r="DA4" s="1239">
        <v>50980000</v>
      </c>
      <c r="DB4" s="1239">
        <v>50980000</v>
      </c>
      <c r="DC4" s="1239">
        <v>-490000</v>
      </c>
      <c r="DD4" s="1239">
        <v>98972.350015595555</v>
      </c>
      <c r="DE4" s="1239">
        <v>50490000</v>
      </c>
      <c r="DF4" s="1239">
        <v>0</v>
      </c>
      <c r="DG4" s="1239"/>
      <c r="DH4" s="1239">
        <v>118793211.33020061</v>
      </c>
    </row>
    <row r="5" spans="1:112">
      <c r="A5" s="1238">
        <v>46223</v>
      </c>
      <c r="B5" s="1238">
        <v>46230</v>
      </c>
      <c r="C5" s="1238">
        <v>46203</v>
      </c>
      <c r="D5" s="1239">
        <v>0</v>
      </c>
      <c r="E5" s="1239">
        <v>12428694752.200001</v>
      </c>
      <c r="F5" s="1239">
        <v>1114351.0900000001</v>
      </c>
      <c r="G5" s="1239">
        <v>13356732.550000003</v>
      </c>
      <c r="H5" s="1239">
        <v>57371.880000000005</v>
      </c>
      <c r="I5" s="1239">
        <v>1865968.8899999997</v>
      </c>
      <c r="J5" s="1239">
        <v>94905107.11000061</v>
      </c>
      <c r="K5" s="1239">
        <v>102719406.31120145</v>
      </c>
      <c r="L5" s="1239">
        <v>110368449.09120145</v>
      </c>
      <c r="M5" s="1239">
        <v>7649042.7800000012</v>
      </c>
      <c r="N5" s="1239">
        <v>0</v>
      </c>
      <c r="O5" s="1239">
        <v>6524587774.7200003</v>
      </c>
      <c r="P5" s="1239">
        <v>0</v>
      </c>
      <c r="Q5" s="1239">
        <v>57195205.599999994</v>
      </c>
      <c r="R5" s="1239">
        <v>6467392569.1199999</v>
      </c>
      <c r="S5" s="1239">
        <v>77732</v>
      </c>
      <c r="T5" s="1239">
        <v>735.8</v>
      </c>
      <c r="U5" s="1239">
        <v>83201.16</v>
      </c>
      <c r="V5" s="1239">
        <v>3760411296.2000003</v>
      </c>
      <c r="W5" s="1239">
        <v>0</v>
      </c>
      <c r="X5" s="1239">
        <v>32964234.399999999</v>
      </c>
      <c r="Y5" s="1239">
        <v>3727447061.8000002</v>
      </c>
      <c r="Z5" s="1239">
        <v>40340</v>
      </c>
      <c r="AA5" s="1239">
        <v>817.16</v>
      </c>
      <c r="AB5" s="1239">
        <v>92400.77</v>
      </c>
      <c r="AC5" s="1239">
        <v>541315764.00000012</v>
      </c>
      <c r="AD5" s="1239">
        <v>0</v>
      </c>
      <c r="AE5" s="1239">
        <v>4745252.16</v>
      </c>
      <c r="AF5" s="1239">
        <v>536570511.84000009</v>
      </c>
      <c r="AG5" s="1239">
        <v>5808</v>
      </c>
      <c r="AH5" s="1239">
        <v>92384.73000000001</v>
      </c>
      <c r="AI5" s="1239">
        <v>300</v>
      </c>
      <c r="AJ5" s="1239">
        <v>0</v>
      </c>
      <c r="AK5" s="1239">
        <v>0</v>
      </c>
      <c r="AL5" s="1239">
        <v>300</v>
      </c>
      <c r="AM5" s="1239">
        <v>2</v>
      </c>
      <c r="AN5" s="1239">
        <v>150</v>
      </c>
      <c r="AO5" s="1239">
        <v>10826314834.92</v>
      </c>
      <c r="AP5" s="1239">
        <v>10731409727.809999</v>
      </c>
      <c r="AQ5" s="1239">
        <v>94905107.11000061</v>
      </c>
      <c r="AR5" s="1298">
        <v>1</v>
      </c>
      <c r="AS5" s="1298">
        <v>10194839630.92</v>
      </c>
      <c r="AT5" s="1298">
        <v>584.653500366956</v>
      </c>
      <c r="AU5" s="1298">
        <v>10731409727.809999</v>
      </c>
      <c r="AV5" s="1298">
        <v>0.05</v>
      </c>
      <c r="AW5" s="1298">
        <v>0.05</v>
      </c>
      <c r="AX5" s="1298">
        <v>10731409727.809999</v>
      </c>
      <c r="AY5" s="1298">
        <v>536570486.39050001</v>
      </c>
      <c r="AZ5" s="1239">
        <v>10731409727.809999</v>
      </c>
      <c r="BA5" s="1239">
        <v>536570486.39050001</v>
      </c>
      <c r="BB5" s="1239">
        <v>10194839241.4195</v>
      </c>
      <c r="BC5" s="1239">
        <v>94905107.11000061</v>
      </c>
      <c r="BD5" s="1239">
        <v>10284999070.92</v>
      </c>
      <c r="BE5" s="1239">
        <v>536570486.39050001</v>
      </c>
      <c r="BF5" s="1239">
        <v>57195505.539037473</v>
      </c>
      <c r="BG5" s="1239">
        <v>32964323.961462256</v>
      </c>
      <c r="BH5" s="1239">
        <v>77732</v>
      </c>
      <c r="BI5" s="1239">
        <v>735.8</v>
      </c>
      <c r="BJ5" s="1239">
        <v>57195205.599999994</v>
      </c>
      <c r="BK5" s="1239">
        <v>299.93903747946024</v>
      </c>
      <c r="BL5" s="1239">
        <v>40340</v>
      </c>
      <c r="BM5" s="1239">
        <v>817.16</v>
      </c>
      <c r="BN5" s="1239">
        <v>32964234.399999999</v>
      </c>
      <c r="BO5" s="1239">
        <v>89.561462257057428</v>
      </c>
      <c r="BP5" s="1239">
        <v>94905107.11000061</v>
      </c>
      <c r="BQ5" s="1239">
        <v>90159440</v>
      </c>
      <c r="BR5" s="1239">
        <v>4745277.6095008738</v>
      </c>
      <c r="BS5" s="1239">
        <v>5808</v>
      </c>
      <c r="BT5" s="1239">
        <v>817.02</v>
      </c>
      <c r="BU5" s="1239">
        <v>4745252.16</v>
      </c>
      <c r="BV5" s="1239">
        <v>25.449500873684883</v>
      </c>
      <c r="BW5">
        <v>77732</v>
      </c>
      <c r="BX5">
        <v>83936.960000000006</v>
      </c>
      <c r="BY5">
        <v>46202</v>
      </c>
      <c r="BZ5">
        <v>46230</v>
      </c>
      <c r="CA5">
        <v>28</v>
      </c>
      <c r="CB5">
        <v>6.0000000000000001E-3</v>
      </c>
      <c r="CC5">
        <v>38.630000000000003</v>
      </c>
      <c r="CD5">
        <v>3002787.16</v>
      </c>
      <c r="CE5">
        <v>40340</v>
      </c>
      <c r="CF5">
        <v>93217.930000000008</v>
      </c>
      <c r="CG5">
        <v>46202</v>
      </c>
      <c r="CH5">
        <v>46230</v>
      </c>
      <c r="CI5">
        <v>28</v>
      </c>
      <c r="CJ5">
        <v>6.0000000000000001E-3</v>
      </c>
      <c r="CK5">
        <v>42.91</v>
      </c>
      <c r="CL5">
        <v>1730989.4</v>
      </c>
      <c r="CM5">
        <v>5808</v>
      </c>
      <c r="CN5">
        <v>93201.750000000015</v>
      </c>
      <c r="CO5">
        <v>46202</v>
      </c>
      <c r="CP5">
        <v>46230</v>
      </c>
      <c r="CQ5">
        <v>28</v>
      </c>
      <c r="CR5">
        <v>1.4999999999999999E-2</v>
      </c>
      <c r="CS5">
        <v>107.25</v>
      </c>
      <c r="CT5">
        <v>622908</v>
      </c>
      <c r="CU5" s="1239">
        <v>10194839630.92</v>
      </c>
      <c r="CV5" s="1730">
        <v>5.0000000000000001E-3</v>
      </c>
      <c r="CW5" s="1239">
        <v>500000</v>
      </c>
      <c r="CX5" s="1239" t="s">
        <v>1073</v>
      </c>
      <c r="CY5" s="1239" t="s">
        <v>1072</v>
      </c>
      <c r="CZ5" s="1239">
        <v>50980000</v>
      </c>
      <c r="DA5" s="1239">
        <v>51430000</v>
      </c>
      <c r="DB5" s="1239">
        <v>51430000</v>
      </c>
      <c r="DC5" s="1239">
        <v>-450000</v>
      </c>
      <c r="DD5" s="1239">
        <v>98144.250014826655</v>
      </c>
      <c r="DE5" s="1239">
        <v>50980000</v>
      </c>
      <c r="DF5" s="1239">
        <v>0</v>
      </c>
      <c r="DG5" s="1239"/>
      <c r="DH5" s="1239">
        <v>110368449.09120145</v>
      </c>
    </row>
    <row r="6" spans="1:112">
      <c r="A6" s="1238">
        <v>46195</v>
      </c>
      <c r="B6" s="1238">
        <v>46202</v>
      </c>
      <c r="C6" s="1238">
        <v>46173</v>
      </c>
      <c r="D6" s="1239">
        <v>0</v>
      </c>
      <c r="E6" s="1239">
        <v>12428694752.200001</v>
      </c>
      <c r="F6" s="1239">
        <v>1035980.47</v>
      </c>
      <c r="G6" s="1239">
        <v>12242381.460000003</v>
      </c>
      <c r="H6" s="1239">
        <v>159095.67000000001</v>
      </c>
      <c r="I6" s="1239">
        <v>1808597.0099999998</v>
      </c>
      <c r="J6" s="1239">
        <v>84328666.73000145</v>
      </c>
      <c r="K6" s="1239">
        <v>90883110.105201691</v>
      </c>
      <c r="L6" s="1239">
        <v>99554730.395201683</v>
      </c>
      <c r="M6" s="1239">
        <v>8671620.2899999991</v>
      </c>
      <c r="N6" s="1239">
        <v>0</v>
      </c>
      <c r="O6" s="1239">
        <v>6575408956.3200006</v>
      </c>
      <c r="P6" s="1239">
        <v>0</v>
      </c>
      <c r="Q6" s="1239">
        <v>50821181.599999994</v>
      </c>
      <c r="R6" s="1239">
        <v>6524587774.7200003</v>
      </c>
      <c r="S6" s="1239">
        <v>77732</v>
      </c>
      <c r="T6" s="1239">
        <v>653.79999999999995</v>
      </c>
      <c r="U6" s="1239">
        <v>83936.960000000006</v>
      </c>
      <c r="V6" s="1239">
        <v>3789701766.8000002</v>
      </c>
      <c r="W6" s="1239">
        <v>0</v>
      </c>
      <c r="X6" s="1239">
        <v>29290470.600000001</v>
      </c>
      <c r="Y6" s="1239">
        <v>3760411296.2000003</v>
      </c>
      <c r="Z6" s="1239">
        <v>40340</v>
      </c>
      <c r="AA6" s="1239">
        <v>726.09</v>
      </c>
      <c r="AB6" s="1239">
        <v>93217.930000000008</v>
      </c>
      <c r="AC6" s="1239">
        <v>545532139.68000007</v>
      </c>
      <c r="AD6" s="1239">
        <v>0</v>
      </c>
      <c r="AE6" s="1239">
        <v>4216375.6800000006</v>
      </c>
      <c r="AF6" s="1239">
        <v>541315764.00000012</v>
      </c>
      <c r="AG6" s="1239">
        <v>5808</v>
      </c>
      <c r="AH6" s="1239">
        <v>93201.750000000015</v>
      </c>
      <c r="AI6" s="1239">
        <v>300</v>
      </c>
      <c r="AJ6" s="1239">
        <v>0</v>
      </c>
      <c r="AK6" s="1239">
        <v>0</v>
      </c>
      <c r="AL6" s="1239">
        <v>300</v>
      </c>
      <c r="AM6" s="1239">
        <v>2</v>
      </c>
      <c r="AN6" s="1239">
        <v>150</v>
      </c>
      <c r="AO6" s="1239">
        <v>10910642862.800001</v>
      </c>
      <c r="AP6" s="1239">
        <v>10826314196.07</v>
      </c>
      <c r="AQ6" s="1239">
        <v>84328666.73000145</v>
      </c>
      <c r="AR6" s="1298">
        <v>1</v>
      </c>
      <c r="AS6" s="1298">
        <v>10284999070.92</v>
      </c>
      <c r="AT6" s="1298">
        <v>483.12450263649225</v>
      </c>
      <c r="AU6" s="1298">
        <v>10826314196.07</v>
      </c>
      <c r="AV6" s="1298">
        <v>0.05</v>
      </c>
      <c r="AW6" s="1298">
        <v>0.05</v>
      </c>
      <c r="AX6" s="1298">
        <v>10826314196.07</v>
      </c>
      <c r="AY6" s="1298">
        <v>541315709.80350006</v>
      </c>
      <c r="AZ6" s="1239">
        <v>10826314196.07</v>
      </c>
      <c r="BA6" s="1239">
        <v>541315709.80350006</v>
      </c>
      <c r="BB6" s="1239">
        <v>10284998486.2665</v>
      </c>
      <c r="BC6" s="1239">
        <v>84328666.73000145</v>
      </c>
      <c r="BD6" s="1239">
        <v>10365110723.120001</v>
      </c>
      <c r="BE6" s="1239">
        <v>541315709.80350006</v>
      </c>
      <c r="BF6" s="1239">
        <v>50821523.646857128</v>
      </c>
      <c r="BG6" s="1239">
        <v>29290713.206643235</v>
      </c>
      <c r="BH6" s="1239">
        <v>77732</v>
      </c>
      <c r="BI6" s="1239">
        <v>653.79999999999995</v>
      </c>
      <c r="BJ6" s="1239">
        <v>50821181.599999994</v>
      </c>
      <c r="BK6" s="1239">
        <v>342.04685713350773</v>
      </c>
      <c r="BL6" s="1239">
        <v>40340</v>
      </c>
      <c r="BM6" s="1239">
        <v>726.09</v>
      </c>
      <c r="BN6" s="1239">
        <v>29290470.600000001</v>
      </c>
      <c r="BO6" s="1239">
        <v>242.60664323344827</v>
      </c>
      <c r="BP6" s="1239">
        <v>84328666.73000145</v>
      </c>
      <c r="BQ6" s="1239">
        <v>80111652.199999988</v>
      </c>
      <c r="BR6" s="1239">
        <v>4216429.8765010945</v>
      </c>
      <c r="BS6" s="1239">
        <v>5808</v>
      </c>
      <c r="BT6" s="1239">
        <v>725.96</v>
      </c>
      <c r="BU6" s="1239">
        <v>4216375.6800000006</v>
      </c>
      <c r="BV6" s="1239">
        <v>54.196501093916595</v>
      </c>
      <c r="BW6">
        <v>77732</v>
      </c>
      <c r="BX6">
        <v>84590.760000000009</v>
      </c>
      <c r="BY6">
        <v>46169</v>
      </c>
      <c r="BZ6">
        <v>46202</v>
      </c>
      <c r="CA6">
        <v>33</v>
      </c>
      <c r="CB6">
        <v>6.0000000000000001E-3</v>
      </c>
      <c r="CC6">
        <v>45.89</v>
      </c>
      <c r="CD6">
        <v>3567121.48</v>
      </c>
      <c r="CE6">
        <v>40340</v>
      </c>
      <c r="CF6">
        <v>93944.02</v>
      </c>
      <c r="CG6">
        <v>46169</v>
      </c>
      <c r="CH6">
        <v>46202</v>
      </c>
      <c r="CI6">
        <v>33</v>
      </c>
      <c r="CJ6">
        <v>6.0000000000000001E-3</v>
      </c>
      <c r="CK6">
        <v>50.96</v>
      </c>
      <c r="CL6">
        <v>2055726.4000000001</v>
      </c>
      <c r="CM6">
        <v>5808</v>
      </c>
      <c r="CN6">
        <v>93927.71</v>
      </c>
      <c r="CO6">
        <v>46169</v>
      </c>
      <c r="CP6">
        <v>46202</v>
      </c>
      <c r="CQ6">
        <v>33</v>
      </c>
      <c r="CR6">
        <v>1.4999999999999999E-2</v>
      </c>
      <c r="CS6">
        <v>127.38</v>
      </c>
      <c r="CT6">
        <v>739823.03999999992</v>
      </c>
      <c r="CU6" s="1239">
        <v>10284999070.92</v>
      </c>
      <c r="CV6" s="1730">
        <v>5.0000000000000001E-3</v>
      </c>
      <c r="CW6" s="1239">
        <v>500000</v>
      </c>
      <c r="CX6" s="1239" t="s">
        <v>1073</v>
      </c>
      <c r="CY6" s="1239" t="s">
        <v>1072</v>
      </c>
      <c r="CZ6" s="1239">
        <v>51430000</v>
      </c>
      <c r="DA6" s="1239">
        <v>51830000</v>
      </c>
      <c r="DB6" s="1239">
        <v>51830000</v>
      </c>
      <c r="DC6" s="1239">
        <v>-400000</v>
      </c>
      <c r="DD6" s="1239">
        <v>97729.300014212728</v>
      </c>
      <c r="DE6" s="1239">
        <v>51430000</v>
      </c>
      <c r="DF6" s="1239">
        <v>0</v>
      </c>
      <c r="DG6" s="1239"/>
      <c r="DH6" s="1239">
        <v>99554730.395201683</v>
      </c>
    </row>
    <row r="7" spans="1:112">
      <c r="A7" s="1238">
        <v>46161</v>
      </c>
      <c r="B7" s="1238">
        <v>46169</v>
      </c>
      <c r="C7" s="1238">
        <v>46142</v>
      </c>
      <c r="D7" s="1239">
        <v>0</v>
      </c>
      <c r="E7" s="1239">
        <v>12428694752.200001</v>
      </c>
      <c r="F7" s="1239">
        <v>644714.96</v>
      </c>
      <c r="G7" s="1239">
        <v>11206400.990000002</v>
      </c>
      <c r="H7" s="1239">
        <v>2575.1800000000003</v>
      </c>
      <c r="I7" s="1239">
        <v>1649501.3399999999</v>
      </c>
      <c r="J7" s="1239">
        <v>92791275.990001678</v>
      </c>
      <c r="K7" s="1239">
        <v>100118299.84360091</v>
      </c>
      <c r="L7" s="1239">
        <v>108376160.90360092</v>
      </c>
      <c r="M7" s="1239">
        <v>8257861.0600000005</v>
      </c>
      <c r="N7" s="1239">
        <v>0</v>
      </c>
      <c r="O7" s="1239">
        <v>6631330134.4400005</v>
      </c>
      <c r="P7" s="1239">
        <v>0</v>
      </c>
      <c r="Q7" s="1239">
        <v>55921178.119999997</v>
      </c>
      <c r="R7" s="1239">
        <v>6575408956.3200006</v>
      </c>
      <c r="S7" s="1239">
        <v>77732</v>
      </c>
      <c r="T7" s="1239">
        <v>719.41</v>
      </c>
      <c r="U7" s="1239">
        <v>84590.760000000009</v>
      </c>
      <c r="V7" s="1239">
        <v>3821931813.2000003</v>
      </c>
      <c r="W7" s="1239">
        <v>0</v>
      </c>
      <c r="X7" s="1239">
        <v>32230046.400000002</v>
      </c>
      <c r="Y7" s="1239">
        <v>3789701766.8000002</v>
      </c>
      <c r="Z7" s="1239">
        <v>40340</v>
      </c>
      <c r="AA7" s="1239">
        <v>798.96</v>
      </c>
      <c r="AB7" s="1239">
        <v>93944.02</v>
      </c>
      <c r="AC7" s="1239">
        <v>550171686.24000001</v>
      </c>
      <c r="AD7" s="1239">
        <v>0</v>
      </c>
      <c r="AE7" s="1239">
        <v>4639546.5600000005</v>
      </c>
      <c r="AF7" s="1239">
        <v>545532139.68000007</v>
      </c>
      <c r="AG7" s="1239">
        <v>5808</v>
      </c>
      <c r="AH7" s="1239">
        <v>93927.71</v>
      </c>
      <c r="AI7" s="1239">
        <v>300</v>
      </c>
      <c r="AJ7" s="1239">
        <v>0</v>
      </c>
      <c r="AK7" s="1239">
        <v>0</v>
      </c>
      <c r="AL7" s="1239">
        <v>300</v>
      </c>
      <c r="AM7" s="1239">
        <v>2</v>
      </c>
      <c r="AN7" s="1239">
        <v>150</v>
      </c>
      <c r="AO7" s="1239">
        <v>11003433633.880001</v>
      </c>
      <c r="AP7" s="1239">
        <v>10910642357.889999</v>
      </c>
      <c r="AQ7" s="1239">
        <v>92791275.990001678</v>
      </c>
      <c r="AR7" s="1298">
        <v>1</v>
      </c>
      <c r="AS7" s="1298">
        <v>10365110723.120001</v>
      </c>
      <c r="AT7" s="1298">
        <v>411.46850142627954</v>
      </c>
      <c r="AU7" s="1298">
        <v>10910642357.889999</v>
      </c>
      <c r="AV7" s="1298">
        <v>0.05</v>
      </c>
      <c r="AW7" s="1298">
        <v>0.05</v>
      </c>
      <c r="AX7" s="1298">
        <v>10910642357.889999</v>
      </c>
      <c r="AY7" s="1298">
        <v>545532117.89450002</v>
      </c>
      <c r="AZ7" s="1239">
        <v>10910642357.889999</v>
      </c>
      <c r="BA7" s="1239">
        <v>545532117.89450002</v>
      </c>
      <c r="BB7" s="1239">
        <v>10365110239.995499</v>
      </c>
      <c r="BC7" s="1239">
        <v>92791275.990001678</v>
      </c>
      <c r="BD7" s="1239">
        <v>10453261947.640001</v>
      </c>
      <c r="BE7" s="1239">
        <v>545532117.89450002</v>
      </c>
      <c r="BF7" s="1239">
        <v>55921594.449023649</v>
      </c>
      <c r="BG7" s="1239">
        <v>32230113.195478987</v>
      </c>
      <c r="BH7" s="1239">
        <v>77732</v>
      </c>
      <c r="BI7" s="1239">
        <v>719.41</v>
      </c>
      <c r="BJ7" s="1239">
        <v>55921178.119999997</v>
      </c>
      <c r="BK7" s="1239">
        <v>416.3290236517787</v>
      </c>
      <c r="BL7" s="1239">
        <v>40340</v>
      </c>
      <c r="BM7" s="1239">
        <v>798.96</v>
      </c>
      <c r="BN7" s="1239">
        <v>32230046.400000002</v>
      </c>
      <c r="BO7" s="1239">
        <v>66.795478984713554</v>
      </c>
      <c r="BP7" s="1239">
        <v>92791275.990001678</v>
      </c>
      <c r="BQ7" s="1239">
        <v>88151224.519999996</v>
      </c>
      <c r="BR7" s="1239">
        <v>4639568.3454990461</v>
      </c>
      <c r="BS7" s="1239">
        <v>5808</v>
      </c>
      <c r="BT7" s="1239">
        <v>798.82</v>
      </c>
      <c r="BU7" s="1239">
        <v>4639546.5600000005</v>
      </c>
      <c r="BV7" s="1239">
        <v>21.785499045625329</v>
      </c>
      <c r="BW7">
        <v>77732</v>
      </c>
      <c r="BX7">
        <v>85310.170000000013</v>
      </c>
      <c r="BY7">
        <v>46139</v>
      </c>
      <c r="BZ7">
        <v>46169</v>
      </c>
      <c r="CA7">
        <v>30</v>
      </c>
      <c r="CB7">
        <v>6.0000000000000001E-3</v>
      </c>
      <c r="CC7">
        <v>42.07</v>
      </c>
      <c r="CD7">
        <v>3270185.24</v>
      </c>
      <c r="CE7">
        <v>40340</v>
      </c>
      <c r="CF7">
        <v>94742.98000000001</v>
      </c>
      <c r="CG7">
        <v>46139</v>
      </c>
      <c r="CH7">
        <v>46169</v>
      </c>
      <c r="CI7">
        <v>30</v>
      </c>
      <c r="CJ7">
        <v>6.0000000000000001E-3</v>
      </c>
      <c r="CK7">
        <v>46.72</v>
      </c>
      <c r="CL7">
        <v>1884684.8</v>
      </c>
      <c r="CM7">
        <v>5808</v>
      </c>
      <c r="CN7">
        <v>94726.53</v>
      </c>
      <c r="CO7">
        <v>46139</v>
      </c>
      <c r="CP7">
        <v>46169</v>
      </c>
      <c r="CQ7">
        <v>30</v>
      </c>
      <c r="CR7">
        <v>1.4999999999999999E-2</v>
      </c>
      <c r="CS7">
        <v>116.79</v>
      </c>
      <c r="CT7">
        <v>678316.32000000007</v>
      </c>
      <c r="CU7" s="1239">
        <v>10365110723.120001</v>
      </c>
      <c r="CV7" s="1730">
        <v>5.0000000000000001E-3</v>
      </c>
      <c r="CW7" s="1239">
        <v>500000</v>
      </c>
      <c r="CX7" s="1239" t="s">
        <v>1073</v>
      </c>
      <c r="CY7" s="1239" t="s">
        <v>1072</v>
      </c>
      <c r="CZ7" s="1239">
        <v>51830000</v>
      </c>
      <c r="DA7" s="1239">
        <v>52270000</v>
      </c>
      <c r="DB7" s="1239">
        <v>52270000</v>
      </c>
      <c r="DC7" s="1239">
        <v>-440000</v>
      </c>
      <c r="DD7" s="1239">
        <v>97090.450012758374</v>
      </c>
      <c r="DE7" s="1239">
        <v>51830000</v>
      </c>
      <c r="DF7" s="1239">
        <v>0</v>
      </c>
      <c r="DG7" s="1239"/>
      <c r="DH7" s="1239">
        <v>108376160.90360092</v>
      </c>
    </row>
    <row r="8" spans="1:112">
      <c r="A8" s="1238">
        <v>46132</v>
      </c>
      <c r="B8" s="1238">
        <v>46139</v>
      </c>
      <c r="C8" s="1238">
        <v>46112</v>
      </c>
      <c r="D8" s="1239">
        <v>0</v>
      </c>
      <c r="E8" s="1239">
        <v>12428694752.200001</v>
      </c>
      <c r="F8" s="1239">
        <v>533922.61</v>
      </c>
      <c r="G8" s="1239">
        <v>10561686.030000001</v>
      </c>
      <c r="H8" s="1239">
        <v>101335.99</v>
      </c>
      <c r="I8" s="1239">
        <v>1646926.16</v>
      </c>
      <c r="J8" s="1239">
        <v>121187639.79000092</v>
      </c>
      <c r="K8" s="1239">
        <v>128761346.4332011</v>
      </c>
      <c r="L8" s="1239">
        <v>137208997.8432011</v>
      </c>
      <c r="M8" s="1239">
        <v>8447651.4100000001</v>
      </c>
      <c r="N8" s="1239">
        <v>0</v>
      </c>
      <c r="O8" s="1239">
        <v>6704364789.6800003</v>
      </c>
      <c r="P8" s="1239">
        <v>0</v>
      </c>
      <c r="Q8" s="1239">
        <v>73034655.24000001</v>
      </c>
      <c r="R8" s="1239">
        <v>6631330134.4400005</v>
      </c>
      <c r="S8" s="1239">
        <v>77732</v>
      </c>
      <c r="T8" s="1239">
        <v>939.57000000000016</v>
      </c>
      <c r="U8" s="1239">
        <v>85310.170000000013</v>
      </c>
      <c r="V8" s="1239">
        <v>3864024989.6000004</v>
      </c>
      <c r="W8" s="1239">
        <v>0</v>
      </c>
      <c r="X8" s="1239">
        <v>42093176.399999999</v>
      </c>
      <c r="Y8" s="1239">
        <v>3821931813.2000003</v>
      </c>
      <c r="Z8" s="1239">
        <v>40340</v>
      </c>
      <c r="AA8" s="1239">
        <v>1043.46</v>
      </c>
      <c r="AB8" s="1239">
        <v>94742.98000000001</v>
      </c>
      <c r="AC8" s="1239">
        <v>556231056.48000002</v>
      </c>
      <c r="AD8" s="1239">
        <v>0</v>
      </c>
      <c r="AE8" s="1239">
        <v>6059370.2400000002</v>
      </c>
      <c r="AF8" s="1239">
        <v>550171686.24000001</v>
      </c>
      <c r="AG8" s="1239">
        <v>5808</v>
      </c>
      <c r="AH8" s="1239">
        <v>94726.53</v>
      </c>
      <c r="AI8" s="1239">
        <v>300</v>
      </c>
      <c r="AJ8" s="1239">
        <v>0</v>
      </c>
      <c r="AK8" s="1239">
        <v>0</v>
      </c>
      <c r="AL8" s="1239">
        <v>300</v>
      </c>
      <c r="AM8" s="1239">
        <v>2</v>
      </c>
      <c r="AN8" s="1239">
        <v>150</v>
      </c>
      <c r="AO8" s="1239">
        <v>11124620835.76</v>
      </c>
      <c r="AP8" s="1239">
        <v>11003433195.969999</v>
      </c>
      <c r="AQ8" s="1239">
        <v>121187639.79000092</v>
      </c>
      <c r="AR8" s="1298">
        <v>1</v>
      </c>
      <c r="AS8" s="1298">
        <v>10453261947.640001</v>
      </c>
      <c r="AT8" s="1298">
        <v>439.71199943125248</v>
      </c>
      <c r="AU8" s="1298">
        <v>11003433195.969999</v>
      </c>
      <c r="AV8" s="1298">
        <v>0.05</v>
      </c>
      <c r="AW8" s="1298">
        <v>0.05</v>
      </c>
      <c r="AX8" s="1298">
        <v>11003433195.969999</v>
      </c>
      <c r="AY8" s="1298">
        <v>550171659.79849994</v>
      </c>
      <c r="AZ8" s="1239">
        <v>11003433195.969999</v>
      </c>
      <c r="BA8" s="1239">
        <v>550171659.79849994</v>
      </c>
      <c r="BB8" s="1239">
        <v>10453261536.171499</v>
      </c>
      <c r="BC8" s="1239">
        <v>121187639.79000092</v>
      </c>
      <c r="BD8" s="1239">
        <v>10568389779.280001</v>
      </c>
      <c r="BE8" s="1239">
        <v>550171659.79849994</v>
      </c>
      <c r="BF8" s="1239">
        <v>73034942.457141399</v>
      </c>
      <c r="BG8" s="1239">
        <v>42093300.651360035</v>
      </c>
      <c r="BH8" s="1239">
        <v>77732</v>
      </c>
      <c r="BI8" s="1239">
        <v>939.57</v>
      </c>
      <c r="BJ8" s="1239">
        <v>73034655.24000001</v>
      </c>
      <c r="BK8" s="1239">
        <v>287.2171413898468</v>
      </c>
      <c r="BL8" s="1239">
        <v>40340</v>
      </c>
      <c r="BM8" s="1239">
        <v>1043.46</v>
      </c>
      <c r="BN8" s="1239">
        <v>42093176.399999999</v>
      </c>
      <c r="BO8" s="1239">
        <v>124.25136003643274</v>
      </c>
      <c r="BP8" s="1239">
        <v>121187639.79000092</v>
      </c>
      <c r="BQ8" s="1239">
        <v>115127831.64000002</v>
      </c>
      <c r="BR8" s="1239">
        <v>6059396.6814994738</v>
      </c>
      <c r="BS8" s="1239">
        <v>5808</v>
      </c>
      <c r="BT8" s="1239">
        <v>1043.28</v>
      </c>
      <c r="BU8" s="1239">
        <v>6059370.2400000002</v>
      </c>
      <c r="BV8" s="1239">
        <v>26.441499473527074</v>
      </c>
      <c r="BW8">
        <v>77732</v>
      </c>
      <c r="BX8">
        <v>86249.74</v>
      </c>
      <c r="BY8">
        <v>46108</v>
      </c>
      <c r="BZ8">
        <v>46139</v>
      </c>
      <c r="CA8">
        <v>31</v>
      </c>
      <c r="CB8">
        <v>6.0000000000000001E-3</v>
      </c>
      <c r="CC8">
        <v>43.95</v>
      </c>
      <c r="CD8">
        <v>3416321.4000000004</v>
      </c>
      <c r="CE8">
        <v>40340</v>
      </c>
      <c r="CF8">
        <v>95786.44</v>
      </c>
      <c r="CG8">
        <v>46108</v>
      </c>
      <c r="CH8">
        <v>46139</v>
      </c>
      <c r="CI8">
        <v>31</v>
      </c>
      <c r="CJ8">
        <v>6.0000000000000001E-3</v>
      </c>
      <c r="CK8">
        <v>48.81</v>
      </c>
      <c r="CL8">
        <v>1968995.4000000001</v>
      </c>
      <c r="CM8">
        <v>5808</v>
      </c>
      <c r="CN8">
        <v>95769.81</v>
      </c>
      <c r="CO8">
        <v>46108</v>
      </c>
      <c r="CP8">
        <v>46139</v>
      </c>
      <c r="CQ8">
        <v>31</v>
      </c>
      <c r="CR8">
        <v>1.4999999999999999E-2</v>
      </c>
      <c r="CS8">
        <v>122.01</v>
      </c>
      <c r="CT8">
        <v>708634.08000000007</v>
      </c>
      <c r="CU8" s="1239">
        <v>10453261947.640001</v>
      </c>
      <c r="CV8" s="1730">
        <v>5.0000000000000001E-3</v>
      </c>
      <c r="CW8" s="1239">
        <v>500000</v>
      </c>
      <c r="CX8" s="1239" t="s">
        <v>1073</v>
      </c>
      <c r="CY8" s="1239" t="s">
        <v>1072</v>
      </c>
      <c r="CZ8" s="1239">
        <v>52270000</v>
      </c>
      <c r="DA8" s="1239">
        <v>52850000</v>
      </c>
      <c r="DB8" s="1239">
        <v>52850000</v>
      </c>
      <c r="DC8" s="1239">
        <v>-580000</v>
      </c>
      <c r="DD8" s="1239">
        <v>96585.540011048317</v>
      </c>
      <c r="DE8" s="1239">
        <v>52270000</v>
      </c>
      <c r="DF8" s="1239">
        <v>0</v>
      </c>
      <c r="DG8" s="1239"/>
      <c r="DH8" s="1239">
        <v>137208997.8432011</v>
      </c>
    </row>
    <row r="9" spans="1:112">
      <c r="A9" s="1238">
        <v>46101</v>
      </c>
      <c r="B9" s="1238">
        <v>46108</v>
      </c>
      <c r="C9" s="1238">
        <v>46081</v>
      </c>
      <c r="D9" s="1239">
        <v>0</v>
      </c>
      <c r="E9" s="1239">
        <v>12428694752.200001</v>
      </c>
      <c r="F9" s="1239">
        <v>340969.13</v>
      </c>
      <c r="G9" s="1239">
        <v>10027763.420000002</v>
      </c>
      <c r="H9" s="1239">
        <v>164020.23000000001</v>
      </c>
      <c r="I9" s="1239">
        <v>1545590.17</v>
      </c>
      <c r="J9" s="1239">
        <v>90460441.800001144</v>
      </c>
      <c r="K9" s="1239">
        <v>100505450.93920113</v>
      </c>
      <c r="L9" s="1239">
        <v>108428645.82920113</v>
      </c>
      <c r="M9" s="1239">
        <v>7923194.8900000015</v>
      </c>
      <c r="N9" s="1239">
        <v>0</v>
      </c>
      <c r="O9" s="1239">
        <v>6758881350.5600004</v>
      </c>
      <c r="P9" s="1239">
        <v>0</v>
      </c>
      <c r="Q9" s="1239">
        <v>54516560.880000003</v>
      </c>
      <c r="R9" s="1239">
        <v>6704364789.6800003</v>
      </c>
      <c r="S9" s="1239">
        <v>77732</v>
      </c>
      <c r="T9" s="1239">
        <v>701.34</v>
      </c>
      <c r="U9" s="1239">
        <v>86249.74</v>
      </c>
      <c r="V9" s="1239">
        <v>3895445412.2000003</v>
      </c>
      <c r="W9" s="1239">
        <v>0</v>
      </c>
      <c r="X9" s="1239">
        <v>31420422.599999998</v>
      </c>
      <c r="Y9" s="1239">
        <v>3864024989.6000004</v>
      </c>
      <c r="Z9" s="1239">
        <v>40340</v>
      </c>
      <c r="AA9" s="1239">
        <v>778.89</v>
      </c>
      <c r="AB9" s="1239">
        <v>95786.44</v>
      </c>
      <c r="AC9" s="1239">
        <v>560754036.48000002</v>
      </c>
      <c r="AD9" s="1239">
        <v>0</v>
      </c>
      <c r="AE9" s="1239">
        <v>4522980</v>
      </c>
      <c r="AF9" s="1239">
        <v>556231056.48000002</v>
      </c>
      <c r="AG9" s="1239">
        <v>5808</v>
      </c>
      <c r="AH9" s="1239">
        <v>95769.81</v>
      </c>
      <c r="AI9" s="1239">
        <v>300</v>
      </c>
      <c r="AJ9" s="1239">
        <v>0</v>
      </c>
      <c r="AK9" s="1239">
        <v>0</v>
      </c>
      <c r="AL9" s="1239">
        <v>300</v>
      </c>
      <c r="AM9" s="1239">
        <v>2</v>
      </c>
      <c r="AN9" s="1239">
        <v>150</v>
      </c>
      <c r="AO9" s="1239">
        <v>11215080799.240002</v>
      </c>
      <c r="AP9" s="1239">
        <v>11124620357.440001</v>
      </c>
      <c r="AQ9" s="1239">
        <v>90460441.800001144</v>
      </c>
      <c r="AR9" s="1298">
        <v>1</v>
      </c>
      <c r="AS9" s="1298">
        <v>10568389779.280001</v>
      </c>
      <c r="AT9" s="1298">
        <v>558.78550178557634</v>
      </c>
      <c r="AU9" s="1298">
        <v>11124620357.440001</v>
      </c>
      <c r="AV9" s="1298">
        <v>0.05</v>
      </c>
      <c r="AW9" s="1298">
        <v>0.05</v>
      </c>
      <c r="AX9" s="1298">
        <v>11124620357.440001</v>
      </c>
      <c r="AY9" s="1298">
        <v>556231017.8720001</v>
      </c>
      <c r="AZ9" s="1239">
        <v>11124620357.440001</v>
      </c>
      <c r="BA9" s="1239">
        <v>556231017.8720001</v>
      </c>
      <c r="BB9" s="1239">
        <v>10568389339.568001</v>
      </c>
      <c r="BC9" s="1239">
        <v>90460441.800001144</v>
      </c>
      <c r="BD9" s="1239">
        <v>10654326762.76</v>
      </c>
      <c r="BE9" s="1239">
        <v>556231017.8720001</v>
      </c>
      <c r="BF9" s="1239">
        <v>54516898.144873567</v>
      </c>
      <c r="BG9" s="1239">
        <v>31420525.047125865</v>
      </c>
      <c r="BH9" s="1239">
        <v>77732</v>
      </c>
      <c r="BI9" s="1239">
        <v>701.34</v>
      </c>
      <c r="BJ9" s="1239">
        <v>54516560.880000003</v>
      </c>
      <c r="BK9" s="1239">
        <v>337.26487356424332</v>
      </c>
      <c r="BL9" s="1239">
        <v>40340</v>
      </c>
      <c r="BM9" s="1239">
        <v>778.89</v>
      </c>
      <c r="BN9" s="1239">
        <v>31420422.599999998</v>
      </c>
      <c r="BO9" s="1239">
        <v>102.44712586700916</v>
      </c>
      <c r="BP9" s="1239">
        <v>90460441.800001144</v>
      </c>
      <c r="BQ9" s="1239">
        <v>85936983.480000004</v>
      </c>
      <c r="BR9" s="1239">
        <v>4523018.608001709</v>
      </c>
      <c r="BS9" s="1239">
        <v>5808</v>
      </c>
      <c r="BT9" s="1239">
        <v>778.75</v>
      </c>
      <c r="BU9" s="1239">
        <v>4522980</v>
      </c>
      <c r="BV9" s="1239">
        <v>38.608001708984375</v>
      </c>
      <c r="BW9">
        <v>77732</v>
      </c>
      <c r="BX9">
        <v>86951.08</v>
      </c>
      <c r="BY9">
        <v>46080</v>
      </c>
      <c r="BZ9">
        <v>46108</v>
      </c>
      <c r="CA9">
        <v>28</v>
      </c>
      <c r="CB9">
        <v>6.0000000000000001E-3</v>
      </c>
      <c r="CC9">
        <v>40.020000000000003</v>
      </c>
      <c r="CD9">
        <v>3110834.64</v>
      </c>
      <c r="CE9">
        <v>40340</v>
      </c>
      <c r="CF9">
        <v>96565.33</v>
      </c>
      <c r="CG9">
        <v>46080</v>
      </c>
      <c r="CH9">
        <v>46108</v>
      </c>
      <c r="CI9">
        <v>28</v>
      </c>
      <c r="CJ9">
        <v>6.0000000000000001E-3</v>
      </c>
      <c r="CK9">
        <v>44.45</v>
      </c>
      <c r="CL9">
        <v>1793113</v>
      </c>
      <c r="CM9">
        <v>5808</v>
      </c>
      <c r="CN9">
        <v>96548.56</v>
      </c>
      <c r="CO9">
        <v>46080</v>
      </c>
      <c r="CP9">
        <v>46108</v>
      </c>
      <c r="CQ9">
        <v>28</v>
      </c>
      <c r="CR9">
        <v>1.4999999999999999E-2</v>
      </c>
      <c r="CS9">
        <v>111.1</v>
      </c>
      <c r="CT9">
        <v>645268.79999999993</v>
      </c>
      <c r="CU9" s="1239">
        <v>10568389779.280001</v>
      </c>
      <c r="CV9" s="1730">
        <v>5.0000000000000001E-3</v>
      </c>
      <c r="CW9" s="1239">
        <v>500000</v>
      </c>
      <c r="CX9" s="1239" t="s">
        <v>1073</v>
      </c>
      <c r="CY9" s="1239" t="s">
        <v>1072</v>
      </c>
      <c r="CZ9" s="1239">
        <v>52850000</v>
      </c>
      <c r="DA9" s="1239">
        <v>53280000</v>
      </c>
      <c r="DB9" s="1239">
        <v>53280000</v>
      </c>
      <c r="DC9" s="1239">
        <v>-430000</v>
      </c>
      <c r="DD9" s="1239">
        <v>96147.63001011312</v>
      </c>
      <c r="DE9" s="1239">
        <v>52850000</v>
      </c>
      <c r="DF9" s="1239">
        <v>0</v>
      </c>
      <c r="DG9" s="1239"/>
      <c r="DH9" s="1239">
        <v>108428645.82920113</v>
      </c>
    </row>
    <row r="10" spans="1:112">
      <c r="A10" s="1238">
        <v>46073</v>
      </c>
      <c r="B10" s="1238">
        <v>46080</v>
      </c>
      <c r="C10" s="1238">
        <v>46053</v>
      </c>
      <c r="D10" s="1239">
        <v>0</v>
      </c>
      <c r="E10" s="1239">
        <v>12428694752.200001</v>
      </c>
      <c r="F10" s="1239">
        <v>2770700.2</v>
      </c>
      <c r="G10" s="1239">
        <v>9686794.290000001</v>
      </c>
      <c r="H10" s="1239">
        <v>847684.58000000007</v>
      </c>
      <c r="I10" s="1239">
        <v>1381569.94</v>
      </c>
      <c r="J10" s="1239">
        <v>99140955.050001144</v>
      </c>
      <c r="K10" s="1239">
        <v>105747531.43480022</v>
      </c>
      <c r="L10" s="1239">
        <v>114339918.71480022</v>
      </c>
      <c r="M10" s="1239">
        <v>8592387.2799999993</v>
      </c>
      <c r="N10" s="1239">
        <v>0</v>
      </c>
      <c r="O10" s="1239">
        <v>6818629275.04</v>
      </c>
      <c r="P10" s="1239">
        <v>0</v>
      </c>
      <c r="Q10" s="1239">
        <v>59747924.479999997</v>
      </c>
      <c r="R10" s="1239">
        <v>6758881350.5600004</v>
      </c>
      <c r="S10" s="1239">
        <v>77732</v>
      </c>
      <c r="T10" s="1239">
        <v>768.64</v>
      </c>
      <c r="U10" s="1239">
        <v>86951.08</v>
      </c>
      <c r="V10" s="1239">
        <v>3929880846.4000001</v>
      </c>
      <c r="W10" s="1239">
        <v>0</v>
      </c>
      <c r="X10" s="1239">
        <v>34435434.200000003</v>
      </c>
      <c r="Y10" s="1239">
        <v>3895445412.2000003</v>
      </c>
      <c r="Z10" s="1239">
        <v>40340</v>
      </c>
      <c r="AA10" s="1239">
        <v>853.63000000000011</v>
      </c>
      <c r="AB10" s="1239">
        <v>96565.33</v>
      </c>
      <c r="AC10" s="1239">
        <v>565711048.32000005</v>
      </c>
      <c r="AD10" s="1239">
        <v>0</v>
      </c>
      <c r="AE10" s="1239">
        <v>4957011.84</v>
      </c>
      <c r="AF10" s="1239">
        <v>560754036.48000002</v>
      </c>
      <c r="AG10" s="1239">
        <v>5808</v>
      </c>
      <c r="AH10" s="1239">
        <v>96548.56</v>
      </c>
      <c r="AI10" s="1239">
        <v>300</v>
      </c>
      <c r="AJ10" s="1239">
        <v>0</v>
      </c>
      <c r="AK10" s="1239">
        <v>0</v>
      </c>
      <c r="AL10" s="1239">
        <v>300</v>
      </c>
      <c r="AM10" s="1239">
        <v>2</v>
      </c>
      <c r="AN10" s="1239">
        <v>150</v>
      </c>
      <c r="AO10" s="1239">
        <v>11314221169.76</v>
      </c>
      <c r="AP10" s="1239">
        <v>11215080214.709999</v>
      </c>
      <c r="AQ10" s="1239">
        <v>99140955.050001144</v>
      </c>
      <c r="AR10" s="1298">
        <v>1</v>
      </c>
      <c r="AS10" s="1298">
        <v>10654326762.76</v>
      </c>
      <c r="AT10" s="1298">
        <v>598.37949920445681</v>
      </c>
      <c r="AU10" s="1298">
        <v>11215080214.709999</v>
      </c>
      <c r="AV10" s="1298">
        <v>0.05</v>
      </c>
      <c r="AW10" s="1298">
        <v>0.05</v>
      </c>
      <c r="AX10" s="1298">
        <v>11215080214.709999</v>
      </c>
      <c r="AY10" s="1298">
        <v>560754010.73549998</v>
      </c>
      <c r="AZ10" s="1239">
        <v>11215080214.709999</v>
      </c>
      <c r="BA10" s="1239">
        <v>560754010.73549998</v>
      </c>
      <c r="BB10" s="1239">
        <v>10654326203.974499</v>
      </c>
      <c r="BC10" s="1239">
        <v>99140955.050001144</v>
      </c>
      <c r="BD10" s="1239">
        <v>10748510121.440001</v>
      </c>
      <c r="BE10" s="1239">
        <v>560754010.73549998</v>
      </c>
      <c r="BF10" s="1239">
        <v>59748300.891229384</v>
      </c>
      <c r="BG10" s="1239">
        <v>34435616.574272402</v>
      </c>
      <c r="BH10" s="1239">
        <v>77732</v>
      </c>
      <c r="BI10" s="1239">
        <v>768.64</v>
      </c>
      <c r="BJ10" s="1239">
        <v>59747924.479999997</v>
      </c>
      <c r="BK10" s="1239">
        <v>376.4112293869257</v>
      </c>
      <c r="BL10" s="1239">
        <v>40340</v>
      </c>
      <c r="BM10" s="1239">
        <v>853.63</v>
      </c>
      <c r="BN10" s="1239">
        <v>34435434.200000003</v>
      </c>
      <c r="BO10" s="1239">
        <v>182.37427239865065</v>
      </c>
      <c r="BP10" s="1239">
        <v>99140955.050001144</v>
      </c>
      <c r="BQ10" s="1239">
        <v>94183358.680000007</v>
      </c>
      <c r="BR10" s="1239">
        <v>4957037.5844993517</v>
      </c>
      <c r="BS10" s="1239">
        <v>5808</v>
      </c>
      <c r="BT10" s="1239">
        <v>853.48</v>
      </c>
      <c r="BU10" s="1239">
        <v>4957011.84</v>
      </c>
      <c r="BV10" s="1239">
        <v>25.74449935182929</v>
      </c>
      <c r="BW10">
        <v>77732</v>
      </c>
      <c r="BX10">
        <v>87719.72</v>
      </c>
      <c r="BY10">
        <v>46049</v>
      </c>
      <c r="BZ10">
        <v>46080</v>
      </c>
      <c r="CA10">
        <v>31</v>
      </c>
      <c r="CB10">
        <v>6.0000000000000001E-3</v>
      </c>
      <c r="CC10">
        <v>44.7</v>
      </c>
      <c r="CD10">
        <v>3474620.4000000004</v>
      </c>
      <c r="CE10">
        <v>40340</v>
      </c>
      <c r="CF10">
        <v>97418.96</v>
      </c>
      <c r="CG10">
        <v>46049</v>
      </c>
      <c r="CH10">
        <v>46080</v>
      </c>
      <c r="CI10">
        <v>31</v>
      </c>
      <c r="CJ10">
        <v>6.0000000000000001E-3</v>
      </c>
      <c r="CK10">
        <v>49.64</v>
      </c>
      <c r="CL10">
        <v>2002477.6</v>
      </c>
      <c r="CM10">
        <v>5808</v>
      </c>
      <c r="CN10">
        <v>97402.040000000008</v>
      </c>
      <c r="CO10">
        <v>46049</v>
      </c>
      <c r="CP10">
        <v>46080</v>
      </c>
      <c r="CQ10">
        <v>31</v>
      </c>
      <c r="CR10">
        <v>1.4999999999999999E-2</v>
      </c>
      <c r="CS10">
        <v>124.09</v>
      </c>
      <c r="CT10">
        <v>720714.72</v>
      </c>
      <c r="CU10" s="1239">
        <v>10654326762.76</v>
      </c>
      <c r="CV10" s="1730">
        <v>5.0000000000000001E-3</v>
      </c>
      <c r="CW10" s="1239">
        <v>500000</v>
      </c>
      <c r="CX10" s="1239" t="s">
        <v>1073</v>
      </c>
      <c r="CY10" s="1239" t="s">
        <v>1072</v>
      </c>
      <c r="CZ10" s="1239">
        <v>53280000</v>
      </c>
      <c r="DA10" s="1239">
        <v>53750000</v>
      </c>
      <c r="DB10" s="1239">
        <v>53750000</v>
      </c>
      <c r="DC10" s="1239">
        <v>-470000</v>
      </c>
      <c r="DD10" s="1239">
        <v>95669.310008972883</v>
      </c>
      <c r="DE10" s="1239">
        <v>53280000</v>
      </c>
      <c r="DF10" s="1239">
        <v>0</v>
      </c>
      <c r="DG10" s="1239"/>
      <c r="DH10" s="1239">
        <v>114339918.71480022</v>
      </c>
    </row>
    <row r="11" spans="1:112">
      <c r="A11" s="1238">
        <v>46042</v>
      </c>
      <c r="B11" s="1238">
        <v>46049</v>
      </c>
      <c r="C11" s="1238">
        <v>46022</v>
      </c>
      <c r="D11" s="1239">
        <v>0</v>
      </c>
      <c r="E11" s="1239">
        <v>12428694752.200001</v>
      </c>
      <c r="F11" s="1239">
        <v>998490.2</v>
      </c>
      <c r="G11" s="1239">
        <v>6916094.0900000008</v>
      </c>
      <c r="H11" s="1239">
        <v>10317.209999999999</v>
      </c>
      <c r="I11" s="1239">
        <v>533885.36</v>
      </c>
      <c r="J11" s="1239">
        <v>96320114.010000229</v>
      </c>
      <c r="K11" s="1239">
        <v>103874945.77000016</v>
      </c>
      <c r="L11" s="1239">
        <v>112142835.83000016</v>
      </c>
      <c r="M11" s="1239">
        <v>8267890.0599999996</v>
      </c>
      <c r="N11" s="1239">
        <v>0</v>
      </c>
      <c r="O11" s="1239">
        <v>6876677200.6800003</v>
      </c>
      <c r="P11" s="1239">
        <v>0</v>
      </c>
      <c r="Q11" s="1239">
        <v>58047925.640000001</v>
      </c>
      <c r="R11" s="1239">
        <v>6818629275.04</v>
      </c>
      <c r="S11" s="1239">
        <v>77732</v>
      </c>
      <c r="T11" s="1239">
        <v>746.77</v>
      </c>
      <c r="U11" s="1239">
        <v>87719.72</v>
      </c>
      <c r="V11" s="1239">
        <v>3963336422</v>
      </c>
      <c r="W11" s="1239">
        <v>0</v>
      </c>
      <c r="X11" s="1239">
        <v>33455575.600000001</v>
      </c>
      <c r="Y11" s="1239">
        <v>3929880846.4000001</v>
      </c>
      <c r="Z11" s="1239">
        <v>40340</v>
      </c>
      <c r="AA11" s="1239">
        <v>829.34</v>
      </c>
      <c r="AB11" s="1239">
        <v>97418.96</v>
      </c>
      <c r="AC11" s="1239">
        <v>570527041.92000008</v>
      </c>
      <c r="AD11" s="1239">
        <v>0</v>
      </c>
      <c r="AE11" s="1239">
        <v>4815993.6000000006</v>
      </c>
      <c r="AF11" s="1239">
        <v>565711048.32000005</v>
      </c>
      <c r="AG11" s="1239">
        <v>5808</v>
      </c>
      <c r="AH11" s="1239">
        <v>97402.040000000008</v>
      </c>
      <c r="AI11" s="1239">
        <v>300</v>
      </c>
      <c r="AJ11" s="1239">
        <v>0</v>
      </c>
      <c r="AK11" s="1239">
        <v>0</v>
      </c>
      <c r="AL11" s="1239">
        <v>300</v>
      </c>
      <c r="AM11" s="1239">
        <v>2</v>
      </c>
      <c r="AN11" s="1239">
        <v>150</v>
      </c>
      <c r="AO11" s="1239">
        <v>11410540664.6</v>
      </c>
      <c r="AP11" s="1239">
        <v>11314220550.59</v>
      </c>
      <c r="AQ11" s="1239">
        <v>96320114.010000229</v>
      </c>
      <c r="AR11" s="1298">
        <v>1</v>
      </c>
      <c r="AS11" s="1298">
        <v>10748510121.440001</v>
      </c>
      <c r="AT11" s="1298">
        <v>603.00550087541342</v>
      </c>
      <c r="AU11" s="1298">
        <v>11314220550.59</v>
      </c>
      <c r="AV11" s="1298">
        <v>0.05</v>
      </c>
      <c r="AW11" s="1298">
        <v>0.05</v>
      </c>
      <c r="AX11" s="1298">
        <v>11314220550.59</v>
      </c>
      <c r="AY11" s="1298">
        <v>565711027.52950001</v>
      </c>
      <c r="AZ11" s="1239">
        <v>11314220550.59</v>
      </c>
      <c r="BA11" s="1239">
        <v>565711027.52950001</v>
      </c>
      <c r="BB11" s="1239">
        <v>10748509523.060501</v>
      </c>
      <c r="BC11" s="1239">
        <v>96320114.010000229</v>
      </c>
      <c r="BD11" s="1239">
        <v>10840013622.68</v>
      </c>
      <c r="BE11" s="1239">
        <v>565711027.52950001</v>
      </c>
      <c r="BF11" s="1239">
        <v>58048280.890129752</v>
      </c>
      <c r="BG11" s="1239">
        <v>33455818.729369454</v>
      </c>
      <c r="BH11" s="1239">
        <v>77732</v>
      </c>
      <c r="BI11" s="1239">
        <v>746.77</v>
      </c>
      <c r="BJ11" s="1239">
        <v>58047925.640000001</v>
      </c>
      <c r="BK11" s="1239">
        <v>355.2501297518611</v>
      </c>
      <c r="BL11" s="1239">
        <v>40340</v>
      </c>
      <c r="BM11" s="1239">
        <v>829.34</v>
      </c>
      <c r="BN11" s="1239">
        <v>33455575.600000001</v>
      </c>
      <c r="BO11" s="1239">
        <v>243.12936945259571</v>
      </c>
      <c r="BP11" s="1239">
        <v>96320114.010000229</v>
      </c>
      <c r="BQ11" s="1239">
        <v>91503501.24000001</v>
      </c>
      <c r="BR11" s="1239">
        <v>4816014.3905010149</v>
      </c>
      <c r="BS11" s="1239">
        <v>5808</v>
      </c>
      <c r="BT11" s="1239">
        <v>829.2</v>
      </c>
      <c r="BU11" s="1239">
        <v>4815993.6000000006</v>
      </c>
      <c r="BV11" s="1239">
        <v>20.790501014329493</v>
      </c>
      <c r="BW11">
        <v>77732</v>
      </c>
      <c r="BX11">
        <v>88466.49</v>
      </c>
      <c r="BY11">
        <v>46020</v>
      </c>
      <c r="BZ11">
        <v>46049</v>
      </c>
      <c r="CA11">
        <v>29</v>
      </c>
      <c r="CB11">
        <v>6.0000000000000001E-3</v>
      </c>
      <c r="CC11">
        <v>42.17</v>
      </c>
      <c r="CD11">
        <v>3277958.44</v>
      </c>
      <c r="CE11">
        <v>40340</v>
      </c>
      <c r="CF11">
        <v>98248.3</v>
      </c>
      <c r="CG11">
        <v>46020</v>
      </c>
      <c r="CH11">
        <v>46049</v>
      </c>
      <c r="CI11">
        <v>29</v>
      </c>
      <c r="CJ11">
        <v>6.0000000000000001E-3</v>
      </c>
      <c r="CK11">
        <v>46.84</v>
      </c>
      <c r="CL11">
        <v>1889525.6</v>
      </c>
      <c r="CM11">
        <v>5808</v>
      </c>
      <c r="CN11">
        <v>98231.24000000002</v>
      </c>
      <c r="CO11">
        <v>46020</v>
      </c>
      <c r="CP11">
        <v>46049</v>
      </c>
      <c r="CQ11">
        <v>29</v>
      </c>
      <c r="CR11">
        <v>1.4999999999999999E-2</v>
      </c>
      <c r="CS11">
        <v>117.07</v>
      </c>
      <c r="CT11">
        <v>679942.55999999994</v>
      </c>
      <c r="CU11" s="1239">
        <v>10748510121.440001</v>
      </c>
      <c r="CV11" s="1730">
        <v>5.0000000000000001E-3</v>
      </c>
      <c r="CW11" s="1239">
        <v>500000</v>
      </c>
      <c r="CX11" s="1239" t="s">
        <v>1073</v>
      </c>
      <c r="CY11" s="1239" t="s">
        <v>1072</v>
      </c>
      <c r="CZ11" s="1239">
        <v>53750000</v>
      </c>
      <c r="DA11" s="1239">
        <v>54210000</v>
      </c>
      <c r="DB11" s="1239">
        <v>54210000</v>
      </c>
      <c r="DC11" s="1239">
        <v>-460000</v>
      </c>
      <c r="DD11" s="1239">
        <v>95084.780007839203</v>
      </c>
      <c r="DE11" s="1239">
        <v>53750000</v>
      </c>
      <c r="DF11" s="1239">
        <v>0</v>
      </c>
      <c r="DG11" s="1239"/>
      <c r="DH11" s="1239">
        <v>112142835.83000016</v>
      </c>
    </row>
    <row r="12" spans="1:112">
      <c r="A12" s="1238">
        <v>46009</v>
      </c>
      <c r="B12" s="1238">
        <v>46020</v>
      </c>
      <c r="C12" s="1238">
        <v>45991</v>
      </c>
      <c r="D12" s="1239">
        <v>0</v>
      </c>
      <c r="E12" s="1239">
        <v>12428694752.200001</v>
      </c>
      <c r="F12" s="1239">
        <v>563823.34</v>
      </c>
      <c r="G12" s="1239">
        <v>5917603.8900000006</v>
      </c>
      <c r="H12" s="1239">
        <v>311624.19</v>
      </c>
      <c r="I12" s="1239">
        <v>523568.14999999997</v>
      </c>
      <c r="J12" s="1239">
        <v>90682449.090000153</v>
      </c>
      <c r="K12" s="1239">
        <v>98195782.409999922</v>
      </c>
      <c r="L12" s="1239">
        <v>107147331.03999992</v>
      </c>
      <c r="M12" s="1239">
        <v>8951548.629999999</v>
      </c>
      <c r="N12" s="1239">
        <v>0</v>
      </c>
      <c r="O12" s="1239">
        <v>6931327460.6000004</v>
      </c>
      <c r="P12" s="1239">
        <v>0</v>
      </c>
      <c r="Q12" s="1239">
        <v>54650259.919999994</v>
      </c>
      <c r="R12" s="1239">
        <v>6876677200.6800003</v>
      </c>
      <c r="S12" s="1239">
        <v>77732</v>
      </c>
      <c r="T12" s="1239">
        <v>703.06</v>
      </c>
      <c r="U12" s="1239">
        <v>88466.49</v>
      </c>
      <c r="V12" s="1239">
        <v>3994833894</v>
      </c>
      <c r="W12" s="1239">
        <v>0</v>
      </c>
      <c r="X12" s="1239">
        <v>31497472</v>
      </c>
      <c r="Y12" s="1239">
        <v>3963336422</v>
      </c>
      <c r="Z12" s="1239">
        <v>40340</v>
      </c>
      <c r="AA12" s="1239">
        <v>780.8</v>
      </c>
      <c r="AB12" s="1239">
        <v>98248.3</v>
      </c>
      <c r="AC12" s="1239">
        <v>575061115.20000005</v>
      </c>
      <c r="AD12" s="1239">
        <v>0</v>
      </c>
      <c r="AE12" s="1239">
        <v>4534073.28</v>
      </c>
      <c r="AF12" s="1239">
        <v>570527041.92000008</v>
      </c>
      <c r="AG12" s="1239">
        <v>5808</v>
      </c>
      <c r="AH12" s="1239">
        <v>98231.24000000002</v>
      </c>
      <c r="AI12" s="1239">
        <v>300</v>
      </c>
      <c r="AJ12" s="1239">
        <v>0</v>
      </c>
      <c r="AK12" s="1239">
        <v>0</v>
      </c>
      <c r="AL12" s="1239">
        <v>300</v>
      </c>
      <c r="AM12" s="1239">
        <v>2</v>
      </c>
      <c r="AN12" s="1239">
        <v>150</v>
      </c>
      <c r="AO12" s="1239">
        <v>11501222469.799999</v>
      </c>
      <c r="AP12" s="1239">
        <v>11410540020.709999</v>
      </c>
      <c r="AQ12" s="1239">
        <v>90682449.090000153</v>
      </c>
      <c r="AR12" s="1298">
        <v>1</v>
      </c>
      <c r="AS12" s="1298">
        <v>10840013622.68</v>
      </c>
      <c r="AT12" s="1298">
        <v>597.14749938994646</v>
      </c>
      <c r="AU12" s="1298">
        <v>11410540020.709999</v>
      </c>
      <c r="AV12" s="1298">
        <v>0.05</v>
      </c>
      <c r="AW12" s="1298">
        <v>0.05</v>
      </c>
      <c r="AX12" s="1298">
        <v>11410540020.709999</v>
      </c>
      <c r="AY12" s="1298">
        <v>570527001.03549993</v>
      </c>
      <c r="AZ12" s="1239">
        <v>11410540020.709999</v>
      </c>
      <c r="BA12" s="1239">
        <v>570527001.03549993</v>
      </c>
      <c r="BB12" s="1239">
        <v>10840013019.6745</v>
      </c>
      <c r="BC12" s="1239">
        <v>90682449.090000153</v>
      </c>
      <c r="BD12" s="1239">
        <v>10926161354.6</v>
      </c>
      <c r="BE12" s="1239">
        <v>570527001.03549993</v>
      </c>
      <c r="BF12" s="1239">
        <v>54650695.717823811</v>
      </c>
      <c r="BG12" s="1239">
        <v>31497639.207677059</v>
      </c>
      <c r="BH12" s="1239">
        <v>77732</v>
      </c>
      <c r="BI12" s="1239">
        <v>703.06</v>
      </c>
      <c r="BJ12" s="1239">
        <v>54650259.919999994</v>
      </c>
      <c r="BK12" s="1239">
        <v>435.79782381653786</v>
      </c>
      <c r="BL12" s="1239">
        <v>40340</v>
      </c>
      <c r="BM12" s="1239">
        <v>780.8</v>
      </c>
      <c r="BN12" s="1239">
        <v>31497472</v>
      </c>
      <c r="BO12" s="1239">
        <v>167.20767705887556</v>
      </c>
      <c r="BP12" s="1239">
        <v>90682449.090000153</v>
      </c>
      <c r="BQ12" s="1239">
        <v>86147731.919999987</v>
      </c>
      <c r="BR12" s="1239">
        <v>4534114.1644992903</v>
      </c>
      <c r="BS12" s="1239">
        <v>5808</v>
      </c>
      <c r="BT12" s="1239">
        <v>780.66</v>
      </c>
      <c r="BU12" s="1239">
        <v>4534073.28</v>
      </c>
      <c r="BV12" s="1239">
        <v>40.884499290026724</v>
      </c>
      <c r="BW12">
        <v>77732</v>
      </c>
      <c r="BX12">
        <v>89169.55</v>
      </c>
      <c r="BY12">
        <v>45988</v>
      </c>
      <c r="BZ12">
        <v>46020</v>
      </c>
      <c r="CA12">
        <v>32</v>
      </c>
      <c r="CB12">
        <v>6.0000000000000001E-3</v>
      </c>
      <c r="CC12">
        <v>46.91</v>
      </c>
      <c r="CD12">
        <v>3646408.1199999996</v>
      </c>
      <c r="CE12">
        <v>40340</v>
      </c>
      <c r="CF12">
        <v>99029.1</v>
      </c>
      <c r="CG12">
        <v>45988</v>
      </c>
      <c r="CH12">
        <v>46020</v>
      </c>
      <c r="CI12">
        <v>32</v>
      </c>
      <c r="CJ12">
        <v>6.0000000000000001E-3</v>
      </c>
      <c r="CK12">
        <v>52.09</v>
      </c>
      <c r="CL12">
        <v>2101310.6</v>
      </c>
      <c r="CM12">
        <v>5808</v>
      </c>
      <c r="CN12">
        <v>99011.900000000009</v>
      </c>
      <c r="CO12">
        <v>45988</v>
      </c>
      <c r="CP12">
        <v>46020</v>
      </c>
      <c r="CQ12">
        <v>32</v>
      </c>
      <c r="CR12">
        <v>1.4999999999999999E-2</v>
      </c>
      <c r="CS12">
        <v>130.21</v>
      </c>
      <c r="CT12">
        <v>756259.68</v>
      </c>
      <c r="CU12" s="1239">
        <v>10840013622.68</v>
      </c>
      <c r="CV12" s="1730">
        <v>5.0000000000000001E-3</v>
      </c>
      <c r="CW12" s="1239">
        <v>500000</v>
      </c>
      <c r="CX12" s="1239" t="s">
        <v>1073</v>
      </c>
      <c r="CY12" s="1239" t="s">
        <v>1072</v>
      </c>
      <c r="CZ12" s="1239">
        <v>54210000</v>
      </c>
      <c r="DA12" s="1239">
        <v>54640000</v>
      </c>
      <c r="DB12" s="1239">
        <v>54640000</v>
      </c>
      <c r="DC12" s="1239">
        <v>-430000</v>
      </c>
      <c r="DD12" s="1239">
        <v>94465.610007613897</v>
      </c>
      <c r="DE12" s="1239">
        <v>54210000</v>
      </c>
      <c r="DF12" s="1239">
        <v>0</v>
      </c>
      <c r="DG12" s="1239"/>
      <c r="DH12" s="1239">
        <v>107147331.03999992</v>
      </c>
    </row>
    <row r="13" spans="1:112">
      <c r="A13" s="1238">
        <v>45981</v>
      </c>
      <c r="B13" s="1238">
        <v>45988</v>
      </c>
      <c r="C13" s="1238">
        <v>45961</v>
      </c>
      <c r="D13" s="1239">
        <v>0</v>
      </c>
      <c r="E13" s="1239">
        <v>12428694752.200001</v>
      </c>
      <c r="F13" s="1239">
        <v>229091.41</v>
      </c>
      <c r="G13" s="1239">
        <v>5353780.5500000007</v>
      </c>
      <c r="H13" s="1239">
        <v>1137.19</v>
      </c>
      <c r="I13" s="1239">
        <v>211943.95999999996</v>
      </c>
      <c r="J13" s="1239">
        <v>112862034.32999992</v>
      </c>
      <c r="K13" s="1239">
        <v>115311123.14000005</v>
      </c>
      <c r="L13" s="1239">
        <v>124168301.46000004</v>
      </c>
      <c r="M13" s="1239">
        <v>8857178.3200000003</v>
      </c>
      <c r="N13" s="1239">
        <v>0</v>
      </c>
      <c r="O13" s="1239">
        <v>6999283884.2800007</v>
      </c>
      <c r="P13" s="1239">
        <v>0</v>
      </c>
      <c r="Q13" s="1239">
        <v>67956423.680000007</v>
      </c>
      <c r="R13" s="1239">
        <v>6931327460.6000004</v>
      </c>
      <c r="S13" s="1239">
        <v>77732</v>
      </c>
      <c r="T13" s="1239">
        <v>874.24000000000012</v>
      </c>
      <c r="U13" s="1239">
        <v>89169.55</v>
      </c>
      <c r="V13" s="1239">
        <v>4034000000</v>
      </c>
      <c r="W13" s="1239">
        <v>0</v>
      </c>
      <c r="X13" s="1239">
        <v>39166106</v>
      </c>
      <c r="Y13" s="1239">
        <v>3994833894</v>
      </c>
      <c r="Z13" s="1239">
        <v>40340</v>
      </c>
      <c r="AA13" s="1239">
        <v>970.9</v>
      </c>
      <c r="AB13" s="1239">
        <v>99029.1</v>
      </c>
      <c r="AC13" s="1239">
        <v>580800000</v>
      </c>
      <c r="AD13" s="1239">
        <v>0</v>
      </c>
      <c r="AE13" s="1239">
        <v>5738884.7999999998</v>
      </c>
      <c r="AF13" s="1239">
        <v>575061115.20000005</v>
      </c>
      <c r="AG13" s="1239">
        <v>5808</v>
      </c>
      <c r="AH13" s="1239">
        <v>99011.900000000009</v>
      </c>
      <c r="AI13" s="1239">
        <v>300</v>
      </c>
      <c r="AJ13" s="1239">
        <v>0</v>
      </c>
      <c r="AK13" s="1239">
        <v>0</v>
      </c>
      <c r="AL13" s="1239">
        <v>300</v>
      </c>
      <c r="AM13" s="1239">
        <v>2</v>
      </c>
      <c r="AN13" s="1239">
        <v>150</v>
      </c>
      <c r="AO13" s="1239">
        <v>11614083884.280001</v>
      </c>
      <c r="AP13" s="1239">
        <v>11501221849.950001</v>
      </c>
      <c r="AQ13" s="1239">
        <v>112862034.32999992</v>
      </c>
      <c r="AR13" s="1298">
        <v>1</v>
      </c>
      <c r="AS13" s="1298">
        <v>10926161354.6</v>
      </c>
      <c r="AT13" s="1298">
        <v>349.02100082486868</v>
      </c>
      <c r="AU13" s="1298">
        <v>11501221849.950001</v>
      </c>
      <c r="AV13" s="1298">
        <v>0.05</v>
      </c>
      <c r="AW13" s="1298">
        <v>0.05</v>
      </c>
      <c r="AX13" s="1298">
        <v>11501221849.950001</v>
      </c>
      <c r="AY13" s="1298">
        <v>575061092.49750006</v>
      </c>
      <c r="AZ13" s="1239">
        <v>11501221849.950001</v>
      </c>
      <c r="BA13" s="1239">
        <v>575061092.49750006</v>
      </c>
      <c r="BB13" s="1239">
        <v>10926160757.452501</v>
      </c>
      <c r="BC13" s="1239">
        <v>112862034.32999992</v>
      </c>
      <c r="BD13" s="1239">
        <v>11033283884.280001</v>
      </c>
      <c r="BE13" s="1239">
        <v>575061092.49750006</v>
      </c>
      <c r="BF13" s="1239">
        <v>67956664.860738143</v>
      </c>
      <c r="BG13" s="1239">
        <v>39166461.966761254</v>
      </c>
      <c r="BH13" s="1239">
        <v>77732</v>
      </c>
      <c r="BI13" s="1239">
        <v>874.24</v>
      </c>
      <c r="BJ13" s="1239">
        <v>67956423.680000007</v>
      </c>
      <c r="BK13" s="1239">
        <v>241.18073813617229</v>
      </c>
      <c r="BL13" s="1239">
        <v>40340</v>
      </c>
      <c r="BM13" s="1239">
        <v>970.9</v>
      </c>
      <c r="BN13" s="1239">
        <v>39166106</v>
      </c>
      <c r="BO13" s="1239">
        <v>355.96676125377417</v>
      </c>
      <c r="BP13" s="1239">
        <v>112862034.32999992</v>
      </c>
      <c r="BQ13" s="1239">
        <v>107122529.68000001</v>
      </c>
      <c r="BR13" s="1239">
        <v>5738907.5025005266</v>
      </c>
      <c r="BS13" s="1239">
        <v>5808</v>
      </c>
      <c r="BT13" s="1239">
        <v>988.1</v>
      </c>
      <c r="BU13" s="1239">
        <v>5738884.7999999998</v>
      </c>
      <c r="BV13" s="1239">
        <v>22.702500526793301</v>
      </c>
      <c r="BW13">
        <v>77732</v>
      </c>
      <c r="BX13">
        <v>90043.790000000008</v>
      </c>
      <c r="BY13">
        <v>45957</v>
      </c>
      <c r="BZ13">
        <v>45988</v>
      </c>
      <c r="CA13">
        <v>31</v>
      </c>
      <c r="CB13">
        <v>6.0000000000000001E-3</v>
      </c>
      <c r="CC13">
        <v>45.89</v>
      </c>
      <c r="CD13">
        <v>3567121.48</v>
      </c>
      <c r="CE13">
        <v>40340</v>
      </c>
      <c r="CF13">
        <v>100000</v>
      </c>
      <c r="CG13">
        <v>45957</v>
      </c>
      <c r="CH13">
        <v>45988</v>
      </c>
      <c r="CI13">
        <v>31</v>
      </c>
      <c r="CJ13">
        <v>6.0000000000000001E-3</v>
      </c>
      <c r="CK13">
        <v>50.96</v>
      </c>
      <c r="CL13">
        <v>2055726.4000000001</v>
      </c>
      <c r="CM13">
        <v>5808</v>
      </c>
      <c r="CN13">
        <v>100000</v>
      </c>
      <c r="CO13">
        <v>45957</v>
      </c>
      <c r="CP13">
        <v>45988</v>
      </c>
      <c r="CQ13">
        <v>31</v>
      </c>
      <c r="CR13">
        <v>1.4999999999999999E-2</v>
      </c>
      <c r="CS13">
        <v>127.4</v>
      </c>
      <c r="CT13">
        <v>739939.20000000007</v>
      </c>
      <c r="CU13" s="1239">
        <v>10926161354.6</v>
      </c>
      <c r="CV13" s="1730">
        <v>5.0000000000000001E-3</v>
      </c>
      <c r="CW13" s="1239">
        <v>500000</v>
      </c>
      <c r="CX13" s="1239" t="s">
        <v>1073</v>
      </c>
      <c r="CY13" s="1239" t="s">
        <v>1072</v>
      </c>
      <c r="CZ13" s="1239">
        <v>54640000</v>
      </c>
      <c r="DA13" s="1239">
        <v>55170000</v>
      </c>
      <c r="DB13" s="1239">
        <v>55170000</v>
      </c>
      <c r="DC13" s="1239">
        <v>-530000</v>
      </c>
      <c r="DD13" s="1239">
        <v>93821.72000746429</v>
      </c>
      <c r="DE13" s="1239">
        <v>54640000</v>
      </c>
      <c r="DF13" s="1239">
        <v>0</v>
      </c>
      <c r="DG13" s="1239"/>
      <c r="DH13" s="1239">
        <v>124168301.46000004</v>
      </c>
    </row>
    <row r="14" spans="1:112">
      <c r="A14" s="1238">
        <v>45950</v>
      </c>
      <c r="B14" s="1238">
        <v>45957</v>
      </c>
      <c r="C14" s="1238">
        <v>45930</v>
      </c>
      <c r="D14" s="1239">
        <v>4246326267.73</v>
      </c>
      <c r="E14" s="1239">
        <v>12428694752.200001</v>
      </c>
      <c r="F14" s="1239">
        <v>414679.66</v>
      </c>
      <c r="G14" s="1239">
        <v>5124689.1400000006</v>
      </c>
      <c r="H14" s="1239">
        <v>1788.58</v>
      </c>
      <c r="I14" s="1239">
        <v>210806.76999999996</v>
      </c>
      <c r="J14" s="1239">
        <v>63104060.460000038</v>
      </c>
      <c r="K14" s="1239">
        <v>67730339.120000198</v>
      </c>
      <c r="L14" s="1239">
        <v>72988065.030000195</v>
      </c>
      <c r="M14" s="1239">
        <v>5257725.91</v>
      </c>
      <c r="N14" s="1239">
        <v>0</v>
      </c>
      <c r="O14" s="1239">
        <v>7059232357.3200006</v>
      </c>
      <c r="P14" s="1239">
        <v>0</v>
      </c>
      <c r="Q14" s="1239">
        <v>59948473.039999999</v>
      </c>
      <c r="R14" s="1239">
        <v>6999283884.2800007</v>
      </c>
      <c r="S14" s="1239">
        <v>77732</v>
      </c>
      <c r="T14" s="1239">
        <v>771.22</v>
      </c>
      <c r="U14" s="1239">
        <v>90043.790000000008</v>
      </c>
      <c r="V14" s="1239">
        <v>0</v>
      </c>
      <c r="W14" s="1239">
        <v>4034000000</v>
      </c>
      <c r="X14" s="1239">
        <v>0</v>
      </c>
      <c r="Y14" s="1239">
        <v>4034000000</v>
      </c>
      <c r="Z14" s="1239">
        <v>40340</v>
      </c>
      <c r="AA14" s="1239">
        <v>0</v>
      </c>
      <c r="AB14" s="1239">
        <v>100000</v>
      </c>
      <c r="AC14" s="1239">
        <v>371538582.36000001</v>
      </c>
      <c r="AD14" s="1239">
        <v>580800000</v>
      </c>
      <c r="AE14" s="1239">
        <v>371538582.36000001</v>
      </c>
      <c r="AF14" s="1239">
        <v>580800000</v>
      </c>
      <c r="AG14" s="1239">
        <v>5808</v>
      </c>
      <c r="AH14" s="1239">
        <v>100000</v>
      </c>
      <c r="AI14" s="1239">
        <v>300</v>
      </c>
      <c r="AJ14" s="1239">
        <v>0</v>
      </c>
      <c r="AK14" s="1239">
        <v>0</v>
      </c>
      <c r="AL14" s="1239">
        <v>300</v>
      </c>
      <c r="AM14" s="1239">
        <v>2</v>
      </c>
      <c r="AN14" s="1239">
        <v>150</v>
      </c>
      <c r="AO14" s="1239">
        <v>7430770939.6800003</v>
      </c>
      <c r="AP14" s="1239">
        <v>7367666879.2200003</v>
      </c>
      <c r="AQ14" s="1239">
        <v>63104060.460000038</v>
      </c>
      <c r="AR14" s="1298">
        <v>1</v>
      </c>
      <c r="AS14" s="1298">
        <v>6999283884.2800007</v>
      </c>
      <c r="AT14" s="1298">
        <v>4.3625001534819603</v>
      </c>
      <c r="AU14" s="1298">
        <v>7367666879.2200003</v>
      </c>
      <c r="AV14" s="1298">
        <v>0.05</v>
      </c>
      <c r="AW14" s="1298">
        <v>0.05</v>
      </c>
      <c r="AX14" s="1298">
        <v>7367666879.2200003</v>
      </c>
      <c r="AY14" s="1298">
        <v>368383343.96100003</v>
      </c>
      <c r="AZ14" s="1239">
        <v>7367666879.2200003</v>
      </c>
      <c r="BA14" s="1239">
        <v>368383343.96100003</v>
      </c>
      <c r="BB14" s="1239">
        <v>6999283535.2589998</v>
      </c>
      <c r="BC14" s="1239">
        <v>63104060.460000038</v>
      </c>
      <c r="BD14" s="1239">
        <v>7059232357.3200006</v>
      </c>
      <c r="BE14" s="1239">
        <v>368383343.96100003</v>
      </c>
      <c r="BF14" s="1239">
        <v>59948822.061000824</v>
      </c>
      <c r="BG14" s="1239">
        <v>0</v>
      </c>
      <c r="BH14" s="1239">
        <v>77732</v>
      </c>
      <c r="BI14" s="1239">
        <v>771.22</v>
      </c>
      <c r="BJ14" s="1239">
        <v>59948473.039999999</v>
      </c>
      <c r="BK14" s="1239">
        <v>349.02100082486868</v>
      </c>
      <c r="BL14" s="1239">
        <v>40340</v>
      </c>
      <c r="BM14" s="1239">
        <v>0</v>
      </c>
      <c r="BN14" s="1239">
        <v>0</v>
      </c>
      <c r="BO14" s="1239">
        <v>0</v>
      </c>
      <c r="BP14" s="1239">
        <v>63104060.460000038</v>
      </c>
      <c r="BQ14" s="1239">
        <v>59948473.039999999</v>
      </c>
      <c r="BR14" s="1239">
        <v>371538602.31899923</v>
      </c>
      <c r="BS14" s="1239">
        <v>4092</v>
      </c>
      <c r="BT14" s="1239">
        <v>90796.33</v>
      </c>
      <c r="BU14" s="1239">
        <v>371538582.36000001</v>
      </c>
      <c r="BV14" s="1239">
        <v>19.958999216556549</v>
      </c>
      <c r="BW14">
        <v>77732</v>
      </c>
      <c r="BX14">
        <v>90815.010000000009</v>
      </c>
      <c r="BY14">
        <v>45929</v>
      </c>
      <c r="BZ14">
        <v>45957</v>
      </c>
      <c r="CA14">
        <v>28</v>
      </c>
      <c r="CB14">
        <v>6.0000000000000001E-3</v>
      </c>
      <c r="CC14">
        <v>41.8</v>
      </c>
      <c r="CD14">
        <v>3249197.5999999996</v>
      </c>
      <c r="CE14">
        <v>40340</v>
      </c>
      <c r="CF14">
        <v>0</v>
      </c>
      <c r="CG14">
        <v>45929</v>
      </c>
      <c r="CH14">
        <v>45957</v>
      </c>
      <c r="CI14">
        <v>28</v>
      </c>
      <c r="CJ14">
        <v>6.0000000000000001E-3</v>
      </c>
      <c r="CK14">
        <v>0</v>
      </c>
      <c r="CL14">
        <v>0</v>
      </c>
      <c r="CM14">
        <v>4092</v>
      </c>
      <c r="CN14">
        <v>90796.33</v>
      </c>
      <c r="CO14">
        <v>45929</v>
      </c>
      <c r="CP14">
        <v>45957</v>
      </c>
      <c r="CQ14">
        <v>28</v>
      </c>
      <c r="CR14">
        <v>1.4999999999999999E-2</v>
      </c>
      <c r="CS14">
        <v>104.48</v>
      </c>
      <c r="CT14">
        <v>427532.16000000003</v>
      </c>
      <c r="CU14" s="1239">
        <v>11033283884.280001</v>
      </c>
      <c r="CV14" s="1730">
        <v>5.0000000000000001E-3</v>
      </c>
      <c r="CW14" s="1239">
        <v>500000</v>
      </c>
      <c r="CX14" s="1239" t="s">
        <v>1073</v>
      </c>
      <c r="CY14" s="1239" t="s">
        <v>1072</v>
      </c>
      <c r="CZ14" s="1239">
        <v>55170000</v>
      </c>
      <c r="DA14" s="1239">
        <v>35631660.869999997</v>
      </c>
      <c r="DB14" s="1239">
        <v>35631660.869999997</v>
      </c>
      <c r="DC14" s="1239">
        <v>19538339.130000003</v>
      </c>
      <c r="DD14" s="1239">
        <v>93201.870007559657</v>
      </c>
      <c r="DE14" s="1239">
        <v>55170000</v>
      </c>
      <c r="DF14" s="1239">
        <v>0</v>
      </c>
      <c r="DG14" s="1239"/>
      <c r="DH14" s="1239">
        <v>72988065.030000195</v>
      </c>
    </row>
    <row r="15" spans="1:112">
      <c r="A15" s="1238">
        <v>45922</v>
      </c>
      <c r="B15" s="1238">
        <v>45929</v>
      </c>
      <c r="C15" s="1238">
        <v>45900</v>
      </c>
      <c r="D15" s="1239">
        <v>0</v>
      </c>
      <c r="E15" s="1239">
        <v>8182368484.4700003</v>
      </c>
      <c r="F15" s="1239">
        <v>325275.99</v>
      </c>
      <c r="G15" s="1239">
        <v>4710009.4800000004</v>
      </c>
      <c r="H15" s="1239">
        <v>2472.34</v>
      </c>
      <c r="I15" s="1239">
        <v>209018.18999999997</v>
      </c>
      <c r="J15" s="1239">
        <v>70631418.550000191</v>
      </c>
      <c r="K15" s="1239">
        <v>74442484.812001273</v>
      </c>
      <c r="L15" s="1239">
        <v>80412846.232001275</v>
      </c>
      <c r="M15" s="1239">
        <v>5970361.4199999999</v>
      </c>
      <c r="N15" s="1239">
        <v>0</v>
      </c>
      <c r="O15" s="1239">
        <v>7126332174.3600006</v>
      </c>
      <c r="P15" s="1239">
        <v>0</v>
      </c>
      <c r="Q15" s="1239">
        <v>67099817.039999999</v>
      </c>
      <c r="R15" s="1239">
        <v>7059232357.3200006</v>
      </c>
      <c r="S15" s="1239">
        <v>77732</v>
      </c>
      <c r="T15" s="1239">
        <v>863.22</v>
      </c>
      <c r="U15" s="1239">
        <v>90815.010000000009</v>
      </c>
      <c r="V15" s="1239"/>
      <c r="W15" s="1239"/>
      <c r="X15" s="1239"/>
      <c r="Y15" s="1239"/>
      <c r="Z15" s="1239"/>
      <c r="AA15" s="1239"/>
      <c r="AB15" s="1239"/>
      <c r="AC15" s="1239">
        <v>375070142.04000002</v>
      </c>
      <c r="AD15" s="1239">
        <v>0</v>
      </c>
      <c r="AE15" s="1239">
        <v>3531559.6799999997</v>
      </c>
      <c r="AF15" s="1239">
        <v>371538582.36000001</v>
      </c>
      <c r="AG15" s="1239">
        <v>4092</v>
      </c>
      <c r="AH15" s="1239">
        <v>90796.33</v>
      </c>
      <c r="AI15" s="1239">
        <v>300</v>
      </c>
      <c r="AJ15" s="1239">
        <v>0</v>
      </c>
      <c r="AK15" s="1239">
        <v>0</v>
      </c>
      <c r="AL15" s="1239">
        <v>300</v>
      </c>
      <c r="AM15" s="1239">
        <v>2</v>
      </c>
      <c r="AN15" s="1239">
        <v>150</v>
      </c>
      <c r="AO15" s="1239">
        <v>7501402316.4000006</v>
      </c>
      <c r="AP15" s="1239">
        <v>7430770897.8500004</v>
      </c>
      <c r="AQ15" s="1239">
        <v>70631418.550000191</v>
      </c>
      <c r="AR15" s="1298">
        <v>1</v>
      </c>
      <c r="AS15" s="1298">
        <v>7059232357.3200006</v>
      </c>
      <c r="AT15" s="1298">
        <v>197.90400146692991</v>
      </c>
      <c r="AU15" s="1298">
        <v>7430770897.8500004</v>
      </c>
      <c r="AV15" s="1298">
        <v>0.05</v>
      </c>
      <c r="AW15" s="1298">
        <v>0.05</v>
      </c>
      <c r="AX15" s="1298">
        <v>7430770897.8500004</v>
      </c>
      <c r="AY15" s="1298">
        <v>371538544.89250004</v>
      </c>
      <c r="AZ15" s="1239">
        <v>7430770897.8500004</v>
      </c>
      <c r="BA15" s="1239">
        <v>371538544.89250004</v>
      </c>
      <c r="BB15" s="1239">
        <v>7059232352.9575005</v>
      </c>
      <c r="BC15" s="1239">
        <v>70631418.550000191</v>
      </c>
      <c r="BD15" s="1239">
        <v>7126332174.3600006</v>
      </c>
      <c r="BE15" s="1239">
        <v>371538544.89250004</v>
      </c>
      <c r="BF15" s="1239">
        <v>67099821.402500153</v>
      </c>
      <c r="BG15" s="1239"/>
      <c r="BH15" s="1239">
        <v>77732</v>
      </c>
      <c r="BI15" s="1239">
        <v>863.22</v>
      </c>
      <c r="BJ15" s="1239">
        <v>67099817.039999999</v>
      </c>
      <c r="BK15" s="1239">
        <v>4.3625001534819603</v>
      </c>
      <c r="BL15" s="1239"/>
      <c r="BM15" s="1239"/>
      <c r="BN15" s="1239"/>
      <c r="BO15" s="1239">
        <v>0</v>
      </c>
      <c r="BP15" s="1239">
        <v>70631418.550000191</v>
      </c>
      <c r="BQ15" s="1239">
        <v>67099817.039999999</v>
      </c>
      <c r="BR15" s="1239">
        <v>3531597.1475000381</v>
      </c>
      <c r="BS15" s="1239">
        <v>4092</v>
      </c>
      <c r="BT15" s="1239">
        <v>863.04</v>
      </c>
      <c r="BU15" s="1239">
        <v>3531559.6799999997</v>
      </c>
      <c r="BV15" s="1239">
        <v>37.467500038444996</v>
      </c>
      <c r="BW15">
        <v>77732</v>
      </c>
      <c r="BX15">
        <v>91678.23000000001</v>
      </c>
      <c r="BY15">
        <v>45896</v>
      </c>
      <c r="BZ15">
        <v>45929</v>
      </c>
      <c r="CA15">
        <v>33</v>
      </c>
      <c r="CB15">
        <v>6.0000000000000001E-3</v>
      </c>
      <c r="CC15">
        <v>49.73</v>
      </c>
      <c r="CD15">
        <v>3865612.36</v>
      </c>
      <c r="CM15">
        <v>4092</v>
      </c>
      <c r="CN15">
        <v>91659.37000000001</v>
      </c>
      <c r="CO15">
        <v>45896</v>
      </c>
      <c r="CP15">
        <v>45929</v>
      </c>
      <c r="CQ15">
        <v>33</v>
      </c>
      <c r="CR15">
        <v>1.4999999999999999E-2</v>
      </c>
      <c r="CS15">
        <v>124.31</v>
      </c>
      <c r="CT15">
        <v>508676.52</v>
      </c>
      <c r="CU15" s="1239">
        <v>7126332174.3600006</v>
      </c>
      <c r="CV15" s="1730">
        <v>5.0000000000000001E-3</v>
      </c>
      <c r="CW15" s="1239">
        <v>500000</v>
      </c>
      <c r="CX15" s="1239" t="s">
        <v>1073</v>
      </c>
      <c r="CY15" s="1239" t="s">
        <v>1072</v>
      </c>
      <c r="CZ15" s="1239">
        <v>35631660.869999997</v>
      </c>
      <c r="DA15" s="1239">
        <v>35957525.079999998</v>
      </c>
      <c r="DB15" s="1239">
        <v>35957525.079999998</v>
      </c>
      <c r="DC15" s="1239">
        <v>-325864.21000000089</v>
      </c>
      <c r="DD15" s="1239">
        <v>2464.5400065928698</v>
      </c>
      <c r="DE15" s="1239">
        <v>35631660.869999997</v>
      </c>
      <c r="DF15" s="1239">
        <v>0</v>
      </c>
      <c r="DG15" s="1239"/>
      <c r="DH15" s="1239">
        <v>80412846.232001275</v>
      </c>
    </row>
    <row r="16" spans="1:112">
      <c r="A16" s="1238">
        <v>45889</v>
      </c>
      <c r="B16" s="1238">
        <v>45896</v>
      </c>
      <c r="C16" s="1238">
        <v>45869</v>
      </c>
      <c r="D16" s="1239">
        <v>0</v>
      </c>
      <c r="E16" s="1239">
        <v>8182368484.4700003</v>
      </c>
      <c r="F16" s="1239">
        <v>619098.98</v>
      </c>
      <c r="G16" s="1239">
        <v>4384733.49</v>
      </c>
      <c r="H16" s="1239">
        <v>5836.2100000000009</v>
      </c>
      <c r="I16" s="1239">
        <v>206545.84999999998</v>
      </c>
      <c r="J16" s="1239">
        <v>68603195.680001259</v>
      </c>
      <c r="K16" s="1239">
        <v>72278019.03320092</v>
      </c>
      <c r="L16" s="1239">
        <v>77901731.713200912</v>
      </c>
      <c r="M16" s="1239">
        <v>5623712.6799999997</v>
      </c>
      <c r="N16" s="1239">
        <v>0</v>
      </c>
      <c r="O16" s="1239">
        <v>7191505015.1200008</v>
      </c>
      <c r="P16" s="1239">
        <v>0</v>
      </c>
      <c r="Q16" s="1239">
        <v>65172840.759999998</v>
      </c>
      <c r="R16" s="1239">
        <v>7126332174.3600006</v>
      </c>
      <c r="S16" s="1239">
        <v>77732</v>
      </c>
      <c r="T16" s="1239">
        <v>838.43</v>
      </c>
      <c r="U16" s="1239">
        <v>91678.23000000001</v>
      </c>
      <c r="V16" s="1239"/>
      <c r="W16" s="1239"/>
      <c r="X16" s="1239"/>
      <c r="Y16" s="1239"/>
      <c r="Z16" s="1239"/>
      <c r="AA16" s="1239"/>
      <c r="AB16" s="1239"/>
      <c r="AC16" s="1239">
        <v>378500261.04000002</v>
      </c>
      <c r="AD16" s="1239">
        <v>0</v>
      </c>
      <c r="AE16" s="1239">
        <v>3430119</v>
      </c>
      <c r="AF16" s="1239">
        <v>375070142.04000002</v>
      </c>
      <c r="AG16" s="1239">
        <v>4092</v>
      </c>
      <c r="AH16" s="1239">
        <v>91659.37000000001</v>
      </c>
      <c r="AI16" s="1239">
        <v>300</v>
      </c>
      <c r="AJ16" s="1239">
        <v>0</v>
      </c>
      <c r="AK16" s="1239">
        <v>0</v>
      </c>
      <c r="AL16" s="1239">
        <v>300</v>
      </c>
      <c r="AM16" s="1239">
        <v>2</v>
      </c>
      <c r="AN16" s="1239">
        <v>150</v>
      </c>
      <c r="AO16" s="1239">
        <v>7570005276.1600008</v>
      </c>
      <c r="AP16" s="1239">
        <v>7501402080.4799995</v>
      </c>
      <c r="AQ16" s="1239">
        <v>68603195.680001259</v>
      </c>
      <c r="AR16" s="1298">
        <v>1</v>
      </c>
      <c r="AS16" s="1298">
        <v>7126332174.3600006</v>
      </c>
      <c r="AT16" s="1298">
        <v>87.479501076042652</v>
      </c>
      <c r="AU16" s="1298">
        <v>7501402080.4799995</v>
      </c>
      <c r="AV16" s="1298">
        <v>0.05</v>
      </c>
      <c r="AW16" s="1298">
        <v>0.05</v>
      </c>
      <c r="AX16" s="1298">
        <v>7501402080.4799995</v>
      </c>
      <c r="AY16" s="1298">
        <v>375070104.02399999</v>
      </c>
      <c r="AZ16" s="1239">
        <v>7501402080.4799995</v>
      </c>
      <c r="BA16" s="1239">
        <v>375070104.02399999</v>
      </c>
      <c r="BB16" s="1239">
        <v>7126331976.4559994</v>
      </c>
      <c r="BC16" s="1239">
        <v>68603195.680001259</v>
      </c>
      <c r="BD16" s="1239">
        <v>7191505015.1200008</v>
      </c>
      <c r="BE16" s="1239">
        <v>375070104.02399999</v>
      </c>
      <c r="BF16" s="1239">
        <v>65173038.664001465</v>
      </c>
      <c r="BG16" s="1239"/>
      <c r="BH16" s="1239">
        <v>77732</v>
      </c>
      <c r="BI16" s="1239">
        <v>838.43</v>
      </c>
      <c r="BJ16" s="1239">
        <v>65172840.759999998</v>
      </c>
      <c r="BK16" s="1239">
        <v>197.90400146692991</v>
      </c>
      <c r="BL16" s="1239"/>
      <c r="BM16" s="1239"/>
      <c r="BN16" s="1239"/>
      <c r="BO16" s="1239"/>
      <c r="BP16" s="1239">
        <v>68603195.680001259</v>
      </c>
      <c r="BQ16" s="1239">
        <v>65172840.759999998</v>
      </c>
      <c r="BR16" s="1239">
        <v>3430157.015999794</v>
      </c>
      <c r="BS16" s="1239">
        <v>4092</v>
      </c>
      <c r="BT16" s="1239">
        <v>838.25</v>
      </c>
      <c r="BU16" s="1239">
        <v>3430119</v>
      </c>
      <c r="BV16" s="1239">
        <v>38.015999794006348</v>
      </c>
      <c r="BW16">
        <v>77732</v>
      </c>
      <c r="BX16">
        <v>92516.660000000018</v>
      </c>
      <c r="BY16">
        <v>45866</v>
      </c>
      <c r="BZ16">
        <v>45896</v>
      </c>
      <c r="CA16">
        <v>30</v>
      </c>
      <c r="CB16">
        <v>6.0000000000000001E-3</v>
      </c>
      <c r="CC16">
        <v>45.62</v>
      </c>
      <c r="CD16">
        <v>3546133.84</v>
      </c>
      <c r="CM16">
        <v>4092</v>
      </c>
      <c r="CN16">
        <v>92497.62000000001</v>
      </c>
      <c r="CO16">
        <v>45866</v>
      </c>
      <c r="CP16">
        <v>45896</v>
      </c>
      <c r="CQ16">
        <v>30</v>
      </c>
      <c r="CR16">
        <v>1.4999999999999999E-2</v>
      </c>
      <c r="CS16">
        <v>114.04</v>
      </c>
      <c r="CT16">
        <v>466651.68000000005</v>
      </c>
      <c r="CU16" s="1239">
        <v>7191505015.1200008</v>
      </c>
      <c r="CV16" s="1730">
        <v>5.0000000000000001E-3</v>
      </c>
      <c r="CW16" s="1239">
        <v>500000</v>
      </c>
      <c r="CX16" s="1239" t="s">
        <v>1073</v>
      </c>
      <c r="CY16" s="1239" t="s">
        <v>1072</v>
      </c>
      <c r="CZ16" s="1239">
        <v>35957525.079999998</v>
      </c>
      <c r="DA16" s="1239">
        <v>36267088.880000003</v>
      </c>
      <c r="DB16" s="1239">
        <v>36267088.880000003</v>
      </c>
      <c r="DC16" s="1239">
        <v>-309563.80000000447</v>
      </c>
      <c r="DD16" s="1239">
        <v>2422.7100063860416</v>
      </c>
      <c r="DE16" s="1239">
        <v>35957525.079999998</v>
      </c>
      <c r="DF16" s="1239">
        <v>0</v>
      </c>
      <c r="DG16" s="1239"/>
      <c r="DH16" s="1239">
        <v>77901731.713200912</v>
      </c>
    </row>
    <row r="17" spans="1:112">
      <c r="A17" s="1238">
        <v>45859</v>
      </c>
      <c r="B17" s="1238">
        <v>45866</v>
      </c>
      <c r="C17" s="1238">
        <v>45838</v>
      </c>
      <c r="D17" s="1239">
        <v>0</v>
      </c>
      <c r="E17" s="1239">
        <v>8182368484.4700003</v>
      </c>
      <c r="F17" s="1239">
        <v>183346.71</v>
      </c>
      <c r="G17" s="1239">
        <v>3765634.51</v>
      </c>
      <c r="H17" s="1239">
        <v>8765.27</v>
      </c>
      <c r="I17" s="1239">
        <v>200709.63999999998</v>
      </c>
      <c r="J17" s="1239">
        <v>65171391.290000916</v>
      </c>
      <c r="K17" s="1239">
        <v>69614156.09000136</v>
      </c>
      <c r="L17" s="1239">
        <v>75484341.880001366</v>
      </c>
      <c r="M17" s="1239">
        <v>5870185.79</v>
      </c>
      <c r="N17" s="1239">
        <v>0</v>
      </c>
      <c r="O17" s="1239">
        <v>7253417775.8000011</v>
      </c>
      <c r="P17" s="1239">
        <v>0</v>
      </c>
      <c r="Q17" s="1239">
        <v>61912760.68</v>
      </c>
      <c r="R17" s="1239">
        <v>7191505015.1200008</v>
      </c>
      <c r="S17" s="1239">
        <v>77732</v>
      </c>
      <c r="T17" s="1239">
        <v>796.49</v>
      </c>
      <c r="U17" s="1239">
        <v>92516.660000000018</v>
      </c>
      <c r="V17" s="1239"/>
      <c r="W17" s="1239"/>
      <c r="X17" s="1239"/>
      <c r="Y17" s="1239"/>
      <c r="Z17" s="1239"/>
      <c r="AA17" s="1239"/>
      <c r="AB17" s="1239"/>
      <c r="AC17" s="1239">
        <v>381758802.48000002</v>
      </c>
      <c r="AD17" s="1239">
        <v>0</v>
      </c>
      <c r="AE17" s="1239">
        <v>3258541.4400000004</v>
      </c>
      <c r="AF17" s="1239">
        <v>378500261.04000002</v>
      </c>
      <c r="AG17" s="1239">
        <v>4092</v>
      </c>
      <c r="AH17" s="1239">
        <v>92497.62000000001</v>
      </c>
      <c r="AI17" s="1239">
        <v>300</v>
      </c>
      <c r="AJ17" s="1239">
        <v>0</v>
      </c>
      <c r="AK17" s="1239">
        <v>0</v>
      </c>
      <c r="AL17" s="1239">
        <v>300</v>
      </c>
      <c r="AM17" s="1239">
        <v>2</v>
      </c>
      <c r="AN17" s="1239">
        <v>150</v>
      </c>
      <c r="AO17" s="1239">
        <v>7635176578.2800007</v>
      </c>
      <c r="AP17" s="1239">
        <v>7570005186.9899998</v>
      </c>
      <c r="AQ17" s="1239">
        <v>65171391.290000916</v>
      </c>
      <c r="AR17" s="1298">
        <v>1</v>
      </c>
      <c r="AS17" s="1298">
        <v>7191505015.1200008</v>
      </c>
      <c r="AT17" s="1298">
        <v>627.74600147455931</v>
      </c>
      <c r="AU17" s="1298">
        <v>7570005186.9899998</v>
      </c>
      <c r="AV17" s="1298">
        <v>0.05</v>
      </c>
      <c r="AW17" s="1298">
        <v>0.05</v>
      </c>
      <c r="AX17" s="1298">
        <v>7570005186.9899998</v>
      </c>
      <c r="AY17" s="1298">
        <v>378500259.3495</v>
      </c>
      <c r="AZ17" s="1239">
        <v>7570005186.9899998</v>
      </c>
      <c r="BA17" s="1239">
        <v>378500259.3495</v>
      </c>
      <c r="BB17" s="1239">
        <v>7191504927.6405001</v>
      </c>
      <c r="BC17" s="1239">
        <v>65171391.290000916</v>
      </c>
      <c r="BD17" s="1239">
        <v>7253417775.8000011</v>
      </c>
      <c r="BE17" s="1239">
        <v>378500259.3495</v>
      </c>
      <c r="BF17" s="1239">
        <v>61912848.159501076</v>
      </c>
      <c r="BG17" s="1239"/>
      <c r="BH17" s="1239">
        <v>77732</v>
      </c>
      <c r="BI17" s="1239">
        <v>796.49</v>
      </c>
      <c r="BJ17" s="1239">
        <v>61912760.68</v>
      </c>
      <c r="BK17" s="1239">
        <v>87.479501076042652</v>
      </c>
      <c r="BL17" s="1239"/>
      <c r="BM17" s="1239"/>
      <c r="BN17" s="1239"/>
      <c r="BO17" s="1239"/>
      <c r="BP17" s="1239">
        <v>65171391.290000916</v>
      </c>
      <c r="BQ17" s="1239">
        <v>61912760.68</v>
      </c>
      <c r="BR17" s="1239">
        <v>3258543.1304998398</v>
      </c>
      <c r="BS17" s="1239">
        <v>4092</v>
      </c>
      <c r="BT17" s="1239">
        <v>796.32</v>
      </c>
      <c r="BU17" s="1239">
        <v>3258541.4400000004</v>
      </c>
      <c r="BV17" s="1239">
        <v>1.6904998393729329</v>
      </c>
      <c r="BW17">
        <v>77732</v>
      </c>
      <c r="BX17">
        <v>93313.150000000009</v>
      </c>
      <c r="BY17">
        <v>45835</v>
      </c>
      <c r="BZ17">
        <v>45866</v>
      </c>
      <c r="CA17">
        <v>31</v>
      </c>
      <c r="CB17">
        <v>6.0000000000000001E-3</v>
      </c>
      <c r="CC17">
        <v>47.55</v>
      </c>
      <c r="CD17">
        <v>3696156.5999999996</v>
      </c>
      <c r="CM17">
        <v>4092</v>
      </c>
      <c r="CN17">
        <v>93293.94</v>
      </c>
      <c r="CO17">
        <v>45835</v>
      </c>
      <c r="CP17">
        <v>45866</v>
      </c>
      <c r="CQ17">
        <v>31</v>
      </c>
      <c r="CR17">
        <v>1.4999999999999999E-2</v>
      </c>
      <c r="CS17">
        <v>118.85</v>
      </c>
      <c r="CT17">
        <v>486334.19999999995</v>
      </c>
      <c r="CU17" s="1239">
        <v>7253417775.8000011</v>
      </c>
      <c r="CV17" s="1730">
        <v>5.0000000000000001E-3</v>
      </c>
      <c r="CW17" s="1239">
        <v>500000</v>
      </c>
      <c r="CX17" s="1239" t="s">
        <v>1073</v>
      </c>
      <c r="CY17" s="1239" t="s">
        <v>1072</v>
      </c>
      <c r="CZ17" s="1239">
        <v>36267088.880000003</v>
      </c>
      <c r="DA17" s="1239">
        <v>36579155.649999999</v>
      </c>
      <c r="DB17" s="1239">
        <v>36579155.649999999</v>
      </c>
      <c r="DC17" s="1239">
        <v>-312066.76999999583</v>
      </c>
      <c r="DD17" s="1239">
        <v>2186.7900051176548</v>
      </c>
      <c r="DE17" s="1239">
        <v>36267088.880000003</v>
      </c>
      <c r="DF17" s="1239">
        <v>0</v>
      </c>
      <c r="DG17" s="1239"/>
      <c r="DH17" s="1239">
        <v>75484341.880001366</v>
      </c>
    </row>
    <row r="18" spans="1:112">
      <c r="A18" s="1238">
        <v>45828</v>
      </c>
      <c r="B18" s="1238">
        <v>45835</v>
      </c>
      <c r="C18" s="1238">
        <v>45808</v>
      </c>
      <c r="D18" s="1239">
        <v>0</v>
      </c>
      <c r="E18" s="1239">
        <v>8182368484.4700003</v>
      </c>
      <c r="F18" s="1239">
        <v>723701.24</v>
      </c>
      <c r="G18" s="1239">
        <v>3582287.8</v>
      </c>
      <c r="H18" s="1239">
        <v>14058.619999999999</v>
      </c>
      <c r="I18" s="1239">
        <v>191944.37</v>
      </c>
      <c r="J18" s="1239">
        <v>65698922.560001373</v>
      </c>
      <c r="K18" s="1239">
        <v>70141364.45310156</v>
      </c>
      <c r="L18" s="1239">
        <v>75995489.383101568</v>
      </c>
      <c r="M18" s="1239">
        <v>5854124.9300000006</v>
      </c>
      <c r="N18" s="1239">
        <v>0</v>
      </c>
      <c r="O18" s="1239">
        <v>7315831130.5600014</v>
      </c>
      <c r="P18" s="1239">
        <v>0</v>
      </c>
      <c r="Q18" s="1239">
        <v>62413354.759999998</v>
      </c>
      <c r="R18" s="1239">
        <v>7253417775.8000011</v>
      </c>
      <c r="S18" s="1239">
        <v>77732</v>
      </c>
      <c r="T18" s="1239">
        <v>802.93</v>
      </c>
      <c r="U18" s="1239">
        <v>93313.150000000009</v>
      </c>
      <c r="V18" s="1239"/>
      <c r="W18" s="1239"/>
      <c r="X18" s="1239"/>
      <c r="Y18" s="1239"/>
      <c r="Z18" s="1239"/>
      <c r="AA18" s="1239"/>
      <c r="AB18" s="1239"/>
      <c r="AC18" s="1239">
        <v>385043737.31999999</v>
      </c>
      <c r="AD18" s="1239">
        <v>0</v>
      </c>
      <c r="AE18" s="1239">
        <v>3284934.84</v>
      </c>
      <c r="AF18" s="1239">
        <v>381758802.48000002</v>
      </c>
      <c r="AG18" s="1239">
        <v>4092</v>
      </c>
      <c r="AH18" s="1239">
        <v>93293.94</v>
      </c>
      <c r="AI18" s="1239">
        <v>300</v>
      </c>
      <c r="AJ18" s="1239">
        <v>0</v>
      </c>
      <c r="AK18" s="1239">
        <v>0</v>
      </c>
      <c r="AL18" s="1239">
        <v>300</v>
      </c>
      <c r="AM18" s="1239">
        <v>2</v>
      </c>
      <c r="AN18" s="1239">
        <v>150</v>
      </c>
      <c r="AO18" s="1239">
        <v>7700874867.8800011</v>
      </c>
      <c r="AP18" s="1239">
        <v>7635175945.3199997</v>
      </c>
      <c r="AQ18" s="1239">
        <v>65698922.560001373</v>
      </c>
      <c r="AR18" s="1298">
        <v>1</v>
      </c>
      <c r="AS18" s="1298">
        <v>7253417775.8000011</v>
      </c>
      <c r="AT18" s="1298">
        <v>375.88050166517496</v>
      </c>
      <c r="AU18" s="1298">
        <v>7635175945.3199997</v>
      </c>
      <c r="AV18" s="1298">
        <v>0.05</v>
      </c>
      <c r="AW18" s="1298">
        <v>0.05</v>
      </c>
      <c r="AX18" s="1298">
        <v>7635175945.3199997</v>
      </c>
      <c r="AY18" s="1298">
        <v>381758797.26600003</v>
      </c>
      <c r="AZ18" s="1239">
        <v>7635175945.3199997</v>
      </c>
      <c r="BA18" s="1239">
        <v>381758797.26600003</v>
      </c>
      <c r="BB18" s="1239">
        <v>7253417148.0539999</v>
      </c>
      <c r="BC18" s="1239">
        <v>65698922.560001373</v>
      </c>
      <c r="BD18" s="1239">
        <v>7315831130.5600014</v>
      </c>
      <c r="BE18" s="1239">
        <v>381758797.26600003</v>
      </c>
      <c r="BF18" s="1239">
        <v>62413982.506001472</v>
      </c>
      <c r="BG18" s="1239"/>
      <c r="BH18" s="1239">
        <v>77732</v>
      </c>
      <c r="BI18" s="1239">
        <v>802.93</v>
      </c>
      <c r="BJ18" s="1239">
        <v>62413354.759999998</v>
      </c>
      <c r="BK18" s="1239">
        <v>627.74600147455931</v>
      </c>
      <c r="BL18" s="1239"/>
      <c r="BM18" s="1239"/>
      <c r="BN18" s="1239"/>
      <c r="BO18" s="1239"/>
      <c r="BP18" s="1239">
        <v>65698922.560001373</v>
      </c>
      <c r="BQ18" s="1239">
        <v>62413354.759999998</v>
      </c>
      <c r="BR18" s="1239">
        <v>3284940.0539999008</v>
      </c>
      <c r="BS18" s="1239">
        <v>4092</v>
      </c>
      <c r="BT18" s="1239">
        <v>802.77</v>
      </c>
      <c r="BU18" s="1239">
        <v>3284934.84</v>
      </c>
      <c r="BV18" s="1239">
        <v>5.2139999009668827</v>
      </c>
      <c r="BW18">
        <v>77732</v>
      </c>
      <c r="BX18">
        <v>94116.080000000016</v>
      </c>
      <c r="BY18">
        <v>45804</v>
      </c>
      <c r="BZ18">
        <v>45835</v>
      </c>
      <c r="CA18">
        <v>31</v>
      </c>
      <c r="CB18">
        <v>6.0000000000000001E-3</v>
      </c>
      <c r="CC18">
        <v>47.96</v>
      </c>
      <c r="CD18">
        <v>3728026.72</v>
      </c>
      <c r="CM18">
        <v>4092</v>
      </c>
      <c r="CN18">
        <v>94096.709999999992</v>
      </c>
      <c r="CO18">
        <v>45804</v>
      </c>
      <c r="CP18">
        <v>45835</v>
      </c>
      <c r="CQ18">
        <v>31</v>
      </c>
      <c r="CR18">
        <v>1.4999999999999999E-2</v>
      </c>
      <c r="CS18">
        <v>119.87</v>
      </c>
      <c r="CT18">
        <v>490508.04000000004</v>
      </c>
      <c r="CU18" s="1239">
        <v>7315831130.5600014</v>
      </c>
      <c r="CV18" s="1730">
        <v>5.0000000000000001E-3</v>
      </c>
      <c r="CW18" s="1239">
        <v>500000</v>
      </c>
      <c r="CX18" s="1239" t="s">
        <v>1073</v>
      </c>
      <c r="CY18" s="1239" t="s">
        <v>1072</v>
      </c>
      <c r="CZ18" s="1239">
        <v>36579155.649999999</v>
      </c>
      <c r="DA18" s="1239">
        <v>36872279.140000001</v>
      </c>
      <c r="DB18" s="1239">
        <v>36872279.140000001</v>
      </c>
      <c r="DC18" s="1239">
        <v>-293123.49000000209</v>
      </c>
      <c r="DD18" s="1239">
        <v>2097.6200042068958</v>
      </c>
      <c r="DE18" s="1239">
        <v>36579155.649999999</v>
      </c>
      <c r="DF18" s="1239">
        <v>0</v>
      </c>
      <c r="DG18" s="1239"/>
      <c r="DH18" s="1239">
        <v>75995489.383101568</v>
      </c>
    </row>
    <row r="19" spans="1:112">
      <c r="A19" s="1238">
        <v>45797</v>
      </c>
      <c r="B19" s="1238">
        <v>45804</v>
      </c>
      <c r="C19" s="1238">
        <v>45777</v>
      </c>
      <c r="D19" s="1239">
        <v>0</v>
      </c>
      <c r="E19" s="1239">
        <v>8182368484.4700003</v>
      </c>
      <c r="F19" s="1239">
        <v>1236920.96</v>
      </c>
      <c r="G19" s="1239">
        <v>2858586.56</v>
      </c>
      <c r="H19" s="1239">
        <v>5807.5</v>
      </c>
      <c r="I19" s="1239">
        <v>177885.75</v>
      </c>
      <c r="J19" s="1239">
        <v>61710577.110001564</v>
      </c>
      <c r="K19" s="1239">
        <v>64956218.0900013</v>
      </c>
      <c r="L19" s="1239">
        <v>70575142.360001296</v>
      </c>
      <c r="M19" s="1239">
        <v>5618924.2699999996</v>
      </c>
      <c r="N19" s="1239">
        <v>0</v>
      </c>
      <c r="O19" s="1239">
        <v>7374455827.6400013</v>
      </c>
      <c r="P19" s="1239">
        <v>0</v>
      </c>
      <c r="Q19" s="1239">
        <v>58624697.080000006</v>
      </c>
      <c r="R19" s="1239">
        <v>7315831130.5600014</v>
      </c>
      <c r="S19" s="1239">
        <v>77732</v>
      </c>
      <c r="T19" s="1239">
        <v>754.19</v>
      </c>
      <c r="U19" s="1239">
        <v>94116.080000000016</v>
      </c>
      <c r="V19" s="1239"/>
      <c r="W19" s="1239"/>
      <c r="X19" s="1239"/>
      <c r="Y19" s="1239"/>
      <c r="Z19" s="1239"/>
      <c r="AA19" s="1239"/>
      <c r="AB19" s="1239"/>
      <c r="AC19" s="1239">
        <v>388129228.07999998</v>
      </c>
      <c r="AD19" s="1239">
        <v>0</v>
      </c>
      <c r="AE19" s="1239">
        <v>3085490.76</v>
      </c>
      <c r="AF19" s="1239">
        <v>385043737.31999999</v>
      </c>
      <c r="AG19" s="1239">
        <v>4092</v>
      </c>
      <c r="AH19" s="1239">
        <v>94096.709999999992</v>
      </c>
      <c r="AI19" s="1239">
        <v>300</v>
      </c>
      <c r="AJ19" s="1239">
        <v>0</v>
      </c>
      <c r="AK19" s="1239">
        <v>0</v>
      </c>
      <c r="AL19" s="1239">
        <v>300</v>
      </c>
      <c r="AM19" s="1239">
        <v>2</v>
      </c>
      <c r="AN19" s="1239">
        <v>150</v>
      </c>
      <c r="AO19" s="1239">
        <v>7762585055.7200012</v>
      </c>
      <c r="AP19" s="1239">
        <v>7700874478.6099997</v>
      </c>
      <c r="AQ19" s="1239">
        <v>61710577.110001564</v>
      </c>
      <c r="AR19" s="1298">
        <v>1</v>
      </c>
      <c r="AS19" s="1298">
        <v>7315831130.5600014</v>
      </c>
      <c r="AT19" s="1298">
        <v>761.32650145888329</v>
      </c>
      <c r="AU19" s="1298">
        <v>7700874478.6099997</v>
      </c>
      <c r="AV19" s="1298">
        <v>0.05</v>
      </c>
      <c r="AW19" s="1298">
        <v>0.05</v>
      </c>
      <c r="AX19" s="1298">
        <v>7700874478.6099997</v>
      </c>
      <c r="AY19" s="1298">
        <v>385043723.93050003</v>
      </c>
      <c r="AZ19" s="1239">
        <v>7700874478.6099997</v>
      </c>
      <c r="BA19" s="1239">
        <v>385043723.93050003</v>
      </c>
      <c r="BB19" s="1239">
        <v>7315830754.6794996</v>
      </c>
      <c r="BC19" s="1239">
        <v>61710577.110001564</v>
      </c>
      <c r="BD19" s="1239">
        <v>7374455827.6400013</v>
      </c>
      <c r="BE19" s="1239">
        <v>385043723.93050003</v>
      </c>
      <c r="BF19" s="1239">
        <v>58625072.960501671</v>
      </c>
      <c r="BG19" s="1239"/>
      <c r="BH19" s="1239">
        <v>77732</v>
      </c>
      <c r="BI19" s="1239">
        <v>754.19</v>
      </c>
      <c r="BJ19" s="1239">
        <v>58624697.080000006</v>
      </c>
      <c r="BK19" s="1239">
        <v>375.88050166517496</v>
      </c>
      <c r="BL19" s="1239"/>
      <c r="BM19" s="1239"/>
      <c r="BN19" s="1239"/>
      <c r="BO19" s="1239"/>
      <c r="BP19" s="1239">
        <v>61710577.110001564</v>
      </c>
      <c r="BQ19" s="1239">
        <v>58624697.080000006</v>
      </c>
      <c r="BR19" s="1239">
        <v>3085504.1494998932</v>
      </c>
      <c r="BS19" s="1239">
        <v>4092</v>
      </c>
      <c r="BT19" s="1239">
        <v>754.03</v>
      </c>
      <c r="BU19" s="1239">
        <v>3085490.76</v>
      </c>
      <c r="BV19" s="1239">
        <v>13.389499893411994</v>
      </c>
      <c r="BW19">
        <v>77732</v>
      </c>
      <c r="BX19">
        <v>94870.270000000019</v>
      </c>
      <c r="BY19">
        <v>45775</v>
      </c>
      <c r="BZ19">
        <v>45804</v>
      </c>
      <c r="CA19">
        <v>29</v>
      </c>
      <c r="CB19">
        <v>6.0000000000000001E-3</v>
      </c>
      <c r="CC19">
        <v>45.22</v>
      </c>
      <c r="CD19">
        <v>3515041.04</v>
      </c>
      <c r="CM19">
        <v>4092</v>
      </c>
      <c r="CN19">
        <v>94850.739999999991</v>
      </c>
      <c r="CO19">
        <v>45775</v>
      </c>
      <c r="CP19">
        <v>45804</v>
      </c>
      <c r="CQ19">
        <v>29</v>
      </c>
      <c r="CR19">
        <v>1.4999999999999999E-2</v>
      </c>
      <c r="CS19">
        <v>113.04</v>
      </c>
      <c r="CT19">
        <v>462559.68000000005</v>
      </c>
      <c r="CU19" s="1239">
        <v>7374455827.6400013</v>
      </c>
      <c r="CV19" s="1730">
        <v>5.0000000000000001E-3</v>
      </c>
      <c r="CW19" s="1239">
        <v>500000</v>
      </c>
      <c r="CX19" s="1239" t="s">
        <v>1073</v>
      </c>
      <c r="CY19" s="1239" t="s">
        <v>1072</v>
      </c>
      <c r="CZ19" s="1239">
        <v>36872279.140000001</v>
      </c>
      <c r="DA19" s="1239">
        <v>37153746.710000001</v>
      </c>
      <c r="DB19" s="1239">
        <v>37153746.710000001</v>
      </c>
      <c r="DC19" s="1239">
        <v>-281467.5700000003</v>
      </c>
      <c r="DD19" s="1239">
        <v>1464.6600028574467</v>
      </c>
      <c r="DE19" s="1239">
        <v>36872279.140000001</v>
      </c>
      <c r="DF19" s="1239">
        <v>0</v>
      </c>
      <c r="DG19" s="1239"/>
      <c r="DH19" s="1239">
        <v>70575142.360001296</v>
      </c>
    </row>
    <row r="20" spans="1:112">
      <c r="A20" s="1238">
        <v>45764</v>
      </c>
      <c r="B20" s="1238">
        <v>45775</v>
      </c>
      <c r="C20" s="1238">
        <v>45747</v>
      </c>
      <c r="D20" s="1239">
        <v>0</v>
      </c>
      <c r="E20" s="1239">
        <v>8182368484.4700003</v>
      </c>
      <c r="F20" s="1239">
        <v>394532.89</v>
      </c>
      <c r="G20" s="1239">
        <v>1621665.6</v>
      </c>
      <c r="H20" s="1239">
        <v>115581.97</v>
      </c>
      <c r="I20" s="1239">
        <v>172078.25</v>
      </c>
      <c r="J20" s="1239">
        <v>59257102.390001297</v>
      </c>
      <c r="K20" s="1239">
        <v>63181777.970000699</v>
      </c>
      <c r="L20" s="1239">
        <v>69263377.490000695</v>
      </c>
      <c r="M20" s="1239">
        <v>6081599.5199999996</v>
      </c>
      <c r="N20" s="1239">
        <v>0</v>
      </c>
      <c r="O20" s="1239">
        <v>7430749342.0400009</v>
      </c>
      <c r="P20" s="1239">
        <v>0</v>
      </c>
      <c r="Q20" s="1239">
        <v>56293514.400000006</v>
      </c>
      <c r="R20" s="1239">
        <v>7374455827.6400013</v>
      </c>
      <c r="S20" s="1239">
        <v>77732</v>
      </c>
      <c r="T20" s="1239">
        <v>724.2</v>
      </c>
      <c r="U20" s="1239">
        <v>94870.270000000019</v>
      </c>
      <c r="V20" s="1239"/>
      <c r="W20" s="1239"/>
      <c r="X20" s="1239"/>
      <c r="Y20" s="1239"/>
      <c r="Z20" s="1239"/>
      <c r="AA20" s="1239"/>
      <c r="AB20" s="1239"/>
      <c r="AC20" s="1239">
        <v>391092040.68000001</v>
      </c>
      <c r="AD20" s="1239">
        <v>0</v>
      </c>
      <c r="AE20" s="1239">
        <v>2962812.5999999996</v>
      </c>
      <c r="AF20" s="1239">
        <v>388129228.07999998</v>
      </c>
      <c r="AG20" s="1239">
        <v>4092</v>
      </c>
      <c r="AH20" s="1239">
        <v>94850.739999999991</v>
      </c>
      <c r="AI20" s="1239">
        <v>300</v>
      </c>
      <c r="AJ20" s="1239">
        <v>0</v>
      </c>
      <c r="AK20" s="1239">
        <v>0</v>
      </c>
      <c r="AL20" s="1239">
        <v>300</v>
      </c>
      <c r="AM20" s="1239">
        <v>2</v>
      </c>
      <c r="AN20" s="1239">
        <v>150</v>
      </c>
      <c r="AO20" s="1239">
        <v>7821841382.7200012</v>
      </c>
      <c r="AP20" s="1239">
        <v>7762584280.3299999</v>
      </c>
      <c r="AQ20" s="1239">
        <v>59257102.390001297</v>
      </c>
      <c r="AR20" s="1298">
        <v>1</v>
      </c>
      <c r="AS20" s="1298">
        <v>7374455827.6400013</v>
      </c>
      <c r="AT20" s="1298">
        <v>688.95300125330687</v>
      </c>
      <c r="AU20" s="1298">
        <v>7762584280.3299999</v>
      </c>
      <c r="AV20" s="1298">
        <v>0.05</v>
      </c>
      <c r="AW20" s="1298">
        <v>0.05</v>
      </c>
      <c r="AX20" s="1298">
        <v>7762584280.3299999</v>
      </c>
      <c r="AY20" s="1298">
        <v>388129214.0165</v>
      </c>
      <c r="AZ20" s="1239">
        <v>7762584280.3299999</v>
      </c>
      <c r="BA20" s="1239">
        <v>388129214.0165</v>
      </c>
      <c r="BB20" s="1239">
        <v>7374455066.3134995</v>
      </c>
      <c r="BC20" s="1239">
        <v>59257102.390001297</v>
      </c>
      <c r="BD20" s="1239">
        <v>7430749342.0400009</v>
      </c>
      <c r="BE20" s="1239">
        <v>388129214.0165</v>
      </c>
      <c r="BF20" s="1239">
        <v>56294275.726501465</v>
      </c>
      <c r="BG20" s="1239"/>
      <c r="BH20" s="1239">
        <v>77732</v>
      </c>
      <c r="BI20" s="1239">
        <v>724.2</v>
      </c>
      <c r="BJ20" s="1239">
        <v>56293514.400000006</v>
      </c>
      <c r="BK20" s="1239">
        <v>761.32650145888329</v>
      </c>
      <c r="BL20" s="1239"/>
      <c r="BM20" s="1239"/>
      <c r="BN20" s="1239"/>
      <c r="BO20" s="1239"/>
      <c r="BP20" s="1239">
        <v>59257102.390001297</v>
      </c>
      <c r="BQ20" s="1239">
        <v>56293514.400000006</v>
      </c>
      <c r="BR20" s="1239">
        <v>2962826.6634998322</v>
      </c>
      <c r="BS20" s="1239">
        <v>4092</v>
      </c>
      <c r="BT20" s="1239">
        <v>724.05</v>
      </c>
      <c r="BU20" s="1239">
        <v>2962812.5999999996</v>
      </c>
      <c r="BV20" s="1239">
        <v>14.063499832525849</v>
      </c>
      <c r="BW20">
        <v>77732</v>
      </c>
      <c r="BX20">
        <v>95594.470000000016</v>
      </c>
      <c r="BY20">
        <v>45743</v>
      </c>
      <c r="BZ20">
        <v>45775</v>
      </c>
      <c r="CA20">
        <v>32</v>
      </c>
      <c r="CB20">
        <v>6.0000000000000001E-3</v>
      </c>
      <c r="CC20">
        <v>50.29</v>
      </c>
      <c r="CD20">
        <v>3909142.28</v>
      </c>
      <c r="CM20">
        <v>4092</v>
      </c>
      <c r="CN20">
        <v>95574.790000000008</v>
      </c>
      <c r="CO20">
        <v>45743</v>
      </c>
      <c r="CP20">
        <v>45775</v>
      </c>
      <c r="CQ20">
        <v>32</v>
      </c>
      <c r="CR20">
        <v>1.4999999999999999E-2</v>
      </c>
      <c r="CS20">
        <v>125.69</v>
      </c>
      <c r="CT20">
        <v>514323.48</v>
      </c>
      <c r="CU20" s="1239">
        <v>7430749342.0400009</v>
      </c>
      <c r="CV20" s="1730">
        <v>5.0000000000000001E-3</v>
      </c>
      <c r="CW20" s="1239">
        <v>500000</v>
      </c>
      <c r="CX20" s="1239" t="s">
        <v>1073</v>
      </c>
      <c r="CY20" s="1239" t="s">
        <v>1072</v>
      </c>
      <c r="CZ20" s="1239">
        <v>37153746.710000001</v>
      </c>
      <c r="DA20" s="1239">
        <v>37439967.590000004</v>
      </c>
      <c r="DB20" s="1239">
        <v>37439967.590000004</v>
      </c>
      <c r="DC20" s="1239">
        <v>-286220.88000000268</v>
      </c>
      <c r="DD20" s="1239">
        <v>1075.3900012969971</v>
      </c>
      <c r="DE20" s="1239">
        <v>37153746.710000001</v>
      </c>
      <c r="DF20" s="1239"/>
      <c r="DG20" s="1239"/>
      <c r="DH20" s="1239">
        <v>69263377.490000695</v>
      </c>
    </row>
    <row r="21" spans="1:112">
      <c r="A21" s="1238">
        <v>45736</v>
      </c>
      <c r="B21" s="1238">
        <v>45743</v>
      </c>
      <c r="C21" s="1238">
        <v>45716</v>
      </c>
      <c r="D21" s="1239">
        <v>0</v>
      </c>
      <c r="E21" s="1239">
        <v>8182368484.4700003</v>
      </c>
      <c r="F21" s="1239">
        <v>208258.58</v>
      </c>
      <c r="G21" s="1239">
        <v>1227132.71</v>
      </c>
      <c r="H21" s="1239">
        <v>3590.35</v>
      </c>
      <c r="I21" s="1239">
        <v>56496.279999999992</v>
      </c>
      <c r="J21" s="1239">
        <v>60257729.780000687</v>
      </c>
      <c r="K21" s="1239">
        <v>64963948.510000482</v>
      </c>
      <c r="L21" s="1239">
        <v>70534542.850000486</v>
      </c>
      <c r="M21" s="1239">
        <v>5570594.3399999999</v>
      </c>
      <c r="N21" s="1239">
        <v>0</v>
      </c>
      <c r="O21" s="1239">
        <v>7487993518.8000011</v>
      </c>
      <c r="P21" s="1239">
        <v>0</v>
      </c>
      <c r="Q21" s="1239">
        <v>57244176.759999998</v>
      </c>
      <c r="R21" s="1239">
        <v>7430749342.0400009</v>
      </c>
      <c r="S21" s="1239">
        <v>77732</v>
      </c>
      <c r="T21" s="1239">
        <v>736.43</v>
      </c>
      <c r="U21" s="1239">
        <v>95594.470000000016</v>
      </c>
      <c r="V21" s="1239"/>
      <c r="W21" s="1239"/>
      <c r="X21" s="1239"/>
      <c r="Y21" s="1239"/>
      <c r="Z21" s="1239"/>
      <c r="AA21" s="1239"/>
      <c r="AB21" s="1239"/>
      <c r="AC21" s="1239">
        <v>394104898.44</v>
      </c>
      <c r="AD21" s="1239">
        <v>0</v>
      </c>
      <c r="AE21" s="1239">
        <v>3012857.76</v>
      </c>
      <c r="AF21" s="1239">
        <v>391092040.68000001</v>
      </c>
      <c r="AG21" s="1239">
        <v>4092</v>
      </c>
      <c r="AH21" s="1239">
        <v>95574.790000000008</v>
      </c>
      <c r="AI21" s="1239">
        <v>300</v>
      </c>
      <c r="AJ21" s="1239">
        <v>0</v>
      </c>
      <c r="AK21" s="1239">
        <v>0</v>
      </c>
      <c r="AL21" s="1239">
        <v>300</v>
      </c>
      <c r="AM21" s="1239">
        <v>2</v>
      </c>
      <c r="AN21" s="1239">
        <v>150</v>
      </c>
      <c r="AO21" s="1239">
        <v>7882098417.2400007</v>
      </c>
      <c r="AP21" s="1239">
        <v>7821840687.46</v>
      </c>
      <c r="AQ21" s="1239">
        <v>60257729.780000687</v>
      </c>
      <c r="AR21" s="1298">
        <v>1</v>
      </c>
      <c r="AS21" s="1298">
        <v>7430749342.0400009</v>
      </c>
      <c r="AT21" s="1298">
        <v>678.18800121545792</v>
      </c>
      <c r="AU21" s="1298">
        <v>7821840687.46</v>
      </c>
      <c r="AV21" s="1298">
        <v>0.05</v>
      </c>
      <c r="AW21" s="1298">
        <v>0.05</v>
      </c>
      <c r="AX21" s="1298">
        <v>7821840687.46</v>
      </c>
      <c r="AY21" s="1298">
        <v>391092034.37300003</v>
      </c>
      <c r="AZ21" s="1239">
        <v>7821840687.46</v>
      </c>
      <c r="BA21" s="1239">
        <v>391092034.37300003</v>
      </c>
      <c r="BB21" s="1239">
        <v>7430748653.0869999</v>
      </c>
      <c r="BC21" s="1239">
        <v>60257729.780000687</v>
      </c>
      <c r="BD21" s="1239">
        <v>7487993518.8000011</v>
      </c>
      <c r="BE21" s="1239">
        <v>391092034.37300003</v>
      </c>
      <c r="BF21" s="1239">
        <v>57244865.713001251</v>
      </c>
      <c r="BG21" s="1239"/>
      <c r="BH21" s="1239">
        <v>77732</v>
      </c>
      <c r="BI21" s="1239">
        <v>736.43</v>
      </c>
      <c r="BJ21" s="1239">
        <v>57244176.759999998</v>
      </c>
      <c r="BK21" s="1239">
        <v>688.95300125330687</v>
      </c>
      <c r="BL21" s="1239"/>
      <c r="BM21" s="1239"/>
      <c r="BN21" s="1239"/>
      <c r="BO21" s="1239"/>
      <c r="BP21" s="1239">
        <v>60257729.780000687</v>
      </c>
      <c r="BQ21" s="1239">
        <v>57244176.759999998</v>
      </c>
      <c r="BR21" s="1239">
        <v>3012864.0669994354</v>
      </c>
      <c r="BS21" s="1239">
        <v>4092</v>
      </c>
      <c r="BT21" s="1239">
        <v>736.28</v>
      </c>
      <c r="BU21" s="1239">
        <v>3012857.76</v>
      </c>
      <c r="BV21" s="1239">
        <v>6.3069994356483221</v>
      </c>
      <c r="BW21">
        <v>77732</v>
      </c>
      <c r="BX21">
        <v>96330.900000000009</v>
      </c>
      <c r="BY21">
        <v>45715</v>
      </c>
      <c r="BZ21">
        <v>45743</v>
      </c>
      <c r="CA21">
        <v>28</v>
      </c>
      <c r="CB21">
        <v>6.0000000000000001E-3</v>
      </c>
      <c r="CC21">
        <v>44.34</v>
      </c>
      <c r="CD21">
        <v>3446636.8800000004</v>
      </c>
      <c r="CM21">
        <v>4092</v>
      </c>
      <c r="CN21">
        <v>96311.069999999992</v>
      </c>
      <c r="CO21">
        <v>45715</v>
      </c>
      <c r="CP21">
        <v>45743</v>
      </c>
      <c r="CQ21">
        <v>28</v>
      </c>
      <c r="CR21">
        <v>1.4999999999999999E-2</v>
      </c>
      <c r="CS21">
        <v>110.82</v>
      </c>
      <c r="CT21">
        <v>453475.43999999994</v>
      </c>
      <c r="CU21" s="1239">
        <v>7487993518.8000011</v>
      </c>
      <c r="CV21" s="1730">
        <v>5.0000000000000001E-3</v>
      </c>
      <c r="CW21" s="1239">
        <v>500000</v>
      </c>
      <c r="CX21" s="1239" t="s">
        <v>1073</v>
      </c>
      <c r="CY21" s="1239" t="s">
        <v>1072</v>
      </c>
      <c r="CZ21" s="1239">
        <v>37439967.590000004</v>
      </c>
      <c r="DA21" s="1239">
        <v>37725601.600000001</v>
      </c>
      <c r="DB21" s="1239">
        <v>37725601.600000001</v>
      </c>
      <c r="DC21" s="1239">
        <v>-285634.00999999791</v>
      </c>
      <c r="DD21" s="1239"/>
      <c r="DE21" s="1239"/>
      <c r="DF21" s="1239"/>
      <c r="DG21" s="1239"/>
      <c r="DH21" s="1239"/>
    </row>
    <row r="22" spans="1:112">
      <c r="A22" s="1238">
        <v>45708</v>
      </c>
      <c r="B22" s="1238">
        <v>45715</v>
      </c>
      <c r="C22" s="1238">
        <v>45688</v>
      </c>
      <c r="D22" s="1239">
        <v>0</v>
      </c>
      <c r="E22" s="1239">
        <v>8182368484.4700003</v>
      </c>
      <c r="F22" s="1239">
        <v>411919.03</v>
      </c>
      <c r="G22" s="1239">
        <v>1018874.13</v>
      </c>
      <c r="H22" s="1239">
        <v>1637.84</v>
      </c>
      <c r="I22" s="1239">
        <v>52905.929999999993</v>
      </c>
      <c r="J22" s="1239">
        <v>60134211.480000496</v>
      </c>
      <c r="K22" s="1239">
        <v>64375085.400000304</v>
      </c>
      <c r="L22" s="1239">
        <v>70408226.130000308</v>
      </c>
      <c r="M22" s="1239">
        <v>6033140.7300000004</v>
      </c>
      <c r="N22" s="1239">
        <v>0</v>
      </c>
      <c r="O22" s="1239">
        <v>7545120320.2400007</v>
      </c>
      <c r="P22" s="1239">
        <v>0</v>
      </c>
      <c r="Q22" s="1239">
        <v>57126801.439999998</v>
      </c>
      <c r="R22" s="1239">
        <v>7487993518.8000011</v>
      </c>
      <c r="S22" s="1239">
        <v>77732</v>
      </c>
      <c r="T22" s="1239">
        <v>734.92</v>
      </c>
      <c r="U22" s="1239">
        <v>96330.900000000009</v>
      </c>
      <c r="V22" s="1239"/>
      <c r="W22" s="1239"/>
      <c r="X22" s="1239"/>
      <c r="Y22" s="1239"/>
      <c r="Z22" s="1239"/>
      <c r="AA22" s="1239"/>
      <c r="AB22" s="1239"/>
      <c r="AC22" s="1239">
        <v>397111618.19999999</v>
      </c>
      <c r="AD22" s="1239">
        <v>0</v>
      </c>
      <c r="AE22" s="1239">
        <v>3006719.76</v>
      </c>
      <c r="AF22" s="1239">
        <v>394104898.44</v>
      </c>
      <c r="AG22" s="1239">
        <v>4092</v>
      </c>
      <c r="AH22" s="1239">
        <v>96311.069999999992</v>
      </c>
      <c r="AI22" s="1239">
        <v>300</v>
      </c>
      <c r="AJ22" s="1239">
        <v>0</v>
      </c>
      <c r="AK22" s="1239">
        <v>0</v>
      </c>
      <c r="AL22" s="1239">
        <v>300</v>
      </c>
      <c r="AM22" s="1239">
        <v>2</v>
      </c>
      <c r="AN22" s="1239">
        <v>150</v>
      </c>
      <c r="AO22" s="1239">
        <v>7942231938.4400005</v>
      </c>
      <c r="AP22" s="1239">
        <v>7882097726.96</v>
      </c>
      <c r="AQ22" s="1239">
        <v>60134211.480000496</v>
      </c>
      <c r="AR22" s="1298">
        <v>1</v>
      </c>
      <c r="AS22" s="1298">
        <v>7487993518.8000011</v>
      </c>
      <c r="AT22" s="1298">
        <v>225.95000049471855</v>
      </c>
      <c r="AU22" s="1298">
        <v>7882097726.96</v>
      </c>
      <c r="AV22" s="1298">
        <v>0.05</v>
      </c>
      <c r="AW22" s="1298">
        <v>0.05</v>
      </c>
      <c r="AX22" s="1298">
        <v>7882097726.96</v>
      </c>
      <c r="AY22" s="1298">
        <v>394104886.34800005</v>
      </c>
      <c r="AZ22" s="1239">
        <v>7882097726.96</v>
      </c>
      <c r="BA22" s="1239">
        <v>394104886.34800005</v>
      </c>
      <c r="BB22" s="1239">
        <v>7487992840.6119995</v>
      </c>
      <c r="BC22" s="1239">
        <v>60134211.480000496</v>
      </c>
      <c r="BD22" s="1239">
        <v>7545120320.2400007</v>
      </c>
      <c r="BE22" s="1239">
        <v>394104886.34800005</v>
      </c>
      <c r="BF22" s="1239">
        <v>57127479.628001213</v>
      </c>
      <c r="BG22" s="1239"/>
      <c r="BH22" s="1239">
        <v>77732</v>
      </c>
      <c r="BI22" s="1239">
        <v>734.92</v>
      </c>
      <c r="BJ22" s="1239">
        <v>57126801.439999998</v>
      </c>
      <c r="BK22" s="1239">
        <v>678.18800121545792</v>
      </c>
      <c r="BL22" s="1239"/>
      <c r="BM22" s="1239"/>
      <c r="BN22" s="1239"/>
      <c r="BO22" s="1239"/>
      <c r="BP22" s="1239">
        <v>60134211.480000496</v>
      </c>
      <c r="BQ22" s="1239">
        <v>57126801.439999998</v>
      </c>
      <c r="BR22" s="1239">
        <v>3006731.8519992828</v>
      </c>
      <c r="BS22" s="1239">
        <v>4092</v>
      </c>
      <c r="BT22" s="1239">
        <v>734.78</v>
      </c>
      <c r="BU22" s="1239">
        <v>3006719.76</v>
      </c>
      <c r="BV22" s="1239">
        <v>12.091999283060431</v>
      </c>
      <c r="BW22">
        <v>77732</v>
      </c>
      <c r="BX22">
        <v>97065.82</v>
      </c>
      <c r="BY22">
        <v>45684</v>
      </c>
      <c r="BZ22">
        <v>45715</v>
      </c>
      <c r="CA22">
        <v>31</v>
      </c>
      <c r="CB22">
        <v>6.0000000000000001E-3</v>
      </c>
      <c r="CC22">
        <v>49.46</v>
      </c>
      <c r="CD22">
        <v>3844624.72</v>
      </c>
      <c r="CM22">
        <v>4092</v>
      </c>
      <c r="CN22">
        <v>97045.849999999991</v>
      </c>
      <c r="CO22">
        <v>45684</v>
      </c>
      <c r="CP22">
        <v>45715</v>
      </c>
      <c r="CQ22">
        <v>31</v>
      </c>
      <c r="CR22">
        <v>1.4999999999999999E-2</v>
      </c>
      <c r="CS22">
        <v>123.63</v>
      </c>
      <c r="CT22">
        <v>505893.95999999996</v>
      </c>
      <c r="CU22" s="1239">
        <v>7545120320.2400007</v>
      </c>
      <c r="CV22" s="1730">
        <v>5.0000000000000001E-3</v>
      </c>
      <c r="CW22" s="1239">
        <v>500000</v>
      </c>
      <c r="CX22" s="1239" t="s">
        <v>1073</v>
      </c>
      <c r="CY22" s="1239" t="s">
        <v>1072</v>
      </c>
      <c r="CZ22" s="1239">
        <v>37725601.600000001</v>
      </c>
      <c r="DA22" s="1239">
        <v>38297724.670000002</v>
      </c>
      <c r="DB22" s="1239">
        <v>38297724.670000002</v>
      </c>
      <c r="DC22" s="1239">
        <v>-572123.0700000003</v>
      </c>
      <c r="DD22" s="1239"/>
      <c r="DE22" s="1239"/>
      <c r="DF22" s="1239"/>
      <c r="DG22" s="1239"/>
      <c r="DH22" s="1239"/>
    </row>
    <row r="23" spans="1:112">
      <c r="A23" s="1238">
        <v>45677</v>
      </c>
      <c r="B23" s="1238">
        <v>45684</v>
      </c>
      <c r="C23" s="1238">
        <v>45657</v>
      </c>
      <c r="D23" s="1239">
        <v>0</v>
      </c>
      <c r="E23" s="1239">
        <v>8182368484.4700003</v>
      </c>
      <c r="F23" s="1239">
        <v>282412.90999999997</v>
      </c>
      <c r="G23" s="1239">
        <v>606955.1</v>
      </c>
      <c r="H23" s="1239">
        <v>50914.85</v>
      </c>
      <c r="I23" s="1239">
        <v>51268.09</v>
      </c>
      <c r="J23" s="1239">
        <v>120447192.68000031</v>
      </c>
      <c r="K23" s="1239">
        <v>124639603.96999994</v>
      </c>
      <c r="L23" s="1239">
        <v>130762231.67999993</v>
      </c>
      <c r="M23" s="1239">
        <v>6122627.71</v>
      </c>
      <c r="N23" s="1239">
        <v>0</v>
      </c>
      <c r="O23" s="1239">
        <v>7659544933.5200005</v>
      </c>
      <c r="P23" s="1239">
        <v>0</v>
      </c>
      <c r="Q23" s="1239">
        <v>114424613.28</v>
      </c>
      <c r="R23" s="1239">
        <v>7545120320.2400007</v>
      </c>
      <c r="S23" s="1239">
        <v>77732</v>
      </c>
      <c r="T23" s="1239">
        <v>1472.04</v>
      </c>
      <c r="U23" s="1239">
        <v>97065.82</v>
      </c>
      <c r="V23" s="1239"/>
      <c r="W23" s="1239"/>
      <c r="X23" s="1239"/>
      <c r="Y23" s="1239"/>
      <c r="Z23" s="1239"/>
      <c r="AA23" s="1239"/>
      <c r="AB23" s="1239"/>
      <c r="AC23" s="1239">
        <v>403133937.36000001</v>
      </c>
      <c r="AD23" s="1239">
        <v>0</v>
      </c>
      <c r="AE23" s="1239">
        <v>6022319.1600000001</v>
      </c>
      <c r="AF23" s="1239">
        <v>397111618.19999999</v>
      </c>
      <c r="AG23" s="1239">
        <v>4092</v>
      </c>
      <c r="AH23" s="1239">
        <v>97045.849999999991</v>
      </c>
      <c r="AI23" s="1239">
        <v>300</v>
      </c>
      <c r="AJ23" s="1239">
        <v>0</v>
      </c>
      <c r="AK23" s="1239">
        <v>0</v>
      </c>
      <c r="AL23" s="1239">
        <v>300</v>
      </c>
      <c r="AM23" s="1239">
        <v>2</v>
      </c>
      <c r="AN23" s="1239">
        <v>150</v>
      </c>
      <c r="AO23" s="1239">
        <v>8062678870.8800001</v>
      </c>
      <c r="AP23" s="1239">
        <v>7942231678.1999998</v>
      </c>
      <c r="AQ23" s="1239">
        <v>120447192.68000031</v>
      </c>
      <c r="AR23" s="1298">
        <v>1</v>
      </c>
      <c r="AS23" s="1298">
        <v>7545120320.2400007</v>
      </c>
      <c r="AT23" s="1298">
        <v>423.66149974614382</v>
      </c>
      <c r="AU23" s="1298">
        <v>7942231678.1999998</v>
      </c>
      <c r="AV23" s="1298">
        <v>0.05</v>
      </c>
      <c r="AW23" s="1298">
        <v>0.05</v>
      </c>
      <c r="AX23" s="1298">
        <v>7942231678.1999998</v>
      </c>
      <c r="AY23" s="1298">
        <v>397111583.91000003</v>
      </c>
      <c r="AZ23" s="1239">
        <v>7942231678.1999998</v>
      </c>
      <c r="BA23" s="1239">
        <v>397111583.91000003</v>
      </c>
      <c r="BB23" s="1239">
        <v>7545120094.29</v>
      </c>
      <c r="BC23" s="1239">
        <v>120447192.68000031</v>
      </c>
      <c r="BD23" s="1239">
        <v>7659544933.5200005</v>
      </c>
      <c r="BE23" s="1239">
        <v>397111583.91000003</v>
      </c>
      <c r="BF23" s="1239">
        <v>114424839.2300005</v>
      </c>
      <c r="BG23" s="1239"/>
      <c r="BH23" s="1239">
        <v>77732</v>
      </c>
      <c r="BI23" s="1239">
        <v>1472.04</v>
      </c>
      <c r="BJ23" s="1239">
        <v>114424613.28</v>
      </c>
      <c r="BK23" s="1239">
        <v>225.95000049471855</v>
      </c>
      <c r="BL23" s="1239"/>
      <c r="BM23" s="1239"/>
      <c r="BN23" s="1239"/>
      <c r="BO23" s="1239"/>
      <c r="BP23" s="1239">
        <v>120447192.68000031</v>
      </c>
      <c r="BQ23" s="1239">
        <v>114424613.28</v>
      </c>
      <c r="BR23" s="1239">
        <v>6022353.4499998093</v>
      </c>
      <c r="BS23" s="1239">
        <v>4092</v>
      </c>
      <c r="BT23" s="1239">
        <v>1471.73</v>
      </c>
      <c r="BU23" s="1239">
        <v>6022319.1600000001</v>
      </c>
      <c r="BV23" s="1239">
        <v>34.289999809116125</v>
      </c>
      <c r="BW23">
        <v>77732</v>
      </c>
      <c r="BX23">
        <v>98537.86</v>
      </c>
      <c r="BY23">
        <v>45653</v>
      </c>
      <c r="BZ23">
        <v>45684</v>
      </c>
      <c r="CA23">
        <v>31</v>
      </c>
      <c r="CB23">
        <v>6.0000000000000001E-3</v>
      </c>
      <c r="CC23">
        <v>50.21</v>
      </c>
      <c r="CD23">
        <v>3902923.72</v>
      </c>
      <c r="CM23">
        <v>4092</v>
      </c>
      <c r="CN23">
        <v>98517.58</v>
      </c>
      <c r="CO23">
        <v>45653</v>
      </c>
      <c r="CP23">
        <v>45684</v>
      </c>
      <c r="CQ23">
        <v>31</v>
      </c>
      <c r="CR23">
        <v>1.4999999999999999E-2</v>
      </c>
      <c r="CS23">
        <v>125.51</v>
      </c>
      <c r="CT23">
        <v>513586.92000000004</v>
      </c>
      <c r="CU23" s="1239">
        <v>7659544933.5200005</v>
      </c>
      <c r="CV23" s="1730">
        <v>5.0000000000000001E-3</v>
      </c>
      <c r="CW23" s="1239">
        <v>500000</v>
      </c>
      <c r="CX23" s="1239" t="s">
        <v>1073</v>
      </c>
      <c r="CY23" s="1239" t="s">
        <v>1072</v>
      </c>
      <c r="CZ23" s="1239">
        <v>38297724.670000002</v>
      </c>
      <c r="DA23" s="1239">
        <v>38573797.640000001</v>
      </c>
      <c r="DB23" s="1239">
        <v>38573797.640000001</v>
      </c>
      <c r="DC23" s="1239">
        <v>-276072.96999999881</v>
      </c>
      <c r="DD23" s="1239"/>
      <c r="DE23" s="1239"/>
      <c r="DF23" s="1239"/>
      <c r="DG23" s="1239"/>
      <c r="DH23" s="1239"/>
    </row>
    <row r="24" spans="1:112">
      <c r="A24" s="1238">
        <v>45644</v>
      </c>
      <c r="B24" s="1238">
        <v>45653</v>
      </c>
      <c r="C24" s="1238">
        <v>45626</v>
      </c>
      <c r="D24" s="1239">
        <v>0</v>
      </c>
      <c r="E24" s="1239">
        <v>8182368484.4700003</v>
      </c>
      <c r="F24" s="1239">
        <v>259157.33</v>
      </c>
      <c r="G24" s="1239">
        <v>324542.19</v>
      </c>
      <c r="H24" s="1239">
        <v>-558.57000000000005</v>
      </c>
      <c r="I24" s="1239">
        <v>353.2399999999999</v>
      </c>
      <c r="J24" s="1239">
        <v>58121049.329999924</v>
      </c>
      <c r="K24" s="1239">
        <v>62148473.950000137</v>
      </c>
      <c r="L24" s="1239">
        <v>68164591.890000135</v>
      </c>
      <c r="M24" s="1239">
        <v>6016117.9400000004</v>
      </c>
      <c r="N24" s="1239">
        <v>0</v>
      </c>
      <c r="O24" s="1239">
        <v>7714759527.7600002</v>
      </c>
      <c r="P24" s="1239">
        <v>0</v>
      </c>
      <c r="Q24" s="1239">
        <v>55214594.240000002</v>
      </c>
      <c r="R24" s="1239">
        <v>7659544933.5200005</v>
      </c>
      <c r="S24" s="1239">
        <v>77732</v>
      </c>
      <c r="T24" s="1239">
        <v>710.32</v>
      </c>
      <c r="U24" s="1239">
        <v>98537.86</v>
      </c>
      <c r="V24" s="1239"/>
      <c r="W24" s="1239"/>
      <c r="X24" s="1239"/>
      <c r="Y24" s="1239"/>
      <c r="Z24" s="1239"/>
      <c r="AA24" s="1239"/>
      <c r="AB24" s="1239"/>
      <c r="AC24" s="1239">
        <v>406039953</v>
      </c>
      <c r="AD24" s="1239">
        <v>0</v>
      </c>
      <c r="AE24" s="1239">
        <v>2906015.6399999997</v>
      </c>
      <c r="AF24" s="1239">
        <v>403133937.36000001</v>
      </c>
      <c r="AG24" s="1239">
        <v>4092</v>
      </c>
      <c r="AH24" s="1239">
        <v>98517.58</v>
      </c>
      <c r="AI24" s="1239">
        <v>300</v>
      </c>
      <c r="AJ24" s="1239">
        <v>0</v>
      </c>
      <c r="AK24" s="1239">
        <v>0</v>
      </c>
      <c r="AL24" s="1239">
        <v>300</v>
      </c>
      <c r="AM24" s="1239">
        <v>2</v>
      </c>
      <c r="AN24" s="1239">
        <v>150</v>
      </c>
      <c r="AO24" s="1239">
        <v>8120799480.7600002</v>
      </c>
      <c r="AP24" s="1239">
        <v>8062678431.4300003</v>
      </c>
      <c r="AQ24" s="1239">
        <v>58121049.329999924</v>
      </c>
      <c r="AR24" s="1298">
        <v>1</v>
      </c>
      <c r="AS24" s="1298">
        <v>7659544933.5200005</v>
      </c>
      <c r="AT24" s="1298">
        <v>542.6830003336072</v>
      </c>
      <c r="AU24" s="1298">
        <v>8062678431.4300003</v>
      </c>
      <c r="AV24" s="1298">
        <v>0.05</v>
      </c>
      <c r="AW24" s="1298">
        <v>0.05</v>
      </c>
      <c r="AX24" s="1298">
        <v>8062678431.4300003</v>
      </c>
      <c r="AY24" s="1298">
        <v>403133921.57150006</v>
      </c>
      <c r="AZ24" s="1239">
        <v>8062678431.4300003</v>
      </c>
      <c r="BA24" s="1239">
        <v>403133921.57150006</v>
      </c>
      <c r="BB24" s="1239">
        <v>7659544509.8585005</v>
      </c>
      <c r="BC24" s="1239">
        <v>58121049.329999924</v>
      </c>
      <c r="BD24" s="1239">
        <v>7714759527.7600002</v>
      </c>
      <c r="BE24" s="1239">
        <v>403133921.57150006</v>
      </c>
      <c r="BF24" s="1239">
        <v>55215017.901499748</v>
      </c>
      <c r="BG24" s="1239"/>
      <c r="BH24" s="1239">
        <v>77732</v>
      </c>
      <c r="BI24" s="1239">
        <v>710.32</v>
      </c>
      <c r="BJ24" s="1239">
        <v>55214594.240000002</v>
      </c>
      <c r="BK24" s="1239">
        <v>423.66149974614382</v>
      </c>
      <c r="BL24" s="1239"/>
      <c r="BM24" s="1239"/>
      <c r="BN24" s="1239"/>
      <c r="BO24" s="1239"/>
      <c r="BP24" s="1239">
        <v>58121049.329999924</v>
      </c>
      <c r="BQ24" s="1239">
        <v>55214594.240000002</v>
      </c>
      <c r="BR24" s="1239">
        <v>2906031.4285001755</v>
      </c>
      <c r="BS24" s="1239">
        <v>4092</v>
      </c>
      <c r="BT24" s="1239">
        <v>710.17</v>
      </c>
      <c r="BU24" s="1239">
        <v>2906015.6399999997</v>
      </c>
      <c r="BV24" s="1239">
        <v>15.78850017581135</v>
      </c>
      <c r="BW24">
        <v>77732</v>
      </c>
      <c r="BX24">
        <v>99248.180000000008</v>
      </c>
      <c r="BY24">
        <v>45623</v>
      </c>
      <c r="BZ24">
        <v>45653</v>
      </c>
      <c r="CA24">
        <v>30</v>
      </c>
      <c r="CB24">
        <v>6.0000000000000001E-3</v>
      </c>
      <c r="CC24">
        <v>48.94</v>
      </c>
      <c r="CD24">
        <v>3804204.0799999996</v>
      </c>
      <c r="CM24">
        <v>4092</v>
      </c>
      <c r="CN24">
        <v>99227.75</v>
      </c>
      <c r="CO24">
        <v>45623</v>
      </c>
      <c r="CP24">
        <v>45653</v>
      </c>
      <c r="CQ24">
        <v>30</v>
      </c>
      <c r="CR24">
        <v>1.4999999999999999E-2</v>
      </c>
      <c r="CS24">
        <v>122.34</v>
      </c>
      <c r="CT24">
        <v>500615.28</v>
      </c>
      <c r="CU24" s="1239">
        <v>7714759527.7600002</v>
      </c>
      <c r="CV24" s="1730">
        <v>5.0000000000000001E-3</v>
      </c>
      <c r="CW24" s="1239">
        <v>500000</v>
      </c>
      <c r="CX24" s="1239" t="s">
        <v>1073</v>
      </c>
      <c r="CY24" s="1239" t="s">
        <v>1072</v>
      </c>
      <c r="CZ24" s="1239">
        <v>38573797.640000001</v>
      </c>
      <c r="DA24" s="1239">
        <v>38866000</v>
      </c>
      <c r="DB24" s="1239">
        <v>38866000</v>
      </c>
      <c r="DC24" s="1239">
        <v>-292202.3599999994</v>
      </c>
      <c r="DD24" s="1239"/>
      <c r="DE24" s="1239"/>
      <c r="DF24" s="1239"/>
      <c r="DG24" s="1239"/>
      <c r="DH24" s="1239"/>
    </row>
    <row r="25" spans="1:112">
      <c r="A25" s="1238">
        <v>45616</v>
      </c>
      <c r="B25" s="1238">
        <v>45623</v>
      </c>
      <c r="C25" s="1238">
        <v>45596</v>
      </c>
      <c r="D25" s="1239">
        <v>0</v>
      </c>
      <c r="E25" s="1239">
        <v>8182368484.4700003</v>
      </c>
      <c r="F25" s="1239">
        <v>65384.86</v>
      </c>
      <c r="G25" s="1239">
        <v>65384.86</v>
      </c>
      <c r="H25" s="1239">
        <v>911.81</v>
      </c>
      <c r="I25" s="1239">
        <v>911.81</v>
      </c>
      <c r="J25" s="1239">
        <v>61601068.340000153</v>
      </c>
      <c r="K25" s="1239">
        <v>65347050.329999737</v>
      </c>
      <c r="L25" s="1239">
        <v>72163327.339999735</v>
      </c>
      <c r="M25" s="1239">
        <v>6816277.0100000007</v>
      </c>
      <c r="N25" s="1239">
        <v>0</v>
      </c>
      <c r="O25" s="1239">
        <v>7773200000</v>
      </c>
      <c r="P25" s="1239">
        <v>0</v>
      </c>
      <c r="Q25" s="1239">
        <v>58440472.240000002</v>
      </c>
      <c r="R25" s="1239">
        <v>7714759527.7600002</v>
      </c>
      <c r="S25" s="1239">
        <v>77732</v>
      </c>
      <c r="T25" s="1239">
        <v>751.82</v>
      </c>
      <c r="U25" s="1239">
        <v>99248.180000000008</v>
      </c>
      <c r="V25" s="1239"/>
      <c r="W25" s="1239"/>
      <c r="X25" s="1239"/>
      <c r="Y25" s="1239"/>
      <c r="Z25" s="1239"/>
      <c r="AA25" s="1239"/>
      <c r="AB25" s="1239"/>
      <c r="AC25" s="1239">
        <v>409200000</v>
      </c>
      <c r="AD25" s="1239">
        <v>0</v>
      </c>
      <c r="AE25" s="1239">
        <v>3160047</v>
      </c>
      <c r="AF25" s="1239">
        <v>406039953</v>
      </c>
      <c r="AG25" s="1239">
        <v>4092</v>
      </c>
      <c r="AH25" s="1239">
        <v>99227.75</v>
      </c>
      <c r="AI25" s="1239">
        <v>300</v>
      </c>
      <c r="AJ25" s="1239">
        <v>0</v>
      </c>
      <c r="AK25" s="1239">
        <v>0</v>
      </c>
      <c r="AL25" s="1239">
        <v>300</v>
      </c>
      <c r="AM25" s="1239">
        <v>2</v>
      </c>
      <c r="AN25" s="1239">
        <v>150</v>
      </c>
      <c r="AO25" s="1239">
        <v>8182400000</v>
      </c>
      <c r="AP25" s="1239">
        <v>8120798931.6599998</v>
      </c>
      <c r="AQ25" s="1239">
        <v>61601068.340000153</v>
      </c>
      <c r="AR25" s="1298">
        <v>1</v>
      </c>
      <c r="AS25" s="1298">
        <v>7714759527.7600002</v>
      </c>
      <c r="AT25" s="1298">
        <v>0</v>
      </c>
      <c r="AU25" s="1298">
        <v>8120798931.6599998</v>
      </c>
      <c r="AV25" s="1298">
        <v>0.05</v>
      </c>
      <c r="AW25" s="1298">
        <v>0.05</v>
      </c>
      <c r="AX25" s="1298">
        <v>8120798931.6599998</v>
      </c>
      <c r="AY25" s="1298">
        <v>406039946.583</v>
      </c>
      <c r="AZ25" s="1239">
        <v>8120798931.6599998</v>
      </c>
      <c r="BA25" s="1239">
        <v>406039946.583</v>
      </c>
      <c r="BB25" s="1239">
        <v>7714758985.0769997</v>
      </c>
      <c r="BC25" s="1239">
        <v>61601068.340000153</v>
      </c>
      <c r="BD25" s="1239">
        <v>7773200000</v>
      </c>
      <c r="BE25" s="1239">
        <v>406039946.583</v>
      </c>
      <c r="BF25" s="1239">
        <v>58441014.923000336</v>
      </c>
      <c r="BG25" s="1239"/>
      <c r="BH25" s="1239">
        <v>77732</v>
      </c>
      <c r="BI25" s="1239">
        <v>751.82</v>
      </c>
      <c r="BJ25" s="1239">
        <v>58440472.240000002</v>
      </c>
      <c r="BK25" s="1239">
        <v>542.6830003336072</v>
      </c>
      <c r="BL25" s="1239"/>
      <c r="BM25" s="1239"/>
      <c r="BN25" s="1239"/>
      <c r="BO25" s="1239"/>
      <c r="BP25" s="1239">
        <v>61601068.340000153</v>
      </c>
      <c r="BQ25" s="1239">
        <v>58440472.240000002</v>
      </c>
      <c r="BR25" s="1239">
        <v>3160053.4169998169</v>
      </c>
      <c r="BS25" s="1239">
        <v>4092</v>
      </c>
      <c r="BT25" s="1239">
        <v>772.25</v>
      </c>
      <c r="BU25" s="1239">
        <v>3160047</v>
      </c>
      <c r="BV25" s="1239">
        <v>6.4169998168945313</v>
      </c>
      <c r="BW25">
        <v>77732</v>
      </c>
      <c r="BX25">
        <v>100000</v>
      </c>
      <c r="BY25">
        <v>45588</v>
      </c>
      <c r="BZ25">
        <v>45623</v>
      </c>
      <c r="CA25">
        <v>35</v>
      </c>
      <c r="CB25">
        <v>6.0000000000000001E-3</v>
      </c>
      <c r="CC25">
        <v>57.53</v>
      </c>
      <c r="CD25">
        <v>4471921.96</v>
      </c>
      <c r="CM25">
        <v>4092</v>
      </c>
      <c r="CN25">
        <v>100000</v>
      </c>
      <c r="CO25">
        <v>45588</v>
      </c>
      <c r="CP25">
        <v>45623</v>
      </c>
      <c r="CQ25">
        <v>35</v>
      </c>
      <c r="CR25">
        <v>1.4999999999999999E-2</v>
      </c>
      <c r="CS25">
        <v>143.84</v>
      </c>
      <c r="CT25">
        <v>588593.28</v>
      </c>
      <c r="CU25" s="1239">
        <v>7773200000</v>
      </c>
      <c r="CV25" s="1730">
        <v>5.0000000000000001E-3</v>
      </c>
      <c r="CW25" s="1239">
        <v>500000</v>
      </c>
      <c r="CX25" s="1239" t="s">
        <v>1073</v>
      </c>
      <c r="CY25" s="1239" t="s">
        <v>1072</v>
      </c>
      <c r="CZ25" s="1239">
        <v>38866000</v>
      </c>
      <c r="DA25" s="1239">
        <v>38866000</v>
      </c>
      <c r="DB25" s="1239">
        <v>38866000</v>
      </c>
      <c r="DC25" s="1239">
        <v>0</v>
      </c>
      <c r="DD25" s="1239"/>
      <c r="DE25" s="1239"/>
      <c r="DF25" s="1239"/>
      <c r="DG25" s="1239"/>
      <c r="DH25" s="1239"/>
    </row>
    <row r="26" spans="1:112">
      <c r="A26">
        <v>45588</v>
      </c>
      <c r="B26">
        <v>45588</v>
      </c>
      <c r="C26">
        <v>45565</v>
      </c>
      <c r="D26">
        <v>8182368484.4700003</v>
      </c>
      <c r="E26">
        <v>8182368484.4700003</v>
      </c>
      <c r="F26">
        <v>0</v>
      </c>
      <c r="G26">
        <v>0</v>
      </c>
      <c r="H26">
        <v>0</v>
      </c>
      <c r="I26">
        <v>0</v>
      </c>
      <c r="J26">
        <v>0</v>
      </c>
      <c r="K26">
        <v>0</v>
      </c>
      <c r="L26">
        <v>0</v>
      </c>
      <c r="M26">
        <v>0</v>
      </c>
      <c r="N26">
        <v>0</v>
      </c>
      <c r="O26">
        <v>0</v>
      </c>
      <c r="P26">
        <v>7773200000</v>
      </c>
      <c r="Q26">
        <v>0</v>
      </c>
      <c r="R26">
        <v>7773200000</v>
      </c>
      <c r="S26">
        <v>77732</v>
      </c>
      <c r="T26">
        <v>0</v>
      </c>
      <c r="U26">
        <v>100000</v>
      </c>
      <c r="AC26">
        <v>0</v>
      </c>
      <c r="AD26">
        <v>409200000</v>
      </c>
      <c r="AE26">
        <v>0</v>
      </c>
      <c r="AF26">
        <v>409200000</v>
      </c>
      <c r="AG26">
        <v>4092</v>
      </c>
      <c r="AH26">
        <v>100000</v>
      </c>
      <c r="AI26">
        <v>0</v>
      </c>
      <c r="AJ26">
        <v>300</v>
      </c>
      <c r="AK26">
        <v>0</v>
      </c>
      <c r="AL26">
        <v>300</v>
      </c>
      <c r="AM26">
        <v>2</v>
      </c>
      <c r="AN26">
        <v>150</v>
      </c>
      <c r="AO26">
        <v>0</v>
      </c>
      <c r="AP26">
        <v>0</v>
      </c>
      <c r="AQ26">
        <v>0</v>
      </c>
      <c r="AR26">
        <v>0</v>
      </c>
      <c r="AS26">
        <v>0</v>
      </c>
      <c r="AT26">
        <v>0</v>
      </c>
      <c r="AU26">
        <v>0</v>
      </c>
      <c r="AV26">
        <v>0</v>
      </c>
      <c r="AW26">
        <v>0</v>
      </c>
      <c r="AX26">
        <v>0</v>
      </c>
      <c r="AY26">
        <v>0</v>
      </c>
      <c r="AZ26">
        <v>0</v>
      </c>
      <c r="BA26">
        <v>0</v>
      </c>
      <c r="BB26">
        <v>0</v>
      </c>
      <c r="BC26">
        <v>0</v>
      </c>
      <c r="BD26">
        <v>0</v>
      </c>
      <c r="BE26">
        <v>0</v>
      </c>
      <c r="BF26">
        <v>0</v>
      </c>
      <c r="BH26">
        <v>0</v>
      </c>
      <c r="BI26">
        <v>0</v>
      </c>
      <c r="BJ26">
        <v>0</v>
      </c>
      <c r="BK26">
        <v>0</v>
      </c>
      <c r="BP26">
        <v>0</v>
      </c>
      <c r="BQ26">
        <v>0</v>
      </c>
      <c r="BR26">
        <v>0</v>
      </c>
      <c r="BS26">
        <v>0</v>
      </c>
      <c r="BT26">
        <v>0</v>
      </c>
      <c r="BU26">
        <v>0</v>
      </c>
      <c r="BV26">
        <v>0</v>
      </c>
      <c r="CU26">
        <v>7773200000</v>
      </c>
      <c r="CV26">
        <v>5.0000000000000001E-3</v>
      </c>
      <c r="CW26">
        <v>500000</v>
      </c>
      <c r="CX26" t="s">
        <v>1073</v>
      </c>
      <c r="CY26" t="s">
        <v>1072</v>
      </c>
      <c r="CZ26">
        <v>38866000</v>
      </c>
      <c r="DA26">
        <v>0</v>
      </c>
      <c r="DB26">
        <v>0</v>
      </c>
      <c r="DC26">
        <v>38866000</v>
      </c>
    </row>
  </sheetData>
  <mergeCells count="21">
    <mergeCell ref="CM1:CT1"/>
    <mergeCell ref="CU1:DC1"/>
    <mergeCell ref="DD1:DG1"/>
    <mergeCell ref="AZ1:BB1"/>
    <mergeCell ref="BC1:BF1"/>
    <mergeCell ref="BH1:BK1"/>
    <mergeCell ref="BP1:BR1"/>
    <mergeCell ref="BS1:BV1"/>
    <mergeCell ref="BW1:CD1"/>
    <mergeCell ref="BL1:BO1"/>
    <mergeCell ref="CE1:CL1"/>
    <mergeCell ref="AW1:AY1"/>
    <mergeCell ref="A1:C1"/>
    <mergeCell ref="D1:I1"/>
    <mergeCell ref="J1:N1"/>
    <mergeCell ref="O1:U1"/>
    <mergeCell ref="AC1:AH1"/>
    <mergeCell ref="AI1:AN1"/>
    <mergeCell ref="AO1:AQ1"/>
    <mergeCell ref="AR1:AV1"/>
    <mergeCell ref="V1:AB1"/>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CF985-296F-4A7A-998F-2DD52EACF10B}">
  <sheetPr codeName="Sheet48"/>
  <dimension ref="A1:BA3"/>
  <sheetViews>
    <sheetView zoomScale="85" zoomScaleNormal="85" workbookViewId="0"/>
  </sheetViews>
  <sheetFormatPr defaultColWidth="9.140625" defaultRowHeight="15"/>
  <cols>
    <col min="1" max="1" width="34.5703125" bestFit="1" customWidth="1"/>
    <col min="2" max="2" width="23.42578125" bestFit="1" customWidth="1"/>
    <col min="3" max="3" width="32.28515625" bestFit="1" customWidth="1"/>
    <col min="4" max="4" width="36.28515625" bestFit="1" customWidth="1"/>
    <col min="5" max="5" width="34.5703125" bestFit="1" customWidth="1"/>
    <col min="6" max="6" width="24.140625" bestFit="1" customWidth="1"/>
    <col min="7" max="7" width="23.140625" bestFit="1" customWidth="1"/>
    <col min="8" max="8" width="26.5703125" bestFit="1" customWidth="1"/>
    <col min="9" max="9" width="22.28515625" bestFit="1" customWidth="1"/>
    <col min="10" max="10" width="30.85546875" bestFit="1" customWidth="1"/>
    <col min="11" max="11" width="38.140625" bestFit="1" customWidth="1"/>
    <col min="12" max="12" width="35.140625" bestFit="1" customWidth="1"/>
    <col min="13" max="13" width="18.42578125" bestFit="1" customWidth="1"/>
    <col min="14" max="14" width="34.28515625" bestFit="1" customWidth="1"/>
    <col min="15" max="15" width="18.42578125" bestFit="1" customWidth="1"/>
    <col min="16" max="16" width="35.5703125" bestFit="1" customWidth="1"/>
    <col min="17" max="17" width="18.42578125" bestFit="1" customWidth="1"/>
    <col min="18" max="18" width="34.5703125" bestFit="1" customWidth="1"/>
    <col min="19" max="19" width="18.42578125" bestFit="1" customWidth="1"/>
    <col min="20" max="20" width="34.140625" bestFit="1" customWidth="1"/>
    <col min="21" max="21" width="29.5703125" bestFit="1" customWidth="1"/>
    <col min="22" max="22" width="18.42578125" bestFit="1" customWidth="1"/>
    <col min="23" max="23" width="36.7109375" bestFit="1" customWidth="1"/>
    <col min="24" max="24" width="30.140625" bestFit="1" customWidth="1"/>
    <col min="25" max="25" width="39.5703125" bestFit="1" customWidth="1"/>
    <col min="26" max="26" width="10.28515625" bestFit="1" customWidth="1"/>
    <col min="27" max="27" width="18.42578125" bestFit="1" customWidth="1"/>
    <col min="28" max="28" width="32.7109375" bestFit="1" customWidth="1"/>
    <col min="29" max="29" width="18.42578125" bestFit="1" customWidth="1"/>
    <col min="30" max="30" width="24.85546875" bestFit="1" customWidth="1"/>
    <col min="31" max="31" width="18.42578125" bestFit="1" customWidth="1"/>
    <col min="32" max="32" width="24.42578125" bestFit="1" customWidth="1"/>
    <col min="33" max="33" width="18.42578125" bestFit="1" customWidth="1"/>
    <col min="34" max="34" width="35.28515625" bestFit="1" customWidth="1"/>
    <col min="35" max="35" width="21.7109375" bestFit="1" customWidth="1"/>
    <col min="36" max="36" width="18.42578125" bestFit="1" customWidth="1"/>
    <col min="37" max="37" width="26" bestFit="1" customWidth="1"/>
    <col min="38" max="38" width="18.42578125" bestFit="1" customWidth="1"/>
    <col min="39" max="39" width="22.85546875" bestFit="1" customWidth="1"/>
    <col min="40" max="43" width="53.85546875" bestFit="1" customWidth="1"/>
    <col min="44" max="44" width="55.140625" bestFit="1" customWidth="1"/>
    <col min="45" max="45" width="57.28515625" bestFit="1" customWidth="1"/>
    <col min="46" max="46" width="38" bestFit="1" customWidth="1"/>
    <col min="47" max="47" width="18" bestFit="1" customWidth="1"/>
    <col min="48" max="49" width="19.28515625" bestFit="1" customWidth="1"/>
    <col min="50" max="50" width="20.28515625" bestFit="1" customWidth="1"/>
    <col min="51" max="52" width="21.42578125" bestFit="1" customWidth="1"/>
    <col min="53" max="53" width="18.42578125" bestFit="1" customWidth="1"/>
  </cols>
  <sheetData>
    <row r="1" spans="1:53">
      <c r="A1" t="s">
        <v>1392</v>
      </c>
      <c r="B1" t="s">
        <v>1396</v>
      </c>
      <c r="C1" t="s">
        <v>1399</v>
      </c>
      <c r="D1" t="s">
        <v>1403</v>
      </c>
      <c r="E1" t="s">
        <v>1407</v>
      </c>
      <c r="F1" t="s">
        <v>1410</v>
      </c>
      <c r="G1" t="s">
        <v>1414</v>
      </c>
      <c r="H1" t="s">
        <v>1417</v>
      </c>
      <c r="I1" t="s">
        <v>1420</v>
      </c>
      <c r="J1" t="s">
        <v>1424</v>
      </c>
      <c r="K1" t="s">
        <v>1427</v>
      </c>
      <c r="L1" t="s">
        <v>1431</v>
      </c>
      <c r="M1" t="s">
        <v>1889</v>
      </c>
      <c r="N1" t="s">
        <v>1435</v>
      </c>
      <c r="O1" t="s">
        <v>1890</v>
      </c>
      <c r="P1" t="s">
        <v>1438</v>
      </c>
      <c r="Q1" t="s">
        <v>1891</v>
      </c>
      <c r="R1" t="s">
        <v>1441</v>
      </c>
      <c r="S1" t="s">
        <v>1892</v>
      </c>
      <c r="T1" t="s">
        <v>1444</v>
      </c>
      <c r="U1" t="s">
        <v>1447</v>
      </c>
      <c r="V1" t="s">
        <v>1893</v>
      </c>
      <c r="W1" t="s">
        <v>1450</v>
      </c>
      <c r="X1" t="s">
        <v>1453</v>
      </c>
      <c r="Y1" t="s">
        <v>1457</v>
      </c>
      <c r="Z1" t="s">
        <v>1460</v>
      </c>
      <c r="AA1" t="s">
        <v>1894</v>
      </c>
      <c r="AB1" t="s">
        <v>1463</v>
      </c>
      <c r="AC1" t="s">
        <v>1895</v>
      </c>
      <c r="AD1" t="s">
        <v>1466</v>
      </c>
      <c r="AE1" t="s">
        <v>1896</v>
      </c>
      <c r="AF1" t="s">
        <v>1469</v>
      </c>
      <c r="AG1" t="s">
        <v>1897</v>
      </c>
      <c r="AH1" t="s">
        <v>1472</v>
      </c>
      <c r="AI1" t="s">
        <v>1475</v>
      </c>
      <c r="AJ1" t="s">
        <v>1898</v>
      </c>
      <c r="AK1" t="s">
        <v>1478</v>
      </c>
      <c r="AL1" t="s">
        <v>1899</v>
      </c>
      <c r="AM1" t="s">
        <v>1481</v>
      </c>
      <c r="AN1" t="s">
        <v>1484</v>
      </c>
      <c r="AO1" t="s">
        <v>1487</v>
      </c>
      <c r="AP1" t="s">
        <v>1490</v>
      </c>
      <c r="AQ1" t="s">
        <v>1493</v>
      </c>
      <c r="AR1" t="s">
        <v>1496</v>
      </c>
      <c r="AS1" t="s">
        <v>1499</v>
      </c>
      <c r="AT1" t="s">
        <v>1502</v>
      </c>
      <c r="AU1" t="s">
        <v>1505</v>
      </c>
      <c r="AV1" t="s">
        <v>1508</v>
      </c>
      <c r="AW1" t="s">
        <v>1511</v>
      </c>
      <c r="AX1" t="s">
        <v>1514</v>
      </c>
      <c r="AY1" t="s">
        <v>1517</v>
      </c>
      <c r="AZ1" t="s">
        <v>1520</v>
      </c>
      <c r="BA1" t="s">
        <v>1523</v>
      </c>
    </row>
    <row r="2" spans="1:53">
      <c r="A2" t="s">
        <v>1393</v>
      </c>
      <c r="B2" t="s">
        <v>1397</v>
      </c>
      <c r="C2" t="s">
        <v>1400</v>
      </c>
      <c r="D2" t="s">
        <v>1404</v>
      </c>
      <c r="E2" t="s">
        <v>1408</v>
      </c>
      <c r="F2" t="s">
        <v>1411</v>
      </c>
      <c r="G2" t="s">
        <v>1415</v>
      </c>
      <c r="H2" t="s">
        <v>1418</v>
      </c>
      <c r="I2" t="s">
        <v>1421</v>
      </c>
      <c r="J2" t="s">
        <v>1425</v>
      </c>
      <c r="K2" t="s">
        <v>1428</v>
      </c>
      <c r="L2" t="s">
        <v>1432</v>
      </c>
      <c r="M2" t="s">
        <v>1900</v>
      </c>
      <c r="N2" t="s">
        <v>1436</v>
      </c>
      <c r="O2" t="s">
        <v>1901</v>
      </c>
      <c r="P2" t="s">
        <v>1439</v>
      </c>
      <c r="Q2" t="s">
        <v>1902</v>
      </c>
      <c r="R2" t="s">
        <v>1442</v>
      </c>
      <c r="S2" t="s">
        <v>1903</v>
      </c>
      <c r="T2" t="s">
        <v>1445</v>
      </c>
      <c r="U2" t="s">
        <v>1448</v>
      </c>
      <c r="V2" t="s">
        <v>1904</v>
      </c>
      <c r="W2" t="s">
        <v>1451</v>
      </c>
      <c r="X2" t="s">
        <v>1454</v>
      </c>
      <c r="Y2" t="s">
        <v>1458</v>
      </c>
      <c r="Z2" t="s">
        <v>1461</v>
      </c>
      <c r="AA2" t="s">
        <v>1905</v>
      </c>
      <c r="AB2" t="s">
        <v>1464</v>
      </c>
      <c r="AC2" t="s">
        <v>1906</v>
      </c>
      <c r="AD2" t="s">
        <v>1467</v>
      </c>
      <c r="AE2" t="s">
        <v>1907</v>
      </c>
      <c r="AF2" t="s">
        <v>1470</v>
      </c>
      <c r="AG2" t="s">
        <v>1908</v>
      </c>
      <c r="AH2" t="s">
        <v>1473</v>
      </c>
      <c r="AI2" t="s">
        <v>1476</v>
      </c>
      <c r="AJ2" t="s">
        <v>1909</v>
      </c>
      <c r="AK2" t="s">
        <v>1479</v>
      </c>
      <c r="AL2" t="s">
        <v>1910</v>
      </c>
      <c r="AM2" t="s">
        <v>1482</v>
      </c>
      <c r="AN2" t="s">
        <v>1485</v>
      </c>
      <c r="AO2" t="s">
        <v>1488</v>
      </c>
      <c r="AP2" t="s">
        <v>1491</v>
      </c>
      <c r="AQ2" t="s">
        <v>1494</v>
      </c>
      <c r="AR2" t="s">
        <v>1497</v>
      </c>
      <c r="AS2" t="s">
        <v>1500</v>
      </c>
      <c r="AT2" t="s">
        <v>1503</v>
      </c>
      <c r="AU2" t="s">
        <v>1506</v>
      </c>
      <c r="AV2" t="s">
        <v>1509</v>
      </c>
      <c r="AW2" t="s">
        <v>1512</v>
      </c>
      <c r="AX2" t="s">
        <v>1515</v>
      </c>
      <c r="AY2" t="s">
        <v>1518</v>
      </c>
      <c r="AZ2" t="s">
        <v>1521</v>
      </c>
      <c r="BA2" t="s">
        <v>1524</v>
      </c>
    </row>
    <row r="3" spans="1:53">
      <c r="A3" t="str">
        <f>IFERROR(VLOOKUP(A1,'Annex 12'!$C$3:$I$57,7,FALSE),"EUR")</f>
        <v>Red &amp; Black Home Loans France 3</v>
      </c>
      <c r="B3" t="str">
        <f>IFERROR(VLOOKUP(B1,'Annex 12'!$C$3:$I$57,7,FALSE),"EUR")</f>
        <v>Societe Generale</v>
      </c>
      <c r="C3" t="str">
        <f>IFERROR(VLOOKUP(C1,'Annex 12'!$C$3:$I$57,7,FALSE),"EUR")</f>
        <v>Martine DOMINGUES</v>
      </c>
      <c r="D3" t="str">
        <f>IFERROR(VLOOKUP(D1,'Annex 12'!$C$3:$I$57,7,FALSE),"EUR")</f>
        <v>+33-158980806</v>
      </c>
      <c r="E3" t="str">
        <f>IFERROR(VLOOKUP(E1,'Annex 12'!$C$3:$I$57,7,FALSE),"EUR")</f>
        <v>Martine.Domingues@socgen.com</v>
      </c>
      <c r="F3" t="str">
        <f>IFERROR(VLOOKUP(F1,'Annex 12'!$C$3:$I$57,7,FALSE),"EUR")</f>
        <v>FLTR</v>
      </c>
      <c r="G3" t="str">
        <f>IFERROR(VLOOKUP(G1,'Annex 12'!$C$3:$I$57,7,FALSE),"EUR")</f>
        <v>SELL</v>
      </c>
      <c r="H3" t="str">
        <f>IFERROR(VLOOKUP(H1,'Annex 12'!$C$3:$I$57,7,FALSE),"EUR")</f>
        <v>RMRT</v>
      </c>
      <c r="I3" t="str">
        <f>IFERROR(VLOOKUP(I1,'Annex 12'!$C$3:$I$57,7,FALSE),"EUR")</f>
        <v>Y</v>
      </c>
      <c r="J3" t="str">
        <f>IFERROR(VLOOKUP(J1,'Annex 12'!$C$3:$I$57,7,FALSE),"EUR")</f>
        <v>N</v>
      </c>
      <c r="K3" t="str">
        <f>IFERROR(VLOOKUP(K1,'Annex 12'!$C$3:$I$57,7,FALSE),"EUR")</f>
        <v>ND5</v>
      </c>
      <c r="L3">
        <f>IFERROR(VLOOKUP(L1,'Annex 12'!$C$3:$I$57,7,FALSE),"EUR")</f>
        <v>490759.72</v>
      </c>
      <c r="M3" t="str">
        <f>IFERROR(VLOOKUP(M1,'Annex 12'!$C$3:$I$57,7,FALSE),"EUR")</f>
        <v>EUR</v>
      </c>
      <c r="N3">
        <f>IFERROR(VLOOKUP(N1,'Annex 12'!$C$3:$I$57,7,FALSE),"EUR")</f>
        <v>3815.7</v>
      </c>
      <c r="O3" t="str">
        <f>IFERROR(VLOOKUP(O1,'Annex 12'!$C$3:$I$57,7,FALSE),"EUR")</f>
        <v>EUR</v>
      </c>
      <c r="P3">
        <f>IFERROR(VLOOKUP(P1,'Annex 12'!$C$3:$I$57,7,FALSE),"EUR")</f>
        <v>81799192.699999988</v>
      </c>
      <c r="Q3" t="str">
        <f>IFERROR(VLOOKUP(Q1,'Annex 12'!$C$3:$I$57,7,FALSE),"EUR")</f>
        <v>EUR</v>
      </c>
      <c r="R3">
        <f>IFERROR(VLOOKUP(R1,'Annex 12'!$C$3:$I$57,7,FALSE),"EUR")</f>
        <v>15005734.66</v>
      </c>
      <c r="S3" t="str">
        <f>IFERROR(VLOOKUP(S1,'Annex 12'!$C$3:$I$57,7,FALSE),"EUR")</f>
        <v>EUR</v>
      </c>
      <c r="T3" t="str">
        <f>IFERROR(VLOOKUP(T1,'Annex 12'!$C$3:$I$57,7,FALSE),"EUR")</f>
        <v>N</v>
      </c>
      <c r="U3">
        <f>IFERROR(VLOOKUP(U1,'Annex 12'!$C$3:$I$57,7,FALSE),"EUR")</f>
        <v>6526658.5125999916</v>
      </c>
      <c r="V3" t="str">
        <f>IFERROR(VLOOKUP(V1,'Annex 12'!$C$3:$I$57,7,FALSE),"EUR")</f>
        <v>EUR</v>
      </c>
      <c r="W3" t="str">
        <f>IFERROR(VLOOKUP(W1,'Annex 12'!$C$3:$I$57,7,FALSE),"EUR")</f>
        <v>N</v>
      </c>
      <c r="X3">
        <f>IFERROR(VLOOKUP(X1,'Annex 12'!$C$3:$I$57,7,FALSE),"EUR")</f>
        <v>1.5321910047381468</v>
      </c>
      <c r="Y3">
        <f>IFERROR(VLOOKUP(Y1,'Annex 12'!$C$3:$I$57,7,FALSE),"EUR")</f>
        <v>2.7503328998560894</v>
      </c>
      <c r="Z3">
        <f>IFERROR(VLOOKUP(Z1,'Annex 12'!$C$3:$I$57,7,FALSE),"EUR")</f>
        <v>0</v>
      </c>
      <c r="AA3" t="str">
        <f>IFERROR(VLOOKUP(AA1,'Annex 12'!$C$3:$I$57,7,FALSE),"EUR")</f>
        <v>EUR</v>
      </c>
      <c r="AB3">
        <f>IFERROR(VLOOKUP(AB1,'Annex 12'!$C$3:$I$57,7,FALSE),"EUR")</f>
        <v>0</v>
      </c>
      <c r="AC3" t="str">
        <f>IFERROR(VLOOKUP(AC1,'Annex 12'!$C$3:$I$57,7,FALSE),"EUR")</f>
        <v>EUR</v>
      </c>
      <c r="AD3">
        <f>IFERROR(VLOOKUP(AD1,'Annex 12'!$C$3:$I$57,7,FALSE),"EUR")</f>
        <v>2454354.2200000002</v>
      </c>
      <c r="AE3" t="str">
        <f>IFERROR(VLOOKUP(AE1,'Annex 12'!$C$3:$I$57,7,FALSE),"EUR")</f>
        <v>EUR</v>
      </c>
      <c r="AF3">
        <f>IFERROR(VLOOKUP(AF1,'Annex 12'!$C$3:$I$57,7,FALSE),"EUR")</f>
        <v>0</v>
      </c>
      <c r="AG3" t="str">
        <f>IFERROR(VLOOKUP(AG1,'Annex 12'!$C$3:$I$57,7,FALSE),"EUR")</f>
        <v>EUR</v>
      </c>
      <c r="AH3">
        <f>IFERROR(VLOOKUP(AH1,'Annex 12'!$C$3:$I$57,7,FALSE),"EUR")</f>
        <v>0.11559148085644733</v>
      </c>
      <c r="AI3">
        <f>IFERROR(VLOOKUP(AI1,'Annex 12'!$C$3:$I$57,7,FALSE),"EUR")</f>
        <v>1024286.53</v>
      </c>
      <c r="AJ3" t="str">
        <f>IFERROR(VLOOKUP(AJ1,'Annex 12'!$C$3:$I$57,7,FALSE),"EUR")</f>
        <v>EUR</v>
      </c>
      <c r="AK3">
        <f>IFERROR(VLOOKUP(AK1,'Annex 12'!$C$3:$I$57,7,FALSE),"EUR")</f>
        <v>0</v>
      </c>
      <c r="AL3" t="str">
        <f>IFERROR(VLOOKUP(AL1,'Annex 12'!$C$3:$I$57,7,FALSE),"EUR")</f>
        <v>EUR</v>
      </c>
      <c r="AM3" t="str">
        <f>IFERROR(VLOOKUP(AM1,'Annex 12'!$C$3:$I$57,7,FALSE),"EUR")</f>
        <v>ND5</v>
      </c>
      <c r="AN3" t="str">
        <f>IFERROR(VLOOKUP(AN1,'Annex 12'!$C$3:$I$57,7,FALSE),"EUR")</f>
        <v>ND5</v>
      </c>
      <c r="AO3" t="str">
        <f>IFERROR(VLOOKUP(AO1,'Annex 12'!$C$3:$I$57,7,FALSE),"EUR")</f>
        <v>ND5</v>
      </c>
      <c r="AP3" t="str">
        <f>IFERROR(VLOOKUP(AP1,'Annex 12'!$C$3:$I$57,7,FALSE),"EUR")</f>
        <v>ND5</v>
      </c>
      <c r="AQ3" t="str">
        <f>IFERROR(VLOOKUP(AQ1,'Annex 12'!$C$3:$I$57,7,FALSE),"EUR")</f>
        <v>ND5</v>
      </c>
      <c r="AR3" t="str">
        <f>IFERROR(VLOOKUP(AR1,'Annex 12'!$C$3:$I$57,7,FALSE),"EUR")</f>
        <v>ND5</v>
      </c>
      <c r="AS3" t="str">
        <f>IFERROR(VLOOKUP(AS1,'Annex 12'!$C$3:$I$57,7,FALSE),"EUR")</f>
        <v>ND5</v>
      </c>
      <c r="AT3" t="str">
        <f>IFERROR(VLOOKUP(AT1,'Annex 12'!$C$3:$I$57,7,FALSE),"EUR")</f>
        <v>ND5</v>
      </c>
      <c r="AU3">
        <f>IFERROR(VLOOKUP(AU1,'Annex 12'!$C$3:$I$57,7,FALSE),"EUR")</f>
        <v>3.2358056727914992E-3</v>
      </c>
      <c r="AV3">
        <f>IFERROR(VLOOKUP(AV1,'Annex 12'!$C$3:$I$57,7,FALSE),"EUR")</f>
        <v>1.4798365944255817E-3</v>
      </c>
      <c r="AW3">
        <f>IFERROR(VLOOKUP(AW1,'Annex 12'!$C$3:$I$57,7,FALSE),"EUR")</f>
        <v>4.8242984902162122E-4</v>
      </c>
      <c r="AX3">
        <f>IFERROR(VLOOKUP(AX1,'Annex 12'!$C$3:$I$57,7,FALSE),"EUR")</f>
        <v>2.2915372386054031E-4</v>
      </c>
      <c r="AY3" s="1702">
        <f>IFERROR(VLOOKUP(AY1,'Annex 12'!$C$3:$I$57,7,FALSE),"EUR")</f>
        <v>7.9404606012198106E-5</v>
      </c>
      <c r="AZ3">
        <f>ROUND(IFERROR(VLOOKUP(AZ1,'Annex 12'!$C$3:$I$57,7,FALSE),"EUR"),2)</f>
        <v>0</v>
      </c>
      <c r="BA3" s="1239">
        <f>ROUND(IFERROR(VLOOKUP(BA1,'Annex 12'!$C$3:$I$57,7,FALSE),"EUR"),2)</f>
        <v>0</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B080-EFE1-47F0-808B-B321746DEE14}">
  <sheetPr codeName="Sheet49"/>
  <dimension ref="A1:G11"/>
  <sheetViews>
    <sheetView zoomScale="85" zoomScaleNormal="85" workbookViewId="0"/>
  </sheetViews>
  <sheetFormatPr defaultColWidth="9.140625" defaultRowHeight="15"/>
  <cols>
    <col min="1" max="1" width="30.7109375" bestFit="1" customWidth="1"/>
    <col min="2" max="2" width="27.7109375" bestFit="1" customWidth="1"/>
    <col min="3" max="3" width="255.7109375" bestFit="1" customWidth="1"/>
    <col min="4" max="4" width="25.5703125" bestFit="1" customWidth="1"/>
    <col min="5" max="5" width="16.28515625" bestFit="1" customWidth="1"/>
    <col min="6" max="6" width="19.5703125" bestFit="1" customWidth="1"/>
    <col min="7" max="7" width="16.28515625" bestFit="1" customWidth="1"/>
  </cols>
  <sheetData>
    <row r="1" spans="1:7">
      <c r="A1" t="s">
        <v>1562</v>
      </c>
      <c r="B1" t="s">
        <v>1565</v>
      </c>
      <c r="C1" t="s">
        <v>1568</v>
      </c>
      <c r="D1" t="s">
        <v>1571</v>
      </c>
      <c r="E1" t="s">
        <v>1911</v>
      </c>
      <c r="F1" t="s">
        <v>1574</v>
      </c>
      <c r="G1" t="s">
        <v>1912</v>
      </c>
    </row>
    <row r="2" spans="1:7">
      <c r="A2" t="s">
        <v>1563</v>
      </c>
      <c r="B2" t="s">
        <v>1566</v>
      </c>
      <c r="C2" t="s">
        <v>1569</v>
      </c>
      <c r="D2" t="s">
        <v>1572</v>
      </c>
      <c r="E2" t="s">
        <v>1913</v>
      </c>
      <c r="F2" t="s">
        <v>1575</v>
      </c>
      <c r="G2" t="s">
        <v>1914</v>
      </c>
    </row>
    <row r="3" spans="1:7">
      <c r="A3" t="s">
        <v>1832</v>
      </c>
      <c r="B3" t="s">
        <v>1832</v>
      </c>
      <c r="C3" t="s">
        <v>988</v>
      </c>
      <c r="D3">
        <f t="array" ref="D3:D11">TRANSPOSE('Annex 12'!I74:Q74)</f>
        <v>100628904.99260075</v>
      </c>
      <c r="E3" t="s">
        <v>308</v>
      </c>
      <c r="F3">
        <f t="array" ref="F3:F11">TRANSPOSE('Annex 12'!I76:Q76)</f>
        <v>100629204.98999999</v>
      </c>
      <c r="G3" t="s">
        <v>308</v>
      </c>
    </row>
    <row r="4" spans="1:7">
      <c r="A4" t="s">
        <v>1833</v>
      </c>
      <c r="B4" t="s">
        <v>1833</v>
      </c>
      <c r="C4" t="s">
        <v>1915</v>
      </c>
      <c r="D4">
        <v>-2250714.2399999998</v>
      </c>
      <c r="E4" t="s">
        <v>308</v>
      </c>
      <c r="F4">
        <v>98378490.75</v>
      </c>
      <c r="G4" t="s">
        <v>308</v>
      </c>
    </row>
    <row r="5" spans="1:7">
      <c r="A5" t="s">
        <v>1834</v>
      </c>
      <c r="B5" t="s">
        <v>1834</v>
      </c>
      <c r="C5" t="s">
        <v>1916</v>
      </c>
      <c r="D5">
        <v>-5310872.4800000004</v>
      </c>
      <c r="E5" t="s">
        <v>308</v>
      </c>
      <c r="F5">
        <v>93067618.269999996</v>
      </c>
      <c r="G5" t="s">
        <v>308</v>
      </c>
    </row>
    <row r="6" spans="1:7">
      <c r="A6" t="s">
        <v>1835</v>
      </c>
      <c r="B6" t="s">
        <v>1835</v>
      </c>
      <c r="C6" t="s">
        <v>1917</v>
      </c>
      <c r="D6">
        <v>0</v>
      </c>
      <c r="E6" t="s">
        <v>308</v>
      </c>
      <c r="F6">
        <v>93067618.269999996</v>
      </c>
      <c r="G6" t="s">
        <v>308</v>
      </c>
    </row>
    <row r="7" spans="1:7">
      <c r="A7" t="s">
        <v>1836</v>
      </c>
      <c r="B7" t="s">
        <v>1836</v>
      </c>
      <c r="C7" t="s">
        <v>1918</v>
      </c>
      <c r="D7">
        <v>-81159490.800000012</v>
      </c>
      <c r="E7" t="s">
        <v>308</v>
      </c>
      <c r="F7">
        <v>11908127.470000001</v>
      </c>
      <c r="G7" t="s">
        <v>308</v>
      </c>
    </row>
    <row r="8" spans="1:7">
      <c r="A8" t="s">
        <v>1837</v>
      </c>
      <c r="B8" t="s">
        <v>1837</v>
      </c>
      <c r="C8" t="s">
        <v>1919</v>
      </c>
      <c r="D8">
        <v>-698818.55999999994</v>
      </c>
      <c r="E8" t="s">
        <v>308</v>
      </c>
      <c r="F8">
        <v>11209308.91</v>
      </c>
      <c r="G8" t="s">
        <v>308</v>
      </c>
    </row>
    <row r="9" spans="1:7">
      <c r="A9" t="s">
        <v>1838</v>
      </c>
      <c r="B9" t="s">
        <v>1838</v>
      </c>
      <c r="C9" t="s">
        <v>1920</v>
      </c>
      <c r="D9">
        <v>-4271551.6800000006</v>
      </c>
      <c r="E9" t="s">
        <v>308</v>
      </c>
      <c r="F9">
        <v>6937757.2300000004</v>
      </c>
      <c r="G9" t="s">
        <v>308</v>
      </c>
    </row>
    <row r="10" spans="1:7">
      <c r="A10" t="s">
        <v>1839</v>
      </c>
      <c r="B10" t="s">
        <v>1839</v>
      </c>
      <c r="C10" t="s">
        <v>1921</v>
      </c>
      <c r="D10">
        <v>-410000</v>
      </c>
      <c r="E10" t="s">
        <v>308</v>
      </c>
      <c r="F10">
        <v>6527757.2300000004</v>
      </c>
      <c r="G10" t="s">
        <v>308</v>
      </c>
    </row>
    <row r="11" spans="1:7">
      <c r="A11" t="s">
        <v>1840</v>
      </c>
      <c r="B11" t="s">
        <v>1840</v>
      </c>
      <c r="C11" t="s">
        <v>1922</v>
      </c>
      <c r="D11">
        <v>-6526658.5125999916</v>
      </c>
      <c r="E11" t="s">
        <v>308</v>
      </c>
      <c r="F11">
        <v>1098.72</v>
      </c>
      <c r="G11" t="s">
        <v>308</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B336F-F0C9-4FCB-B267-D328610A9A84}">
  <sheetPr codeName="Sheet50"/>
  <dimension ref="A1:H12"/>
  <sheetViews>
    <sheetView zoomScale="85" zoomScaleNormal="85" workbookViewId="0"/>
  </sheetViews>
  <sheetFormatPr defaultColWidth="9.140625" defaultRowHeight="15"/>
  <cols>
    <col min="1" max="1" width="31.42578125" bestFit="1" customWidth="1"/>
    <col min="2" max="2" width="32.5703125" bestFit="1" customWidth="1"/>
    <col min="3" max="3" width="16.85546875" bestFit="1" customWidth="1"/>
    <col min="4" max="4" width="35.7109375" bestFit="1" customWidth="1"/>
    <col min="5" max="5" width="28.140625" bestFit="1" customWidth="1"/>
    <col min="6" max="6" width="18.5703125" bestFit="1" customWidth="1"/>
    <col min="7" max="7" width="44.28515625" bestFit="1" customWidth="1"/>
    <col min="8" max="8" width="31.140625" bestFit="1" customWidth="1"/>
  </cols>
  <sheetData>
    <row r="1" spans="1:8">
      <c r="A1" t="s">
        <v>1798</v>
      </c>
      <c r="B1" t="s">
        <v>1801</v>
      </c>
      <c r="C1" t="s">
        <v>1804</v>
      </c>
      <c r="D1" t="s">
        <v>1807</v>
      </c>
      <c r="E1" t="s">
        <v>1811</v>
      </c>
      <c r="F1" t="s">
        <v>1814</v>
      </c>
      <c r="G1" t="s">
        <v>1817</v>
      </c>
      <c r="H1" t="s">
        <v>1820</v>
      </c>
    </row>
    <row r="2" spans="1:8">
      <c r="A2" t="s">
        <v>1799</v>
      </c>
      <c r="B2" t="s">
        <v>1802</v>
      </c>
      <c r="C2" t="s">
        <v>1805</v>
      </c>
      <c r="D2" t="s">
        <v>1808</v>
      </c>
      <c r="E2" t="s">
        <v>1812</v>
      </c>
      <c r="F2" t="s">
        <v>1815</v>
      </c>
      <c r="G2" t="s">
        <v>1818</v>
      </c>
      <c r="H2" t="s">
        <v>1821</v>
      </c>
    </row>
    <row r="3" spans="1:8">
      <c r="A3" t="s">
        <v>1853</v>
      </c>
      <c r="B3" t="s">
        <v>1854</v>
      </c>
      <c r="C3" t="s">
        <v>1855</v>
      </c>
      <c r="D3" t="s">
        <v>963</v>
      </c>
      <c r="E3" t="s">
        <v>1046</v>
      </c>
      <c r="F3" t="s">
        <v>1128</v>
      </c>
      <c r="G3" t="s">
        <v>1863</v>
      </c>
      <c r="H3" t="s">
        <v>1865</v>
      </c>
    </row>
    <row r="4" spans="1:8">
      <c r="A4" t="s">
        <v>1853</v>
      </c>
      <c r="B4" t="s">
        <v>1854</v>
      </c>
      <c r="C4" t="s">
        <v>1855</v>
      </c>
      <c r="D4" t="s">
        <v>963</v>
      </c>
      <c r="E4" t="s">
        <v>1861</v>
      </c>
      <c r="F4" t="s">
        <v>1129</v>
      </c>
      <c r="G4" t="s">
        <v>1863</v>
      </c>
      <c r="H4" t="s">
        <v>1865</v>
      </c>
    </row>
    <row r="5" spans="1:8">
      <c r="A5" t="s">
        <v>1853</v>
      </c>
      <c r="B5" t="s">
        <v>1854</v>
      </c>
      <c r="C5" t="s">
        <v>1855</v>
      </c>
      <c r="D5" t="s">
        <v>963</v>
      </c>
      <c r="E5" t="s">
        <v>1862</v>
      </c>
      <c r="F5" t="s">
        <v>1130</v>
      </c>
      <c r="G5" t="s">
        <v>1864</v>
      </c>
      <c r="H5" t="s">
        <v>1866</v>
      </c>
    </row>
    <row r="6" spans="1:8">
      <c r="A6" t="s">
        <v>1068</v>
      </c>
      <c r="B6" t="s">
        <v>1872</v>
      </c>
      <c r="C6" t="s">
        <v>1856</v>
      </c>
      <c r="D6" t="s">
        <v>963</v>
      </c>
      <c r="E6" t="s">
        <v>1831</v>
      </c>
      <c r="F6" t="s">
        <v>1831</v>
      </c>
      <c r="G6" t="s">
        <v>1831</v>
      </c>
      <c r="H6" t="s">
        <v>1831</v>
      </c>
    </row>
    <row r="7" spans="1:8">
      <c r="A7" t="s">
        <v>1853</v>
      </c>
      <c r="B7" t="s">
        <v>1854</v>
      </c>
      <c r="C7" t="s">
        <v>1857</v>
      </c>
      <c r="D7" t="s">
        <v>963</v>
      </c>
      <c r="E7" t="s">
        <v>1831</v>
      </c>
      <c r="F7" t="s">
        <v>1831</v>
      </c>
      <c r="G7" t="s">
        <v>1831</v>
      </c>
      <c r="H7" t="s">
        <v>1831</v>
      </c>
    </row>
    <row r="8" spans="1:8">
      <c r="A8" t="s">
        <v>1853</v>
      </c>
      <c r="B8" t="s">
        <v>1854</v>
      </c>
      <c r="C8" t="s">
        <v>1827</v>
      </c>
      <c r="D8" t="s">
        <v>963</v>
      </c>
      <c r="E8" t="s">
        <v>1831</v>
      </c>
      <c r="F8" t="s">
        <v>1831</v>
      </c>
      <c r="G8" t="s">
        <v>1831</v>
      </c>
      <c r="H8" t="s">
        <v>1831</v>
      </c>
    </row>
    <row r="9" spans="1:8">
      <c r="A9" t="s">
        <v>1853</v>
      </c>
      <c r="B9" t="s">
        <v>1854</v>
      </c>
      <c r="C9" t="s">
        <v>1858</v>
      </c>
      <c r="D9" t="s">
        <v>963</v>
      </c>
      <c r="E9" t="s">
        <v>1831</v>
      </c>
      <c r="F9" t="s">
        <v>1831</v>
      </c>
      <c r="G9" t="s">
        <v>1831</v>
      </c>
      <c r="H9" t="s">
        <v>1831</v>
      </c>
    </row>
    <row r="10" spans="1:8">
      <c r="A10" t="s">
        <v>1853</v>
      </c>
      <c r="B10" t="s">
        <v>1854</v>
      </c>
      <c r="C10" t="s">
        <v>1858</v>
      </c>
      <c r="D10" t="s">
        <v>963</v>
      </c>
      <c r="E10" t="s">
        <v>1831</v>
      </c>
      <c r="F10" t="s">
        <v>1831</v>
      </c>
      <c r="G10" t="s">
        <v>1831</v>
      </c>
      <c r="H10" t="s">
        <v>1831</v>
      </c>
    </row>
    <row r="11" spans="1:8">
      <c r="A11" t="s">
        <v>1853</v>
      </c>
      <c r="B11" t="s">
        <v>1854</v>
      </c>
      <c r="C11" t="s">
        <v>1859</v>
      </c>
      <c r="D11" t="s">
        <v>963</v>
      </c>
      <c r="E11" t="s">
        <v>1831</v>
      </c>
      <c r="F11" t="s">
        <v>1831</v>
      </c>
      <c r="G11" t="s">
        <v>1831</v>
      </c>
      <c r="H11" t="s">
        <v>1831</v>
      </c>
    </row>
    <row r="12" spans="1:8">
      <c r="A12" t="s">
        <v>1853</v>
      </c>
      <c r="B12" t="s">
        <v>1854</v>
      </c>
      <c r="C12" t="s">
        <v>1860</v>
      </c>
      <c r="D12" t="s">
        <v>963</v>
      </c>
      <c r="E12" t="s">
        <v>1831</v>
      </c>
      <c r="F12" t="s">
        <v>1831</v>
      </c>
      <c r="G12" t="s">
        <v>1831</v>
      </c>
      <c r="H12" t="s">
        <v>1831</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82C29-B6BC-4D04-8658-A12858B49A69}">
  <sheetPr codeName="Sheet51"/>
  <dimension ref="A1:AB3"/>
  <sheetViews>
    <sheetView zoomScale="85" zoomScaleNormal="85" workbookViewId="0"/>
  </sheetViews>
  <sheetFormatPr defaultColWidth="9.140625" defaultRowHeight="15"/>
  <sheetData>
    <row r="1" spans="1:28">
      <c r="A1" t="s">
        <v>1581</v>
      </c>
      <c r="B1" t="s">
        <v>1584</v>
      </c>
      <c r="C1" t="s">
        <v>1587</v>
      </c>
      <c r="D1" t="s">
        <v>1590</v>
      </c>
      <c r="E1" t="s">
        <v>1593</v>
      </c>
      <c r="F1" t="s">
        <v>1596</v>
      </c>
      <c r="G1" t="s">
        <v>1599</v>
      </c>
      <c r="H1" t="s">
        <v>1602</v>
      </c>
      <c r="I1" t="s">
        <v>1923</v>
      </c>
      <c r="J1" t="s">
        <v>1605</v>
      </c>
      <c r="K1" t="s">
        <v>1924</v>
      </c>
      <c r="L1" t="s">
        <v>1608</v>
      </c>
      <c r="M1" t="s">
        <v>1612</v>
      </c>
      <c r="N1" t="s">
        <v>1925</v>
      </c>
      <c r="O1" t="s">
        <v>1615</v>
      </c>
      <c r="P1" t="s">
        <v>1618</v>
      </c>
      <c r="Q1" t="s">
        <v>1621</v>
      </c>
      <c r="R1" t="s">
        <v>1926</v>
      </c>
      <c r="S1" t="s">
        <v>1624</v>
      </c>
      <c r="T1" t="s">
        <v>1627</v>
      </c>
      <c r="U1" t="s">
        <v>1630</v>
      </c>
      <c r="V1" t="s">
        <v>1927</v>
      </c>
      <c r="W1" t="s">
        <v>1633</v>
      </c>
      <c r="X1" t="s">
        <v>1637</v>
      </c>
      <c r="Y1" t="s">
        <v>1640</v>
      </c>
      <c r="Z1" t="s">
        <v>1643</v>
      </c>
      <c r="AA1" t="s">
        <v>1646</v>
      </c>
      <c r="AB1" t="s">
        <v>1928</v>
      </c>
    </row>
    <row r="2" spans="1:28">
      <c r="A2" t="s">
        <v>1582</v>
      </c>
      <c r="B2" t="s">
        <v>1585</v>
      </c>
      <c r="C2" t="s">
        <v>1588</v>
      </c>
      <c r="D2" t="s">
        <v>1591</v>
      </c>
      <c r="E2" t="s">
        <v>1594</v>
      </c>
      <c r="F2" t="s">
        <v>1597</v>
      </c>
      <c r="G2" t="s">
        <v>1600</v>
      </c>
      <c r="H2" t="s">
        <v>1603</v>
      </c>
      <c r="I2" t="s">
        <v>1929</v>
      </c>
      <c r="J2" t="s">
        <v>1606</v>
      </c>
      <c r="K2" t="s">
        <v>1930</v>
      </c>
      <c r="L2" t="s">
        <v>1609</v>
      </c>
      <c r="M2" t="s">
        <v>1613</v>
      </c>
      <c r="N2" t="s">
        <v>1931</v>
      </c>
      <c r="O2" t="s">
        <v>1616</v>
      </c>
      <c r="P2" t="s">
        <v>1619</v>
      </c>
      <c r="Q2" t="s">
        <v>1622</v>
      </c>
      <c r="R2" t="s">
        <v>1932</v>
      </c>
      <c r="S2" t="s">
        <v>1625</v>
      </c>
      <c r="T2" t="s">
        <v>1628</v>
      </c>
      <c r="U2" t="s">
        <v>1631</v>
      </c>
      <c r="V2" t="s">
        <v>1933</v>
      </c>
      <c r="W2" t="s">
        <v>1634</v>
      </c>
      <c r="X2" t="s">
        <v>1638</v>
      </c>
      <c r="Y2" t="s">
        <v>1641</v>
      </c>
      <c r="Z2" t="s">
        <v>1644</v>
      </c>
      <c r="AA2" t="s">
        <v>1647</v>
      </c>
      <c r="AB2" t="s">
        <v>1934</v>
      </c>
    </row>
    <row r="3" spans="1:28">
      <c r="A3" t="s">
        <v>1831</v>
      </c>
      <c r="B3" t="s">
        <v>1830</v>
      </c>
      <c r="C3" t="s">
        <v>1830</v>
      </c>
      <c r="D3" t="s">
        <v>1831</v>
      </c>
      <c r="E3" t="s">
        <v>1829</v>
      </c>
      <c r="F3" t="s">
        <v>1843</v>
      </c>
      <c r="G3" t="s">
        <v>1831</v>
      </c>
      <c r="H3" t="s">
        <v>1831</v>
      </c>
      <c r="I3" t="s">
        <v>308</v>
      </c>
      <c r="J3" t="s">
        <v>1831</v>
      </c>
      <c r="K3" t="s">
        <v>308</v>
      </c>
      <c r="L3" t="s">
        <v>1831</v>
      </c>
      <c r="M3" t="s">
        <v>1831</v>
      </c>
      <c r="N3" t="s">
        <v>308</v>
      </c>
      <c r="O3" t="s">
        <v>1831</v>
      </c>
      <c r="P3" t="s">
        <v>1831</v>
      </c>
      <c r="Q3" t="s">
        <v>1831</v>
      </c>
      <c r="R3" t="s">
        <v>308</v>
      </c>
      <c r="S3" t="s">
        <v>1831</v>
      </c>
      <c r="T3" t="s">
        <v>1831</v>
      </c>
      <c r="U3" t="s">
        <v>1831</v>
      </c>
      <c r="V3" t="s">
        <v>308</v>
      </c>
      <c r="W3" t="s">
        <v>1831</v>
      </c>
      <c r="X3" t="s">
        <v>1831</v>
      </c>
      <c r="Y3" t="s">
        <v>1831</v>
      </c>
      <c r="Z3" t="s">
        <v>1831</v>
      </c>
      <c r="AA3" t="s">
        <v>1831</v>
      </c>
      <c r="AB3" t="s">
        <v>308</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93E8C-2E1D-4973-99FA-1E7B49904281}">
  <sheetPr codeName="Sheet52"/>
  <dimension ref="A1:H5"/>
  <sheetViews>
    <sheetView zoomScale="85" zoomScaleNormal="85" workbookViewId="0"/>
  </sheetViews>
  <sheetFormatPr defaultColWidth="9.140625" defaultRowHeight="15"/>
  <cols>
    <col min="4" max="4" width="17.28515625" customWidth="1"/>
    <col min="6" max="6" width="14.7109375" bestFit="1" customWidth="1"/>
  </cols>
  <sheetData>
    <row r="1" spans="1:8">
      <c r="A1" t="s">
        <v>1777</v>
      </c>
      <c r="B1" t="s">
        <v>1780</v>
      </c>
      <c r="C1" t="s">
        <v>1783</v>
      </c>
      <c r="D1" t="s">
        <v>1786</v>
      </c>
      <c r="E1" t="s">
        <v>1935</v>
      </c>
      <c r="F1" t="s">
        <v>1789</v>
      </c>
      <c r="G1" t="s">
        <v>1936</v>
      </c>
      <c r="H1" t="s">
        <v>1792</v>
      </c>
    </row>
    <row r="2" spans="1:8">
      <c r="A2" t="s">
        <v>1778</v>
      </c>
      <c r="B2" t="s">
        <v>1781</v>
      </c>
      <c r="C2" t="s">
        <v>1784</v>
      </c>
      <c r="D2" t="s">
        <v>1787</v>
      </c>
      <c r="E2" t="s">
        <v>1937</v>
      </c>
      <c r="F2" t="s">
        <v>1790</v>
      </c>
      <c r="G2" t="s">
        <v>1938</v>
      </c>
      <c r="H2" t="s">
        <v>1793</v>
      </c>
    </row>
    <row r="3" spans="1:8">
      <c r="A3" t="s">
        <v>1873</v>
      </c>
      <c r="B3" t="s">
        <v>1873</v>
      </c>
      <c r="C3" t="s">
        <v>1848</v>
      </c>
      <c r="D3" t="s">
        <v>1831</v>
      </c>
      <c r="E3" t="s">
        <v>308</v>
      </c>
      <c r="F3" s="1670">
        <f>'13 - Issuer Account'!I29</f>
        <v>99771.070016339421</v>
      </c>
      <c r="G3" t="s">
        <v>308</v>
      </c>
      <c r="H3" t="s">
        <v>1830</v>
      </c>
    </row>
    <row r="4" spans="1:8">
      <c r="A4" t="s">
        <v>1874</v>
      </c>
      <c r="B4" t="s">
        <v>1874</v>
      </c>
      <c r="C4" t="s">
        <v>1867</v>
      </c>
      <c r="D4">
        <f>'10 - Reserve calculation'!H12</f>
        <v>50080000</v>
      </c>
      <c r="E4" t="s">
        <v>308</v>
      </c>
      <c r="F4">
        <f>'13 - Issuer Account'!I41</f>
        <v>50080000</v>
      </c>
      <c r="G4" t="s">
        <v>308</v>
      </c>
      <c r="H4" t="s">
        <v>1829</v>
      </c>
    </row>
    <row r="5" spans="1:8">
      <c r="A5" t="s">
        <v>1875</v>
      </c>
      <c r="B5" t="s">
        <v>1875</v>
      </c>
      <c r="C5" t="s">
        <v>1876</v>
      </c>
      <c r="D5" t="s">
        <v>1831</v>
      </c>
      <c r="E5" t="s">
        <v>308</v>
      </c>
      <c r="F5">
        <f>'13 - Issuer Account'!I52</f>
        <v>0</v>
      </c>
      <c r="G5" t="s">
        <v>308</v>
      </c>
      <c r="H5" t="s">
        <v>1830</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6CA46-8B76-4D17-A17C-52B603BAB5EB}">
  <sheetPr codeName="Sheet53"/>
  <dimension ref="A1:AR6"/>
  <sheetViews>
    <sheetView zoomScale="85" zoomScaleNormal="85" workbookViewId="0"/>
  </sheetViews>
  <sheetFormatPr defaultColWidth="9.140625" defaultRowHeight="15"/>
  <cols>
    <col min="1" max="1" width="24.7109375" bestFit="1" customWidth="1"/>
    <col min="2" max="2" width="21.85546875" bestFit="1" customWidth="1"/>
    <col min="3" max="3" width="43" bestFit="1" customWidth="1"/>
    <col min="4" max="4" width="13.85546875" bestFit="1" customWidth="1"/>
    <col min="5" max="5" width="18.42578125" bestFit="1" customWidth="1"/>
    <col min="6" max="6" width="8.85546875" bestFit="1" customWidth="1"/>
    <col min="7" max="7" width="23.85546875" bestFit="1" customWidth="1"/>
    <col min="8" max="8" width="16.42578125" bestFit="1" customWidth="1"/>
    <col min="9" max="9" width="23.5703125" bestFit="1" customWidth="1"/>
    <col min="10" max="10" width="16.42578125" bestFit="1" customWidth="1"/>
    <col min="11" max="11" width="26.5703125" bestFit="1" customWidth="1"/>
    <col min="12" max="12" width="21.140625" bestFit="1" customWidth="1"/>
    <col min="13" max="13" width="22" bestFit="1" customWidth="1"/>
    <col min="14" max="14" width="15.140625" bestFit="1" customWidth="1"/>
    <col min="15" max="15" width="34" bestFit="1" customWidth="1"/>
    <col min="16" max="16" width="12.85546875" bestFit="1" customWidth="1"/>
    <col min="17" max="17" width="11.5703125" bestFit="1" customWidth="1"/>
    <col min="18" max="18" width="32.42578125" bestFit="1" customWidth="1"/>
    <col min="19" max="19" width="31.42578125" bestFit="1" customWidth="1"/>
    <col min="20" max="20" width="23.5703125" bestFit="1" customWidth="1"/>
    <col min="21" max="21" width="25.5703125" bestFit="1" customWidth="1"/>
    <col min="22" max="22" width="31.28515625" bestFit="1" customWidth="1"/>
    <col min="23" max="23" width="10.7109375" bestFit="1" customWidth="1"/>
    <col min="24" max="24" width="18.28515625" bestFit="1" customWidth="1"/>
    <col min="25" max="25" width="13.7109375" bestFit="1" customWidth="1"/>
    <col min="26" max="26" width="16.140625" bestFit="1" customWidth="1"/>
    <col min="27" max="27" width="13.7109375" bestFit="1" customWidth="1"/>
    <col min="28" max="28" width="22.5703125" bestFit="1" customWidth="1"/>
    <col min="29" max="29" width="13.28515625" bestFit="1" customWidth="1"/>
    <col min="30" max="30" width="21" bestFit="1" customWidth="1"/>
    <col min="31" max="31" width="22.140625" bestFit="1" customWidth="1"/>
    <col min="32" max="32" width="24.140625" bestFit="1" customWidth="1"/>
    <col min="33" max="33" width="24.42578125" bestFit="1" customWidth="1"/>
    <col min="34" max="34" width="26.7109375" bestFit="1" customWidth="1"/>
    <col min="35" max="35" width="27" bestFit="1" customWidth="1"/>
    <col min="36" max="36" width="255.7109375" bestFit="1" customWidth="1"/>
    <col min="37" max="37" width="18.7109375" bestFit="1" customWidth="1"/>
    <col min="38" max="38" width="15.140625" bestFit="1" customWidth="1"/>
    <col min="39" max="39" width="44.5703125" bestFit="1" customWidth="1"/>
    <col min="40" max="40" width="17.5703125" bestFit="1" customWidth="1"/>
    <col min="41" max="41" width="30" bestFit="1" customWidth="1"/>
    <col min="42" max="42" width="15.7109375" bestFit="1" customWidth="1"/>
    <col min="43" max="43" width="23.140625" bestFit="1" customWidth="1"/>
    <col min="44" max="44" width="15.140625" bestFit="1" customWidth="1"/>
  </cols>
  <sheetData>
    <row r="1" spans="1:44">
      <c r="A1" t="s">
        <v>1653</v>
      </c>
      <c r="B1" t="s">
        <v>1656</v>
      </c>
      <c r="C1" t="s">
        <v>1659</v>
      </c>
      <c r="D1" t="s">
        <v>1663</v>
      </c>
      <c r="E1" t="s">
        <v>1666</v>
      </c>
      <c r="F1" t="s">
        <v>1669</v>
      </c>
      <c r="G1" t="s">
        <v>1671</v>
      </c>
      <c r="H1" t="s">
        <v>1939</v>
      </c>
      <c r="I1" t="s">
        <v>1673</v>
      </c>
      <c r="J1" t="s">
        <v>1940</v>
      </c>
      <c r="K1" t="s">
        <v>1675</v>
      </c>
      <c r="L1" t="s">
        <v>1678</v>
      </c>
      <c r="M1" t="s">
        <v>1681</v>
      </c>
      <c r="N1" t="s">
        <v>1684</v>
      </c>
      <c r="O1" t="s">
        <v>1687</v>
      </c>
      <c r="P1" t="s">
        <v>1690</v>
      </c>
      <c r="Q1" t="s">
        <v>1693</v>
      </c>
      <c r="R1" t="s">
        <v>1696</v>
      </c>
      <c r="S1" t="s">
        <v>1699</v>
      </c>
      <c r="T1" t="s">
        <v>1702</v>
      </c>
      <c r="U1" t="s">
        <v>1705</v>
      </c>
      <c r="V1" t="s">
        <v>1708</v>
      </c>
      <c r="W1" t="s">
        <v>1711</v>
      </c>
      <c r="X1" t="s">
        <v>1713</v>
      </c>
      <c r="Y1" t="s">
        <v>1716</v>
      </c>
      <c r="Z1" t="s">
        <v>1719</v>
      </c>
      <c r="AA1" t="s">
        <v>1722</v>
      </c>
      <c r="AB1" t="s">
        <v>1725</v>
      </c>
      <c r="AC1" t="s">
        <v>1728</v>
      </c>
      <c r="AD1" t="s">
        <v>1731</v>
      </c>
      <c r="AE1" t="s">
        <v>1733</v>
      </c>
      <c r="AF1" t="s">
        <v>1736</v>
      </c>
      <c r="AG1" t="s">
        <v>1739</v>
      </c>
      <c r="AH1" t="s">
        <v>1742</v>
      </c>
      <c r="AI1" t="s">
        <v>1745</v>
      </c>
      <c r="AJ1" t="s">
        <v>1748</v>
      </c>
      <c r="AK1" t="s">
        <v>1751</v>
      </c>
      <c r="AL1" t="s">
        <v>1754</v>
      </c>
      <c r="AM1" t="s">
        <v>1757</v>
      </c>
      <c r="AN1" t="s">
        <v>1941</v>
      </c>
      <c r="AO1" t="s">
        <v>1760</v>
      </c>
      <c r="AP1" t="s">
        <v>1764</v>
      </c>
      <c r="AQ1" t="s">
        <v>1767</v>
      </c>
      <c r="AR1" t="s">
        <v>1771</v>
      </c>
    </row>
    <row r="2" spans="1:44">
      <c r="A2" t="s">
        <v>1654</v>
      </c>
      <c r="B2" t="s">
        <v>1657</v>
      </c>
      <c r="C2" t="s">
        <v>1660</v>
      </c>
      <c r="D2" t="s">
        <v>1664</v>
      </c>
      <c r="E2" t="s">
        <v>1667</v>
      </c>
      <c r="F2" t="s">
        <v>399</v>
      </c>
      <c r="G2" t="s">
        <v>434</v>
      </c>
      <c r="H2" t="s">
        <v>1942</v>
      </c>
      <c r="I2" t="s">
        <v>435</v>
      </c>
      <c r="J2" t="s">
        <v>1943</v>
      </c>
      <c r="K2" t="s">
        <v>1676</v>
      </c>
      <c r="L2" t="s">
        <v>1679</v>
      </c>
      <c r="M2" t="s">
        <v>1682</v>
      </c>
      <c r="N2" t="s">
        <v>1685</v>
      </c>
      <c r="O2" t="s">
        <v>1688</v>
      </c>
      <c r="P2" t="s">
        <v>1691</v>
      </c>
      <c r="Q2" t="s">
        <v>1694</v>
      </c>
      <c r="R2" t="s">
        <v>1697</v>
      </c>
      <c r="S2" t="s">
        <v>1700</v>
      </c>
      <c r="T2" t="s">
        <v>1703</v>
      </c>
      <c r="U2" t="s">
        <v>1706</v>
      </c>
      <c r="V2" t="s">
        <v>1709</v>
      </c>
      <c r="W2" t="s">
        <v>6</v>
      </c>
      <c r="X2" t="s">
        <v>1714</v>
      </c>
      <c r="Y2" t="s">
        <v>1717</v>
      </c>
      <c r="Z2" t="s">
        <v>1720</v>
      </c>
      <c r="AA2" t="s">
        <v>1723</v>
      </c>
      <c r="AB2" t="s">
        <v>1726</v>
      </c>
      <c r="AC2" t="s">
        <v>1729</v>
      </c>
      <c r="AD2" t="s">
        <v>300</v>
      </c>
      <c r="AE2" t="s">
        <v>1734</v>
      </c>
      <c r="AF2" t="s">
        <v>1737</v>
      </c>
      <c r="AG2" t="s">
        <v>1740</v>
      </c>
      <c r="AH2" t="s">
        <v>1743</v>
      </c>
      <c r="AI2" t="s">
        <v>1746</v>
      </c>
      <c r="AJ2" t="s">
        <v>1749</v>
      </c>
      <c r="AK2" t="s">
        <v>1752</v>
      </c>
      <c r="AL2" t="s">
        <v>1755</v>
      </c>
      <c r="AM2" t="s">
        <v>1758</v>
      </c>
      <c r="AN2" t="s">
        <v>1944</v>
      </c>
      <c r="AO2" t="s">
        <v>1761</v>
      </c>
      <c r="AP2" t="s">
        <v>1765</v>
      </c>
      <c r="AQ2" t="s">
        <v>1768</v>
      </c>
      <c r="AR2" t="s">
        <v>1772</v>
      </c>
    </row>
    <row r="3" spans="1:44">
      <c r="A3" t="s">
        <v>118</v>
      </c>
      <c r="B3" t="s">
        <v>118</v>
      </c>
      <c r="C3" t="s">
        <v>1304</v>
      </c>
      <c r="D3" t="s">
        <v>118</v>
      </c>
      <c r="E3" t="s">
        <v>1844</v>
      </c>
      <c r="F3" t="s">
        <v>308</v>
      </c>
      <c r="G3">
        <v>7773200000</v>
      </c>
      <c r="H3" t="s">
        <v>308</v>
      </c>
      <c r="I3">
        <f>'11 - Notes Follow-up'!G25</f>
        <v>6353514411.8000002</v>
      </c>
      <c r="J3" t="s">
        <v>308</v>
      </c>
      <c r="K3" t="s">
        <v>1846</v>
      </c>
      <c r="L3" s="1669" t="str">
        <f>TEXT('00 - Cover'!$F$20,"AAAA-MM-JJ")</f>
        <v>Monday-09-JJ</v>
      </c>
      <c r="M3" s="1669" t="str">
        <f>TEXT('00 - Cover'!$F$20,"AAAA-MM-JJ")</f>
        <v>Monday-09-JJ</v>
      </c>
      <c r="N3">
        <v>60</v>
      </c>
      <c r="O3">
        <v>0</v>
      </c>
      <c r="P3" t="s">
        <v>1831</v>
      </c>
      <c r="Q3" t="s">
        <v>1831</v>
      </c>
      <c r="R3" t="s">
        <v>1831</v>
      </c>
      <c r="S3" t="s">
        <v>1831</v>
      </c>
      <c r="T3" t="s">
        <v>1847</v>
      </c>
      <c r="U3" t="s">
        <v>1831</v>
      </c>
      <c r="V3" t="s">
        <v>1831</v>
      </c>
      <c r="W3" s="1238" t="str">
        <f>TEXT("23/10/2024","AAAA-MM-JJ")</f>
        <v>2024-10-23</v>
      </c>
      <c r="X3" s="1669" t="str">
        <f>TEXT('00 - Cover'!$F$20,"AAAA-MM-JJ")</f>
        <v>Monday-09-JJ</v>
      </c>
      <c r="Y3" s="1669" t="str">
        <f>TEXT("27/10/2062","AAAA-MM-JJ")</f>
        <v>2062-10-27</v>
      </c>
      <c r="Z3" t="s">
        <v>1849</v>
      </c>
      <c r="AA3" t="s">
        <v>1831</v>
      </c>
      <c r="AB3" t="s">
        <v>1831</v>
      </c>
      <c r="AC3" t="s">
        <v>1831</v>
      </c>
      <c r="AD3" t="s">
        <v>1850</v>
      </c>
      <c r="AE3" t="s">
        <v>1851</v>
      </c>
      <c r="AF3">
        <v>5</v>
      </c>
      <c r="AG3">
        <v>5</v>
      </c>
      <c r="AH3">
        <v>5</v>
      </c>
      <c r="AI3">
        <v>5</v>
      </c>
      <c r="AJ3" t="s">
        <v>1945</v>
      </c>
      <c r="AK3" t="s">
        <v>1304</v>
      </c>
      <c r="AL3" t="s">
        <v>1304</v>
      </c>
      <c r="AM3">
        <v>0</v>
      </c>
      <c r="AN3" t="s">
        <v>308</v>
      </c>
      <c r="AO3" t="s">
        <v>1831</v>
      </c>
      <c r="AP3" t="s">
        <v>1831</v>
      </c>
      <c r="AQ3" t="s">
        <v>1831</v>
      </c>
      <c r="AR3" t="s">
        <v>1831</v>
      </c>
    </row>
    <row r="4" spans="1:44">
      <c r="A4" t="s">
        <v>2052</v>
      </c>
      <c r="B4" t="s">
        <v>2052</v>
      </c>
      <c r="C4" t="s">
        <v>2065</v>
      </c>
      <c r="D4" t="s">
        <v>2052</v>
      </c>
      <c r="E4" t="s">
        <v>1844</v>
      </c>
      <c r="F4" t="s">
        <v>308</v>
      </c>
      <c r="G4">
        <v>4034000000</v>
      </c>
      <c r="H4" t="s">
        <v>308</v>
      </c>
      <c r="I4">
        <f>'11 - Notes Follow-up'!O25</f>
        <v>3661813881.8000002</v>
      </c>
      <c r="J4" t="s">
        <v>308</v>
      </c>
      <c r="K4" t="s">
        <v>1846</v>
      </c>
      <c r="L4" s="1669" t="str">
        <f>TEXT('00 - Cover'!$F$20,"AAAA-MM-JJ")</f>
        <v>Monday-09-JJ</v>
      </c>
      <c r="M4" s="1669" t="str">
        <f>TEXT('00 - Cover'!$F$20,"AAAA-MM-JJ")</f>
        <v>Monday-09-JJ</v>
      </c>
      <c r="N4">
        <v>60</v>
      </c>
      <c r="O4">
        <v>0</v>
      </c>
      <c r="P4" t="s">
        <v>1831</v>
      </c>
      <c r="Q4" t="s">
        <v>1831</v>
      </c>
      <c r="R4" t="s">
        <v>1831</v>
      </c>
      <c r="S4" t="s">
        <v>1831</v>
      </c>
      <c r="T4" t="s">
        <v>1847</v>
      </c>
      <c r="U4" t="s">
        <v>1831</v>
      </c>
      <c r="V4" t="s">
        <v>1831</v>
      </c>
      <c r="W4" s="1238" t="str">
        <f>TEXT("27/10/2025","AAAA-MM-JJ")</f>
        <v>2025-10-27</v>
      </c>
      <c r="X4" s="1669" t="str">
        <f>TEXT('00 - Cover'!$F$20,"AAAA-MM-JJ")</f>
        <v>Monday-09-JJ</v>
      </c>
      <c r="Y4" s="1669" t="str">
        <f>TEXT("27/10/2062","AAAA-MM-JJ")</f>
        <v>2062-10-27</v>
      </c>
      <c r="Z4" t="s">
        <v>1849</v>
      </c>
      <c r="AA4" t="s">
        <v>1831</v>
      </c>
      <c r="AB4" t="s">
        <v>1831</v>
      </c>
      <c r="AC4" t="s">
        <v>1831</v>
      </c>
      <c r="AD4" t="s">
        <v>1850</v>
      </c>
      <c r="AE4" t="s">
        <v>1851</v>
      </c>
      <c r="AF4">
        <v>5</v>
      </c>
      <c r="AG4">
        <v>5</v>
      </c>
      <c r="AH4">
        <v>5</v>
      </c>
      <c r="AI4">
        <v>5</v>
      </c>
      <c r="AJ4" t="s">
        <v>1945</v>
      </c>
      <c r="AK4" t="s">
        <v>2065</v>
      </c>
      <c r="AL4" t="s">
        <v>2065</v>
      </c>
      <c r="AM4">
        <v>0</v>
      </c>
      <c r="AN4" t="s">
        <v>308</v>
      </c>
      <c r="AO4" t="s">
        <v>1831</v>
      </c>
      <c r="AP4" t="s">
        <v>1831</v>
      </c>
      <c r="AQ4" t="s">
        <v>1831</v>
      </c>
      <c r="AR4" t="s">
        <v>1831</v>
      </c>
    </row>
    <row r="5" spans="1:44">
      <c r="A5" t="s">
        <v>119</v>
      </c>
      <c r="B5" t="s">
        <v>119</v>
      </c>
      <c r="C5" t="s">
        <v>1831</v>
      </c>
      <c r="D5" t="s">
        <v>119</v>
      </c>
      <c r="E5" t="s">
        <v>1844</v>
      </c>
      <c r="F5" t="s">
        <v>308</v>
      </c>
      <c r="G5">
        <v>409200000</v>
      </c>
      <c r="H5" t="s">
        <v>308</v>
      </c>
      <c r="I5">
        <f>'11 - Notes Follow-up'!W25</f>
        <v>527122522.0800001</v>
      </c>
      <c r="J5" t="s">
        <v>308</v>
      </c>
      <c r="K5" t="s">
        <v>1846</v>
      </c>
      <c r="L5" s="1669" t="str">
        <f>TEXT('00 - Cover'!$F$20,"AAAA-MM-JJ")</f>
        <v>Monday-09-JJ</v>
      </c>
      <c r="M5" s="1669" t="str">
        <f>TEXT('00 - Cover'!$F$20,"AAAA-MM-JJ")</f>
        <v>Monday-09-JJ</v>
      </c>
      <c r="N5">
        <v>150</v>
      </c>
      <c r="O5">
        <v>0</v>
      </c>
      <c r="P5" t="s">
        <v>1831</v>
      </c>
      <c r="Q5" t="s">
        <v>1831</v>
      </c>
      <c r="R5" t="s">
        <v>1831</v>
      </c>
      <c r="S5" t="s">
        <v>1831</v>
      </c>
      <c r="T5" t="s">
        <v>1847</v>
      </c>
      <c r="U5" t="s">
        <v>1831</v>
      </c>
      <c r="V5" t="s">
        <v>1831</v>
      </c>
      <c r="W5" s="1238" t="str">
        <f>TEXT("23/10/2024","AAAA-MM-JJ")</f>
        <v>2024-10-23</v>
      </c>
      <c r="X5" s="1669" t="str">
        <f>TEXT('00 - Cover'!$F$20,"AAAA-MM-JJ")</f>
        <v>Monday-09-JJ</v>
      </c>
      <c r="Y5" s="1669" t="str">
        <f>TEXT("27/10/2062","AAAA-MM-JJ")</f>
        <v>2062-10-27</v>
      </c>
      <c r="Z5" t="s">
        <v>1849</v>
      </c>
      <c r="AA5" t="s">
        <v>1831</v>
      </c>
      <c r="AB5" t="s">
        <v>1831</v>
      </c>
      <c r="AC5" t="s">
        <v>1831</v>
      </c>
      <c r="AD5" t="s">
        <v>1850</v>
      </c>
      <c r="AE5" t="s">
        <v>1851</v>
      </c>
      <c r="AF5">
        <v>0</v>
      </c>
      <c r="AG5">
        <v>0</v>
      </c>
      <c r="AH5">
        <v>0</v>
      </c>
      <c r="AI5">
        <v>0</v>
      </c>
      <c r="AJ5" t="s">
        <v>1870</v>
      </c>
      <c r="AK5" t="s">
        <v>1831</v>
      </c>
      <c r="AL5" t="s">
        <v>1831</v>
      </c>
      <c r="AM5">
        <v>0</v>
      </c>
      <c r="AN5" t="s">
        <v>308</v>
      </c>
      <c r="AO5" t="s">
        <v>1831</v>
      </c>
      <c r="AP5" t="s">
        <v>1831</v>
      </c>
      <c r="AQ5" t="s">
        <v>1831</v>
      </c>
      <c r="AR5" t="s">
        <v>1831</v>
      </c>
    </row>
    <row r="6" spans="1:44">
      <c r="A6" t="s">
        <v>130</v>
      </c>
      <c r="B6" t="s">
        <v>130</v>
      </c>
      <c r="C6" t="s">
        <v>1831</v>
      </c>
      <c r="D6" t="s">
        <v>130</v>
      </c>
      <c r="E6" t="s">
        <v>1845</v>
      </c>
      <c r="F6" t="s">
        <v>308</v>
      </c>
      <c r="G6">
        <v>300</v>
      </c>
      <c r="H6" t="s">
        <v>308</v>
      </c>
      <c r="I6">
        <f>'11 - Notes Follow-up'!AD25</f>
        <v>300</v>
      </c>
      <c r="J6" t="s">
        <v>308</v>
      </c>
      <c r="K6" t="s">
        <v>1846</v>
      </c>
      <c r="L6" s="1669" t="str">
        <f>TEXT('00 - Cover'!$F$20,"AAAA-MM-JJ")</f>
        <v>Monday-09-JJ</v>
      </c>
      <c r="M6" s="1669" t="str">
        <f>TEXT('00 - Cover'!$F$20,"AAAA-MM-JJ")</f>
        <v>Monday-09-JJ</v>
      </c>
      <c r="N6">
        <v>0</v>
      </c>
      <c r="O6">
        <v>0</v>
      </c>
      <c r="P6" t="s">
        <v>1831</v>
      </c>
      <c r="Q6" t="s">
        <v>1831</v>
      </c>
      <c r="R6" t="s">
        <v>1831</v>
      </c>
      <c r="S6" t="s">
        <v>1831</v>
      </c>
      <c r="T6" t="s">
        <v>1847</v>
      </c>
      <c r="U6" t="s">
        <v>1831</v>
      </c>
      <c r="V6" t="s">
        <v>1831</v>
      </c>
      <c r="W6" s="1238" t="str">
        <f>TEXT("23/10/2024","AAAA-MM-JJ")</f>
        <v>2024-10-23</v>
      </c>
      <c r="X6" s="1669" t="str">
        <f>TEXT('00 - Cover'!$F$20,"AAAA-MM-JJ")</f>
        <v>Monday-09-JJ</v>
      </c>
      <c r="Y6" s="1669" t="str">
        <f>TEXT("27/10/2062","AAAA-MM-JJ")</f>
        <v>2062-10-27</v>
      </c>
      <c r="Z6" t="s">
        <v>1868</v>
      </c>
      <c r="AA6" t="s">
        <v>1831</v>
      </c>
      <c r="AB6" t="s">
        <v>1831</v>
      </c>
      <c r="AC6" t="s">
        <v>1831</v>
      </c>
      <c r="AD6" t="s">
        <v>1848</v>
      </c>
      <c r="AE6" t="s">
        <v>1851</v>
      </c>
      <c r="AF6">
        <v>0</v>
      </c>
      <c r="AG6">
        <v>0</v>
      </c>
      <c r="AH6">
        <v>0</v>
      </c>
      <c r="AI6">
        <v>0</v>
      </c>
      <c r="AJ6" t="s">
        <v>1870</v>
      </c>
      <c r="AK6" t="s">
        <v>1831</v>
      </c>
      <c r="AL6" t="s">
        <v>1831</v>
      </c>
      <c r="AM6">
        <v>0</v>
      </c>
      <c r="AN6" t="s">
        <v>308</v>
      </c>
      <c r="AO6" t="s">
        <v>1831</v>
      </c>
      <c r="AP6" t="s">
        <v>1831</v>
      </c>
      <c r="AQ6" t="s">
        <v>1831</v>
      </c>
      <c r="AR6" t="s">
        <v>1831</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053DA-CD8A-4A0F-AE97-45FE89C39D82}">
  <sheetPr codeName="Sheet54"/>
  <dimension ref="A1:I10"/>
  <sheetViews>
    <sheetView zoomScale="85" zoomScaleNormal="85" workbookViewId="0"/>
  </sheetViews>
  <sheetFormatPr defaultColWidth="9.140625" defaultRowHeight="15"/>
  <sheetData>
    <row r="1" spans="1:9">
      <c r="A1" t="s">
        <v>1529</v>
      </c>
      <c r="B1" t="s">
        <v>1533</v>
      </c>
      <c r="C1" t="s">
        <v>1536</v>
      </c>
      <c r="D1" t="s">
        <v>1540</v>
      </c>
      <c r="E1" t="s">
        <v>1544</v>
      </c>
      <c r="F1" t="s">
        <v>1547</v>
      </c>
      <c r="G1" t="s">
        <v>1550</v>
      </c>
      <c r="H1" t="s">
        <v>1554</v>
      </c>
      <c r="I1" t="s">
        <v>1557</v>
      </c>
    </row>
    <row r="2" spans="1:9">
      <c r="A2" t="s">
        <v>1530</v>
      </c>
      <c r="B2" t="s">
        <v>1534</v>
      </c>
      <c r="C2" t="s">
        <v>1537</v>
      </c>
      <c r="D2" t="s">
        <v>1541</v>
      </c>
      <c r="E2" t="s">
        <v>1545</v>
      </c>
      <c r="F2" t="s">
        <v>1548</v>
      </c>
      <c r="G2" t="s">
        <v>1551</v>
      </c>
      <c r="H2" t="s">
        <v>1555</v>
      </c>
      <c r="I2" t="s">
        <v>1558</v>
      </c>
    </row>
    <row r="3" spans="1:9">
      <c r="A3" t="str">
        <f t="array" ref="A3:I10">TRANSPOSE('Annex 12'!I60:P68)</f>
        <v>Servicer Termination Events</v>
      </c>
      <c r="B3" t="str">
        <v>Servicer Termination Events</v>
      </c>
      <c r="C3" t="str">
        <v>1.	Breach of Obligations
2.Breach of Representations
3.	Servicer Reports
4.Insolvency and Resolution Measures
5.Regulatory Events</v>
      </c>
      <c r="D3" t="str">
        <v>ND5</v>
      </c>
      <c r="E3" t="str">
        <v>ND5</v>
      </c>
      <c r="F3" t="str">
        <v>N</v>
      </c>
      <c r="G3" t="str">
        <v>ND5</v>
      </c>
      <c r="H3">
        <v>30</v>
      </c>
      <c r="I3" t="str">
        <v>CHPP</v>
      </c>
    </row>
    <row r="4" spans="1:9">
      <c r="A4" t="str">
        <v>Sequential Amortisation Event</v>
      </c>
      <c r="B4" t="str">
        <v>Sequential Amortisation Event</v>
      </c>
      <c r="C4" t="str">
        <v>The occurrence of any of the following events during the Amortisation Period:
on any Calculation Date, the determination by the Management Company, that for the fifth (5th) consecutive Payment Date (including the Payment Date corresponding to such Calculation Date), the Principal Deficiency Amount would remain greater than zero on the immediately succeeding Payment Date after giving effect to the Amortisation Period Priority of Payments; the amount to the credit of General Reserve Account is less than the General Reserve Required Amount on the immediately succeeding Payment Date after giving effect to the Amortisation Period Priority of Payments.</v>
      </c>
      <c r="D4" t="str">
        <v>ND5</v>
      </c>
      <c r="E4" t="str">
        <v>ND5</v>
      </c>
      <c r="F4" t="str">
        <v>N</v>
      </c>
      <c r="G4" t="str">
        <v>ND5</v>
      </c>
      <c r="H4">
        <v>30</v>
      </c>
      <c r="I4" t="str">
        <v>CHPP</v>
      </c>
    </row>
    <row r="5" spans="1:9">
      <c r="A5" t="str">
        <v>Borrower Notification Events</v>
      </c>
      <c r="B5" t="str">
        <v>Borrower Notification Events</v>
      </c>
      <c r="C5" t="str">
        <v>The occurrence of any of the following events:
(a)	in accordance with Article L. 214-172 of the French Monetary and Financial Code, upon the appointment of a Substitute Servicer pursuant to the Servicing Agreement; or(b)	French laws and regulations require that the Borrowers are informed (including, without limitation in case of a change of the Servicer following the occurrence of a Servicer Termination Event); or(c)the Servicer becomes subject to any procedure governed by Book VI of the French Commercial.</v>
      </c>
      <c r="D5" t="str">
        <v>ND5</v>
      </c>
      <c r="E5" t="str">
        <v>ND5</v>
      </c>
      <c r="F5" t="str">
        <v>N</v>
      </c>
      <c r="G5" t="str">
        <v>ND5</v>
      </c>
      <c r="H5">
        <v>30</v>
      </c>
      <c r="I5" t="str">
        <v>CHPP</v>
      </c>
    </row>
    <row r="6" spans="1:9">
      <c r="A6" t="str">
        <v>Issuer Liquidation Event</v>
      </c>
      <c r="B6" t="str">
        <v>Issuer Liquidation Event</v>
      </c>
      <c r="C6" t="str">
        <v>The occurrence of the following events:
(a)	the liquidation of the Issuer is in the interest of the holders of the Units and Noteholders; or(b)	the aggregate Outstanding Principal Balance of the Purchased Home Loan Receivables which are unmatured (non échues) is lower than ten (10) per cent. of the aggregate of the Outstanding Principal Balance of the Purchased Home Loan Receivables which are unmatured (non échues) as of the Initial Cut-Off Date; or(c)	the Notes and the Units issued by the Issuer are held by a single holder and such holder requests the liquidation of the Issuer; or(d)	the Notes and the Units issued by the Issuer are held solely by the Seller and the Seller requests the liquidation of the Issuer.</v>
      </c>
      <c r="D6" t="str">
        <v>ND5</v>
      </c>
      <c r="E6" t="str">
        <v>ND5</v>
      </c>
      <c r="F6" t="str">
        <v>N</v>
      </c>
      <c r="G6" t="str">
        <v>ND5</v>
      </c>
      <c r="H6">
        <v>30</v>
      </c>
      <c r="I6" t="str">
        <v>CHPP</v>
      </c>
    </row>
    <row r="7" spans="1:9">
      <c r="A7" t="str">
        <v>Accelerated Amortisation Event</v>
      </c>
      <c r="B7" t="str">
        <v>Accelerated Amortisation Event</v>
      </c>
      <c r="C7" t="str">
        <v>During the Amortisation Period, all or part of the Class A Notes Interest Amount has remained unpaid for eight (8) Business Days following a Payment Date.</v>
      </c>
      <c r="D7" t="str">
        <v>ND5</v>
      </c>
      <c r="E7" t="str">
        <v>ND5</v>
      </c>
      <c r="F7" t="str">
        <v>N</v>
      </c>
      <c r="G7" t="str">
        <v>ND5</v>
      </c>
      <c r="H7">
        <v>30</v>
      </c>
      <c r="I7" t="str">
        <v>CHPP</v>
      </c>
    </row>
    <row r="8" spans="1:9">
      <c r="A8" t="str">
        <v>Servicer Downgrade Event</v>
      </c>
      <c r="B8" t="str">
        <v>Servicer Downgrade Event</v>
      </c>
      <c r="C8" t="str">
        <v>means that the Servicer does not at least the following ratings:
(a) a DBRS Long-term Rating of "BBB(low)", or, if there is no DBRS Long-term Rating, but is rated by at least any one of Fitch, Moody’s and S&amp;P a DBRS Equivalent Rating with respect to its long-term debt obligations between "1" and "10"; and(b) an unsecured, unguaranteed and unsubordinated long-term debt obligations rating of Baa3 by Moody’s.</v>
      </c>
      <c r="D8" t="str">
        <v>ND5</v>
      </c>
      <c r="E8" t="str">
        <v>ND5</v>
      </c>
      <c r="F8" t="str">
        <v>N</v>
      </c>
      <c r="G8" t="str">
        <v>ND5</v>
      </c>
      <c r="H8">
        <v>30</v>
      </c>
      <c r="I8" t="str">
        <v>CHPP</v>
      </c>
    </row>
    <row r="9" spans="1:9">
      <c r="A9" t="str">
        <v>Insolvency Event</v>
      </c>
      <c r="B9" t="str">
        <v>Insolvency Event</v>
      </c>
      <c r="C9" t="str">
        <v>If the Account Bank is subject to a proceeding governed by the provisions of Book VI of the French Commercial Code.</v>
      </c>
      <c r="D9" t="str">
        <v>ND5</v>
      </c>
      <c r="E9" t="str">
        <v>ND5</v>
      </c>
      <c r="F9" t="str">
        <v>N</v>
      </c>
      <c r="G9" t="str">
        <v>ND5</v>
      </c>
      <c r="H9">
        <v>30</v>
      </c>
      <c r="I9" t="str">
        <v>CHPP</v>
      </c>
    </row>
    <row r="10" spans="1:9">
      <c r="A10" t="str">
        <v>Breach of the Account Bank's obligations</v>
      </c>
      <c r="B10" t="str">
        <v>Breach of the Account Bank's obligations</v>
      </c>
      <c r="C10" t="str">
        <v xml:space="preserve">If the Account Bank breaches any of its obligations under the Account Bank Agreement and such breach continues unremedied for a period of three (3) Business Days following the receipt by the Account Bank of a notice in writing sent by the Management Company detailing such breach. </v>
      </c>
      <c r="D10" t="str">
        <v>ND5</v>
      </c>
      <c r="E10" t="str">
        <v>ND5</v>
      </c>
      <c r="F10" t="str">
        <v>N</v>
      </c>
      <c r="G10" t="str">
        <v>ND5</v>
      </c>
      <c r="H10">
        <v>30</v>
      </c>
      <c r="I10" t="str">
        <v>CHPP</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134F157-C131-4FD2-8B0F-AFC4F3FE7A00}">
  <ds:schemaRefs>
    <ds:schemaRef ds:uri="http://schemas.microsoft.com/DataMashup"/>
  </ds:schemaRefs>
</ds:datastoreItem>
</file>

<file path=docMetadata/LabelInfo.xml><?xml version="1.0" encoding="utf-8"?>
<clbl:labelList xmlns:clbl="http://schemas.microsoft.com/office/2020/mipLabelMetadata">
  <clbl:label id="{b572c36a-5cb2-4e92-bf1b-d474a536a7b4}" enabled="1" method="Privileged" siteId="{b03dec2e-a78d-4e2d-8ef8-6293fb4a768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32</vt:i4>
      </vt:variant>
    </vt:vector>
  </HeadingPairs>
  <TitlesOfParts>
    <vt:vector size="90" baseType="lpstr">
      <vt:lpstr>OD compta</vt:lpstr>
      <vt:lpstr>00 - Cover</vt:lpstr>
      <vt:lpstr>01 - Eligibility Criteria</vt:lpstr>
      <vt:lpstr>02 - Monthly Asset Follow up</vt:lpstr>
      <vt:lpstr>03 - Monthly Collection</vt:lpstr>
      <vt:lpstr>04 - Repurchased Receivables</vt:lpstr>
      <vt:lpstr>05 - Prepayment Rate</vt:lpstr>
      <vt:lpstr>06 - Asset Amortisation Profile</vt:lpstr>
      <vt:lpstr>07 - Delinquent Home Loans Stat</vt:lpstr>
      <vt:lpstr>08 - Default &amp; Recovery Stat</vt:lpstr>
      <vt:lpstr>09 -Principal Deficiency Amount</vt:lpstr>
      <vt:lpstr>10 - Reserve calculation</vt:lpstr>
      <vt:lpstr>11 - Notes Follow-up</vt:lpstr>
      <vt:lpstr>11bis - Notes Calculation</vt:lpstr>
      <vt:lpstr>12 - Notes Interest</vt:lpstr>
      <vt:lpstr>13 - Issuer Account</vt:lpstr>
      <vt:lpstr>14 - Fees</vt:lpstr>
      <vt:lpstr>Sheet2</vt:lpstr>
      <vt:lpstr>15 - Priority of Payments</vt:lpstr>
      <vt:lpstr>16 - Simplified Balance Sheet</vt:lpstr>
      <vt:lpstr>17 - Events</vt:lpstr>
      <vt:lpstr>Instructions</vt:lpstr>
      <vt:lpstr>Cover Page</vt:lpstr>
      <vt:lpstr>Contact Information</vt:lpstr>
      <vt:lpstr>Key Figures</vt:lpstr>
      <vt:lpstr>Triggers</vt:lpstr>
      <vt:lpstr>Ratings</vt:lpstr>
      <vt:lpstr>Notes Information I</vt:lpstr>
      <vt:lpstr>Notes Information II</vt:lpstr>
      <vt:lpstr>Notes Follow up</vt:lpstr>
      <vt:lpstr>Asset Follow up</vt:lpstr>
      <vt:lpstr>Collections</vt:lpstr>
      <vt:lpstr>Reserves</vt:lpstr>
      <vt:lpstr>Issuer Expenses</vt:lpstr>
      <vt:lpstr>Priority of Payments</vt:lpstr>
      <vt:lpstr>Cashflow Synthesis</vt:lpstr>
      <vt:lpstr>Balance Sheet</vt:lpstr>
      <vt:lpstr>Stratification Tables</vt:lpstr>
      <vt:lpstr>Delinquencies Analysis</vt:lpstr>
      <vt:lpstr>Default &amp; Recovery Analysis</vt:lpstr>
      <vt:lpstr>Prepayment Analysis</vt:lpstr>
      <vt:lpstr>AMORT. PROFILE 0% CPR</vt:lpstr>
      <vt:lpstr>AMORT. PROFILE 8% CPR (SG)</vt:lpstr>
      <vt:lpstr>Business Day Paris</vt:lpstr>
      <vt:lpstr>Output</vt:lpstr>
      <vt:lpstr>INPUT_DATA</vt:lpstr>
      <vt:lpstr>Calendar</vt:lpstr>
      <vt:lpstr>Annex 12</vt:lpstr>
      <vt:lpstr>Sheet1</vt:lpstr>
      <vt:lpstr>Annex 14</vt:lpstr>
      <vt:lpstr>Historical DATA</vt:lpstr>
      <vt:lpstr>2_Securitisation</vt:lpstr>
      <vt:lpstr>2_Cashflow</vt:lpstr>
      <vt:lpstr>12_Counterparty</vt:lpstr>
      <vt:lpstr>12_Securitisation</vt:lpstr>
      <vt:lpstr>12_Account</vt:lpstr>
      <vt:lpstr>12_Bond</vt:lpstr>
      <vt:lpstr>2_TestsEventsTriggers</vt:lpstr>
      <vt:lpstr>'00 - Cover'!Print_Area</vt:lpstr>
      <vt:lpstr>'01 - Eligibility Criteria'!Print_Area</vt:lpstr>
      <vt:lpstr>'05 - Prepayment Rate'!Print_Area</vt:lpstr>
      <vt:lpstr>'06 - Asset Amortisation Profile'!Print_Area</vt:lpstr>
      <vt:lpstr>'07 - Delinquent Home Loans Stat'!Print_Area</vt:lpstr>
      <vt:lpstr>'08 - Default &amp; Recovery Stat'!Print_Area</vt:lpstr>
      <vt:lpstr>'09 -Principal Deficiency Amount'!Print_Area</vt:lpstr>
      <vt:lpstr>'11 - Notes Follow-up'!Print_Area</vt:lpstr>
      <vt:lpstr>'11bis - Notes Calculation'!Print_Area</vt:lpstr>
      <vt:lpstr>'12 - Notes Interest'!Print_Area</vt:lpstr>
      <vt:lpstr>'13 - Issuer Account'!Print_Area</vt:lpstr>
      <vt:lpstr>'14 - Fees'!Print_Area</vt:lpstr>
      <vt:lpstr>'15 - Priority of Payments'!Print_Area</vt:lpstr>
      <vt:lpstr>'16 - Simplified Balance Sheet'!Print_Area</vt:lpstr>
      <vt:lpstr>'Asset Follow up'!Print_Area</vt:lpstr>
      <vt:lpstr>'Balance Sheet'!Print_Area</vt:lpstr>
      <vt:lpstr>Collections!Print_Area</vt:lpstr>
      <vt:lpstr>'Contact Information'!Print_Area</vt:lpstr>
      <vt:lpstr>'Cover Page'!Print_Area</vt:lpstr>
      <vt:lpstr>'Default &amp; Recovery Analysis'!Print_Area</vt:lpstr>
      <vt:lpstr>'Delinquencies Analysis'!Print_Area</vt:lpstr>
      <vt:lpstr>Instructions!Print_Area</vt:lpstr>
      <vt:lpstr>'Issuer Expenses'!Print_Area</vt:lpstr>
      <vt:lpstr>'Notes Follow up'!Print_Area</vt:lpstr>
      <vt:lpstr>'Notes Information I'!Print_Area</vt:lpstr>
      <vt:lpstr>'Notes Information II'!Print_Area</vt:lpstr>
      <vt:lpstr>'Prepayment Analysis'!Print_Area</vt:lpstr>
      <vt:lpstr>'Priority of Payments'!Print_Area</vt:lpstr>
      <vt:lpstr>Ratings!Print_Area</vt:lpstr>
      <vt:lpstr>Reserves!Print_Area</vt:lpstr>
      <vt:lpstr>'Stratification Tables'!Print_Area</vt:lpstr>
      <vt:lpstr>Triggers!Print_Area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Omar Ghannam</dc:creator>
  <cp:lastModifiedBy>Bienta N'DIAYE</cp:lastModifiedBy>
  <cp:lastPrinted>2025-11-27T07:44:20Z</cp:lastPrinted>
  <dcterms:created xsi:type="dcterms:W3CDTF">2015-06-05T18:17:20Z</dcterms:created>
  <dcterms:modified xsi:type="dcterms:W3CDTF">2026-09-21T13:24:51Z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72c36a-5cb2-4e92-bf1b-d474a536a7b4_Enabled">
    <vt:lpwstr>true</vt:lpwstr>
  </property>
  <property fmtid="{D5CDD505-2E9C-101B-9397-08002B2CF9AE}" pid="3" name="MSIP_Label_b572c36a-5cb2-4e92-bf1b-d474a536a7b4_SetDate">
    <vt:lpwstr>2025-08-11T13:42:13Z</vt:lpwstr>
  </property>
  <property fmtid="{D5CDD505-2E9C-101B-9397-08002B2CF9AE}" pid="4" name="MSIP_Label_b572c36a-5cb2-4e92-bf1b-d474a536a7b4_Method">
    <vt:lpwstr>Privileged</vt:lpwstr>
  </property>
  <property fmtid="{D5CDD505-2E9C-101B-9397-08002B2CF9AE}" pid="5" name="MSIP_Label_b572c36a-5cb2-4e92-bf1b-d474a536a7b4_Name">
    <vt:lpwstr>Confidential Label</vt:lpwstr>
  </property>
  <property fmtid="{D5CDD505-2E9C-101B-9397-08002B2CF9AE}" pid="6" name="MSIP_Label_b572c36a-5cb2-4e92-bf1b-d474a536a7b4_SiteId">
    <vt:lpwstr>b03dec2e-a78d-4e2d-8ef8-6293fb4a768a</vt:lpwstr>
  </property>
  <property fmtid="{D5CDD505-2E9C-101B-9397-08002B2CF9AE}" pid="7" name="MSIP_Label_b572c36a-5cb2-4e92-bf1b-d474a536a7b4_ActionId">
    <vt:lpwstr>9dedc3b7-13b1-49ca-86f2-d1a891701c1f</vt:lpwstr>
  </property>
  <property fmtid="{D5CDD505-2E9C-101B-9397-08002B2CF9AE}" pid="8" name="MSIP_Label_b572c36a-5cb2-4e92-bf1b-d474a536a7b4_ContentBits">
    <vt:lpwstr>0</vt:lpwstr>
  </property>
  <property fmtid="{D5CDD505-2E9C-101B-9397-08002B2CF9AE}" pid="9" name="MSIP_Label_b572c36a-5cb2-4e92-bf1b-d474a536a7b4_Tag">
    <vt:lpwstr>10, 0, 1, 1</vt:lpwstr>
  </property>
</Properties>
</file>